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https://birminghamcitycouncil.sharepoint.com/sites/SchoolFairfundingTeam/Shared Documents/Website/School Noticeboard/2025-26/12 Mar/12 Mar/"/>
    </mc:Choice>
  </mc:AlternateContent>
  <xr:revisionPtr revIDLastSave="3" documentId="8_{70AF9E57-183E-4666-9547-91C368B98959}" xr6:coauthVersionLast="47" xr6:coauthVersionMax="47" xr10:uidLastSave="{CDED7FA7-B3B3-4C4C-B70E-221BBA52D8C8}"/>
  <bookViews>
    <workbookView xWindow="-120" yWindow="-120" windowWidth="29040" windowHeight="15720" firstSheet="2" activeTab="2" xr2:uid="{9AD7C52E-7F3C-4ABF-A545-FEF18599A994}"/>
  </bookViews>
  <sheets>
    <sheet name="Instructions " sheetId="9" state="hidden" r:id="rId1"/>
    <sheet name="EY Funding Notification" sheetId="1" state="hidden" r:id="rId2"/>
    <sheet name="EY Calculator Tool" sheetId="21" r:id="rId3"/>
    <sheet name="Sheet1" sheetId="23" state="hidden" r:id="rId4"/>
    <sheet name="Summer data team " sheetId="17" state="hidden" r:id="rId5"/>
    <sheet name="EY" sheetId="19" state="hidden" r:id="rId6"/>
    <sheet name="Lookup" sheetId="3" state="hidden" r:id="rId7"/>
    <sheet name="Indic Summer" sheetId="5" state="hidden" r:id="rId8"/>
    <sheet name="Indic Autumn" sheetId="6" state="hidden" r:id="rId9"/>
    <sheet name="MNS" sheetId="10" state="hidden" r:id="rId10"/>
    <sheet name="Actuals Summer" sheetId="12" state="hidden" r:id="rId11"/>
    <sheet name="Autmn Actuals" sheetId="25" state="hidden" r:id="rId12"/>
    <sheet name="Indic Deprivation" sheetId="11" state="hidden" r:id="rId13"/>
    <sheet name="Indic Spring" sheetId="7" state="hidden" r:id="rId14"/>
    <sheet name="Combined " sheetId="24" state="hidden" r:id="rId15"/>
    <sheet name="SU2025_School" sheetId="22" state="hidden" r:id="rId16"/>
    <sheet name="Actuals Dep Summer" sheetId="13" state="hidden" r:id="rId17"/>
  </sheets>
  <externalReferences>
    <externalReference r:id="rId18"/>
  </externalReferences>
  <definedNames>
    <definedName name="\">#REF!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w">#N/A</definedName>
    <definedName name="______fsm3">#REF!</definedName>
    <definedName name="_____fsm3">#REF!</definedName>
    <definedName name="____fsm3">#REF!</definedName>
    <definedName name="___fsm3">#REF!</definedName>
    <definedName name="___v2" localSheetId="16" hidden="1">#REF!</definedName>
    <definedName name="___v2" localSheetId="10" hidden="1">#REF!</definedName>
    <definedName name="___v2" hidden="1">#REF!</definedName>
    <definedName name="__123Graph_ADUMMY" localSheetId="16" hidden="1">#REF!</definedName>
    <definedName name="__123Graph_ADUMMY" localSheetId="10" hidden="1">#REF!</definedName>
    <definedName name="__123Graph_ADUMMY" hidden="1">#REF!</definedName>
    <definedName name="__123Graph_AMAIN" localSheetId="16" hidden="1">#REF!</definedName>
    <definedName name="__123Graph_AMAIN" localSheetId="10" hidden="1">#REF!</definedName>
    <definedName name="__123Graph_AMAIN" hidden="1">#REF!</definedName>
    <definedName name="__123Graph_AMONTHLY" localSheetId="16" hidden="1">#REF!</definedName>
    <definedName name="__123Graph_AMONTHLY" localSheetId="10" hidden="1">#REF!</definedName>
    <definedName name="__123Graph_AMONTHLY" hidden="1">#REF!</definedName>
    <definedName name="__123Graph_AMONTHLY2" localSheetId="16" hidden="1">#REF!</definedName>
    <definedName name="__123Graph_AMONTHLY2" localSheetId="10" hidden="1">#REF!</definedName>
    <definedName name="__123Graph_AMONTHLY2" hidden="1">#REF!</definedName>
    <definedName name="__123Graph_BDUMMY" localSheetId="16" hidden="1">#REF!</definedName>
    <definedName name="__123Graph_BDUMMY" localSheetId="10" hidden="1">#REF!</definedName>
    <definedName name="__123Graph_BDUMMY" hidden="1">#REF!</definedName>
    <definedName name="__123Graph_BMAIN" localSheetId="16" hidden="1">#REF!</definedName>
    <definedName name="__123Graph_BMAIN" localSheetId="10" hidden="1">#REF!</definedName>
    <definedName name="__123Graph_BMAIN" hidden="1">#REF!</definedName>
    <definedName name="__123Graph_BMONTHLY" localSheetId="16" hidden="1">#REF!</definedName>
    <definedName name="__123Graph_BMONTHLY" localSheetId="10" hidden="1">#REF!</definedName>
    <definedName name="__123Graph_BMONTHLY" hidden="1">#REF!</definedName>
    <definedName name="__123Graph_BMONTHLY2" localSheetId="16" hidden="1">#REF!</definedName>
    <definedName name="__123Graph_BMONTHLY2" localSheetId="10" hidden="1">#REF!</definedName>
    <definedName name="__123Graph_BMONTHLY2" hidden="1">#REF!</definedName>
    <definedName name="__123Graph_CDUMMY" localSheetId="16" hidden="1">#REF!</definedName>
    <definedName name="__123Graph_CDUMMY" localSheetId="10" hidden="1">#REF!</definedName>
    <definedName name="__123Graph_CDUMMY" hidden="1">#REF!</definedName>
    <definedName name="__123Graph_CMONTHLY" localSheetId="16" hidden="1">#REF!</definedName>
    <definedName name="__123Graph_CMONTHLY" localSheetId="10" hidden="1">#REF!</definedName>
    <definedName name="__123Graph_CMONTHLY" hidden="1">#REF!</definedName>
    <definedName name="__123Graph_CMONTHLY2" localSheetId="16" hidden="1">#REF!</definedName>
    <definedName name="__123Graph_CMONTHLY2" localSheetId="10" hidden="1">#REF!</definedName>
    <definedName name="__123Graph_CMONTHLY2" hidden="1">#REF!</definedName>
    <definedName name="__123Graph_DMONTHLY2" localSheetId="16" hidden="1">#REF!</definedName>
    <definedName name="__123Graph_DMONTHLY2" localSheetId="10" hidden="1">#REF!</definedName>
    <definedName name="__123Graph_DMONTHLY2" hidden="1">#REF!</definedName>
    <definedName name="__123Graph_EMONTHLY2" localSheetId="16" hidden="1">#REF!</definedName>
    <definedName name="__123Graph_EMONTHLY2" localSheetId="10" hidden="1">#REF!</definedName>
    <definedName name="__123Graph_EMONTHLY2" hidden="1">#REF!</definedName>
    <definedName name="__123Graph_FMONTHLY2" localSheetId="16" hidden="1">#REF!</definedName>
    <definedName name="__123Graph_FMONTHLY2" localSheetId="10" hidden="1">#REF!</definedName>
    <definedName name="__123Graph_FMONTHLY2" hidden="1">#REF!</definedName>
    <definedName name="__123Graph_XMAIN" localSheetId="16" hidden="1">#REF!</definedName>
    <definedName name="__123Graph_XMAIN" localSheetId="10" hidden="1">#REF!</definedName>
    <definedName name="__123Graph_XMAIN" hidden="1">#REF!</definedName>
    <definedName name="__123Graph_XMONTHLY" localSheetId="16" hidden="1">#REF!</definedName>
    <definedName name="__123Graph_XMONTHLY" localSheetId="10" hidden="1">#REF!</definedName>
    <definedName name="__123Graph_XMONTHLY" hidden="1">#REF!</definedName>
    <definedName name="__123Graph_XMONTHLY2" localSheetId="16" hidden="1">#REF!</definedName>
    <definedName name="__123Graph_XMONTHLY2" localSheetId="10" hidden="1">#REF!</definedName>
    <definedName name="__123Graph_XMONTHLY2" hidden="1">#REF!</definedName>
    <definedName name="__fsm3">#REF!</definedName>
    <definedName name="__SEC2">#REF!</definedName>
    <definedName name="__SEC3">#REF!</definedName>
    <definedName name="__v2" localSheetId="16" hidden="1">#REF!</definedName>
    <definedName name="__v2" localSheetId="10" hidden="1">#REF!</definedName>
    <definedName name="__v2" hidden="1">#REF!</definedName>
    <definedName name="_10">#N/A</definedName>
    <definedName name="_11">#N/A</definedName>
    <definedName name="_12">#N/A</definedName>
    <definedName name="_13">#N/A</definedName>
    <definedName name="_14">#N/A</definedName>
    <definedName name="_15">#N/A</definedName>
    <definedName name="_3_dis">#REF!</definedName>
    <definedName name="_6">#N/A</definedName>
    <definedName name="_8">#N/A</definedName>
    <definedName name="_9">#N/A</definedName>
    <definedName name="_DAT10">#REF!</definedName>
    <definedName name="_xlnm._FilterDatabase" localSheetId="16" hidden="1">'Actuals Dep Summer'!$A$10:$AJ$202</definedName>
    <definedName name="_xlnm._FilterDatabase" localSheetId="10" hidden="1">'Actuals Summer'!$A$4:$CD$201</definedName>
    <definedName name="_xlnm._FilterDatabase" localSheetId="11" hidden="1">'Autmn Actuals'!$A$4:$CB$201</definedName>
    <definedName name="_xlnm._FilterDatabase" localSheetId="5" hidden="1">EY!$A$7:$EF$208</definedName>
    <definedName name="_xlnm._FilterDatabase" localSheetId="8" hidden="1">'Indic Autumn'!$A$6:$AO$195</definedName>
    <definedName name="_xlnm._FilterDatabase" localSheetId="12" hidden="1">'Indic Deprivation'!$A$10:$AK$202</definedName>
    <definedName name="_xlnm._FilterDatabase" localSheetId="13" hidden="1">'Indic Spring'!$A$5:$CI$205</definedName>
    <definedName name="_xlnm._FilterDatabase" localSheetId="7" hidden="1">'Indic Summer'!$A$6:$AO$194</definedName>
    <definedName name="_xlnm._FilterDatabase" localSheetId="6" hidden="1">Lookup!$A$1:$F$91</definedName>
    <definedName name="_xlnm._FilterDatabase" localSheetId="9" hidden="1">MNS!$A$30:$XEY$68</definedName>
    <definedName name="_xlnm._FilterDatabase" localSheetId="15" hidden="1">SU2025_School!$A$1:$BF$198</definedName>
    <definedName name="_xlnm._FilterDatabase" localSheetId="4" hidden="1">'Summer data team '!$CP$4:$DP$201</definedName>
    <definedName name="_fsm3">#REF!</definedName>
    <definedName name="_Key1" hidden="1">#REF!</definedName>
    <definedName name="_Key2" hidden="1">#REF!</definedName>
    <definedName name="_not6">#REF!</definedName>
    <definedName name="_Order1" localSheetId="16" hidden="1">0</definedName>
    <definedName name="_Order1" localSheetId="10" hidden="1">0</definedName>
    <definedName name="_Order1" localSheetId="9" hidden="1">0</definedName>
    <definedName name="_Order1" hidden="1">255</definedName>
    <definedName name="_Order2" hidden="1">255</definedName>
    <definedName name="_R11VUR">#REF!</definedName>
    <definedName name="_R16VUR">#REF!</definedName>
    <definedName name="_Sort" hidden="1">#REF!</definedName>
    <definedName name="_SP110">#REF!</definedName>
    <definedName name="_v2" localSheetId="16" hidden="1">#REF!</definedName>
    <definedName name="_v2" localSheetId="10" hidden="1">#REF!</definedName>
    <definedName name="_v2" hidden="1">#REF!</definedName>
    <definedName name="aaa">#REF!</definedName>
    <definedName name="abcde">#REF!</definedName>
    <definedName name="Accrual">#REF!</definedName>
    <definedName name="Accruals">#REF!</definedName>
    <definedName name="Accrualsrevised">#REF!</definedName>
    <definedName name="ACTEXP">#N/A</definedName>
    <definedName name="ACTINC">#N/A</definedName>
    <definedName name="ADDRESS">#N/A</definedName>
    <definedName name="Adjustment">#REF!</definedName>
    <definedName name="Adjustments_To_1415_SBS">#REF!</definedName>
    <definedName name="Adjustments_To_1516_SBS">#REF!</definedName>
    <definedName name="Adjustments_To_PY_SBS">#REF!</definedName>
    <definedName name="aenawpu">#REF!</definedName>
    <definedName name="aenfsm">#REF!</definedName>
    <definedName name="aenfurth">#REF!</definedName>
    <definedName name="aenks2">#REF!</definedName>
    <definedName name="aenprem">#REF!</definedName>
    <definedName name="aensafe">#REF!</definedName>
    <definedName name="Age_weighted_funding">#REF!</definedName>
    <definedName name="agrclient">#REF!</definedName>
    <definedName name="All_dist_taper">#REF!</definedName>
    <definedName name="All_distance_threshold">#REF!</definedName>
    <definedName name="All_PupilNo_threshold">#REF!</definedName>
    <definedName name="Alt_Gains_Cap">#REF!</definedName>
    <definedName name="anteprevious_year">#REF!</definedName>
    <definedName name="APList">#REF!</definedName>
    <definedName name="APRIL">#REF!</definedName>
    <definedName name="asd">#REF!</definedName>
    <definedName name="Attend">#REF!</definedName>
    <definedName name="AUGUST">#REF!</definedName>
    <definedName name="AV9_15">#N/A</definedName>
    <definedName name="AWPU_KS3_Rate">#REF!</definedName>
    <definedName name="AWPU_KS4_Rate">#REF!</definedName>
    <definedName name="AWPU_Pri_Rate">#REF!</definedName>
    <definedName name="AWPU_Primary_DD_rate">#REF!</definedName>
    <definedName name="AWPU_Sec_DD_rate">#REF!</definedName>
    <definedName name="BalanceSheet">#REF!</definedName>
    <definedName name="BANK">#REF!</definedName>
    <definedName name="BASS">#REF!</definedName>
    <definedName name="Bespoke">#REF!</definedName>
    <definedName name="BIFundsCenter">#REF!</definedName>
    <definedName name="Blank">#REF!</definedName>
    <definedName name="BlockTransfersDSGSchoolsBlock">#REF!</definedName>
    <definedName name="Borer">#REF!</definedName>
    <definedName name="BriefingList">#REF!</definedName>
    <definedName name="bss">#REF!</definedName>
    <definedName name="BUD">#N/A</definedName>
    <definedName name="BUDGET">#REF!</definedName>
    <definedName name="BUDGET94">#REF!</definedName>
    <definedName name="BudgetTracker">#REF!</definedName>
    <definedName name="BusinessArea">#REF!</definedName>
    <definedName name="BusinessUnit">#REF!</definedName>
    <definedName name="c_cnon">#REF!</definedName>
    <definedName name="Capping_Scaling_YesNo">#REF!</definedName>
    <definedName name="CAREA">#N/A</definedName>
    <definedName name="Category">#REF!</definedName>
    <definedName name="CB">#REF!</definedName>
    <definedName name="CCtr">#REF!</definedName>
    <definedName name="Cdmndr">#REF!</definedName>
    <definedName name="CEBP">#REF!</definedName>
    <definedName name="cebpawpu">#REF!</definedName>
    <definedName name="cebplump">#REF!</definedName>
    <definedName name="CEBUDGET">#N/A</definedName>
    <definedName name="Ceiling">#REF!</definedName>
    <definedName name="CELTRay">#REF!</definedName>
    <definedName name="CF">#N/A</definedName>
    <definedName name="Chatfield">#REF!</definedName>
    <definedName name="ChrisN">#REF!</definedName>
    <definedName name="CL">#N/A</definedName>
    <definedName name="claw_4">#REF!</definedName>
    <definedName name="claw16">#REF!</definedName>
    <definedName name="clawdec">#REF!</definedName>
    <definedName name="ClockCards">#REF!</definedName>
    <definedName name="CLUSTERS">#REF!</definedName>
    <definedName name="cmis_admission">#REF!</definedName>
    <definedName name="cmis_class">#REF!</definedName>
    <definedName name="cmis_dob">#REF!</definedName>
    <definedName name="cmis_forename">#REF!</definedName>
    <definedName name="cmis_incare">#REF!</definedName>
    <definedName name="cmis_ncyear">#REF!</definedName>
    <definedName name="cmis_need1">#REF!</definedName>
    <definedName name="cmis_need2">#REF!</definedName>
    <definedName name="cmis_need3">#REF!</definedName>
    <definedName name="cmis_postcode">#REF!</definedName>
    <definedName name="cmis_surname">#REF!</definedName>
    <definedName name="cmis_upn">#REF!</definedName>
    <definedName name="cmis_upn2">#REF!</definedName>
    <definedName name="cmis_upn3">#REF!</definedName>
    <definedName name="cmisid">#REF!</definedName>
    <definedName name="CODED">#REF!</definedName>
    <definedName name="Codes">#REF!</definedName>
    <definedName name="column">#REF!</definedName>
    <definedName name="COMMED">#REF!</definedName>
    <definedName name="CommentaryAdditionalFundingFromHN">#REF!</definedName>
    <definedName name="CommentaryFallingRollsFund">#REF!</definedName>
    <definedName name="CommentaryGrowth">#REF!</definedName>
    <definedName name="CommentaryPFI">#REF!</definedName>
    <definedName name="CommentarySplitSites">#REF!</definedName>
    <definedName name="Constituency">#REF!</definedName>
    <definedName name="costc">#REF!</definedName>
    <definedName name="CostCentre">#REF!</definedName>
    <definedName name="COUNTER">#REF!</definedName>
    <definedName name="Creditors">#REF!</definedName>
    <definedName name="CriteriaResults">#REF!</definedName>
    <definedName name="CSFP">#REF!</definedName>
    <definedName name="CTACC">#N/A</definedName>
    <definedName name="current_year">#REF!</definedName>
    <definedName name="current_year_full">#REF!</definedName>
    <definedName name="CY_MFG_Exclusion_Totals">#REF!</definedName>
    <definedName name="D11VUR">#REF!</definedName>
    <definedName name="D16VUR">#REF!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yDate">#REF!</definedName>
    <definedName name="DayDates">#REF!</definedName>
    <definedName name="DDELSUM">#REF!</definedName>
    <definedName name="DDETAIL">#REF!</definedName>
    <definedName name="Debtors">#REF!</definedName>
    <definedName name="Dec">#REF!</definedName>
    <definedName name="DECEMBER">#REF!</definedName>
    <definedName name="DeskNotes">#REF!</definedName>
    <definedName name="DETAIL">#REF!</definedName>
    <definedName name="DetailList">#REF!</definedName>
    <definedName name="DetailListBI">#REF!</definedName>
    <definedName name="DfEE">#REF!</definedName>
    <definedName name="DirectorateOptions">#REF!</definedName>
    <definedName name="Districts">#REF!</definedName>
    <definedName name="DNDELSUM">#REF!</definedName>
    <definedName name="DOT_MENU">#REF!</definedName>
    <definedName name="DPVUR">#REF!</definedName>
    <definedName name="DSM">#N/A</definedName>
    <definedName name="dsource">#REF!</definedName>
    <definedName name="DTSUM">#REF!</definedName>
    <definedName name="EAL_Pri">#REF!</definedName>
    <definedName name="EAL_Pri_DD_rate">#REF!</definedName>
    <definedName name="EAL_Pri_Option">#REF!</definedName>
    <definedName name="EAL_Sec">#REF!</definedName>
    <definedName name="EAL_Sec_DD_rate">#REF!</definedName>
    <definedName name="EAL_Sec_Option">#REF!</definedName>
    <definedName name="EarlyYears">#REF!</definedName>
    <definedName name="EASTER">#REF!</definedName>
    <definedName name="Ecode">#REF!</definedName>
    <definedName name="EDIT">#REF!</definedName>
    <definedName name="EMPMON">#REF!</definedName>
    <definedName name="end">#REF!</definedName>
    <definedName name="energy">#REF!</definedName>
    <definedName name="energyawpu">#REF!</definedName>
    <definedName name="energynon">#REF!</definedName>
    <definedName name="Esthablishments">#REF!</definedName>
    <definedName name="ETH_ACH">#REF!</definedName>
    <definedName name="ETH_X">#REF!</definedName>
    <definedName name="Ever6_Pri_DD_Rate">#REF!</definedName>
    <definedName name="Ever6_pri_rate">#REF!</definedName>
    <definedName name="Ever6_Sec_DD_Rate">#REF!</definedName>
    <definedName name="Ever6_sec_rate">#REF!</definedName>
    <definedName name="Ex_GM">#REF!</definedName>
    <definedName name="Exc_Cir1_Total">#REF!</definedName>
    <definedName name="Exc_Cir2_Total">#REF!</definedName>
    <definedName name="Exc_Cir3_Total">#REF!</definedName>
    <definedName name="Exc_Cir4_Total">#REF!</definedName>
    <definedName name="Exc_Cir5_Total">#REF!</definedName>
    <definedName name="Exc_Cir6_Total">#REF!</definedName>
    <definedName name="Exc_Cir7_Total">#REF!</definedName>
    <definedName name="Excel_BuiltIn__FilterDatabase_3">"['Maintained Schools'.$A$1:.$H$11636]"</definedName>
    <definedName name="Excel_BuiltIn__FilterDatabase_4">"[Academies.$A$1:.$H$6222]"</definedName>
    <definedName name="Excel_BuiltIn__FilterDatabase_5">"[NMSS.$A$1:.$H$56]"</definedName>
    <definedName name="excepcov">#REF!</definedName>
    <definedName name="excessen">#REF!</definedName>
    <definedName name="EXPENDITURE">#N/A</definedName>
    <definedName name="F1_">#N/A</definedName>
    <definedName name="F7_FSM_K">#REF!</definedName>
    <definedName name="FEBRUARY">#REF!</definedName>
    <definedName name="FEList">#REF!</definedName>
    <definedName name="File_Name">#REF!</definedName>
    <definedName name="File_Type">#REF!</definedName>
    <definedName name="FMP">#N/A</definedName>
    <definedName name="FOR">#REF!</definedName>
    <definedName name="Fringe_multiplier">#REF!</definedName>
    <definedName name="Fringe_Total">#REF!</definedName>
    <definedName name="From">#REF!</definedName>
    <definedName name="fsm">#REF!</definedName>
    <definedName name="FSM_Pri_DD_rate">#REF!</definedName>
    <definedName name="FSM_Pri_Option">#REF!</definedName>
    <definedName name="FSM_Pri_Rate">#REF!</definedName>
    <definedName name="FSM_Pri_Rate_2">#REF!</definedName>
    <definedName name="FSM_Sec_DD_rate">#REF!</definedName>
    <definedName name="FSM_Sec_Option">#REF!</definedName>
    <definedName name="FSM_Sec_Rate">#REF!</definedName>
    <definedName name="Funding_Category">#REF!</definedName>
    <definedName name="Funding_Floor">#REF!</definedName>
    <definedName name="Funding_Floor_Adjustment">#REF!</definedName>
    <definedName name="Garden2">#REF!</definedName>
    <definedName name="gfd">#REF!</definedName>
    <definedName name="GLAMIS">#REF!</definedName>
    <definedName name="glpage1">#REF!</definedName>
    <definedName name="glpage2">#REF!</definedName>
    <definedName name="glsum">#REF!</definedName>
    <definedName name="Gmbal">#REF!</definedName>
    <definedName name="GMProt">#REF!</definedName>
    <definedName name="gmtot">#REF!</definedName>
    <definedName name="GRANTP">#REF!</definedName>
    <definedName name="GRANTS">#REF!</definedName>
    <definedName name="grounds">#REF!</definedName>
    <definedName name="growthfunding">#REF!</definedName>
    <definedName name="GTU">#REF!</definedName>
    <definedName name="H1Tot">#REF!</definedName>
    <definedName name="H2Tot">#REF!</definedName>
    <definedName name="Header">#REF!</definedName>
    <definedName name="HEALTH">#REF!</definedName>
    <definedName name="HEDec">#REF!</definedName>
    <definedName name="HEPD">#REF!</definedName>
    <definedName name="HEPDc">#REF!</definedName>
    <definedName name="HGFTeam">#REF!</definedName>
    <definedName name="HlessGroup">#REF!</definedName>
    <definedName name="HoCFDaily">#REF!</definedName>
    <definedName name="Holding">#REF!</definedName>
    <definedName name="HPD">#REF!</definedName>
    <definedName name="HPDc">#REF!</definedName>
    <definedName name="HVUR">#REF!</definedName>
    <definedName name="IA_amalgamation">#REF!</definedName>
    <definedName name="IA_closed_preApril">#REF!</definedName>
    <definedName name="IA_conversion">#REF!</definedName>
    <definedName name="IA_new_free_school">#REF!</definedName>
    <definedName name="IA_NOR_change">#REF!</definedName>
    <definedName name="IA_open_postApril">#REF!</definedName>
    <definedName name="IA_open_preApril">#REF!</definedName>
    <definedName name="IDACI_B1_Pri">#REF!</definedName>
    <definedName name="IDACI_B1_Pri_DD_rate">#REF!</definedName>
    <definedName name="IDACI_B1_Sec">#REF!</definedName>
    <definedName name="IDACI_B1_Sec_DD_rate">#REF!</definedName>
    <definedName name="IDACI_B2_Pri">#REF!</definedName>
    <definedName name="IDACI_B2_Pri_DD_rate">#REF!</definedName>
    <definedName name="IDACI_B2_Sec">#REF!</definedName>
    <definedName name="IDACI_B2_Sec_DD_rate">#REF!</definedName>
    <definedName name="IDACI_B3_Pri">#REF!</definedName>
    <definedName name="IDACI_B3_Pri_DD_rate">#REF!</definedName>
    <definedName name="IDACI_B3_Sec">#REF!</definedName>
    <definedName name="IDACI_B3_Sec_DD_rate">#REF!</definedName>
    <definedName name="IDACI_B4_Pri">#REF!</definedName>
    <definedName name="IDACI_B4_Pri_DD_rate">#REF!</definedName>
    <definedName name="IDACI_B4_Sec">#REF!</definedName>
    <definedName name="IDACI_B4_Sec_DD_rate">#REF!</definedName>
    <definedName name="IDACI_B5_Pri">#REF!</definedName>
    <definedName name="IDACI_B5_Pri_DD_rate">#REF!</definedName>
    <definedName name="IDACI_B5_Sec">#REF!</definedName>
    <definedName name="IDACI_B5_Sec_DD_rate">#REF!</definedName>
    <definedName name="IDACI_B6_Pri">#REF!</definedName>
    <definedName name="IDACI_B6_Pri_DD_rate">#REF!</definedName>
    <definedName name="IDACI_B6_Sec">#REF!</definedName>
    <definedName name="IDACI_B6_Sec_DD_rate">#REF!</definedName>
    <definedName name="IDELSUM">#REF!</definedName>
    <definedName name="IDETAIL">#REF!</definedName>
    <definedName name="IMLTP">#REF!</definedName>
    <definedName name="IMPRESS_MENU">#REF!</definedName>
    <definedName name="INCOME" localSheetId="5">#REF!</definedName>
    <definedName name="INCOME">#N/A</definedName>
    <definedName name="Income_in_advance">#REF!</definedName>
    <definedName name="INCOME94">#REF!</definedName>
    <definedName name="INDELSUM">#REF!</definedName>
    <definedName name="infant">#REF!</definedName>
    <definedName name="inset">#REF!</definedName>
    <definedName name="InstantYellowBook">#REF!</definedName>
    <definedName name="InstType1">#REF!</definedName>
    <definedName name="InstType2">#REF!</definedName>
    <definedName name="IssuesPage">#REF!</definedName>
    <definedName name="ITSUM">#REF!</definedName>
    <definedName name="JANUARY">#REF!</definedName>
    <definedName name="JI">#REF!</definedName>
    <definedName name="JOURNALS">#REF!</definedName>
    <definedName name="JTOT">#N/A</definedName>
    <definedName name="JULY">#REF!</definedName>
    <definedName name="JUNE">#REF!</definedName>
    <definedName name="LA_Code">#REF!</definedName>
    <definedName name="LA_Name">#REF!</definedName>
    <definedName name="LAC">#REF!</definedName>
    <definedName name="LAC_Pri_DD_rate">#REF!</definedName>
    <definedName name="LAC_Rate">#REF!</definedName>
    <definedName name="LAC_Sec_DD_rate">#REF!</definedName>
    <definedName name="LANumber">#REF!</definedName>
    <definedName name="LCHI_Pri">#REF!</definedName>
    <definedName name="LCHI_Pri_DD_rate">#REF!</definedName>
    <definedName name="LCHI_Pri_Option">#REF!</definedName>
    <definedName name="LCHI_Sec">#REF!</definedName>
    <definedName name="LCHI_Sec_DD_rate">#REF!</definedName>
    <definedName name="LEDGER">#REF!</definedName>
    <definedName name="LETTER">#N/A</definedName>
    <definedName name="libawpu">#REF!</definedName>
    <definedName name="libfix">#REF!</definedName>
    <definedName name="liblump">#REF!</definedName>
    <definedName name="libvar">#REF!</definedName>
    <definedName name="LicensingP">#REF!</definedName>
    <definedName name="longname">#REF!</definedName>
    <definedName name="LOOKUP">#REF!</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LPPC">#REF!</definedName>
    <definedName name="LS">#REF!</definedName>
    <definedName name="Lump_sum_Pri_DD_rate">#REF!</definedName>
    <definedName name="Lump_sum_Sec_DD_rate">#REF!</definedName>
    <definedName name="Lump_Sum_total">#REF!</definedName>
    <definedName name="MACRO">#REF!</definedName>
    <definedName name="MARCH">#REF!</definedName>
    <definedName name="MAT">#REF!</definedName>
    <definedName name="MAY">#REF!</definedName>
    <definedName name="mealkitch">#REF!</definedName>
    <definedName name="mealsawpu">#REF!</definedName>
    <definedName name="mealslump">#REF!</definedName>
    <definedName name="mealsprov">#REF!</definedName>
    <definedName name="mealsSafety">#REF!</definedName>
    <definedName name="MeetingNotes">#REF!</definedName>
    <definedName name="Meetings">#REF!</definedName>
    <definedName name="MFG_Rate">#REF!</definedName>
    <definedName name="MFG_Total">#REF!</definedName>
    <definedName name="Mid_dist_taper">#REF!</definedName>
    <definedName name="Mid_distance_threshold">#REF!</definedName>
    <definedName name="Mid_PupilNo_threshold">#REF!</definedName>
    <definedName name="Mile_Radius">#REF!</definedName>
    <definedName name="MileRadius">#REF!</definedName>
    <definedName name="min_pupil_rate_KS3">#REF!</definedName>
    <definedName name="min_pupil_rate_KS4">#REF!</definedName>
    <definedName name="min_pupil_rate_pri">#REF!</definedName>
    <definedName name="min_pupil_rate_sec">#REF!</definedName>
    <definedName name="MISCO">#N/A</definedName>
    <definedName name="MList">#REF!</definedName>
    <definedName name="Mobility_Pri">#REF!</definedName>
    <definedName name="Mobility_Pri_DD_Rate">#REF!</definedName>
    <definedName name="Mobility_Sec">#REF!</definedName>
    <definedName name="Mobility_Sec_DD_Rate">#REF!</definedName>
    <definedName name="MON">#REF!</definedName>
    <definedName name="Monitoring">#REF!</definedName>
    <definedName name="MonitoringMonth">#REF!</definedName>
    <definedName name="MorsCorsP">#REF!</definedName>
    <definedName name="mppf_pri">#REF!</definedName>
    <definedName name="mppf_sec">#REF!</definedName>
    <definedName name="music">#REF!</definedName>
    <definedName name="narr">#REF!</definedName>
    <definedName name="NASS">#REF!</definedName>
    <definedName name="Need">#REF!</definedName>
    <definedName name="NewsFile">#REF!</definedName>
    <definedName name="NewsHome">#REF!</definedName>
    <definedName name="NI">#REF!</definedName>
    <definedName name="NLUMP">#REF!</definedName>
    <definedName name="nndr">#REF!</definedName>
    <definedName name="Notional_SEN_AWPU_KS3">#REF!</definedName>
    <definedName name="Notional_SEN_AWPU_KS4">#REF!</definedName>
    <definedName name="Notional_SEN_AWPU_Pri">#REF!</definedName>
    <definedName name="Notional_SEN_EAL_Pri">#REF!</definedName>
    <definedName name="Notional_SEN_EAL_Sec">#REF!</definedName>
    <definedName name="Notional_SEN_Ever6_Pri">#REF!</definedName>
    <definedName name="Notional_SEN_Ever6_Sec">#REF!</definedName>
    <definedName name="Notional_SEN_ExCir2">#REF!</definedName>
    <definedName name="Notional_SEN_ExCir3">#REF!</definedName>
    <definedName name="Notional_SEN_ExCir4">#REF!</definedName>
    <definedName name="Notional_SEN_ExCir5">#REF!</definedName>
    <definedName name="Notional_SEN_ExCir6">#REF!</definedName>
    <definedName name="Notional_SEN_ExCir7">#REF!</definedName>
    <definedName name="Notional_SEN_FF">#REF!</definedName>
    <definedName name="Notional_SEN_FSM_Pri">#REF!</definedName>
    <definedName name="Notional_SEN_FSM_Sec">#REF!</definedName>
    <definedName name="Notional_SEN_IDACI_B1_Pri">#REF!</definedName>
    <definedName name="Notional_SEN_IDACI_B1_Sec">#REF!</definedName>
    <definedName name="Notional_SEN_IDACI_B2_Pri">#REF!</definedName>
    <definedName name="Notional_SEN_IDACI_B2_Sec">#REF!</definedName>
    <definedName name="Notional_SEN_IDACI_B3_Pri">#REF!</definedName>
    <definedName name="Notional_SEN_IDACI_B3_Sec">#REF!</definedName>
    <definedName name="Notional_SEN_IDACI_B4_Pri">#REF!</definedName>
    <definedName name="Notional_SEN_IDACI_B4_Sec">#REF!</definedName>
    <definedName name="Notional_SEN_IDACI_B5_Pri">#REF!</definedName>
    <definedName name="Notional_SEN_IDACI_B5_Sec">#REF!</definedName>
    <definedName name="Notional_SEN_IDACI_B6_Pri">#REF!</definedName>
    <definedName name="Notional_SEN_IDACI_B6_Sec">#REF!</definedName>
    <definedName name="Notional_SEN_LAC">#REF!</definedName>
    <definedName name="Notional_SEN_LCHI_Pri">#REF!</definedName>
    <definedName name="Notional_SEN_LCHI_Sec">#REF!</definedName>
    <definedName name="Notional_SEN_Lump_sum_Pri">#REF!</definedName>
    <definedName name="Notional_SEN_Lump_sum_Sec">#REF!</definedName>
    <definedName name="Notional_SEN_MFG">#REF!</definedName>
    <definedName name="Notional_SEN_Mobility_Pri">#REF!</definedName>
    <definedName name="Notional_SEN_Mobility_Sec">#REF!</definedName>
    <definedName name="Notional_SEN_MPPF">#REF!</definedName>
    <definedName name="Notional_SEN_PFI">#REF!</definedName>
    <definedName name="Notional_SEN_Rates">#REF!</definedName>
    <definedName name="Notional_SEN_SixthForm">#REF!</definedName>
    <definedName name="Notional_SEN_Sparsity_Pri">#REF!</definedName>
    <definedName name="Notional_SEN_Sparsity_Sec">#REF!</definedName>
    <definedName name="Notional_SEN_Split_sites">#REF!</definedName>
    <definedName name="NOVEMBER">#REF!</definedName>
    <definedName name="OCTOBER">#REF!</definedName>
    <definedName name="Office">#REF!</definedName>
    <definedName name="Ofsted">#REF!</definedName>
    <definedName name="OneToOne">#REF!</definedName>
    <definedName name="OPCC">#REF!</definedName>
    <definedName name="ORIGEXP">#N/A</definedName>
    <definedName name="ORIGINC">#N/A</definedName>
    <definedName name="OutofSchool">#REF!</definedName>
    <definedName name="p">#N/A</definedName>
    <definedName name="p_area_mi">#REF!</definedName>
    <definedName name="part">#REF!</definedName>
    <definedName name="Payment_in_advance">#REF!</definedName>
    <definedName name="PCAP">#N/A</definedName>
    <definedName name="PCODE">#N/A</definedName>
    <definedName name="PERFMAN">#REF!</definedName>
    <definedName name="PeriodNumber">#REF!</definedName>
    <definedName name="PERPAY">#REF!</definedName>
    <definedName name="PFI_Total">#REF!</definedName>
    <definedName name="Phase">#REF!</definedName>
    <definedName name="Phone">#REF!</definedName>
    <definedName name="PicTable">#REF!</definedName>
    <definedName name="POCAP">#REF!</definedName>
    <definedName name="POinitials">#REF!</definedName>
    <definedName name="POINT">#N/A</definedName>
    <definedName name="ppp">#REF!</definedName>
    <definedName name="Preference">#REF!</definedName>
    <definedName name="PREMIUM">#N/A</definedName>
    <definedName name="PrepFollow">#REF!</definedName>
    <definedName name="previous_year">#REF!</definedName>
    <definedName name="previous_year_full">#REF!</definedName>
    <definedName name="Pri_dist_taper">#REF!</definedName>
    <definedName name="Pri_distance_threshold">#REF!</definedName>
    <definedName name="Pri_PupilNo_threshold">#REF!</definedName>
    <definedName name="PRIM2">#REF!</definedName>
    <definedName name="PRIM3">#REF!</definedName>
    <definedName name="Primary_Lump_sum">#REF!</definedName>
    <definedName name="PrimaryList">#REF!</definedName>
    <definedName name="_xlnm.Print_Area">#REF!</definedName>
    <definedName name="PRINT_AREA_H2O">#REF!</definedName>
    <definedName name="Print_Area_MI">#REF!</definedName>
    <definedName name="PRINT_MENU">#REF!</definedName>
    <definedName name="Print_Titles_MI">#REF!</definedName>
    <definedName name="Printer">#REF!</definedName>
    <definedName name="PRINTS">#REF!</definedName>
    <definedName name="Private">#REF!</definedName>
    <definedName name="Profiles">#REF!</definedName>
    <definedName name="ProformaAdditionalFundingFromHN">#REF!</definedName>
    <definedName name="ProformaExceptionalCircumstanceTotals">#REF!</definedName>
    <definedName name="ProformaFallingRollsFund">#REF!</definedName>
    <definedName name="ProformaGrowthFund">#REF!</definedName>
    <definedName name="ProformaHNThreshold">#REF!</definedName>
    <definedName name="ProgramOfWorks">#REF!</definedName>
    <definedName name="PRYBASE">#N/A</definedName>
    <definedName name="PSGTTE">#REF!</definedName>
    <definedName name="pss">#REF!</definedName>
    <definedName name="PupilPremium">#REF!</definedName>
    <definedName name="pupnur">#REF!</definedName>
    <definedName name="PVEP">#REF!</definedName>
    <definedName name="PY_MFG_Exclusion_Totals">#REF!</definedName>
    <definedName name="Q_Count_of_NCY_for_all_schools">#REF!</definedName>
    <definedName name="Quarter">#REF!</definedName>
    <definedName name="r_mkitch">#REF!</definedName>
    <definedName name="r_mlump">#REF!</definedName>
    <definedName name="r_mnon">#REF!</definedName>
    <definedName name="r_mstruct">#REF!</definedName>
    <definedName name="range">#REF!</definedName>
    <definedName name="range2">#REF!</definedName>
    <definedName name="Rates_Total">#REF!</definedName>
    <definedName name="RawData">#REF!</definedName>
    <definedName name="RawHeader">#REF!</definedName>
    <definedName name="Reasons">#REF!</definedName>
    <definedName name="Reasons_list">#REF!</definedName>
    <definedName name="REC_COMM">#REF!</definedName>
    <definedName name="Reception_Uplift_YesNo">#REF!</definedName>
    <definedName name="Recharges">#REF!</definedName>
    <definedName name="Referral_Status">#REF!</definedName>
    <definedName name="refuse">#REF!</definedName>
    <definedName name="RegServices">#REF!</definedName>
    <definedName name="RegServs">#REF!</definedName>
    <definedName name="REP">#N/A</definedName>
    <definedName name="Res">#REF!</definedName>
    <definedName name="Residential_Home">#REF!</definedName>
    <definedName name="ResidentialorDay">#REF!</definedName>
    <definedName name="revbudg">#REF!</definedName>
    <definedName name="RMP">#N/A</definedName>
    <definedName name="RMV">#N/A</definedName>
    <definedName name="Role">#REF!</definedName>
    <definedName name="row">#REF!</definedName>
    <definedName name="RPVUR">#REF!</definedName>
    <definedName name="RT">#REF!</definedName>
    <definedName name="SAL">#REF!</definedName>
    <definedName name="SBHRota">#REF!</definedName>
    <definedName name="Scaling_Factor">#REF!</definedName>
    <definedName name="ScambusterP">#REF!</definedName>
    <definedName name="Scambusters">#REF!</definedName>
    <definedName name="Schd3Cont">#REF!</definedName>
    <definedName name="schedule4">#REF!</definedName>
    <definedName name="SCHIMP">#REF!</definedName>
    <definedName name="School">#REF!</definedName>
    <definedName name="School_list">#REF!</definedName>
    <definedName name="School_Name">#REF!</definedName>
    <definedName name="Schools">#REF!</definedName>
    <definedName name="Schoolsreference2">#REF!</definedName>
    <definedName name="SCHSERV">#REF!</definedName>
    <definedName name="SCODE">#N/A</definedName>
    <definedName name="Sec_dist_taper">#REF!</definedName>
    <definedName name="Sec_distance_threshold">#REF!</definedName>
    <definedName name="Sec_PupilNo_threshold">#REF!</definedName>
    <definedName name="SECBASE">#N/A</definedName>
    <definedName name="SECO">#REF!</definedName>
    <definedName name="Secondary_Lump_Sum">#REF!</definedName>
    <definedName name="SecondaryList">#REF!</definedName>
    <definedName name="SecondaryListBI">#REF!</definedName>
    <definedName name="SEN">#REF!</definedName>
    <definedName name="senaudit">#REF!</definedName>
    <definedName name="SEPTEMBER">#REF!</definedName>
    <definedName name="Service">#REF!</definedName>
    <definedName name="ServiceUnit">#REF!</definedName>
    <definedName name="SFS">#REF!</definedName>
    <definedName name="Sheet_Name">#REF!</definedName>
    <definedName name="Sixth_Form_Total">#REF!</definedName>
    <definedName name="SLUMP">#REF!</definedName>
    <definedName name="SM_KITCH_X">#REF!</definedName>
    <definedName name="Solihull">#REF!</definedName>
    <definedName name="SORT">#REF!</definedName>
    <definedName name="Sparsity_All_lump_sum">#REF!</definedName>
    <definedName name="Sparsity_Mid_lump_sum">#REF!</definedName>
    <definedName name="Sparsity_Pri_DD_percentage">#REF!</definedName>
    <definedName name="Sparsity_Pri_lump_sum">#REF!</definedName>
    <definedName name="Sparsity_Sec_DD_percentage">#REF!</definedName>
    <definedName name="Sparsity_Sec_lump_sum">#REF!</definedName>
    <definedName name="Sparsity_Total">#REF!</definedName>
    <definedName name="SPClusters">#REF!</definedName>
    <definedName name="SPLead">#REF!</definedName>
    <definedName name="SpList">#REF!</definedName>
    <definedName name="Split_sites_distance_rate">#REF!</definedName>
    <definedName name="Split_sites_lump_sum">#REF!</definedName>
    <definedName name="Split_Sites_Total">#REF!</definedName>
    <definedName name="SPMatrix">#REF!</definedName>
    <definedName name="SPOCC">#REF!</definedName>
    <definedName name="SPPayment">#REF!</definedName>
    <definedName name="SPRecon">#REF!</definedName>
    <definedName name="SPReport">#REF!</definedName>
    <definedName name="SPsecure">#REF!</definedName>
    <definedName name="spunit">#REF!</definedName>
    <definedName name="spunnon">#REF!</definedName>
    <definedName name="spunplace">#REF!</definedName>
    <definedName name="spunpup">#REF!</definedName>
    <definedName name="SRC_COUNT">#REF!</definedName>
    <definedName name="STAFF">#REF!</definedName>
    <definedName name="start">#REF!</definedName>
    <definedName name="Status">#REF!</definedName>
    <definedName name="StatusOptions">#REF!</definedName>
    <definedName name="STEP">#REF!</definedName>
    <definedName name="SubDetail">#REF!</definedName>
    <definedName name="SUPER">#REF!</definedName>
    <definedName name="T1_Notes">#REF!</definedName>
    <definedName name="table">#REF!</definedName>
    <definedName name="TABLE1">#REF!</definedName>
    <definedName name="TABLE2">#REF!</definedName>
    <definedName name="TakeTin">#REF!</definedName>
    <definedName name="Tapered_all_lump_sum">#REF!</definedName>
    <definedName name="Tapered_mid_lump_sum">#REF!</definedName>
    <definedName name="Tapered_primary_lump_sum">#REF!</definedName>
    <definedName name="Tapered_secondary_lump_sum">#REF!</definedName>
    <definedName name="TASTATS">#REF!</definedName>
    <definedName name="TB3School1">#REF!</definedName>
    <definedName name="Team">#REF!</definedName>
    <definedName name="TeamMeeting">#REF!</definedName>
    <definedName name="TeamWeekly">#REF!</definedName>
    <definedName name="Template3iii">#REF!</definedName>
    <definedName name="TEST0">#REF!</definedName>
    <definedName name="TESTHKEY">#REF!</definedName>
    <definedName name="TESTKEYS">#REF!</definedName>
    <definedName name="TESTVKEY">#REF!</definedName>
    <definedName name="Thompson">#REF!</definedName>
    <definedName name="Timesheet">#REF!</definedName>
    <definedName name="tm1\\_0_C">#REF!</definedName>
    <definedName name="tm1\\_0_H">"{ ""server"" : ""https://paw.oscar.hmt.gov.uk/"", ""cube"" : ""{ \""server\"" : \""oscar_prd\"", \""cube\"" : \""}ElementAttributes_cpid_wga\""}""}"</definedName>
    <definedName name="tm1\\_0_R">#REF!</definedName>
    <definedName name="tm1\\_0_S">#REF!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#N/A</definedName>
    <definedName name="TOTA">#REF!</definedName>
    <definedName name="Total_Notional_SEN">#REF!</definedName>
    <definedName name="Total_Primary_funding">#REF!</definedName>
    <definedName name="Total_Secondary_Funding">#REF!</definedName>
    <definedName name="Total1">#REF!</definedName>
    <definedName name="Total10">#REF!</definedName>
    <definedName name="Total11">#REF!</definedName>
    <definedName name="Total1a">#REF!</definedName>
    <definedName name="Total2">#REF!</definedName>
    <definedName name="Total3">#REF!</definedName>
    <definedName name="Total37a8">#REF!,#REF!,#REF!</definedName>
    <definedName name="Total6">#REF!</definedName>
    <definedName name="Total7">#REF!</definedName>
    <definedName name="totcebp">#REF!</definedName>
    <definedName name="totclaw">#REF!</definedName>
    <definedName name="totenergy">#REF!</definedName>
    <definedName name="totlib">#REF!</definedName>
    <definedName name="totmeals">#REF!</definedName>
    <definedName name="totnot">#REF!</definedName>
    <definedName name="totprem">#REF!</definedName>
    <definedName name="totr_m">#REF!</definedName>
    <definedName name="totspun">#REF!</definedName>
    <definedName name="totstrucrm">#REF!</definedName>
    <definedName name="TRIAL">#REF!</definedName>
    <definedName name="Tribunal">#REF!</definedName>
    <definedName name="TwoMonth">#REF!</definedName>
    <definedName name="Type">#REF!</definedName>
    <definedName name="U11VUR">#REF!</definedName>
    <definedName name="U16VUR">#REF!</definedName>
    <definedName name="unwater">#REF!</definedName>
    <definedName name="UPVUR">#REF!</definedName>
    <definedName name="URGENT">#REF!</definedName>
    <definedName name="V9K3">#REF!</definedName>
    <definedName name="ValidationList1">#REF!</definedName>
    <definedName name="ValidationList2">#REF!</definedName>
    <definedName name="VCodeList">#REF!</definedName>
    <definedName name="VirementChecklist">#REF!</definedName>
    <definedName name="VIREMENTS">#REF!</definedName>
    <definedName name="VireType">#REF!</definedName>
    <definedName name="vo_s">#REF!</definedName>
    <definedName name="Vol">#REF!</definedName>
    <definedName name="VType">#REF!</definedName>
    <definedName name="Wallchart">#REF!</definedName>
    <definedName name="WallPlanner">#REF!</definedName>
    <definedName name="WARD">#REF!</definedName>
    <definedName name="water">#REF!</definedName>
    <definedName name="WDELSUM">#REF!</definedName>
    <definedName name="WDETAIL">#REF!</definedName>
    <definedName name="WFService">#REF!</definedName>
    <definedName name="WFWhatFor">#REF!</definedName>
    <definedName name="WMACRO">#N/A</definedName>
    <definedName name="WMEALS">#N/A</definedName>
    <definedName name="WNDELSUM">#REF!</definedName>
    <definedName name="Workbooks">#REF!</definedName>
    <definedName name="WorkingBudget">#REF!</definedName>
    <definedName name="Worklist">#REF!</definedName>
    <definedName name="WTSUM">#REF!</definedName>
    <definedName name="WYSIWYG_MENU">#REF!</definedName>
    <definedName name="Year_Groups">#REF!</definedName>
    <definedName name="YearGroup">#REF!</definedName>
    <definedName name="YesNo">#REF!</definedName>
    <definedName name="Z">#N/A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A6" i="25" l="1"/>
  <c r="CA7" i="25"/>
  <c r="CA8" i="25"/>
  <c r="CA9" i="25"/>
  <c r="CA10" i="25"/>
  <c r="CA11" i="25"/>
  <c r="CA12" i="25"/>
  <c r="CA13" i="25"/>
  <c r="CA14" i="25"/>
  <c r="CA15" i="25"/>
  <c r="CA16" i="25"/>
  <c r="CA17" i="25"/>
  <c r="CA18" i="25"/>
  <c r="CA19" i="25"/>
  <c r="CA20" i="25"/>
  <c r="CA21" i="25"/>
  <c r="CA22" i="25"/>
  <c r="CA23" i="25"/>
  <c r="CA24" i="25"/>
  <c r="CA25" i="25"/>
  <c r="CA26" i="25"/>
  <c r="CA27" i="25"/>
  <c r="CA28" i="25"/>
  <c r="CA29" i="25"/>
  <c r="CA30" i="25"/>
  <c r="CA31" i="25"/>
  <c r="CA32" i="25"/>
  <c r="CA33" i="25"/>
  <c r="CA34" i="25"/>
  <c r="CA35" i="25"/>
  <c r="CA36" i="25"/>
  <c r="CA37" i="25"/>
  <c r="CA38" i="25"/>
  <c r="CA39" i="25"/>
  <c r="CA40" i="25"/>
  <c r="CA41" i="25"/>
  <c r="CA42" i="25"/>
  <c r="CA43" i="25"/>
  <c r="CA44" i="25"/>
  <c r="CA45" i="25"/>
  <c r="CA46" i="25"/>
  <c r="CA47" i="25"/>
  <c r="CA48" i="25"/>
  <c r="CA49" i="25"/>
  <c r="CA50" i="25"/>
  <c r="CA51" i="25"/>
  <c r="CA52" i="25"/>
  <c r="CA53" i="25"/>
  <c r="CA54" i="25"/>
  <c r="CA55" i="25"/>
  <c r="CA56" i="25"/>
  <c r="CA57" i="25"/>
  <c r="CA58" i="25"/>
  <c r="CA59" i="25"/>
  <c r="CA60" i="25"/>
  <c r="CA61" i="25"/>
  <c r="CA62" i="25"/>
  <c r="CA63" i="25"/>
  <c r="CA64" i="25"/>
  <c r="CA65" i="25"/>
  <c r="CA66" i="25"/>
  <c r="CA67" i="25"/>
  <c r="CA68" i="25"/>
  <c r="CA69" i="25"/>
  <c r="CA70" i="25"/>
  <c r="CA71" i="25"/>
  <c r="CA72" i="25"/>
  <c r="CA73" i="25"/>
  <c r="CA74" i="25"/>
  <c r="CA75" i="25"/>
  <c r="CA76" i="25"/>
  <c r="CA77" i="25"/>
  <c r="CA78" i="25"/>
  <c r="CA79" i="25"/>
  <c r="CA80" i="25"/>
  <c r="CA81" i="25"/>
  <c r="CA82" i="25"/>
  <c r="CA83" i="25"/>
  <c r="CA84" i="25"/>
  <c r="CA85" i="25"/>
  <c r="CA86" i="25"/>
  <c r="CA87" i="25"/>
  <c r="CA88" i="25"/>
  <c r="CA89" i="25"/>
  <c r="CA90" i="25"/>
  <c r="CA91" i="25"/>
  <c r="CA92" i="25"/>
  <c r="CA93" i="25"/>
  <c r="CA94" i="25"/>
  <c r="CA95" i="25"/>
  <c r="CA96" i="25"/>
  <c r="CA97" i="25"/>
  <c r="CA98" i="25"/>
  <c r="CA99" i="25"/>
  <c r="CA100" i="25"/>
  <c r="CA101" i="25"/>
  <c r="CA102" i="25"/>
  <c r="CA103" i="25"/>
  <c r="CA104" i="25"/>
  <c r="CA105" i="25"/>
  <c r="CA106" i="25"/>
  <c r="CA107" i="25"/>
  <c r="CA108" i="25"/>
  <c r="CA109" i="25"/>
  <c r="CA110" i="25"/>
  <c r="CA111" i="25"/>
  <c r="CA112" i="25"/>
  <c r="CA113" i="25"/>
  <c r="CA114" i="25"/>
  <c r="CA115" i="25"/>
  <c r="CA116" i="25"/>
  <c r="CA117" i="25"/>
  <c r="CA118" i="25"/>
  <c r="CA119" i="25"/>
  <c r="CA120" i="25"/>
  <c r="CA121" i="25"/>
  <c r="CA122" i="25"/>
  <c r="CA123" i="25"/>
  <c r="CA124" i="25"/>
  <c r="CA125" i="25"/>
  <c r="CA126" i="25"/>
  <c r="CA127" i="25"/>
  <c r="CA128" i="25"/>
  <c r="CA129" i="25"/>
  <c r="CA130" i="25"/>
  <c r="CA131" i="25"/>
  <c r="CA132" i="25"/>
  <c r="CA133" i="25"/>
  <c r="CA134" i="25"/>
  <c r="CA135" i="25"/>
  <c r="CA136" i="25"/>
  <c r="CA137" i="25"/>
  <c r="CA138" i="25"/>
  <c r="CA139" i="25"/>
  <c r="CA140" i="25"/>
  <c r="CA141" i="25"/>
  <c r="CA142" i="25"/>
  <c r="CA143" i="25"/>
  <c r="CA144" i="25"/>
  <c r="CA145" i="25"/>
  <c r="CA146" i="25"/>
  <c r="CA147" i="25"/>
  <c r="CA148" i="25"/>
  <c r="CA149" i="25"/>
  <c r="CA150" i="25"/>
  <c r="CA151" i="25"/>
  <c r="CA152" i="25"/>
  <c r="CA153" i="25"/>
  <c r="CA154" i="25"/>
  <c r="CA155" i="25"/>
  <c r="CA156" i="25"/>
  <c r="CA157" i="25"/>
  <c r="CA158" i="25"/>
  <c r="CA159" i="25"/>
  <c r="CA160" i="25"/>
  <c r="CA161" i="25"/>
  <c r="CA162" i="25"/>
  <c r="CA163" i="25"/>
  <c r="CA164" i="25"/>
  <c r="CA165" i="25"/>
  <c r="CA166" i="25"/>
  <c r="CA167" i="25"/>
  <c r="CA168" i="25"/>
  <c r="CA169" i="25"/>
  <c r="CA170" i="25"/>
  <c r="CA171" i="25"/>
  <c r="CA172" i="25"/>
  <c r="CA173" i="25"/>
  <c r="CA174" i="25"/>
  <c r="CA175" i="25"/>
  <c r="CA176" i="25"/>
  <c r="CA177" i="25"/>
  <c r="CA178" i="25"/>
  <c r="CA179" i="25"/>
  <c r="CA180" i="25"/>
  <c r="CA181" i="25"/>
  <c r="CA182" i="25"/>
  <c r="CA183" i="25"/>
  <c r="CA184" i="25"/>
  <c r="CA185" i="25"/>
  <c r="CA186" i="25"/>
  <c r="CA187" i="25"/>
  <c r="CA188" i="25"/>
  <c r="CA189" i="25"/>
  <c r="CA190" i="25"/>
  <c r="CA191" i="25"/>
  <c r="CA192" i="25"/>
  <c r="CA193" i="25"/>
  <c r="CA194" i="25"/>
  <c r="CA195" i="25"/>
  <c r="CA196" i="25"/>
  <c r="CA197" i="25"/>
  <c r="CA198" i="25"/>
  <c r="CA5" i="25"/>
  <c r="BQ6" i="25"/>
  <c r="BR6" i="25"/>
  <c r="BS6" i="25"/>
  <c r="BT6" i="25"/>
  <c r="BU6" i="25"/>
  <c r="BV6" i="25"/>
  <c r="BW6" i="25"/>
  <c r="BX6" i="25"/>
  <c r="BY6" i="25"/>
  <c r="BZ6" i="25"/>
  <c r="CB6" i="25"/>
  <c r="BQ7" i="25"/>
  <c r="BR7" i="25"/>
  <c r="BS7" i="25"/>
  <c r="BT7" i="25"/>
  <c r="BU7" i="25"/>
  <c r="BV7" i="25"/>
  <c r="BW7" i="25"/>
  <c r="BX7" i="25"/>
  <c r="BY7" i="25"/>
  <c r="BZ7" i="25"/>
  <c r="CB7" i="25"/>
  <c r="BQ8" i="25"/>
  <c r="BR8" i="25"/>
  <c r="BS8" i="25"/>
  <c r="BT8" i="25"/>
  <c r="BU8" i="25"/>
  <c r="BV8" i="25"/>
  <c r="BW8" i="25"/>
  <c r="BX8" i="25"/>
  <c r="BY8" i="25"/>
  <c r="BZ8" i="25"/>
  <c r="CB8" i="25"/>
  <c r="BQ9" i="25"/>
  <c r="BR9" i="25"/>
  <c r="BS9" i="25"/>
  <c r="BT9" i="25"/>
  <c r="BU9" i="25"/>
  <c r="BV9" i="25"/>
  <c r="BW9" i="25"/>
  <c r="BX9" i="25"/>
  <c r="BY9" i="25"/>
  <c r="BZ9" i="25"/>
  <c r="CB9" i="25"/>
  <c r="BQ10" i="25"/>
  <c r="BR10" i="25"/>
  <c r="BS10" i="25"/>
  <c r="BT10" i="25"/>
  <c r="BU10" i="25"/>
  <c r="BV10" i="25"/>
  <c r="BW10" i="25"/>
  <c r="BX10" i="25"/>
  <c r="BY10" i="25"/>
  <c r="BZ10" i="25"/>
  <c r="CB10" i="25"/>
  <c r="BQ11" i="25"/>
  <c r="BR11" i="25"/>
  <c r="BS11" i="25"/>
  <c r="BT11" i="25"/>
  <c r="BU11" i="25"/>
  <c r="BV11" i="25"/>
  <c r="BW11" i="25"/>
  <c r="BX11" i="25"/>
  <c r="BY11" i="25"/>
  <c r="BZ11" i="25"/>
  <c r="CB11" i="25"/>
  <c r="BQ12" i="25"/>
  <c r="BR12" i="25"/>
  <c r="BS12" i="25"/>
  <c r="BT12" i="25"/>
  <c r="BU12" i="25"/>
  <c r="BV12" i="25"/>
  <c r="BW12" i="25"/>
  <c r="BX12" i="25"/>
  <c r="BY12" i="25"/>
  <c r="BZ12" i="25"/>
  <c r="CB12" i="25"/>
  <c r="BQ13" i="25"/>
  <c r="BR13" i="25"/>
  <c r="BS13" i="25"/>
  <c r="BT13" i="25"/>
  <c r="BU13" i="25"/>
  <c r="BV13" i="25"/>
  <c r="BW13" i="25"/>
  <c r="BX13" i="25"/>
  <c r="BY13" i="25"/>
  <c r="BZ13" i="25"/>
  <c r="CB13" i="25"/>
  <c r="BQ14" i="25"/>
  <c r="BR14" i="25"/>
  <c r="BS14" i="25"/>
  <c r="BT14" i="25"/>
  <c r="BU14" i="25"/>
  <c r="BV14" i="25"/>
  <c r="BW14" i="25"/>
  <c r="BX14" i="25"/>
  <c r="BY14" i="25"/>
  <c r="BZ14" i="25"/>
  <c r="CB14" i="25"/>
  <c r="BQ15" i="25"/>
  <c r="BR15" i="25"/>
  <c r="BS15" i="25"/>
  <c r="BT15" i="25"/>
  <c r="BU15" i="25"/>
  <c r="BV15" i="25"/>
  <c r="BW15" i="25"/>
  <c r="BX15" i="25"/>
  <c r="BY15" i="25"/>
  <c r="BZ15" i="25"/>
  <c r="CB15" i="25"/>
  <c r="BQ16" i="25"/>
  <c r="BR16" i="25"/>
  <c r="BS16" i="25"/>
  <c r="BT16" i="25"/>
  <c r="BU16" i="25"/>
  <c r="BV16" i="25"/>
  <c r="BW16" i="25"/>
  <c r="BX16" i="25"/>
  <c r="BY16" i="25"/>
  <c r="BZ16" i="25"/>
  <c r="CB16" i="25"/>
  <c r="BQ17" i="25"/>
  <c r="BR17" i="25"/>
  <c r="BS17" i="25"/>
  <c r="BT17" i="25"/>
  <c r="BU17" i="25"/>
  <c r="BV17" i="25"/>
  <c r="BW17" i="25"/>
  <c r="BX17" i="25"/>
  <c r="BY17" i="25"/>
  <c r="BZ17" i="25"/>
  <c r="CB17" i="25"/>
  <c r="BQ18" i="25"/>
  <c r="BR18" i="25"/>
  <c r="BS18" i="25"/>
  <c r="BT18" i="25"/>
  <c r="BU18" i="25"/>
  <c r="BV18" i="25"/>
  <c r="BW18" i="25"/>
  <c r="BX18" i="25"/>
  <c r="BY18" i="25"/>
  <c r="BZ18" i="25"/>
  <c r="CB18" i="25"/>
  <c r="BQ19" i="25"/>
  <c r="BR19" i="25"/>
  <c r="BS19" i="25"/>
  <c r="BT19" i="25"/>
  <c r="BU19" i="25"/>
  <c r="BV19" i="25"/>
  <c r="BW19" i="25"/>
  <c r="BX19" i="25"/>
  <c r="BY19" i="25"/>
  <c r="BZ19" i="25"/>
  <c r="CB19" i="25"/>
  <c r="BQ20" i="25"/>
  <c r="BR20" i="25"/>
  <c r="BS20" i="25"/>
  <c r="BT20" i="25"/>
  <c r="BU20" i="25"/>
  <c r="BV20" i="25"/>
  <c r="BW20" i="25"/>
  <c r="BX20" i="25"/>
  <c r="BY20" i="25"/>
  <c r="BZ20" i="25"/>
  <c r="CB20" i="25"/>
  <c r="BQ21" i="25"/>
  <c r="BR21" i="25"/>
  <c r="BS21" i="25"/>
  <c r="BT21" i="25"/>
  <c r="BU21" i="25"/>
  <c r="BV21" i="25"/>
  <c r="BW21" i="25"/>
  <c r="BX21" i="25"/>
  <c r="BY21" i="25"/>
  <c r="BZ21" i="25"/>
  <c r="CB21" i="25"/>
  <c r="BQ22" i="25"/>
  <c r="BR22" i="25"/>
  <c r="BS22" i="25"/>
  <c r="BT22" i="25"/>
  <c r="BU22" i="25"/>
  <c r="BV22" i="25"/>
  <c r="BW22" i="25"/>
  <c r="BX22" i="25"/>
  <c r="BY22" i="25"/>
  <c r="BZ22" i="25"/>
  <c r="CB22" i="25"/>
  <c r="BQ23" i="25"/>
  <c r="BR23" i="25"/>
  <c r="BS23" i="25"/>
  <c r="BT23" i="25"/>
  <c r="BU23" i="25"/>
  <c r="BV23" i="25"/>
  <c r="BW23" i="25"/>
  <c r="BX23" i="25"/>
  <c r="BY23" i="25"/>
  <c r="BZ23" i="25"/>
  <c r="CB23" i="25"/>
  <c r="BQ24" i="25"/>
  <c r="BR24" i="25"/>
  <c r="BS24" i="25"/>
  <c r="BT24" i="25"/>
  <c r="BU24" i="25"/>
  <c r="BV24" i="25"/>
  <c r="BW24" i="25"/>
  <c r="BX24" i="25"/>
  <c r="BY24" i="25"/>
  <c r="BZ24" i="25"/>
  <c r="CB24" i="25"/>
  <c r="BQ25" i="25"/>
  <c r="BR25" i="25"/>
  <c r="BS25" i="25"/>
  <c r="BT25" i="25"/>
  <c r="BU25" i="25"/>
  <c r="BV25" i="25"/>
  <c r="BW25" i="25"/>
  <c r="BX25" i="25"/>
  <c r="BY25" i="25"/>
  <c r="BZ25" i="25"/>
  <c r="CB25" i="25"/>
  <c r="BQ26" i="25"/>
  <c r="BR26" i="25"/>
  <c r="BS26" i="25"/>
  <c r="BT26" i="25"/>
  <c r="BU26" i="25"/>
  <c r="BV26" i="25"/>
  <c r="BW26" i="25"/>
  <c r="BX26" i="25"/>
  <c r="BY26" i="25"/>
  <c r="BZ26" i="25"/>
  <c r="CB26" i="25"/>
  <c r="BQ27" i="25"/>
  <c r="BR27" i="25"/>
  <c r="BS27" i="25"/>
  <c r="BT27" i="25"/>
  <c r="BU27" i="25"/>
  <c r="BV27" i="25"/>
  <c r="BW27" i="25"/>
  <c r="BX27" i="25"/>
  <c r="BY27" i="25"/>
  <c r="BZ27" i="25"/>
  <c r="CB27" i="25"/>
  <c r="BQ28" i="25"/>
  <c r="BR28" i="25"/>
  <c r="BS28" i="25"/>
  <c r="BT28" i="25"/>
  <c r="BU28" i="25"/>
  <c r="BV28" i="25"/>
  <c r="BW28" i="25"/>
  <c r="BX28" i="25"/>
  <c r="BY28" i="25"/>
  <c r="BZ28" i="25"/>
  <c r="CB28" i="25"/>
  <c r="BQ29" i="25"/>
  <c r="BR29" i="25"/>
  <c r="BS29" i="25"/>
  <c r="BT29" i="25"/>
  <c r="BU29" i="25"/>
  <c r="BV29" i="25"/>
  <c r="BW29" i="25"/>
  <c r="BX29" i="25"/>
  <c r="BY29" i="25"/>
  <c r="BZ29" i="25"/>
  <c r="CB29" i="25"/>
  <c r="BQ30" i="25"/>
  <c r="BR30" i="25"/>
  <c r="BS30" i="25"/>
  <c r="BT30" i="25"/>
  <c r="BU30" i="25"/>
  <c r="BV30" i="25"/>
  <c r="BW30" i="25"/>
  <c r="BX30" i="25"/>
  <c r="BY30" i="25"/>
  <c r="BZ30" i="25"/>
  <c r="CB30" i="25"/>
  <c r="BQ31" i="25"/>
  <c r="BR31" i="25"/>
  <c r="BS31" i="25"/>
  <c r="BT31" i="25"/>
  <c r="BU31" i="25"/>
  <c r="BV31" i="25"/>
  <c r="BW31" i="25"/>
  <c r="BX31" i="25"/>
  <c r="BY31" i="25"/>
  <c r="BZ31" i="25"/>
  <c r="CB31" i="25"/>
  <c r="BQ32" i="25"/>
  <c r="BR32" i="25"/>
  <c r="BS32" i="25"/>
  <c r="BT32" i="25"/>
  <c r="BU32" i="25"/>
  <c r="BV32" i="25"/>
  <c r="BW32" i="25"/>
  <c r="BX32" i="25"/>
  <c r="BY32" i="25"/>
  <c r="BZ32" i="25"/>
  <c r="CB32" i="25"/>
  <c r="BQ33" i="25"/>
  <c r="BR33" i="25"/>
  <c r="BS33" i="25"/>
  <c r="BT33" i="25"/>
  <c r="BU33" i="25"/>
  <c r="BV33" i="25"/>
  <c r="BW33" i="25"/>
  <c r="BX33" i="25"/>
  <c r="BY33" i="25"/>
  <c r="BZ33" i="25"/>
  <c r="CB33" i="25"/>
  <c r="BQ34" i="25"/>
  <c r="BR34" i="25"/>
  <c r="BS34" i="25"/>
  <c r="BT34" i="25"/>
  <c r="BU34" i="25"/>
  <c r="BV34" i="25"/>
  <c r="BW34" i="25"/>
  <c r="BX34" i="25"/>
  <c r="BY34" i="25"/>
  <c r="BZ34" i="25"/>
  <c r="CB34" i="25"/>
  <c r="BQ35" i="25"/>
  <c r="BR35" i="25"/>
  <c r="BS35" i="25"/>
  <c r="BT35" i="25"/>
  <c r="BU35" i="25"/>
  <c r="BV35" i="25"/>
  <c r="BW35" i="25"/>
  <c r="BX35" i="25"/>
  <c r="BY35" i="25"/>
  <c r="BZ35" i="25"/>
  <c r="CB35" i="25"/>
  <c r="BQ36" i="25"/>
  <c r="BR36" i="25"/>
  <c r="BS36" i="25"/>
  <c r="BT36" i="25"/>
  <c r="BU36" i="25"/>
  <c r="BV36" i="25"/>
  <c r="BW36" i="25"/>
  <c r="BX36" i="25"/>
  <c r="BY36" i="25"/>
  <c r="BZ36" i="25"/>
  <c r="CB36" i="25"/>
  <c r="BQ37" i="25"/>
  <c r="BR37" i="25"/>
  <c r="BS37" i="25"/>
  <c r="BT37" i="25"/>
  <c r="BU37" i="25"/>
  <c r="BV37" i="25"/>
  <c r="BW37" i="25"/>
  <c r="BX37" i="25"/>
  <c r="BY37" i="25"/>
  <c r="BZ37" i="25"/>
  <c r="CB37" i="25"/>
  <c r="BQ38" i="25"/>
  <c r="BR38" i="25"/>
  <c r="BS38" i="25"/>
  <c r="BT38" i="25"/>
  <c r="BU38" i="25"/>
  <c r="BV38" i="25"/>
  <c r="BW38" i="25"/>
  <c r="BX38" i="25"/>
  <c r="BY38" i="25"/>
  <c r="BZ38" i="25"/>
  <c r="CB38" i="25"/>
  <c r="BQ39" i="25"/>
  <c r="BR39" i="25"/>
  <c r="BS39" i="25"/>
  <c r="BT39" i="25"/>
  <c r="BU39" i="25"/>
  <c r="BV39" i="25"/>
  <c r="BW39" i="25"/>
  <c r="BX39" i="25"/>
  <c r="BY39" i="25"/>
  <c r="BZ39" i="25"/>
  <c r="CB39" i="25"/>
  <c r="BQ40" i="25"/>
  <c r="BR40" i="25"/>
  <c r="BS40" i="25"/>
  <c r="BT40" i="25"/>
  <c r="BU40" i="25"/>
  <c r="BV40" i="25"/>
  <c r="BW40" i="25"/>
  <c r="BX40" i="25"/>
  <c r="BY40" i="25"/>
  <c r="BZ40" i="25"/>
  <c r="CB40" i="25"/>
  <c r="BQ41" i="25"/>
  <c r="BR41" i="25"/>
  <c r="BS41" i="25"/>
  <c r="BT41" i="25"/>
  <c r="BU41" i="25"/>
  <c r="BV41" i="25"/>
  <c r="BW41" i="25"/>
  <c r="BX41" i="25"/>
  <c r="BY41" i="25"/>
  <c r="BZ41" i="25"/>
  <c r="CB41" i="25"/>
  <c r="BQ42" i="25"/>
  <c r="BR42" i="25"/>
  <c r="BS42" i="25"/>
  <c r="BT42" i="25"/>
  <c r="BU42" i="25"/>
  <c r="BV42" i="25"/>
  <c r="BW42" i="25"/>
  <c r="BX42" i="25"/>
  <c r="BY42" i="25"/>
  <c r="BZ42" i="25"/>
  <c r="CB42" i="25"/>
  <c r="BQ43" i="25"/>
  <c r="BR43" i="25"/>
  <c r="BS43" i="25"/>
  <c r="BT43" i="25"/>
  <c r="BU43" i="25"/>
  <c r="BV43" i="25"/>
  <c r="BW43" i="25"/>
  <c r="BX43" i="25"/>
  <c r="BY43" i="25"/>
  <c r="BZ43" i="25"/>
  <c r="CB43" i="25"/>
  <c r="BQ44" i="25"/>
  <c r="BR44" i="25"/>
  <c r="BS44" i="25"/>
  <c r="BT44" i="25"/>
  <c r="BU44" i="25"/>
  <c r="BV44" i="25"/>
  <c r="BW44" i="25"/>
  <c r="BX44" i="25"/>
  <c r="BY44" i="25"/>
  <c r="BZ44" i="25"/>
  <c r="CB44" i="25"/>
  <c r="BQ45" i="25"/>
  <c r="BR45" i="25"/>
  <c r="BS45" i="25"/>
  <c r="BT45" i="25"/>
  <c r="BU45" i="25"/>
  <c r="BV45" i="25"/>
  <c r="BW45" i="25"/>
  <c r="BX45" i="25"/>
  <c r="BY45" i="25"/>
  <c r="BZ45" i="25"/>
  <c r="CB45" i="25"/>
  <c r="BQ46" i="25"/>
  <c r="BR46" i="25"/>
  <c r="BS46" i="25"/>
  <c r="BT46" i="25"/>
  <c r="BU46" i="25"/>
  <c r="BV46" i="25"/>
  <c r="BW46" i="25"/>
  <c r="BX46" i="25"/>
  <c r="BY46" i="25"/>
  <c r="BZ46" i="25"/>
  <c r="CB46" i="25"/>
  <c r="BQ47" i="25"/>
  <c r="BR47" i="25"/>
  <c r="BS47" i="25"/>
  <c r="BT47" i="25"/>
  <c r="BU47" i="25"/>
  <c r="BV47" i="25"/>
  <c r="BW47" i="25"/>
  <c r="BX47" i="25"/>
  <c r="BY47" i="25"/>
  <c r="BZ47" i="25"/>
  <c r="CB47" i="25"/>
  <c r="BQ48" i="25"/>
  <c r="BR48" i="25"/>
  <c r="BS48" i="25"/>
  <c r="BT48" i="25"/>
  <c r="BU48" i="25"/>
  <c r="BV48" i="25"/>
  <c r="BW48" i="25"/>
  <c r="BX48" i="25"/>
  <c r="BY48" i="25"/>
  <c r="BZ48" i="25"/>
  <c r="CB48" i="25"/>
  <c r="BQ49" i="25"/>
  <c r="BR49" i="25"/>
  <c r="BS49" i="25"/>
  <c r="BT49" i="25"/>
  <c r="BU49" i="25"/>
  <c r="BV49" i="25"/>
  <c r="BW49" i="25"/>
  <c r="BX49" i="25"/>
  <c r="BY49" i="25"/>
  <c r="BZ49" i="25"/>
  <c r="CB49" i="25"/>
  <c r="BQ50" i="25"/>
  <c r="BR50" i="25"/>
  <c r="BS50" i="25"/>
  <c r="BT50" i="25"/>
  <c r="BU50" i="25"/>
  <c r="BV50" i="25"/>
  <c r="BW50" i="25"/>
  <c r="BX50" i="25"/>
  <c r="BY50" i="25"/>
  <c r="BZ50" i="25"/>
  <c r="CB50" i="25"/>
  <c r="BQ51" i="25"/>
  <c r="BR51" i="25"/>
  <c r="BS51" i="25"/>
  <c r="BT51" i="25"/>
  <c r="BU51" i="25"/>
  <c r="BV51" i="25"/>
  <c r="BW51" i="25"/>
  <c r="BX51" i="25"/>
  <c r="BY51" i="25"/>
  <c r="BZ51" i="25"/>
  <c r="CB51" i="25"/>
  <c r="BQ52" i="25"/>
  <c r="BR52" i="25"/>
  <c r="BS52" i="25"/>
  <c r="BT52" i="25"/>
  <c r="BU52" i="25"/>
  <c r="BV52" i="25"/>
  <c r="BW52" i="25"/>
  <c r="BX52" i="25"/>
  <c r="BY52" i="25"/>
  <c r="BZ52" i="25"/>
  <c r="CB52" i="25"/>
  <c r="BQ53" i="25"/>
  <c r="BR53" i="25"/>
  <c r="BS53" i="25"/>
  <c r="BT53" i="25"/>
  <c r="BU53" i="25"/>
  <c r="BV53" i="25"/>
  <c r="BW53" i="25"/>
  <c r="BX53" i="25"/>
  <c r="BY53" i="25"/>
  <c r="BZ53" i="25"/>
  <c r="CB53" i="25"/>
  <c r="BQ54" i="25"/>
  <c r="BR54" i="25"/>
  <c r="BS54" i="25"/>
  <c r="BT54" i="25"/>
  <c r="BU54" i="25"/>
  <c r="BV54" i="25"/>
  <c r="BW54" i="25"/>
  <c r="BX54" i="25"/>
  <c r="BY54" i="25"/>
  <c r="BZ54" i="25"/>
  <c r="CB54" i="25"/>
  <c r="BQ55" i="25"/>
  <c r="BR55" i="25"/>
  <c r="BS55" i="25"/>
  <c r="BT55" i="25"/>
  <c r="BU55" i="25"/>
  <c r="BV55" i="25"/>
  <c r="BW55" i="25"/>
  <c r="BX55" i="25"/>
  <c r="BY55" i="25"/>
  <c r="BZ55" i="25"/>
  <c r="CB55" i="25"/>
  <c r="BQ56" i="25"/>
  <c r="BR56" i="25"/>
  <c r="BS56" i="25"/>
  <c r="BT56" i="25"/>
  <c r="BU56" i="25"/>
  <c r="BV56" i="25"/>
  <c r="BW56" i="25"/>
  <c r="BX56" i="25"/>
  <c r="BY56" i="25"/>
  <c r="BZ56" i="25"/>
  <c r="CB56" i="25"/>
  <c r="BQ57" i="25"/>
  <c r="BR57" i="25"/>
  <c r="BS57" i="25"/>
  <c r="BT57" i="25"/>
  <c r="BU57" i="25"/>
  <c r="BV57" i="25"/>
  <c r="BW57" i="25"/>
  <c r="BX57" i="25"/>
  <c r="BY57" i="25"/>
  <c r="BZ57" i="25"/>
  <c r="CB57" i="25"/>
  <c r="BQ58" i="25"/>
  <c r="BR58" i="25"/>
  <c r="BS58" i="25"/>
  <c r="BT58" i="25"/>
  <c r="BU58" i="25"/>
  <c r="BV58" i="25"/>
  <c r="BW58" i="25"/>
  <c r="BX58" i="25"/>
  <c r="BY58" i="25"/>
  <c r="BZ58" i="25"/>
  <c r="CB58" i="25"/>
  <c r="BQ59" i="25"/>
  <c r="BR59" i="25"/>
  <c r="BS59" i="25"/>
  <c r="BT59" i="25"/>
  <c r="BU59" i="25"/>
  <c r="BV59" i="25"/>
  <c r="BW59" i="25"/>
  <c r="BX59" i="25"/>
  <c r="BY59" i="25"/>
  <c r="BZ59" i="25"/>
  <c r="CB59" i="25"/>
  <c r="BQ60" i="25"/>
  <c r="BR60" i="25"/>
  <c r="BS60" i="25"/>
  <c r="BT60" i="25"/>
  <c r="BU60" i="25"/>
  <c r="BV60" i="25"/>
  <c r="BW60" i="25"/>
  <c r="BX60" i="25"/>
  <c r="BY60" i="25"/>
  <c r="BZ60" i="25"/>
  <c r="CB60" i="25"/>
  <c r="BQ61" i="25"/>
  <c r="BR61" i="25"/>
  <c r="BS61" i="25"/>
  <c r="BT61" i="25"/>
  <c r="BU61" i="25"/>
  <c r="BV61" i="25"/>
  <c r="BW61" i="25"/>
  <c r="BX61" i="25"/>
  <c r="BY61" i="25"/>
  <c r="BZ61" i="25"/>
  <c r="CB61" i="25"/>
  <c r="BQ62" i="25"/>
  <c r="BR62" i="25"/>
  <c r="BS62" i="25"/>
  <c r="BT62" i="25"/>
  <c r="BU62" i="25"/>
  <c r="BV62" i="25"/>
  <c r="BW62" i="25"/>
  <c r="BX62" i="25"/>
  <c r="BY62" i="25"/>
  <c r="BZ62" i="25"/>
  <c r="CB62" i="25"/>
  <c r="BQ63" i="25"/>
  <c r="BR63" i="25"/>
  <c r="BS63" i="25"/>
  <c r="BT63" i="25"/>
  <c r="BU63" i="25"/>
  <c r="BV63" i="25"/>
  <c r="BW63" i="25"/>
  <c r="BX63" i="25"/>
  <c r="BY63" i="25"/>
  <c r="BZ63" i="25"/>
  <c r="CB63" i="25"/>
  <c r="BQ64" i="25"/>
  <c r="BR64" i="25"/>
  <c r="BS64" i="25"/>
  <c r="BT64" i="25"/>
  <c r="BU64" i="25"/>
  <c r="BV64" i="25"/>
  <c r="BW64" i="25"/>
  <c r="BX64" i="25"/>
  <c r="BY64" i="25"/>
  <c r="BZ64" i="25"/>
  <c r="CB64" i="25"/>
  <c r="BQ65" i="25"/>
  <c r="BR65" i="25"/>
  <c r="BS65" i="25"/>
  <c r="BT65" i="25"/>
  <c r="BU65" i="25"/>
  <c r="BV65" i="25"/>
  <c r="BW65" i="25"/>
  <c r="BX65" i="25"/>
  <c r="BY65" i="25"/>
  <c r="BZ65" i="25"/>
  <c r="CB65" i="25"/>
  <c r="BQ66" i="25"/>
  <c r="BR66" i="25"/>
  <c r="BS66" i="25"/>
  <c r="BT66" i="25"/>
  <c r="BU66" i="25"/>
  <c r="BV66" i="25"/>
  <c r="BW66" i="25"/>
  <c r="BX66" i="25"/>
  <c r="BY66" i="25"/>
  <c r="BZ66" i="25"/>
  <c r="CB66" i="25"/>
  <c r="BQ67" i="25"/>
  <c r="BR67" i="25"/>
  <c r="BS67" i="25"/>
  <c r="BT67" i="25"/>
  <c r="BU67" i="25"/>
  <c r="BV67" i="25"/>
  <c r="BW67" i="25"/>
  <c r="BX67" i="25"/>
  <c r="BY67" i="25"/>
  <c r="BZ67" i="25"/>
  <c r="CB67" i="25"/>
  <c r="BQ68" i="25"/>
  <c r="BR68" i="25"/>
  <c r="BS68" i="25"/>
  <c r="BT68" i="25"/>
  <c r="BU68" i="25"/>
  <c r="BV68" i="25"/>
  <c r="BW68" i="25"/>
  <c r="BX68" i="25"/>
  <c r="BY68" i="25"/>
  <c r="BZ68" i="25"/>
  <c r="CB68" i="25"/>
  <c r="BQ69" i="25"/>
  <c r="BR69" i="25"/>
  <c r="BS69" i="25"/>
  <c r="BT69" i="25"/>
  <c r="BU69" i="25"/>
  <c r="BV69" i="25"/>
  <c r="BW69" i="25"/>
  <c r="BX69" i="25"/>
  <c r="BY69" i="25"/>
  <c r="BZ69" i="25"/>
  <c r="CB69" i="25"/>
  <c r="BQ70" i="25"/>
  <c r="BR70" i="25"/>
  <c r="BS70" i="25"/>
  <c r="BT70" i="25"/>
  <c r="BU70" i="25"/>
  <c r="BV70" i="25"/>
  <c r="BW70" i="25"/>
  <c r="BX70" i="25"/>
  <c r="BY70" i="25"/>
  <c r="BZ70" i="25"/>
  <c r="CB70" i="25"/>
  <c r="BQ71" i="25"/>
  <c r="BR71" i="25"/>
  <c r="BS71" i="25"/>
  <c r="BT71" i="25"/>
  <c r="BU71" i="25"/>
  <c r="BV71" i="25"/>
  <c r="BW71" i="25"/>
  <c r="BX71" i="25"/>
  <c r="BY71" i="25"/>
  <c r="BZ71" i="25"/>
  <c r="CB71" i="25"/>
  <c r="BQ72" i="25"/>
  <c r="BR72" i="25"/>
  <c r="BS72" i="25"/>
  <c r="BT72" i="25"/>
  <c r="BU72" i="25"/>
  <c r="BV72" i="25"/>
  <c r="BW72" i="25"/>
  <c r="BX72" i="25"/>
  <c r="BY72" i="25"/>
  <c r="BZ72" i="25"/>
  <c r="CB72" i="25"/>
  <c r="BQ73" i="25"/>
  <c r="BR73" i="25"/>
  <c r="BS73" i="25"/>
  <c r="BT73" i="25"/>
  <c r="BU73" i="25"/>
  <c r="BV73" i="25"/>
  <c r="BW73" i="25"/>
  <c r="BX73" i="25"/>
  <c r="BY73" i="25"/>
  <c r="BZ73" i="25"/>
  <c r="CB73" i="25"/>
  <c r="BQ74" i="25"/>
  <c r="BR74" i="25"/>
  <c r="BS74" i="25"/>
  <c r="BT74" i="25"/>
  <c r="BU74" i="25"/>
  <c r="BV74" i="25"/>
  <c r="BW74" i="25"/>
  <c r="BX74" i="25"/>
  <c r="BY74" i="25"/>
  <c r="BZ74" i="25"/>
  <c r="CB74" i="25"/>
  <c r="BQ75" i="25"/>
  <c r="BR75" i="25"/>
  <c r="BS75" i="25"/>
  <c r="BT75" i="25"/>
  <c r="BU75" i="25"/>
  <c r="BV75" i="25"/>
  <c r="BW75" i="25"/>
  <c r="BX75" i="25"/>
  <c r="BY75" i="25"/>
  <c r="BZ75" i="25"/>
  <c r="CB75" i="25"/>
  <c r="BQ76" i="25"/>
  <c r="BR76" i="25"/>
  <c r="BS76" i="25"/>
  <c r="BT76" i="25"/>
  <c r="BU76" i="25"/>
  <c r="BV76" i="25"/>
  <c r="BW76" i="25"/>
  <c r="BX76" i="25"/>
  <c r="BY76" i="25"/>
  <c r="BZ76" i="25"/>
  <c r="CB76" i="25"/>
  <c r="BQ77" i="25"/>
  <c r="BR77" i="25"/>
  <c r="BS77" i="25"/>
  <c r="BT77" i="25"/>
  <c r="BU77" i="25"/>
  <c r="BV77" i="25"/>
  <c r="BW77" i="25"/>
  <c r="BX77" i="25"/>
  <c r="BY77" i="25"/>
  <c r="BZ77" i="25"/>
  <c r="CB77" i="25"/>
  <c r="BQ78" i="25"/>
  <c r="BR78" i="25"/>
  <c r="BS78" i="25"/>
  <c r="BT78" i="25"/>
  <c r="BU78" i="25"/>
  <c r="BV78" i="25"/>
  <c r="BW78" i="25"/>
  <c r="BX78" i="25"/>
  <c r="BY78" i="25"/>
  <c r="BZ78" i="25"/>
  <c r="CB78" i="25"/>
  <c r="BQ79" i="25"/>
  <c r="BR79" i="25"/>
  <c r="BS79" i="25"/>
  <c r="BT79" i="25"/>
  <c r="BU79" i="25"/>
  <c r="BV79" i="25"/>
  <c r="BW79" i="25"/>
  <c r="BX79" i="25"/>
  <c r="BY79" i="25"/>
  <c r="BZ79" i="25"/>
  <c r="CB79" i="25"/>
  <c r="BQ80" i="25"/>
  <c r="BR80" i="25"/>
  <c r="BS80" i="25"/>
  <c r="BT80" i="25"/>
  <c r="BU80" i="25"/>
  <c r="BV80" i="25"/>
  <c r="BW80" i="25"/>
  <c r="BX80" i="25"/>
  <c r="BY80" i="25"/>
  <c r="BZ80" i="25"/>
  <c r="CB80" i="25"/>
  <c r="BQ81" i="25"/>
  <c r="BR81" i="25"/>
  <c r="BS81" i="25"/>
  <c r="BT81" i="25"/>
  <c r="BU81" i="25"/>
  <c r="BV81" i="25"/>
  <c r="BW81" i="25"/>
  <c r="BX81" i="25"/>
  <c r="BY81" i="25"/>
  <c r="BZ81" i="25"/>
  <c r="CB81" i="25"/>
  <c r="BQ82" i="25"/>
  <c r="BR82" i="25"/>
  <c r="BS82" i="25"/>
  <c r="BT82" i="25"/>
  <c r="BU82" i="25"/>
  <c r="BV82" i="25"/>
  <c r="BW82" i="25"/>
  <c r="BX82" i="25"/>
  <c r="BY82" i="25"/>
  <c r="BZ82" i="25"/>
  <c r="CB82" i="25"/>
  <c r="BQ83" i="25"/>
  <c r="BR83" i="25"/>
  <c r="BS83" i="25"/>
  <c r="BT83" i="25"/>
  <c r="BU83" i="25"/>
  <c r="BV83" i="25"/>
  <c r="BW83" i="25"/>
  <c r="BX83" i="25"/>
  <c r="BY83" i="25"/>
  <c r="BZ83" i="25"/>
  <c r="CB83" i="25"/>
  <c r="BQ84" i="25"/>
  <c r="BR84" i="25"/>
  <c r="BS84" i="25"/>
  <c r="BT84" i="25"/>
  <c r="BU84" i="25"/>
  <c r="BV84" i="25"/>
  <c r="BW84" i="25"/>
  <c r="BX84" i="25"/>
  <c r="BY84" i="25"/>
  <c r="BZ84" i="25"/>
  <c r="CB84" i="25"/>
  <c r="BQ85" i="25"/>
  <c r="BR85" i="25"/>
  <c r="BS85" i="25"/>
  <c r="BT85" i="25"/>
  <c r="BU85" i="25"/>
  <c r="BV85" i="25"/>
  <c r="BW85" i="25"/>
  <c r="BX85" i="25"/>
  <c r="BY85" i="25"/>
  <c r="BZ85" i="25"/>
  <c r="CB85" i="25"/>
  <c r="BQ86" i="25"/>
  <c r="BR86" i="25"/>
  <c r="BS86" i="25"/>
  <c r="BT86" i="25"/>
  <c r="BU86" i="25"/>
  <c r="BV86" i="25"/>
  <c r="BW86" i="25"/>
  <c r="BX86" i="25"/>
  <c r="BY86" i="25"/>
  <c r="BZ86" i="25"/>
  <c r="CB86" i="25"/>
  <c r="BQ87" i="25"/>
  <c r="BR87" i="25"/>
  <c r="BS87" i="25"/>
  <c r="BT87" i="25"/>
  <c r="BU87" i="25"/>
  <c r="BV87" i="25"/>
  <c r="BW87" i="25"/>
  <c r="BX87" i="25"/>
  <c r="BY87" i="25"/>
  <c r="BZ87" i="25"/>
  <c r="CB87" i="25"/>
  <c r="BQ88" i="25"/>
  <c r="BR88" i="25"/>
  <c r="BS88" i="25"/>
  <c r="BT88" i="25"/>
  <c r="BU88" i="25"/>
  <c r="BV88" i="25"/>
  <c r="BW88" i="25"/>
  <c r="BX88" i="25"/>
  <c r="BY88" i="25"/>
  <c r="BZ88" i="25"/>
  <c r="CB88" i="25"/>
  <c r="BQ89" i="25"/>
  <c r="BR89" i="25"/>
  <c r="BS89" i="25"/>
  <c r="BT89" i="25"/>
  <c r="BU89" i="25"/>
  <c r="BV89" i="25"/>
  <c r="BW89" i="25"/>
  <c r="BX89" i="25"/>
  <c r="BY89" i="25"/>
  <c r="BZ89" i="25"/>
  <c r="CB89" i="25"/>
  <c r="BQ90" i="25"/>
  <c r="BR90" i="25"/>
  <c r="BS90" i="25"/>
  <c r="BT90" i="25"/>
  <c r="BU90" i="25"/>
  <c r="BV90" i="25"/>
  <c r="BW90" i="25"/>
  <c r="BX90" i="25"/>
  <c r="BY90" i="25"/>
  <c r="BZ90" i="25"/>
  <c r="CB90" i="25"/>
  <c r="BQ91" i="25"/>
  <c r="BR91" i="25"/>
  <c r="BS91" i="25"/>
  <c r="BT91" i="25"/>
  <c r="BU91" i="25"/>
  <c r="BV91" i="25"/>
  <c r="BW91" i="25"/>
  <c r="BX91" i="25"/>
  <c r="BY91" i="25"/>
  <c r="BZ91" i="25"/>
  <c r="CB91" i="25"/>
  <c r="BQ92" i="25"/>
  <c r="BR92" i="25"/>
  <c r="BS92" i="25"/>
  <c r="BT92" i="25"/>
  <c r="BU92" i="25"/>
  <c r="BV92" i="25"/>
  <c r="BW92" i="25"/>
  <c r="BX92" i="25"/>
  <c r="BY92" i="25"/>
  <c r="BZ92" i="25"/>
  <c r="CB92" i="25"/>
  <c r="BQ93" i="25"/>
  <c r="BR93" i="25"/>
  <c r="BS93" i="25"/>
  <c r="BT93" i="25"/>
  <c r="BU93" i="25"/>
  <c r="BV93" i="25"/>
  <c r="BW93" i="25"/>
  <c r="BX93" i="25"/>
  <c r="BY93" i="25"/>
  <c r="BZ93" i="25"/>
  <c r="CB93" i="25"/>
  <c r="BQ94" i="25"/>
  <c r="BR94" i="25"/>
  <c r="BS94" i="25"/>
  <c r="BT94" i="25"/>
  <c r="BU94" i="25"/>
  <c r="BV94" i="25"/>
  <c r="BW94" i="25"/>
  <c r="BX94" i="25"/>
  <c r="BY94" i="25"/>
  <c r="BZ94" i="25"/>
  <c r="CB94" i="25"/>
  <c r="BQ95" i="25"/>
  <c r="BR95" i="25"/>
  <c r="BS95" i="25"/>
  <c r="BT95" i="25"/>
  <c r="BU95" i="25"/>
  <c r="BV95" i="25"/>
  <c r="BW95" i="25"/>
  <c r="BX95" i="25"/>
  <c r="BY95" i="25"/>
  <c r="BZ95" i="25"/>
  <c r="CB95" i="25"/>
  <c r="BQ96" i="25"/>
  <c r="BR96" i="25"/>
  <c r="BS96" i="25"/>
  <c r="BT96" i="25"/>
  <c r="BU96" i="25"/>
  <c r="BV96" i="25"/>
  <c r="BW96" i="25"/>
  <c r="BX96" i="25"/>
  <c r="BY96" i="25"/>
  <c r="BZ96" i="25"/>
  <c r="CB96" i="25"/>
  <c r="BQ97" i="25"/>
  <c r="BR97" i="25"/>
  <c r="BS97" i="25"/>
  <c r="BT97" i="25"/>
  <c r="BU97" i="25"/>
  <c r="BV97" i="25"/>
  <c r="BW97" i="25"/>
  <c r="BX97" i="25"/>
  <c r="BY97" i="25"/>
  <c r="BZ97" i="25"/>
  <c r="CB97" i="25"/>
  <c r="BQ98" i="25"/>
  <c r="BR98" i="25"/>
  <c r="BS98" i="25"/>
  <c r="BT98" i="25"/>
  <c r="BU98" i="25"/>
  <c r="BV98" i="25"/>
  <c r="BW98" i="25"/>
  <c r="BX98" i="25"/>
  <c r="BY98" i="25"/>
  <c r="BZ98" i="25"/>
  <c r="CB98" i="25"/>
  <c r="BQ99" i="25"/>
  <c r="BR99" i="25"/>
  <c r="BS99" i="25"/>
  <c r="BT99" i="25"/>
  <c r="BU99" i="25"/>
  <c r="BV99" i="25"/>
  <c r="BW99" i="25"/>
  <c r="BX99" i="25"/>
  <c r="BY99" i="25"/>
  <c r="BZ99" i="25"/>
  <c r="CB99" i="25"/>
  <c r="BQ100" i="25"/>
  <c r="BR100" i="25"/>
  <c r="BS100" i="25"/>
  <c r="BT100" i="25"/>
  <c r="BU100" i="25"/>
  <c r="BV100" i="25"/>
  <c r="BW100" i="25"/>
  <c r="BX100" i="25"/>
  <c r="BY100" i="25"/>
  <c r="BZ100" i="25"/>
  <c r="CB100" i="25"/>
  <c r="BQ101" i="25"/>
  <c r="BR101" i="25"/>
  <c r="BS101" i="25"/>
  <c r="BT101" i="25"/>
  <c r="BU101" i="25"/>
  <c r="BV101" i="25"/>
  <c r="BW101" i="25"/>
  <c r="BX101" i="25"/>
  <c r="BY101" i="25"/>
  <c r="BZ101" i="25"/>
  <c r="CB101" i="25"/>
  <c r="BQ102" i="25"/>
  <c r="BR102" i="25"/>
  <c r="BS102" i="25"/>
  <c r="BT102" i="25"/>
  <c r="BU102" i="25"/>
  <c r="BV102" i="25"/>
  <c r="BW102" i="25"/>
  <c r="BX102" i="25"/>
  <c r="BY102" i="25"/>
  <c r="BZ102" i="25"/>
  <c r="CB102" i="25"/>
  <c r="BQ103" i="25"/>
  <c r="BR103" i="25"/>
  <c r="BS103" i="25"/>
  <c r="BT103" i="25"/>
  <c r="BU103" i="25"/>
  <c r="BV103" i="25"/>
  <c r="BW103" i="25"/>
  <c r="BX103" i="25"/>
  <c r="BY103" i="25"/>
  <c r="BZ103" i="25"/>
  <c r="CB103" i="25"/>
  <c r="BQ104" i="25"/>
  <c r="BR104" i="25"/>
  <c r="BS104" i="25"/>
  <c r="BT104" i="25"/>
  <c r="BU104" i="25"/>
  <c r="BV104" i="25"/>
  <c r="BW104" i="25"/>
  <c r="BX104" i="25"/>
  <c r="BY104" i="25"/>
  <c r="BZ104" i="25"/>
  <c r="CB104" i="25"/>
  <c r="BQ105" i="25"/>
  <c r="BR105" i="25"/>
  <c r="BS105" i="25"/>
  <c r="BT105" i="25"/>
  <c r="BU105" i="25"/>
  <c r="BV105" i="25"/>
  <c r="BW105" i="25"/>
  <c r="BX105" i="25"/>
  <c r="BY105" i="25"/>
  <c r="BZ105" i="25"/>
  <c r="CB105" i="25"/>
  <c r="BQ106" i="25"/>
  <c r="BR106" i="25"/>
  <c r="BS106" i="25"/>
  <c r="BT106" i="25"/>
  <c r="BU106" i="25"/>
  <c r="BV106" i="25"/>
  <c r="BW106" i="25"/>
  <c r="BX106" i="25"/>
  <c r="BY106" i="25"/>
  <c r="BZ106" i="25"/>
  <c r="CB106" i="25"/>
  <c r="BQ107" i="25"/>
  <c r="BR107" i="25"/>
  <c r="BS107" i="25"/>
  <c r="BT107" i="25"/>
  <c r="BU107" i="25"/>
  <c r="BV107" i="25"/>
  <c r="BW107" i="25"/>
  <c r="BX107" i="25"/>
  <c r="BY107" i="25"/>
  <c r="BZ107" i="25"/>
  <c r="CB107" i="25"/>
  <c r="BQ108" i="25"/>
  <c r="BR108" i="25"/>
  <c r="BS108" i="25"/>
  <c r="BT108" i="25"/>
  <c r="BU108" i="25"/>
  <c r="BV108" i="25"/>
  <c r="BW108" i="25"/>
  <c r="BX108" i="25"/>
  <c r="BY108" i="25"/>
  <c r="BZ108" i="25"/>
  <c r="CB108" i="25"/>
  <c r="BQ109" i="25"/>
  <c r="BR109" i="25"/>
  <c r="BS109" i="25"/>
  <c r="BT109" i="25"/>
  <c r="BU109" i="25"/>
  <c r="BV109" i="25"/>
  <c r="BW109" i="25"/>
  <c r="BX109" i="25"/>
  <c r="BY109" i="25"/>
  <c r="BZ109" i="25"/>
  <c r="CB109" i="25"/>
  <c r="BQ110" i="25"/>
  <c r="BR110" i="25"/>
  <c r="BS110" i="25"/>
  <c r="BT110" i="25"/>
  <c r="BU110" i="25"/>
  <c r="BV110" i="25"/>
  <c r="BW110" i="25"/>
  <c r="BX110" i="25"/>
  <c r="BY110" i="25"/>
  <c r="BZ110" i="25"/>
  <c r="CB110" i="25"/>
  <c r="BQ111" i="25"/>
  <c r="BR111" i="25"/>
  <c r="BS111" i="25"/>
  <c r="BT111" i="25"/>
  <c r="BU111" i="25"/>
  <c r="BV111" i="25"/>
  <c r="BW111" i="25"/>
  <c r="BX111" i="25"/>
  <c r="BY111" i="25"/>
  <c r="BZ111" i="25"/>
  <c r="CB111" i="25"/>
  <c r="BQ112" i="25"/>
  <c r="BR112" i="25"/>
  <c r="BS112" i="25"/>
  <c r="BT112" i="25"/>
  <c r="BU112" i="25"/>
  <c r="BV112" i="25"/>
  <c r="BW112" i="25"/>
  <c r="BX112" i="25"/>
  <c r="BY112" i="25"/>
  <c r="BZ112" i="25"/>
  <c r="CB112" i="25"/>
  <c r="BQ113" i="25"/>
  <c r="BR113" i="25"/>
  <c r="BS113" i="25"/>
  <c r="BT113" i="25"/>
  <c r="BU113" i="25"/>
  <c r="BV113" i="25"/>
  <c r="BW113" i="25"/>
  <c r="BX113" i="25"/>
  <c r="BY113" i="25"/>
  <c r="BZ113" i="25"/>
  <c r="CB113" i="25"/>
  <c r="BQ114" i="25"/>
  <c r="BR114" i="25"/>
  <c r="BS114" i="25"/>
  <c r="BT114" i="25"/>
  <c r="BU114" i="25"/>
  <c r="BV114" i="25"/>
  <c r="BW114" i="25"/>
  <c r="BX114" i="25"/>
  <c r="BY114" i="25"/>
  <c r="BZ114" i="25"/>
  <c r="CB114" i="25"/>
  <c r="BQ115" i="25"/>
  <c r="BR115" i="25"/>
  <c r="BS115" i="25"/>
  <c r="BT115" i="25"/>
  <c r="BU115" i="25"/>
  <c r="BV115" i="25"/>
  <c r="BW115" i="25"/>
  <c r="BX115" i="25"/>
  <c r="BY115" i="25"/>
  <c r="BZ115" i="25"/>
  <c r="CB115" i="25"/>
  <c r="BQ116" i="25"/>
  <c r="BR116" i="25"/>
  <c r="BS116" i="25"/>
  <c r="BT116" i="25"/>
  <c r="BU116" i="25"/>
  <c r="BV116" i="25"/>
  <c r="BW116" i="25"/>
  <c r="BX116" i="25"/>
  <c r="BY116" i="25"/>
  <c r="BZ116" i="25"/>
  <c r="CB116" i="25"/>
  <c r="BQ117" i="25"/>
  <c r="BR117" i="25"/>
  <c r="BS117" i="25"/>
  <c r="BT117" i="25"/>
  <c r="BU117" i="25"/>
  <c r="BV117" i="25"/>
  <c r="BW117" i="25"/>
  <c r="BX117" i="25"/>
  <c r="BY117" i="25"/>
  <c r="BZ117" i="25"/>
  <c r="CB117" i="25"/>
  <c r="BQ118" i="25"/>
  <c r="BR118" i="25"/>
  <c r="BS118" i="25"/>
  <c r="BT118" i="25"/>
  <c r="BU118" i="25"/>
  <c r="BV118" i="25"/>
  <c r="BW118" i="25"/>
  <c r="BX118" i="25"/>
  <c r="BY118" i="25"/>
  <c r="BZ118" i="25"/>
  <c r="CB118" i="25"/>
  <c r="BQ119" i="25"/>
  <c r="BR119" i="25"/>
  <c r="BS119" i="25"/>
  <c r="BT119" i="25"/>
  <c r="BU119" i="25"/>
  <c r="BV119" i="25"/>
  <c r="BW119" i="25"/>
  <c r="BX119" i="25"/>
  <c r="BY119" i="25"/>
  <c r="BZ119" i="25"/>
  <c r="CB119" i="25"/>
  <c r="BQ120" i="25"/>
  <c r="BR120" i="25"/>
  <c r="BS120" i="25"/>
  <c r="BT120" i="25"/>
  <c r="BU120" i="25"/>
  <c r="BV120" i="25"/>
  <c r="BW120" i="25"/>
  <c r="BX120" i="25"/>
  <c r="BY120" i="25"/>
  <c r="BZ120" i="25"/>
  <c r="CB120" i="25"/>
  <c r="BQ121" i="25"/>
  <c r="BR121" i="25"/>
  <c r="BS121" i="25"/>
  <c r="BT121" i="25"/>
  <c r="BU121" i="25"/>
  <c r="BV121" i="25"/>
  <c r="BW121" i="25"/>
  <c r="BX121" i="25"/>
  <c r="BY121" i="25"/>
  <c r="BZ121" i="25"/>
  <c r="CB121" i="25"/>
  <c r="BQ122" i="25"/>
  <c r="BR122" i="25"/>
  <c r="BS122" i="25"/>
  <c r="BT122" i="25"/>
  <c r="BU122" i="25"/>
  <c r="BV122" i="25"/>
  <c r="BW122" i="25"/>
  <c r="BX122" i="25"/>
  <c r="BY122" i="25"/>
  <c r="BZ122" i="25"/>
  <c r="CB122" i="25"/>
  <c r="BQ123" i="25"/>
  <c r="BR123" i="25"/>
  <c r="BS123" i="25"/>
  <c r="BT123" i="25"/>
  <c r="BU123" i="25"/>
  <c r="BV123" i="25"/>
  <c r="BW123" i="25"/>
  <c r="BX123" i="25"/>
  <c r="BY123" i="25"/>
  <c r="BZ123" i="25"/>
  <c r="CB123" i="25"/>
  <c r="BQ124" i="25"/>
  <c r="BR124" i="25"/>
  <c r="BS124" i="25"/>
  <c r="BT124" i="25"/>
  <c r="BU124" i="25"/>
  <c r="BV124" i="25"/>
  <c r="BW124" i="25"/>
  <c r="BX124" i="25"/>
  <c r="BY124" i="25"/>
  <c r="BZ124" i="25"/>
  <c r="CB124" i="25"/>
  <c r="BQ125" i="25"/>
  <c r="BR125" i="25"/>
  <c r="BS125" i="25"/>
  <c r="BT125" i="25"/>
  <c r="BU125" i="25"/>
  <c r="BV125" i="25"/>
  <c r="BW125" i="25"/>
  <c r="BX125" i="25"/>
  <c r="BY125" i="25"/>
  <c r="BZ125" i="25"/>
  <c r="CB125" i="25"/>
  <c r="BQ126" i="25"/>
  <c r="BR126" i="25"/>
  <c r="BS126" i="25"/>
  <c r="BT126" i="25"/>
  <c r="BU126" i="25"/>
  <c r="BV126" i="25"/>
  <c r="BW126" i="25"/>
  <c r="BX126" i="25"/>
  <c r="BY126" i="25"/>
  <c r="BZ126" i="25"/>
  <c r="CB126" i="25"/>
  <c r="BQ127" i="25"/>
  <c r="BR127" i="25"/>
  <c r="BS127" i="25"/>
  <c r="BT127" i="25"/>
  <c r="BU127" i="25"/>
  <c r="BV127" i="25"/>
  <c r="BW127" i="25"/>
  <c r="BX127" i="25"/>
  <c r="BY127" i="25"/>
  <c r="BZ127" i="25"/>
  <c r="CB127" i="25"/>
  <c r="BQ128" i="25"/>
  <c r="BR128" i="25"/>
  <c r="BS128" i="25"/>
  <c r="BT128" i="25"/>
  <c r="BU128" i="25"/>
  <c r="BV128" i="25"/>
  <c r="BW128" i="25"/>
  <c r="BX128" i="25"/>
  <c r="BY128" i="25"/>
  <c r="BZ128" i="25"/>
  <c r="CB128" i="25"/>
  <c r="BQ129" i="25"/>
  <c r="BR129" i="25"/>
  <c r="BS129" i="25"/>
  <c r="BT129" i="25"/>
  <c r="BU129" i="25"/>
  <c r="BV129" i="25"/>
  <c r="BW129" i="25"/>
  <c r="BX129" i="25"/>
  <c r="BY129" i="25"/>
  <c r="BZ129" i="25"/>
  <c r="CB129" i="25"/>
  <c r="BQ130" i="25"/>
  <c r="BR130" i="25"/>
  <c r="BS130" i="25"/>
  <c r="BT130" i="25"/>
  <c r="BU130" i="25"/>
  <c r="BV130" i="25"/>
  <c r="BW130" i="25"/>
  <c r="BX130" i="25"/>
  <c r="BY130" i="25"/>
  <c r="BZ130" i="25"/>
  <c r="CB130" i="25"/>
  <c r="BQ131" i="25"/>
  <c r="BR131" i="25"/>
  <c r="BS131" i="25"/>
  <c r="BT131" i="25"/>
  <c r="BU131" i="25"/>
  <c r="BV131" i="25"/>
  <c r="BW131" i="25"/>
  <c r="BX131" i="25"/>
  <c r="BY131" i="25"/>
  <c r="BZ131" i="25"/>
  <c r="CB131" i="25"/>
  <c r="BQ132" i="25"/>
  <c r="BR132" i="25"/>
  <c r="BS132" i="25"/>
  <c r="BT132" i="25"/>
  <c r="BU132" i="25"/>
  <c r="BV132" i="25"/>
  <c r="BW132" i="25"/>
  <c r="BX132" i="25"/>
  <c r="BY132" i="25"/>
  <c r="BZ132" i="25"/>
  <c r="CB132" i="25"/>
  <c r="BQ133" i="25"/>
  <c r="BR133" i="25"/>
  <c r="BS133" i="25"/>
  <c r="BT133" i="25"/>
  <c r="BU133" i="25"/>
  <c r="BV133" i="25"/>
  <c r="BW133" i="25"/>
  <c r="BX133" i="25"/>
  <c r="BY133" i="25"/>
  <c r="BZ133" i="25"/>
  <c r="CB133" i="25"/>
  <c r="BQ134" i="25"/>
  <c r="BR134" i="25"/>
  <c r="BS134" i="25"/>
  <c r="BT134" i="25"/>
  <c r="BU134" i="25"/>
  <c r="BV134" i="25"/>
  <c r="BW134" i="25"/>
  <c r="BX134" i="25"/>
  <c r="BY134" i="25"/>
  <c r="BZ134" i="25"/>
  <c r="CB134" i="25"/>
  <c r="BQ135" i="25"/>
  <c r="BR135" i="25"/>
  <c r="BS135" i="25"/>
  <c r="BT135" i="25"/>
  <c r="BU135" i="25"/>
  <c r="BV135" i="25"/>
  <c r="BW135" i="25"/>
  <c r="BX135" i="25"/>
  <c r="BY135" i="25"/>
  <c r="BZ135" i="25"/>
  <c r="CB135" i="25"/>
  <c r="BQ136" i="25"/>
  <c r="BR136" i="25"/>
  <c r="BS136" i="25"/>
  <c r="BT136" i="25"/>
  <c r="BU136" i="25"/>
  <c r="BV136" i="25"/>
  <c r="BW136" i="25"/>
  <c r="BX136" i="25"/>
  <c r="BY136" i="25"/>
  <c r="BZ136" i="25"/>
  <c r="CB136" i="25"/>
  <c r="BQ137" i="25"/>
  <c r="BR137" i="25"/>
  <c r="BS137" i="25"/>
  <c r="BT137" i="25"/>
  <c r="BU137" i="25"/>
  <c r="BV137" i="25"/>
  <c r="BW137" i="25"/>
  <c r="BX137" i="25"/>
  <c r="BY137" i="25"/>
  <c r="BZ137" i="25"/>
  <c r="CB137" i="25"/>
  <c r="BQ138" i="25"/>
  <c r="BR138" i="25"/>
  <c r="BS138" i="25"/>
  <c r="BT138" i="25"/>
  <c r="BU138" i="25"/>
  <c r="BV138" i="25"/>
  <c r="BW138" i="25"/>
  <c r="BX138" i="25"/>
  <c r="BY138" i="25"/>
  <c r="BZ138" i="25"/>
  <c r="CB138" i="25"/>
  <c r="BQ139" i="25"/>
  <c r="BR139" i="25"/>
  <c r="BS139" i="25"/>
  <c r="BT139" i="25"/>
  <c r="BU139" i="25"/>
  <c r="BV139" i="25"/>
  <c r="BW139" i="25"/>
  <c r="BX139" i="25"/>
  <c r="BY139" i="25"/>
  <c r="BZ139" i="25"/>
  <c r="CB139" i="25"/>
  <c r="BQ140" i="25"/>
  <c r="BR140" i="25"/>
  <c r="BS140" i="25"/>
  <c r="BT140" i="25"/>
  <c r="BU140" i="25"/>
  <c r="BV140" i="25"/>
  <c r="BW140" i="25"/>
  <c r="BX140" i="25"/>
  <c r="BY140" i="25"/>
  <c r="BZ140" i="25"/>
  <c r="CB140" i="25"/>
  <c r="BQ141" i="25"/>
  <c r="BR141" i="25"/>
  <c r="BS141" i="25"/>
  <c r="BT141" i="25"/>
  <c r="BU141" i="25"/>
  <c r="BV141" i="25"/>
  <c r="BW141" i="25"/>
  <c r="BX141" i="25"/>
  <c r="BY141" i="25"/>
  <c r="BZ141" i="25"/>
  <c r="CB141" i="25"/>
  <c r="BQ142" i="25"/>
  <c r="BR142" i="25"/>
  <c r="BS142" i="25"/>
  <c r="BT142" i="25"/>
  <c r="BU142" i="25"/>
  <c r="BV142" i="25"/>
  <c r="BW142" i="25"/>
  <c r="BX142" i="25"/>
  <c r="BY142" i="25"/>
  <c r="BZ142" i="25"/>
  <c r="CB142" i="25"/>
  <c r="BQ143" i="25"/>
  <c r="BR143" i="25"/>
  <c r="BS143" i="25"/>
  <c r="BT143" i="25"/>
  <c r="BU143" i="25"/>
  <c r="BV143" i="25"/>
  <c r="BW143" i="25"/>
  <c r="BX143" i="25"/>
  <c r="BY143" i="25"/>
  <c r="BZ143" i="25"/>
  <c r="CB143" i="25"/>
  <c r="BQ144" i="25"/>
  <c r="BR144" i="25"/>
  <c r="BS144" i="25"/>
  <c r="BT144" i="25"/>
  <c r="BU144" i="25"/>
  <c r="BV144" i="25"/>
  <c r="BW144" i="25"/>
  <c r="BX144" i="25"/>
  <c r="BY144" i="25"/>
  <c r="BZ144" i="25"/>
  <c r="CB144" i="25"/>
  <c r="BQ145" i="25"/>
  <c r="BR145" i="25"/>
  <c r="BS145" i="25"/>
  <c r="BT145" i="25"/>
  <c r="BU145" i="25"/>
  <c r="BV145" i="25"/>
  <c r="BW145" i="25"/>
  <c r="BX145" i="25"/>
  <c r="BY145" i="25"/>
  <c r="BZ145" i="25"/>
  <c r="CB145" i="25"/>
  <c r="BQ146" i="25"/>
  <c r="BR146" i="25"/>
  <c r="BS146" i="25"/>
  <c r="BT146" i="25"/>
  <c r="BU146" i="25"/>
  <c r="BV146" i="25"/>
  <c r="BW146" i="25"/>
  <c r="BX146" i="25"/>
  <c r="BY146" i="25"/>
  <c r="BZ146" i="25"/>
  <c r="CB146" i="25"/>
  <c r="BQ147" i="25"/>
  <c r="BR147" i="25"/>
  <c r="BS147" i="25"/>
  <c r="BT147" i="25"/>
  <c r="BU147" i="25"/>
  <c r="BV147" i="25"/>
  <c r="BW147" i="25"/>
  <c r="BX147" i="25"/>
  <c r="BY147" i="25"/>
  <c r="BZ147" i="25"/>
  <c r="CB147" i="25"/>
  <c r="BQ148" i="25"/>
  <c r="BR148" i="25"/>
  <c r="BS148" i="25"/>
  <c r="BT148" i="25"/>
  <c r="BU148" i="25"/>
  <c r="BV148" i="25"/>
  <c r="BW148" i="25"/>
  <c r="BX148" i="25"/>
  <c r="BY148" i="25"/>
  <c r="BZ148" i="25"/>
  <c r="CB148" i="25"/>
  <c r="BQ149" i="25"/>
  <c r="BR149" i="25"/>
  <c r="BS149" i="25"/>
  <c r="BT149" i="25"/>
  <c r="BU149" i="25"/>
  <c r="BV149" i="25"/>
  <c r="BW149" i="25"/>
  <c r="BX149" i="25"/>
  <c r="BY149" i="25"/>
  <c r="BZ149" i="25"/>
  <c r="CB149" i="25"/>
  <c r="BQ150" i="25"/>
  <c r="BR150" i="25"/>
  <c r="BS150" i="25"/>
  <c r="BT150" i="25"/>
  <c r="BU150" i="25"/>
  <c r="BV150" i="25"/>
  <c r="BW150" i="25"/>
  <c r="BX150" i="25"/>
  <c r="BY150" i="25"/>
  <c r="BZ150" i="25"/>
  <c r="CB150" i="25"/>
  <c r="BQ151" i="25"/>
  <c r="BR151" i="25"/>
  <c r="BS151" i="25"/>
  <c r="BT151" i="25"/>
  <c r="BU151" i="25"/>
  <c r="BV151" i="25"/>
  <c r="BW151" i="25"/>
  <c r="BX151" i="25"/>
  <c r="BY151" i="25"/>
  <c r="BZ151" i="25"/>
  <c r="CB151" i="25"/>
  <c r="BQ152" i="25"/>
  <c r="BR152" i="25"/>
  <c r="BS152" i="25"/>
  <c r="BT152" i="25"/>
  <c r="BU152" i="25"/>
  <c r="BV152" i="25"/>
  <c r="BW152" i="25"/>
  <c r="BX152" i="25"/>
  <c r="BY152" i="25"/>
  <c r="BZ152" i="25"/>
  <c r="CB152" i="25"/>
  <c r="BQ153" i="25"/>
  <c r="BR153" i="25"/>
  <c r="BS153" i="25"/>
  <c r="BT153" i="25"/>
  <c r="BU153" i="25"/>
  <c r="BV153" i="25"/>
  <c r="BW153" i="25"/>
  <c r="BX153" i="25"/>
  <c r="BY153" i="25"/>
  <c r="BZ153" i="25"/>
  <c r="CB153" i="25"/>
  <c r="BQ154" i="25"/>
  <c r="BR154" i="25"/>
  <c r="BS154" i="25"/>
  <c r="BT154" i="25"/>
  <c r="BU154" i="25"/>
  <c r="BV154" i="25"/>
  <c r="BW154" i="25"/>
  <c r="BX154" i="25"/>
  <c r="BY154" i="25"/>
  <c r="BZ154" i="25"/>
  <c r="CB154" i="25"/>
  <c r="BQ155" i="25"/>
  <c r="BR155" i="25"/>
  <c r="BS155" i="25"/>
  <c r="BT155" i="25"/>
  <c r="BU155" i="25"/>
  <c r="BV155" i="25"/>
  <c r="BW155" i="25"/>
  <c r="BX155" i="25"/>
  <c r="BY155" i="25"/>
  <c r="BZ155" i="25"/>
  <c r="CB155" i="25"/>
  <c r="BQ156" i="25"/>
  <c r="BR156" i="25"/>
  <c r="BS156" i="25"/>
  <c r="BT156" i="25"/>
  <c r="BU156" i="25"/>
  <c r="BV156" i="25"/>
  <c r="BW156" i="25"/>
  <c r="BX156" i="25"/>
  <c r="BY156" i="25"/>
  <c r="BZ156" i="25"/>
  <c r="CB156" i="25"/>
  <c r="BQ157" i="25"/>
  <c r="BR157" i="25"/>
  <c r="BS157" i="25"/>
  <c r="BT157" i="25"/>
  <c r="BU157" i="25"/>
  <c r="BV157" i="25"/>
  <c r="BW157" i="25"/>
  <c r="BX157" i="25"/>
  <c r="BY157" i="25"/>
  <c r="BZ157" i="25"/>
  <c r="CB157" i="25"/>
  <c r="BQ158" i="25"/>
  <c r="BR158" i="25"/>
  <c r="BS158" i="25"/>
  <c r="BT158" i="25"/>
  <c r="BU158" i="25"/>
  <c r="BV158" i="25"/>
  <c r="BW158" i="25"/>
  <c r="BX158" i="25"/>
  <c r="BY158" i="25"/>
  <c r="BZ158" i="25"/>
  <c r="CB158" i="25"/>
  <c r="BQ159" i="25"/>
  <c r="BR159" i="25"/>
  <c r="BS159" i="25"/>
  <c r="BT159" i="25"/>
  <c r="BU159" i="25"/>
  <c r="BV159" i="25"/>
  <c r="BW159" i="25"/>
  <c r="BX159" i="25"/>
  <c r="BY159" i="25"/>
  <c r="BZ159" i="25"/>
  <c r="CB159" i="25"/>
  <c r="BQ160" i="25"/>
  <c r="BR160" i="25"/>
  <c r="BS160" i="25"/>
  <c r="BT160" i="25"/>
  <c r="BU160" i="25"/>
  <c r="BV160" i="25"/>
  <c r="BW160" i="25"/>
  <c r="BX160" i="25"/>
  <c r="BY160" i="25"/>
  <c r="BZ160" i="25"/>
  <c r="CB160" i="25"/>
  <c r="BQ161" i="25"/>
  <c r="BR161" i="25"/>
  <c r="BS161" i="25"/>
  <c r="BT161" i="25"/>
  <c r="BU161" i="25"/>
  <c r="BV161" i="25"/>
  <c r="BW161" i="25"/>
  <c r="BX161" i="25"/>
  <c r="BY161" i="25"/>
  <c r="BZ161" i="25"/>
  <c r="CB161" i="25"/>
  <c r="BQ162" i="25"/>
  <c r="BR162" i="25"/>
  <c r="BS162" i="25"/>
  <c r="BT162" i="25"/>
  <c r="BU162" i="25"/>
  <c r="BV162" i="25"/>
  <c r="BW162" i="25"/>
  <c r="BX162" i="25"/>
  <c r="BY162" i="25"/>
  <c r="BZ162" i="25"/>
  <c r="CB162" i="25"/>
  <c r="BQ163" i="25"/>
  <c r="BR163" i="25"/>
  <c r="BS163" i="25"/>
  <c r="BT163" i="25"/>
  <c r="BU163" i="25"/>
  <c r="BV163" i="25"/>
  <c r="BW163" i="25"/>
  <c r="BX163" i="25"/>
  <c r="BY163" i="25"/>
  <c r="BZ163" i="25"/>
  <c r="CB163" i="25"/>
  <c r="BQ164" i="25"/>
  <c r="BR164" i="25"/>
  <c r="BS164" i="25"/>
  <c r="BT164" i="25"/>
  <c r="BU164" i="25"/>
  <c r="BV164" i="25"/>
  <c r="BW164" i="25"/>
  <c r="BX164" i="25"/>
  <c r="BY164" i="25"/>
  <c r="BZ164" i="25"/>
  <c r="CB164" i="25"/>
  <c r="BQ165" i="25"/>
  <c r="BR165" i="25"/>
  <c r="BS165" i="25"/>
  <c r="BT165" i="25"/>
  <c r="BU165" i="25"/>
  <c r="BV165" i="25"/>
  <c r="BW165" i="25"/>
  <c r="BX165" i="25"/>
  <c r="BY165" i="25"/>
  <c r="BZ165" i="25"/>
  <c r="CB165" i="25"/>
  <c r="BQ166" i="25"/>
  <c r="BR166" i="25"/>
  <c r="BS166" i="25"/>
  <c r="BT166" i="25"/>
  <c r="BU166" i="25"/>
  <c r="BV166" i="25"/>
  <c r="BW166" i="25"/>
  <c r="BX166" i="25"/>
  <c r="BY166" i="25"/>
  <c r="BZ166" i="25"/>
  <c r="CB166" i="25"/>
  <c r="BQ167" i="25"/>
  <c r="BR167" i="25"/>
  <c r="BS167" i="25"/>
  <c r="BT167" i="25"/>
  <c r="BU167" i="25"/>
  <c r="BV167" i="25"/>
  <c r="BW167" i="25"/>
  <c r="BX167" i="25"/>
  <c r="BY167" i="25"/>
  <c r="BZ167" i="25"/>
  <c r="CB167" i="25"/>
  <c r="BQ168" i="25"/>
  <c r="BR168" i="25"/>
  <c r="BS168" i="25"/>
  <c r="BT168" i="25"/>
  <c r="BU168" i="25"/>
  <c r="BV168" i="25"/>
  <c r="BW168" i="25"/>
  <c r="BX168" i="25"/>
  <c r="BY168" i="25"/>
  <c r="BZ168" i="25"/>
  <c r="CB168" i="25"/>
  <c r="BQ169" i="25"/>
  <c r="BR169" i="25"/>
  <c r="BS169" i="25"/>
  <c r="BT169" i="25"/>
  <c r="BU169" i="25"/>
  <c r="BV169" i="25"/>
  <c r="BW169" i="25"/>
  <c r="BX169" i="25"/>
  <c r="BY169" i="25"/>
  <c r="BZ169" i="25"/>
  <c r="CB169" i="25"/>
  <c r="BQ170" i="25"/>
  <c r="BR170" i="25"/>
  <c r="BS170" i="25"/>
  <c r="BT170" i="25"/>
  <c r="BU170" i="25"/>
  <c r="BV170" i="25"/>
  <c r="BW170" i="25"/>
  <c r="BX170" i="25"/>
  <c r="BY170" i="25"/>
  <c r="BZ170" i="25"/>
  <c r="CB170" i="25"/>
  <c r="BQ171" i="25"/>
  <c r="BR171" i="25"/>
  <c r="BS171" i="25"/>
  <c r="BT171" i="25"/>
  <c r="BU171" i="25"/>
  <c r="BV171" i="25"/>
  <c r="BW171" i="25"/>
  <c r="BX171" i="25"/>
  <c r="BY171" i="25"/>
  <c r="BZ171" i="25"/>
  <c r="CB171" i="25"/>
  <c r="BQ172" i="25"/>
  <c r="BR172" i="25"/>
  <c r="BS172" i="25"/>
  <c r="BT172" i="25"/>
  <c r="BU172" i="25"/>
  <c r="BV172" i="25"/>
  <c r="BW172" i="25"/>
  <c r="BX172" i="25"/>
  <c r="BY172" i="25"/>
  <c r="BZ172" i="25"/>
  <c r="CB172" i="25"/>
  <c r="BQ173" i="25"/>
  <c r="BR173" i="25"/>
  <c r="BS173" i="25"/>
  <c r="BT173" i="25"/>
  <c r="BU173" i="25"/>
  <c r="BV173" i="25"/>
  <c r="BW173" i="25"/>
  <c r="BX173" i="25"/>
  <c r="BY173" i="25"/>
  <c r="BZ173" i="25"/>
  <c r="CB173" i="25"/>
  <c r="BQ174" i="25"/>
  <c r="BR174" i="25"/>
  <c r="BS174" i="25"/>
  <c r="BT174" i="25"/>
  <c r="BU174" i="25"/>
  <c r="BV174" i="25"/>
  <c r="BW174" i="25"/>
  <c r="BX174" i="25"/>
  <c r="BY174" i="25"/>
  <c r="BZ174" i="25"/>
  <c r="CB174" i="25"/>
  <c r="BQ175" i="25"/>
  <c r="BR175" i="25"/>
  <c r="BS175" i="25"/>
  <c r="BT175" i="25"/>
  <c r="BU175" i="25"/>
  <c r="BV175" i="25"/>
  <c r="BW175" i="25"/>
  <c r="BX175" i="25"/>
  <c r="BY175" i="25"/>
  <c r="BZ175" i="25"/>
  <c r="CB175" i="25"/>
  <c r="BQ176" i="25"/>
  <c r="BR176" i="25"/>
  <c r="BS176" i="25"/>
  <c r="BT176" i="25"/>
  <c r="BU176" i="25"/>
  <c r="BV176" i="25"/>
  <c r="BW176" i="25"/>
  <c r="BX176" i="25"/>
  <c r="BY176" i="25"/>
  <c r="BZ176" i="25"/>
  <c r="CB176" i="25"/>
  <c r="BQ177" i="25"/>
  <c r="BR177" i="25"/>
  <c r="BS177" i="25"/>
  <c r="BT177" i="25"/>
  <c r="BU177" i="25"/>
  <c r="BV177" i="25"/>
  <c r="BW177" i="25"/>
  <c r="BX177" i="25"/>
  <c r="BY177" i="25"/>
  <c r="BZ177" i="25"/>
  <c r="CB177" i="25"/>
  <c r="BQ178" i="25"/>
  <c r="BR178" i="25"/>
  <c r="BS178" i="25"/>
  <c r="BT178" i="25"/>
  <c r="BU178" i="25"/>
  <c r="BV178" i="25"/>
  <c r="BW178" i="25"/>
  <c r="BX178" i="25"/>
  <c r="BY178" i="25"/>
  <c r="BZ178" i="25"/>
  <c r="CB178" i="25"/>
  <c r="BQ179" i="25"/>
  <c r="BR179" i="25"/>
  <c r="BS179" i="25"/>
  <c r="BT179" i="25"/>
  <c r="BU179" i="25"/>
  <c r="BV179" i="25"/>
  <c r="BW179" i="25"/>
  <c r="BX179" i="25"/>
  <c r="BY179" i="25"/>
  <c r="BZ179" i="25"/>
  <c r="CB179" i="25"/>
  <c r="BQ180" i="25"/>
  <c r="BR180" i="25"/>
  <c r="BS180" i="25"/>
  <c r="BT180" i="25"/>
  <c r="BU180" i="25"/>
  <c r="BV180" i="25"/>
  <c r="BW180" i="25"/>
  <c r="BX180" i="25"/>
  <c r="BY180" i="25"/>
  <c r="BZ180" i="25"/>
  <c r="CB180" i="25"/>
  <c r="BQ181" i="25"/>
  <c r="BR181" i="25"/>
  <c r="BS181" i="25"/>
  <c r="BT181" i="25"/>
  <c r="BU181" i="25"/>
  <c r="BV181" i="25"/>
  <c r="BW181" i="25"/>
  <c r="BX181" i="25"/>
  <c r="BY181" i="25"/>
  <c r="BZ181" i="25"/>
  <c r="CB181" i="25"/>
  <c r="BQ182" i="25"/>
  <c r="BR182" i="25"/>
  <c r="BS182" i="25"/>
  <c r="BT182" i="25"/>
  <c r="BU182" i="25"/>
  <c r="BV182" i="25"/>
  <c r="BW182" i="25"/>
  <c r="BX182" i="25"/>
  <c r="BY182" i="25"/>
  <c r="BZ182" i="25"/>
  <c r="CB182" i="25"/>
  <c r="BQ183" i="25"/>
  <c r="BR183" i="25"/>
  <c r="BS183" i="25"/>
  <c r="BT183" i="25"/>
  <c r="BU183" i="25"/>
  <c r="BV183" i="25"/>
  <c r="BW183" i="25"/>
  <c r="BX183" i="25"/>
  <c r="BY183" i="25"/>
  <c r="BZ183" i="25"/>
  <c r="CB183" i="25"/>
  <c r="BQ184" i="25"/>
  <c r="BR184" i="25"/>
  <c r="BS184" i="25"/>
  <c r="BT184" i="25"/>
  <c r="BU184" i="25"/>
  <c r="BV184" i="25"/>
  <c r="BW184" i="25"/>
  <c r="BX184" i="25"/>
  <c r="BY184" i="25"/>
  <c r="BZ184" i="25"/>
  <c r="CB184" i="25"/>
  <c r="BQ185" i="25"/>
  <c r="BR185" i="25"/>
  <c r="BS185" i="25"/>
  <c r="BT185" i="25"/>
  <c r="BU185" i="25"/>
  <c r="BV185" i="25"/>
  <c r="BW185" i="25"/>
  <c r="BX185" i="25"/>
  <c r="BY185" i="25"/>
  <c r="BZ185" i="25"/>
  <c r="CB185" i="25"/>
  <c r="BQ186" i="25"/>
  <c r="BR186" i="25"/>
  <c r="BS186" i="25"/>
  <c r="BT186" i="25"/>
  <c r="BU186" i="25"/>
  <c r="BV186" i="25"/>
  <c r="BW186" i="25"/>
  <c r="BX186" i="25"/>
  <c r="BY186" i="25"/>
  <c r="BZ186" i="25"/>
  <c r="CB186" i="25"/>
  <c r="BQ187" i="25"/>
  <c r="BR187" i="25"/>
  <c r="BS187" i="25"/>
  <c r="BT187" i="25"/>
  <c r="BU187" i="25"/>
  <c r="BV187" i="25"/>
  <c r="BW187" i="25"/>
  <c r="BX187" i="25"/>
  <c r="BY187" i="25"/>
  <c r="BZ187" i="25"/>
  <c r="CB187" i="25"/>
  <c r="BQ188" i="25"/>
  <c r="BR188" i="25"/>
  <c r="BS188" i="25"/>
  <c r="BT188" i="25"/>
  <c r="BU188" i="25"/>
  <c r="BV188" i="25"/>
  <c r="BW188" i="25"/>
  <c r="BX188" i="25"/>
  <c r="BY188" i="25"/>
  <c r="BZ188" i="25"/>
  <c r="CB188" i="25"/>
  <c r="BQ189" i="25"/>
  <c r="BR189" i="25"/>
  <c r="BS189" i="25"/>
  <c r="BT189" i="25"/>
  <c r="BU189" i="25"/>
  <c r="BV189" i="25"/>
  <c r="BW189" i="25"/>
  <c r="BX189" i="25"/>
  <c r="BY189" i="25"/>
  <c r="BZ189" i="25"/>
  <c r="CB189" i="25"/>
  <c r="BQ190" i="25"/>
  <c r="BR190" i="25"/>
  <c r="BS190" i="25"/>
  <c r="BT190" i="25"/>
  <c r="BU190" i="25"/>
  <c r="BV190" i="25"/>
  <c r="BW190" i="25"/>
  <c r="BX190" i="25"/>
  <c r="BY190" i="25"/>
  <c r="BZ190" i="25"/>
  <c r="CB190" i="25"/>
  <c r="BQ191" i="25"/>
  <c r="BR191" i="25"/>
  <c r="BS191" i="25"/>
  <c r="BT191" i="25"/>
  <c r="BU191" i="25"/>
  <c r="BV191" i="25"/>
  <c r="BW191" i="25"/>
  <c r="BX191" i="25"/>
  <c r="BY191" i="25"/>
  <c r="BZ191" i="25"/>
  <c r="CB191" i="25"/>
  <c r="BQ192" i="25"/>
  <c r="BR192" i="25"/>
  <c r="BS192" i="25"/>
  <c r="BT192" i="25"/>
  <c r="BU192" i="25"/>
  <c r="BV192" i="25"/>
  <c r="BW192" i="25"/>
  <c r="BX192" i="25"/>
  <c r="BY192" i="25"/>
  <c r="BZ192" i="25"/>
  <c r="CB192" i="25"/>
  <c r="BQ193" i="25"/>
  <c r="BR193" i="25"/>
  <c r="BS193" i="25"/>
  <c r="BT193" i="25"/>
  <c r="BU193" i="25"/>
  <c r="BV193" i="25"/>
  <c r="BW193" i="25"/>
  <c r="BX193" i="25"/>
  <c r="BY193" i="25"/>
  <c r="BZ193" i="25"/>
  <c r="CB193" i="25"/>
  <c r="BQ194" i="25"/>
  <c r="BR194" i="25"/>
  <c r="BS194" i="25"/>
  <c r="BT194" i="25"/>
  <c r="BU194" i="25"/>
  <c r="BV194" i="25"/>
  <c r="BW194" i="25"/>
  <c r="BX194" i="25"/>
  <c r="BY194" i="25"/>
  <c r="BZ194" i="25"/>
  <c r="CB194" i="25"/>
  <c r="BQ195" i="25"/>
  <c r="BR195" i="25"/>
  <c r="BS195" i="25"/>
  <c r="BT195" i="25"/>
  <c r="BU195" i="25"/>
  <c r="BV195" i="25"/>
  <c r="BW195" i="25"/>
  <c r="BX195" i="25"/>
  <c r="BY195" i="25"/>
  <c r="BZ195" i="25"/>
  <c r="CB195" i="25"/>
  <c r="BQ196" i="25"/>
  <c r="BR196" i="25"/>
  <c r="BS196" i="25"/>
  <c r="BT196" i="25"/>
  <c r="BU196" i="25"/>
  <c r="BV196" i="25"/>
  <c r="BW196" i="25"/>
  <c r="BX196" i="25"/>
  <c r="BY196" i="25"/>
  <c r="BZ196" i="25"/>
  <c r="CB196" i="25"/>
  <c r="BQ197" i="25"/>
  <c r="BR197" i="25"/>
  <c r="BS197" i="25"/>
  <c r="BT197" i="25"/>
  <c r="BU197" i="25"/>
  <c r="BV197" i="25"/>
  <c r="BW197" i="25"/>
  <c r="BX197" i="25"/>
  <c r="BY197" i="25"/>
  <c r="BZ197" i="25"/>
  <c r="CB197" i="25"/>
  <c r="BQ198" i="25"/>
  <c r="BR198" i="25"/>
  <c r="BS198" i="25"/>
  <c r="BT198" i="25"/>
  <c r="BU198" i="25"/>
  <c r="BV198" i="25"/>
  <c r="BW198" i="25"/>
  <c r="BX198" i="25"/>
  <c r="BY198" i="25"/>
  <c r="BZ198" i="25"/>
  <c r="CB198" i="25"/>
  <c r="CB5" i="25"/>
  <c r="BZ5" i="25"/>
  <c r="BY5" i="25"/>
  <c r="BX5" i="25"/>
  <c r="BW5" i="25"/>
  <c r="BV5" i="25"/>
  <c r="BU5" i="25"/>
  <c r="BT5" i="25"/>
  <c r="BS5" i="25"/>
  <c r="BR5" i="25"/>
  <c r="BQ5" i="25"/>
  <c r="BW200" i="12"/>
  <c r="BV200" i="12"/>
  <c r="BW199" i="12"/>
  <c r="BV199" i="12"/>
  <c r="BW198" i="12"/>
  <c r="BV198" i="12"/>
  <c r="BW197" i="12"/>
  <c r="BV197" i="12"/>
  <c r="BW196" i="12"/>
  <c r="BV196" i="12"/>
  <c r="BW195" i="12"/>
  <c r="BV195" i="12"/>
  <c r="BW194" i="12"/>
  <c r="BV194" i="12"/>
  <c r="BW193" i="12"/>
  <c r="BV193" i="12"/>
  <c r="BW192" i="12"/>
  <c r="BV192" i="12"/>
  <c r="BW191" i="12"/>
  <c r="BV191" i="12"/>
  <c r="BW190" i="12"/>
  <c r="BV190" i="12"/>
  <c r="BW189" i="12"/>
  <c r="BV189" i="12"/>
  <c r="BW188" i="12"/>
  <c r="BV188" i="12"/>
  <c r="BW187" i="12"/>
  <c r="BV187" i="12"/>
  <c r="BW186" i="12"/>
  <c r="BV186" i="12"/>
  <c r="BW185" i="12"/>
  <c r="BV185" i="12"/>
  <c r="BW184" i="12"/>
  <c r="BV184" i="12"/>
  <c r="BW183" i="12"/>
  <c r="BV183" i="12"/>
  <c r="BW182" i="12"/>
  <c r="BV182" i="12"/>
  <c r="BW181" i="12"/>
  <c r="BV181" i="12"/>
  <c r="BW180" i="12"/>
  <c r="BV180" i="12"/>
  <c r="BW179" i="12"/>
  <c r="BV179" i="12"/>
  <c r="BW178" i="12"/>
  <c r="BV178" i="12"/>
  <c r="BW177" i="12"/>
  <c r="BV177" i="12"/>
  <c r="BW176" i="12"/>
  <c r="BV176" i="12"/>
  <c r="BW175" i="12"/>
  <c r="BV175" i="12"/>
  <c r="BW174" i="12"/>
  <c r="BV174" i="12"/>
  <c r="BW173" i="12"/>
  <c r="BV173" i="12"/>
  <c r="BW172" i="12"/>
  <c r="BV172" i="12"/>
  <c r="BW171" i="12"/>
  <c r="BV171" i="12"/>
  <c r="BW170" i="12"/>
  <c r="BV170" i="12"/>
  <c r="BW169" i="12"/>
  <c r="BV169" i="12"/>
  <c r="BW168" i="12"/>
  <c r="BV168" i="12"/>
  <c r="BW167" i="12"/>
  <c r="BV167" i="12"/>
  <c r="BW166" i="12"/>
  <c r="BV166" i="12"/>
  <c r="BW165" i="12"/>
  <c r="BV165" i="12"/>
  <c r="BW164" i="12"/>
  <c r="BV164" i="12"/>
  <c r="BW163" i="12"/>
  <c r="BV163" i="12"/>
  <c r="BW162" i="12"/>
  <c r="BV162" i="12"/>
  <c r="BW161" i="12"/>
  <c r="BV161" i="12"/>
  <c r="BW160" i="12"/>
  <c r="BV160" i="12"/>
  <c r="BW159" i="12"/>
  <c r="BV159" i="12"/>
  <c r="BW158" i="12"/>
  <c r="BV158" i="12"/>
  <c r="BW157" i="12"/>
  <c r="BV157" i="12"/>
  <c r="BW156" i="12"/>
  <c r="BV156" i="12"/>
  <c r="BW155" i="12"/>
  <c r="BV155" i="12"/>
  <c r="BW154" i="12"/>
  <c r="BV154" i="12"/>
  <c r="BW153" i="12"/>
  <c r="BV153" i="12"/>
  <c r="BW152" i="12"/>
  <c r="BV152" i="12"/>
  <c r="BW151" i="12"/>
  <c r="BV151" i="12"/>
  <c r="BW150" i="12"/>
  <c r="BV150" i="12"/>
  <c r="BW149" i="12"/>
  <c r="BV149" i="12"/>
  <c r="BW148" i="12"/>
  <c r="BV148" i="12"/>
  <c r="BW147" i="12"/>
  <c r="BV147" i="12"/>
  <c r="BW146" i="12"/>
  <c r="BV146" i="12"/>
  <c r="BW145" i="12"/>
  <c r="BV145" i="12"/>
  <c r="BW144" i="12"/>
  <c r="BV144" i="12"/>
  <c r="BW143" i="12"/>
  <c r="BV143" i="12"/>
  <c r="BW142" i="12"/>
  <c r="BV142" i="12"/>
  <c r="BW141" i="12"/>
  <c r="BV141" i="12"/>
  <c r="BW140" i="12"/>
  <c r="BV140" i="12"/>
  <c r="BW139" i="12"/>
  <c r="BV139" i="12"/>
  <c r="BW138" i="12"/>
  <c r="BV138" i="12"/>
  <c r="BW137" i="12"/>
  <c r="BV137" i="12"/>
  <c r="BW136" i="12"/>
  <c r="BV136" i="12"/>
  <c r="BW135" i="12"/>
  <c r="BV135" i="12"/>
  <c r="BW134" i="12"/>
  <c r="BV134" i="12"/>
  <c r="BW133" i="12"/>
  <c r="BV133" i="12"/>
  <c r="BW132" i="12"/>
  <c r="BV132" i="12"/>
  <c r="BW131" i="12"/>
  <c r="BV131" i="12"/>
  <c r="BW130" i="12"/>
  <c r="BV130" i="12"/>
  <c r="BW129" i="12"/>
  <c r="BV129" i="12"/>
  <c r="BW128" i="12"/>
  <c r="BV128" i="12"/>
  <c r="BW127" i="12"/>
  <c r="BV127" i="12"/>
  <c r="BW126" i="12"/>
  <c r="BV126" i="12"/>
  <c r="BW125" i="12"/>
  <c r="BV125" i="12"/>
  <c r="BW124" i="12"/>
  <c r="BV124" i="12"/>
  <c r="BW123" i="12"/>
  <c r="BV123" i="12"/>
  <c r="BW122" i="12"/>
  <c r="BV122" i="12"/>
  <c r="BW121" i="12"/>
  <c r="BV121" i="12"/>
  <c r="BW120" i="12"/>
  <c r="BV120" i="12"/>
  <c r="BW119" i="12"/>
  <c r="BV119" i="12"/>
  <c r="BW118" i="12"/>
  <c r="BV118" i="12"/>
  <c r="BW117" i="12"/>
  <c r="BV117" i="12"/>
  <c r="BW116" i="12"/>
  <c r="BV116" i="12"/>
  <c r="BW115" i="12"/>
  <c r="BV115" i="12"/>
  <c r="BW114" i="12"/>
  <c r="BV114" i="12"/>
  <c r="BW113" i="12"/>
  <c r="BV113" i="12"/>
  <c r="BW112" i="12"/>
  <c r="BV112" i="12"/>
  <c r="BW111" i="12"/>
  <c r="BV111" i="12"/>
  <c r="BW110" i="12"/>
  <c r="BV110" i="12"/>
  <c r="BW109" i="12"/>
  <c r="BV109" i="12"/>
  <c r="BW108" i="12"/>
  <c r="BV108" i="12"/>
  <c r="BW107" i="12"/>
  <c r="BV107" i="12"/>
  <c r="BW106" i="12"/>
  <c r="BV106" i="12"/>
  <c r="BW105" i="12"/>
  <c r="BV105" i="12"/>
  <c r="BW104" i="12"/>
  <c r="BV104" i="12"/>
  <c r="BW103" i="12"/>
  <c r="BV103" i="12"/>
  <c r="BW102" i="12"/>
  <c r="BV102" i="12"/>
  <c r="BW101" i="12"/>
  <c r="BV101" i="12"/>
  <c r="BW100" i="12"/>
  <c r="BV100" i="12"/>
  <c r="BW99" i="12"/>
  <c r="BV99" i="12"/>
  <c r="BW98" i="12"/>
  <c r="BV98" i="12"/>
  <c r="BW97" i="12"/>
  <c r="BV97" i="12"/>
  <c r="BW96" i="12"/>
  <c r="BV96" i="12"/>
  <c r="BW95" i="12"/>
  <c r="BV95" i="12"/>
  <c r="BW94" i="12"/>
  <c r="BV94" i="12"/>
  <c r="BW93" i="12"/>
  <c r="BV93" i="12"/>
  <c r="BW92" i="12"/>
  <c r="BV92" i="12"/>
  <c r="BW91" i="12"/>
  <c r="BV91" i="12"/>
  <c r="BW90" i="12"/>
  <c r="BV90" i="12"/>
  <c r="BW89" i="12"/>
  <c r="BV89" i="12"/>
  <c r="BW88" i="12"/>
  <c r="BV88" i="12"/>
  <c r="BW87" i="12"/>
  <c r="BV87" i="12"/>
  <c r="BW86" i="12"/>
  <c r="BV86" i="12"/>
  <c r="BW85" i="12"/>
  <c r="BV85" i="12"/>
  <c r="BW84" i="12"/>
  <c r="BV84" i="12"/>
  <c r="BW83" i="12"/>
  <c r="BV83" i="12"/>
  <c r="BW82" i="12"/>
  <c r="BV82" i="12"/>
  <c r="BW81" i="12"/>
  <c r="BV81" i="12"/>
  <c r="BW80" i="12"/>
  <c r="BV80" i="12"/>
  <c r="BW79" i="12"/>
  <c r="BV79" i="12"/>
  <c r="BW78" i="12"/>
  <c r="BV78" i="12"/>
  <c r="BW77" i="12"/>
  <c r="BV77" i="12"/>
  <c r="BW76" i="12"/>
  <c r="BV76" i="12"/>
  <c r="BW75" i="12"/>
  <c r="BV75" i="12"/>
  <c r="BW74" i="12"/>
  <c r="BV74" i="12"/>
  <c r="BW73" i="12"/>
  <c r="BV73" i="12"/>
  <c r="BW72" i="12"/>
  <c r="BV72" i="12"/>
  <c r="BW71" i="12"/>
  <c r="BV71" i="12"/>
  <c r="BW70" i="12"/>
  <c r="BV70" i="12"/>
  <c r="BW69" i="12"/>
  <c r="BV69" i="12"/>
  <c r="BW68" i="12"/>
  <c r="BV68" i="12"/>
  <c r="BW67" i="12"/>
  <c r="BV67" i="12"/>
  <c r="BW66" i="12"/>
  <c r="BV66" i="12"/>
  <c r="BW65" i="12"/>
  <c r="BV65" i="12"/>
  <c r="BW64" i="12"/>
  <c r="BV64" i="12"/>
  <c r="BW63" i="12"/>
  <c r="BV63" i="12"/>
  <c r="BW62" i="12"/>
  <c r="BV62" i="12"/>
  <c r="BW61" i="12"/>
  <c r="BV61" i="12"/>
  <c r="BW60" i="12"/>
  <c r="BV60" i="12"/>
  <c r="BW59" i="12"/>
  <c r="BV59" i="12"/>
  <c r="BW58" i="12"/>
  <c r="BV58" i="12"/>
  <c r="BW57" i="12"/>
  <c r="BV57" i="12"/>
  <c r="BW56" i="12"/>
  <c r="BV56" i="12"/>
  <c r="BW55" i="12"/>
  <c r="BV55" i="12"/>
  <c r="BW54" i="12"/>
  <c r="BV54" i="12"/>
  <c r="BW53" i="12"/>
  <c r="BV53" i="12"/>
  <c r="BW52" i="12"/>
  <c r="BV52" i="12"/>
  <c r="BW51" i="12"/>
  <c r="BV51" i="12"/>
  <c r="BW50" i="12"/>
  <c r="BV50" i="12"/>
  <c r="BW49" i="12"/>
  <c r="BV49" i="12"/>
  <c r="BW48" i="12"/>
  <c r="BV48" i="12"/>
  <c r="BW47" i="12"/>
  <c r="BV47" i="12"/>
  <c r="BW46" i="12"/>
  <c r="BV46" i="12"/>
  <c r="BW45" i="12"/>
  <c r="BV45" i="12"/>
  <c r="BW44" i="12"/>
  <c r="BV44" i="12"/>
  <c r="BW43" i="12"/>
  <c r="BV43" i="12"/>
  <c r="BW42" i="12"/>
  <c r="BV42" i="12"/>
  <c r="BW41" i="12"/>
  <c r="BV41" i="12"/>
  <c r="BW40" i="12"/>
  <c r="BV40" i="12"/>
  <c r="BW39" i="12"/>
  <c r="BV39" i="12"/>
  <c r="BW38" i="12"/>
  <c r="BV38" i="12"/>
  <c r="BW37" i="12"/>
  <c r="BV37" i="12"/>
  <c r="BW36" i="12"/>
  <c r="BV36" i="12"/>
  <c r="BW35" i="12"/>
  <c r="BV35" i="12"/>
  <c r="BW34" i="12"/>
  <c r="BV34" i="12"/>
  <c r="BW33" i="12"/>
  <c r="BV33" i="12"/>
  <c r="BW32" i="12"/>
  <c r="BV32" i="12"/>
  <c r="BW30" i="12"/>
  <c r="BV30" i="12"/>
  <c r="BW29" i="12"/>
  <c r="BV29" i="12"/>
  <c r="BW28" i="12"/>
  <c r="BV28" i="12"/>
  <c r="BW27" i="12"/>
  <c r="BV27" i="12"/>
  <c r="BW26" i="12"/>
  <c r="BV26" i="12"/>
  <c r="BW25" i="12"/>
  <c r="BV25" i="12"/>
  <c r="BW24" i="12"/>
  <c r="BV24" i="12"/>
  <c r="BW23" i="12"/>
  <c r="BV23" i="12"/>
  <c r="BW22" i="12"/>
  <c r="BV22" i="12"/>
  <c r="BW21" i="12"/>
  <c r="BV21" i="12"/>
  <c r="BW20" i="12"/>
  <c r="BV20" i="12"/>
  <c r="BW19" i="12"/>
  <c r="BV19" i="12"/>
  <c r="BW18" i="12"/>
  <c r="BV18" i="12"/>
  <c r="BW17" i="12"/>
  <c r="BV17" i="12"/>
  <c r="BW16" i="12"/>
  <c r="BV16" i="12"/>
  <c r="BW15" i="12"/>
  <c r="BV15" i="12"/>
  <c r="BW14" i="12"/>
  <c r="BV14" i="12"/>
  <c r="BW13" i="12"/>
  <c r="BV13" i="12"/>
  <c r="BW12" i="12"/>
  <c r="BV12" i="12"/>
  <c r="BW11" i="12"/>
  <c r="BV11" i="12"/>
  <c r="BW10" i="12"/>
  <c r="BV10" i="12"/>
  <c r="BW9" i="12"/>
  <c r="BV9" i="12"/>
  <c r="BW8" i="12"/>
  <c r="BV8" i="12"/>
  <c r="BW7" i="12"/>
  <c r="BV7" i="12"/>
  <c r="BW6" i="12"/>
  <c r="BV6" i="12"/>
  <c r="BW5" i="12"/>
  <c r="BV5" i="12"/>
  <c r="BW31" i="12"/>
  <c r="BV31" i="12"/>
  <c r="CA6" i="12"/>
  <c r="CA7" i="12"/>
  <c r="CA8" i="12"/>
  <c r="CA9" i="12"/>
  <c r="CA10" i="12"/>
  <c r="CA11" i="12"/>
  <c r="CA12" i="12"/>
  <c r="CA13" i="12"/>
  <c r="CA14" i="12"/>
  <c r="CA15" i="12"/>
  <c r="CA16" i="12"/>
  <c r="CA17" i="12"/>
  <c r="CA18" i="12"/>
  <c r="CA19" i="12"/>
  <c r="CA20" i="12"/>
  <c r="CA21" i="12"/>
  <c r="CA22" i="12"/>
  <c r="CA23" i="12"/>
  <c r="CA24" i="12"/>
  <c r="CA25" i="12"/>
  <c r="CA26" i="12"/>
  <c r="CA27" i="12"/>
  <c r="CA28" i="12"/>
  <c r="CA29" i="12"/>
  <c r="CA30" i="12"/>
  <c r="CA31" i="12"/>
  <c r="CA32" i="12"/>
  <c r="CA33" i="12"/>
  <c r="CA34" i="12"/>
  <c r="CA35" i="12"/>
  <c r="CA36" i="12"/>
  <c r="CA37" i="12"/>
  <c r="CA38" i="12"/>
  <c r="CA39" i="12"/>
  <c r="CA40" i="12"/>
  <c r="CA41" i="12"/>
  <c r="CA42" i="12"/>
  <c r="CA43" i="12"/>
  <c r="CA44" i="12"/>
  <c r="CA45" i="12"/>
  <c r="CA46" i="12"/>
  <c r="CA47" i="12"/>
  <c r="CA48" i="12"/>
  <c r="CA49" i="12"/>
  <c r="CA50" i="12"/>
  <c r="CA51" i="12"/>
  <c r="CA52" i="12"/>
  <c r="CA53" i="12"/>
  <c r="CA54" i="12"/>
  <c r="CA55" i="12"/>
  <c r="CA56" i="12"/>
  <c r="CA57" i="12"/>
  <c r="CA58" i="12"/>
  <c r="CA59" i="12"/>
  <c r="CA60" i="12"/>
  <c r="CA61" i="12"/>
  <c r="CA62" i="12"/>
  <c r="CA63" i="12"/>
  <c r="CA64" i="12"/>
  <c r="CA65" i="12"/>
  <c r="CA66" i="12"/>
  <c r="CA67" i="12"/>
  <c r="CA68" i="12"/>
  <c r="CA69" i="12"/>
  <c r="CA70" i="12"/>
  <c r="CA71" i="12"/>
  <c r="CA72" i="12"/>
  <c r="CA73" i="12"/>
  <c r="CA74" i="12"/>
  <c r="CA75" i="12"/>
  <c r="CA76" i="12"/>
  <c r="CA77" i="12"/>
  <c r="CA78" i="12"/>
  <c r="CA79" i="12"/>
  <c r="CA80" i="12"/>
  <c r="CA81" i="12"/>
  <c r="CA82" i="12"/>
  <c r="CA83" i="12"/>
  <c r="CA84" i="12"/>
  <c r="CA85" i="12"/>
  <c r="CA86" i="12"/>
  <c r="CA87" i="12"/>
  <c r="CA88" i="12"/>
  <c r="CA89" i="12"/>
  <c r="CA90" i="12"/>
  <c r="CA91" i="12"/>
  <c r="CA92" i="12"/>
  <c r="CA93" i="12"/>
  <c r="CA94" i="12"/>
  <c r="CA95" i="12"/>
  <c r="CA96" i="12"/>
  <c r="CA97" i="12"/>
  <c r="CA98" i="12"/>
  <c r="CA99" i="12"/>
  <c r="CA100" i="12"/>
  <c r="CA101" i="12"/>
  <c r="CA102" i="12"/>
  <c r="CA103" i="12"/>
  <c r="CA104" i="12"/>
  <c r="CA105" i="12"/>
  <c r="CA106" i="12"/>
  <c r="CA107" i="12"/>
  <c r="CA108" i="12"/>
  <c r="CA109" i="12"/>
  <c r="CA110" i="12"/>
  <c r="CA111" i="12"/>
  <c r="CA112" i="12"/>
  <c r="CA113" i="12"/>
  <c r="CA114" i="12"/>
  <c r="CA115" i="12"/>
  <c r="CA116" i="12"/>
  <c r="CA117" i="12"/>
  <c r="CA118" i="12"/>
  <c r="CA119" i="12"/>
  <c r="CA120" i="12"/>
  <c r="CA121" i="12"/>
  <c r="CA122" i="12"/>
  <c r="CA123" i="12"/>
  <c r="CA124" i="12"/>
  <c r="CA125" i="12"/>
  <c r="CA126" i="12"/>
  <c r="CA127" i="12"/>
  <c r="CA128" i="12"/>
  <c r="CA129" i="12"/>
  <c r="CA130" i="12"/>
  <c r="CA131" i="12"/>
  <c r="CA132" i="12"/>
  <c r="CA133" i="12"/>
  <c r="CA134" i="12"/>
  <c r="CA135" i="12"/>
  <c r="CA136" i="12"/>
  <c r="CA137" i="12"/>
  <c r="CA138" i="12"/>
  <c r="CA139" i="12"/>
  <c r="CA140" i="12"/>
  <c r="CA141" i="12"/>
  <c r="CA142" i="12"/>
  <c r="CA143" i="12"/>
  <c r="CA144" i="12"/>
  <c r="CA145" i="12"/>
  <c r="CA146" i="12"/>
  <c r="CA147" i="12"/>
  <c r="CA148" i="12"/>
  <c r="CA149" i="12"/>
  <c r="CA150" i="12"/>
  <c r="CA151" i="12"/>
  <c r="CA152" i="12"/>
  <c r="CA153" i="12"/>
  <c r="CA154" i="12"/>
  <c r="CA155" i="12"/>
  <c r="CA156" i="12"/>
  <c r="CA157" i="12"/>
  <c r="CA158" i="12"/>
  <c r="CA159" i="12"/>
  <c r="CA160" i="12"/>
  <c r="CA161" i="12"/>
  <c r="CA162" i="12"/>
  <c r="CA163" i="12"/>
  <c r="CA164" i="12"/>
  <c r="CA165" i="12"/>
  <c r="CA166" i="12"/>
  <c r="CA167" i="12"/>
  <c r="CA168" i="12"/>
  <c r="CA169" i="12"/>
  <c r="CA170" i="12"/>
  <c r="CA171" i="12"/>
  <c r="CA172" i="12"/>
  <c r="CA173" i="12"/>
  <c r="CA174" i="12"/>
  <c r="CA175" i="12"/>
  <c r="CA176" i="12"/>
  <c r="CA177" i="12"/>
  <c r="CA178" i="12"/>
  <c r="CA179" i="12"/>
  <c r="CA180" i="12"/>
  <c r="CA181" i="12"/>
  <c r="CA182" i="12"/>
  <c r="CA183" i="12"/>
  <c r="CA184" i="12"/>
  <c r="CA185" i="12"/>
  <c r="CA186" i="12"/>
  <c r="CA187" i="12"/>
  <c r="CA188" i="12"/>
  <c r="CA189" i="12"/>
  <c r="CA190" i="12"/>
  <c r="CA191" i="12"/>
  <c r="CA192" i="12"/>
  <c r="CA193" i="12"/>
  <c r="CA194" i="12"/>
  <c r="CA195" i="12"/>
  <c r="CA196" i="12"/>
  <c r="CA197" i="12"/>
  <c r="CA198" i="12"/>
  <c r="CA199" i="12"/>
  <c r="CA200" i="12"/>
  <c r="CA5" i="12"/>
  <c r="BR31" i="12"/>
  <c r="BS31" i="12"/>
  <c r="BR200" i="12"/>
  <c r="BR199" i="12"/>
  <c r="BR198" i="12"/>
  <c r="BR197" i="12"/>
  <c r="BR196" i="12"/>
  <c r="BR195" i="12"/>
  <c r="BR194" i="12"/>
  <c r="BR193" i="12"/>
  <c r="BR192" i="12"/>
  <c r="BR191" i="12"/>
  <c r="BR190" i="12"/>
  <c r="BR189" i="12"/>
  <c r="BR188" i="12"/>
  <c r="BR187" i="12"/>
  <c r="BR186" i="12"/>
  <c r="BR185" i="12"/>
  <c r="BR184" i="12"/>
  <c r="BR183" i="12"/>
  <c r="BR182" i="12"/>
  <c r="BR181" i="12"/>
  <c r="BR180" i="12"/>
  <c r="BR179" i="12"/>
  <c r="BR178" i="12"/>
  <c r="BR177" i="12"/>
  <c r="BR176" i="12"/>
  <c r="BR175" i="12"/>
  <c r="BR174" i="12"/>
  <c r="BR173" i="12"/>
  <c r="BR172" i="12"/>
  <c r="BR171" i="12"/>
  <c r="BR170" i="12"/>
  <c r="BR169" i="12"/>
  <c r="BR168" i="12"/>
  <c r="BR167" i="12"/>
  <c r="BR166" i="12"/>
  <c r="BR165" i="12"/>
  <c r="BR164" i="12"/>
  <c r="BR163" i="12"/>
  <c r="BR162" i="12"/>
  <c r="BR161" i="12"/>
  <c r="BR160" i="12"/>
  <c r="BR159" i="12"/>
  <c r="BR158" i="12"/>
  <c r="BR157" i="12"/>
  <c r="BR156" i="12"/>
  <c r="BR155" i="12"/>
  <c r="BR154" i="12"/>
  <c r="BR153" i="12"/>
  <c r="BR152" i="12"/>
  <c r="BR151" i="12"/>
  <c r="BR150" i="12"/>
  <c r="BR149" i="12"/>
  <c r="BR148" i="12"/>
  <c r="BR147" i="12"/>
  <c r="BR146" i="12"/>
  <c r="BR145" i="12"/>
  <c r="BR144" i="12"/>
  <c r="BR143" i="12"/>
  <c r="BR142" i="12"/>
  <c r="BR141" i="12"/>
  <c r="BR140" i="12"/>
  <c r="BR139" i="12"/>
  <c r="BR138" i="12"/>
  <c r="BR137" i="12"/>
  <c r="BR136" i="12"/>
  <c r="BR135" i="12"/>
  <c r="BR134" i="12"/>
  <c r="BR133" i="12"/>
  <c r="BR132" i="12"/>
  <c r="BR131" i="12"/>
  <c r="BR130" i="12"/>
  <c r="BR129" i="12"/>
  <c r="BR128" i="12"/>
  <c r="BR127" i="12"/>
  <c r="BR126" i="12"/>
  <c r="BR125" i="12"/>
  <c r="BR124" i="12"/>
  <c r="BR123" i="12"/>
  <c r="BR122" i="12"/>
  <c r="BR121" i="12"/>
  <c r="BR120" i="12"/>
  <c r="BR119" i="12"/>
  <c r="BR118" i="12"/>
  <c r="BR117" i="12"/>
  <c r="BR116" i="12"/>
  <c r="BR115" i="12"/>
  <c r="BR114" i="12"/>
  <c r="BR113" i="12"/>
  <c r="BR112" i="12"/>
  <c r="BR111" i="12"/>
  <c r="BR110" i="12"/>
  <c r="BR109" i="12"/>
  <c r="BR108" i="12"/>
  <c r="BR107" i="12"/>
  <c r="BR106" i="12"/>
  <c r="BR105" i="12"/>
  <c r="BR104" i="12"/>
  <c r="BR103" i="12"/>
  <c r="BR102" i="12"/>
  <c r="BR101" i="12"/>
  <c r="BR100" i="12"/>
  <c r="BR99" i="12"/>
  <c r="BR98" i="12"/>
  <c r="BR97" i="12"/>
  <c r="BR96" i="12"/>
  <c r="BR95" i="12"/>
  <c r="BR94" i="12"/>
  <c r="BR93" i="12"/>
  <c r="BR92" i="12"/>
  <c r="BR91" i="12"/>
  <c r="BR90" i="12"/>
  <c r="BR89" i="12"/>
  <c r="BR88" i="12"/>
  <c r="BR87" i="12"/>
  <c r="BR86" i="12"/>
  <c r="BR85" i="12"/>
  <c r="BR84" i="12"/>
  <c r="BR83" i="12"/>
  <c r="BR82" i="12"/>
  <c r="BR81" i="12"/>
  <c r="BR80" i="12"/>
  <c r="BR79" i="12"/>
  <c r="BR78" i="12"/>
  <c r="BR77" i="12"/>
  <c r="BR76" i="12"/>
  <c r="BR75" i="12"/>
  <c r="BR74" i="12"/>
  <c r="BR73" i="12"/>
  <c r="BR72" i="12"/>
  <c r="BR71" i="12"/>
  <c r="BR70" i="12"/>
  <c r="BR69" i="12"/>
  <c r="BR68" i="12"/>
  <c r="BR67" i="12"/>
  <c r="BR66" i="12"/>
  <c r="BR65" i="12"/>
  <c r="BR64" i="12"/>
  <c r="BR63" i="12"/>
  <c r="BR62" i="12"/>
  <c r="BR61" i="12"/>
  <c r="BR60" i="12"/>
  <c r="BR59" i="12"/>
  <c r="BR58" i="12"/>
  <c r="BR57" i="12"/>
  <c r="BR56" i="12"/>
  <c r="BR55" i="12"/>
  <c r="BR54" i="12"/>
  <c r="BR53" i="12"/>
  <c r="BR52" i="12"/>
  <c r="BR51" i="12"/>
  <c r="BR50" i="12"/>
  <c r="BR49" i="12"/>
  <c r="BR48" i="12"/>
  <c r="BR47" i="12"/>
  <c r="BR46" i="12"/>
  <c r="BR45" i="12"/>
  <c r="BR44" i="12"/>
  <c r="BR43" i="12"/>
  <c r="BR42" i="12"/>
  <c r="BR41" i="12"/>
  <c r="BR40" i="12"/>
  <c r="BR39" i="12"/>
  <c r="BR38" i="12"/>
  <c r="BR37" i="12"/>
  <c r="BR36" i="12"/>
  <c r="BR35" i="12"/>
  <c r="BR34" i="12"/>
  <c r="BR33" i="12"/>
  <c r="BR32" i="12"/>
  <c r="BR30" i="12"/>
  <c r="BR29" i="12"/>
  <c r="BR28" i="12"/>
  <c r="BR27" i="12"/>
  <c r="BR26" i="12"/>
  <c r="BR25" i="12"/>
  <c r="BR24" i="12"/>
  <c r="BR23" i="12"/>
  <c r="BR22" i="12"/>
  <c r="BR21" i="12"/>
  <c r="BR20" i="12"/>
  <c r="BR19" i="12"/>
  <c r="BR18" i="12"/>
  <c r="BR17" i="12"/>
  <c r="BR16" i="12"/>
  <c r="BR15" i="12"/>
  <c r="BR14" i="12"/>
  <c r="BR13" i="12"/>
  <c r="BR12" i="12"/>
  <c r="BR11" i="12"/>
  <c r="BR10" i="12"/>
  <c r="BR9" i="12"/>
  <c r="BR8" i="12"/>
  <c r="BR7" i="12"/>
  <c r="BR6" i="12"/>
  <c r="BR5" i="12"/>
  <c r="H56" i="10"/>
  <c r="G56" i="10"/>
  <c r="H55" i="10"/>
  <c r="G55" i="10"/>
  <c r="H54" i="10"/>
  <c r="G54" i="10"/>
  <c r="H53" i="10"/>
  <c r="G53" i="10"/>
  <c r="H52" i="10"/>
  <c r="G52" i="10"/>
  <c r="H51" i="10"/>
  <c r="G51" i="10"/>
  <c r="H50" i="10"/>
  <c r="G50" i="10"/>
  <c r="H49" i="10"/>
  <c r="G49" i="10"/>
  <c r="H48" i="10"/>
  <c r="G48" i="10"/>
  <c r="H47" i="10"/>
  <c r="G47" i="10"/>
  <c r="H46" i="10"/>
  <c r="G46" i="10"/>
  <c r="H45" i="10"/>
  <c r="G45" i="10"/>
  <c r="H44" i="10"/>
  <c r="G44" i="10"/>
  <c r="H43" i="10"/>
  <c r="G43" i="10"/>
  <c r="H42" i="10"/>
  <c r="G42" i="10"/>
  <c r="H41" i="10"/>
  <c r="G41" i="10"/>
  <c r="H40" i="10"/>
  <c r="G40" i="10"/>
  <c r="H39" i="10"/>
  <c r="G39" i="10"/>
  <c r="H38" i="10"/>
  <c r="G38" i="10"/>
  <c r="H37" i="10"/>
  <c r="G37" i="10"/>
  <c r="H36" i="10"/>
  <c r="G36" i="10"/>
  <c r="H35" i="10"/>
  <c r="G35" i="10"/>
  <c r="H34" i="10"/>
  <c r="G34" i="10"/>
  <c r="H33" i="10"/>
  <c r="G33" i="10"/>
  <c r="H32" i="10"/>
  <c r="G32" i="10"/>
  <c r="H31" i="10"/>
  <c r="G31" i="10"/>
  <c r="H57" i="10"/>
  <c r="G57" i="10"/>
  <c r="CA199" i="25" l="1"/>
  <c r="CB6" i="12"/>
  <c r="CB7" i="12"/>
  <c r="CB8" i="12"/>
  <c r="CB9" i="12"/>
  <c r="CB10" i="12"/>
  <c r="CB11" i="12"/>
  <c r="CB12" i="12"/>
  <c r="CB13" i="12"/>
  <c r="CB14" i="12"/>
  <c r="CB15" i="12"/>
  <c r="CB16" i="12"/>
  <c r="CB17" i="12"/>
  <c r="CB18" i="12"/>
  <c r="CB19" i="12"/>
  <c r="CB20" i="12"/>
  <c r="CB21" i="12"/>
  <c r="CB22" i="12"/>
  <c r="CB23" i="12"/>
  <c r="CB24" i="12"/>
  <c r="CB25" i="12"/>
  <c r="CB26" i="12"/>
  <c r="CB27" i="12"/>
  <c r="CB28" i="12"/>
  <c r="CB29" i="12"/>
  <c r="CB30" i="12"/>
  <c r="CB31" i="12"/>
  <c r="CB32" i="12"/>
  <c r="CB33" i="12"/>
  <c r="CB34" i="12"/>
  <c r="CB35" i="12"/>
  <c r="CB36" i="12"/>
  <c r="CB37" i="12"/>
  <c r="CB38" i="12"/>
  <c r="CB39" i="12"/>
  <c r="CB40" i="12"/>
  <c r="CB41" i="12"/>
  <c r="CB42" i="12"/>
  <c r="CB43" i="12"/>
  <c r="CB44" i="12"/>
  <c r="CB45" i="12"/>
  <c r="CB46" i="12"/>
  <c r="CB47" i="12"/>
  <c r="CB48" i="12"/>
  <c r="CB49" i="12"/>
  <c r="CB50" i="12"/>
  <c r="CB51" i="12"/>
  <c r="CB52" i="12"/>
  <c r="CB53" i="12"/>
  <c r="CB54" i="12"/>
  <c r="CB55" i="12"/>
  <c r="CB56" i="12"/>
  <c r="CB57" i="12"/>
  <c r="CB58" i="12"/>
  <c r="CB59" i="12"/>
  <c r="CB60" i="12"/>
  <c r="CB61" i="12"/>
  <c r="CB62" i="12"/>
  <c r="CB63" i="12"/>
  <c r="CB64" i="12"/>
  <c r="CB65" i="12"/>
  <c r="CB66" i="12"/>
  <c r="CB67" i="12"/>
  <c r="CB68" i="12"/>
  <c r="CB69" i="12"/>
  <c r="CB70" i="12"/>
  <c r="CB71" i="12"/>
  <c r="CB72" i="12"/>
  <c r="CB73" i="12"/>
  <c r="CB74" i="12"/>
  <c r="CB75" i="12"/>
  <c r="CB76" i="12"/>
  <c r="CB77" i="12"/>
  <c r="CB78" i="12"/>
  <c r="CB79" i="12"/>
  <c r="CB80" i="12"/>
  <c r="CB81" i="12"/>
  <c r="CB82" i="12"/>
  <c r="CB83" i="12"/>
  <c r="CB84" i="12"/>
  <c r="CB85" i="12"/>
  <c r="CB86" i="12"/>
  <c r="CB87" i="12"/>
  <c r="CB88" i="12"/>
  <c r="CB89" i="12"/>
  <c r="CB90" i="12"/>
  <c r="CB91" i="12"/>
  <c r="CB92" i="12"/>
  <c r="CB93" i="12"/>
  <c r="CB94" i="12"/>
  <c r="CB95" i="12"/>
  <c r="CB96" i="12"/>
  <c r="CB97" i="12"/>
  <c r="CB98" i="12"/>
  <c r="CB99" i="12"/>
  <c r="CB100" i="12"/>
  <c r="CB101" i="12"/>
  <c r="CB102" i="12"/>
  <c r="CB103" i="12"/>
  <c r="CB104" i="12"/>
  <c r="CB105" i="12"/>
  <c r="CB106" i="12"/>
  <c r="CB107" i="12"/>
  <c r="CB108" i="12"/>
  <c r="CB109" i="12"/>
  <c r="CB110" i="12"/>
  <c r="CB111" i="12"/>
  <c r="CB112" i="12"/>
  <c r="CB113" i="12"/>
  <c r="CB114" i="12"/>
  <c r="CB115" i="12"/>
  <c r="CB116" i="12"/>
  <c r="CB117" i="12"/>
  <c r="CB118" i="12"/>
  <c r="CB119" i="12"/>
  <c r="CB120" i="12"/>
  <c r="CB121" i="12"/>
  <c r="CB122" i="12"/>
  <c r="CB123" i="12"/>
  <c r="CB124" i="12"/>
  <c r="CB125" i="12"/>
  <c r="CB126" i="12"/>
  <c r="CB127" i="12"/>
  <c r="CB128" i="12"/>
  <c r="CB129" i="12"/>
  <c r="CB130" i="12"/>
  <c r="CB131" i="12"/>
  <c r="CB132" i="12"/>
  <c r="CB133" i="12"/>
  <c r="CB134" i="12"/>
  <c r="CB135" i="12"/>
  <c r="CB136" i="12"/>
  <c r="CB137" i="12"/>
  <c r="CB138" i="12"/>
  <c r="CB139" i="12"/>
  <c r="CB140" i="12"/>
  <c r="CB141" i="12"/>
  <c r="CB142" i="12"/>
  <c r="CB143" i="12"/>
  <c r="CB144" i="12"/>
  <c r="CB145" i="12"/>
  <c r="CB146" i="12"/>
  <c r="CB147" i="12"/>
  <c r="CB148" i="12"/>
  <c r="CB149" i="12"/>
  <c r="CB150" i="12"/>
  <c r="CB151" i="12"/>
  <c r="CB152" i="12"/>
  <c r="CB153" i="12"/>
  <c r="CB154" i="12"/>
  <c r="CB155" i="12"/>
  <c r="CB156" i="12"/>
  <c r="CB157" i="12"/>
  <c r="CB158" i="12"/>
  <c r="CB159" i="12"/>
  <c r="CB160" i="12"/>
  <c r="CB161" i="12"/>
  <c r="CB162" i="12"/>
  <c r="CB163" i="12"/>
  <c r="CB164" i="12"/>
  <c r="CB165" i="12"/>
  <c r="CB166" i="12"/>
  <c r="CB167" i="12"/>
  <c r="CB168" i="12"/>
  <c r="CB169" i="12"/>
  <c r="CB170" i="12"/>
  <c r="CB171" i="12"/>
  <c r="CB172" i="12"/>
  <c r="CB173" i="12"/>
  <c r="CB174" i="12"/>
  <c r="CB175" i="12"/>
  <c r="CB176" i="12"/>
  <c r="CB177" i="12"/>
  <c r="CB178" i="12"/>
  <c r="CB179" i="12"/>
  <c r="CB180" i="12"/>
  <c r="CB181" i="12"/>
  <c r="CB182" i="12"/>
  <c r="CB183" i="12"/>
  <c r="CB184" i="12"/>
  <c r="CB185" i="12"/>
  <c r="CB186" i="12"/>
  <c r="CB187" i="12"/>
  <c r="CB188" i="12"/>
  <c r="CB189" i="12"/>
  <c r="CB190" i="12"/>
  <c r="CB191" i="12"/>
  <c r="CB192" i="12"/>
  <c r="CB193" i="12"/>
  <c r="CB194" i="12"/>
  <c r="CB195" i="12"/>
  <c r="CB196" i="12"/>
  <c r="CB197" i="12"/>
  <c r="CB198" i="12"/>
  <c r="CB199" i="12"/>
  <c r="CB200" i="12"/>
  <c r="CB5" i="12"/>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31" i="10"/>
  <c r="CD6" i="12" l="1"/>
  <c r="CD7" i="12"/>
  <c r="CD8" i="12"/>
  <c r="CD9" i="12"/>
  <c r="CD10" i="12"/>
  <c r="CD11" i="12"/>
  <c r="CD12" i="12"/>
  <c r="CD13" i="12"/>
  <c r="CD14" i="12"/>
  <c r="CD15" i="12"/>
  <c r="CD16" i="12"/>
  <c r="CD17" i="12"/>
  <c r="CD18" i="12"/>
  <c r="CD19" i="12"/>
  <c r="CD20" i="12"/>
  <c r="CD21" i="12"/>
  <c r="CD22" i="12"/>
  <c r="CD23" i="12"/>
  <c r="CD24" i="12"/>
  <c r="CD25" i="12"/>
  <c r="CD26" i="12"/>
  <c r="CD27" i="12"/>
  <c r="CD28" i="12"/>
  <c r="CD29" i="12"/>
  <c r="CD30" i="12"/>
  <c r="CD31" i="12"/>
  <c r="CD5" i="12"/>
  <c r="A24" i="10"/>
  <c r="J58" i="10"/>
  <c r="L32" i="10" s="1"/>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31" i="10"/>
  <c r="CB201" i="12" l="1"/>
  <c r="L54" i="10"/>
  <c r="L49" i="10"/>
  <c r="L47" i="10"/>
  <c r="L44" i="10"/>
  <c r="L38" i="10"/>
  <c r="L41" i="10"/>
  <c r="L55" i="10"/>
  <c r="L39" i="10"/>
  <c r="L53" i="10"/>
  <c r="L37" i="10"/>
  <c r="L52" i="10"/>
  <c r="L36" i="10"/>
  <c r="K58" i="10"/>
  <c r="L46" i="10"/>
  <c r="L33" i="10"/>
  <c r="L57" i="10"/>
  <c r="L45" i="10"/>
  <c r="L51" i="10"/>
  <c r="L43" i="10"/>
  <c r="L35" i="10"/>
  <c r="L31" i="10"/>
  <c r="L50" i="10"/>
  <c r="L42" i="10"/>
  <c r="L34" i="10"/>
  <c r="L56" i="10"/>
  <c r="L48" i="10"/>
  <c r="L40" i="10"/>
  <c r="I40" i="10"/>
  <c r="I46" i="10"/>
  <c r="I48" i="10"/>
  <c r="I36" i="10"/>
  <c r="I39" i="10"/>
  <c r="I43" i="10"/>
  <c r="I44" i="10"/>
  <c r="I51" i="10"/>
  <c r="I33" i="10"/>
  <c r="I34" i="10"/>
  <c r="I41" i="10"/>
  <c r="I45" i="10"/>
  <c r="I49" i="10"/>
  <c r="I53" i="10"/>
  <c r="I32" i="10"/>
  <c r="I35" i="10"/>
  <c r="I37" i="10"/>
  <c r="I38" i="10"/>
  <c r="L58" i="10" l="1"/>
  <c r="I56" i="10"/>
  <c r="I52" i="10"/>
  <c r="I55" i="10"/>
  <c r="I47" i="10"/>
  <c r="I50" i="10"/>
  <c r="I42" i="10"/>
  <c r="I57" i="10"/>
  <c r="I54" i="10"/>
  <c r="I31" i="10"/>
  <c r="I58" i="10" l="1"/>
  <c r="N47" i="10" s="1"/>
  <c r="T47" i="10" s="1"/>
  <c r="K43" i="1"/>
  <c r="G43" i="21"/>
  <c r="G37" i="21"/>
  <c r="K43" i="21"/>
  <c r="D43" i="21"/>
  <c r="D6" i="1"/>
  <c r="D4" i="21"/>
  <c r="G26" i="21" s="1"/>
  <c r="E21" i="21" l="1"/>
  <c r="E37" i="21" s="1"/>
  <c r="E19" i="21"/>
  <c r="F21" i="21"/>
  <c r="F37" i="21" s="1"/>
  <c r="F19" i="21"/>
  <c r="F35" i="21" s="1"/>
  <c r="F27" i="21"/>
  <c r="F43" i="21" s="1"/>
  <c r="E26" i="21"/>
  <c r="E42" i="21" s="1"/>
  <c r="F26" i="21"/>
  <c r="F42" i="21" s="1"/>
  <c r="E27" i="21"/>
  <c r="E43" i="21" s="1"/>
  <c r="F20" i="21"/>
  <c r="F36" i="21" s="1"/>
  <c r="E20" i="21"/>
  <c r="E36" i="21" s="1"/>
  <c r="F28" i="21"/>
  <c r="F44" i="21" s="1"/>
  <c r="F29" i="21"/>
  <c r="F45" i="21" s="1"/>
  <c r="E29" i="21"/>
  <c r="E45" i="21" s="1"/>
  <c r="E28" i="21"/>
  <c r="E44" i="21" s="1"/>
  <c r="F25" i="21"/>
  <c r="F41" i="21" s="1"/>
  <c r="F24" i="21"/>
  <c r="F40" i="21" s="1"/>
  <c r="F23" i="21"/>
  <c r="F39" i="21" s="1"/>
  <c r="E25" i="21"/>
  <c r="E41" i="21" s="1"/>
  <c r="E24" i="21"/>
  <c r="E40" i="21" s="1"/>
  <c r="E23" i="21"/>
  <c r="E39" i="21" s="1"/>
  <c r="D5" i="21"/>
  <c r="D5" i="1" s="1"/>
  <c r="F22" i="21"/>
  <c r="F38" i="21" s="1"/>
  <c r="F18" i="21"/>
  <c r="F34" i="21" s="1"/>
  <c r="G20" i="21"/>
  <c r="G36" i="21" s="1"/>
  <c r="E18" i="21"/>
  <c r="N50" i="10"/>
  <c r="T50" i="10" s="1"/>
  <c r="N52" i="10"/>
  <c r="T52" i="10" s="1"/>
  <c r="N42" i="10"/>
  <c r="T42" i="10" s="1"/>
  <c r="N54" i="10"/>
  <c r="T54" i="10" s="1"/>
  <c r="N55" i="10"/>
  <c r="T55" i="10" s="1"/>
  <c r="N57" i="10"/>
  <c r="T57" i="10" s="1"/>
  <c r="N56" i="10"/>
  <c r="T56" i="10" s="1"/>
  <c r="N31" i="10"/>
  <c r="T31" i="10" s="1"/>
  <c r="N32" i="10"/>
  <c r="T32" i="10" s="1"/>
  <c r="N45" i="10"/>
  <c r="T45" i="10" s="1"/>
  <c r="N33" i="10"/>
  <c r="T33" i="10" s="1"/>
  <c r="N39" i="10"/>
  <c r="T39" i="10" s="1"/>
  <c r="N48" i="10"/>
  <c r="T48" i="10" s="1"/>
  <c r="N35" i="10"/>
  <c r="T35" i="10" s="1"/>
  <c r="N49" i="10"/>
  <c r="T49" i="10" s="1"/>
  <c r="N40" i="10"/>
  <c r="T40" i="10" s="1"/>
  <c r="N41" i="10"/>
  <c r="T41" i="10" s="1"/>
  <c r="N44" i="10"/>
  <c r="T44" i="10" s="1"/>
  <c r="N38" i="10"/>
  <c r="T38" i="10" s="1"/>
  <c r="N34" i="10"/>
  <c r="T34" i="10" s="1"/>
  <c r="N51" i="10"/>
  <c r="T51" i="10" s="1"/>
  <c r="N43" i="10"/>
  <c r="T43" i="10" s="1"/>
  <c r="N53" i="10"/>
  <c r="T53" i="10" s="1"/>
  <c r="N46" i="10"/>
  <c r="T46" i="10" s="1"/>
  <c r="N36" i="10"/>
  <c r="T36" i="10" s="1"/>
  <c r="N37" i="10"/>
  <c r="T37" i="10" s="1"/>
  <c r="G24" i="21"/>
  <c r="G40" i="21" s="1"/>
  <c r="G22" i="21"/>
  <c r="G38" i="21" s="1"/>
  <c r="G23" i="21"/>
  <c r="G39" i="21" s="1"/>
  <c r="G25" i="21"/>
  <c r="G41" i="21" s="1"/>
  <c r="E22" i="21"/>
  <c r="E38" i="21" s="1"/>
  <c r="G18" i="21"/>
  <c r="G34" i="21" s="1"/>
  <c r="G28" i="21"/>
  <c r="G44" i="21" s="1"/>
  <c r="G19" i="21"/>
  <c r="G35" i="21" s="1"/>
  <c r="G29" i="21"/>
  <c r="G45" i="21" s="1"/>
  <c r="D4" i="1"/>
  <c r="H48" i="21" l="1"/>
  <c r="T58" i="10"/>
  <c r="N58" i="10"/>
  <c r="H37" i="21"/>
  <c r="H36" i="21"/>
  <c r="H38" i="21"/>
  <c r="N21" i="1" l="1"/>
  <c r="N27" i="1"/>
  <c r="BQ199" i="12"/>
  <c r="BS199" i="12"/>
  <c r="BT199" i="12"/>
  <c r="BU199" i="12"/>
  <c r="BX199" i="12"/>
  <c r="BY199" i="12"/>
  <c r="BZ199" i="12"/>
  <c r="BQ200" i="12"/>
  <c r="BS200" i="12"/>
  <c r="BT200" i="12"/>
  <c r="BU200" i="12"/>
  <c r="BX200" i="12"/>
  <c r="BY200" i="12"/>
  <c r="BZ200" i="12"/>
  <c r="K201" i="12"/>
  <c r="L201" i="12"/>
  <c r="M201" i="12"/>
  <c r="N201" i="12"/>
  <c r="O201" i="12"/>
  <c r="P201" i="12"/>
  <c r="Q201" i="12"/>
  <c r="R201" i="12"/>
  <c r="S201" i="12"/>
  <c r="T201" i="12"/>
  <c r="U201" i="12"/>
  <c r="V201" i="12"/>
  <c r="W201" i="12"/>
  <c r="X201" i="12"/>
  <c r="Y201" i="12"/>
  <c r="Z201" i="12"/>
  <c r="AA201" i="12"/>
  <c r="AB201" i="12"/>
  <c r="AC201" i="12"/>
  <c r="AD201" i="12"/>
  <c r="AE201" i="12"/>
  <c r="AF201" i="12"/>
  <c r="AG201" i="12"/>
  <c r="AH201" i="12"/>
  <c r="AI201" i="12"/>
  <c r="AJ201" i="12"/>
  <c r="AK201" i="12"/>
  <c r="AL201" i="12"/>
  <c r="AM201" i="12"/>
  <c r="AN201" i="12"/>
  <c r="AO201" i="12"/>
  <c r="AP201" i="12"/>
  <c r="AQ201" i="12"/>
  <c r="AS201" i="12"/>
  <c r="AT201" i="12"/>
  <c r="AU201" i="12"/>
  <c r="AV201" i="12"/>
  <c r="AW201" i="12"/>
  <c r="AX201" i="12"/>
  <c r="AY201" i="12"/>
  <c r="AZ201" i="12"/>
  <c r="BA201" i="12"/>
  <c r="BB201" i="12"/>
  <c r="BC201" i="12"/>
  <c r="BD201" i="12"/>
  <c r="BF201" i="12"/>
  <c r="BG201" i="12"/>
  <c r="BH201" i="12"/>
  <c r="BI201" i="12"/>
  <c r="BJ201" i="12"/>
  <c r="BK201" i="12"/>
  <c r="BL201" i="12"/>
  <c r="BM201" i="12"/>
  <c r="BN201" i="12"/>
  <c r="BO201" i="12"/>
  <c r="J201" i="12"/>
  <c r="I201" i="12"/>
  <c r="H201" i="12"/>
  <c r="G201" i="12"/>
  <c r="F201" i="12"/>
  <c r="E201" i="12"/>
  <c r="D201" i="12"/>
  <c r="BE200" i="12"/>
  <c r="AR200" i="12"/>
  <c r="BE199" i="12"/>
  <c r="AR199" i="12"/>
  <c r="BE198" i="12"/>
  <c r="AR198" i="12"/>
  <c r="BE197" i="12"/>
  <c r="AR197" i="12"/>
  <c r="BE196" i="12"/>
  <c r="AR196" i="12"/>
  <c r="BE195" i="12"/>
  <c r="AR195" i="12"/>
  <c r="BE194" i="12"/>
  <c r="AR194" i="12"/>
  <c r="BE193" i="12"/>
  <c r="AR193" i="12"/>
  <c r="BE192" i="12"/>
  <c r="AR192" i="12"/>
  <c r="BE191" i="12"/>
  <c r="AR191" i="12"/>
  <c r="BE190" i="12"/>
  <c r="AR190" i="12"/>
  <c r="BE189" i="12"/>
  <c r="AR189" i="12"/>
  <c r="BE188" i="12"/>
  <c r="AR188" i="12"/>
  <c r="BE187" i="12"/>
  <c r="AR187" i="12"/>
  <c r="BE186" i="12"/>
  <c r="AR186" i="12"/>
  <c r="BE185" i="12"/>
  <c r="AR185" i="12"/>
  <c r="BE184" i="12"/>
  <c r="AR184" i="12"/>
  <c r="BE183" i="12"/>
  <c r="AR183" i="12"/>
  <c r="BE182" i="12"/>
  <c r="AR182" i="12"/>
  <c r="BE181" i="12"/>
  <c r="AR181" i="12"/>
  <c r="BE180" i="12"/>
  <c r="AR180" i="12"/>
  <c r="BE179" i="12"/>
  <c r="AR179" i="12"/>
  <c r="BE178" i="12"/>
  <c r="AR178" i="12"/>
  <c r="BE177" i="12"/>
  <c r="AR177" i="12"/>
  <c r="BE176" i="12"/>
  <c r="AR176" i="12"/>
  <c r="BE175" i="12"/>
  <c r="AR175" i="12"/>
  <c r="BE174" i="12"/>
  <c r="AR174" i="12"/>
  <c r="BE173" i="12"/>
  <c r="AR173" i="12"/>
  <c r="BE172" i="12"/>
  <c r="AR172" i="12"/>
  <c r="BE171" i="12"/>
  <c r="AR171" i="12"/>
  <c r="BE170" i="12"/>
  <c r="AR170" i="12"/>
  <c r="BE169" i="12"/>
  <c r="AR169" i="12"/>
  <c r="BE168" i="12"/>
  <c r="AR168" i="12"/>
  <c r="BE167" i="12"/>
  <c r="AR167" i="12"/>
  <c r="BE166" i="12"/>
  <c r="AR166" i="12"/>
  <c r="BE165" i="12"/>
  <c r="AR165" i="12"/>
  <c r="BE164" i="12"/>
  <c r="AR164" i="12"/>
  <c r="BE163" i="12"/>
  <c r="AR163" i="12"/>
  <c r="BE162" i="12"/>
  <c r="AR162" i="12"/>
  <c r="BE161" i="12"/>
  <c r="AR161" i="12"/>
  <c r="BE160" i="12"/>
  <c r="AR160" i="12"/>
  <c r="BE159" i="12"/>
  <c r="AR159" i="12"/>
  <c r="BE158" i="12"/>
  <c r="AR158" i="12"/>
  <c r="BE157" i="12"/>
  <c r="AR157" i="12"/>
  <c r="BE156" i="12"/>
  <c r="AR156" i="12"/>
  <c r="BE155" i="12"/>
  <c r="AR155" i="12"/>
  <c r="BE154" i="12"/>
  <c r="AR154" i="12"/>
  <c r="BE153" i="12"/>
  <c r="AR153" i="12"/>
  <c r="BE152" i="12"/>
  <c r="AR152" i="12"/>
  <c r="BE151" i="12"/>
  <c r="AR151" i="12"/>
  <c r="BE150" i="12"/>
  <c r="AR150" i="12"/>
  <c r="BE149" i="12"/>
  <c r="AR149" i="12"/>
  <c r="BE148" i="12"/>
  <c r="AR148" i="12"/>
  <c r="BE147" i="12"/>
  <c r="AR147" i="12"/>
  <c r="BE146" i="12"/>
  <c r="AR146" i="12"/>
  <c r="BE145" i="12"/>
  <c r="AR145" i="12"/>
  <c r="BE144" i="12"/>
  <c r="AR144" i="12"/>
  <c r="BE143" i="12"/>
  <c r="AR143" i="12"/>
  <c r="BE142" i="12"/>
  <c r="AR142" i="12"/>
  <c r="BE141" i="12"/>
  <c r="AR141" i="12"/>
  <c r="BE140" i="12"/>
  <c r="AR140" i="12"/>
  <c r="BE139" i="12"/>
  <c r="AR139" i="12"/>
  <c r="BE138" i="12"/>
  <c r="AR138" i="12"/>
  <c r="BE137" i="12"/>
  <c r="AR137" i="12"/>
  <c r="BE136" i="12"/>
  <c r="AR136" i="12"/>
  <c r="BE135" i="12"/>
  <c r="AR135" i="12"/>
  <c r="BE134" i="12"/>
  <c r="AR134" i="12"/>
  <c r="BE133" i="12"/>
  <c r="AR133" i="12"/>
  <c r="BE132" i="12"/>
  <c r="AR132" i="12"/>
  <c r="BE131" i="12"/>
  <c r="AR131" i="12"/>
  <c r="BE130" i="12"/>
  <c r="AR130" i="12"/>
  <c r="BE129" i="12"/>
  <c r="AR129" i="12"/>
  <c r="BE128" i="12"/>
  <c r="AR128" i="12"/>
  <c r="BE127" i="12"/>
  <c r="AR127" i="12"/>
  <c r="BE126" i="12"/>
  <c r="AR126" i="12"/>
  <c r="BE125" i="12"/>
  <c r="AR125" i="12"/>
  <c r="BE124" i="12"/>
  <c r="AR124" i="12"/>
  <c r="BE123" i="12"/>
  <c r="AR123" i="12"/>
  <c r="BE122" i="12"/>
  <c r="AR122" i="12"/>
  <c r="BE121" i="12"/>
  <c r="AR121" i="12"/>
  <c r="BE120" i="12"/>
  <c r="AR120" i="12"/>
  <c r="BE119" i="12"/>
  <c r="AR119" i="12"/>
  <c r="BE118" i="12"/>
  <c r="AR118" i="12"/>
  <c r="BE117" i="12"/>
  <c r="AR117" i="12"/>
  <c r="BE116" i="12"/>
  <c r="AR116" i="12"/>
  <c r="BE115" i="12"/>
  <c r="AR115" i="12"/>
  <c r="BE114" i="12"/>
  <c r="AR114" i="12"/>
  <c r="BE113" i="12"/>
  <c r="AR113" i="12"/>
  <c r="BE112" i="12"/>
  <c r="AR112" i="12"/>
  <c r="BE111" i="12"/>
  <c r="AR111" i="12"/>
  <c r="BE110" i="12"/>
  <c r="AR110" i="12"/>
  <c r="BE109" i="12"/>
  <c r="AR109" i="12"/>
  <c r="BE108" i="12"/>
  <c r="AR108" i="12"/>
  <c r="BE107" i="12"/>
  <c r="AR107" i="12"/>
  <c r="BE106" i="12"/>
  <c r="AR106" i="12"/>
  <c r="BE105" i="12"/>
  <c r="AR105" i="12"/>
  <c r="BE104" i="12"/>
  <c r="AR104" i="12"/>
  <c r="BE103" i="12"/>
  <c r="AR103" i="12"/>
  <c r="BE102" i="12"/>
  <c r="AR102" i="12"/>
  <c r="BE101" i="12"/>
  <c r="AR101" i="12"/>
  <c r="BE100" i="12"/>
  <c r="AR100" i="12"/>
  <c r="BE99" i="12"/>
  <c r="AR99" i="12"/>
  <c r="BE98" i="12"/>
  <c r="AR98" i="12"/>
  <c r="BE97" i="12"/>
  <c r="AR97" i="12"/>
  <c r="BE96" i="12"/>
  <c r="AR96" i="12"/>
  <c r="BE95" i="12"/>
  <c r="AR95" i="12"/>
  <c r="BE94" i="12"/>
  <c r="AR94" i="12"/>
  <c r="BE93" i="12"/>
  <c r="AR93" i="12"/>
  <c r="BE92" i="12"/>
  <c r="AR92" i="12"/>
  <c r="BE91" i="12"/>
  <c r="AR91" i="12"/>
  <c r="BE90" i="12"/>
  <c r="AR90" i="12"/>
  <c r="BE89" i="12"/>
  <c r="AR89" i="12"/>
  <c r="BE88" i="12"/>
  <c r="AR88" i="12"/>
  <c r="BE87" i="12"/>
  <c r="AR87" i="12"/>
  <c r="BE86" i="12"/>
  <c r="AR86" i="12"/>
  <c r="BE85" i="12"/>
  <c r="AR85" i="12"/>
  <c r="BE84" i="12"/>
  <c r="AR84" i="12"/>
  <c r="BE83" i="12"/>
  <c r="AR83" i="12"/>
  <c r="BE82" i="12"/>
  <c r="AR82" i="12"/>
  <c r="BE81" i="12"/>
  <c r="AR81" i="12"/>
  <c r="BE80" i="12"/>
  <c r="AR80" i="12"/>
  <c r="BE79" i="12"/>
  <c r="AR79" i="12"/>
  <c r="BE78" i="12"/>
  <c r="AR78" i="12"/>
  <c r="BE77" i="12"/>
  <c r="AR77" i="12"/>
  <c r="BE76" i="12"/>
  <c r="AR76" i="12"/>
  <c r="BE75" i="12"/>
  <c r="AR75" i="12"/>
  <c r="BE74" i="12"/>
  <c r="AR74" i="12"/>
  <c r="BE73" i="12"/>
  <c r="AR73" i="12"/>
  <c r="BE72" i="12"/>
  <c r="AR72" i="12"/>
  <c r="BE71" i="12"/>
  <c r="AR71" i="12"/>
  <c r="BE70" i="12"/>
  <c r="AR70" i="12"/>
  <c r="BE69" i="12"/>
  <c r="AR69" i="12"/>
  <c r="BE68" i="12"/>
  <c r="AR68" i="12"/>
  <c r="BE67" i="12"/>
  <c r="AR67" i="12"/>
  <c r="BE66" i="12"/>
  <c r="AR66" i="12"/>
  <c r="BE65" i="12"/>
  <c r="AR65" i="12"/>
  <c r="BE64" i="12"/>
  <c r="AR64" i="12"/>
  <c r="BE63" i="12"/>
  <c r="AR63" i="12"/>
  <c r="BE62" i="12"/>
  <c r="AR62" i="12"/>
  <c r="BE61" i="12"/>
  <c r="AR61" i="12"/>
  <c r="BE60" i="12"/>
  <c r="AR60" i="12"/>
  <c r="BE59" i="12"/>
  <c r="AR59" i="12"/>
  <c r="BE58" i="12"/>
  <c r="AR58" i="12"/>
  <c r="BE57" i="12"/>
  <c r="AR57" i="12"/>
  <c r="BE56" i="12"/>
  <c r="AR56" i="12"/>
  <c r="BE55" i="12"/>
  <c r="AR55" i="12"/>
  <c r="BE54" i="12"/>
  <c r="AR54" i="12"/>
  <c r="BE53" i="12"/>
  <c r="AR53" i="12"/>
  <c r="BE52" i="12"/>
  <c r="AR52" i="12"/>
  <c r="BE51" i="12"/>
  <c r="AR51" i="12"/>
  <c r="BE50" i="12"/>
  <c r="AR50" i="12"/>
  <c r="BE49" i="12"/>
  <c r="AR49" i="12"/>
  <c r="BE48" i="12"/>
  <c r="AR48" i="12"/>
  <c r="BE47" i="12"/>
  <c r="AR47" i="12"/>
  <c r="BE46" i="12"/>
  <c r="AR46" i="12"/>
  <c r="BE45" i="12"/>
  <c r="AR45" i="12"/>
  <c r="BE44" i="12"/>
  <c r="AR44" i="12"/>
  <c r="BE43" i="12"/>
  <c r="AR43" i="12"/>
  <c r="BE42" i="12"/>
  <c r="AR42" i="12"/>
  <c r="BE41" i="12"/>
  <c r="AR41" i="12"/>
  <c r="BE40" i="12"/>
  <c r="AR40" i="12"/>
  <c r="BE39" i="12"/>
  <c r="AR39" i="12"/>
  <c r="BE38" i="12"/>
  <c r="AR38" i="12"/>
  <c r="BE37" i="12"/>
  <c r="AR37" i="12"/>
  <c r="BE36" i="12"/>
  <c r="AR36" i="12"/>
  <c r="BE35" i="12"/>
  <c r="AR35" i="12"/>
  <c r="BE34" i="12"/>
  <c r="AR34" i="12"/>
  <c r="BE33" i="12"/>
  <c r="AR33" i="12"/>
  <c r="BE32" i="12"/>
  <c r="AR32" i="12"/>
  <c r="BE31" i="12"/>
  <c r="AR31" i="12"/>
  <c r="BE30" i="12"/>
  <c r="AR30" i="12"/>
  <c r="BE29" i="12"/>
  <c r="AR29" i="12"/>
  <c r="BE28" i="12"/>
  <c r="AR28" i="12"/>
  <c r="BE27" i="12"/>
  <c r="AR27" i="12"/>
  <c r="BE26" i="12"/>
  <c r="AR26" i="12"/>
  <c r="BE25" i="12"/>
  <c r="AR25" i="12"/>
  <c r="BE24" i="12"/>
  <c r="AR24" i="12"/>
  <c r="BE23" i="12"/>
  <c r="AR23" i="12"/>
  <c r="BE22" i="12"/>
  <c r="AR22" i="12"/>
  <c r="BE21" i="12"/>
  <c r="AR21" i="12"/>
  <c r="BE20" i="12"/>
  <c r="AR20" i="12"/>
  <c r="BE19" i="12"/>
  <c r="AR19" i="12"/>
  <c r="BE18" i="12"/>
  <c r="AR18" i="12"/>
  <c r="BE17" i="12"/>
  <c r="AR17" i="12"/>
  <c r="BE16" i="12"/>
  <c r="AR16" i="12"/>
  <c r="BE15" i="12"/>
  <c r="AR15" i="12"/>
  <c r="BE14" i="12"/>
  <c r="AR14" i="12"/>
  <c r="BE13" i="12"/>
  <c r="AR13" i="12"/>
  <c r="BE12" i="12"/>
  <c r="AR12" i="12"/>
  <c r="BE11" i="12"/>
  <c r="AR11" i="12"/>
  <c r="BE10" i="12"/>
  <c r="AR10" i="12"/>
  <c r="BE9" i="12"/>
  <c r="AR9" i="12"/>
  <c r="BE8" i="12"/>
  <c r="AR8" i="12"/>
  <c r="BE7" i="12"/>
  <c r="AR7" i="12"/>
  <c r="BE6" i="12"/>
  <c r="AR6" i="12"/>
  <c r="BE5" i="12"/>
  <c r="AR5" i="12"/>
  <c r="BZ198" i="12"/>
  <c r="BY198" i="12"/>
  <c r="BX198" i="12"/>
  <c r="BU198" i="12"/>
  <c r="BT198" i="12"/>
  <c r="BS198" i="12"/>
  <c r="BQ198" i="12"/>
  <c r="BZ197" i="12"/>
  <c r="BY197" i="12"/>
  <c r="BX197" i="12"/>
  <c r="BU197" i="12"/>
  <c r="BT197" i="12"/>
  <c r="BS197" i="12"/>
  <c r="BQ197" i="12"/>
  <c r="BZ196" i="12"/>
  <c r="BY196" i="12"/>
  <c r="BX196" i="12"/>
  <c r="BU196" i="12"/>
  <c r="BT196" i="12"/>
  <c r="BS196" i="12"/>
  <c r="BQ196" i="12"/>
  <c r="BZ195" i="12"/>
  <c r="BY195" i="12"/>
  <c r="BX195" i="12"/>
  <c r="BU195" i="12"/>
  <c r="BT195" i="12"/>
  <c r="BS195" i="12"/>
  <c r="BQ195" i="12"/>
  <c r="BZ194" i="12"/>
  <c r="BY194" i="12"/>
  <c r="BX194" i="12"/>
  <c r="BU194" i="12"/>
  <c r="BT194" i="12"/>
  <c r="BS194" i="12"/>
  <c r="BQ194" i="12"/>
  <c r="BZ193" i="12"/>
  <c r="BY193" i="12"/>
  <c r="BX193" i="12"/>
  <c r="BU193" i="12"/>
  <c r="BT193" i="12"/>
  <c r="BS193" i="12"/>
  <c r="BQ193" i="12"/>
  <c r="BZ192" i="12"/>
  <c r="BY192" i="12"/>
  <c r="BX192" i="12"/>
  <c r="BU192" i="12"/>
  <c r="BT192" i="12"/>
  <c r="BS192" i="12"/>
  <c r="BQ192" i="12"/>
  <c r="BZ191" i="12"/>
  <c r="BY191" i="12"/>
  <c r="BX191" i="12"/>
  <c r="BU191" i="12"/>
  <c r="BT191" i="12"/>
  <c r="BS191" i="12"/>
  <c r="BQ191" i="12"/>
  <c r="BZ190" i="12"/>
  <c r="BY190" i="12"/>
  <c r="BX190" i="12"/>
  <c r="BU190" i="12"/>
  <c r="BT190" i="12"/>
  <c r="BS190" i="12"/>
  <c r="BQ190" i="12"/>
  <c r="BZ189" i="12"/>
  <c r="BY189" i="12"/>
  <c r="BX189" i="12"/>
  <c r="BU189" i="12"/>
  <c r="BT189" i="12"/>
  <c r="BS189" i="12"/>
  <c r="BQ189" i="12"/>
  <c r="BZ188" i="12"/>
  <c r="BY188" i="12"/>
  <c r="BX188" i="12"/>
  <c r="BU188" i="12"/>
  <c r="BT188" i="12"/>
  <c r="BS188" i="12"/>
  <c r="BQ188" i="12"/>
  <c r="BZ187" i="12"/>
  <c r="BY187" i="12"/>
  <c r="BX187" i="12"/>
  <c r="BU187" i="12"/>
  <c r="BT187" i="12"/>
  <c r="BS187" i="12"/>
  <c r="BQ187" i="12"/>
  <c r="BZ186" i="12"/>
  <c r="BY186" i="12"/>
  <c r="BX186" i="12"/>
  <c r="BU186" i="12"/>
  <c r="BT186" i="12"/>
  <c r="BS186" i="12"/>
  <c r="BQ186" i="12"/>
  <c r="BZ185" i="12"/>
  <c r="BY185" i="12"/>
  <c r="BX185" i="12"/>
  <c r="BU185" i="12"/>
  <c r="BT185" i="12"/>
  <c r="BS185" i="12"/>
  <c r="BQ185" i="12"/>
  <c r="BZ184" i="12"/>
  <c r="BY184" i="12"/>
  <c r="BX184" i="12"/>
  <c r="BU184" i="12"/>
  <c r="BT184" i="12"/>
  <c r="BS184" i="12"/>
  <c r="BQ184" i="12"/>
  <c r="BZ183" i="12"/>
  <c r="BY183" i="12"/>
  <c r="BX183" i="12"/>
  <c r="BU183" i="12"/>
  <c r="BT183" i="12"/>
  <c r="BS183" i="12"/>
  <c r="BQ183" i="12"/>
  <c r="BZ182" i="12"/>
  <c r="BY182" i="12"/>
  <c r="BX182" i="12"/>
  <c r="BU182" i="12"/>
  <c r="BT182" i="12"/>
  <c r="BS182" i="12"/>
  <c r="BQ182" i="12"/>
  <c r="BZ181" i="12"/>
  <c r="BY181" i="12"/>
  <c r="BX181" i="12"/>
  <c r="BU181" i="12"/>
  <c r="BT181" i="12"/>
  <c r="BS181" i="12"/>
  <c r="BQ181" i="12"/>
  <c r="BZ180" i="12"/>
  <c r="BY180" i="12"/>
  <c r="BX180" i="12"/>
  <c r="BU180" i="12"/>
  <c r="BT180" i="12"/>
  <c r="BS180" i="12"/>
  <c r="BQ180" i="12"/>
  <c r="BZ179" i="12"/>
  <c r="BY179" i="12"/>
  <c r="BX179" i="12"/>
  <c r="BU179" i="12"/>
  <c r="BT179" i="12"/>
  <c r="BS179" i="12"/>
  <c r="BQ179" i="12"/>
  <c r="BZ178" i="12"/>
  <c r="BY178" i="12"/>
  <c r="BX178" i="12"/>
  <c r="BU178" i="12"/>
  <c r="BT178" i="12"/>
  <c r="BS178" i="12"/>
  <c r="BQ178" i="12"/>
  <c r="BZ177" i="12"/>
  <c r="BY177" i="12"/>
  <c r="BX177" i="12"/>
  <c r="BU177" i="12"/>
  <c r="BT177" i="12"/>
  <c r="BS177" i="12"/>
  <c r="BQ177" i="12"/>
  <c r="BZ176" i="12"/>
  <c r="BY176" i="12"/>
  <c r="BX176" i="12"/>
  <c r="BU176" i="12"/>
  <c r="BT176" i="12"/>
  <c r="BS176" i="12"/>
  <c r="BQ176" i="12"/>
  <c r="BZ175" i="12"/>
  <c r="BY175" i="12"/>
  <c r="BX175" i="12"/>
  <c r="BU175" i="12"/>
  <c r="BT175" i="12"/>
  <c r="BS175" i="12"/>
  <c r="BQ175" i="12"/>
  <c r="BZ174" i="12"/>
  <c r="BY174" i="12"/>
  <c r="BX174" i="12"/>
  <c r="BU174" i="12"/>
  <c r="BT174" i="12"/>
  <c r="BS174" i="12"/>
  <c r="BQ174" i="12"/>
  <c r="BZ173" i="12"/>
  <c r="BY173" i="12"/>
  <c r="BX173" i="12"/>
  <c r="BU173" i="12"/>
  <c r="BT173" i="12"/>
  <c r="BS173" i="12"/>
  <c r="BQ173" i="12"/>
  <c r="BZ172" i="12"/>
  <c r="BY172" i="12"/>
  <c r="BX172" i="12"/>
  <c r="BU172" i="12"/>
  <c r="BT172" i="12"/>
  <c r="BS172" i="12"/>
  <c r="BQ172" i="12"/>
  <c r="BZ171" i="12"/>
  <c r="BY171" i="12"/>
  <c r="BX171" i="12"/>
  <c r="BU171" i="12"/>
  <c r="BT171" i="12"/>
  <c r="BS171" i="12"/>
  <c r="BQ171" i="12"/>
  <c r="BZ170" i="12"/>
  <c r="BY170" i="12"/>
  <c r="BX170" i="12"/>
  <c r="BU170" i="12"/>
  <c r="BT170" i="12"/>
  <c r="BS170" i="12"/>
  <c r="BQ170" i="12"/>
  <c r="BZ169" i="12"/>
  <c r="BY169" i="12"/>
  <c r="BX169" i="12"/>
  <c r="BU169" i="12"/>
  <c r="BT169" i="12"/>
  <c r="BS169" i="12"/>
  <c r="BQ169" i="12"/>
  <c r="BZ168" i="12"/>
  <c r="BY168" i="12"/>
  <c r="BX168" i="12"/>
  <c r="BU168" i="12"/>
  <c r="BT168" i="12"/>
  <c r="BS168" i="12"/>
  <c r="BQ168" i="12"/>
  <c r="BZ167" i="12"/>
  <c r="BY167" i="12"/>
  <c r="BX167" i="12"/>
  <c r="BU167" i="12"/>
  <c r="BT167" i="12"/>
  <c r="BS167" i="12"/>
  <c r="BQ167" i="12"/>
  <c r="BZ166" i="12"/>
  <c r="BY166" i="12"/>
  <c r="BX166" i="12"/>
  <c r="BU166" i="12"/>
  <c r="BT166" i="12"/>
  <c r="BS166" i="12"/>
  <c r="BQ166" i="12"/>
  <c r="BZ165" i="12"/>
  <c r="BY165" i="12"/>
  <c r="BX165" i="12"/>
  <c r="BU165" i="12"/>
  <c r="BT165" i="12"/>
  <c r="BS165" i="12"/>
  <c r="BQ165" i="12"/>
  <c r="BZ164" i="12"/>
  <c r="BY164" i="12"/>
  <c r="BX164" i="12"/>
  <c r="BU164" i="12"/>
  <c r="BT164" i="12"/>
  <c r="BS164" i="12"/>
  <c r="BQ164" i="12"/>
  <c r="BZ163" i="12"/>
  <c r="BY163" i="12"/>
  <c r="BX163" i="12"/>
  <c r="BU163" i="12"/>
  <c r="BT163" i="12"/>
  <c r="BS163" i="12"/>
  <c r="BQ163" i="12"/>
  <c r="BZ162" i="12"/>
  <c r="BY162" i="12"/>
  <c r="BX162" i="12"/>
  <c r="BU162" i="12"/>
  <c r="BT162" i="12"/>
  <c r="BS162" i="12"/>
  <c r="BQ162" i="12"/>
  <c r="BZ161" i="12"/>
  <c r="BY161" i="12"/>
  <c r="BX161" i="12"/>
  <c r="BU161" i="12"/>
  <c r="BT161" i="12"/>
  <c r="BS161" i="12"/>
  <c r="BQ161" i="12"/>
  <c r="BZ160" i="12"/>
  <c r="BY160" i="12"/>
  <c r="BX160" i="12"/>
  <c r="BU160" i="12"/>
  <c r="BT160" i="12"/>
  <c r="BS160" i="12"/>
  <c r="BQ160" i="12"/>
  <c r="BZ159" i="12"/>
  <c r="BY159" i="12"/>
  <c r="BX159" i="12"/>
  <c r="BU159" i="12"/>
  <c r="BT159" i="12"/>
  <c r="BS159" i="12"/>
  <c r="BQ159" i="12"/>
  <c r="BZ158" i="12"/>
  <c r="BY158" i="12"/>
  <c r="BX158" i="12"/>
  <c r="BU158" i="12"/>
  <c r="BT158" i="12"/>
  <c r="BS158" i="12"/>
  <c r="BQ158" i="12"/>
  <c r="BZ157" i="12"/>
  <c r="BY157" i="12"/>
  <c r="BX157" i="12"/>
  <c r="BU157" i="12"/>
  <c r="BT157" i="12"/>
  <c r="BS157" i="12"/>
  <c r="BQ157" i="12"/>
  <c r="BZ156" i="12"/>
  <c r="BY156" i="12"/>
  <c r="BX156" i="12"/>
  <c r="BU156" i="12"/>
  <c r="BT156" i="12"/>
  <c r="BS156" i="12"/>
  <c r="BQ156" i="12"/>
  <c r="BZ155" i="12"/>
  <c r="BY155" i="12"/>
  <c r="BX155" i="12"/>
  <c r="BU155" i="12"/>
  <c r="BT155" i="12"/>
  <c r="BS155" i="12"/>
  <c r="BQ155" i="12"/>
  <c r="BZ154" i="12"/>
  <c r="BY154" i="12"/>
  <c r="BX154" i="12"/>
  <c r="BU154" i="12"/>
  <c r="BT154" i="12"/>
  <c r="BS154" i="12"/>
  <c r="BQ154" i="12"/>
  <c r="BZ153" i="12"/>
  <c r="BY153" i="12"/>
  <c r="BX153" i="12"/>
  <c r="BU153" i="12"/>
  <c r="BT153" i="12"/>
  <c r="BS153" i="12"/>
  <c r="BQ153" i="12"/>
  <c r="BZ152" i="12"/>
  <c r="BY152" i="12"/>
  <c r="BX152" i="12"/>
  <c r="BU152" i="12"/>
  <c r="BT152" i="12"/>
  <c r="BS152" i="12"/>
  <c r="BQ152" i="12"/>
  <c r="BZ151" i="12"/>
  <c r="BY151" i="12"/>
  <c r="BX151" i="12"/>
  <c r="BU151" i="12"/>
  <c r="BT151" i="12"/>
  <c r="BS151" i="12"/>
  <c r="BQ151" i="12"/>
  <c r="BZ150" i="12"/>
  <c r="BY150" i="12"/>
  <c r="BX150" i="12"/>
  <c r="BU150" i="12"/>
  <c r="BT150" i="12"/>
  <c r="BS150" i="12"/>
  <c r="BQ150" i="12"/>
  <c r="BZ149" i="12"/>
  <c r="BY149" i="12"/>
  <c r="BX149" i="12"/>
  <c r="BU149" i="12"/>
  <c r="BT149" i="12"/>
  <c r="BS149" i="12"/>
  <c r="BQ149" i="12"/>
  <c r="BZ148" i="12"/>
  <c r="BY148" i="12"/>
  <c r="BX148" i="12"/>
  <c r="BU148" i="12"/>
  <c r="BT148" i="12"/>
  <c r="BS148" i="12"/>
  <c r="BQ148" i="12"/>
  <c r="BZ147" i="12"/>
  <c r="BY147" i="12"/>
  <c r="BX147" i="12"/>
  <c r="BU147" i="12"/>
  <c r="BT147" i="12"/>
  <c r="BS147" i="12"/>
  <c r="BQ147" i="12"/>
  <c r="BZ146" i="12"/>
  <c r="BY146" i="12"/>
  <c r="BX146" i="12"/>
  <c r="BU146" i="12"/>
  <c r="BT146" i="12"/>
  <c r="BS146" i="12"/>
  <c r="BQ146" i="12"/>
  <c r="BZ145" i="12"/>
  <c r="BY145" i="12"/>
  <c r="BX145" i="12"/>
  <c r="BU145" i="12"/>
  <c r="BT145" i="12"/>
  <c r="BS145" i="12"/>
  <c r="BQ145" i="12"/>
  <c r="BZ144" i="12"/>
  <c r="BY144" i="12"/>
  <c r="BX144" i="12"/>
  <c r="BU144" i="12"/>
  <c r="BT144" i="12"/>
  <c r="BS144" i="12"/>
  <c r="BQ144" i="12"/>
  <c r="BZ143" i="12"/>
  <c r="BY143" i="12"/>
  <c r="BX143" i="12"/>
  <c r="BU143" i="12"/>
  <c r="BT143" i="12"/>
  <c r="BS143" i="12"/>
  <c r="BQ143" i="12"/>
  <c r="BZ142" i="12"/>
  <c r="BY142" i="12"/>
  <c r="BX142" i="12"/>
  <c r="BU142" i="12"/>
  <c r="BT142" i="12"/>
  <c r="BS142" i="12"/>
  <c r="BQ142" i="12"/>
  <c r="BZ141" i="12"/>
  <c r="BY141" i="12"/>
  <c r="BX141" i="12"/>
  <c r="BU141" i="12"/>
  <c r="BT141" i="12"/>
  <c r="BS141" i="12"/>
  <c r="BQ141" i="12"/>
  <c r="BZ140" i="12"/>
  <c r="BY140" i="12"/>
  <c r="BX140" i="12"/>
  <c r="BU140" i="12"/>
  <c r="BT140" i="12"/>
  <c r="BS140" i="12"/>
  <c r="BQ140" i="12"/>
  <c r="BZ139" i="12"/>
  <c r="BY139" i="12"/>
  <c r="BX139" i="12"/>
  <c r="BU139" i="12"/>
  <c r="BT139" i="12"/>
  <c r="BS139" i="12"/>
  <c r="BQ139" i="12"/>
  <c r="BZ138" i="12"/>
  <c r="BY138" i="12"/>
  <c r="BX138" i="12"/>
  <c r="BU138" i="12"/>
  <c r="BT138" i="12"/>
  <c r="BS138" i="12"/>
  <c r="BQ138" i="12"/>
  <c r="BZ137" i="12"/>
  <c r="BY137" i="12"/>
  <c r="BX137" i="12"/>
  <c r="BU137" i="12"/>
  <c r="BT137" i="12"/>
  <c r="BS137" i="12"/>
  <c r="BQ137" i="12"/>
  <c r="BZ136" i="12"/>
  <c r="BY136" i="12"/>
  <c r="BX136" i="12"/>
  <c r="BU136" i="12"/>
  <c r="BT136" i="12"/>
  <c r="BS136" i="12"/>
  <c r="BQ136" i="12"/>
  <c r="BZ135" i="12"/>
  <c r="BY135" i="12"/>
  <c r="BX135" i="12"/>
  <c r="BU135" i="12"/>
  <c r="BT135" i="12"/>
  <c r="BS135" i="12"/>
  <c r="BQ135" i="12"/>
  <c r="BZ134" i="12"/>
  <c r="BY134" i="12"/>
  <c r="BX134" i="12"/>
  <c r="BU134" i="12"/>
  <c r="BT134" i="12"/>
  <c r="BS134" i="12"/>
  <c r="BQ134" i="12"/>
  <c r="BZ133" i="12"/>
  <c r="BY133" i="12"/>
  <c r="BX133" i="12"/>
  <c r="BU133" i="12"/>
  <c r="BT133" i="12"/>
  <c r="BS133" i="12"/>
  <c r="BQ133" i="12"/>
  <c r="BZ132" i="12"/>
  <c r="BY132" i="12"/>
  <c r="BX132" i="12"/>
  <c r="BU132" i="12"/>
  <c r="BT132" i="12"/>
  <c r="BS132" i="12"/>
  <c r="BQ132" i="12"/>
  <c r="BZ131" i="12"/>
  <c r="BY131" i="12"/>
  <c r="BX131" i="12"/>
  <c r="BU131" i="12"/>
  <c r="BT131" i="12"/>
  <c r="BS131" i="12"/>
  <c r="BQ131" i="12"/>
  <c r="BZ130" i="12"/>
  <c r="BY130" i="12"/>
  <c r="BX130" i="12"/>
  <c r="BU130" i="12"/>
  <c r="BT130" i="12"/>
  <c r="BS130" i="12"/>
  <c r="BQ130" i="12"/>
  <c r="BZ129" i="12"/>
  <c r="BY129" i="12"/>
  <c r="BX129" i="12"/>
  <c r="BU129" i="12"/>
  <c r="BT129" i="12"/>
  <c r="BS129" i="12"/>
  <c r="BQ129" i="12"/>
  <c r="BZ128" i="12"/>
  <c r="BY128" i="12"/>
  <c r="BX128" i="12"/>
  <c r="BU128" i="12"/>
  <c r="BT128" i="12"/>
  <c r="BS128" i="12"/>
  <c r="BQ128" i="12"/>
  <c r="BZ127" i="12"/>
  <c r="BY127" i="12"/>
  <c r="BX127" i="12"/>
  <c r="BU127" i="12"/>
  <c r="BT127" i="12"/>
  <c r="BS127" i="12"/>
  <c r="BQ127" i="12"/>
  <c r="BZ126" i="12"/>
  <c r="BY126" i="12"/>
  <c r="BX126" i="12"/>
  <c r="BU126" i="12"/>
  <c r="BT126" i="12"/>
  <c r="BS126" i="12"/>
  <c r="BQ126" i="12"/>
  <c r="BZ125" i="12"/>
  <c r="BY125" i="12"/>
  <c r="BX125" i="12"/>
  <c r="BU125" i="12"/>
  <c r="BT125" i="12"/>
  <c r="BS125" i="12"/>
  <c r="BQ125" i="12"/>
  <c r="BZ124" i="12"/>
  <c r="BY124" i="12"/>
  <c r="BX124" i="12"/>
  <c r="BU124" i="12"/>
  <c r="BT124" i="12"/>
  <c r="BS124" i="12"/>
  <c r="BQ124" i="12"/>
  <c r="BZ123" i="12"/>
  <c r="BY123" i="12"/>
  <c r="BX123" i="12"/>
  <c r="BU123" i="12"/>
  <c r="BT123" i="12"/>
  <c r="BS123" i="12"/>
  <c r="BQ123" i="12"/>
  <c r="BZ122" i="12"/>
  <c r="BY122" i="12"/>
  <c r="BX122" i="12"/>
  <c r="BU122" i="12"/>
  <c r="BT122" i="12"/>
  <c r="BS122" i="12"/>
  <c r="BQ122" i="12"/>
  <c r="BZ121" i="12"/>
  <c r="BY121" i="12"/>
  <c r="BX121" i="12"/>
  <c r="BU121" i="12"/>
  <c r="BT121" i="12"/>
  <c r="BS121" i="12"/>
  <c r="BQ121" i="12"/>
  <c r="BZ120" i="12"/>
  <c r="BY120" i="12"/>
  <c r="BX120" i="12"/>
  <c r="BU120" i="12"/>
  <c r="BT120" i="12"/>
  <c r="BS120" i="12"/>
  <c r="BQ120" i="12"/>
  <c r="BZ119" i="12"/>
  <c r="BY119" i="12"/>
  <c r="BX119" i="12"/>
  <c r="BU119" i="12"/>
  <c r="BT119" i="12"/>
  <c r="BS119" i="12"/>
  <c r="BQ119" i="12"/>
  <c r="BZ118" i="12"/>
  <c r="BY118" i="12"/>
  <c r="BX118" i="12"/>
  <c r="BU118" i="12"/>
  <c r="BT118" i="12"/>
  <c r="BS118" i="12"/>
  <c r="BQ118" i="12"/>
  <c r="BZ117" i="12"/>
  <c r="BY117" i="12"/>
  <c r="BX117" i="12"/>
  <c r="BU117" i="12"/>
  <c r="BT117" i="12"/>
  <c r="BS117" i="12"/>
  <c r="BQ117" i="12"/>
  <c r="BZ116" i="12"/>
  <c r="BY116" i="12"/>
  <c r="BX116" i="12"/>
  <c r="BU116" i="12"/>
  <c r="BT116" i="12"/>
  <c r="BS116" i="12"/>
  <c r="BQ116" i="12"/>
  <c r="BZ115" i="12"/>
  <c r="BY115" i="12"/>
  <c r="BX115" i="12"/>
  <c r="BU115" i="12"/>
  <c r="BT115" i="12"/>
  <c r="BS115" i="12"/>
  <c r="BQ115" i="12"/>
  <c r="BZ114" i="12"/>
  <c r="BY114" i="12"/>
  <c r="BX114" i="12"/>
  <c r="BU114" i="12"/>
  <c r="BT114" i="12"/>
  <c r="BS114" i="12"/>
  <c r="BQ114" i="12"/>
  <c r="BZ113" i="12"/>
  <c r="BY113" i="12"/>
  <c r="BX113" i="12"/>
  <c r="BU113" i="12"/>
  <c r="BT113" i="12"/>
  <c r="BS113" i="12"/>
  <c r="BQ113" i="12"/>
  <c r="BZ112" i="12"/>
  <c r="BY112" i="12"/>
  <c r="BX112" i="12"/>
  <c r="BU112" i="12"/>
  <c r="BT112" i="12"/>
  <c r="BS112" i="12"/>
  <c r="BQ112" i="12"/>
  <c r="BZ111" i="12"/>
  <c r="BY111" i="12"/>
  <c r="BX111" i="12"/>
  <c r="BU111" i="12"/>
  <c r="BT111" i="12"/>
  <c r="BS111" i="12"/>
  <c r="BQ111" i="12"/>
  <c r="BZ110" i="12"/>
  <c r="BY110" i="12"/>
  <c r="BX110" i="12"/>
  <c r="BU110" i="12"/>
  <c r="BT110" i="12"/>
  <c r="BS110" i="12"/>
  <c r="BQ110" i="12"/>
  <c r="BZ109" i="12"/>
  <c r="BY109" i="12"/>
  <c r="BX109" i="12"/>
  <c r="BU109" i="12"/>
  <c r="BT109" i="12"/>
  <c r="BS109" i="12"/>
  <c r="BQ109" i="12"/>
  <c r="BZ108" i="12"/>
  <c r="BY108" i="12"/>
  <c r="BX108" i="12"/>
  <c r="BU108" i="12"/>
  <c r="BT108" i="12"/>
  <c r="BS108" i="12"/>
  <c r="BQ108" i="12"/>
  <c r="BZ107" i="12"/>
  <c r="BY107" i="12"/>
  <c r="BX107" i="12"/>
  <c r="BU107" i="12"/>
  <c r="BT107" i="12"/>
  <c r="BS107" i="12"/>
  <c r="BQ107" i="12"/>
  <c r="BZ106" i="12"/>
  <c r="BY106" i="12"/>
  <c r="BX106" i="12"/>
  <c r="BU106" i="12"/>
  <c r="BT106" i="12"/>
  <c r="BS106" i="12"/>
  <c r="BQ106" i="12"/>
  <c r="BZ105" i="12"/>
  <c r="BY105" i="12"/>
  <c r="BX105" i="12"/>
  <c r="BU105" i="12"/>
  <c r="BT105" i="12"/>
  <c r="BS105" i="12"/>
  <c r="BQ105" i="12"/>
  <c r="BZ104" i="12"/>
  <c r="BY104" i="12"/>
  <c r="BX104" i="12"/>
  <c r="BU104" i="12"/>
  <c r="BT104" i="12"/>
  <c r="BS104" i="12"/>
  <c r="BQ104" i="12"/>
  <c r="BZ103" i="12"/>
  <c r="BY103" i="12"/>
  <c r="BX103" i="12"/>
  <c r="BU103" i="12"/>
  <c r="BT103" i="12"/>
  <c r="BS103" i="12"/>
  <c r="BQ103" i="12"/>
  <c r="BZ102" i="12"/>
  <c r="BY102" i="12"/>
  <c r="BX102" i="12"/>
  <c r="BU102" i="12"/>
  <c r="BT102" i="12"/>
  <c r="BS102" i="12"/>
  <c r="BQ102" i="12"/>
  <c r="BZ101" i="12"/>
  <c r="BY101" i="12"/>
  <c r="BX101" i="12"/>
  <c r="BU101" i="12"/>
  <c r="BT101" i="12"/>
  <c r="BS101" i="12"/>
  <c r="BQ101" i="12"/>
  <c r="BZ100" i="12"/>
  <c r="BY100" i="12"/>
  <c r="BX100" i="12"/>
  <c r="BU100" i="12"/>
  <c r="BT100" i="12"/>
  <c r="BS100" i="12"/>
  <c r="BQ100" i="12"/>
  <c r="BZ99" i="12"/>
  <c r="BY99" i="12"/>
  <c r="BX99" i="12"/>
  <c r="BU99" i="12"/>
  <c r="BT99" i="12"/>
  <c r="BS99" i="12"/>
  <c r="BQ99" i="12"/>
  <c r="BZ98" i="12"/>
  <c r="BY98" i="12"/>
  <c r="BX98" i="12"/>
  <c r="BU98" i="12"/>
  <c r="BT98" i="12"/>
  <c r="BS98" i="12"/>
  <c r="BQ98" i="12"/>
  <c r="BZ97" i="12"/>
  <c r="BY97" i="12"/>
  <c r="BX97" i="12"/>
  <c r="BU97" i="12"/>
  <c r="BT97" i="12"/>
  <c r="BS97" i="12"/>
  <c r="BQ97" i="12"/>
  <c r="BZ96" i="12"/>
  <c r="BY96" i="12"/>
  <c r="BX96" i="12"/>
  <c r="BU96" i="12"/>
  <c r="BT96" i="12"/>
  <c r="BS96" i="12"/>
  <c r="BQ96" i="12"/>
  <c r="BZ95" i="12"/>
  <c r="BY95" i="12"/>
  <c r="BX95" i="12"/>
  <c r="BU95" i="12"/>
  <c r="BT95" i="12"/>
  <c r="BS95" i="12"/>
  <c r="BQ95" i="12"/>
  <c r="BZ94" i="12"/>
  <c r="BY94" i="12"/>
  <c r="BX94" i="12"/>
  <c r="BU94" i="12"/>
  <c r="BT94" i="12"/>
  <c r="BS94" i="12"/>
  <c r="BQ94" i="12"/>
  <c r="BZ93" i="12"/>
  <c r="BY93" i="12"/>
  <c r="BX93" i="12"/>
  <c r="BU93" i="12"/>
  <c r="BT93" i="12"/>
  <c r="BS93" i="12"/>
  <c r="BQ93" i="12"/>
  <c r="BZ92" i="12"/>
  <c r="BY92" i="12"/>
  <c r="BX92" i="12"/>
  <c r="BU92" i="12"/>
  <c r="BT92" i="12"/>
  <c r="BS92" i="12"/>
  <c r="BQ92" i="12"/>
  <c r="BZ91" i="12"/>
  <c r="BY91" i="12"/>
  <c r="BX91" i="12"/>
  <c r="BU91" i="12"/>
  <c r="BT91" i="12"/>
  <c r="BS91" i="12"/>
  <c r="BQ91" i="12"/>
  <c r="BZ90" i="12"/>
  <c r="BY90" i="12"/>
  <c r="BX90" i="12"/>
  <c r="BU90" i="12"/>
  <c r="BT90" i="12"/>
  <c r="BS90" i="12"/>
  <c r="BQ90" i="12"/>
  <c r="BZ89" i="12"/>
  <c r="BY89" i="12"/>
  <c r="BX89" i="12"/>
  <c r="BU89" i="12"/>
  <c r="BT89" i="12"/>
  <c r="BS89" i="12"/>
  <c r="BQ89" i="12"/>
  <c r="BZ88" i="12"/>
  <c r="BY88" i="12"/>
  <c r="BX88" i="12"/>
  <c r="BU88" i="12"/>
  <c r="BT88" i="12"/>
  <c r="BS88" i="12"/>
  <c r="BQ88" i="12"/>
  <c r="BZ87" i="12"/>
  <c r="BY87" i="12"/>
  <c r="BX87" i="12"/>
  <c r="BU87" i="12"/>
  <c r="BT87" i="12"/>
  <c r="BS87" i="12"/>
  <c r="BQ87" i="12"/>
  <c r="BZ86" i="12"/>
  <c r="BY86" i="12"/>
  <c r="BX86" i="12"/>
  <c r="BU86" i="12"/>
  <c r="BT86" i="12"/>
  <c r="BS86" i="12"/>
  <c r="BQ86" i="12"/>
  <c r="BZ85" i="12"/>
  <c r="BY85" i="12"/>
  <c r="BX85" i="12"/>
  <c r="BU85" i="12"/>
  <c r="BT85" i="12"/>
  <c r="BS85" i="12"/>
  <c r="BQ85" i="12"/>
  <c r="BZ84" i="12"/>
  <c r="BY84" i="12"/>
  <c r="BX84" i="12"/>
  <c r="BU84" i="12"/>
  <c r="BT84" i="12"/>
  <c r="BS84" i="12"/>
  <c r="BQ84" i="12"/>
  <c r="BZ83" i="12"/>
  <c r="BY83" i="12"/>
  <c r="BX83" i="12"/>
  <c r="BU83" i="12"/>
  <c r="BT83" i="12"/>
  <c r="BS83" i="12"/>
  <c r="BQ83" i="12"/>
  <c r="BZ82" i="12"/>
  <c r="BY82" i="12"/>
  <c r="BX82" i="12"/>
  <c r="BU82" i="12"/>
  <c r="BT82" i="12"/>
  <c r="BS82" i="12"/>
  <c r="BQ82" i="12"/>
  <c r="BZ81" i="12"/>
  <c r="BY81" i="12"/>
  <c r="BX81" i="12"/>
  <c r="BU81" i="12"/>
  <c r="BT81" i="12"/>
  <c r="BS81" i="12"/>
  <c r="BQ81" i="12"/>
  <c r="BZ80" i="12"/>
  <c r="BY80" i="12"/>
  <c r="BX80" i="12"/>
  <c r="BU80" i="12"/>
  <c r="BT80" i="12"/>
  <c r="BS80" i="12"/>
  <c r="BQ80" i="12"/>
  <c r="BZ79" i="12"/>
  <c r="BY79" i="12"/>
  <c r="BX79" i="12"/>
  <c r="BU79" i="12"/>
  <c r="BT79" i="12"/>
  <c r="BS79" i="12"/>
  <c r="BQ79" i="12"/>
  <c r="BZ78" i="12"/>
  <c r="BY78" i="12"/>
  <c r="BX78" i="12"/>
  <c r="BU78" i="12"/>
  <c r="BT78" i="12"/>
  <c r="BS78" i="12"/>
  <c r="BQ78" i="12"/>
  <c r="BZ77" i="12"/>
  <c r="BY77" i="12"/>
  <c r="BX77" i="12"/>
  <c r="BU77" i="12"/>
  <c r="BT77" i="12"/>
  <c r="BS77" i="12"/>
  <c r="BQ77" i="12"/>
  <c r="BZ76" i="12"/>
  <c r="BY76" i="12"/>
  <c r="BX76" i="12"/>
  <c r="BU76" i="12"/>
  <c r="BT76" i="12"/>
  <c r="BS76" i="12"/>
  <c r="BQ76" i="12"/>
  <c r="BZ75" i="12"/>
  <c r="BY75" i="12"/>
  <c r="BX75" i="12"/>
  <c r="BU75" i="12"/>
  <c r="BT75" i="12"/>
  <c r="BS75" i="12"/>
  <c r="BQ75" i="12"/>
  <c r="BZ74" i="12"/>
  <c r="BY74" i="12"/>
  <c r="BX74" i="12"/>
  <c r="BU74" i="12"/>
  <c r="BT74" i="12"/>
  <c r="BS74" i="12"/>
  <c r="BQ74" i="12"/>
  <c r="BZ73" i="12"/>
  <c r="BY73" i="12"/>
  <c r="BX73" i="12"/>
  <c r="BU73" i="12"/>
  <c r="BT73" i="12"/>
  <c r="BS73" i="12"/>
  <c r="BQ73" i="12"/>
  <c r="BZ72" i="12"/>
  <c r="BY72" i="12"/>
  <c r="BX72" i="12"/>
  <c r="BU72" i="12"/>
  <c r="BT72" i="12"/>
  <c r="BS72" i="12"/>
  <c r="BQ72" i="12"/>
  <c r="BZ71" i="12"/>
  <c r="BY71" i="12"/>
  <c r="BX71" i="12"/>
  <c r="BU71" i="12"/>
  <c r="BT71" i="12"/>
  <c r="BS71" i="12"/>
  <c r="BQ71" i="12"/>
  <c r="BZ70" i="12"/>
  <c r="BY70" i="12"/>
  <c r="BX70" i="12"/>
  <c r="BU70" i="12"/>
  <c r="BT70" i="12"/>
  <c r="BS70" i="12"/>
  <c r="BQ70" i="12"/>
  <c r="BZ69" i="12"/>
  <c r="BY69" i="12"/>
  <c r="BX69" i="12"/>
  <c r="BU69" i="12"/>
  <c r="BT69" i="12"/>
  <c r="BS69" i="12"/>
  <c r="BQ69" i="12"/>
  <c r="BZ68" i="12"/>
  <c r="BY68" i="12"/>
  <c r="BX68" i="12"/>
  <c r="BU68" i="12"/>
  <c r="BT68" i="12"/>
  <c r="BS68" i="12"/>
  <c r="BQ68" i="12"/>
  <c r="BZ67" i="12"/>
  <c r="BY67" i="12"/>
  <c r="BX67" i="12"/>
  <c r="BU67" i="12"/>
  <c r="BT67" i="12"/>
  <c r="BS67" i="12"/>
  <c r="BQ67" i="12"/>
  <c r="BZ66" i="12"/>
  <c r="BY66" i="12"/>
  <c r="BX66" i="12"/>
  <c r="BU66" i="12"/>
  <c r="BT66" i="12"/>
  <c r="BS66" i="12"/>
  <c r="BQ66" i="12"/>
  <c r="BZ65" i="12"/>
  <c r="BY65" i="12"/>
  <c r="BX65" i="12"/>
  <c r="BU65" i="12"/>
  <c r="BT65" i="12"/>
  <c r="BS65" i="12"/>
  <c r="BQ65" i="12"/>
  <c r="BZ64" i="12"/>
  <c r="BY64" i="12"/>
  <c r="BX64" i="12"/>
  <c r="BU64" i="12"/>
  <c r="BT64" i="12"/>
  <c r="BS64" i="12"/>
  <c r="BQ64" i="12"/>
  <c r="BZ63" i="12"/>
  <c r="BY63" i="12"/>
  <c r="BX63" i="12"/>
  <c r="BU63" i="12"/>
  <c r="BT63" i="12"/>
  <c r="BS63" i="12"/>
  <c r="BQ63" i="12"/>
  <c r="BZ62" i="12"/>
  <c r="BY62" i="12"/>
  <c r="BX62" i="12"/>
  <c r="BU62" i="12"/>
  <c r="BT62" i="12"/>
  <c r="BS62" i="12"/>
  <c r="BQ62" i="12"/>
  <c r="BZ61" i="12"/>
  <c r="BY61" i="12"/>
  <c r="BX61" i="12"/>
  <c r="BU61" i="12"/>
  <c r="BT61" i="12"/>
  <c r="BS61" i="12"/>
  <c r="BQ61" i="12"/>
  <c r="BZ60" i="12"/>
  <c r="BY60" i="12"/>
  <c r="BX60" i="12"/>
  <c r="BU60" i="12"/>
  <c r="BT60" i="12"/>
  <c r="BS60" i="12"/>
  <c r="BQ60" i="12"/>
  <c r="BZ59" i="12"/>
  <c r="BY59" i="12"/>
  <c r="BX59" i="12"/>
  <c r="BU59" i="12"/>
  <c r="BT59" i="12"/>
  <c r="BS59" i="12"/>
  <c r="BQ59" i="12"/>
  <c r="BZ58" i="12"/>
  <c r="BY58" i="12"/>
  <c r="BX58" i="12"/>
  <c r="BU58" i="12"/>
  <c r="BT58" i="12"/>
  <c r="BS58" i="12"/>
  <c r="BQ58" i="12"/>
  <c r="BZ57" i="12"/>
  <c r="BY57" i="12"/>
  <c r="BX57" i="12"/>
  <c r="BU57" i="12"/>
  <c r="BT57" i="12"/>
  <c r="BS57" i="12"/>
  <c r="BQ57" i="12"/>
  <c r="BZ56" i="12"/>
  <c r="BY56" i="12"/>
  <c r="BX56" i="12"/>
  <c r="BU56" i="12"/>
  <c r="BT56" i="12"/>
  <c r="BS56" i="12"/>
  <c r="BQ56" i="12"/>
  <c r="BZ55" i="12"/>
  <c r="BY55" i="12"/>
  <c r="BX55" i="12"/>
  <c r="BU55" i="12"/>
  <c r="BT55" i="12"/>
  <c r="BS55" i="12"/>
  <c r="BQ55" i="12"/>
  <c r="BZ54" i="12"/>
  <c r="BY54" i="12"/>
  <c r="BX54" i="12"/>
  <c r="BU54" i="12"/>
  <c r="BT54" i="12"/>
  <c r="BS54" i="12"/>
  <c r="BQ54" i="12"/>
  <c r="BZ53" i="12"/>
  <c r="BY53" i="12"/>
  <c r="BX53" i="12"/>
  <c r="BU53" i="12"/>
  <c r="BT53" i="12"/>
  <c r="BS53" i="12"/>
  <c r="BQ53" i="12"/>
  <c r="BZ52" i="12"/>
  <c r="BY52" i="12"/>
  <c r="BX52" i="12"/>
  <c r="BU52" i="12"/>
  <c r="BT52" i="12"/>
  <c r="BS52" i="12"/>
  <c r="BQ52" i="12"/>
  <c r="BZ51" i="12"/>
  <c r="BY51" i="12"/>
  <c r="BX51" i="12"/>
  <c r="BU51" i="12"/>
  <c r="BT51" i="12"/>
  <c r="BS51" i="12"/>
  <c r="BQ51" i="12"/>
  <c r="BZ50" i="12"/>
  <c r="BY50" i="12"/>
  <c r="BX50" i="12"/>
  <c r="BU50" i="12"/>
  <c r="BT50" i="12"/>
  <c r="BS50" i="12"/>
  <c r="BQ50" i="12"/>
  <c r="BZ49" i="12"/>
  <c r="BY49" i="12"/>
  <c r="BX49" i="12"/>
  <c r="BU49" i="12"/>
  <c r="BT49" i="12"/>
  <c r="BS49" i="12"/>
  <c r="BQ49" i="12"/>
  <c r="BZ48" i="12"/>
  <c r="BY48" i="12"/>
  <c r="BX48" i="12"/>
  <c r="BU48" i="12"/>
  <c r="BT48" i="12"/>
  <c r="BS48" i="12"/>
  <c r="BQ48" i="12"/>
  <c r="BZ47" i="12"/>
  <c r="BY47" i="12"/>
  <c r="BX47" i="12"/>
  <c r="BU47" i="12"/>
  <c r="BT47" i="12"/>
  <c r="BS47" i="12"/>
  <c r="BQ47" i="12"/>
  <c r="BZ46" i="12"/>
  <c r="BY46" i="12"/>
  <c r="BX46" i="12"/>
  <c r="BU46" i="12"/>
  <c r="BT46" i="12"/>
  <c r="BS46" i="12"/>
  <c r="BQ46" i="12"/>
  <c r="BZ45" i="12"/>
  <c r="BY45" i="12"/>
  <c r="BX45" i="12"/>
  <c r="BU45" i="12"/>
  <c r="BT45" i="12"/>
  <c r="BS45" i="12"/>
  <c r="BQ45" i="12"/>
  <c r="BZ44" i="12"/>
  <c r="BY44" i="12"/>
  <c r="BX44" i="12"/>
  <c r="BU44" i="12"/>
  <c r="BT44" i="12"/>
  <c r="BS44" i="12"/>
  <c r="BQ44" i="12"/>
  <c r="BZ43" i="12"/>
  <c r="BY43" i="12"/>
  <c r="BX43" i="12"/>
  <c r="BU43" i="12"/>
  <c r="BT43" i="12"/>
  <c r="BS43" i="12"/>
  <c r="BQ43" i="12"/>
  <c r="BZ42" i="12"/>
  <c r="BY42" i="12"/>
  <c r="BX42" i="12"/>
  <c r="BU42" i="12"/>
  <c r="BT42" i="12"/>
  <c r="BS42" i="12"/>
  <c r="BQ42" i="12"/>
  <c r="BZ41" i="12"/>
  <c r="BY41" i="12"/>
  <c r="BX41" i="12"/>
  <c r="BU41" i="12"/>
  <c r="BT41" i="12"/>
  <c r="BS41" i="12"/>
  <c r="BQ41" i="12"/>
  <c r="BZ40" i="12"/>
  <c r="BY40" i="12"/>
  <c r="BX40" i="12"/>
  <c r="BU40" i="12"/>
  <c r="BT40" i="12"/>
  <c r="BS40" i="12"/>
  <c r="BQ40" i="12"/>
  <c r="BZ39" i="12"/>
  <c r="BY39" i="12"/>
  <c r="BX39" i="12"/>
  <c r="BU39" i="12"/>
  <c r="BT39" i="12"/>
  <c r="BS39" i="12"/>
  <c r="BQ39" i="12"/>
  <c r="BZ38" i="12"/>
  <c r="BY38" i="12"/>
  <c r="BX38" i="12"/>
  <c r="BU38" i="12"/>
  <c r="BT38" i="12"/>
  <c r="BS38" i="12"/>
  <c r="BQ38" i="12"/>
  <c r="BZ37" i="12"/>
  <c r="BY37" i="12"/>
  <c r="BX37" i="12"/>
  <c r="BU37" i="12"/>
  <c r="BT37" i="12"/>
  <c r="BS37" i="12"/>
  <c r="BQ37" i="12"/>
  <c r="BZ36" i="12"/>
  <c r="BY36" i="12"/>
  <c r="BX36" i="12"/>
  <c r="BU36" i="12"/>
  <c r="BT36" i="12"/>
  <c r="BS36" i="12"/>
  <c r="BQ36" i="12"/>
  <c r="BZ35" i="12"/>
  <c r="BY35" i="12"/>
  <c r="BX35" i="12"/>
  <c r="BU35" i="12"/>
  <c r="BT35" i="12"/>
  <c r="BS35" i="12"/>
  <c r="BQ35" i="12"/>
  <c r="BZ34" i="12"/>
  <c r="BY34" i="12"/>
  <c r="BX34" i="12"/>
  <c r="BU34" i="12"/>
  <c r="BT34" i="12"/>
  <c r="BS34" i="12"/>
  <c r="BQ34" i="12"/>
  <c r="BZ33" i="12"/>
  <c r="BY33" i="12"/>
  <c r="BX33" i="12"/>
  <c r="BU33" i="12"/>
  <c r="BT33" i="12"/>
  <c r="BS33" i="12"/>
  <c r="BQ33" i="12"/>
  <c r="BZ32" i="12"/>
  <c r="BY32" i="12"/>
  <c r="BX32" i="12"/>
  <c r="BU32" i="12"/>
  <c r="BT32" i="12"/>
  <c r="BS32" i="12"/>
  <c r="BQ32" i="12"/>
  <c r="BZ31" i="12"/>
  <c r="BY31" i="12"/>
  <c r="BX31" i="12"/>
  <c r="BU31" i="12"/>
  <c r="BT31" i="12"/>
  <c r="BQ31" i="12"/>
  <c r="BZ30" i="12"/>
  <c r="BY30" i="12"/>
  <c r="BX30" i="12"/>
  <c r="BU30" i="12"/>
  <c r="BT30" i="12"/>
  <c r="BS30" i="12"/>
  <c r="BQ30" i="12"/>
  <c r="BZ29" i="12"/>
  <c r="BY29" i="12"/>
  <c r="BX29" i="12"/>
  <c r="BU29" i="12"/>
  <c r="BT29" i="12"/>
  <c r="BS29" i="12"/>
  <c r="BQ29" i="12"/>
  <c r="BZ28" i="12"/>
  <c r="BY28" i="12"/>
  <c r="BX28" i="12"/>
  <c r="BU28" i="12"/>
  <c r="BT28" i="12"/>
  <c r="BS28" i="12"/>
  <c r="BQ28" i="12"/>
  <c r="BZ27" i="12"/>
  <c r="BY27" i="12"/>
  <c r="BX27" i="12"/>
  <c r="BU27" i="12"/>
  <c r="BT27" i="12"/>
  <c r="BS27" i="12"/>
  <c r="BQ27" i="12"/>
  <c r="BZ26" i="12"/>
  <c r="BY26" i="12"/>
  <c r="BX26" i="12"/>
  <c r="BU26" i="12"/>
  <c r="BT26" i="12"/>
  <c r="BS26" i="12"/>
  <c r="BQ26" i="12"/>
  <c r="BZ25" i="12"/>
  <c r="BY25" i="12"/>
  <c r="BX25" i="12"/>
  <c r="BU25" i="12"/>
  <c r="BT25" i="12"/>
  <c r="BQ25" i="12"/>
  <c r="BS25" i="12"/>
  <c r="BZ24" i="12"/>
  <c r="BY24" i="12"/>
  <c r="BX24" i="12"/>
  <c r="BU24" i="12"/>
  <c r="BT24" i="12"/>
  <c r="BS24" i="12"/>
  <c r="BQ24" i="12"/>
  <c r="BZ23" i="12"/>
  <c r="BY23" i="12"/>
  <c r="BX23" i="12"/>
  <c r="BU23" i="12"/>
  <c r="BT23" i="12"/>
  <c r="BS23" i="12"/>
  <c r="BQ23" i="12"/>
  <c r="BZ22" i="12"/>
  <c r="BY22" i="12"/>
  <c r="BX22" i="12"/>
  <c r="BU22" i="12"/>
  <c r="BT22" i="12"/>
  <c r="BS22" i="12"/>
  <c r="BQ22" i="12"/>
  <c r="BZ21" i="12"/>
  <c r="BY21" i="12"/>
  <c r="BX21" i="12"/>
  <c r="BU21" i="12"/>
  <c r="BT21" i="12"/>
  <c r="BS21" i="12"/>
  <c r="BQ21" i="12"/>
  <c r="BZ20" i="12"/>
  <c r="BY20" i="12"/>
  <c r="BX20" i="12"/>
  <c r="BU20" i="12"/>
  <c r="BT20" i="12"/>
  <c r="BS20" i="12"/>
  <c r="BQ20" i="12"/>
  <c r="BZ19" i="12"/>
  <c r="BY19" i="12"/>
  <c r="BX19" i="12"/>
  <c r="BU19" i="12"/>
  <c r="BT19" i="12"/>
  <c r="BS19" i="12"/>
  <c r="BQ19" i="12"/>
  <c r="BZ18" i="12"/>
  <c r="BY18" i="12"/>
  <c r="BX18" i="12"/>
  <c r="BU18" i="12"/>
  <c r="BT18" i="12"/>
  <c r="BS18" i="12"/>
  <c r="BQ18" i="12"/>
  <c r="BZ17" i="12"/>
  <c r="BY17" i="12"/>
  <c r="BX17" i="12"/>
  <c r="BU17" i="12"/>
  <c r="BT17" i="12"/>
  <c r="BS17" i="12"/>
  <c r="BQ17" i="12"/>
  <c r="BZ16" i="12"/>
  <c r="BY16" i="12"/>
  <c r="BX16" i="12"/>
  <c r="BU16" i="12"/>
  <c r="BT16" i="12"/>
  <c r="BS16" i="12"/>
  <c r="BQ16" i="12"/>
  <c r="BZ15" i="12"/>
  <c r="BY15" i="12"/>
  <c r="BX15" i="12"/>
  <c r="BU15" i="12"/>
  <c r="BT15" i="12"/>
  <c r="BS15" i="12"/>
  <c r="BQ15" i="12"/>
  <c r="BZ14" i="12"/>
  <c r="BY14" i="12"/>
  <c r="BX14" i="12"/>
  <c r="BU14" i="12"/>
  <c r="BT14" i="12"/>
  <c r="BS14" i="12"/>
  <c r="BQ14" i="12"/>
  <c r="BZ13" i="12"/>
  <c r="BY13" i="12"/>
  <c r="BX13" i="12"/>
  <c r="BU13" i="12"/>
  <c r="BT13" i="12"/>
  <c r="BQ13" i="12"/>
  <c r="BS13" i="12"/>
  <c r="BZ12" i="12"/>
  <c r="BY12" i="12"/>
  <c r="BX12" i="12"/>
  <c r="BU12" i="12"/>
  <c r="BT12" i="12"/>
  <c r="BS12" i="12"/>
  <c r="BQ12" i="12"/>
  <c r="BZ11" i="12"/>
  <c r="BY11" i="12"/>
  <c r="BX11" i="12"/>
  <c r="BU11" i="12"/>
  <c r="BT11" i="12"/>
  <c r="BS11" i="12"/>
  <c r="BQ11" i="12"/>
  <c r="BZ10" i="12"/>
  <c r="BY10" i="12"/>
  <c r="BX10" i="12"/>
  <c r="BU10" i="12"/>
  <c r="BT10" i="12"/>
  <c r="BS10" i="12"/>
  <c r="BQ10" i="12"/>
  <c r="BZ9" i="12"/>
  <c r="BY9" i="12"/>
  <c r="BX9" i="12"/>
  <c r="BU9" i="12"/>
  <c r="BT9" i="12"/>
  <c r="BS9" i="12"/>
  <c r="BQ9" i="12"/>
  <c r="BZ8" i="12"/>
  <c r="BY8" i="12"/>
  <c r="BX8" i="12"/>
  <c r="BU8" i="12"/>
  <c r="BT8" i="12"/>
  <c r="BS8" i="12"/>
  <c r="BQ8" i="12"/>
  <c r="BZ7" i="12"/>
  <c r="BY7" i="12"/>
  <c r="BX7" i="12"/>
  <c r="BU7" i="12"/>
  <c r="BT7" i="12"/>
  <c r="BQ7" i="12"/>
  <c r="BS7" i="12"/>
  <c r="BZ6" i="12"/>
  <c r="BY6" i="12"/>
  <c r="BX6" i="12"/>
  <c r="BU6" i="12"/>
  <c r="BT6" i="12"/>
  <c r="BQ6" i="12"/>
  <c r="BS6" i="12"/>
  <c r="BZ5" i="12"/>
  <c r="BY5" i="12"/>
  <c r="BX5" i="12"/>
  <c r="BU5" i="12"/>
  <c r="BT5" i="12"/>
  <c r="BS5" i="12"/>
  <c r="BQ5" i="12"/>
  <c r="AR5" i="25"/>
  <c r="AR6" i="25"/>
  <c r="BI6" i="25"/>
  <c r="BK6" i="25"/>
  <c r="AR7" i="25"/>
  <c r="BI7" i="25"/>
  <c r="BK7" i="25"/>
  <c r="AR8" i="25"/>
  <c r="AR9" i="25"/>
  <c r="AR10" i="25"/>
  <c r="AR11" i="25"/>
  <c r="AR12" i="25"/>
  <c r="AR13" i="25"/>
  <c r="BI13" i="25"/>
  <c r="BK13" i="25"/>
  <c r="AR14" i="25"/>
  <c r="AR15" i="25"/>
  <c r="AR16" i="25"/>
  <c r="AR17" i="25"/>
  <c r="AR18" i="25"/>
  <c r="AR19" i="25"/>
  <c r="AR20" i="25"/>
  <c r="AR21" i="25"/>
  <c r="AR22" i="25"/>
  <c r="BJ22" i="25"/>
  <c r="BK22" i="25"/>
  <c r="AR23" i="25"/>
  <c r="BJ23" i="25"/>
  <c r="AR24" i="25"/>
  <c r="AR25" i="25"/>
  <c r="BI25" i="25"/>
  <c r="BJ25" i="25"/>
  <c r="BJ199" i="25" s="1"/>
  <c r="AR26" i="25"/>
  <c r="AR27" i="25"/>
  <c r="AR28" i="25"/>
  <c r="AR29" i="25"/>
  <c r="AR30" i="25"/>
  <c r="BJ30" i="25"/>
  <c r="AR31" i="25"/>
  <c r="BI31" i="25"/>
  <c r="BI199" i="25" s="1"/>
  <c r="AR32" i="25"/>
  <c r="AR33" i="25"/>
  <c r="AR34" i="25"/>
  <c r="AR35" i="25"/>
  <c r="AR36" i="25"/>
  <c r="AR37" i="25"/>
  <c r="AR38" i="25"/>
  <c r="AR39" i="25"/>
  <c r="AR40" i="25"/>
  <c r="AR41" i="25"/>
  <c r="AR42" i="25"/>
  <c r="AR43" i="25"/>
  <c r="AR44" i="25"/>
  <c r="AR45" i="25"/>
  <c r="AR46" i="25"/>
  <c r="AR47" i="25"/>
  <c r="AR48" i="25"/>
  <c r="AR49" i="25"/>
  <c r="AR50" i="25"/>
  <c r="AR51" i="25"/>
  <c r="AR52" i="25"/>
  <c r="AR53" i="25"/>
  <c r="AR54" i="25"/>
  <c r="AR55" i="25"/>
  <c r="AR56" i="25"/>
  <c r="AR57" i="25"/>
  <c r="AR58" i="25"/>
  <c r="AR59" i="25"/>
  <c r="AR60" i="25"/>
  <c r="AR61" i="25"/>
  <c r="AR62" i="25"/>
  <c r="AR63" i="25"/>
  <c r="AR64" i="25"/>
  <c r="AR65" i="25"/>
  <c r="AR66" i="25"/>
  <c r="AR67" i="25"/>
  <c r="AR68" i="25"/>
  <c r="AR69" i="25"/>
  <c r="AR70" i="25"/>
  <c r="AR71" i="25"/>
  <c r="AR72" i="25"/>
  <c r="AR73" i="25"/>
  <c r="AR74" i="25"/>
  <c r="AR75" i="25"/>
  <c r="AR76" i="25"/>
  <c r="AR77" i="25"/>
  <c r="AR78" i="25"/>
  <c r="AR79" i="25"/>
  <c r="AR80" i="25"/>
  <c r="AR81" i="25"/>
  <c r="AR82" i="25"/>
  <c r="AR83" i="25"/>
  <c r="AR84" i="25"/>
  <c r="AR85" i="25"/>
  <c r="AR86" i="25"/>
  <c r="AR87" i="25"/>
  <c r="AR88" i="25"/>
  <c r="AR89" i="25"/>
  <c r="AR90" i="25"/>
  <c r="AR91" i="25"/>
  <c r="AR92" i="25"/>
  <c r="AR93" i="25"/>
  <c r="AR94" i="25"/>
  <c r="AR95" i="25"/>
  <c r="AR96" i="25"/>
  <c r="AR97" i="25"/>
  <c r="AR98" i="25"/>
  <c r="AR99" i="25"/>
  <c r="AR100" i="25"/>
  <c r="AR101" i="25"/>
  <c r="AR102" i="25"/>
  <c r="AR103" i="25"/>
  <c r="AR104" i="25"/>
  <c r="AR105" i="25"/>
  <c r="AR106" i="25"/>
  <c r="AR107" i="25"/>
  <c r="AR108" i="25"/>
  <c r="AR109" i="25"/>
  <c r="AR110" i="25"/>
  <c r="AR111" i="25"/>
  <c r="AR112" i="25"/>
  <c r="AR113" i="25"/>
  <c r="AR114" i="25"/>
  <c r="AR115" i="25"/>
  <c r="AR116" i="25"/>
  <c r="AR117" i="25"/>
  <c r="AR118" i="25"/>
  <c r="AR119" i="25"/>
  <c r="AR120" i="25"/>
  <c r="AR121" i="25"/>
  <c r="AR122" i="25"/>
  <c r="AR123" i="25"/>
  <c r="AR124" i="25"/>
  <c r="AR125" i="25"/>
  <c r="AR126" i="25"/>
  <c r="AR127" i="25"/>
  <c r="AR128" i="25"/>
  <c r="AR129" i="25"/>
  <c r="AR130" i="25"/>
  <c r="AR131" i="25"/>
  <c r="AR132" i="25"/>
  <c r="AR133" i="25"/>
  <c r="AR134" i="25"/>
  <c r="AR135" i="25"/>
  <c r="AR136" i="25"/>
  <c r="AR137" i="25"/>
  <c r="AR138" i="25"/>
  <c r="AR139" i="25"/>
  <c r="AR140" i="25"/>
  <c r="AR141" i="25"/>
  <c r="AR142" i="25"/>
  <c r="AR143" i="25"/>
  <c r="AR144" i="25"/>
  <c r="AR145" i="25"/>
  <c r="AR146" i="25"/>
  <c r="AR147" i="25"/>
  <c r="AR148" i="25"/>
  <c r="AR149" i="25"/>
  <c r="AR150" i="25"/>
  <c r="AR151" i="25"/>
  <c r="AR152" i="25"/>
  <c r="AR153" i="25"/>
  <c r="AR154" i="25"/>
  <c r="AR155" i="25"/>
  <c r="AR156" i="25"/>
  <c r="AR157" i="25"/>
  <c r="AR158" i="25"/>
  <c r="AR159" i="25"/>
  <c r="AR160" i="25"/>
  <c r="AR161" i="25"/>
  <c r="AR162" i="25"/>
  <c r="AR163" i="25"/>
  <c r="AR164" i="25"/>
  <c r="AR165" i="25"/>
  <c r="AR166" i="25"/>
  <c r="AR167" i="25"/>
  <c r="AR168" i="25"/>
  <c r="AR169" i="25"/>
  <c r="AR170" i="25"/>
  <c r="AR171" i="25"/>
  <c r="AR172" i="25"/>
  <c r="AR173" i="25"/>
  <c r="AR174" i="25"/>
  <c r="AR175" i="25"/>
  <c r="AR176" i="25"/>
  <c r="AR177" i="25"/>
  <c r="AR178" i="25"/>
  <c r="AR179" i="25"/>
  <c r="AR180" i="25"/>
  <c r="AR181" i="25"/>
  <c r="AR182" i="25"/>
  <c r="AR183" i="25"/>
  <c r="AR184" i="25"/>
  <c r="AR185" i="25"/>
  <c r="AR186" i="25"/>
  <c r="AR187" i="25"/>
  <c r="AR188" i="25"/>
  <c r="AR189" i="25"/>
  <c r="AR190" i="25"/>
  <c r="AR191" i="25"/>
  <c r="AR192" i="25"/>
  <c r="AR193" i="25"/>
  <c r="AR194" i="25"/>
  <c r="AR195" i="25"/>
  <c r="AR196" i="25"/>
  <c r="AR197" i="25"/>
  <c r="AR198" i="25"/>
  <c r="D199" i="25"/>
  <c r="E199" i="25"/>
  <c r="F199" i="25"/>
  <c r="G199" i="25"/>
  <c r="H199" i="25"/>
  <c r="I199" i="25"/>
  <c r="J199" i="25"/>
  <c r="K199" i="25"/>
  <c r="L199" i="25"/>
  <c r="M199" i="25"/>
  <c r="N199" i="25"/>
  <c r="O199" i="25"/>
  <c r="P199" i="25"/>
  <c r="Q199" i="25"/>
  <c r="R199" i="25"/>
  <c r="S199" i="25"/>
  <c r="T199" i="25"/>
  <c r="U199" i="25"/>
  <c r="V199" i="25"/>
  <c r="W199" i="25"/>
  <c r="X199" i="25"/>
  <c r="Y199" i="25"/>
  <c r="Z199" i="25"/>
  <c r="AA199" i="25"/>
  <c r="AB199" i="25"/>
  <c r="AC199" i="25"/>
  <c r="AD199" i="25"/>
  <c r="AE199" i="25"/>
  <c r="AF199" i="25"/>
  <c r="AG199" i="25"/>
  <c r="AH199" i="25"/>
  <c r="AI199" i="25"/>
  <c r="AJ199" i="25"/>
  <c r="AK199" i="25"/>
  <c r="AL199" i="25"/>
  <c r="AM199" i="25"/>
  <c r="AN199" i="25"/>
  <c r="AO199" i="25"/>
  <c r="AP199" i="25"/>
  <c r="AQ199" i="25"/>
  <c r="AS199" i="25"/>
  <c r="AT199" i="25"/>
  <c r="AU199" i="25"/>
  <c r="AV199" i="25"/>
  <c r="AW199" i="25"/>
  <c r="AX199" i="25"/>
  <c r="AY199" i="25"/>
  <c r="AZ199" i="25"/>
  <c r="BA199" i="25"/>
  <c r="BB199" i="25"/>
  <c r="BC199" i="25"/>
  <c r="BD199" i="25"/>
  <c r="BE199" i="25"/>
  <c r="BF199" i="25"/>
  <c r="BG199" i="25"/>
  <c r="BH199" i="25"/>
  <c r="BK199" i="25"/>
  <c r="BL199" i="25"/>
  <c r="BM199" i="25"/>
  <c r="BN199" i="25"/>
  <c r="BO199" i="25"/>
  <c r="BX201" i="12" l="1"/>
  <c r="AC201" i="25"/>
  <c r="AR199" i="25"/>
  <c r="N201" i="25"/>
  <c r="O201" i="25"/>
  <c r="BE201" i="12"/>
  <c r="H39" i="21"/>
  <c r="H40" i="21"/>
  <c r="E34" i="21"/>
  <c r="H34" i="21" s="1"/>
  <c r="E35" i="21"/>
  <c r="H35" i="21" s="1"/>
  <c r="AR201" i="12"/>
  <c r="BY201" i="12"/>
  <c r="BT201" i="12"/>
  <c r="BQ201" i="12"/>
  <c r="BU201" i="12"/>
  <c r="CC200" i="12"/>
  <c r="CC111" i="12"/>
  <c r="BV201" i="12"/>
  <c r="BZ201" i="12"/>
  <c r="CA201" i="12"/>
  <c r="CC199" i="12"/>
  <c r="BS201" i="12"/>
  <c r="BW201" i="12"/>
  <c r="CC17" i="12"/>
  <c r="CC11" i="12"/>
  <c r="CC56" i="12"/>
  <c r="CC64" i="12"/>
  <c r="CC72" i="12"/>
  <c r="CC80" i="12"/>
  <c r="CC87" i="12"/>
  <c r="CC95" i="12"/>
  <c r="CC103" i="12"/>
  <c r="CC118" i="12"/>
  <c r="CC126" i="12"/>
  <c r="CC134" i="12"/>
  <c r="CC142" i="12"/>
  <c r="CC150" i="12"/>
  <c r="CC158" i="12"/>
  <c r="CC182" i="12"/>
  <c r="CC190" i="12"/>
  <c r="CC198" i="12"/>
  <c r="CC24" i="12"/>
  <c r="CC38" i="12"/>
  <c r="CC46" i="12"/>
  <c r="CC54" i="12"/>
  <c r="CC62" i="12"/>
  <c r="CC70" i="12"/>
  <c r="CC78" i="12"/>
  <c r="CC35" i="12"/>
  <c r="CC83" i="12"/>
  <c r="CC40" i="12"/>
  <c r="CC94" i="12"/>
  <c r="CC102" i="12"/>
  <c r="CC135" i="12"/>
  <c r="CC191" i="12"/>
  <c r="CC14" i="12"/>
  <c r="CC29" i="12"/>
  <c r="CC31" i="12"/>
  <c r="CC85" i="12"/>
  <c r="CC93" i="12"/>
  <c r="CC101" i="12"/>
  <c r="CC109" i="12"/>
  <c r="CC112" i="12"/>
  <c r="CC120" i="12"/>
  <c r="CC128" i="12"/>
  <c r="CC136" i="12"/>
  <c r="CC144" i="12"/>
  <c r="CC152" i="12"/>
  <c r="CC160" i="12"/>
  <c r="CC23" i="12"/>
  <c r="CC61" i="12"/>
  <c r="CC143" i="12"/>
  <c r="CC167" i="12"/>
  <c r="CC175" i="12"/>
  <c r="CC16" i="12"/>
  <c r="CC28" i="12"/>
  <c r="CC34" i="12"/>
  <c r="CC43" i="12"/>
  <c r="CC51" i="12"/>
  <c r="CC59" i="12"/>
  <c r="CC67" i="12"/>
  <c r="CC75" i="12"/>
  <c r="CC106" i="12"/>
  <c r="CC117" i="12"/>
  <c r="CC125" i="12"/>
  <c r="CC133" i="12"/>
  <c r="CC141" i="12"/>
  <c r="CC149" i="12"/>
  <c r="CC157" i="12"/>
  <c r="CC165" i="12"/>
  <c r="CC168" i="12"/>
  <c r="CC173" i="12"/>
  <c r="CC176" i="12"/>
  <c r="CC181" i="12"/>
  <c r="CC184" i="12"/>
  <c r="CC189" i="12"/>
  <c r="CC192" i="12"/>
  <c r="CC197" i="12"/>
  <c r="CC15" i="12"/>
  <c r="CC45" i="12"/>
  <c r="CC77" i="12"/>
  <c r="CC88" i="12"/>
  <c r="CC127" i="12"/>
  <c r="CC159" i="12"/>
  <c r="CC13" i="12"/>
  <c r="CC21" i="12"/>
  <c r="CC22" i="12"/>
  <c r="CC25" i="12"/>
  <c r="CC33" i="12"/>
  <c r="CC36" i="12"/>
  <c r="CC42" i="12"/>
  <c r="CC44" i="12"/>
  <c r="CC50" i="12"/>
  <c r="CC52" i="12"/>
  <c r="CC58" i="12"/>
  <c r="CC60" i="12"/>
  <c r="CC66" i="12"/>
  <c r="CC68" i="12"/>
  <c r="CC74" i="12"/>
  <c r="CC76" i="12"/>
  <c r="CC82" i="12"/>
  <c r="CC91" i="12"/>
  <c r="CC99" i="12"/>
  <c r="CC107" i="12"/>
  <c r="CC114" i="12"/>
  <c r="CC122" i="12"/>
  <c r="CC130" i="12"/>
  <c r="CC138" i="12"/>
  <c r="CC146" i="12"/>
  <c r="CC154" i="12"/>
  <c r="CC162" i="12"/>
  <c r="CC170" i="12"/>
  <c r="CC178" i="12"/>
  <c r="CC186" i="12"/>
  <c r="CC194" i="12"/>
  <c r="CC104" i="12"/>
  <c r="CC12" i="12"/>
  <c r="CC19" i="12"/>
  <c r="CC26" i="12"/>
  <c r="CC30" i="12"/>
  <c r="CC41" i="12"/>
  <c r="CC49" i="12"/>
  <c r="CC57" i="12"/>
  <c r="CC65" i="12"/>
  <c r="CC73" i="12"/>
  <c r="CC81" i="12"/>
  <c r="CC84" i="12"/>
  <c r="CC90" i="12"/>
  <c r="CC92" i="12"/>
  <c r="CC98" i="12"/>
  <c r="CC100" i="12"/>
  <c r="CC108" i="12"/>
  <c r="CC115" i="12"/>
  <c r="CC123" i="12"/>
  <c r="CC131" i="12"/>
  <c r="CC139" i="12"/>
  <c r="CC147" i="12"/>
  <c r="CC155" i="12"/>
  <c r="CC163" i="12"/>
  <c r="CC171" i="12"/>
  <c r="CC179" i="12"/>
  <c r="CC187" i="12"/>
  <c r="CC195" i="12"/>
  <c r="CC174" i="12"/>
  <c r="CC86" i="12"/>
  <c r="CC151" i="12"/>
  <c r="CC183" i="12"/>
  <c r="CC7" i="12"/>
  <c r="CC10" i="12"/>
  <c r="CC18" i="12"/>
  <c r="CC27" i="12"/>
  <c r="CC89" i="12"/>
  <c r="CC97" i="12"/>
  <c r="CC105" i="12"/>
  <c r="CC116" i="12"/>
  <c r="CC124" i="12"/>
  <c r="CC132" i="12"/>
  <c r="CC140" i="12"/>
  <c r="CC148" i="12"/>
  <c r="CC156" i="12"/>
  <c r="CC164" i="12"/>
  <c r="CC196" i="12"/>
  <c r="CC48" i="12"/>
  <c r="CC166" i="12"/>
  <c r="CC8" i="12"/>
  <c r="CC37" i="12"/>
  <c r="CC53" i="12"/>
  <c r="CC69" i="12"/>
  <c r="CC96" i="12"/>
  <c r="CC119" i="12"/>
  <c r="CC6" i="12"/>
  <c r="CC9" i="12"/>
  <c r="CC20" i="12"/>
  <c r="CC32" i="12"/>
  <c r="CC39" i="12"/>
  <c r="CC47" i="12"/>
  <c r="CC55" i="12"/>
  <c r="CC63" i="12"/>
  <c r="CC71" i="12"/>
  <c r="CC79" i="12"/>
  <c r="CC110" i="12"/>
  <c r="CC113" i="12"/>
  <c r="CC121" i="12"/>
  <c r="CC129" i="12"/>
  <c r="CC137" i="12"/>
  <c r="CC145" i="12"/>
  <c r="CC153" i="12"/>
  <c r="CC161" i="12"/>
  <c r="CC169" i="12"/>
  <c r="CC172" i="12"/>
  <c r="CC177" i="12"/>
  <c r="CC180" i="12"/>
  <c r="CC185" i="12"/>
  <c r="CC188" i="12"/>
  <c r="CC193" i="12"/>
  <c r="CC5" i="12"/>
  <c r="AB201" i="25"/>
  <c r="Z201" i="25"/>
  <c r="AN201" i="25"/>
  <c r="Y201" i="25"/>
  <c r="AK201" i="25"/>
  <c r="W201" i="25"/>
  <c r="AH201" i="25"/>
  <c r="S201" i="25"/>
  <c r="AF201" i="25"/>
  <c r="R201" i="25"/>
  <c r="AE201" i="25"/>
  <c r="R202" i="7"/>
  <c r="R201" i="7"/>
  <c r="R200" i="7"/>
  <c r="R199" i="7"/>
  <c r="R198" i="7"/>
  <c r="R197" i="7"/>
  <c r="R196" i="7"/>
  <c r="R195" i="7"/>
  <c r="R194" i="7"/>
  <c r="R193" i="7"/>
  <c r="R192" i="7"/>
  <c r="R191" i="7"/>
  <c r="R190" i="7"/>
  <c r="R189" i="7"/>
  <c r="R188" i="7"/>
  <c r="R187" i="7"/>
  <c r="R186" i="7"/>
  <c r="R185" i="7"/>
  <c r="R184" i="7"/>
  <c r="R183" i="7"/>
  <c r="R182" i="7"/>
  <c r="R181" i="7"/>
  <c r="R180" i="7"/>
  <c r="R179" i="7"/>
  <c r="R178" i="7"/>
  <c r="R177" i="7"/>
  <c r="R176" i="7"/>
  <c r="R175" i="7"/>
  <c r="R174" i="7"/>
  <c r="R173" i="7"/>
  <c r="R172" i="7"/>
  <c r="R171" i="7"/>
  <c r="R170" i="7"/>
  <c r="R169" i="7"/>
  <c r="R168" i="7"/>
  <c r="R167" i="7"/>
  <c r="R166" i="7"/>
  <c r="R165" i="7"/>
  <c r="R164" i="7"/>
  <c r="R163" i="7"/>
  <c r="R162" i="7"/>
  <c r="R161" i="7"/>
  <c r="R160" i="7"/>
  <c r="R159" i="7"/>
  <c r="R158" i="7"/>
  <c r="R157" i="7"/>
  <c r="R156" i="7"/>
  <c r="R155" i="7"/>
  <c r="R154" i="7"/>
  <c r="R153" i="7"/>
  <c r="R152" i="7"/>
  <c r="R151" i="7"/>
  <c r="R150" i="7"/>
  <c r="R149" i="7"/>
  <c r="R148" i="7"/>
  <c r="R147" i="7"/>
  <c r="R146" i="7"/>
  <c r="R145" i="7"/>
  <c r="R144" i="7"/>
  <c r="R143" i="7"/>
  <c r="R142" i="7"/>
  <c r="R141" i="7"/>
  <c r="R140" i="7"/>
  <c r="R139" i="7"/>
  <c r="R138" i="7"/>
  <c r="R137" i="7"/>
  <c r="R136" i="7"/>
  <c r="R135" i="7"/>
  <c r="R134" i="7"/>
  <c r="R133" i="7"/>
  <c r="R132" i="7"/>
  <c r="R131" i="7"/>
  <c r="R130" i="7"/>
  <c r="R129" i="7"/>
  <c r="R128" i="7"/>
  <c r="R127" i="7"/>
  <c r="R126" i="7"/>
  <c r="R125" i="7"/>
  <c r="R124" i="7"/>
  <c r="R123" i="7"/>
  <c r="R122" i="7"/>
  <c r="R121" i="7"/>
  <c r="R120" i="7"/>
  <c r="R119" i="7"/>
  <c r="R118" i="7"/>
  <c r="R117" i="7"/>
  <c r="R116" i="7"/>
  <c r="R115" i="7"/>
  <c r="R114" i="7"/>
  <c r="R113" i="7"/>
  <c r="R112" i="7"/>
  <c r="R111" i="7"/>
  <c r="R110" i="7"/>
  <c r="R109" i="7"/>
  <c r="R108" i="7"/>
  <c r="R107" i="7"/>
  <c r="R106" i="7"/>
  <c r="R105" i="7"/>
  <c r="R104" i="7"/>
  <c r="R103" i="7"/>
  <c r="R102" i="7"/>
  <c r="R101" i="7"/>
  <c r="R100" i="7"/>
  <c r="R99" i="7"/>
  <c r="R98" i="7"/>
  <c r="R97" i="7"/>
  <c r="R96" i="7"/>
  <c r="R95" i="7"/>
  <c r="R94" i="7"/>
  <c r="R93" i="7"/>
  <c r="R92" i="7"/>
  <c r="R91" i="7"/>
  <c r="R90" i="7"/>
  <c r="R89" i="7"/>
  <c r="R88" i="7"/>
  <c r="R87" i="7"/>
  <c r="R86" i="7"/>
  <c r="R85" i="7"/>
  <c r="R84" i="7"/>
  <c r="R83" i="7"/>
  <c r="R82" i="7"/>
  <c r="R81" i="7"/>
  <c r="R80" i="7"/>
  <c r="R79" i="7"/>
  <c r="R78" i="7"/>
  <c r="R77" i="7"/>
  <c r="R76" i="7"/>
  <c r="R75" i="7"/>
  <c r="R74" i="7"/>
  <c r="R73" i="7"/>
  <c r="R72" i="7"/>
  <c r="R71" i="7"/>
  <c r="R70" i="7"/>
  <c r="R69" i="7"/>
  <c r="R68" i="7"/>
  <c r="R67" i="7"/>
  <c r="R66" i="7"/>
  <c r="R65" i="7"/>
  <c r="R64" i="7"/>
  <c r="R63" i="7"/>
  <c r="R62" i="7"/>
  <c r="R61" i="7"/>
  <c r="R60" i="7"/>
  <c r="R59" i="7"/>
  <c r="R58" i="7"/>
  <c r="R57" i="7"/>
  <c r="R56" i="7"/>
  <c r="R55" i="7"/>
  <c r="R54" i="7"/>
  <c r="R53" i="7"/>
  <c r="R52" i="7"/>
  <c r="R51" i="7"/>
  <c r="R50" i="7"/>
  <c r="R49" i="7"/>
  <c r="R48" i="7"/>
  <c r="R47" i="7"/>
  <c r="R46" i="7"/>
  <c r="R45" i="7"/>
  <c r="R44" i="7"/>
  <c r="R43" i="7"/>
  <c r="R42" i="7"/>
  <c r="R41" i="7"/>
  <c r="R40" i="7"/>
  <c r="R39" i="7"/>
  <c r="R38"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R43" i="1"/>
  <c r="R29" i="1"/>
  <c r="R28" i="1"/>
  <c r="R27" i="1"/>
  <c r="R26" i="1"/>
  <c r="R25" i="1"/>
  <c r="R24" i="1"/>
  <c r="R23" i="1"/>
  <c r="R22" i="1"/>
  <c r="R21" i="1"/>
  <c r="R20" i="1"/>
  <c r="R19" i="1"/>
  <c r="R18" i="1"/>
  <c r="D43" i="1"/>
  <c r="K19" i="1"/>
  <c r="K20" i="1"/>
  <c r="K21" i="1"/>
  <c r="K22" i="1"/>
  <c r="K23" i="1"/>
  <c r="K24" i="1"/>
  <c r="K25" i="1"/>
  <c r="K26" i="1"/>
  <c r="K27" i="1"/>
  <c r="K28" i="1"/>
  <c r="K29" i="1"/>
  <c r="K18" i="1"/>
  <c r="AB19" i="21"/>
  <c r="AB24" i="21"/>
  <c r="AB23" i="21"/>
  <c r="AB22" i="21"/>
  <c r="AB21" i="21"/>
  <c r="AB20" i="21"/>
  <c r="G42" i="21" l="1"/>
  <c r="BR201" i="12"/>
  <c r="CC201" i="12"/>
  <c r="H45" i="21" l="1"/>
  <c r="H41" i="21"/>
  <c r="H42" i="21"/>
  <c r="H43" i="21" l="1"/>
  <c r="H44" i="21"/>
  <c r="CC13" i="25"/>
  <c r="CC14" i="25"/>
  <c r="CC35" i="25"/>
  <c r="CC47" i="25"/>
  <c r="CC59" i="25"/>
  <c r="CC71" i="25"/>
  <c r="CC83" i="25"/>
  <c r="CC95" i="25"/>
  <c r="CC107" i="25"/>
  <c r="CC119" i="25"/>
  <c r="CC131" i="25"/>
  <c r="CC143" i="25"/>
  <c r="CC155" i="25"/>
  <c r="CC167" i="25"/>
  <c r="CC179" i="25"/>
  <c r="CC23" i="25"/>
  <c r="CC191" i="25"/>
  <c r="CC24" i="25"/>
  <c r="CC36" i="25"/>
  <c r="CC48" i="25"/>
  <c r="CC15" i="25"/>
  <c r="CC34" i="25"/>
  <c r="CC37" i="25"/>
  <c r="CC46" i="25"/>
  <c r="CC49" i="25"/>
  <c r="CC58" i="25"/>
  <c r="CC60" i="25"/>
  <c r="CC61" i="25"/>
  <c r="CC70" i="25"/>
  <c r="CC72" i="25"/>
  <c r="CC73" i="25"/>
  <c r="CC82" i="25"/>
  <c r="CC84" i="25"/>
  <c r="CC85" i="25"/>
  <c r="CC94" i="25"/>
  <c r="CC96" i="25"/>
  <c r="CC97" i="25"/>
  <c r="CC106" i="25"/>
  <c r="CC108" i="25"/>
  <c r="CC109" i="25"/>
  <c r="CC118" i="25"/>
  <c r="CC120" i="25"/>
  <c r="CC121" i="25"/>
  <c r="CC130" i="25"/>
  <c r="CC132" i="25"/>
  <c r="CC133" i="25"/>
  <c r="CC142" i="25"/>
  <c r="CC144" i="25"/>
  <c r="CC145" i="25"/>
  <c r="CC154" i="25"/>
  <c r="CC156" i="25"/>
  <c r="CC157" i="25"/>
  <c r="CC166" i="25"/>
  <c r="CC168" i="25"/>
  <c r="CC169" i="25"/>
  <c r="CC178" i="25"/>
  <c r="CC180" i="25"/>
  <c r="CC181" i="25"/>
  <c r="CC190" i="25"/>
  <c r="CC192" i="25"/>
  <c r="CC193" i="25"/>
  <c r="CC5" i="25"/>
  <c r="CC17" i="25"/>
  <c r="CC86" i="25"/>
  <c r="CC98" i="25"/>
  <c r="CC110" i="25"/>
  <c r="CC122" i="25"/>
  <c r="CC134" i="25"/>
  <c r="CC146" i="25"/>
  <c r="CC158" i="25"/>
  <c r="CC170" i="25"/>
  <c r="CC182" i="25"/>
  <c r="CC194" i="25"/>
  <c r="CC38" i="25"/>
  <c r="CC50" i="25"/>
  <c r="CC62" i="25"/>
  <c r="BT199" i="25"/>
  <c r="CC18" i="25"/>
  <c r="CC51" i="25"/>
  <c r="CC63" i="25"/>
  <c r="CC75" i="25"/>
  <c r="CC87" i="25"/>
  <c r="CC99" i="25"/>
  <c r="CC111" i="25"/>
  <c r="CC123" i="25"/>
  <c r="CC135" i="25"/>
  <c r="CC147" i="25"/>
  <c r="CC159" i="25"/>
  <c r="CC171" i="25"/>
  <c r="CC183" i="25"/>
  <c r="CC195" i="25"/>
  <c r="CC16" i="25"/>
  <c r="CC26" i="25"/>
  <c r="CC27" i="25"/>
  <c r="CC74" i="25"/>
  <c r="CC29" i="25"/>
  <c r="CC40" i="25"/>
  <c r="CC52" i="25"/>
  <c r="CC64" i="25"/>
  <c r="CC76" i="25"/>
  <c r="CC88" i="25"/>
  <c r="CC100" i="25"/>
  <c r="CC112" i="25"/>
  <c r="CC124" i="25"/>
  <c r="CC136" i="25"/>
  <c r="CC148" i="25"/>
  <c r="CC160" i="25"/>
  <c r="CC172" i="25"/>
  <c r="CC184" i="25"/>
  <c r="CC196" i="25"/>
  <c r="BQ199" i="25"/>
  <c r="CC28" i="25"/>
  <c r="CC39" i="25"/>
  <c r="CC7" i="25"/>
  <c r="CC8" i="25"/>
  <c r="CC9" i="25"/>
  <c r="CC19" i="25"/>
  <c r="CC20" i="25"/>
  <c r="CC41" i="25"/>
  <c r="CC53" i="25"/>
  <c r="CC65" i="25"/>
  <c r="CC77" i="25"/>
  <c r="CC89" i="25"/>
  <c r="CC101" i="25"/>
  <c r="CC113" i="25"/>
  <c r="CC125" i="25"/>
  <c r="CC137" i="25"/>
  <c r="CC149" i="25"/>
  <c r="CC161" i="25"/>
  <c r="CC173" i="25"/>
  <c r="CC185" i="25"/>
  <c r="CC197" i="25"/>
  <c r="CC10" i="25"/>
  <c r="CC21" i="25"/>
  <c r="CC30" i="25"/>
  <c r="CC42" i="25"/>
  <c r="CC54" i="25"/>
  <c r="CC66" i="25"/>
  <c r="CC78" i="25"/>
  <c r="CC90" i="25"/>
  <c r="CC102" i="25"/>
  <c r="CC114" i="25"/>
  <c r="CC126" i="25"/>
  <c r="CC138" i="25"/>
  <c r="CC150" i="25"/>
  <c r="CC162" i="25"/>
  <c r="CC174" i="25"/>
  <c r="CC186" i="25"/>
  <c r="CC198" i="25"/>
  <c r="CC31" i="25"/>
  <c r="CC43" i="25"/>
  <c r="CC55" i="25"/>
  <c r="CC67" i="25"/>
  <c r="CC79" i="25"/>
  <c r="CC91" i="25"/>
  <c r="CC103" i="25"/>
  <c r="CC115" i="25"/>
  <c r="CC127" i="25"/>
  <c r="CC139" i="25"/>
  <c r="CC151" i="25"/>
  <c r="CC163" i="25"/>
  <c r="CC175" i="25"/>
  <c r="CC187" i="25"/>
  <c r="CC25" i="25"/>
  <c r="CC11" i="25"/>
  <c r="CC12" i="25"/>
  <c r="CC44" i="25"/>
  <c r="CC56" i="25"/>
  <c r="CC68" i="25"/>
  <c r="CC80" i="25"/>
  <c r="CC92" i="25"/>
  <c r="CC104" i="25"/>
  <c r="CC116" i="25"/>
  <c r="CC128" i="25"/>
  <c r="CC140" i="25"/>
  <c r="CC152" i="25"/>
  <c r="CC164" i="25"/>
  <c r="CC176" i="25"/>
  <c r="CC188" i="25"/>
  <c r="CC32" i="25"/>
  <c r="CC33" i="25"/>
  <c r="CC45" i="25"/>
  <c r="CC57" i="25"/>
  <c r="CC69" i="25"/>
  <c r="CC81" i="25"/>
  <c r="CC93" i="25"/>
  <c r="CC105" i="25"/>
  <c r="CC117" i="25"/>
  <c r="CC129" i="25"/>
  <c r="CC141" i="25"/>
  <c r="CC153" i="25"/>
  <c r="CC165" i="25"/>
  <c r="CC177" i="25"/>
  <c r="CC189" i="25"/>
  <c r="BV199" i="25"/>
  <c r="BW199" i="25"/>
  <c r="BU199" i="25"/>
  <c r="BX199" i="25"/>
  <c r="CC22" i="25"/>
  <c r="CB199" i="25"/>
  <c r="BZ199" i="25"/>
  <c r="BY199" i="25"/>
  <c r="BS199" i="25"/>
  <c r="BV200" i="25" l="1"/>
  <c r="CC6" i="25"/>
  <c r="CC199" i="25" s="1"/>
  <c r="BR199" i="25"/>
  <c r="AX196" i="6" l="1"/>
  <c r="AY196" i="6"/>
  <c r="Y196" i="6"/>
  <c r="Z196" i="6"/>
  <c r="X7" i="6"/>
  <c r="AD8" i="6"/>
  <c r="AE8" i="6"/>
  <c r="AF8" i="6"/>
  <c r="AG8" i="6"/>
  <c r="AT8" i="6" s="1"/>
  <c r="AH8" i="6"/>
  <c r="AI8" i="6"/>
  <c r="AJ8" i="6"/>
  <c r="AK8" i="6"/>
  <c r="AL8" i="6"/>
  <c r="AM8" i="6"/>
  <c r="AV8" i="6" s="1"/>
  <c r="AN8" i="6"/>
  <c r="AR8" i="6" s="1"/>
  <c r="AD9" i="6"/>
  <c r="AE9" i="6"/>
  <c r="AF9" i="6"/>
  <c r="AG9" i="6"/>
  <c r="AT9" i="6" s="1"/>
  <c r="AH9" i="6"/>
  <c r="AI9" i="6"/>
  <c r="AJ9" i="6"/>
  <c r="AK9" i="6"/>
  <c r="AL9" i="6"/>
  <c r="AM9" i="6"/>
  <c r="AV9" i="6" s="1"/>
  <c r="AN9" i="6"/>
  <c r="AR9" i="6" s="1"/>
  <c r="AD10" i="6"/>
  <c r="AE10" i="6"/>
  <c r="AF10" i="6"/>
  <c r="AG10" i="6"/>
  <c r="AT10" i="6" s="1"/>
  <c r="AH10" i="6"/>
  <c r="AI10" i="6"/>
  <c r="AJ10" i="6"/>
  <c r="AK10" i="6"/>
  <c r="AL10" i="6"/>
  <c r="AM10" i="6"/>
  <c r="AV10" i="6" s="1"/>
  <c r="AN10" i="6"/>
  <c r="AR10" i="6" s="1"/>
  <c r="AD11" i="6"/>
  <c r="AE11" i="6"/>
  <c r="AF11" i="6"/>
  <c r="AG11" i="6"/>
  <c r="AT11" i="6" s="1"/>
  <c r="AH11" i="6"/>
  <c r="AI11" i="6"/>
  <c r="AJ11" i="6"/>
  <c r="AK11" i="6"/>
  <c r="AL11" i="6"/>
  <c r="AM11" i="6"/>
  <c r="AV11" i="6" s="1"/>
  <c r="AN11" i="6"/>
  <c r="AR11" i="6" s="1"/>
  <c r="AD12" i="6"/>
  <c r="AE12" i="6"/>
  <c r="AF12" i="6"/>
  <c r="AG12" i="6"/>
  <c r="AT12" i="6" s="1"/>
  <c r="AH12" i="6"/>
  <c r="AI12" i="6"/>
  <c r="AJ12" i="6"/>
  <c r="AK12" i="6"/>
  <c r="AL12" i="6"/>
  <c r="AM12" i="6"/>
  <c r="AV12" i="6" s="1"/>
  <c r="AN12" i="6"/>
  <c r="AR12" i="6" s="1"/>
  <c r="AD13" i="6"/>
  <c r="AE13" i="6"/>
  <c r="AF13" i="6"/>
  <c r="AG13" i="6"/>
  <c r="AT13" i="6" s="1"/>
  <c r="AH13" i="6"/>
  <c r="AI13" i="6"/>
  <c r="AJ13" i="6"/>
  <c r="AK13" i="6"/>
  <c r="AL13" i="6"/>
  <c r="AM13" i="6"/>
  <c r="AV13" i="6" s="1"/>
  <c r="AN13" i="6"/>
  <c r="AR13" i="6" s="1"/>
  <c r="AD14" i="6"/>
  <c r="AE14" i="6"/>
  <c r="AF14" i="6"/>
  <c r="AG14" i="6"/>
  <c r="AT14" i="6" s="1"/>
  <c r="AH14" i="6"/>
  <c r="AI14" i="6"/>
  <c r="AJ14" i="6"/>
  <c r="AK14" i="6"/>
  <c r="AL14" i="6"/>
  <c r="AM14" i="6"/>
  <c r="AV14" i="6" s="1"/>
  <c r="AN14" i="6"/>
  <c r="AR14" i="6" s="1"/>
  <c r="AD15" i="6"/>
  <c r="AE15" i="6"/>
  <c r="AF15" i="6"/>
  <c r="AG15" i="6"/>
  <c r="AT15" i="6" s="1"/>
  <c r="AH15" i="6"/>
  <c r="AI15" i="6"/>
  <c r="AJ15" i="6"/>
  <c r="AK15" i="6"/>
  <c r="AL15" i="6"/>
  <c r="AM15" i="6"/>
  <c r="AV15" i="6" s="1"/>
  <c r="AN15" i="6"/>
  <c r="AR15" i="6" s="1"/>
  <c r="AD16" i="6"/>
  <c r="AE16" i="6"/>
  <c r="AF16" i="6"/>
  <c r="AG16" i="6"/>
  <c r="AT16" i="6" s="1"/>
  <c r="AH16" i="6"/>
  <c r="AI16" i="6"/>
  <c r="AJ16" i="6"/>
  <c r="AK16" i="6"/>
  <c r="AL16" i="6"/>
  <c r="AM16" i="6"/>
  <c r="AV16" i="6" s="1"/>
  <c r="AN16" i="6"/>
  <c r="AR16" i="6" s="1"/>
  <c r="AD17" i="6"/>
  <c r="AE17" i="6"/>
  <c r="AF17" i="6"/>
  <c r="AG17" i="6"/>
  <c r="AT17" i="6" s="1"/>
  <c r="AH17" i="6"/>
  <c r="AI17" i="6"/>
  <c r="AJ17" i="6"/>
  <c r="AK17" i="6"/>
  <c r="AL17" i="6"/>
  <c r="AM17" i="6"/>
  <c r="AV17" i="6" s="1"/>
  <c r="AN17" i="6"/>
  <c r="AR17" i="6" s="1"/>
  <c r="AD18" i="6"/>
  <c r="AE18" i="6"/>
  <c r="AF18" i="6"/>
  <c r="AG18" i="6"/>
  <c r="AT18" i="6" s="1"/>
  <c r="AH18" i="6"/>
  <c r="AI18" i="6"/>
  <c r="AJ18" i="6"/>
  <c r="AK18" i="6"/>
  <c r="AL18" i="6"/>
  <c r="AM18" i="6"/>
  <c r="AV18" i="6" s="1"/>
  <c r="AN18" i="6"/>
  <c r="AR18" i="6" s="1"/>
  <c r="AD19" i="6"/>
  <c r="AE19" i="6"/>
  <c r="AF19" i="6"/>
  <c r="AG19" i="6"/>
  <c r="AT19" i="6" s="1"/>
  <c r="AH19" i="6"/>
  <c r="AI19" i="6"/>
  <c r="AJ19" i="6"/>
  <c r="AK19" i="6"/>
  <c r="AL19" i="6"/>
  <c r="AM19" i="6"/>
  <c r="AV19" i="6" s="1"/>
  <c r="AN19" i="6"/>
  <c r="AR19" i="6" s="1"/>
  <c r="AD20" i="6"/>
  <c r="AE20" i="6"/>
  <c r="AF20" i="6"/>
  <c r="AG20" i="6"/>
  <c r="AT20" i="6" s="1"/>
  <c r="AH20" i="6"/>
  <c r="AI20" i="6"/>
  <c r="AJ20" i="6"/>
  <c r="AK20" i="6"/>
  <c r="AL20" i="6"/>
  <c r="AM20" i="6"/>
  <c r="AV20" i="6" s="1"/>
  <c r="AN20" i="6"/>
  <c r="AR20" i="6" s="1"/>
  <c r="AD21" i="6"/>
  <c r="AE21" i="6"/>
  <c r="AF21" i="6"/>
  <c r="AG21" i="6"/>
  <c r="AT21" i="6" s="1"/>
  <c r="AH21" i="6"/>
  <c r="AI21" i="6"/>
  <c r="AJ21" i="6"/>
  <c r="AK21" i="6"/>
  <c r="AL21" i="6"/>
  <c r="AM21" i="6"/>
  <c r="AV21" i="6" s="1"/>
  <c r="AN21" i="6"/>
  <c r="AR21" i="6" s="1"/>
  <c r="AD22" i="6"/>
  <c r="AE22" i="6"/>
  <c r="AF22" i="6"/>
  <c r="AG22" i="6"/>
  <c r="AT22" i="6" s="1"/>
  <c r="AH22" i="6"/>
  <c r="AI22" i="6"/>
  <c r="AJ22" i="6"/>
  <c r="AK22" i="6"/>
  <c r="AL22" i="6"/>
  <c r="AM22" i="6"/>
  <c r="AV22" i="6" s="1"/>
  <c r="AN22" i="6"/>
  <c r="AR22" i="6" s="1"/>
  <c r="AD23" i="6"/>
  <c r="AE23" i="6"/>
  <c r="AF23" i="6"/>
  <c r="AG23" i="6"/>
  <c r="AT23" i="6" s="1"/>
  <c r="AH23" i="6"/>
  <c r="AI23" i="6"/>
  <c r="AJ23" i="6"/>
  <c r="AK23" i="6"/>
  <c r="AL23" i="6"/>
  <c r="AM23" i="6"/>
  <c r="AV23" i="6" s="1"/>
  <c r="AN23" i="6"/>
  <c r="AR23" i="6" s="1"/>
  <c r="AD24" i="6"/>
  <c r="AE24" i="6"/>
  <c r="AF24" i="6"/>
  <c r="AG24" i="6"/>
  <c r="AT24" i="6" s="1"/>
  <c r="AH24" i="6"/>
  <c r="AI24" i="6"/>
  <c r="AJ24" i="6"/>
  <c r="AK24" i="6"/>
  <c r="AL24" i="6"/>
  <c r="AM24" i="6"/>
  <c r="AV24" i="6" s="1"/>
  <c r="AN24" i="6"/>
  <c r="AR24" i="6" s="1"/>
  <c r="AD25" i="6"/>
  <c r="AE25" i="6"/>
  <c r="AF25" i="6"/>
  <c r="AG25" i="6"/>
  <c r="AT25" i="6" s="1"/>
  <c r="AH25" i="6"/>
  <c r="AI25" i="6"/>
  <c r="AJ25" i="6"/>
  <c r="AK25" i="6"/>
  <c r="AL25" i="6"/>
  <c r="AM25" i="6"/>
  <c r="AV25" i="6" s="1"/>
  <c r="AN25" i="6"/>
  <c r="AR25" i="6" s="1"/>
  <c r="AD26" i="6"/>
  <c r="AE26" i="6"/>
  <c r="AF26" i="6"/>
  <c r="AG26" i="6"/>
  <c r="AT26" i="6" s="1"/>
  <c r="AH26" i="6"/>
  <c r="AI26" i="6"/>
  <c r="AJ26" i="6"/>
  <c r="AK26" i="6"/>
  <c r="AL26" i="6"/>
  <c r="AM26" i="6"/>
  <c r="AV26" i="6" s="1"/>
  <c r="AN26" i="6"/>
  <c r="AR26" i="6" s="1"/>
  <c r="AD27" i="6"/>
  <c r="AE27" i="6"/>
  <c r="AF27" i="6"/>
  <c r="AG27" i="6"/>
  <c r="AT27" i="6" s="1"/>
  <c r="AH27" i="6"/>
  <c r="AI27" i="6"/>
  <c r="AJ27" i="6"/>
  <c r="AK27" i="6"/>
  <c r="AL27" i="6"/>
  <c r="AM27" i="6"/>
  <c r="AV27" i="6" s="1"/>
  <c r="AN27" i="6"/>
  <c r="AR27" i="6" s="1"/>
  <c r="AD28" i="6"/>
  <c r="AE28" i="6"/>
  <c r="AF28" i="6"/>
  <c r="AG28" i="6"/>
  <c r="AT28" i="6" s="1"/>
  <c r="AH28" i="6"/>
  <c r="AI28" i="6"/>
  <c r="AJ28" i="6"/>
  <c r="AK28" i="6"/>
  <c r="AL28" i="6"/>
  <c r="AM28" i="6"/>
  <c r="AV28" i="6" s="1"/>
  <c r="AN28" i="6"/>
  <c r="AR28" i="6" s="1"/>
  <c r="AD29" i="6"/>
  <c r="AE29" i="6"/>
  <c r="AF29" i="6"/>
  <c r="AG29" i="6"/>
  <c r="AT29" i="6" s="1"/>
  <c r="AH29" i="6"/>
  <c r="AI29" i="6"/>
  <c r="AJ29" i="6"/>
  <c r="AK29" i="6"/>
  <c r="AL29" i="6"/>
  <c r="AM29" i="6"/>
  <c r="AV29" i="6" s="1"/>
  <c r="AN29" i="6"/>
  <c r="AR29" i="6" s="1"/>
  <c r="AD30" i="6"/>
  <c r="AE30" i="6"/>
  <c r="AF30" i="6"/>
  <c r="AG30" i="6"/>
  <c r="AT30" i="6" s="1"/>
  <c r="AH30" i="6"/>
  <c r="AI30" i="6"/>
  <c r="AJ30" i="6"/>
  <c r="AK30" i="6"/>
  <c r="AL30" i="6"/>
  <c r="AM30" i="6"/>
  <c r="AV30" i="6" s="1"/>
  <c r="AN30" i="6"/>
  <c r="AR30" i="6" s="1"/>
  <c r="AD31" i="6"/>
  <c r="AE31" i="6"/>
  <c r="AF31" i="6"/>
  <c r="AG31" i="6"/>
  <c r="AT31" i="6" s="1"/>
  <c r="AH31" i="6"/>
  <c r="AI31" i="6"/>
  <c r="AJ31" i="6"/>
  <c r="AK31" i="6"/>
  <c r="AL31" i="6"/>
  <c r="AM31" i="6"/>
  <c r="AV31" i="6" s="1"/>
  <c r="AN31" i="6"/>
  <c r="AR31" i="6" s="1"/>
  <c r="AD32" i="6"/>
  <c r="AE32" i="6"/>
  <c r="AF32" i="6"/>
  <c r="AG32" i="6"/>
  <c r="AT32" i="6" s="1"/>
  <c r="AH32" i="6"/>
  <c r="AI32" i="6"/>
  <c r="AJ32" i="6"/>
  <c r="AK32" i="6"/>
  <c r="AL32" i="6"/>
  <c r="AM32" i="6"/>
  <c r="AV32" i="6" s="1"/>
  <c r="AN32" i="6"/>
  <c r="AR32" i="6" s="1"/>
  <c r="AD33" i="6"/>
  <c r="AE33" i="6"/>
  <c r="AF33" i="6"/>
  <c r="AG33" i="6"/>
  <c r="AT33" i="6" s="1"/>
  <c r="AH33" i="6"/>
  <c r="AI33" i="6"/>
  <c r="AJ33" i="6"/>
  <c r="AK33" i="6"/>
  <c r="AL33" i="6"/>
  <c r="AM33" i="6"/>
  <c r="AV33" i="6" s="1"/>
  <c r="AN33" i="6"/>
  <c r="AR33" i="6" s="1"/>
  <c r="AD34" i="6"/>
  <c r="AE34" i="6"/>
  <c r="AF34" i="6"/>
  <c r="AG34" i="6"/>
  <c r="AT34" i="6" s="1"/>
  <c r="AH34" i="6"/>
  <c r="AI34" i="6"/>
  <c r="AJ34" i="6"/>
  <c r="AK34" i="6"/>
  <c r="AL34" i="6"/>
  <c r="AM34" i="6"/>
  <c r="AV34" i="6" s="1"/>
  <c r="AN34" i="6"/>
  <c r="AR34" i="6" s="1"/>
  <c r="AD35" i="6"/>
  <c r="AE35" i="6"/>
  <c r="AF35" i="6"/>
  <c r="AG35" i="6"/>
  <c r="AT35" i="6" s="1"/>
  <c r="AH35" i="6"/>
  <c r="AI35" i="6"/>
  <c r="AJ35" i="6"/>
  <c r="AK35" i="6"/>
  <c r="AL35" i="6"/>
  <c r="AM35" i="6"/>
  <c r="AV35" i="6" s="1"/>
  <c r="AN35" i="6"/>
  <c r="AR35" i="6" s="1"/>
  <c r="AD36" i="6"/>
  <c r="AE36" i="6"/>
  <c r="AF36" i="6"/>
  <c r="AG36" i="6"/>
  <c r="AT36" i="6" s="1"/>
  <c r="AH36" i="6"/>
  <c r="AI36" i="6"/>
  <c r="AJ36" i="6"/>
  <c r="AK36" i="6"/>
  <c r="AL36" i="6"/>
  <c r="AM36" i="6"/>
  <c r="AV36" i="6" s="1"/>
  <c r="AN36" i="6"/>
  <c r="AR36" i="6" s="1"/>
  <c r="AD37" i="6"/>
  <c r="AE37" i="6"/>
  <c r="AF37" i="6"/>
  <c r="AG37" i="6"/>
  <c r="AT37" i="6" s="1"/>
  <c r="AH37" i="6"/>
  <c r="AI37" i="6"/>
  <c r="AJ37" i="6"/>
  <c r="AK37" i="6"/>
  <c r="AL37" i="6"/>
  <c r="AM37" i="6"/>
  <c r="AV37" i="6" s="1"/>
  <c r="AN37" i="6"/>
  <c r="AR37" i="6" s="1"/>
  <c r="AD38" i="6"/>
  <c r="AE38" i="6"/>
  <c r="AF38" i="6"/>
  <c r="AG38" i="6"/>
  <c r="AT38" i="6" s="1"/>
  <c r="AH38" i="6"/>
  <c r="AI38" i="6"/>
  <c r="AJ38" i="6"/>
  <c r="AK38" i="6"/>
  <c r="AL38" i="6"/>
  <c r="AM38" i="6"/>
  <c r="AV38" i="6" s="1"/>
  <c r="AN38" i="6"/>
  <c r="AR38" i="6" s="1"/>
  <c r="AD39" i="6"/>
  <c r="AE39" i="6"/>
  <c r="AF39" i="6"/>
  <c r="AG39" i="6"/>
  <c r="AT39" i="6" s="1"/>
  <c r="AH39" i="6"/>
  <c r="AI39" i="6"/>
  <c r="AJ39" i="6"/>
  <c r="AK39" i="6"/>
  <c r="AL39" i="6"/>
  <c r="AM39" i="6"/>
  <c r="AV39" i="6" s="1"/>
  <c r="AN39" i="6"/>
  <c r="AR39" i="6" s="1"/>
  <c r="AD40" i="6"/>
  <c r="AE40" i="6"/>
  <c r="AF40" i="6"/>
  <c r="AG40" i="6"/>
  <c r="AT40" i="6" s="1"/>
  <c r="AH40" i="6"/>
  <c r="AI40" i="6"/>
  <c r="AJ40" i="6"/>
  <c r="AK40" i="6"/>
  <c r="AL40" i="6"/>
  <c r="AM40" i="6"/>
  <c r="AV40" i="6" s="1"/>
  <c r="AN40" i="6"/>
  <c r="AR40" i="6" s="1"/>
  <c r="AD41" i="6"/>
  <c r="AE41" i="6"/>
  <c r="AF41" i="6"/>
  <c r="AG41" i="6"/>
  <c r="AT41" i="6" s="1"/>
  <c r="AH41" i="6"/>
  <c r="AI41" i="6"/>
  <c r="AJ41" i="6"/>
  <c r="AK41" i="6"/>
  <c r="AL41" i="6"/>
  <c r="AM41" i="6"/>
  <c r="AV41" i="6" s="1"/>
  <c r="AN41" i="6"/>
  <c r="AR41" i="6" s="1"/>
  <c r="AD42" i="6"/>
  <c r="AE42" i="6"/>
  <c r="AF42" i="6"/>
  <c r="AG42" i="6"/>
  <c r="AT42" i="6" s="1"/>
  <c r="AH42" i="6"/>
  <c r="AI42" i="6"/>
  <c r="AJ42" i="6"/>
  <c r="AK42" i="6"/>
  <c r="AL42" i="6"/>
  <c r="AM42" i="6"/>
  <c r="AV42" i="6" s="1"/>
  <c r="AN42" i="6"/>
  <c r="AR42" i="6" s="1"/>
  <c r="AD43" i="6"/>
  <c r="AE43" i="6"/>
  <c r="AF43" i="6"/>
  <c r="AG43" i="6"/>
  <c r="AT43" i="6" s="1"/>
  <c r="AH43" i="6"/>
  <c r="AI43" i="6"/>
  <c r="AJ43" i="6"/>
  <c r="AK43" i="6"/>
  <c r="AL43" i="6"/>
  <c r="AM43" i="6"/>
  <c r="AV43" i="6" s="1"/>
  <c r="AN43" i="6"/>
  <c r="AR43" i="6" s="1"/>
  <c r="AD44" i="6"/>
  <c r="AE44" i="6"/>
  <c r="AF44" i="6"/>
  <c r="AG44" i="6"/>
  <c r="AT44" i="6" s="1"/>
  <c r="AH44" i="6"/>
  <c r="AI44" i="6"/>
  <c r="AJ44" i="6"/>
  <c r="AK44" i="6"/>
  <c r="AL44" i="6"/>
  <c r="AM44" i="6"/>
  <c r="AV44" i="6" s="1"/>
  <c r="AN44" i="6"/>
  <c r="AR44" i="6" s="1"/>
  <c r="AD45" i="6"/>
  <c r="AE45" i="6"/>
  <c r="AF45" i="6"/>
  <c r="AG45" i="6"/>
  <c r="AT45" i="6" s="1"/>
  <c r="AH45" i="6"/>
  <c r="AI45" i="6"/>
  <c r="AJ45" i="6"/>
  <c r="AK45" i="6"/>
  <c r="AL45" i="6"/>
  <c r="AM45" i="6"/>
  <c r="AV45" i="6" s="1"/>
  <c r="AN45" i="6"/>
  <c r="AR45" i="6" s="1"/>
  <c r="AD46" i="6"/>
  <c r="AE46" i="6"/>
  <c r="AF46" i="6"/>
  <c r="AG46" i="6"/>
  <c r="AT46" i="6" s="1"/>
  <c r="AH46" i="6"/>
  <c r="AI46" i="6"/>
  <c r="AJ46" i="6"/>
  <c r="AK46" i="6"/>
  <c r="AL46" i="6"/>
  <c r="AM46" i="6"/>
  <c r="AV46" i="6" s="1"/>
  <c r="AN46" i="6"/>
  <c r="AR46" i="6" s="1"/>
  <c r="AD47" i="6"/>
  <c r="AE47" i="6"/>
  <c r="AF47" i="6"/>
  <c r="AG47" i="6"/>
  <c r="AT47" i="6" s="1"/>
  <c r="AH47" i="6"/>
  <c r="AI47" i="6"/>
  <c r="AJ47" i="6"/>
  <c r="AK47" i="6"/>
  <c r="AL47" i="6"/>
  <c r="AM47" i="6"/>
  <c r="AV47" i="6" s="1"/>
  <c r="AN47" i="6"/>
  <c r="AR47" i="6" s="1"/>
  <c r="AD48" i="6"/>
  <c r="AE48" i="6"/>
  <c r="AF48" i="6"/>
  <c r="AG48" i="6"/>
  <c r="AT48" i="6" s="1"/>
  <c r="AH48" i="6"/>
  <c r="AI48" i="6"/>
  <c r="AJ48" i="6"/>
  <c r="AK48" i="6"/>
  <c r="AL48" i="6"/>
  <c r="AM48" i="6"/>
  <c r="AV48" i="6" s="1"/>
  <c r="AN48" i="6"/>
  <c r="AR48" i="6" s="1"/>
  <c r="AD49" i="6"/>
  <c r="AE49" i="6"/>
  <c r="AF49" i="6"/>
  <c r="AG49" i="6"/>
  <c r="AT49" i="6" s="1"/>
  <c r="AH49" i="6"/>
  <c r="AI49" i="6"/>
  <c r="AJ49" i="6"/>
  <c r="AK49" i="6"/>
  <c r="AL49" i="6"/>
  <c r="AM49" i="6"/>
  <c r="AV49" i="6" s="1"/>
  <c r="AN49" i="6"/>
  <c r="AR49" i="6" s="1"/>
  <c r="AD50" i="6"/>
  <c r="AE50" i="6"/>
  <c r="AF50" i="6"/>
  <c r="AG50" i="6"/>
  <c r="AT50" i="6" s="1"/>
  <c r="AH50" i="6"/>
  <c r="AI50" i="6"/>
  <c r="AJ50" i="6"/>
  <c r="AK50" i="6"/>
  <c r="AL50" i="6"/>
  <c r="AM50" i="6"/>
  <c r="AV50" i="6" s="1"/>
  <c r="AN50" i="6"/>
  <c r="AR50" i="6" s="1"/>
  <c r="AD51" i="6"/>
  <c r="AE51" i="6"/>
  <c r="AF51" i="6"/>
  <c r="AG51" i="6"/>
  <c r="AT51" i="6" s="1"/>
  <c r="AH51" i="6"/>
  <c r="AI51" i="6"/>
  <c r="AJ51" i="6"/>
  <c r="AK51" i="6"/>
  <c r="AL51" i="6"/>
  <c r="AM51" i="6"/>
  <c r="AV51" i="6" s="1"/>
  <c r="AN51" i="6"/>
  <c r="AR51" i="6" s="1"/>
  <c r="AD52" i="6"/>
  <c r="AE52" i="6"/>
  <c r="AF52" i="6"/>
  <c r="AG52" i="6"/>
  <c r="AT52" i="6" s="1"/>
  <c r="AH52" i="6"/>
  <c r="AI52" i="6"/>
  <c r="AJ52" i="6"/>
  <c r="AK52" i="6"/>
  <c r="AL52" i="6"/>
  <c r="AM52" i="6"/>
  <c r="AV52" i="6" s="1"/>
  <c r="AN52" i="6"/>
  <c r="AR52" i="6" s="1"/>
  <c r="AD53" i="6"/>
  <c r="AE53" i="6"/>
  <c r="AF53" i="6"/>
  <c r="AG53" i="6"/>
  <c r="AT53" i="6" s="1"/>
  <c r="AH53" i="6"/>
  <c r="AI53" i="6"/>
  <c r="AJ53" i="6"/>
  <c r="AK53" i="6"/>
  <c r="AL53" i="6"/>
  <c r="AM53" i="6"/>
  <c r="AV53" i="6" s="1"/>
  <c r="AN53" i="6"/>
  <c r="AR53" i="6" s="1"/>
  <c r="AD54" i="6"/>
  <c r="AE54" i="6"/>
  <c r="AF54" i="6"/>
  <c r="AG54" i="6"/>
  <c r="AT54" i="6" s="1"/>
  <c r="AH54" i="6"/>
  <c r="AI54" i="6"/>
  <c r="AJ54" i="6"/>
  <c r="AK54" i="6"/>
  <c r="AL54" i="6"/>
  <c r="AM54" i="6"/>
  <c r="AV54" i="6" s="1"/>
  <c r="AN54" i="6"/>
  <c r="AR54" i="6" s="1"/>
  <c r="AD55" i="6"/>
  <c r="AE55" i="6"/>
  <c r="AF55" i="6"/>
  <c r="AG55" i="6"/>
  <c r="AT55" i="6" s="1"/>
  <c r="AH55" i="6"/>
  <c r="AI55" i="6"/>
  <c r="AJ55" i="6"/>
  <c r="AK55" i="6"/>
  <c r="AL55" i="6"/>
  <c r="AM55" i="6"/>
  <c r="AV55" i="6" s="1"/>
  <c r="AN55" i="6"/>
  <c r="AR55" i="6" s="1"/>
  <c r="AD56" i="6"/>
  <c r="AE56" i="6"/>
  <c r="AF56" i="6"/>
  <c r="AG56" i="6"/>
  <c r="AT56" i="6" s="1"/>
  <c r="AH56" i="6"/>
  <c r="AI56" i="6"/>
  <c r="AJ56" i="6"/>
  <c r="AK56" i="6"/>
  <c r="AL56" i="6"/>
  <c r="AM56" i="6"/>
  <c r="AV56" i="6" s="1"/>
  <c r="AN56" i="6"/>
  <c r="AR56" i="6" s="1"/>
  <c r="AD57" i="6"/>
  <c r="AE57" i="6"/>
  <c r="AF57" i="6"/>
  <c r="AG57" i="6"/>
  <c r="AT57" i="6" s="1"/>
  <c r="AH57" i="6"/>
  <c r="AI57" i="6"/>
  <c r="AJ57" i="6"/>
  <c r="AK57" i="6"/>
  <c r="AL57" i="6"/>
  <c r="AM57" i="6"/>
  <c r="AV57" i="6" s="1"/>
  <c r="AN57" i="6"/>
  <c r="AR57" i="6" s="1"/>
  <c r="AD58" i="6"/>
  <c r="AE58" i="6"/>
  <c r="AF58" i="6"/>
  <c r="AG58" i="6"/>
  <c r="AT58" i="6" s="1"/>
  <c r="AH58" i="6"/>
  <c r="AI58" i="6"/>
  <c r="AJ58" i="6"/>
  <c r="AK58" i="6"/>
  <c r="AL58" i="6"/>
  <c r="AM58" i="6"/>
  <c r="AV58" i="6" s="1"/>
  <c r="AN58" i="6"/>
  <c r="AR58" i="6" s="1"/>
  <c r="AD59" i="6"/>
  <c r="AE59" i="6"/>
  <c r="AF59" i="6"/>
  <c r="AG59" i="6"/>
  <c r="AT59" i="6" s="1"/>
  <c r="AH59" i="6"/>
  <c r="AI59" i="6"/>
  <c r="AJ59" i="6"/>
  <c r="AK59" i="6"/>
  <c r="AL59" i="6"/>
  <c r="AM59" i="6"/>
  <c r="AV59" i="6" s="1"/>
  <c r="AN59" i="6"/>
  <c r="AR59" i="6" s="1"/>
  <c r="AD60" i="6"/>
  <c r="AE60" i="6"/>
  <c r="AF60" i="6"/>
  <c r="AG60" i="6"/>
  <c r="AT60" i="6" s="1"/>
  <c r="AH60" i="6"/>
  <c r="AI60" i="6"/>
  <c r="AJ60" i="6"/>
  <c r="AK60" i="6"/>
  <c r="AL60" i="6"/>
  <c r="AM60" i="6"/>
  <c r="AV60" i="6" s="1"/>
  <c r="AN60" i="6"/>
  <c r="AR60" i="6" s="1"/>
  <c r="AD61" i="6"/>
  <c r="AE61" i="6"/>
  <c r="AF61" i="6"/>
  <c r="AG61" i="6"/>
  <c r="AT61" i="6" s="1"/>
  <c r="AH61" i="6"/>
  <c r="AI61" i="6"/>
  <c r="AJ61" i="6"/>
  <c r="AK61" i="6"/>
  <c r="AL61" i="6"/>
  <c r="AM61" i="6"/>
  <c r="AV61" i="6" s="1"/>
  <c r="AN61" i="6"/>
  <c r="AR61" i="6" s="1"/>
  <c r="AD62" i="6"/>
  <c r="AE62" i="6"/>
  <c r="AF62" i="6"/>
  <c r="AG62" i="6"/>
  <c r="AT62" i="6" s="1"/>
  <c r="AH62" i="6"/>
  <c r="AI62" i="6"/>
  <c r="AJ62" i="6"/>
  <c r="AK62" i="6"/>
  <c r="AL62" i="6"/>
  <c r="AM62" i="6"/>
  <c r="AV62" i="6" s="1"/>
  <c r="AN62" i="6"/>
  <c r="AR62" i="6" s="1"/>
  <c r="AD63" i="6"/>
  <c r="AE63" i="6"/>
  <c r="AF63" i="6"/>
  <c r="AG63" i="6"/>
  <c r="AT63" i="6" s="1"/>
  <c r="AH63" i="6"/>
  <c r="AI63" i="6"/>
  <c r="AJ63" i="6"/>
  <c r="AK63" i="6"/>
  <c r="AL63" i="6"/>
  <c r="AM63" i="6"/>
  <c r="AV63" i="6" s="1"/>
  <c r="AN63" i="6"/>
  <c r="AR63" i="6" s="1"/>
  <c r="AD64" i="6"/>
  <c r="AE64" i="6"/>
  <c r="AF64" i="6"/>
  <c r="AG64" i="6"/>
  <c r="AT64" i="6" s="1"/>
  <c r="AH64" i="6"/>
  <c r="AI64" i="6"/>
  <c r="AJ64" i="6"/>
  <c r="AK64" i="6"/>
  <c r="AL64" i="6"/>
  <c r="AM64" i="6"/>
  <c r="AV64" i="6" s="1"/>
  <c r="AN64" i="6"/>
  <c r="AR64" i="6" s="1"/>
  <c r="AD65" i="6"/>
  <c r="AE65" i="6"/>
  <c r="AF65" i="6"/>
  <c r="AG65" i="6"/>
  <c r="AT65" i="6" s="1"/>
  <c r="AH65" i="6"/>
  <c r="AI65" i="6"/>
  <c r="AJ65" i="6"/>
  <c r="AK65" i="6"/>
  <c r="AL65" i="6"/>
  <c r="AM65" i="6"/>
  <c r="AV65" i="6" s="1"/>
  <c r="AN65" i="6"/>
  <c r="AR65" i="6" s="1"/>
  <c r="AD66" i="6"/>
  <c r="AE66" i="6"/>
  <c r="AF66" i="6"/>
  <c r="AG66" i="6"/>
  <c r="AT66" i="6" s="1"/>
  <c r="AH66" i="6"/>
  <c r="AI66" i="6"/>
  <c r="AJ66" i="6"/>
  <c r="AK66" i="6"/>
  <c r="AL66" i="6"/>
  <c r="AM66" i="6"/>
  <c r="AV66" i="6" s="1"/>
  <c r="AN66" i="6"/>
  <c r="AR66" i="6" s="1"/>
  <c r="AD67" i="6"/>
  <c r="AE67" i="6"/>
  <c r="AF67" i="6"/>
  <c r="AG67" i="6"/>
  <c r="AT67" i="6" s="1"/>
  <c r="AH67" i="6"/>
  <c r="AI67" i="6"/>
  <c r="AJ67" i="6"/>
  <c r="AK67" i="6"/>
  <c r="AL67" i="6"/>
  <c r="AM67" i="6"/>
  <c r="AV67" i="6" s="1"/>
  <c r="AN67" i="6"/>
  <c r="AR67" i="6" s="1"/>
  <c r="AD68" i="6"/>
  <c r="AE68" i="6"/>
  <c r="AF68" i="6"/>
  <c r="AG68" i="6"/>
  <c r="AT68" i="6" s="1"/>
  <c r="AH68" i="6"/>
  <c r="AI68" i="6"/>
  <c r="AJ68" i="6"/>
  <c r="AK68" i="6"/>
  <c r="AL68" i="6"/>
  <c r="AM68" i="6"/>
  <c r="AV68" i="6" s="1"/>
  <c r="AN68" i="6"/>
  <c r="AR68" i="6" s="1"/>
  <c r="AD69" i="6"/>
  <c r="AE69" i="6"/>
  <c r="AF69" i="6"/>
  <c r="AG69" i="6"/>
  <c r="AT69" i="6" s="1"/>
  <c r="AH69" i="6"/>
  <c r="AI69" i="6"/>
  <c r="AJ69" i="6"/>
  <c r="AK69" i="6"/>
  <c r="AL69" i="6"/>
  <c r="AM69" i="6"/>
  <c r="AV69" i="6" s="1"/>
  <c r="AN69" i="6"/>
  <c r="AR69" i="6" s="1"/>
  <c r="AD70" i="6"/>
  <c r="AE70" i="6"/>
  <c r="AF70" i="6"/>
  <c r="AG70" i="6"/>
  <c r="AT70" i="6" s="1"/>
  <c r="AH70" i="6"/>
  <c r="AI70" i="6"/>
  <c r="AJ70" i="6"/>
  <c r="AK70" i="6"/>
  <c r="AL70" i="6"/>
  <c r="AM70" i="6"/>
  <c r="AV70" i="6" s="1"/>
  <c r="AN70" i="6"/>
  <c r="AR70" i="6" s="1"/>
  <c r="AD71" i="6"/>
  <c r="AE71" i="6"/>
  <c r="AF71" i="6"/>
  <c r="AG71" i="6"/>
  <c r="AT71" i="6" s="1"/>
  <c r="AH71" i="6"/>
  <c r="AI71" i="6"/>
  <c r="AJ71" i="6"/>
  <c r="AK71" i="6"/>
  <c r="AL71" i="6"/>
  <c r="AM71" i="6"/>
  <c r="AV71" i="6" s="1"/>
  <c r="AN71" i="6"/>
  <c r="AR71" i="6" s="1"/>
  <c r="AD72" i="6"/>
  <c r="AE72" i="6"/>
  <c r="AF72" i="6"/>
  <c r="AG72" i="6"/>
  <c r="AT72" i="6" s="1"/>
  <c r="AH72" i="6"/>
  <c r="AI72" i="6"/>
  <c r="AJ72" i="6"/>
  <c r="AK72" i="6"/>
  <c r="AL72" i="6"/>
  <c r="AM72" i="6"/>
  <c r="AV72" i="6" s="1"/>
  <c r="AN72" i="6"/>
  <c r="AR72" i="6" s="1"/>
  <c r="AD73" i="6"/>
  <c r="AE73" i="6"/>
  <c r="AF73" i="6"/>
  <c r="AG73" i="6"/>
  <c r="AT73" i="6" s="1"/>
  <c r="AH73" i="6"/>
  <c r="AI73" i="6"/>
  <c r="AJ73" i="6"/>
  <c r="AK73" i="6"/>
  <c r="AL73" i="6"/>
  <c r="AM73" i="6"/>
  <c r="AV73" i="6" s="1"/>
  <c r="AN73" i="6"/>
  <c r="AR73" i="6" s="1"/>
  <c r="AD74" i="6"/>
  <c r="AE74" i="6"/>
  <c r="AF74" i="6"/>
  <c r="AG74" i="6"/>
  <c r="AT74" i="6" s="1"/>
  <c r="AH74" i="6"/>
  <c r="AI74" i="6"/>
  <c r="AJ74" i="6"/>
  <c r="AK74" i="6"/>
  <c r="AL74" i="6"/>
  <c r="AM74" i="6"/>
  <c r="AV74" i="6" s="1"/>
  <c r="AN74" i="6"/>
  <c r="AR74" i="6" s="1"/>
  <c r="AD75" i="6"/>
  <c r="AE75" i="6"/>
  <c r="AF75" i="6"/>
  <c r="AG75" i="6"/>
  <c r="AT75" i="6" s="1"/>
  <c r="AH75" i="6"/>
  <c r="AI75" i="6"/>
  <c r="AJ75" i="6"/>
  <c r="AK75" i="6"/>
  <c r="AL75" i="6"/>
  <c r="AM75" i="6"/>
  <c r="AV75" i="6" s="1"/>
  <c r="AN75" i="6"/>
  <c r="AR75" i="6" s="1"/>
  <c r="AD76" i="6"/>
  <c r="AE76" i="6"/>
  <c r="AF76" i="6"/>
  <c r="AG76" i="6"/>
  <c r="AT76" i="6" s="1"/>
  <c r="AH76" i="6"/>
  <c r="AI76" i="6"/>
  <c r="AJ76" i="6"/>
  <c r="AK76" i="6"/>
  <c r="AL76" i="6"/>
  <c r="AM76" i="6"/>
  <c r="AV76" i="6" s="1"/>
  <c r="AN76" i="6"/>
  <c r="AR76" i="6" s="1"/>
  <c r="AD77" i="6"/>
  <c r="AE77" i="6"/>
  <c r="AF77" i="6"/>
  <c r="AG77" i="6"/>
  <c r="AT77" i="6" s="1"/>
  <c r="AH77" i="6"/>
  <c r="AI77" i="6"/>
  <c r="AJ77" i="6"/>
  <c r="AK77" i="6"/>
  <c r="AL77" i="6"/>
  <c r="AM77" i="6"/>
  <c r="AV77" i="6" s="1"/>
  <c r="AN77" i="6"/>
  <c r="AR77" i="6" s="1"/>
  <c r="AD78" i="6"/>
  <c r="AE78" i="6"/>
  <c r="AF78" i="6"/>
  <c r="AG78" i="6"/>
  <c r="AT78" i="6" s="1"/>
  <c r="AH78" i="6"/>
  <c r="AI78" i="6"/>
  <c r="AJ78" i="6"/>
  <c r="AK78" i="6"/>
  <c r="AL78" i="6"/>
  <c r="AM78" i="6"/>
  <c r="AV78" i="6" s="1"/>
  <c r="AN78" i="6"/>
  <c r="AR78" i="6" s="1"/>
  <c r="AD79" i="6"/>
  <c r="AE79" i="6"/>
  <c r="AF79" i="6"/>
  <c r="AG79" i="6"/>
  <c r="AT79" i="6" s="1"/>
  <c r="AH79" i="6"/>
  <c r="AI79" i="6"/>
  <c r="AJ79" i="6"/>
  <c r="AK79" i="6"/>
  <c r="AL79" i="6"/>
  <c r="AM79" i="6"/>
  <c r="AV79" i="6" s="1"/>
  <c r="AN79" i="6"/>
  <c r="AR79" i="6" s="1"/>
  <c r="AD80" i="6"/>
  <c r="AE80" i="6"/>
  <c r="AF80" i="6"/>
  <c r="AG80" i="6"/>
  <c r="AT80" i="6" s="1"/>
  <c r="AH80" i="6"/>
  <c r="AI80" i="6"/>
  <c r="AJ80" i="6"/>
  <c r="AK80" i="6"/>
  <c r="AL80" i="6"/>
  <c r="AM80" i="6"/>
  <c r="AV80" i="6" s="1"/>
  <c r="AN80" i="6"/>
  <c r="AR80" i="6" s="1"/>
  <c r="AD81" i="6"/>
  <c r="AE81" i="6"/>
  <c r="AF81" i="6"/>
  <c r="AG81" i="6"/>
  <c r="AT81" i="6" s="1"/>
  <c r="AH81" i="6"/>
  <c r="AI81" i="6"/>
  <c r="AJ81" i="6"/>
  <c r="AK81" i="6"/>
  <c r="AL81" i="6"/>
  <c r="AM81" i="6"/>
  <c r="AV81" i="6" s="1"/>
  <c r="AN81" i="6"/>
  <c r="AR81" i="6" s="1"/>
  <c r="AD82" i="6"/>
  <c r="AE82" i="6"/>
  <c r="AF82" i="6"/>
  <c r="AG82" i="6"/>
  <c r="AT82" i="6" s="1"/>
  <c r="AH82" i="6"/>
  <c r="AI82" i="6"/>
  <c r="AJ82" i="6"/>
  <c r="AK82" i="6"/>
  <c r="AL82" i="6"/>
  <c r="AM82" i="6"/>
  <c r="AV82" i="6" s="1"/>
  <c r="AN82" i="6"/>
  <c r="AR82" i="6" s="1"/>
  <c r="AD83" i="6"/>
  <c r="AE83" i="6"/>
  <c r="AF83" i="6"/>
  <c r="AG83" i="6"/>
  <c r="AT83" i="6" s="1"/>
  <c r="AH83" i="6"/>
  <c r="AI83" i="6"/>
  <c r="AJ83" i="6"/>
  <c r="AK83" i="6"/>
  <c r="AL83" i="6"/>
  <c r="AM83" i="6"/>
  <c r="AV83" i="6" s="1"/>
  <c r="AN83" i="6"/>
  <c r="AR83" i="6" s="1"/>
  <c r="AD84" i="6"/>
  <c r="AE84" i="6"/>
  <c r="AF84" i="6"/>
  <c r="AG84" i="6"/>
  <c r="AT84" i="6" s="1"/>
  <c r="AH84" i="6"/>
  <c r="AI84" i="6"/>
  <c r="AJ84" i="6"/>
  <c r="AK84" i="6"/>
  <c r="AL84" i="6"/>
  <c r="AM84" i="6"/>
  <c r="AV84" i="6" s="1"/>
  <c r="AN84" i="6"/>
  <c r="AR84" i="6" s="1"/>
  <c r="AD85" i="6"/>
  <c r="AE85" i="6"/>
  <c r="AF85" i="6"/>
  <c r="AG85" i="6"/>
  <c r="AT85" i="6" s="1"/>
  <c r="AH85" i="6"/>
  <c r="AI85" i="6"/>
  <c r="AJ85" i="6"/>
  <c r="AK85" i="6"/>
  <c r="AL85" i="6"/>
  <c r="AM85" i="6"/>
  <c r="AV85" i="6" s="1"/>
  <c r="AN85" i="6"/>
  <c r="AR85" i="6" s="1"/>
  <c r="AD86" i="6"/>
  <c r="AE86" i="6"/>
  <c r="AF86" i="6"/>
  <c r="AG86" i="6"/>
  <c r="AT86" i="6" s="1"/>
  <c r="AH86" i="6"/>
  <c r="AI86" i="6"/>
  <c r="AJ86" i="6"/>
  <c r="AK86" i="6"/>
  <c r="AL86" i="6"/>
  <c r="AM86" i="6"/>
  <c r="AV86" i="6" s="1"/>
  <c r="AN86" i="6"/>
  <c r="AR86" i="6" s="1"/>
  <c r="AD87" i="6"/>
  <c r="AE87" i="6"/>
  <c r="AF87" i="6"/>
  <c r="AG87" i="6"/>
  <c r="AT87" i="6" s="1"/>
  <c r="AH87" i="6"/>
  <c r="AI87" i="6"/>
  <c r="AJ87" i="6"/>
  <c r="AK87" i="6"/>
  <c r="AL87" i="6"/>
  <c r="AM87" i="6"/>
  <c r="AV87" i="6" s="1"/>
  <c r="AN87" i="6"/>
  <c r="AR87" i="6" s="1"/>
  <c r="AD88" i="6"/>
  <c r="AE88" i="6"/>
  <c r="AF88" i="6"/>
  <c r="AG88" i="6"/>
  <c r="AT88" i="6" s="1"/>
  <c r="AH88" i="6"/>
  <c r="AI88" i="6"/>
  <c r="AJ88" i="6"/>
  <c r="AK88" i="6"/>
  <c r="AL88" i="6"/>
  <c r="AM88" i="6"/>
  <c r="AV88" i="6" s="1"/>
  <c r="AN88" i="6"/>
  <c r="AR88" i="6" s="1"/>
  <c r="AD89" i="6"/>
  <c r="AE89" i="6"/>
  <c r="AF89" i="6"/>
  <c r="AG89" i="6"/>
  <c r="AT89" i="6" s="1"/>
  <c r="AH89" i="6"/>
  <c r="AI89" i="6"/>
  <c r="AJ89" i="6"/>
  <c r="AK89" i="6"/>
  <c r="AL89" i="6"/>
  <c r="AM89" i="6"/>
  <c r="AV89" i="6" s="1"/>
  <c r="AN89" i="6"/>
  <c r="AR89" i="6" s="1"/>
  <c r="AD90" i="6"/>
  <c r="AE90" i="6"/>
  <c r="AF90" i="6"/>
  <c r="AG90" i="6"/>
  <c r="AT90" i="6" s="1"/>
  <c r="AH90" i="6"/>
  <c r="AI90" i="6"/>
  <c r="AJ90" i="6"/>
  <c r="AK90" i="6"/>
  <c r="AL90" i="6"/>
  <c r="AM90" i="6"/>
  <c r="AV90" i="6" s="1"/>
  <c r="AN90" i="6"/>
  <c r="AR90" i="6" s="1"/>
  <c r="AD91" i="6"/>
  <c r="AE91" i="6"/>
  <c r="AF91" i="6"/>
  <c r="AG91" i="6"/>
  <c r="AT91" i="6" s="1"/>
  <c r="AH91" i="6"/>
  <c r="AI91" i="6"/>
  <c r="AJ91" i="6"/>
  <c r="AK91" i="6"/>
  <c r="AL91" i="6"/>
  <c r="AM91" i="6"/>
  <c r="AV91" i="6" s="1"/>
  <c r="AN91" i="6"/>
  <c r="AR91" i="6" s="1"/>
  <c r="AD92" i="6"/>
  <c r="AE92" i="6"/>
  <c r="AF92" i="6"/>
  <c r="AG92" i="6"/>
  <c r="AT92" i="6" s="1"/>
  <c r="AH92" i="6"/>
  <c r="AI92" i="6"/>
  <c r="AJ92" i="6"/>
  <c r="AK92" i="6"/>
  <c r="AL92" i="6"/>
  <c r="AM92" i="6"/>
  <c r="AV92" i="6" s="1"/>
  <c r="AN92" i="6"/>
  <c r="AR92" i="6" s="1"/>
  <c r="AD93" i="6"/>
  <c r="AE93" i="6"/>
  <c r="AF93" i="6"/>
  <c r="AG93" i="6"/>
  <c r="AT93" i="6" s="1"/>
  <c r="AH93" i="6"/>
  <c r="AI93" i="6"/>
  <c r="AJ93" i="6"/>
  <c r="AK93" i="6"/>
  <c r="AL93" i="6"/>
  <c r="AM93" i="6"/>
  <c r="AV93" i="6" s="1"/>
  <c r="AN93" i="6"/>
  <c r="AR93" i="6" s="1"/>
  <c r="AD94" i="6"/>
  <c r="AE94" i="6"/>
  <c r="AF94" i="6"/>
  <c r="AG94" i="6"/>
  <c r="AT94" i="6" s="1"/>
  <c r="AH94" i="6"/>
  <c r="AI94" i="6"/>
  <c r="AJ94" i="6"/>
  <c r="AK94" i="6"/>
  <c r="AL94" i="6"/>
  <c r="AM94" i="6"/>
  <c r="AV94" i="6" s="1"/>
  <c r="AN94" i="6"/>
  <c r="AR94" i="6" s="1"/>
  <c r="AD95" i="6"/>
  <c r="AE95" i="6"/>
  <c r="AF95" i="6"/>
  <c r="AG95" i="6"/>
  <c r="AT95" i="6" s="1"/>
  <c r="AH95" i="6"/>
  <c r="AI95" i="6"/>
  <c r="AJ95" i="6"/>
  <c r="AK95" i="6"/>
  <c r="AL95" i="6"/>
  <c r="AM95" i="6"/>
  <c r="AV95" i="6" s="1"/>
  <c r="AN95" i="6"/>
  <c r="AR95" i="6" s="1"/>
  <c r="AD96" i="6"/>
  <c r="AE96" i="6"/>
  <c r="AF96" i="6"/>
  <c r="AG96" i="6"/>
  <c r="AT96" i="6" s="1"/>
  <c r="AH96" i="6"/>
  <c r="AI96" i="6"/>
  <c r="AJ96" i="6"/>
  <c r="AK96" i="6"/>
  <c r="AL96" i="6"/>
  <c r="AM96" i="6"/>
  <c r="AV96" i="6" s="1"/>
  <c r="AN96" i="6"/>
  <c r="AR96" i="6" s="1"/>
  <c r="AD97" i="6"/>
  <c r="AE97" i="6"/>
  <c r="AF97" i="6"/>
  <c r="AG97" i="6"/>
  <c r="AT97" i="6" s="1"/>
  <c r="AH97" i="6"/>
  <c r="AI97" i="6"/>
  <c r="AJ97" i="6"/>
  <c r="AK97" i="6"/>
  <c r="AL97" i="6"/>
  <c r="AM97" i="6"/>
  <c r="AV97" i="6" s="1"/>
  <c r="AN97" i="6"/>
  <c r="AR97" i="6" s="1"/>
  <c r="AD98" i="6"/>
  <c r="AE98" i="6"/>
  <c r="AF98" i="6"/>
  <c r="AG98" i="6"/>
  <c r="AT98" i="6" s="1"/>
  <c r="AH98" i="6"/>
  <c r="AI98" i="6"/>
  <c r="AJ98" i="6"/>
  <c r="AK98" i="6"/>
  <c r="AL98" i="6"/>
  <c r="AM98" i="6"/>
  <c r="AV98" i="6" s="1"/>
  <c r="AN98" i="6"/>
  <c r="AR98" i="6" s="1"/>
  <c r="AD99" i="6"/>
  <c r="AE99" i="6"/>
  <c r="AF99" i="6"/>
  <c r="AG99" i="6"/>
  <c r="AT99" i="6" s="1"/>
  <c r="AH99" i="6"/>
  <c r="AI99" i="6"/>
  <c r="AJ99" i="6"/>
  <c r="AK99" i="6"/>
  <c r="AL99" i="6"/>
  <c r="AM99" i="6"/>
  <c r="AV99" i="6" s="1"/>
  <c r="AN99" i="6"/>
  <c r="AR99" i="6" s="1"/>
  <c r="AD100" i="6"/>
  <c r="AE100" i="6"/>
  <c r="AF100" i="6"/>
  <c r="AG100" i="6"/>
  <c r="AT100" i="6" s="1"/>
  <c r="AH100" i="6"/>
  <c r="AI100" i="6"/>
  <c r="AJ100" i="6"/>
  <c r="AK100" i="6"/>
  <c r="AL100" i="6"/>
  <c r="AM100" i="6"/>
  <c r="AV100" i="6" s="1"/>
  <c r="AN100" i="6"/>
  <c r="AR100" i="6" s="1"/>
  <c r="AD101" i="6"/>
  <c r="AE101" i="6"/>
  <c r="AF101" i="6"/>
  <c r="AG101" i="6"/>
  <c r="AT101" i="6" s="1"/>
  <c r="AH101" i="6"/>
  <c r="AI101" i="6"/>
  <c r="AJ101" i="6"/>
  <c r="AK101" i="6"/>
  <c r="AL101" i="6"/>
  <c r="AM101" i="6"/>
  <c r="AV101" i="6" s="1"/>
  <c r="AN101" i="6"/>
  <c r="AR101" i="6" s="1"/>
  <c r="AD102" i="6"/>
  <c r="AE102" i="6"/>
  <c r="AF102" i="6"/>
  <c r="AG102" i="6"/>
  <c r="AT102" i="6" s="1"/>
  <c r="AH102" i="6"/>
  <c r="AI102" i="6"/>
  <c r="AJ102" i="6"/>
  <c r="AK102" i="6"/>
  <c r="AL102" i="6"/>
  <c r="AM102" i="6"/>
  <c r="AV102" i="6" s="1"/>
  <c r="AN102" i="6"/>
  <c r="AR102" i="6" s="1"/>
  <c r="AD103" i="6"/>
  <c r="AE103" i="6"/>
  <c r="AF103" i="6"/>
  <c r="AG103" i="6"/>
  <c r="AT103" i="6" s="1"/>
  <c r="AH103" i="6"/>
  <c r="AI103" i="6"/>
  <c r="AJ103" i="6"/>
  <c r="AK103" i="6"/>
  <c r="AL103" i="6"/>
  <c r="AM103" i="6"/>
  <c r="AV103" i="6" s="1"/>
  <c r="AN103" i="6"/>
  <c r="AR103" i="6" s="1"/>
  <c r="AD104" i="6"/>
  <c r="AE104" i="6"/>
  <c r="AF104" i="6"/>
  <c r="AG104" i="6"/>
  <c r="AT104" i="6" s="1"/>
  <c r="AH104" i="6"/>
  <c r="AI104" i="6"/>
  <c r="AJ104" i="6"/>
  <c r="AK104" i="6"/>
  <c r="AL104" i="6"/>
  <c r="AM104" i="6"/>
  <c r="AV104" i="6" s="1"/>
  <c r="AN104" i="6"/>
  <c r="AR104" i="6" s="1"/>
  <c r="AD105" i="6"/>
  <c r="AE105" i="6"/>
  <c r="AF105" i="6"/>
  <c r="AG105" i="6"/>
  <c r="AT105" i="6" s="1"/>
  <c r="AH105" i="6"/>
  <c r="AI105" i="6"/>
  <c r="AJ105" i="6"/>
  <c r="AK105" i="6"/>
  <c r="AL105" i="6"/>
  <c r="AM105" i="6"/>
  <c r="AV105" i="6" s="1"/>
  <c r="AN105" i="6"/>
  <c r="AR105" i="6" s="1"/>
  <c r="AD106" i="6"/>
  <c r="AE106" i="6"/>
  <c r="AF106" i="6"/>
  <c r="AG106" i="6"/>
  <c r="AT106" i="6" s="1"/>
  <c r="AH106" i="6"/>
  <c r="AI106" i="6"/>
  <c r="AJ106" i="6"/>
  <c r="AK106" i="6"/>
  <c r="AL106" i="6"/>
  <c r="AM106" i="6"/>
  <c r="AV106" i="6" s="1"/>
  <c r="AN106" i="6"/>
  <c r="AR106" i="6" s="1"/>
  <c r="AD107" i="6"/>
  <c r="AE107" i="6"/>
  <c r="AF107" i="6"/>
  <c r="AG107" i="6"/>
  <c r="AT107" i="6" s="1"/>
  <c r="AH107" i="6"/>
  <c r="AI107" i="6"/>
  <c r="AJ107" i="6"/>
  <c r="AK107" i="6"/>
  <c r="AL107" i="6"/>
  <c r="AM107" i="6"/>
  <c r="AV107" i="6" s="1"/>
  <c r="AN107" i="6"/>
  <c r="AR107" i="6" s="1"/>
  <c r="AD108" i="6"/>
  <c r="AE108" i="6"/>
  <c r="AF108" i="6"/>
  <c r="AG108" i="6"/>
  <c r="AT108" i="6" s="1"/>
  <c r="AH108" i="6"/>
  <c r="AI108" i="6"/>
  <c r="AJ108" i="6"/>
  <c r="AK108" i="6"/>
  <c r="AL108" i="6"/>
  <c r="AM108" i="6"/>
  <c r="AV108" i="6" s="1"/>
  <c r="AN108" i="6"/>
  <c r="AR108" i="6" s="1"/>
  <c r="AD109" i="6"/>
  <c r="AE109" i="6"/>
  <c r="AF109" i="6"/>
  <c r="AG109" i="6"/>
  <c r="AT109" i="6" s="1"/>
  <c r="AH109" i="6"/>
  <c r="AI109" i="6"/>
  <c r="AJ109" i="6"/>
  <c r="AK109" i="6"/>
  <c r="AL109" i="6"/>
  <c r="AM109" i="6"/>
  <c r="AV109" i="6" s="1"/>
  <c r="AN109" i="6"/>
  <c r="AR109" i="6" s="1"/>
  <c r="AD110" i="6"/>
  <c r="AE110" i="6"/>
  <c r="AF110" i="6"/>
  <c r="AG110" i="6"/>
  <c r="AT110" i="6" s="1"/>
  <c r="AH110" i="6"/>
  <c r="AI110" i="6"/>
  <c r="AJ110" i="6"/>
  <c r="AK110" i="6"/>
  <c r="AL110" i="6"/>
  <c r="AM110" i="6"/>
  <c r="AV110" i="6" s="1"/>
  <c r="AN110" i="6"/>
  <c r="AR110" i="6" s="1"/>
  <c r="AD111" i="6"/>
  <c r="AE111" i="6"/>
  <c r="AF111" i="6"/>
  <c r="AG111" i="6"/>
  <c r="AT111" i="6" s="1"/>
  <c r="AH111" i="6"/>
  <c r="AI111" i="6"/>
  <c r="AJ111" i="6"/>
  <c r="AK111" i="6"/>
  <c r="AL111" i="6"/>
  <c r="AM111" i="6"/>
  <c r="AV111" i="6" s="1"/>
  <c r="AN111" i="6"/>
  <c r="AR111" i="6" s="1"/>
  <c r="AD112" i="6"/>
  <c r="AE112" i="6"/>
  <c r="AF112" i="6"/>
  <c r="AG112" i="6"/>
  <c r="AT112" i="6" s="1"/>
  <c r="AH112" i="6"/>
  <c r="AI112" i="6"/>
  <c r="AJ112" i="6"/>
  <c r="AK112" i="6"/>
  <c r="AL112" i="6"/>
  <c r="AM112" i="6"/>
  <c r="AV112" i="6" s="1"/>
  <c r="AN112" i="6"/>
  <c r="AR112" i="6" s="1"/>
  <c r="AD113" i="6"/>
  <c r="AE113" i="6"/>
  <c r="AF113" i="6"/>
  <c r="AG113" i="6"/>
  <c r="AT113" i="6" s="1"/>
  <c r="AH113" i="6"/>
  <c r="AI113" i="6"/>
  <c r="AJ113" i="6"/>
  <c r="AK113" i="6"/>
  <c r="AL113" i="6"/>
  <c r="AM113" i="6"/>
  <c r="AV113" i="6" s="1"/>
  <c r="AN113" i="6"/>
  <c r="AR113" i="6" s="1"/>
  <c r="AD114" i="6"/>
  <c r="AE114" i="6"/>
  <c r="AF114" i="6"/>
  <c r="AG114" i="6"/>
  <c r="AT114" i="6" s="1"/>
  <c r="AH114" i="6"/>
  <c r="AI114" i="6"/>
  <c r="AJ114" i="6"/>
  <c r="AK114" i="6"/>
  <c r="AL114" i="6"/>
  <c r="AM114" i="6"/>
  <c r="AV114" i="6" s="1"/>
  <c r="AN114" i="6"/>
  <c r="AR114" i="6" s="1"/>
  <c r="AD115" i="6"/>
  <c r="AE115" i="6"/>
  <c r="AF115" i="6"/>
  <c r="AG115" i="6"/>
  <c r="AT115" i="6" s="1"/>
  <c r="AH115" i="6"/>
  <c r="AI115" i="6"/>
  <c r="AJ115" i="6"/>
  <c r="AK115" i="6"/>
  <c r="AL115" i="6"/>
  <c r="AM115" i="6"/>
  <c r="AV115" i="6" s="1"/>
  <c r="AN115" i="6"/>
  <c r="AR115" i="6" s="1"/>
  <c r="AD116" i="6"/>
  <c r="AE116" i="6"/>
  <c r="AF116" i="6"/>
  <c r="AG116" i="6"/>
  <c r="AT116" i="6" s="1"/>
  <c r="AH116" i="6"/>
  <c r="AI116" i="6"/>
  <c r="AJ116" i="6"/>
  <c r="AK116" i="6"/>
  <c r="AL116" i="6"/>
  <c r="AM116" i="6"/>
  <c r="AV116" i="6" s="1"/>
  <c r="AN116" i="6"/>
  <c r="AR116" i="6" s="1"/>
  <c r="AD117" i="6"/>
  <c r="AE117" i="6"/>
  <c r="AF117" i="6"/>
  <c r="AG117" i="6"/>
  <c r="AT117" i="6" s="1"/>
  <c r="AH117" i="6"/>
  <c r="AI117" i="6"/>
  <c r="AJ117" i="6"/>
  <c r="AK117" i="6"/>
  <c r="AL117" i="6"/>
  <c r="AM117" i="6"/>
  <c r="AV117" i="6" s="1"/>
  <c r="AN117" i="6"/>
  <c r="AR117" i="6" s="1"/>
  <c r="AD118" i="6"/>
  <c r="AE118" i="6"/>
  <c r="AF118" i="6"/>
  <c r="AG118" i="6"/>
  <c r="AT118" i="6" s="1"/>
  <c r="AH118" i="6"/>
  <c r="AI118" i="6"/>
  <c r="AJ118" i="6"/>
  <c r="AK118" i="6"/>
  <c r="AL118" i="6"/>
  <c r="AM118" i="6"/>
  <c r="AV118" i="6" s="1"/>
  <c r="AN118" i="6"/>
  <c r="AR118" i="6" s="1"/>
  <c r="AD119" i="6"/>
  <c r="AE119" i="6"/>
  <c r="AF119" i="6"/>
  <c r="AG119" i="6"/>
  <c r="AT119" i="6" s="1"/>
  <c r="AH119" i="6"/>
  <c r="AI119" i="6"/>
  <c r="AJ119" i="6"/>
  <c r="AK119" i="6"/>
  <c r="AL119" i="6"/>
  <c r="AM119" i="6"/>
  <c r="AV119" i="6" s="1"/>
  <c r="AN119" i="6"/>
  <c r="AR119" i="6" s="1"/>
  <c r="AD120" i="6"/>
  <c r="AE120" i="6"/>
  <c r="AF120" i="6"/>
  <c r="AG120" i="6"/>
  <c r="AT120" i="6" s="1"/>
  <c r="AH120" i="6"/>
  <c r="AI120" i="6"/>
  <c r="AJ120" i="6"/>
  <c r="AK120" i="6"/>
  <c r="AL120" i="6"/>
  <c r="AM120" i="6"/>
  <c r="AV120" i="6" s="1"/>
  <c r="AN120" i="6"/>
  <c r="AR120" i="6" s="1"/>
  <c r="AD121" i="6"/>
  <c r="AE121" i="6"/>
  <c r="AF121" i="6"/>
  <c r="AG121" i="6"/>
  <c r="AT121" i="6" s="1"/>
  <c r="AH121" i="6"/>
  <c r="AI121" i="6"/>
  <c r="AJ121" i="6"/>
  <c r="AK121" i="6"/>
  <c r="AL121" i="6"/>
  <c r="AM121" i="6"/>
  <c r="AV121" i="6" s="1"/>
  <c r="AN121" i="6"/>
  <c r="AR121" i="6" s="1"/>
  <c r="AD122" i="6"/>
  <c r="AE122" i="6"/>
  <c r="AF122" i="6"/>
  <c r="AG122" i="6"/>
  <c r="AT122" i="6" s="1"/>
  <c r="AH122" i="6"/>
  <c r="AI122" i="6"/>
  <c r="AJ122" i="6"/>
  <c r="AK122" i="6"/>
  <c r="AL122" i="6"/>
  <c r="AM122" i="6"/>
  <c r="AV122" i="6" s="1"/>
  <c r="AN122" i="6"/>
  <c r="AR122" i="6" s="1"/>
  <c r="AD123" i="6"/>
  <c r="AE123" i="6"/>
  <c r="AF123" i="6"/>
  <c r="AG123" i="6"/>
  <c r="AT123" i="6" s="1"/>
  <c r="AH123" i="6"/>
  <c r="AI123" i="6"/>
  <c r="AJ123" i="6"/>
  <c r="AK123" i="6"/>
  <c r="AL123" i="6"/>
  <c r="AM123" i="6"/>
  <c r="AV123" i="6" s="1"/>
  <c r="AN123" i="6"/>
  <c r="AR123" i="6" s="1"/>
  <c r="AD124" i="6"/>
  <c r="AE124" i="6"/>
  <c r="AF124" i="6"/>
  <c r="AG124" i="6"/>
  <c r="AT124" i="6" s="1"/>
  <c r="AH124" i="6"/>
  <c r="AI124" i="6"/>
  <c r="AJ124" i="6"/>
  <c r="AK124" i="6"/>
  <c r="AL124" i="6"/>
  <c r="AM124" i="6"/>
  <c r="AV124" i="6" s="1"/>
  <c r="AN124" i="6"/>
  <c r="AR124" i="6" s="1"/>
  <c r="AD125" i="6"/>
  <c r="AE125" i="6"/>
  <c r="AF125" i="6"/>
  <c r="AG125" i="6"/>
  <c r="AT125" i="6" s="1"/>
  <c r="AH125" i="6"/>
  <c r="AI125" i="6"/>
  <c r="AJ125" i="6"/>
  <c r="AK125" i="6"/>
  <c r="AL125" i="6"/>
  <c r="AM125" i="6"/>
  <c r="AV125" i="6" s="1"/>
  <c r="AN125" i="6"/>
  <c r="AR125" i="6" s="1"/>
  <c r="AD126" i="6"/>
  <c r="AE126" i="6"/>
  <c r="AF126" i="6"/>
  <c r="AG126" i="6"/>
  <c r="AT126" i="6" s="1"/>
  <c r="AH126" i="6"/>
  <c r="AI126" i="6"/>
  <c r="AJ126" i="6"/>
  <c r="AK126" i="6"/>
  <c r="AL126" i="6"/>
  <c r="AM126" i="6"/>
  <c r="AV126" i="6" s="1"/>
  <c r="AN126" i="6"/>
  <c r="AR126" i="6" s="1"/>
  <c r="AD127" i="6"/>
  <c r="AE127" i="6"/>
  <c r="AF127" i="6"/>
  <c r="AG127" i="6"/>
  <c r="AT127" i="6" s="1"/>
  <c r="AH127" i="6"/>
  <c r="AI127" i="6"/>
  <c r="AJ127" i="6"/>
  <c r="AK127" i="6"/>
  <c r="AL127" i="6"/>
  <c r="AM127" i="6"/>
  <c r="AV127" i="6" s="1"/>
  <c r="AN127" i="6"/>
  <c r="AR127" i="6" s="1"/>
  <c r="AD128" i="6"/>
  <c r="AE128" i="6"/>
  <c r="AF128" i="6"/>
  <c r="AG128" i="6"/>
  <c r="AT128" i="6" s="1"/>
  <c r="AH128" i="6"/>
  <c r="AI128" i="6"/>
  <c r="AJ128" i="6"/>
  <c r="AK128" i="6"/>
  <c r="AL128" i="6"/>
  <c r="AM128" i="6"/>
  <c r="AV128" i="6" s="1"/>
  <c r="AN128" i="6"/>
  <c r="AR128" i="6" s="1"/>
  <c r="AD129" i="6"/>
  <c r="AE129" i="6"/>
  <c r="AF129" i="6"/>
  <c r="AG129" i="6"/>
  <c r="AT129" i="6" s="1"/>
  <c r="AH129" i="6"/>
  <c r="AI129" i="6"/>
  <c r="AJ129" i="6"/>
  <c r="AK129" i="6"/>
  <c r="AL129" i="6"/>
  <c r="AM129" i="6"/>
  <c r="AV129" i="6" s="1"/>
  <c r="AN129" i="6"/>
  <c r="AR129" i="6" s="1"/>
  <c r="AD130" i="6"/>
  <c r="AE130" i="6"/>
  <c r="AF130" i="6"/>
  <c r="AG130" i="6"/>
  <c r="AT130" i="6" s="1"/>
  <c r="AH130" i="6"/>
  <c r="AI130" i="6"/>
  <c r="AJ130" i="6"/>
  <c r="AK130" i="6"/>
  <c r="AL130" i="6"/>
  <c r="AM130" i="6"/>
  <c r="AV130" i="6" s="1"/>
  <c r="AN130" i="6"/>
  <c r="AR130" i="6" s="1"/>
  <c r="AD131" i="6"/>
  <c r="AE131" i="6"/>
  <c r="AF131" i="6"/>
  <c r="AG131" i="6"/>
  <c r="AT131" i="6" s="1"/>
  <c r="AH131" i="6"/>
  <c r="AI131" i="6"/>
  <c r="AJ131" i="6"/>
  <c r="AK131" i="6"/>
  <c r="AL131" i="6"/>
  <c r="AM131" i="6"/>
  <c r="AV131" i="6" s="1"/>
  <c r="AN131" i="6"/>
  <c r="AR131" i="6" s="1"/>
  <c r="AD132" i="6"/>
  <c r="AE132" i="6"/>
  <c r="AF132" i="6"/>
  <c r="AG132" i="6"/>
  <c r="AT132" i="6" s="1"/>
  <c r="AH132" i="6"/>
  <c r="AI132" i="6"/>
  <c r="AJ132" i="6"/>
  <c r="AK132" i="6"/>
  <c r="AL132" i="6"/>
  <c r="AM132" i="6"/>
  <c r="AV132" i="6" s="1"/>
  <c r="AN132" i="6"/>
  <c r="AR132" i="6" s="1"/>
  <c r="AD133" i="6"/>
  <c r="AE133" i="6"/>
  <c r="AF133" i="6"/>
  <c r="AG133" i="6"/>
  <c r="AT133" i="6" s="1"/>
  <c r="AH133" i="6"/>
  <c r="AI133" i="6"/>
  <c r="AJ133" i="6"/>
  <c r="AK133" i="6"/>
  <c r="AL133" i="6"/>
  <c r="AM133" i="6"/>
  <c r="AV133" i="6" s="1"/>
  <c r="AN133" i="6"/>
  <c r="AR133" i="6" s="1"/>
  <c r="AD134" i="6"/>
  <c r="AE134" i="6"/>
  <c r="AF134" i="6"/>
  <c r="AG134" i="6"/>
  <c r="AT134" i="6" s="1"/>
  <c r="AH134" i="6"/>
  <c r="AI134" i="6"/>
  <c r="AJ134" i="6"/>
  <c r="AK134" i="6"/>
  <c r="AL134" i="6"/>
  <c r="AM134" i="6"/>
  <c r="AV134" i="6" s="1"/>
  <c r="AN134" i="6"/>
  <c r="AR134" i="6" s="1"/>
  <c r="AD135" i="6"/>
  <c r="AE135" i="6"/>
  <c r="AF135" i="6"/>
  <c r="AG135" i="6"/>
  <c r="AT135" i="6" s="1"/>
  <c r="AH135" i="6"/>
  <c r="AI135" i="6"/>
  <c r="AJ135" i="6"/>
  <c r="AK135" i="6"/>
  <c r="AL135" i="6"/>
  <c r="AM135" i="6"/>
  <c r="AV135" i="6" s="1"/>
  <c r="AN135" i="6"/>
  <c r="AR135" i="6" s="1"/>
  <c r="AD136" i="6"/>
  <c r="AE136" i="6"/>
  <c r="AF136" i="6"/>
  <c r="AG136" i="6"/>
  <c r="AT136" i="6" s="1"/>
  <c r="AH136" i="6"/>
  <c r="AI136" i="6"/>
  <c r="AJ136" i="6"/>
  <c r="AK136" i="6"/>
  <c r="AL136" i="6"/>
  <c r="AM136" i="6"/>
  <c r="AV136" i="6" s="1"/>
  <c r="AN136" i="6"/>
  <c r="AR136" i="6" s="1"/>
  <c r="AD137" i="6"/>
  <c r="AE137" i="6"/>
  <c r="AF137" i="6"/>
  <c r="AG137" i="6"/>
  <c r="AT137" i="6" s="1"/>
  <c r="AH137" i="6"/>
  <c r="AI137" i="6"/>
  <c r="AJ137" i="6"/>
  <c r="AK137" i="6"/>
  <c r="AL137" i="6"/>
  <c r="AM137" i="6"/>
  <c r="AV137" i="6" s="1"/>
  <c r="AN137" i="6"/>
  <c r="AR137" i="6" s="1"/>
  <c r="AD138" i="6"/>
  <c r="AE138" i="6"/>
  <c r="AF138" i="6"/>
  <c r="AG138" i="6"/>
  <c r="AT138" i="6" s="1"/>
  <c r="AH138" i="6"/>
  <c r="AI138" i="6"/>
  <c r="AJ138" i="6"/>
  <c r="AK138" i="6"/>
  <c r="AL138" i="6"/>
  <c r="AM138" i="6"/>
  <c r="AV138" i="6" s="1"/>
  <c r="AN138" i="6"/>
  <c r="AR138" i="6" s="1"/>
  <c r="AD139" i="6"/>
  <c r="AE139" i="6"/>
  <c r="AF139" i="6"/>
  <c r="AG139" i="6"/>
  <c r="AT139" i="6" s="1"/>
  <c r="AH139" i="6"/>
  <c r="AI139" i="6"/>
  <c r="AJ139" i="6"/>
  <c r="AK139" i="6"/>
  <c r="AL139" i="6"/>
  <c r="AM139" i="6"/>
  <c r="AV139" i="6" s="1"/>
  <c r="AN139" i="6"/>
  <c r="AR139" i="6" s="1"/>
  <c r="AD140" i="6"/>
  <c r="AE140" i="6"/>
  <c r="AF140" i="6"/>
  <c r="AG140" i="6"/>
  <c r="AT140" i="6" s="1"/>
  <c r="AH140" i="6"/>
  <c r="AI140" i="6"/>
  <c r="AJ140" i="6"/>
  <c r="AK140" i="6"/>
  <c r="AL140" i="6"/>
  <c r="AM140" i="6"/>
  <c r="AV140" i="6" s="1"/>
  <c r="AN140" i="6"/>
  <c r="AR140" i="6" s="1"/>
  <c r="AD141" i="6"/>
  <c r="AE141" i="6"/>
  <c r="AF141" i="6"/>
  <c r="AG141" i="6"/>
  <c r="AT141" i="6" s="1"/>
  <c r="AH141" i="6"/>
  <c r="AI141" i="6"/>
  <c r="AJ141" i="6"/>
  <c r="AK141" i="6"/>
  <c r="AL141" i="6"/>
  <c r="AM141" i="6"/>
  <c r="AV141" i="6" s="1"/>
  <c r="AN141" i="6"/>
  <c r="AR141" i="6" s="1"/>
  <c r="AD142" i="6"/>
  <c r="AE142" i="6"/>
  <c r="AF142" i="6"/>
  <c r="AG142" i="6"/>
  <c r="AT142" i="6" s="1"/>
  <c r="AH142" i="6"/>
  <c r="AI142" i="6"/>
  <c r="AJ142" i="6"/>
  <c r="AK142" i="6"/>
  <c r="AL142" i="6"/>
  <c r="AM142" i="6"/>
  <c r="AV142" i="6" s="1"/>
  <c r="AN142" i="6"/>
  <c r="AR142" i="6" s="1"/>
  <c r="AD143" i="6"/>
  <c r="AE143" i="6"/>
  <c r="AF143" i="6"/>
  <c r="AG143" i="6"/>
  <c r="AT143" i="6" s="1"/>
  <c r="AH143" i="6"/>
  <c r="AI143" i="6"/>
  <c r="AJ143" i="6"/>
  <c r="AK143" i="6"/>
  <c r="AL143" i="6"/>
  <c r="AM143" i="6"/>
  <c r="AV143" i="6" s="1"/>
  <c r="AN143" i="6"/>
  <c r="AR143" i="6" s="1"/>
  <c r="AD144" i="6"/>
  <c r="AE144" i="6"/>
  <c r="AF144" i="6"/>
  <c r="AG144" i="6"/>
  <c r="AT144" i="6" s="1"/>
  <c r="AH144" i="6"/>
  <c r="AI144" i="6"/>
  <c r="AJ144" i="6"/>
  <c r="AK144" i="6"/>
  <c r="AL144" i="6"/>
  <c r="AM144" i="6"/>
  <c r="AV144" i="6" s="1"/>
  <c r="AN144" i="6"/>
  <c r="AR144" i="6" s="1"/>
  <c r="AD145" i="6"/>
  <c r="AE145" i="6"/>
  <c r="AF145" i="6"/>
  <c r="AG145" i="6"/>
  <c r="AT145" i="6" s="1"/>
  <c r="AH145" i="6"/>
  <c r="AI145" i="6"/>
  <c r="AJ145" i="6"/>
  <c r="AK145" i="6"/>
  <c r="AL145" i="6"/>
  <c r="AM145" i="6"/>
  <c r="AV145" i="6" s="1"/>
  <c r="AN145" i="6"/>
  <c r="AR145" i="6" s="1"/>
  <c r="AD146" i="6"/>
  <c r="AE146" i="6"/>
  <c r="AF146" i="6"/>
  <c r="AG146" i="6"/>
  <c r="AT146" i="6" s="1"/>
  <c r="AH146" i="6"/>
  <c r="AI146" i="6"/>
  <c r="AJ146" i="6"/>
  <c r="AK146" i="6"/>
  <c r="AL146" i="6"/>
  <c r="AM146" i="6"/>
  <c r="AV146" i="6" s="1"/>
  <c r="AN146" i="6"/>
  <c r="AR146" i="6" s="1"/>
  <c r="AD147" i="6"/>
  <c r="AE147" i="6"/>
  <c r="AF147" i="6"/>
  <c r="AG147" i="6"/>
  <c r="AT147" i="6" s="1"/>
  <c r="AH147" i="6"/>
  <c r="AI147" i="6"/>
  <c r="AJ147" i="6"/>
  <c r="AK147" i="6"/>
  <c r="AL147" i="6"/>
  <c r="AM147" i="6"/>
  <c r="AV147" i="6" s="1"/>
  <c r="AN147" i="6"/>
  <c r="AR147" i="6" s="1"/>
  <c r="AD148" i="6"/>
  <c r="AE148" i="6"/>
  <c r="AF148" i="6"/>
  <c r="AG148" i="6"/>
  <c r="AT148" i="6" s="1"/>
  <c r="AH148" i="6"/>
  <c r="AI148" i="6"/>
  <c r="AJ148" i="6"/>
  <c r="AK148" i="6"/>
  <c r="AL148" i="6"/>
  <c r="AM148" i="6"/>
  <c r="AV148" i="6" s="1"/>
  <c r="AN148" i="6"/>
  <c r="AR148" i="6" s="1"/>
  <c r="AD149" i="6"/>
  <c r="AE149" i="6"/>
  <c r="AF149" i="6"/>
  <c r="AG149" i="6"/>
  <c r="AT149" i="6" s="1"/>
  <c r="AH149" i="6"/>
  <c r="AI149" i="6"/>
  <c r="AJ149" i="6"/>
  <c r="AK149" i="6"/>
  <c r="AL149" i="6"/>
  <c r="AM149" i="6"/>
  <c r="AV149" i="6" s="1"/>
  <c r="AN149" i="6"/>
  <c r="AR149" i="6" s="1"/>
  <c r="AD150" i="6"/>
  <c r="AE150" i="6"/>
  <c r="AF150" i="6"/>
  <c r="AG150" i="6"/>
  <c r="AT150" i="6" s="1"/>
  <c r="AH150" i="6"/>
  <c r="AI150" i="6"/>
  <c r="AJ150" i="6"/>
  <c r="AK150" i="6"/>
  <c r="AL150" i="6"/>
  <c r="AM150" i="6"/>
  <c r="AV150" i="6" s="1"/>
  <c r="AN150" i="6"/>
  <c r="AR150" i="6" s="1"/>
  <c r="AD151" i="6"/>
  <c r="AE151" i="6"/>
  <c r="AF151" i="6"/>
  <c r="AG151" i="6"/>
  <c r="AT151" i="6" s="1"/>
  <c r="AH151" i="6"/>
  <c r="AI151" i="6"/>
  <c r="AJ151" i="6"/>
  <c r="AK151" i="6"/>
  <c r="AL151" i="6"/>
  <c r="AM151" i="6"/>
  <c r="AV151" i="6" s="1"/>
  <c r="AN151" i="6"/>
  <c r="AR151" i="6" s="1"/>
  <c r="AD152" i="6"/>
  <c r="AE152" i="6"/>
  <c r="AF152" i="6"/>
  <c r="AG152" i="6"/>
  <c r="AT152" i="6" s="1"/>
  <c r="AH152" i="6"/>
  <c r="AI152" i="6"/>
  <c r="AJ152" i="6"/>
  <c r="AK152" i="6"/>
  <c r="AL152" i="6"/>
  <c r="AM152" i="6"/>
  <c r="AV152" i="6" s="1"/>
  <c r="AN152" i="6"/>
  <c r="AR152" i="6" s="1"/>
  <c r="AD153" i="6"/>
  <c r="AE153" i="6"/>
  <c r="AF153" i="6"/>
  <c r="AG153" i="6"/>
  <c r="AT153" i="6" s="1"/>
  <c r="AH153" i="6"/>
  <c r="AI153" i="6"/>
  <c r="AJ153" i="6"/>
  <c r="AK153" i="6"/>
  <c r="AL153" i="6"/>
  <c r="AM153" i="6"/>
  <c r="AV153" i="6" s="1"/>
  <c r="AN153" i="6"/>
  <c r="AR153" i="6" s="1"/>
  <c r="AD154" i="6"/>
  <c r="AE154" i="6"/>
  <c r="AF154" i="6"/>
  <c r="AG154" i="6"/>
  <c r="AT154" i="6" s="1"/>
  <c r="AH154" i="6"/>
  <c r="AI154" i="6"/>
  <c r="AJ154" i="6"/>
  <c r="AK154" i="6"/>
  <c r="AL154" i="6"/>
  <c r="AM154" i="6"/>
  <c r="AV154" i="6" s="1"/>
  <c r="AN154" i="6"/>
  <c r="AR154" i="6" s="1"/>
  <c r="AD155" i="6"/>
  <c r="AE155" i="6"/>
  <c r="AF155" i="6"/>
  <c r="AG155" i="6"/>
  <c r="AT155" i="6" s="1"/>
  <c r="AH155" i="6"/>
  <c r="AI155" i="6"/>
  <c r="AJ155" i="6"/>
  <c r="AK155" i="6"/>
  <c r="AL155" i="6"/>
  <c r="AM155" i="6"/>
  <c r="AV155" i="6" s="1"/>
  <c r="AN155" i="6"/>
  <c r="AR155" i="6" s="1"/>
  <c r="AD156" i="6"/>
  <c r="AE156" i="6"/>
  <c r="AF156" i="6"/>
  <c r="AG156" i="6"/>
  <c r="AT156" i="6" s="1"/>
  <c r="AH156" i="6"/>
  <c r="AI156" i="6"/>
  <c r="AJ156" i="6"/>
  <c r="AK156" i="6"/>
  <c r="AL156" i="6"/>
  <c r="AM156" i="6"/>
  <c r="AV156" i="6" s="1"/>
  <c r="AN156" i="6"/>
  <c r="AR156" i="6" s="1"/>
  <c r="AD157" i="6"/>
  <c r="AE157" i="6"/>
  <c r="AF157" i="6"/>
  <c r="AG157" i="6"/>
  <c r="AT157" i="6" s="1"/>
  <c r="AH157" i="6"/>
  <c r="AI157" i="6"/>
  <c r="AJ157" i="6"/>
  <c r="AK157" i="6"/>
  <c r="AL157" i="6"/>
  <c r="AM157" i="6"/>
  <c r="AV157" i="6" s="1"/>
  <c r="AN157" i="6"/>
  <c r="AR157" i="6" s="1"/>
  <c r="AD158" i="6"/>
  <c r="AE158" i="6"/>
  <c r="AF158" i="6"/>
  <c r="AG158" i="6"/>
  <c r="AT158" i="6" s="1"/>
  <c r="AH158" i="6"/>
  <c r="AI158" i="6"/>
  <c r="AJ158" i="6"/>
  <c r="AK158" i="6"/>
  <c r="AL158" i="6"/>
  <c r="AM158" i="6"/>
  <c r="AV158" i="6" s="1"/>
  <c r="AN158" i="6"/>
  <c r="AR158" i="6" s="1"/>
  <c r="AD159" i="6"/>
  <c r="AE159" i="6"/>
  <c r="AF159" i="6"/>
  <c r="AG159" i="6"/>
  <c r="AT159" i="6" s="1"/>
  <c r="AH159" i="6"/>
  <c r="AI159" i="6"/>
  <c r="AJ159" i="6"/>
  <c r="AK159" i="6"/>
  <c r="AL159" i="6"/>
  <c r="AM159" i="6"/>
  <c r="AV159" i="6" s="1"/>
  <c r="AN159" i="6"/>
  <c r="AR159" i="6" s="1"/>
  <c r="AD160" i="6"/>
  <c r="AE160" i="6"/>
  <c r="AF160" i="6"/>
  <c r="AG160" i="6"/>
  <c r="AT160" i="6" s="1"/>
  <c r="AH160" i="6"/>
  <c r="AI160" i="6"/>
  <c r="AJ160" i="6"/>
  <c r="AK160" i="6"/>
  <c r="AL160" i="6"/>
  <c r="AM160" i="6"/>
  <c r="AV160" i="6" s="1"/>
  <c r="AN160" i="6"/>
  <c r="AR160" i="6" s="1"/>
  <c r="AD161" i="6"/>
  <c r="AE161" i="6"/>
  <c r="AF161" i="6"/>
  <c r="AG161" i="6"/>
  <c r="AT161" i="6" s="1"/>
  <c r="AH161" i="6"/>
  <c r="AI161" i="6"/>
  <c r="AJ161" i="6"/>
  <c r="AK161" i="6"/>
  <c r="AL161" i="6"/>
  <c r="AM161" i="6"/>
  <c r="AV161" i="6" s="1"/>
  <c r="AN161" i="6"/>
  <c r="AR161" i="6" s="1"/>
  <c r="AD162" i="6"/>
  <c r="AE162" i="6"/>
  <c r="AF162" i="6"/>
  <c r="AG162" i="6"/>
  <c r="AT162" i="6" s="1"/>
  <c r="AH162" i="6"/>
  <c r="AI162" i="6"/>
  <c r="AJ162" i="6"/>
  <c r="AK162" i="6"/>
  <c r="AL162" i="6"/>
  <c r="AM162" i="6"/>
  <c r="AV162" i="6" s="1"/>
  <c r="AN162" i="6"/>
  <c r="AR162" i="6" s="1"/>
  <c r="AD163" i="6"/>
  <c r="AE163" i="6"/>
  <c r="AF163" i="6"/>
  <c r="AG163" i="6"/>
  <c r="AT163" i="6" s="1"/>
  <c r="AH163" i="6"/>
  <c r="AI163" i="6"/>
  <c r="AJ163" i="6"/>
  <c r="AK163" i="6"/>
  <c r="AL163" i="6"/>
  <c r="AM163" i="6"/>
  <c r="AV163" i="6" s="1"/>
  <c r="AN163" i="6"/>
  <c r="AR163" i="6" s="1"/>
  <c r="AD164" i="6"/>
  <c r="AE164" i="6"/>
  <c r="AF164" i="6"/>
  <c r="AG164" i="6"/>
  <c r="AT164" i="6" s="1"/>
  <c r="AH164" i="6"/>
  <c r="AI164" i="6"/>
  <c r="AJ164" i="6"/>
  <c r="AK164" i="6"/>
  <c r="AL164" i="6"/>
  <c r="AM164" i="6"/>
  <c r="AV164" i="6" s="1"/>
  <c r="AN164" i="6"/>
  <c r="AR164" i="6" s="1"/>
  <c r="AD165" i="6"/>
  <c r="AE165" i="6"/>
  <c r="AF165" i="6"/>
  <c r="AG165" i="6"/>
  <c r="AT165" i="6" s="1"/>
  <c r="AH165" i="6"/>
  <c r="AI165" i="6"/>
  <c r="AJ165" i="6"/>
  <c r="AK165" i="6"/>
  <c r="AL165" i="6"/>
  <c r="AM165" i="6"/>
  <c r="AV165" i="6" s="1"/>
  <c r="AN165" i="6"/>
  <c r="AR165" i="6" s="1"/>
  <c r="AD166" i="6"/>
  <c r="AE166" i="6"/>
  <c r="AF166" i="6"/>
  <c r="AG166" i="6"/>
  <c r="AT166" i="6" s="1"/>
  <c r="AH166" i="6"/>
  <c r="AI166" i="6"/>
  <c r="AJ166" i="6"/>
  <c r="AK166" i="6"/>
  <c r="AL166" i="6"/>
  <c r="AM166" i="6"/>
  <c r="AV166" i="6" s="1"/>
  <c r="AN166" i="6"/>
  <c r="AR166" i="6" s="1"/>
  <c r="AD167" i="6"/>
  <c r="AE167" i="6"/>
  <c r="AF167" i="6"/>
  <c r="AG167" i="6"/>
  <c r="AT167" i="6" s="1"/>
  <c r="AH167" i="6"/>
  <c r="AI167" i="6"/>
  <c r="AJ167" i="6"/>
  <c r="AK167" i="6"/>
  <c r="AL167" i="6"/>
  <c r="AM167" i="6"/>
  <c r="AV167" i="6" s="1"/>
  <c r="AN167" i="6"/>
  <c r="AR167" i="6" s="1"/>
  <c r="AD168" i="6"/>
  <c r="AE168" i="6"/>
  <c r="AF168" i="6"/>
  <c r="AG168" i="6"/>
  <c r="AT168" i="6" s="1"/>
  <c r="AH168" i="6"/>
  <c r="AI168" i="6"/>
  <c r="AJ168" i="6"/>
  <c r="AK168" i="6"/>
  <c r="AL168" i="6"/>
  <c r="AM168" i="6"/>
  <c r="AV168" i="6" s="1"/>
  <c r="AN168" i="6"/>
  <c r="AR168" i="6" s="1"/>
  <c r="AD169" i="6"/>
  <c r="AE169" i="6"/>
  <c r="AF169" i="6"/>
  <c r="AG169" i="6"/>
  <c r="AT169" i="6" s="1"/>
  <c r="AH169" i="6"/>
  <c r="AI169" i="6"/>
  <c r="AJ169" i="6"/>
  <c r="AK169" i="6"/>
  <c r="AL169" i="6"/>
  <c r="AM169" i="6"/>
  <c r="AV169" i="6" s="1"/>
  <c r="AN169" i="6"/>
  <c r="AR169" i="6" s="1"/>
  <c r="AD170" i="6"/>
  <c r="AE170" i="6"/>
  <c r="AF170" i="6"/>
  <c r="AG170" i="6"/>
  <c r="AT170" i="6" s="1"/>
  <c r="AH170" i="6"/>
  <c r="AI170" i="6"/>
  <c r="AJ170" i="6"/>
  <c r="AK170" i="6"/>
  <c r="AL170" i="6"/>
  <c r="AM170" i="6"/>
  <c r="AV170" i="6" s="1"/>
  <c r="AN170" i="6"/>
  <c r="AR170" i="6" s="1"/>
  <c r="AD171" i="6"/>
  <c r="AE171" i="6"/>
  <c r="AF171" i="6"/>
  <c r="AG171" i="6"/>
  <c r="AT171" i="6" s="1"/>
  <c r="AH171" i="6"/>
  <c r="AI171" i="6"/>
  <c r="AJ171" i="6"/>
  <c r="AK171" i="6"/>
  <c r="AL171" i="6"/>
  <c r="AM171" i="6"/>
  <c r="AV171" i="6" s="1"/>
  <c r="AN171" i="6"/>
  <c r="AR171" i="6" s="1"/>
  <c r="AD172" i="6"/>
  <c r="AE172" i="6"/>
  <c r="AF172" i="6"/>
  <c r="AG172" i="6"/>
  <c r="AT172" i="6" s="1"/>
  <c r="AH172" i="6"/>
  <c r="AI172" i="6"/>
  <c r="AJ172" i="6"/>
  <c r="AK172" i="6"/>
  <c r="AL172" i="6"/>
  <c r="AM172" i="6"/>
  <c r="AV172" i="6" s="1"/>
  <c r="AN172" i="6"/>
  <c r="AR172" i="6" s="1"/>
  <c r="AD173" i="6"/>
  <c r="AE173" i="6"/>
  <c r="AF173" i="6"/>
  <c r="AG173" i="6"/>
  <c r="AT173" i="6" s="1"/>
  <c r="AH173" i="6"/>
  <c r="AI173" i="6"/>
  <c r="AJ173" i="6"/>
  <c r="AK173" i="6"/>
  <c r="AL173" i="6"/>
  <c r="AM173" i="6"/>
  <c r="AV173" i="6" s="1"/>
  <c r="AN173" i="6"/>
  <c r="AR173" i="6" s="1"/>
  <c r="AD174" i="6"/>
  <c r="AE174" i="6"/>
  <c r="AF174" i="6"/>
  <c r="AG174" i="6"/>
  <c r="AT174" i="6" s="1"/>
  <c r="AH174" i="6"/>
  <c r="AI174" i="6"/>
  <c r="AJ174" i="6"/>
  <c r="AK174" i="6"/>
  <c r="AL174" i="6"/>
  <c r="AM174" i="6"/>
  <c r="AV174" i="6" s="1"/>
  <c r="AN174" i="6"/>
  <c r="AR174" i="6" s="1"/>
  <c r="AD175" i="6"/>
  <c r="AE175" i="6"/>
  <c r="AF175" i="6"/>
  <c r="AG175" i="6"/>
  <c r="AT175" i="6" s="1"/>
  <c r="AH175" i="6"/>
  <c r="AI175" i="6"/>
  <c r="AJ175" i="6"/>
  <c r="AK175" i="6"/>
  <c r="AL175" i="6"/>
  <c r="AM175" i="6"/>
  <c r="AV175" i="6" s="1"/>
  <c r="AN175" i="6"/>
  <c r="AR175" i="6" s="1"/>
  <c r="AD176" i="6"/>
  <c r="AE176" i="6"/>
  <c r="AF176" i="6"/>
  <c r="AG176" i="6"/>
  <c r="AT176" i="6" s="1"/>
  <c r="AH176" i="6"/>
  <c r="AI176" i="6"/>
  <c r="AJ176" i="6"/>
  <c r="AK176" i="6"/>
  <c r="AL176" i="6"/>
  <c r="AM176" i="6"/>
  <c r="AV176" i="6" s="1"/>
  <c r="AN176" i="6"/>
  <c r="AR176" i="6" s="1"/>
  <c r="AD177" i="6"/>
  <c r="AE177" i="6"/>
  <c r="AF177" i="6"/>
  <c r="AG177" i="6"/>
  <c r="AT177" i="6" s="1"/>
  <c r="AH177" i="6"/>
  <c r="AI177" i="6"/>
  <c r="AJ177" i="6"/>
  <c r="AK177" i="6"/>
  <c r="AL177" i="6"/>
  <c r="AM177" i="6"/>
  <c r="AV177" i="6" s="1"/>
  <c r="AN177" i="6"/>
  <c r="AR177" i="6" s="1"/>
  <c r="AD178" i="6"/>
  <c r="AE178" i="6"/>
  <c r="AF178" i="6"/>
  <c r="AG178" i="6"/>
  <c r="AT178" i="6" s="1"/>
  <c r="AH178" i="6"/>
  <c r="AI178" i="6"/>
  <c r="AJ178" i="6"/>
  <c r="AK178" i="6"/>
  <c r="AL178" i="6"/>
  <c r="AM178" i="6"/>
  <c r="AV178" i="6" s="1"/>
  <c r="AN178" i="6"/>
  <c r="AR178" i="6" s="1"/>
  <c r="AD179" i="6"/>
  <c r="AE179" i="6"/>
  <c r="AF179" i="6"/>
  <c r="AG179" i="6"/>
  <c r="AT179" i="6" s="1"/>
  <c r="AH179" i="6"/>
  <c r="AI179" i="6"/>
  <c r="AJ179" i="6"/>
  <c r="AK179" i="6"/>
  <c r="AL179" i="6"/>
  <c r="AM179" i="6"/>
  <c r="AV179" i="6" s="1"/>
  <c r="AN179" i="6"/>
  <c r="AR179" i="6" s="1"/>
  <c r="AD180" i="6"/>
  <c r="AE180" i="6"/>
  <c r="AF180" i="6"/>
  <c r="AG180" i="6"/>
  <c r="AT180" i="6" s="1"/>
  <c r="AH180" i="6"/>
  <c r="AI180" i="6"/>
  <c r="AJ180" i="6"/>
  <c r="AK180" i="6"/>
  <c r="AL180" i="6"/>
  <c r="AM180" i="6"/>
  <c r="AV180" i="6" s="1"/>
  <c r="AN180" i="6"/>
  <c r="AR180" i="6" s="1"/>
  <c r="AD181" i="6"/>
  <c r="AE181" i="6"/>
  <c r="AF181" i="6"/>
  <c r="AG181" i="6"/>
  <c r="AT181" i="6" s="1"/>
  <c r="AH181" i="6"/>
  <c r="AI181" i="6"/>
  <c r="AJ181" i="6"/>
  <c r="AK181" i="6"/>
  <c r="AL181" i="6"/>
  <c r="AM181" i="6"/>
  <c r="AV181" i="6" s="1"/>
  <c r="AN181" i="6"/>
  <c r="AR181" i="6" s="1"/>
  <c r="AD182" i="6"/>
  <c r="AE182" i="6"/>
  <c r="AF182" i="6"/>
  <c r="AG182" i="6"/>
  <c r="AT182" i="6" s="1"/>
  <c r="AH182" i="6"/>
  <c r="AI182" i="6"/>
  <c r="AJ182" i="6"/>
  <c r="AK182" i="6"/>
  <c r="AL182" i="6"/>
  <c r="AM182" i="6"/>
  <c r="AV182" i="6" s="1"/>
  <c r="AN182" i="6"/>
  <c r="AR182" i="6" s="1"/>
  <c r="AD183" i="6"/>
  <c r="AE183" i="6"/>
  <c r="AF183" i="6"/>
  <c r="AG183" i="6"/>
  <c r="AT183" i="6" s="1"/>
  <c r="AH183" i="6"/>
  <c r="AI183" i="6"/>
  <c r="AJ183" i="6"/>
  <c r="AK183" i="6"/>
  <c r="AL183" i="6"/>
  <c r="AM183" i="6"/>
  <c r="AV183" i="6" s="1"/>
  <c r="AN183" i="6"/>
  <c r="AR183" i="6" s="1"/>
  <c r="AD184" i="6"/>
  <c r="AE184" i="6"/>
  <c r="AF184" i="6"/>
  <c r="AG184" i="6"/>
  <c r="AT184" i="6" s="1"/>
  <c r="AH184" i="6"/>
  <c r="AI184" i="6"/>
  <c r="AJ184" i="6"/>
  <c r="AK184" i="6"/>
  <c r="AL184" i="6"/>
  <c r="AM184" i="6"/>
  <c r="AV184" i="6" s="1"/>
  <c r="AN184" i="6"/>
  <c r="AR184" i="6" s="1"/>
  <c r="AD185" i="6"/>
  <c r="AE185" i="6"/>
  <c r="AF185" i="6"/>
  <c r="AG185" i="6"/>
  <c r="AT185" i="6" s="1"/>
  <c r="AH185" i="6"/>
  <c r="AI185" i="6"/>
  <c r="AJ185" i="6"/>
  <c r="AK185" i="6"/>
  <c r="AL185" i="6"/>
  <c r="AM185" i="6"/>
  <c r="AV185" i="6" s="1"/>
  <c r="AN185" i="6"/>
  <c r="AR185" i="6" s="1"/>
  <c r="AD186" i="6"/>
  <c r="AE186" i="6"/>
  <c r="AF186" i="6"/>
  <c r="AG186" i="6"/>
  <c r="AT186" i="6" s="1"/>
  <c r="AH186" i="6"/>
  <c r="AI186" i="6"/>
  <c r="AJ186" i="6"/>
  <c r="AK186" i="6"/>
  <c r="AL186" i="6"/>
  <c r="AM186" i="6"/>
  <c r="AV186" i="6" s="1"/>
  <c r="AN186" i="6"/>
  <c r="AR186" i="6" s="1"/>
  <c r="AD187" i="6"/>
  <c r="AE187" i="6"/>
  <c r="AF187" i="6"/>
  <c r="AG187" i="6"/>
  <c r="AT187" i="6" s="1"/>
  <c r="AH187" i="6"/>
  <c r="AI187" i="6"/>
  <c r="AJ187" i="6"/>
  <c r="AK187" i="6"/>
  <c r="AL187" i="6"/>
  <c r="AM187" i="6"/>
  <c r="AV187" i="6" s="1"/>
  <c r="AN187" i="6"/>
  <c r="AR187" i="6" s="1"/>
  <c r="AD188" i="6"/>
  <c r="AE188" i="6"/>
  <c r="AF188" i="6"/>
  <c r="AG188" i="6"/>
  <c r="AT188" i="6" s="1"/>
  <c r="AH188" i="6"/>
  <c r="AI188" i="6"/>
  <c r="AJ188" i="6"/>
  <c r="AK188" i="6"/>
  <c r="AL188" i="6"/>
  <c r="AM188" i="6"/>
  <c r="AV188" i="6" s="1"/>
  <c r="AN188" i="6"/>
  <c r="AR188" i="6" s="1"/>
  <c r="AD189" i="6"/>
  <c r="AE189" i="6"/>
  <c r="AF189" i="6"/>
  <c r="AG189" i="6"/>
  <c r="AT189" i="6" s="1"/>
  <c r="AH189" i="6"/>
  <c r="AI189" i="6"/>
  <c r="AJ189" i="6"/>
  <c r="AK189" i="6"/>
  <c r="AL189" i="6"/>
  <c r="AM189" i="6"/>
  <c r="AV189" i="6" s="1"/>
  <c r="AN189" i="6"/>
  <c r="AR189" i="6" s="1"/>
  <c r="AD190" i="6"/>
  <c r="AE190" i="6"/>
  <c r="AF190" i="6"/>
  <c r="AG190" i="6"/>
  <c r="AT190" i="6" s="1"/>
  <c r="AH190" i="6"/>
  <c r="AI190" i="6"/>
  <c r="AJ190" i="6"/>
  <c r="AK190" i="6"/>
  <c r="AL190" i="6"/>
  <c r="AM190" i="6"/>
  <c r="AV190" i="6" s="1"/>
  <c r="AN190" i="6"/>
  <c r="AR190" i="6" s="1"/>
  <c r="AD191" i="6"/>
  <c r="AE191" i="6"/>
  <c r="AF191" i="6"/>
  <c r="AG191" i="6"/>
  <c r="AT191" i="6" s="1"/>
  <c r="AH191" i="6"/>
  <c r="AI191" i="6"/>
  <c r="AJ191" i="6"/>
  <c r="AK191" i="6"/>
  <c r="AL191" i="6"/>
  <c r="AM191" i="6"/>
  <c r="AV191" i="6" s="1"/>
  <c r="AN191" i="6"/>
  <c r="AR191" i="6" s="1"/>
  <c r="AD192" i="6"/>
  <c r="AE192" i="6"/>
  <c r="AF192" i="6"/>
  <c r="AG192" i="6"/>
  <c r="AT192" i="6" s="1"/>
  <c r="AH192" i="6"/>
  <c r="AI192" i="6"/>
  <c r="AJ192" i="6"/>
  <c r="AK192" i="6"/>
  <c r="AL192" i="6"/>
  <c r="AM192" i="6"/>
  <c r="AV192" i="6" s="1"/>
  <c r="AN192" i="6"/>
  <c r="AR192" i="6" s="1"/>
  <c r="AD193" i="6"/>
  <c r="AE193" i="6"/>
  <c r="AF193" i="6"/>
  <c r="AG193" i="6"/>
  <c r="AT193" i="6" s="1"/>
  <c r="AH193" i="6"/>
  <c r="AI193" i="6"/>
  <c r="AJ193" i="6"/>
  <c r="AK193" i="6"/>
  <c r="AL193" i="6"/>
  <c r="AM193" i="6"/>
  <c r="AV193" i="6" s="1"/>
  <c r="AN193" i="6"/>
  <c r="AR193" i="6" s="1"/>
  <c r="AD194" i="6"/>
  <c r="AE194" i="6"/>
  <c r="AF194" i="6"/>
  <c r="AG194" i="6"/>
  <c r="AT194" i="6" s="1"/>
  <c r="AH194" i="6"/>
  <c r="AI194" i="6"/>
  <c r="AJ194" i="6"/>
  <c r="AK194" i="6"/>
  <c r="AL194" i="6"/>
  <c r="AM194" i="6"/>
  <c r="AV194" i="6" s="1"/>
  <c r="AN194" i="6"/>
  <c r="AR194" i="6" s="1"/>
  <c r="AD195" i="6"/>
  <c r="AE195" i="6"/>
  <c r="AF195" i="6"/>
  <c r="AG195" i="6"/>
  <c r="AT195" i="6" s="1"/>
  <c r="AH195" i="6"/>
  <c r="AI195" i="6"/>
  <c r="AJ195" i="6"/>
  <c r="AK195" i="6"/>
  <c r="AL195" i="6"/>
  <c r="AM195" i="6"/>
  <c r="AV195" i="6" s="1"/>
  <c r="AN195" i="6"/>
  <c r="AR195" i="6" s="1"/>
  <c r="AN7" i="6"/>
  <c r="AM7" i="6"/>
  <c r="AV7" i="6" s="1"/>
  <c r="AL7" i="6"/>
  <c r="AK7" i="6"/>
  <c r="AJ7" i="6"/>
  <c r="AI7" i="6"/>
  <c r="AH7" i="6"/>
  <c r="AW7" i="6" s="1"/>
  <c r="AG7" i="6"/>
  <c r="AF7" i="6"/>
  <c r="AE7" i="6"/>
  <c r="AD7" i="6"/>
  <c r="AC8" i="6"/>
  <c r="AC9" i="6"/>
  <c r="AC10" i="6"/>
  <c r="AC11" i="6"/>
  <c r="AC12" i="6"/>
  <c r="AC13" i="6"/>
  <c r="AC14" i="6"/>
  <c r="AC15" i="6"/>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75" i="6"/>
  <c r="AC176" i="6"/>
  <c r="AC177" i="6"/>
  <c r="AC178" i="6"/>
  <c r="AC179" i="6"/>
  <c r="AC180" i="6"/>
  <c r="AC181" i="6"/>
  <c r="AC182" i="6"/>
  <c r="AC183" i="6"/>
  <c r="AC184" i="6"/>
  <c r="AC185" i="6"/>
  <c r="AC186" i="6"/>
  <c r="AC187" i="6"/>
  <c r="AC188" i="6"/>
  <c r="AC189" i="6"/>
  <c r="AC190" i="6"/>
  <c r="AC191" i="6"/>
  <c r="AC192" i="6"/>
  <c r="AC193" i="6"/>
  <c r="AC194" i="6"/>
  <c r="AC195" i="6"/>
  <c r="AC7" i="6"/>
  <c r="BR5" i="17"/>
  <c r="G42" i="9"/>
  <c r="AW89" i="6" l="1"/>
  <c r="AW86" i="6"/>
  <c r="AU86" i="6"/>
  <c r="AV196" i="6"/>
  <c r="AW193" i="6"/>
  <c r="AU193" i="6"/>
  <c r="AW190" i="6"/>
  <c r="AW187" i="6"/>
  <c r="AQ186" i="6"/>
  <c r="AW184" i="6"/>
  <c r="AW181" i="6"/>
  <c r="AU181" i="6"/>
  <c r="AW178" i="6"/>
  <c r="AW175" i="6"/>
  <c r="AQ174" i="6"/>
  <c r="AW172" i="6"/>
  <c r="AW169" i="6"/>
  <c r="AU169" i="6"/>
  <c r="AW166" i="6"/>
  <c r="AW163" i="6"/>
  <c r="AQ162" i="6"/>
  <c r="AW160" i="6"/>
  <c r="AW157" i="6"/>
  <c r="AU157" i="6"/>
  <c r="AW154" i="6"/>
  <c r="AW151" i="6"/>
  <c r="AQ150" i="6"/>
  <c r="AW148" i="6"/>
  <c r="AW145" i="6"/>
  <c r="AU145" i="6"/>
  <c r="AW142" i="6"/>
  <c r="AW139" i="6"/>
  <c r="AQ138" i="6"/>
  <c r="AW136" i="6"/>
  <c r="AW133" i="6"/>
  <c r="AU133" i="6"/>
  <c r="AW130" i="6"/>
  <c r="AW127" i="6"/>
  <c r="AQ126" i="6"/>
  <c r="AW124" i="6"/>
  <c r="AW121" i="6"/>
  <c r="AU121" i="6"/>
  <c r="AW118" i="6"/>
  <c r="AW115" i="6"/>
  <c r="AQ114" i="6"/>
  <c r="AW112" i="6"/>
  <c r="AW109" i="6"/>
  <c r="AU109" i="6"/>
  <c r="AW106" i="6"/>
  <c r="AW103" i="6"/>
  <c r="AQ102" i="6"/>
  <c r="AW100" i="6"/>
  <c r="AW97" i="6"/>
  <c r="AU97" i="6"/>
  <c r="AW94" i="6"/>
  <c r="AW91" i="6"/>
  <c r="AW88" i="6"/>
  <c r="AW85" i="6"/>
  <c r="AW82" i="6"/>
  <c r="AW79" i="6"/>
  <c r="AW76" i="6"/>
  <c r="AU76" i="6"/>
  <c r="AW73" i="6"/>
  <c r="AW70" i="6"/>
  <c r="AU70" i="6"/>
  <c r="AW152" i="6"/>
  <c r="AU92" i="6"/>
  <c r="AW194" i="6"/>
  <c r="AW191" i="6"/>
  <c r="AW188" i="6"/>
  <c r="AU188" i="6"/>
  <c r="AW185" i="6"/>
  <c r="AU185" i="6"/>
  <c r="AW182" i="6"/>
  <c r="AW179" i="6"/>
  <c r="AW176" i="6"/>
  <c r="AU176" i="6"/>
  <c r="AW173" i="6"/>
  <c r="AU173" i="6"/>
  <c r="AW170" i="6"/>
  <c r="AW167" i="6"/>
  <c r="AW164" i="6"/>
  <c r="AU164" i="6"/>
  <c r="AW161" i="6"/>
  <c r="AU161" i="6"/>
  <c r="AW158" i="6"/>
  <c r="AW155" i="6"/>
  <c r="AU152" i="6"/>
  <c r="AW149" i="6"/>
  <c r="AU149" i="6"/>
  <c r="AW146" i="6"/>
  <c r="AW143" i="6"/>
  <c r="AW140" i="6"/>
  <c r="AU140" i="6"/>
  <c r="AW137" i="6"/>
  <c r="AU137" i="6"/>
  <c r="AW134" i="6"/>
  <c r="AW131" i="6"/>
  <c r="AW128" i="6"/>
  <c r="AU128" i="6"/>
  <c r="AW125" i="6"/>
  <c r="AU125" i="6"/>
  <c r="AW122" i="6"/>
  <c r="AW119" i="6"/>
  <c r="AW116" i="6"/>
  <c r="AU116" i="6"/>
  <c r="AW113" i="6"/>
  <c r="AU113" i="6"/>
  <c r="AW110" i="6"/>
  <c r="AW107" i="6"/>
  <c r="AW104" i="6"/>
  <c r="AU104" i="6"/>
  <c r="AW101" i="6"/>
  <c r="AU101" i="6"/>
  <c r="AW98" i="6"/>
  <c r="AW95" i="6"/>
  <c r="AW92" i="6"/>
  <c r="AQ91" i="6"/>
  <c r="AW195" i="6"/>
  <c r="AQ194" i="6"/>
  <c r="AW192" i="6"/>
  <c r="AU192" i="6"/>
  <c r="AW189" i="6"/>
  <c r="AU189" i="6"/>
  <c r="AW186" i="6"/>
  <c r="AQ185" i="6"/>
  <c r="AW183" i="6"/>
  <c r="AQ182" i="6"/>
  <c r="AW180" i="6"/>
  <c r="AU180" i="6"/>
  <c r="AW177" i="6"/>
  <c r="AU177" i="6"/>
  <c r="AW174" i="6"/>
  <c r="AQ173" i="6"/>
  <c r="AW171" i="6"/>
  <c r="AQ170" i="6"/>
  <c r="AW168" i="6"/>
  <c r="AU168" i="6"/>
  <c r="AW165" i="6"/>
  <c r="AQ75" i="6"/>
  <c r="AW83" i="6"/>
  <c r="AW80" i="6"/>
  <c r="AU80" i="6"/>
  <c r="AQ79" i="6"/>
  <c r="AW77" i="6"/>
  <c r="AW74" i="6"/>
  <c r="AU74" i="6"/>
  <c r="AW71" i="6"/>
  <c r="AU165" i="6"/>
  <c r="AW162" i="6"/>
  <c r="AQ161" i="6"/>
  <c r="AW159" i="6"/>
  <c r="AQ158" i="6"/>
  <c r="AW156" i="6"/>
  <c r="AU156" i="6"/>
  <c r="AQ155" i="6"/>
  <c r="AW153" i="6"/>
  <c r="AU153" i="6"/>
  <c r="AW150" i="6"/>
  <c r="AU150" i="6"/>
  <c r="AQ149" i="6"/>
  <c r="AW147" i="6"/>
  <c r="AU147" i="6"/>
  <c r="AQ146" i="6"/>
  <c r="AW144" i="6"/>
  <c r="AU144" i="6"/>
  <c r="AQ143" i="6"/>
  <c r="AW141" i="6"/>
  <c r="AU141" i="6"/>
  <c r="AW138" i="6"/>
  <c r="AU138" i="6"/>
  <c r="AQ137" i="6"/>
  <c r="AW135" i="6"/>
  <c r="AQ134" i="6"/>
  <c r="AW132" i="6"/>
  <c r="AU132" i="6"/>
  <c r="AQ131" i="6"/>
  <c r="AW129" i="6"/>
  <c r="AU129" i="6"/>
  <c r="AW126" i="6"/>
  <c r="AU126" i="6"/>
  <c r="AQ125" i="6"/>
  <c r="AW123" i="6"/>
  <c r="AQ122" i="6"/>
  <c r="AW120" i="6"/>
  <c r="AU120" i="6"/>
  <c r="AQ119" i="6"/>
  <c r="AW117" i="6"/>
  <c r="AU117" i="6"/>
  <c r="AW114" i="6"/>
  <c r="AU114" i="6"/>
  <c r="AQ113" i="6"/>
  <c r="AW111" i="6"/>
  <c r="AU111" i="6"/>
  <c r="AQ110" i="6"/>
  <c r="AW108" i="6"/>
  <c r="AU108" i="6"/>
  <c r="AQ107" i="6"/>
  <c r="AW105" i="6"/>
  <c r="AU105" i="6"/>
  <c r="AW102" i="6"/>
  <c r="AU102" i="6"/>
  <c r="AQ101" i="6"/>
  <c r="AW99" i="6"/>
  <c r="AU99" i="6"/>
  <c r="AQ98" i="6"/>
  <c r="AW96" i="6"/>
  <c r="AU96" i="6"/>
  <c r="AQ95" i="6"/>
  <c r="AW93" i="6"/>
  <c r="AU93" i="6"/>
  <c r="AQ92" i="6"/>
  <c r="AQ90" i="6"/>
  <c r="AW90" i="6"/>
  <c r="AU90" i="6"/>
  <c r="AW87" i="6"/>
  <c r="AU87" i="6"/>
  <c r="AQ86" i="6"/>
  <c r="AW84" i="6"/>
  <c r="AU84" i="6"/>
  <c r="AQ83" i="6"/>
  <c r="AW81" i="6"/>
  <c r="AU81" i="6"/>
  <c r="AQ80" i="6"/>
  <c r="AQ78" i="6"/>
  <c r="AW78" i="6"/>
  <c r="AU78" i="6"/>
  <c r="AW75" i="6"/>
  <c r="AU75" i="6"/>
  <c r="AQ74" i="6"/>
  <c r="AW72" i="6"/>
  <c r="AU72" i="6"/>
  <c r="AQ71" i="6"/>
  <c r="AQ69" i="6"/>
  <c r="AW69" i="6"/>
  <c r="AU69" i="6"/>
  <c r="AQ68" i="6"/>
  <c r="AW68" i="6"/>
  <c r="AU68" i="6"/>
  <c r="AQ67" i="6"/>
  <c r="AW67" i="6"/>
  <c r="AQ66" i="6"/>
  <c r="AW66" i="6"/>
  <c r="AU66" i="6"/>
  <c r="AW65" i="6"/>
  <c r="AW64" i="6"/>
  <c r="AU64" i="6"/>
  <c r="AQ63" i="6"/>
  <c r="AW63" i="6"/>
  <c r="AU63" i="6"/>
  <c r="AQ62" i="6"/>
  <c r="AW62" i="6"/>
  <c r="AU62" i="6"/>
  <c r="AW61" i="6"/>
  <c r="AW60" i="6"/>
  <c r="AU60" i="6"/>
  <c r="AQ59" i="6"/>
  <c r="AW59" i="6"/>
  <c r="AW58" i="6"/>
  <c r="AU58" i="6"/>
  <c r="AW57" i="6"/>
  <c r="AU57" i="6"/>
  <c r="AQ56" i="6"/>
  <c r="AW56" i="6"/>
  <c r="AU56" i="6"/>
  <c r="AQ55" i="6"/>
  <c r="AW55" i="6"/>
  <c r="AQ54" i="6"/>
  <c r="AW54" i="6"/>
  <c r="AU54" i="6"/>
  <c r="AW53" i="6"/>
  <c r="AW52" i="6"/>
  <c r="AQ51" i="6"/>
  <c r="AW51" i="6"/>
  <c r="AU51" i="6"/>
  <c r="AQ50" i="6"/>
  <c r="AW50" i="6"/>
  <c r="AU50" i="6"/>
  <c r="AW49" i="6"/>
  <c r="AW48" i="6"/>
  <c r="AU48" i="6"/>
  <c r="AW47" i="6"/>
  <c r="AW46" i="6"/>
  <c r="AU46" i="6"/>
  <c r="AW45" i="6"/>
  <c r="AU45" i="6"/>
  <c r="AW44" i="6"/>
  <c r="AU44" i="6"/>
  <c r="AQ43" i="6"/>
  <c r="AW43" i="6"/>
  <c r="AQ42" i="6"/>
  <c r="AW42" i="6"/>
  <c r="AU42" i="6"/>
  <c r="AW41" i="6"/>
  <c r="AW40" i="6"/>
  <c r="AU40" i="6"/>
  <c r="AQ39" i="6"/>
  <c r="AW39" i="6"/>
  <c r="AQ38" i="6"/>
  <c r="AW38" i="6"/>
  <c r="AU38" i="6"/>
  <c r="AW37" i="6"/>
  <c r="AW36" i="6"/>
  <c r="AU36" i="6"/>
  <c r="AQ35" i="6"/>
  <c r="AW35" i="6"/>
  <c r="AQ34" i="6"/>
  <c r="AW34" i="6"/>
  <c r="AU34" i="6"/>
  <c r="AQ33" i="6"/>
  <c r="AW33" i="6"/>
  <c r="AQ32" i="6"/>
  <c r="AW32" i="6"/>
  <c r="AU32" i="6"/>
  <c r="AQ31" i="6"/>
  <c r="AW31" i="6"/>
  <c r="AQ30" i="6"/>
  <c r="AW30" i="6"/>
  <c r="AQ29" i="6"/>
  <c r="AW29" i="6"/>
  <c r="AQ28" i="6"/>
  <c r="AW28" i="6"/>
  <c r="AU28" i="6"/>
  <c r="AQ27" i="6"/>
  <c r="AW27" i="6"/>
  <c r="AQ26" i="6"/>
  <c r="AW26" i="6"/>
  <c r="AU26" i="6"/>
  <c r="AQ25" i="6"/>
  <c r="AW25" i="6"/>
  <c r="AQ24" i="6"/>
  <c r="AW24" i="6"/>
  <c r="AU24" i="6"/>
  <c r="AQ23" i="6"/>
  <c r="AW23" i="6"/>
  <c r="AQ22" i="6"/>
  <c r="AW22" i="6"/>
  <c r="AU22" i="6"/>
  <c r="AQ21" i="6"/>
  <c r="AW21" i="6"/>
  <c r="AQ20" i="6"/>
  <c r="AW20" i="6"/>
  <c r="AU20" i="6"/>
  <c r="AQ19" i="6"/>
  <c r="AW19" i="6"/>
  <c r="AU19" i="6"/>
  <c r="AQ18" i="6"/>
  <c r="AW18" i="6"/>
  <c r="AQ17" i="6"/>
  <c r="AW17" i="6"/>
  <c r="AQ16" i="6"/>
  <c r="AW16" i="6"/>
  <c r="AU16" i="6"/>
  <c r="AQ15" i="6"/>
  <c r="AW15" i="6"/>
  <c r="AQ14" i="6"/>
  <c r="AW14" i="6"/>
  <c r="AU14" i="6"/>
  <c r="AQ13" i="6"/>
  <c r="AW13" i="6"/>
  <c r="AQ12" i="6"/>
  <c r="AW12" i="6"/>
  <c r="AU12" i="6"/>
  <c r="AQ11" i="6"/>
  <c r="AW11" i="6"/>
  <c r="AQ10" i="6"/>
  <c r="AW10" i="6"/>
  <c r="AU10" i="6"/>
  <c r="AQ9" i="6"/>
  <c r="AW9" i="6"/>
  <c r="AQ8" i="6"/>
  <c r="AW8" i="6"/>
  <c r="AU8" i="6"/>
  <c r="AS85" i="6"/>
  <c r="AO85" i="6"/>
  <c r="AP85" i="6" s="1"/>
  <c r="AS180" i="6"/>
  <c r="AO180" i="6"/>
  <c r="AP180" i="6" s="1"/>
  <c r="AS96" i="6"/>
  <c r="AO96" i="6"/>
  <c r="AP96" i="6" s="1"/>
  <c r="AQ163" i="6"/>
  <c r="AU158" i="6"/>
  <c r="AQ151" i="6"/>
  <c r="AU146" i="6"/>
  <c r="AQ139" i="6"/>
  <c r="AU134" i="6"/>
  <c r="AQ127" i="6"/>
  <c r="AU122" i="6"/>
  <c r="AQ115" i="6"/>
  <c r="AU110" i="6"/>
  <c r="AQ103" i="6"/>
  <c r="AU98" i="6"/>
  <c r="AS145" i="6"/>
  <c r="AO145" i="6"/>
  <c r="AP145" i="6" s="1"/>
  <c r="AS13" i="6"/>
  <c r="AO13" i="6"/>
  <c r="AP13" i="6" s="1"/>
  <c r="AS192" i="6"/>
  <c r="AO192" i="6"/>
  <c r="AP192" i="6" s="1"/>
  <c r="AS72" i="6"/>
  <c r="AO72" i="6"/>
  <c r="AP72" i="6" s="1"/>
  <c r="AU170" i="6"/>
  <c r="AS143" i="6"/>
  <c r="AO143" i="6"/>
  <c r="AP143" i="6" s="1"/>
  <c r="AL196" i="6"/>
  <c r="AQ188" i="6"/>
  <c r="AQ164" i="6"/>
  <c r="AU159" i="6"/>
  <c r="AQ152" i="6"/>
  <c r="AQ140" i="6"/>
  <c r="AU135" i="6"/>
  <c r="AQ128" i="6"/>
  <c r="AU123" i="6"/>
  <c r="AQ116" i="6"/>
  <c r="AQ104" i="6"/>
  <c r="AQ44" i="6"/>
  <c r="AU39" i="6"/>
  <c r="AK196" i="6"/>
  <c r="AS179" i="6"/>
  <c r="AO179" i="6"/>
  <c r="AP179" i="6" s="1"/>
  <c r="AS107" i="6"/>
  <c r="AO107" i="6"/>
  <c r="AP107" i="6" s="1"/>
  <c r="AS59" i="6"/>
  <c r="AO59" i="6"/>
  <c r="AP59" i="6" s="1"/>
  <c r="AU195" i="6"/>
  <c r="AS190" i="6"/>
  <c r="AO190" i="6"/>
  <c r="AP190" i="6" s="1"/>
  <c r="AS118" i="6"/>
  <c r="AO118" i="6"/>
  <c r="AP118" i="6" s="1"/>
  <c r="AS58" i="6"/>
  <c r="AO58" i="6"/>
  <c r="AP58" i="6" s="1"/>
  <c r="AS46" i="6"/>
  <c r="AO46" i="6"/>
  <c r="AP46" i="6" s="1"/>
  <c r="AS34" i="6"/>
  <c r="AO34" i="6"/>
  <c r="AP34" i="6" s="1"/>
  <c r="AS22" i="6"/>
  <c r="AO22" i="6"/>
  <c r="AP22" i="6" s="1"/>
  <c r="AS10" i="6"/>
  <c r="AO10" i="6"/>
  <c r="AP10" i="6" s="1"/>
  <c r="AM196" i="6"/>
  <c r="AQ189" i="6"/>
  <c r="AU184" i="6"/>
  <c r="AQ177" i="6"/>
  <c r="AU172" i="6"/>
  <c r="AQ165" i="6"/>
  <c r="AU160" i="6"/>
  <c r="AQ153" i="6"/>
  <c r="AU148" i="6"/>
  <c r="AQ141" i="6"/>
  <c r="AU136" i="6"/>
  <c r="AQ129" i="6"/>
  <c r="AU124" i="6"/>
  <c r="AQ117" i="6"/>
  <c r="AU112" i="6"/>
  <c r="AQ105" i="6"/>
  <c r="AU100" i="6"/>
  <c r="AQ93" i="6"/>
  <c r="AU88" i="6"/>
  <c r="AQ81" i="6"/>
  <c r="AQ57" i="6"/>
  <c r="AU52" i="6"/>
  <c r="AQ45" i="6"/>
  <c r="AS48" i="6"/>
  <c r="AO48" i="6"/>
  <c r="AP48" i="6" s="1"/>
  <c r="AS154" i="6"/>
  <c r="AO154" i="6"/>
  <c r="AP154" i="6" s="1"/>
  <c r="AS94" i="6"/>
  <c r="AO94" i="6"/>
  <c r="AP94" i="6" s="1"/>
  <c r="AS177" i="6"/>
  <c r="AO177" i="6"/>
  <c r="AP177" i="6" s="1"/>
  <c r="AS129" i="6"/>
  <c r="AO129" i="6"/>
  <c r="AP129" i="6" s="1"/>
  <c r="AS93" i="6"/>
  <c r="AO93" i="6"/>
  <c r="AP93" i="6" s="1"/>
  <c r="AS69" i="6"/>
  <c r="AO69" i="6"/>
  <c r="AP69" i="6" s="1"/>
  <c r="AS9" i="6"/>
  <c r="AO9" i="6"/>
  <c r="AP9" i="6" s="1"/>
  <c r="AQ178" i="6"/>
  <c r="AQ166" i="6"/>
  <c r="AQ154" i="6"/>
  <c r="AQ142" i="6"/>
  <c r="AQ130" i="6"/>
  <c r="AQ118" i="6"/>
  <c r="AQ106" i="6"/>
  <c r="AQ94" i="6"/>
  <c r="AU89" i="6"/>
  <c r="AQ82" i="6"/>
  <c r="AU77" i="6"/>
  <c r="AQ70" i="6"/>
  <c r="AU65" i="6"/>
  <c r="AQ58" i="6"/>
  <c r="AU53" i="6"/>
  <c r="AQ46" i="6"/>
  <c r="AU41" i="6"/>
  <c r="AS121" i="6"/>
  <c r="AO121" i="6"/>
  <c r="AP121" i="6" s="1"/>
  <c r="AU171" i="6"/>
  <c r="AS142" i="6"/>
  <c r="AO142" i="6"/>
  <c r="AP142" i="6" s="1"/>
  <c r="AS70" i="6"/>
  <c r="AO70" i="6"/>
  <c r="AP70" i="6" s="1"/>
  <c r="AS153" i="6"/>
  <c r="AO153" i="6"/>
  <c r="AP153" i="6" s="1"/>
  <c r="AS33" i="6"/>
  <c r="AO33" i="6"/>
  <c r="AP33" i="6" s="1"/>
  <c r="AN196" i="6"/>
  <c r="AR7" i="6"/>
  <c r="AR196" i="6" s="1"/>
  <c r="AS152" i="6"/>
  <c r="AO152" i="6"/>
  <c r="AP152" i="6" s="1"/>
  <c r="AS92" i="6"/>
  <c r="AO92" i="6"/>
  <c r="AP92" i="6" s="1"/>
  <c r="AS44" i="6"/>
  <c r="AO44" i="6"/>
  <c r="AP44" i="6" s="1"/>
  <c r="AS8" i="6"/>
  <c r="AO8" i="6"/>
  <c r="AP8" i="6" s="1"/>
  <c r="AQ47" i="6"/>
  <c r="AS61" i="6"/>
  <c r="AO61" i="6"/>
  <c r="AP61" i="6" s="1"/>
  <c r="AS132" i="6"/>
  <c r="AO132" i="6"/>
  <c r="AP132" i="6" s="1"/>
  <c r="AS24" i="6"/>
  <c r="AO24" i="6"/>
  <c r="AP24" i="6" s="1"/>
  <c r="AU182" i="6"/>
  <c r="AS191" i="6"/>
  <c r="AO191" i="6"/>
  <c r="AP191" i="6" s="1"/>
  <c r="AS155" i="6"/>
  <c r="AO155" i="6"/>
  <c r="AP155" i="6" s="1"/>
  <c r="AS119" i="6"/>
  <c r="AO119" i="6"/>
  <c r="AP119" i="6" s="1"/>
  <c r="AS83" i="6"/>
  <c r="AO83" i="6"/>
  <c r="AP83" i="6" s="1"/>
  <c r="AS47" i="6"/>
  <c r="AO47" i="6"/>
  <c r="AP47" i="6" s="1"/>
  <c r="AS23" i="6"/>
  <c r="AO23" i="6"/>
  <c r="AP23" i="6" s="1"/>
  <c r="AU183" i="6"/>
  <c r="AS178" i="6"/>
  <c r="AO178" i="6"/>
  <c r="AP178" i="6" s="1"/>
  <c r="AS130" i="6"/>
  <c r="AO130" i="6"/>
  <c r="AP130" i="6" s="1"/>
  <c r="AS189" i="6"/>
  <c r="AO189" i="6"/>
  <c r="AP189" i="6" s="1"/>
  <c r="AS165" i="6"/>
  <c r="AO165" i="6"/>
  <c r="AP165" i="6" s="1"/>
  <c r="AS105" i="6"/>
  <c r="AO105" i="6"/>
  <c r="AP105" i="6" s="1"/>
  <c r="AS57" i="6"/>
  <c r="AO57" i="6"/>
  <c r="AP57" i="6" s="1"/>
  <c r="AS21" i="6"/>
  <c r="AO21" i="6"/>
  <c r="AP21" i="6" s="1"/>
  <c r="AS188" i="6"/>
  <c r="AO188" i="6"/>
  <c r="AP188" i="6" s="1"/>
  <c r="AS164" i="6"/>
  <c r="AO164" i="6"/>
  <c r="AP164" i="6" s="1"/>
  <c r="AS116" i="6"/>
  <c r="AO116" i="6"/>
  <c r="AP116" i="6" s="1"/>
  <c r="AS68" i="6"/>
  <c r="AO68" i="6"/>
  <c r="AP68" i="6" s="1"/>
  <c r="AS32" i="6"/>
  <c r="AO32" i="6"/>
  <c r="AP32" i="6" s="1"/>
  <c r="AQ191" i="6"/>
  <c r="AU186" i="6"/>
  <c r="AU174" i="6"/>
  <c r="AQ167" i="6"/>
  <c r="AU162" i="6"/>
  <c r="AO187" i="6"/>
  <c r="AP187" i="6" s="1"/>
  <c r="AS187" i="6"/>
  <c r="AO175" i="6"/>
  <c r="AP175" i="6" s="1"/>
  <c r="AS175" i="6"/>
  <c r="AO163" i="6"/>
  <c r="AP163" i="6" s="1"/>
  <c r="AS163" i="6"/>
  <c r="AO151" i="6"/>
  <c r="AP151" i="6" s="1"/>
  <c r="AS151" i="6"/>
  <c r="AO139" i="6"/>
  <c r="AP139" i="6" s="1"/>
  <c r="AS139" i="6"/>
  <c r="AO127" i="6"/>
  <c r="AP127" i="6" s="1"/>
  <c r="AS127" i="6"/>
  <c r="AO115" i="6"/>
  <c r="AP115" i="6" s="1"/>
  <c r="AS115" i="6"/>
  <c r="AO103" i="6"/>
  <c r="AP103" i="6" s="1"/>
  <c r="AS103" i="6"/>
  <c r="AO91" i="6"/>
  <c r="AP91" i="6" s="1"/>
  <c r="AS91" i="6"/>
  <c r="AO79" i="6"/>
  <c r="AP79" i="6" s="1"/>
  <c r="AS79" i="6"/>
  <c r="AO67" i="6"/>
  <c r="AP67" i="6" s="1"/>
  <c r="AS67" i="6"/>
  <c r="AO55" i="6"/>
  <c r="AP55" i="6" s="1"/>
  <c r="AS55" i="6"/>
  <c r="AO43" i="6"/>
  <c r="AP43" i="6" s="1"/>
  <c r="AS43" i="6"/>
  <c r="AO31" i="6"/>
  <c r="AP31" i="6" s="1"/>
  <c r="AS31" i="6"/>
  <c r="AO19" i="6"/>
  <c r="AP19" i="6" s="1"/>
  <c r="AS19" i="6"/>
  <c r="AD196" i="6"/>
  <c r="AQ192" i="6"/>
  <c r="AU187" i="6"/>
  <c r="AQ180" i="6"/>
  <c r="AU175" i="6"/>
  <c r="AQ168" i="6"/>
  <c r="AU163" i="6"/>
  <c r="AQ156" i="6"/>
  <c r="AU151" i="6"/>
  <c r="AQ144" i="6"/>
  <c r="AU139" i="6"/>
  <c r="AQ132" i="6"/>
  <c r="AU127" i="6"/>
  <c r="AQ120" i="6"/>
  <c r="AU115" i="6"/>
  <c r="AQ108" i="6"/>
  <c r="AU103" i="6"/>
  <c r="AQ96" i="6"/>
  <c r="AU91" i="6"/>
  <c r="AQ84" i="6"/>
  <c r="AU79" i="6"/>
  <c r="AQ72" i="6"/>
  <c r="AU67" i="6"/>
  <c r="AQ60" i="6"/>
  <c r="AQ48" i="6"/>
  <c r="AQ36" i="6"/>
  <c r="AS193" i="6"/>
  <c r="AO193" i="6"/>
  <c r="AP193" i="6" s="1"/>
  <c r="AS133" i="6"/>
  <c r="AO133" i="6"/>
  <c r="AP133" i="6" s="1"/>
  <c r="AS73" i="6"/>
  <c r="AO73" i="6"/>
  <c r="AP73" i="6" s="1"/>
  <c r="AS25" i="6"/>
  <c r="AO25" i="6"/>
  <c r="AP25" i="6" s="1"/>
  <c r="AS168" i="6"/>
  <c r="AO168" i="6"/>
  <c r="AP168" i="6" s="1"/>
  <c r="AS60" i="6"/>
  <c r="AO60" i="6"/>
  <c r="AP60" i="6" s="1"/>
  <c r="AQ187" i="6"/>
  <c r="AQ175" i="6"/>
  <c r="AS167" i="6"/>
  <c r="AO167" i="6"/>
  <c r="AP167" i="6" s="1"/>
  <c r="AS131" i="6"/>
  <c r="AO131" i="6"/>
  <c r="AP131" i="6" s="1"/>
  <c r="AS95" i="6"/>
  <c r="AO95" i="6"/>
  <c r="AP95" i="6" s="1"/>
  <c r="AS71" i="6"/>
  <c r="AO71" i="6"/>
  <c r="AP71" i="6" s="1"/>
  <c r="AS35" i="6"/>
  <c r="AO35" i="6"/>
  <c r="AP35" i="6" s="1"/>
  <c r="AS11" i="6"/>
  <c r="AO11" i="6"/>
  <c r="AP11" i="6" s="1"/>
  <c r="AQ176" i="6"/>
  <c r="AS166" i="6"/>
  <c r="AO166" i="6"/>
  <c r="AP166" i="6" s="1"/>
  <c r="AS106" i="6"/>
  <c r="AO106" i="6"/>
  <c r="AP106" i="6" s="1"/>
  <c r="AS82" i="6"/>
  <c r="AO82" i="6"/>
  <c r="AP82" i="6" s="1"/>
  <c r="AS141" i="6"/>
  <c r="AO141" i="6"/>
  <c r="AP141" i="6" s="1"/>
  <c r="AS117" i="6"/>
  <c r="AO117" i="6"/>
  <c r="AP117" i="6" s="1"/>
  <c r="AS81" i="6"/>
  <c r="AO81" i="6"/>
  <c r="AP81" i="6" s="1"/>
  <c r="AS45" i="6"/>
  <c r="AO45" i="6"/>
  <c r="AP45" i="6" s="1"/>
  <c r="AQ190" i="6"/>
  <c r="AS176" i="6"/>
  <c r="AO176" i="6"/>
  <c r="AP176" i="6" s="1"/>
  <c r="AS140" i="6"/>
  <c r="AO140" i="6"/>
  <c r="AP140" i="6" s="1"/>
  <c r="AS128" i="6"/>
  <c r="AO128" i="6"/>
  <c r="AP128" i="6" s="1"/>
  <c r="AS104" i="6"/>
  <c r="AO104" i="6"/>
  <c r="AP104" i="6" s="1"/>
  <c r="AS80" i="6"/>
  <c r="AO80" i="6"/>
  <c r="AP80" i="6" s="1"/>
  <c r="AS56" i="6"/>
  <c r="AO56" i="6"/>
  <c r="AP56" i="6" s="1"/>
  <c r="AS20" i="6"/>
  <c r="AO20" i="6"/>
  <c r="AP20" i="6" s="1"/>
  <c r="AQ179" i="6"/>
  <c r="AO186" i="6"/>
  <c r="AP186" i="6" s="1"/>
  <c r="AS186" i="6"/>
  <c r="AO174" i="6"/>
  <c r="AP174" i="6" s="1"/>
  <c r="AS174" i="6"/>
  <c r="AO162" i="6"/>
  <c r="AP162" i="6" s="1"/>
  <c r="AS162" i="6"/>
  <c r="AO150" i="6"/>
  <c r="AP150" i="6" s="1"/>
  <c r="AS150" i="6"/>
  <c r="AO138" i="6"/>
  <c r="AP138" i="6" s="1"/>
  <c r="AS138" i="6"/>
  <c r="AO126" i="6"/>
  <c r="AP126" i="6" s="1"/>
  <c r="AS126" i="6"/>
  <c r="AO114" i="6"/>
  <c r="AP114" i="6" s="1"/>
  <c r="AS114" i="6"/>
  <c r="AO102" i="6"/>
  <c r="AP102" i="6" s="1"/>
  <c r="AS102" i="6"/>
  <c r="AO90" i="6"/>
  <c r="AP90" i="6" s="1"/>
  <c r="AS90" i="6"/>
  <c r="AO78" i="6"/>
  <c r="AP78" i="6" s="1"/>
  <c r="AS78" i="6"/>
  <c r="AO66" i="6"/>
  <c r="AP66" i="6" s="1"/>
  <c r="AS66" i="6"/>
  <c r="AO54" i="6"/>
  <c r="AP54" i="6" s="1"/>
  <c r="AS54" i="6"/>
  <c r="AO42" i="6"/>
  <c r="AP42" i="6" s="1"/>
  <c r="AS42" i="6"/>
  <c r="AO30" i="6"/>
  <c r="AP30" i="6" s="1"/>
  <c r="AS30" i="6"/>
  <c r="AO18" i="6"/>
  <c r="AP18" i="6" s="1"/>
  <c r="AS18" i="6"/>
  <c r="AU7" i="6"/>
  <c r="AE196" i="6"/>
  <c r="AQ193" i="6"/>
  <c r="AQ181" i="6"/>
  <c r="AQ169" i="6"/>
  <c r="AQ157" i="6"/>
  <c r="AQ145" i="6"/>
  <c r="AQ133" i="6"/>
  <c r="AQ121" i="6"/>
  <c r="AQ109" i="6"/>
  <c r="AQ97" i="6"/>
  <c r="AQ85" i="6"/>
  <c r="AQ73" i="6"/>
  <c r="AQ61" i="6"/>
  <c r="AQ49" i="6"/>
  <c r="AQ37" i="6"/>
  <c r="AS157" i="6"/>
  <c r="AO157" i="6"/>
  <c r="AP157" i="6" s="1"/>
  <c r="AJ196" i="6"/>
  <c r="AQ7" i="6"/>
  <c r="AS156" i="6"/>
  <c r="AO156" i="6"/>
  <c r="AP156" i="6" s="1"/>
  <c r="AS36" i="6"/>
  <c r="AO36" i="6"/>
  <c r="AP36" i="6" s="1"/>
  <c r="AO173" i="6"/>
  <c r="AP173" i="6" s="1"/>
  <c r="AS173" i="6"/>
  <c r="AO137" i="6"/>
  <c r="AP137" i="6" s="1"/>
  <c r="AS137" i="6"/>
  <c r="AO101" i="6"/>
  <c r="AP101" i="6" s="1"/>
  <c r="AS101" i="6"/>
  <c r="AF196" i="6"/>
  <c r="AS97" i="6"/>
  <c r="AO97" i="6"/>
  <c r="AP97" i="6" s="1"/>
  <c r="AS120" i="6"/>
  <c r="AO120" i="6"/>
  <c r="AP120" i="6" s="1"/>
  <c r="AU194" i="6"/>
  <c r="AO161" i="6"/>
  <c r="AP161" i="6" s="1"/>
  <c r="AS161" i="6"/>
  <c r="AO125" i="6"/>
  <c r="AP125" i="6" s="1"/>
  <c r="AS125" i="6"/>
  <c r="AO89" i="6"/>
  <c r="AP89" i="6" s="1"/>
  <c r="AS89" i="6"/>
  <c r="AO7" i="6"/>
  <c r="AS7" i="6"/>
  <c r="AO184" i="6"/>
  <c r="AP184" i="6" s="1"/>
  <c r="AS184" i="6"/>
  <c r="AO160" i="6"/>
  <c r="AP160" i="6" s="1"/>
  <c r="AS160" i="6"/>
  <c r="AO148" i="6"/>
  <c r="AP148" i="6" s="1"/>
  <c r="AS148" i="6"/>
  <c r="AO136" i="6"/>
  <c r="AP136" i="6" s="1"/>
  <c r="AS136" i="6"/>
  <c r="AO124" i="6"/>
  <c r="AP124" i="6" s="1"/>
  <c r="AS124" i="6"/>
  <c r="AO112" i="6"/>
  <c r="AP112" i="6" s="1"/>
  <c r="AS112" i="6"/>
  <c r="AO88" i="6"/>
  <c r="AP88" i="6" s="1"/>
  <c r="AS88" i="6"/>
  <c r="AO76" i="6"/>
  <c r="AP76" i="6" s="1"/>
  <c r="AS76" i="6"/>
  <c r="AO52" i="6"/>
  <c r="AP52" i="6" s="1"/>
  <c r="AS52" i="6"/>
  <c r="AO28" i="6"/>
  <c r="AP28" i="6" s="1"/>
  <c r="AS28" i="6"/>
  <c r="AT7" i="6"/>
  <c r="AT196" i="6" s="1"/>
  <c r="AG196" i="6"/>
  <c r="AU190" i="6"/>
  <c r="AQ159" i="6"/>
  <c r="AQ147" i="6"/>
  <c r="AQ123" i="6"/>
  <c r="AQ111" i="6"/>
  <c r="AQ99" i="6"/>
  <c r="AS169" i="6"/>
  <c r="AO169" i="6"/>
  <c r="AP169" i="6" s="1"/>
  <c r="AS49" i="6"/>
  <c r="AO49" i="6"/>
  <c r="AP49" i="6" s="1"/>
  <c r="AS108" i="6"/>
  <c r="AO108" i="6"/>
  <c r="AP108" i="6" s="1"/>
  <c r="AO185" i="6"/>
  <c r="AP185" i="6" s="1"/>
  <c r="AS185" i="6"/>
  <c r="AO149" i="6"/>
  <c r="AP149" i="6" s="1"/>
  <c r="AS149" i="6"/>
  <c r="AO113" i="6"/>
  <c r="AP113" i="6" s="1"/>
  <c r="AS113" i="6"/>
  <c r="AO65" i="6"/>
  <c r="AP65" i="6" s="1"/>
  <c r="AS65" i="6"/>
  <c r="AO29" i="6"/>
  <c r="AP29" i="6" s="1"/>
  <c r="AS29" i="6"/>
  <c r="AO172" i="6"/>
  <c r="AP172" i="6" s="1"/>
  <c r="AS172" i="6"/>
  <c r="AO100" i="6"/>
  <c r="AP100" i="6" s="1"/>
  <c r="AS100" i="6"/>
  <c r="AO64" i="6"/>
  <c r="AP64" i="6" s="1"/>
  <c r="AS64" i="6"/>
  <c r="AO40" i="6"/>
  <c r="AP40" i="6" s="1"/>
  <c r="AS40" i="6"/>
  <c r="AO16" i="6"/>
  <c r="AP16" i="6" s="1"/>
  <c r="AS16" i="6"/>
  <c r="AQ195" i="6"/>
  <c r="AQ183" i="6"/>
  <c r="AU178" i="6"/>
  <c r="AQ171" i="6"/>
  <c r="AU166" i="6"/>
  <c r="AU154" i="6"/>
  <c r="AU142" i="6"/>
  <c r="AQ135" i="6"/>
  <c r="AU130" i="6"/>
  <c r="AU118" i="6"/>
  <c r="AU106" i="6"/>
  <c r="AU94" i="6"/>
  <c r="AQ87" i="6"/>
  <c r="AU82" i="6"/>
  <c r="AO195" i="6"/>
  <c r="AP195" i="6" s="1"/>
  <c r="AS195" i="6"/>
  <c r="AO183" i="6"/>
  <c r="AP183" i="6" s="1"/>
  <c r="AS183" i="6"/>
  <c r="AO171" i="6"/>
  <c r="AP171" i="6" s="1"/>
  <c r="AS171" i="6"/>
  <c r="AO159" i="6"/>
  <c r="AP159" i="6" s="1"/>
  <c r="AS159" i="6"/>
  <c r="AO147" i="6"/>
  <c r="AP147" i="6" s="1"/>
  <c r="AS147" i="6"/>
  <c r="AO135" i="6"/>
  <c r="AP135" i="6" s="1"/>
  <c r="AS135" i="6"/>
  <c r="AO123" i="6"/>
  <c r="AP123" i="6" s="1"/>
  <c r="AS123" i="6"/>
  <c r="AO111" i="6"/>
  <c r="AP111" i="6" s="1"/>
  <c r="AS111" i="6"/>
  <c r="AO99" i="6"/>
  <c r="AP99" i="6" s="1"/>
  <c r="AS99" i="6"/>
  <c r="AO87" i="6"/>
  <c r="AP87" i="6" s="1"/>
  <c r="AS87" i="6"/>
  <c r="AO75" i="6"/>
  <c r="AP75" i="6" s="1"/>
  <c r="AS75" i="6"/>
  <c r="AO63" i="6"/>
  <c r="AP63" i="6" s="1"/>
  <c r="AS63" i="6"/>
  <c r="AO51" i="6"/>
  <c r="AP51" i="6" s="1"/>
  <c r="AS51" i="6"/>
  <c r="AO39" i="6"/>
  <c r="AP39" i="6" s="1"/>
  <c r="AS39" i="6"/>
  <c r="AO27" i="6"/>
  <c r="AP27" i="6" s="1"/>
  <c r="AS27" i="6"/>
  <c r="AO15" i="6"/>
  <c r="AP15" i="6" s="1"/>
  <c r="AS15" i="6"/>
  <c r="AH196" i="6"/>
  <c r="AQ184" i="6"/>
  <c r="AQ172" i="6"/>
  <c r="AQ160" i="6"/>
  <c r="AQ148" i="6"/>
  <c r="AQ136" i="6"/>
  <c r="AQ124" i="6"/>
  <c r="AQ112" i="6"/>
  <c r="AQ100" i="6"/>
  <c r="AQ88" i="6"/>
  <c r="AQ76" i="6"/>
  <c r="AQ64" i="6"/>
  <c r="AQ52" i="6"/>
  <c r="AQ40" i="6"/>
  <c r="AS181" i="6"/>
  <c r="AO181" i="6"/>
  <c r="AP181" i="6" s="1"/>
  <c r="AS109" i="6"/>
  <c r="AO109" i="6"/>
  <c r="AP109" i="6" s="1"/>
  <c r="AS37" i="6"/>
  <c r="AO37" i="6"/>
  <c r="AP37" i="6" s="1"/>
  <c r="AS144" i="6"/>
  <c r="AO144" i="6"/>
  <c r="AP144" i="6" s="1"/>
  <c r="AS84" i="6"/>
  <c r="AO84" i="6"/>
  <c r="AP84" i="6" s="1"/>
  <c r="AS12" i="6"/>
  <c r="AO12" i="6"/>
  <c r="AP12" i="6" s="1"/>
  <c r="AO77" i="6"/>
  <c r="AP77" i="6" s="1"/>
  <c r="AS77" i="6"/>
  <c r="AO53" i="6"/>
  <c r="AP53" i="6" s="1"/>
  <c r="AS53" i="6"/>
  <c r="AO41" i="6"/>
  <c r="AP41" i="6" s="1"/>
  <c r="AS41" i="6"/>
  <c r="AO17" i="6"/>
  <c r="AP17" i="6" s="1"/>
  <c r="AS17" i="6"/>
  <c r="AO194" i="6"/>
  <c r="AP194" i="6" s="1"/>
  <c r="AS194" i="6"/>
  <c r="AO182" i="6"/>
  <c r="AP182" i="6" s="1"/>
  <c r="AS182" i="6"/>
  <c r="AO170" i="6"/>
  <c r="AP170" i="6" s="1"/>
  <c r="AS170" i="6"/>
  <c r="AO158" i="6"/>
  <c r="AP158" i="6" s="1"/>
  <c r="AS158" i="6"/>
  <c r="AO146" i="6"/>
  <c r="AP146" i="6" s="1"/>
  <c r="AS146" i="6"/>
  <c r="AO134" i="6"/>
  <c r="AP134" i="6" s="1"/>
  <c r="AS134" i="6"/>
  <c r="AO122" i="6"/>
  <c r="AP122" i="6" s="1"/>
  <c r="AS122" i="6"/>
  <c r="AO110" i="6"/>
  <c r="AP110" i="6" s="1"/>
  <c r="AS110" i="6"/>
  <c r="AO98" i="6"/>
  <c r="AP98" i="6" s="1"/>
  <c r="AS98" i="6"/>
  <c r="AO86" i="6"/>
  <c r="AP86" i="6" s="1"/>
  <c r="AS86" i="6"/>
  <c r="AO74" i="6"/>
  <c r="AP74" i="6" s="1"/>
  <c r="AS74" i="6"/>
  <c r="AO62" i="6"/>
  <c r="AP62" i="6" s="1"/>
  <c r="AS62" i="6"/>
  <c r="AO50" i="6"/>
  <c r="AP50" i="6" s="1"/>
  <c r="AS50" i="6"/>
  <c r="AO38" i="6"/>
  <c r="AP38" i="6" s="1"/>
  <c r="AS38" i="6"/>
  <c r="AO26" i="6"/>
  <c r="AP26" i="6" s="1"/>
  <c r="AS26" i="6"/>
  <c r="AO14" i="6"/>
  <c r="AP14" i="6" s="1"/>
  <c r="AS14" i="6"/>
  <c r="AI196" i="6"/>
  <c r="AQ89" i="6"/>
  <c r="AQ77" i="6"/>
  <c r="AQ65" i="6"/>
  <c r="AQ53" i="6"/>
  <c r="AQ41" i="6"/>
  <c r="AU85" i="6"/>
  <c r="AU73" i="6"/>
  <c r="AU61" i="6"/>
  <c r="AU49" i="6"/>
  <c r="AU37" i="6"/>
  <c r="AU25" i="6"/>
  <c r="AU13" i="6"/>
  <c r="AU27" i="6"/>
  <c r="AU15" i="6"/>
  <c r="AU29" i="6"/>
  <c r="AU17" i="6"/>
  <c r="AU30" i="6"/>
  <c r="AU18" i="6"/>
  <c r="AU55" i="6"/>
  <c r="AU43" i="6"/>
  <c r="AU31" i="6"/>
  <c r="AU33" i="6"/>
  <c r="AU21" i="6"/>
  <c r="AU9" i="6"/>
  <c r="AU191" i="6"/>
  <c r="AU179" i="6"/>
  <c r="AU167" i="6"/>
  <c r="AU155" i="6"/>
  <c r="AU143" i="6"/>
  <c r="AU131" i="6"/>
  <c r="AU119" i="6"/>
  <c r="AU107" i="6"/>
  <c r="AU95" i="6"/>
  <c r="AU83" i="6"/>
  <c r="AU71" i="6"/>
  <c r="AU59" i="6"/>
  <c r="AU47" i="6"/>
  <c r="AU35" i="6"/>
  <c r="AU23" i="6"/>
  <c r="AU11" i="6"/>
  <c r="G43" i="9"/>
  <c r="G39" i="9"/>
  <c r="G40" i="9"/>
  <c r="G41" i="9"/>
  <c r="G38" i="9"/>
  <c r="AW196" i="6" l="1"/>
  <c r="AS196" i="6"/>
  <c r="AP7" i="6"/>
  <c r="AP196" i="6" s="1"/>
  <c r="AO196" i="6"/>
  <c r="AU196" i="6"/>
  <c r="AQ196" i="6"/>
  <c r="CY7" i="17"/>
  <c r="CY5" i="17"/>
  <c r="C4" i="23" l="1"/>
  <c r="B4" i="23"/>
  <c r="BV2" i="17"/>
  <c r="BN5" i="17" l="1"/>
  <c r="BU5" i="17" l="1"/>
  <c r="BU200" i="17" l="1"/>
  <c r="BU199" i="17"/>
  <c r="BU198" i="17"/>
  <c r="BU197" i="17"/>
  <c r="BU196" i="17"/>
  <c r="BU195" i="17"/>
  <c r="BU194" i="17"/>
  <c r="BU193" i="17"/>
  <c r="BU192" i="17"/>
  <c r="BU191" i="17"/>
  <c r="BU190" i="17"/>
  <c r="BU189" i="17"/>
  <c r="BU188" i="17"/>
  <c r="BU187" i="17"/>
  <c r="BU186" i="17"/>
  <c r="BU185" i="17"/>
  <c r="BU184" i="17"/>
  <c r="BU183" i="17"/>
  <c r="BU182" i="17"/>
  <c r="BU181" i="17"/>
  <c r="BU180" i="17"/>
  <c r="BU179" i="17"/>
  <c r="BU178" i="17"/>
  <c r="BU177" i="17"/>
  <c r="BU176" i="17"/>
  <c r="BU175" i="17"/>
  <c r="BU174" i="17"/>
  <c r="BU173" i="17"/>
  <c r="BU172" i="17"/>
  <c r="BU171" i="17"/>
  <c r="BU170" i="17"/>
  <c r="BU169" i="17"/>
  <c r="BU168" i="17"/>
  <c r="BU167" i="17"/>
  <c r="BU166" i="17"/>
  <c r="BU165" i="17"/>
  <c r="BU164" i="17"/>
  <c r="BU163" i="17"/>
  <c r="BU162" i="17"/>
  <c r="BU161" i="17"/>
  <c r="BU160" i="17"/>
  <c r="BU159" i="17"/>
  <c r="BU158" i="17"/>
  <c r="BU157" i="17"/>
  <c r="BU156" i="17"/>
  <c r="BU155" i="17"/>
  <c r="BU154" i="17"/>
  <c r="BU153" i="17"/>
  <c r="BU152" i="17"/>
  <c r="BU151" i="17"/>
  <c r="BU150" i="17"/>
  <c r="BU149" i="17"/>
  <c r="BU148" i="17"/>
  <c r="BU147" i="17"/>
  <c r="BU146" i="17"/>
  <c r="BU145" i="17"/>
  <c r="BU144" i="17"/>
  <c r="BU143" i="17"/>
  <c r="BU142" i="17"/>
  <c r="BU141" i="17"/>
  <c r="BU140" i="17"/>
  <c r="BU139" i="17"/>
  <c r="BU138" i="17"/>
  <c r="BU137" i="17"/>
  <c r="BU136" i="17"/>
  <c r="BU135" i="17"/>
  <c r="BU134" i="17"/>
  <c r="BU133" i="17"/>
  <c r="BU132" i="17"/>
  <c r="BU131" i="17"/>
  <c r="BU130" i="17"/>
  <c r="BU129" i="17"/>
  <c r="BU128" i="17"/>
  <c r="BU127" i="17"/>
  <c r="BU126" i="17"/>
  <c r="BU125" i="17"/>
  <c r="BU124" i="17"/>
  <c r="BU123" i="17"/>
  <c r="BU122" i="17"/>
  <c r="BU121" i="17"/>
  <c r="BU120" i="17"/>
  <c r="BU119" i="17"/>
  <c r="BU118" i="17"/>
  <c r="BU117" i="17"/>
  <c r="BU116" i="17"/>
  <c r="BU115" i="17"/>
  <c r="BU114" i="17"/>
  <c r="BU113" i="17"/>
  <c r="BU112" i="17"/>
  <c r="BU111" i="17"/>
  <c r="BU110" i="17"/>
  <c r="BU109" i="17"/>
  <c r="BU108" i="17"/>
  <c r="BU107" i="17"/>
  <c r="BU106" i="17"/>
  <c r="BU105" i="17"/>
  <c r="BU104" i="17"/>
  <c r="BU103" i="17"/>
  <c r="BU102" i="17"/>
  <c r="BU101" i="17"/>
  <c r="BU100" i="17"/>
  <c r="BU99" i="17"/>
  <c r="BU98" i="17"/>
  <c r="BU97" i="17"/>
  <c r="BU96" i="17"/>
  <c r="BU95" i="17"/>
  <c r="BU94" i="17"/>
  <c r="BU93" i="17"/>
  <c r="BU92" i="17"/>
  <c r="BU91" i="17"/>
  <c r="BU90" i="17"/>
  <c r="BU89" i="17"/>
  <c r="BU88" i="17"/>
  <c r="BU87" i="17"/>
  <c r="BU86" i="17"/>
  <c r="BU85" i="17"/>
  <c r="BU84" i="17"/>
  <c r="BU83" i="17"/>
  <c r="BU82" i="17"/>
  <c r="BU81" i="17"/>
  <c r="BU80" i="17"/>
  <c r="BU79" i="17"/>
  <c r="BU78" i="17"/>
  <c r="BU77" i="17"/>
  <c r="BU76" i="17"/>
  <c r="BU75" i="17"/>
  <c r="BU74" i="17"/>
  <c r="BU73" i="17"/>
  <c r="BU72" i="17"/>
  <c r="BU71" i="17"/>
  <c r="BU70" i="17"/>
  <c r="BU69" i="17"/>
  <c r="BU68" i="17"/>
  <c r="BU67" i="17"/>
  <c r="BU66" i="17"/>
  <c r="BU65" i="17"/>
  <c r="BU64" i="17"/>
  <c r="BU63" i="17"/>
  <c r="BU62" i="17"/>
  <c r="BU61" i="17"/>
  <c r="BU60" i="17"/>
  <c r="BU59" i="17"/>
  <c r="BU58" i="17"/>
  <c r="BU57" i="17"/>
  <c r="BU56" i="17"/>
  <c r="BU55" i="17"/>
  <c r="BU54" i="17"/>
  <c r="BU53" i="17"/>
  <c r="BU52" i="17"/>
  <c r="BU51" i="17"/>
  <c r="BU50" i="17"/>
  <c r="BU49" i="17"/>
  <c r="BU48" i="17"/>
  <c r="BU47" i="17"/>
  <c r="BU46" i="17"/>
  <c r="BU45" i="17"/>
  <c r="BU44" i="17"/>
  <c r="BU43" i="17"/>
  <c r="BU42" i="17"/>
  <c r="BU41" i="17"/>
  <c r="BU40" i="17"/>
  <c r="BU39" i="17"/>
  <c r="BU38" i="17"/>
  <c r="BU37" i="17"/>
  <c r="BU36" i="17"/>
  <c r="BU35" i="17"/>
  <c r="BU34" i="17"/>
  <c r="BU33" i="17"/>
  <c r="BU32" i="17"/>
  <c r="BU31" i="17"/>
  <c r="BU30" i="17"/>
  <c r="BU29" i="17"/>
  <c r="BU28" i="17"/>
  <c r="BU27" i="17"/>
  <c r="BU26" i="17"/>
  <c r="BU25" i="17"/>
  <c r="BU24" i="17"/>
  <c r="BU23" i="17"/>
  <c r="BU22" i="17"/>
  <c r="BU21" i="17"/>
  <c r="BU20" i="17"/>
  <c r="BU19" i="17"/>
  <c r="BU18" i="17"/>
  <c r="BU17" i="17"/>
  <c r="BU16" i="17"/>
  <c r="BU15" i="17"/>
  <c r="BU14" i="17"/>
  <c r="BU13" i="17"/>
  <c r="BU12" i="17"/>
  <c r="BU11" i="17"/>
  <c r="BU10" i="17"/>
  <c r="BU9" i="17"/>
  <c r="BU8" i="17"/>
  <c r="BU7" i="17"/>
  <c r="BU6" i="17"/>
  <c r="BO5" i="17"/>
  <c r="BN200" i="17"/>
  <c r="BN6" i="17"/>
  <c r="BN7" i="17"/>
  <c r="BN8" i="17"/>
  <c r="BN9" i="17"/>
  <c r="BN10" i="17"/>
  <c r="BN11" i="17"/>
  <c r="BN12" i="17"/>
  <c r="BN13" i="17"/>
  <c r="BN14" i="17"/>
  <c r="BN15" i="17"/>
  <c r="BN16" i="17"/>
  <c r="BN17" i="17"/>
  <c r="BN18" i="17"/>
  <c r="BN19" i="17"/>
  <c r="BN20" i="17"/>
  <c r="BN21" i="17"/>
  <c r="BN22" i="17"/>
  <c r="BN23" i="17"/>
  <c r="BN24" i="17"/>
  <c r="BN25" i="17"/>
  <c r="BN26" i="17"/>
  <c r="BN27" i="17"/>
  <c r="BN28" i="17"/>
  <c r="BN29" i="17"/>
  <c r="BN30" i="17"/>
  <c r="BN31" i="17"/>
  <c r="BN32" i="17"/>
  <c r="BN33" i="17"/>
  <c r="BN34" i="17"/>
  <c r="BN35" i="17"/>
  <c r="BN36" i="17"/>
  <c r="BN37" i="17"/>
  <c r="BN38" i="17"/>
  <c r="BN39" i="17"/>
  <c r="BN40" i="17"/>
  <c r="BN41" i="17"/>
  <c r="BN42" i="17"/>
  <c r="BN43" i="17"/>
  <c r="BN44" i="17"/>
  <c r="BN45" i="17"/>
  <c r="BN46" i="17"/>
  <c r="BN47" i="17"/>
  <c r="BN48" i="17"/>
  <c r="BN49" i="17"/>
  <c r="BN50" i="17"/>
  <c r="BN51" i="17"/>
  <c r="BN52" i="17"/>
  <c r="BN53" i="17"/>
  <c r="BN54" i="17"/>
  <c r="BN55" i="17"/>
  <c r="BN56" i="17"/>
  <c r="BN57" i="17"/>
  <c r="BN58" i="17"/>
  <c r="BN59" i="17"/>
  <c r="BN60" i="17"/>
  <c r="BN61" i="17"/>
  <c r="BN62" i="17"/>
  <c r="BN63" i="17"/>
  <c r="BN64" i="17"/>
  <c r="BN65" i="17"/>
  <c r="BN66" i="17"/>
  <c r="BN67" i="17"/>
  <c r="BN68" i="17"/>
  <c r="BN69" i="17"/>
  <c r="BN70" i="17"/>
  <c r="BN71" i="17"/>
  <c r="BN72" i="17"/>
  <c r="BN73" i="17"/>
  <c r="BN74" i="17"/>
  <c r="BN75" i="17"/>
  <c r="BN76" i="17"/>
  <c r="BN77" i="17"/>
  <c r="BN78" i="17"/>
  <c r="BN79" i="17"/>
  <c r="BN80" i="17"/>
  <c r="BN81" i="17"/>
  <c r="BN82" i="17"/>
  <c r="BN83" i="17"/>
  <c r="BN84" i="17"/>
  <c r="BN85" i="17"/>
  <c r="BN86" i="17"/>
  <c r="BN87" i="17"/>
  <c r="BN88" i="17"/>
  <c r="BN89" i="17"/>
  <c r="BN90" i="17"/>
  <c r="BN91" i="17"/>
  <c r="BN92" i="17"/>
  <c r="BN93" i="17"/>
  <c r="BN94" i="17"/>
  <c r="BN95" i="17"/>
  <c r="BN96" i="17"/>
  <c r="BN97" i="17"/>
  <c r="BN98" i="17"/>
  <c r="BN99" i="17"/>
  <c r="BN100" i="17"/>
  <c r="BN101" i="17"/>
  <c r="BN102" i="17"/>
  <c r="BN103" i="17"/>
  <c r="BN104" i="17"/>
  <c r="BN105" i="17"/>
  <c r="BN106" i="17"/>
  <c r="BN107" i="17"/>
  <c r="BN108" i="17"/>
  <c r="BN109" i="17"/>
  <c r="BN110" i="17"/>
  <c r="BN111" i="17"/>
  <c r="BN112" i="17"/>
  <c r="BN113" i="17"/>
  <c r="BN114" i="17"/>
  <c r="BN115" i="17"/>
  <c r="BN116" i="17"/>
  <c r="BN117" i="17"/>
  <c r="BN118" i="17"/>
  <c r="BN119" i="17"/>
  <c r="BN120" i="17"/>
  <c r="BN121" i="17"/>
  <c r="BN122" i="17"/>
  <c r="BN123" i="17"/>
  <c r="BN124" i="17"/>
  <c r="BN125" i="17"/>
  <c r="BN126" i="17"/>
  <c r="BN127" i="17"/>
  <c r="BN128" i="17"/>
  <c r="BN129" i="17"/>
  <c r="BN130" i="17"/>
  <c r="BN131" i="17"/>
  <c r="BN132" i="17"/>
  <c r="BN133" i="17"/>
  <c r="BN134" i="17"/>
  <c r="BN135" i="17"/>
  <c r="BN136" i="17"/>
  <c r="BN137" i="17"/>
  <c r="BN138" i="17"/>
  <c r="BN139" i="17"/>
  <c r="BN140" i="17"/>
  <c r="BN141" i="17"/>
  <c r="BN142" i="17"/>
  <c r="BN143" i="17"/>
  <c r="BN144" i="17"/>
  <c r="BN145" i="17"/>
  <c r="BN146" i="17"/>
  <c r="BN147" i="17"/>
  <c r="BN148" i="17"/>
  <c r="BN149" i="17"/>
  <c r="BN150" i="17"/>
  <c r="BN151" i="17"/>
  <c r="BN152" i="17"/>
  <c r="BN153" i="17"/>
  <c r="BN154" i="17"/>
  <c r="BN155" i="17"/>
  <c r="BN156" i="17"/>
  <c r="BN157" i="17"/>
  <c r="BN158" i="17"/>
  <c r="BN159" i="17"/>
  <c r="BN160" i="17"/>
  <c r="BN161" i="17"/>
  <c r="BN162" i="17"/>
  <c r="BN163" i="17"/>
  <c r="BN164" i="17"/>
  <c r="BN165" i="17"/>
  <c r="BN166" i="17"/>
  <c r="BN167" i="17"/>
  <c r="BN168" i="17"/>
  <c r="BN169" i="17"/>
  <c r="BN170" i="17"/>
  <c r="BN171" i="17"/>
  <c r="BN172" i="17"/>
  <c r="BN173" i="17"/>
  <c r="BN174" i="17"/>
  <c r="BN175" i="17"/>
  <c r="BN176" i="17"/>
  <c r="BN177" i="17"/>
  <c r="BN178" i="17"/>
  <c r="BN179" i="17"/>
  <c r="BN180" i="17"/>
  <c r="BN181" i="17"/>
  <c r="BN182" i="17"/>
  <c r="BN183" i="17"/>
  <c r="BN184" i="17"/>
  <c r="BN185" i="17"/>
  <c r="BN186" i="17"/>
  <c r="BN187" i="17"/>
  <c r="BN188" i="17"/>
  <c r="BN189" i="17"/>
  <c r="BN190" i="17"/>
  <c r="BN191" i="17"/>
  <c r="BN192" i="17"/>
  <c r="BN193" i="17"/>
  <c r="BN194" i="17"/>
  <c r="BN195" i="17"/>
  <c r="BN196" i="17"/>
  <c r="BN197" i="17"/>
  <c r="BN198" i="17"/>
  <c r="BN199" i="17"/>
  <c r="CQ5" i="17"/>
  <c r="BO6" i="17"/>
  <c r="U21" i="21"/>
  <c r="L34" i="21"/>
  <c r="M42" i="21"/>
  <c r="N42" i="21"/>
  <c r="L42" i="21"/>
  <c r="M43" i="21"/>
  <c r="R43" i="21"/>
  <c r="BQ198" i="22"/>
  <c r="BR3" i="22"/>
  <c r="BT3" i="22" s="1"/>
  <c r="BS3" i="22"/>
  <c r="BR4" i="22"/>
  <c r="BS4" i="22"/>
  <c r="BU4" i="22" s="1"/>
  <c r="BR5" i="22"/>
  <c r="BT5" i="22" s="1"/>
  <c r="BS5" i="22"/>
  <c r="BR6" i="22"/>
  <c r="BS6" i="22"/>
  <c r="BU6" i="22" s="1"/>
  <c r="BR7" i="22"/>
  <c r="BT7" i="22" s="1"/>
  <c r="BS7" i="22"/>
  <c r="BR8" i="22"/>
  <c r="BS8" i="22"/>
  <c r="BU8" i="22" s="1"/>
  <c r="BR9" i="22"/>
  <c r="BT9" i="22" s="1"/>
  <c r="BS9" i="22"/>
  <c r="BR10" i="22"/>
  <c r="BS10" i="22"/>
  <c r="BU10" i="22" s="1"/>
  <c r="BR11" i="22"/>
  <c r="BT11" i="22" s="1"/>
  <c r="BS11" i="22"/>
  <c r="BR12" i="22"/>
  <c r="BS12" i="22"/>
  <c r="BU12" i="22" s="1"/>
  <c r="BR13" i="22"/>
  <c r="BT13" i="22" s="1"/>
  <c r="BS13" i="22"/>
  <c r="BR14" i="22"/>
  <c r="BS14" i="22"/>
  <c r="BU14" i="22" s="1"/>
  <c r="BR15" i="22"/>
  <c r="BT15" i="22" s="1"/>
  <c r="BS15" i="22"/>
  <c r="BR16" i="22"/>
  <c r="BS16" i="22"/>
  <c r="BU16" i="22" s="1"/>
  <c r="BR17" i="22"/>
  <c r="BT17" i="22" s="1"/>
  <c r="BS17" i="22"/>
  <c r="BR18" i="22"/>
  <c r="BS18" i="22"/>
  <c r="BU18" i="22" s="1"/>
  <c r="BR19" i="22"/>
  <c r="BT19" i="22" s="1"/>
  <c r="BS19" i="22"/>
  <c r="BR20" i="22"/>
  <c r="BS20" i="22"/>
  <c r="BU20" i="22" s="1"/>
  <c r="BR21" i="22"/>
  <c r="BT21" i="22" s="1"/>
  <c r="BS21" i="22"/>
  <c r="BR22" i="22"/>
  <c r="BS22" i="22"/>
  <c r="BU22" i="22" s="1"/>
  <c r="BR23" i="22"/>
  <c r="BT23" i="22" s="1"/>
  <c r="BS23" i="22"/>
  <c r="BR24" i="22"/>
  <c r="BS24" i="22"/>
  <c r="BU24" i="22" s="1"/>
  <c r="BR25" i="22"/>
  <c r="BT25" i="22" s="1"/>
  <c r="BS25" i="22"/>
  <c r="BR26" i="22"/>
  <c r="BS26" i="22"/>
  <c r="BU26" i="22" s="1"/>
  <c r="BR27" i="22"/>
  <c r="BT27" i="22" s="1"/>
  <c r="BS27" i="22"/>
  <c r="BR28" i="22"/>
  <c r="BS28" i="22"/>
  <c r="BU28" i="22" s="1"/>
  <c r="BR29" i="22"/>
  <c r="BT29" i="22" s="1"/>
  <c r="BS29" i="22"/>
  <c r="BR30" i="22"/>
  <c r="BS30" i="22"/>
  <c r="BU30" i="22" s="1"/>
  <c r="BR31" i="22"/>
  <c r="BT31" i="22" s="1"/>
  <c r="BS31" i="22"/>
  <c r="BR32" i="22"/>
  <c r="BS32" i="22"/>
  <c r="BU32" i="22" s="1"/>
  <c r="BR33" i="22"/>
  <c r="BT33" i="22" s="1"/>
  <c r="BS33" i="22"/>
  <c r="BR34" i="22"/>
  <c r="BS34" i="22"/>
  <c r="BU34" i="22" s="1"/>
  <c r="BR35" i="22"/>
  <c r="BT35" i="22" s="1"/>
  <c r="BS35" i="22"/>
  <c r="BR36" i="22"/>
  <c r="BS36" i="22"/>
  <c r="BU36" i="22" s="1"/>
  <c r="BR37" i="22"/>
  <c r="BT37" i="22" s="1"/>
  <c r="BS37" i="22"/>
  <c r="BR38" i="22"/>
  <c r="BS38" i="22"/>
  <c r="BU38" i="22" s="1"/>
  <c r="BR39" i="22"/>
  <c r="BT39" i="22" s="1"/>
  <c r="BS39" i="22"/>
  <c r="BR40" i="22"/>
  <c r="BS40" i="22"/>
  <c r="BU40" i="22" s="1"/>
  <c r="BR41" i="22"/>
  <c r="BT41" i="22" s="1"/>
  <c r="BS41" i="22"/>
  <c r="BR42" i="22"/>
  <c r="BS42" i="22"/>
  <c r="BU42" i="22" s="1"/>
  <c r="BR43" i="22"/>
  <c r="BT43" i="22" s="1"/>
  <c r="BS43" i="22"/>
  <c r="BR44" i="22"/>
  <c r="BS44" i="22"/>
  <c r="BU44" i="22" s="1"/>
  <c r="BR45" i="22"/>
  <c r="BT45" i="22" s="1"/>
  <c r="BS45" i="22"/>
  <c r="BR46" i="22"/>
  <c r="BS46" i="22"/>
  <c r="BU46" i="22" s="1"/>
  <c r="BR47" i="22"/>
  <c r="BT47" i="22" s="1"/>
  <c r="BS47" i="22"/>
  <c r="BR48" i="22"/>
  <c r="BS48" i="22"/>
  <c r="BU48" i="22" s="1"/>
  <c r="BR49" i="22"/>
  <c r="BT49" i="22" s="1"/>
  <c r="BS49" i="22"/>
  <c r="BR50" i="22"/>
  <c r="BS50" i="22"/>
  <c r="BU50" i="22" s="1"/>
  <c r="BR51" i="22"/>
  <c r="BT51" i="22" s="1"/>
  <c r="BS51" i="22"/>
  <c r="BR52" i="22"/>
  <c r="BS52" i="22"/>
  <c r="BU52" i="22" s="1"/>
  <c r="BR53" i="22"/>
  <c r="BT53" i="22" s="1"/>
  <c r="BS53" i="22"/>
  <c r="BR54" i="22"/>
  <c r="BS54" i="22"/>
  <c r="BU54" i="22" s="1"/>
  <c r="BR55" i="22"/>
  <c r="BT55" i="22" s="1"/>
  <c r="BS55" i="22"/>
  <c r="BR56" i="22"/>
  <c r="BS56" i="22"/>
  <c r="BU56" i="22" s="1"/>
  <c r="BR57" i="22"/>
  <c r="BT57" i="22" s="1"/>
  <c r="BS57" i="22"/>
  <c r="BR58" i="22"/>
  <c r="BS58" i="22"/>
  <c r="BU58" i="22" s="1"/>
  <c r="BR59" i="22"/>
  <c r="BT59" i="22" s="1"/>
  <c r="BS59" i="22"/>
  <c r="BR60" i="22"/>
  <c r="BS60" i="22"/>
  <c r="BU60" i="22" s="1"/>
  <c r="BR61" i="22"/>
  <c r="BT61" i="22" s="1"/>
  <c r="BS61" i="22"/>
  <c r="BR62" i="22"/>
  <c r="BS62" i="22"/>
  <c r="BU62" i="22" s="1"/>
  <c r="BR63" i="22"/>
  <c r="BT63" i="22" s="1"/>
  <c r="BS63" i="22"/>
  <c r="BR64" i="22"/>
  <c r="BS64" i="22"/>
  <c r="BU64" i="22" s="1"/>
  <c r="BR65" i="22"/>
  <c r="BT65" i="22" s="1"/>
  <c r="BS65" i="22"/>
  <c r="BR66" i="22"/>
  <c r="BS66" i="22"/>
  <c r="BU66" i="22" s="1"/>
  <c r="BR67" i="22"/>
  <c r="BT67" i="22" s="1"/>
  <c r="BS67" i="22"/>
  <c r="BR68" i="22"/>
  <c r="BS68" i="22"/>
  <c r="BU68" i="22" s="1"/>
  <c r="BR69" i="22"/>
  <c r="BT69" i="22" s="1"/>
  <c r="BS69" i="22"/>
  <c r="BR70" i="22"/>
  <c r="BS70" i="22"/>
  <c r="BU70" i="22" s="1"/>
  <c r="BR71" i="22"/>
  <c r="BT71" i="22" s="1"/>
  <c r="BS71" i="22"/>
  <c r="BR72" i="22"/>
  <c r="BS72" i="22"/>
  <c r="BU72" i="22" s="1"/>
  <c r="BR73" i="22"/>
  <c r="BT73" i="22" s="1"/>
  <c r="BS73" i="22"/>
  <c r="BR74" i="22"/>
  <c r="BS74" i="22"/>
  <c r="BU74" i="22" s="1"/>
  <c r="BR75" i="22"/>
  <c r="BT75" i="22" s="1"/>
  <c r="BS75" i="22"/>
  <c r="BR76" i="22"/>
  <c r="BS76" i="22"/>
  <c r="BU76" i="22" s="1"/>
  <c r="BR77" i="22"/>
  <c r="BT77" i="22" s="1"/>
  <c r="BS77" i="22"/>
  <c r="BR78" i="22"/>
  <c r="BS78" i="22"/>
  <c r="BU78" i="22" s="1"/>
  <c r="BR79" i="22"/>
  <c r="BT79" i="22" s="1"/>
  <c r="BS79" i="22"/>
  <c r="BR80" i="22"/>
  <c r="BS80" i="22"/>
  <c r="BU80" i="22" s="1"/>
  <c r="BR81" i="22"/>
  <c r="BT81" i="22" s="1"/>
  <c r="BS81" i="22"/>
  <c r="BR82" i="22"/>
  <c r="BS82" i="22"/>
  <c r="BU82" i="22" s="1"/>
  <c r="BR83" i="22"/>
  <c r="BT83" i="22" s="1"/>
  <c r="BS83" i="22"/>
  <c r="BR84" i="22"/>
  <c r="BS84" i="22"/>
  <c r="BU84" i="22" s="1"/>
  <c r="BR85" i="22"/>
  <c r="BT85" i="22" s="1"/>
  <c r="BS85" i="22"/>
  <c r="BR86" i="22"/>
  <c r="BS86" i="22"/>
  <c r="BU86" i="22" s="1"/>
  <c r="BR87" i="22"/>
  <c r="BT87" i="22" s="1"/>
  <c r="BS87" i="22"/>
  <c r="BR88" i="22"/>
  <c r="BS88" i="22"/>
  <c r="BU88" i="22" s="1"/>
  <c r="BR89" i="22"/>
  <c r="BT89" i="22" s="1"/>
  <c r="BS89" i="22"/>
  <c r="BR90" i="22"/>
  <c r="BS90" i="22"/>
  <c r="BU90" i="22" s="1"/>
  <c r="BR91" i="22"/>
  <c r="BT91" i="22" s="1"/>
  <c r="BS91" i="22"/>
  <c r="BR92" i="22"/>
  <c r="BS92" i="22"/>
  <c r="BU92" i="22" s="1"/>
  <c r="BR93" i="22"/>
  <c r="BT93" i="22" s="1"/>
  <c r="BS93" i="22"/>
  <c r="BR94" i="22"/>
  <c r="BS94" i="22"/>
  <c r="BU94" i="22" s="1"/>
  <c r="BR95" i="22"/>
  <c r="BT95" i="22" s="1"/>
  <c r="BS95" i="22"/>
  <c r="BR96" i="22"/>
  <c r="BS96" i="22"/>
  <c r="BU96" i="22" s="1"/>
  <c r="BR97" i="22"/>
  <c r="BT97" i="22" s="1"/>
  <c r="BS97" i="22"/>
  <c r="BR98" i="22"/>
  <c r="BS98" i="22"/>
  <c r="BU98" i="22" s="1"/>
  <c r="BR99" i="22"/>
  <c r="BT99" i="22" s="1"/>
  <c r="BS99" i="22"/>
  <c r="BR100" i="22"/>
  <c r="BS100" i="22"/>
  <c r="BU100" i="22" s="1"/>
  <c r="BR101" i="22"/>
  <c r="BT101" i="22" s="1"/>
  <c r="BS101" i="22"/>
  <c r="BR102" i="22"/>
  <c r="BS102" i="22"/>
  <c r="BU102" i="22" s="1"/>
  <c r="BR103" i="22"/>
  <c r="BT103" i="22" s="1"/>
  <c r="BS103" i="22"/>
  <c r="BR104" i="22"/>
  <c r="BS104" i="22"/>
  <c r="BU104" i="22" s="1"/>
  <c r="BR105" i="22"/>
  <c r="BT105" i="22" s="1"/>
  <c r="BS105" i="22"/>
  <c r="BR106" i="22"/>
  <c r="BS106" i="22"/>
  <c r="BU106" i="22" s="1"/>
  <c r="BR107" i="22"/>
  <c r="BT107" i="22" s="1"/>
  <c r="BS107" i="22"/>
  <c r="BR108" i="22"/>
  <c r="BS108" i="22"/>
  <c r="BU108" i="22" s="1"/>
  <c r="BR109" i="22"/>
  <c r="BT109" i="22" s="1"/>
  <c r="BS109" i="22"/>
  <c r="BR110" i="22"/>
  <c r="BS110" i="22"/>
  <c r="BU110" i="22" s="1"/>
  <c r="BR111" i="22"/>
  <c r="BT111" i="22" s="1"/>
  <c r="BS111" i="22"/>
  <c r="BR112" i="22"/>
  <c r="BS112" i="22"/>
  <c r="BU112" i="22" s="1"/>
  <c r="BR113" i="22"/>
  <c r="BT113" i="22" s="1"/>
  <c r="BS113" i="22"/>
  <c r="BR114" i="22"/>
  <c r="BS114" i="22"/>
  <c r="BU114" i="22" s="1"/>
  <c r="BR115" i="22"/>
  <c r="BT115" i="22" s="1"/>
  <c r="BS115" i="22"/>
  <c r="BR116" i="22"/>
  <c r="BS116" i="22"/>
  <c r="BU116" i="22" s="1"/>
  <c r="BR117" i="22"/>
  <c r="BT117" i="22" s="1"/>
  <c r="BS117" i="22"/>
  <c r="BR118" i="22"/>
  <c r="BS118" i="22"/>
  <c r="BU118" i="22" s="1"/>
  <c r="BR119" i="22"/>
  <c r="BT119" i="22" s="1"/>
  <c r="BS119" i="22"/>
  <c r="BR120" i="22"/>
  <c r="BS120" i="22"/>
  <c r="BU120" i="22" s="1"/>
  <c r="BR121" i="22"/>
  <c r="BT121" i="22" s="1"/>
  <c r="BS121" i="22"/>
  <c r="BR122" i="22"/>
  <c r="BS122" i="22"/>
  <c r="BU122" i="22" s="1"/>
  <c r="BR123" i="22"/>
  <c r="BT123" i="22" s="1"/>
  <c r="BS123" i="22"/>
  <c r="BR124" i="22"/>
  <c r="BS124" i="22"/>
  <c r="BU124" i="22" s="1"/>
  <c r="BR125" i="22"/>
  <c r="BT125" i="22" s="1"/>
  <c r="BS125" i="22"/>
  <c r="BR126" i="22"/>
  <c r="BS126" i="22"/>
  <c r="BU126" i="22" s="1"/>
  <c r="BR127" i="22"/>
  <c r="BT127" i="22" s="1"/>
  <c r="BS127" i="22"/>
  <c r="BR128" i="22"/>
  <c r="BS128" i="22"/>
  <c r="BU128" i="22" s="1"/>
  <c r="BR129" i="22"/>
  <c r="BT129" i="22" s="1"/>
  <c r="BS129" i="22"/>
  <c r="BR130" i="22"/>
  <c r="BS130" i="22"/>
  <c r="BU130" i="22" s="1"/>
  <c r="BR131" i="22"/>
  <c r="BT131" i="22" s="1"/>
  <c r="BS131" i="22"/>
  <c r="BR132" i="22"/>
  <c r="BS132" i="22"/>
  <c r="BU132" i="22" s="1"/>
  <c r="BR133" i="22"/>
  <c r="BT133" i="22" s="1"/>
  <c r="BS133" i="22"/>
  <c r="BR134" i="22"/>
  <c r="BS134" i="22"/>
  <c r="BU134" i="22" s="1"/>
  <c r="BR135" i="22"/>
  <c r="BT135" i="22" s="1"/>
  <c r="BS135" i="22"/>
  <c r="BR136" i="22"/>
  <c r="BS136" i="22"/>
  <c r="BU136" i="22" s="1"/>
  <c r="BR137" i="22"/>
  <c r="BT137" i="22" s="1"/>
  <c r="BS137" i="22"/>
  <c r="BR138" i="22"/>
  <c r="BS138" i="22"/>
  <c r="BU138" i="22" s="1"/>
  <c r="BR139" i="22"/>
  <c r="BT139" i="22" s="1"/>
  <c r="BS139" i="22"/>
  <c r="BR140" i="22"/>
  <c r="BS140" i="22"/>
  <c r="BU140" i="22" s="1"/>
  <c r="BR141" i="22"/>
  <c r="BT141" i="22" s="1"/>
  <c r="BS141" i="22"/>
  <c r="BR142" i="22"/>
  <c r="BS142" i="22"/>
  <c r="BU142" i="22" s="1"/>
  <c r="BR143" i="22"/>
  <c r="BT143" i="22" s="1"/>
  <c r="BS143" i="22"/>
  <c r="BR144" i="22"/>
  <c r="BS144" i="22"/>
  <c r="BU144" i="22" s="1"/>
  <c r="BR145" i="22"/>
  <c r="BT145" i="22" s="1"/>
  <c r="BS145" i="22"/>
  <c r="BR146" i="22"/>
  <c r="BS146" i="22"/>
  <c r="BU146" i="22" s="1"/>
  <c r="BR147" i="22"/>
  <c r="BT147" i="22" s="1"/>
  <c r="BS147" i="22"/>
  <c r="BR148" i="22"/>
  <c r="BS148" i="22"/>
  <c r="BU148" i="22" s="1"/>
  <c r="BR149" i="22"/>
  <c r="BT149" i="22" s="1"/>
  <c r="BS149" i="22"/>
  <c r="BR150" i="22"/>
  <c r="BS150" i="22"/>
  <c r="BU150" i="22" s="1"/>
  <c r="BR151" i="22"/>
  <c r="BT151" i="22" s="1"/>
  <c r="BS151" i="22"/>
  <c r="BR152" i="22"/>
  <c r="BS152" i="22"/>
  <c r="BU152" i="22" s="1"/>
  <c r="BR153" i="22"/>
  <c r="BT153" i="22" s="1"/>
  <c r="BS153" i="22"/>
  <c r="BR154" i="22"/>
  <c r="BS154" i="22"/>
  <c r="BU154" i="22" s="1"/>
  <c r="BR155" i="22"/>
  <c r="BT155" i="22" s="1"/>
  <c r="BS155" i="22"/>
  <c r="BR156" i="22"/>
  <c r="BS156" i="22"/>
  <c r="BU156" i="22" s="1"/>
  <c r="BR157" i="22"/>
  <c r="BT157" i="22" s="1"/>
  <c r="BS157" i="22"/>
  <c r="BR158" i="22"/>
  <c r="BS158" i="22"/>
  <c r="BU158" i="22" s="1"/>
  <c r="BR159" i="22"/>
  <c r="BT159" i="22" s="1"/>
  <c r="BS159" i="22"/>
  <c r="BR160" i="22"/>
  <c r="BS160" i="22"/>
  <c r="BU160" i="22" s="1"/>
  <c r="BR161" i="22"/>
  <c r="BT161" i="22" s="1"/>
  <c r="BS161" i="22"/>
  <c r="BR162" i="22"/>
  <c r="BS162" i="22"/>
  <c r="BU162" i="22" s="1"/>
  <c r="BR163" i="22"/>
  <c r="BT163" i="22" s="1"/>
  <c r="BS163" i="22"/>
  <c r="BR164" i="22"/>
  <c r="BS164" i="22"/>
  <c r="BU164" i="22" s="1"/>
  <c r="BR165" i="22"/>
  <c r="BT165" i="22" s="1"/>
  <c r="BS165" i="22"/>
  <c r="BR166" i="22"/>
  <c r="BS166" i="22"/>
  <c r="BU166" i="22" s="1"/>
  <c r="BR167" i="22"/>
  <c r="BT167" i="22" s="1"/>
  <c r="BS167" i="22"/>
  <c r="BR168" i="22"/>
  <c r="BS168" i="22"/>
  <c r="BU168" i="22" s="1"/>
  <c r="BR169" i="22"/>
  <c r="BT169" i="22" s="1"/>
  <c r="BS169" i="22"/>
  <c r="BR170" i="22"/>
  <c r="BS170" i="22"/>
  <c r="BU170" i="22" s="1"/>
  <c r="BR171" i="22"/>
  <c r="BT171" i="22" s="1"/>
  <c r="BS171" i="22"/>
  <c r="BR172" i="22"/>
  <c r="BS172" i="22"/>
  <c r="BU172" i="22" s="1"/>
  <c r="BR173" i="22"/>
  <c r="BT173" i="22" s="1"/>
  <c r="BS173" i="22"/>
  <c r="BR174" i="22"/>
  <c r="BS174" i="22"/>
  <c r="BU174" i="22" s="1"/>
  <c r="BR175" i="22"/>
  <c r="BT175" i="22" s="1"/>
  <c r="BS175" i="22"/>
  <c r="BR176" i="22"/>
  <c r="BS176" i="22"/>
  <c r="BU176" i="22" s="1"/>
  <c r="BR177" i="22"/>
  <c r="BT177" i="22" s="1"/>
  <c r="BS177" i="22"/>
  <c r="BR178" i="22"/>
  <c r="BS178" i="22"/>
  <c r="BU178" i="22" s="1"/>
  <c r="BR179" i="22"/>
  <c r="BT179" i="22" s="1"/>
  <c r="BS179" i="22"/>
  <c r="BR180" i="22"/>
  <c r="BS180" i="22"/>
  <c r="BU180" i="22" s="1"/>
  <c r="BR181" i="22"/>
  <c r="BT181" i="22" s="1"/>
  <c r="BS181" i="22"/>
  <c r="BR182" i="22"/>
  <c r="BS182" i="22"/>
  <c r="BU182" i="22" s="1"/>
  <c r="BR183" i="22"/>
  <c r="BT183" i="22" s="1"/>
  <c r="BS183" i="22"/>
  <c r="BR184" i="22"/>
  <c r="BS184" i="22"/>
  <c r="BU184" i="22" s="1"/>
  <c r="BR185" i="22"/>
  <c r="BT185" i="22" s="1"/>
  <c r="BS185" i="22"/>
  <c r="BR186" i="22"/>
  <c r="BS186" i="22"/>
  <c r="BU186" i="22" s="1"/>
  <c r="BR187" i="22"/>
  <c r="BT187" i="22" s="1"/>
  <c r="BS187" i="22"/>
  <c r="BR188" i="22"/>
  <c r="BS188" i="22"/>
  <c r="BU188" i="22" s="1"/>
  <c r="BR189" i="22"/>
  <c r="BT189" i="22" s="1"/>
  <c r="BS189" i="22"/>
  <c r="BR190" i="22"/>
  <c r="BS190" i="22"/>
  <c r="BU190" i="22" s="1"/>
  <c r="BR191" i="22"/>
  <c r="BT191" i="22" s="1"/>
  <c r="BS191" i="22"/>
  <c r="BR192" i="22"/>
  <c r="BS192" i="22"/>
  <c r="BU192" i="22" s="1"/>
  <c r="BR193" i="22"/>
  <c r="BT193" i="22" s="1"/>
  <c r="BS193" i="22"/>
  <c r="BR194" i="22"/>
  <c r="BS194" i="22"/>
  <c r="BU194" i="22" s="1"/>
  <c r="BR195" i="22"/>
  <c r="BT195" i="22" s="1"/>
  <c r="BS195" i="22"/>
  <c r="BR196" i="22"/>
  <c r="BS196" i="22"/>
  <c r="BU196" i="22" s="1"/>
  <c r="BR197" i="22"/>
  <c r="BT197" i="22" s="1"/>
  <c r="BS197" i="22"/>
  <c r="BS2" i="22"/>
  <c r="BR2" i="22"/>
  <c r="BT2" i="22" s="1"/>
  <c r="BO3" i="22"/>
  <c r="BP3" i="22"/>
  <c r="BO4" i="22"/>
  <c r="BP4" i="22"/>
  <c r="BO5" i="22"/>
  <c r="BP5" i="22"/>
  <c r="BO6" i="22"/>
  <c r="BP6" i="22"/>
  <c r="BO7" i="22"/>
  <c r="BP7" i="22"/>
  <c r="BO8" i="22"/>
  <c r="BP8" i="22"/>
  <c r="BO9" i="22"/>
  <c r="BP9" i="22"/>
  <c r="BO10" i="22"/>
  <c r="BP10" i="22"/>
  <c r="BO11" i="22"/>
  <c r="BP11" i="22"/>
  <c r="BO12" i="22"/>
  <c r="BP12" i="22"/>
  <c r="BO13" i="22"/>
  <c r="BP13" i="22"/>
  <c r="BO14" i="22"/>
  <c r="BP14" i="22"/>
  <c r="BO15" i="22"/>
  <c r="BP15" i="22"/>
  <c r="BO16" i="22"/>
  <c r="BP16" i="22"/>
  <c r="BO17" i="22"/>
  <c r="BP17" i="22"/>
  <c r="BO18" i="22"/>
  <c r="BP18" i="22"/>
  <c r="BO19" i="22"/>
  <c r="BP19" i="22"/>
  <c r="BO20" i="22"/>
  <c r="BP20" i="22"/>
  <c r="BO21" i="22"/>
  <c r="BP21" i="22"/>
  <c r="BO22" i="22"/>
  <c r="BP22" i="22"/>
  <c r="BO23" i="22"/>
  <c r="BP23" i="22"/>
  <c r="BO24" i="22"/>
  <c r="BP24" i="22"/>
  <c r="BO25" i="22"/>
  <c r="BP25" i="22"/>
  <c r="BO26" i="22"/>
  <c r="BP26" i="22"/>
  <c r="BO27" i="22"/>
  <c r="BP27" i="22"/>
  <c r="BO28" i="22"/>
  <c r="BP28" i="22"/>
  <c r="BO29" i="22"/>
  <c r="BP29" i="22"/>
  <c r="BO30" i="22"/>
  <c r="BP30" i="22"/>
  <c r="BO31" i="22"/>
  <c r="BP31" i="22"/>
  <c r="BO32" i="22"/>
  <c r="BP32" i="22"/>
  <c r="BO33" i="22"/>
  <c r="BP33" i="22"/>
  <c r="BO34" i="22"/>
  <c r="BP34" i="22"/>
  <c r="BO35" i="22"/>
  <c r="BP35" i="22"/>
  <c r="BO36" i="22"/>
  <c r="BP36" i="22"/>
  <c r="BO37" i="22"/>
  <c r="BP37" i="22"/>
  <c r="BO38" i="22"/>
  <c r="BP38" i="22"/>
  <c r="BO39" i="22"/>
  <c r="BP39" i="22"/>
  <c r="BO40" i="22"/>
  <c r="BP40" i="22"/>
  <c r="BO41" i="22"/>
  <c r="BP41" i="22"/>
  <c r="BO42" i="22"/>
  <c r="BP42" i="22"/>
  <c r="BO43" i="22"/>
  <c r="BP43" i="22"/>
  <c r="BO44" i="22"/>
  <c r="BP44" i="22"/>
  <c r="BO45" i="22"/>
  <c r="BP45" i="22"/>
  <c r="BO46" i="22"/>
  <c r="BP46" i="22"/>
  <c r="BO47" i="22"/>
  <c r="BP47" i="22"/>
  <c r="BO48" i="22"/>
  <c r="BP48" i="22"/>
  <c r="BO49" i="22"/>
  <c r="BP49" i="22"/>
  <c r="BO50" i="22"/>
  <c r="BP50" i="22"/>
  <c r="BO51" i="22"/>
  <c r="BP51" i="22"/>
  <c r="BO52" i="22"/>
  <c r="BP52" i="22"/>
  <c r="BO53" i="22"/>
  <c r="BP53" i="22"/>
  <c r="BO54" i="22"/>
  <c r="BP54" i="22"/>
  <c r="BO55" i="22"/>
  <c r="BP55" i="22"/>
  <c r="BO56" i="22"/>
  <c r="BP56" i="22"/>
  <c r="BO57" i="22"/>
  <c r="BP57" i="22"/>
  <c r="BO58" i="22"/>
  <c r="BP58" i="22"/>
  <c r="BO59" i="22"/>
  <c r="BP59" i="22"/>
  <c r="BO60" i="22"/>
  <c r="BP60" i="22"/>
  <c r="BO61" i="22"/>
  <c r="BP61" i="22"/>
  <c r="BO62" i="22"/>
  <c r="BP62" i="22"/>
  <c r="BO63" i="22"/>
  <c r="BP63" i="22"/>
  <c r="BO64" i="22"/>
  <c r="BP64" i="22"/>
  <c r="BO65" i="22"/>
  <c r="BP65" i="22"/>
  <c r="BO66" i="22"/>
  <c r="BP66" i="22"/>
  <c r="BO67" i="22"/>
  <c r="BP67" i="22"/>
  <c r="BO68" i="22"/>
  <c r="BP68" i="22"/>
  <c r="BO69" i="22"/>
  <c r="BP69" i="22"/>
  <c r="BO70" i="22"/>
  <c r="BP70" i="22"/>
  <c r="BO71" i="22"/>
  <c r="BP71" i="22"/>
  <c r="BO72" i="22"/>
  <c r="BP72" i="22"/>
  <c r="BO73" i="22"/>
  <c r="BP73" i="22"/>
  <c r="BO74" i="22"/>
  <c r="BP74" i="22"/>
  <c r="BO75" i="22"/>
  <c r="BP75" i="22"/>
  <c r="BO76" i="22"/>
  <c r="BP76" i="22"/>
  <c r="BO77" i="22"/>
  <c r="BP77" i="22"/>
  <c r="BO78" i="22"/>
  <c r="BP78" i="22"/>
  <c r="BO79" i="22"/>
  <c r="BP79" i="22"/>
  <c r="BO80" i="22"/>
  <c r="BP80" i="22"/>
  <c r="BO81" i="22"/>
  <c r="BP81" i="22"/>
  <c r="BO82" i="22"/>
  <c r="BP82" i="22"/>
  <c r="BO83" i="22"/>
  <c r="BP83" i="22"/>
  <c r="BO84" i="22"/>
  <c r="BP84" i="22"/>
  <c r="BO85" i="22"/>
  <c r="BP85" i="22"/>
  <c r="BO86" i="22"/>
  <c r="BP86" i="22"/>
  <c r="BO87" i="22"/>
  <c r="BP87" i="22"/>
  <c r="BO88" i="22"/>
  <c r="BP88" i="22"/>
  <c r="BO89" i="22"/>
  <c r="BP89" i="22"/>
  <c r="BO90" i="22"/>
  <c r="BP90" i="22"/>
  <c r="BO91" i="22"/>
  <c r="BP91" i="22"/>
  <c r="BO92" i="22"/>
  <c r="BP92" i="22"/>
  <c r="BO93" i="22"/>
  <c r="BP93" i="22"/>
  <c r="BO94" i="22"/>
  <c r="BP94" i="22"/>
  <c r="BO95" i="22"/>
  <c r="BP95" i="22"/>
  <c r="BO96" i="22"/>
  <c r="BP96" i="22"/>
  <c r="BO97" i="22"/>
  <c r="BP97" i="22"/>
  <c r="BO98" i="22"/>
  <c r="BP98" i="22"/>
  <c r="BO99" i="22"/>
  <c r="BP99" i="22"/>
  <c r="BO100" i="22"/>
  <c r="BP100" i="22"/>
  <c r="BO101" i="22"/>
  <c r="BP101" i="22"/>
  <c r="BO102" i="22"/>
  <c r="BP102" i="22"/>
  <c r="BO103" i="22"/>
  <c r="BP103" i="22"/>
  <c r="BO104" i="22"/>
  <c r="BP104" i="22"/>
  <c r="BO105" i="22"/>
  <c r="BP105" i="22"/>
  <c r="BO106" i="22"/>
  <c r="BP106" i="22"/>
  <c r="BO107" i="22"/>
  <c r="BP107" i="22"/>
  <c r="BO108" i="22"/>
  <c r="BP108" i="22"/>
  <c r="BO109" i="22"/>
  <c r="BP109" i="22"/>
  <c r="BO110" i="22"/>
  <c r="BP110" i="22"/>
  <c r="BO111" i="22"/>
  <c r="BP111" i="22"/>
  <c r="BO112" i="22"/>
  <c r="BP112" i="22"/>
  <c r="BO113" i="22"/>
  <c r="BP113" i="22"/>
  <c r="BO114" i="22"/>
  <c r="BP114" i="22"/>
  <c r="BO115" i="22"/>
  <c r="BP115" i="22"/>
  <c r="BO116" i="22"/>
  <c r="BP116" i="22"/>
  <c r="BO117" i="22"/>
  <c r="BP117" i="22"/>
  <c r="BO118" i="22"/>
  <c r="BP118" i="22"/>
  <c r="BO119" i="22"/>
  <c r="BP119" i="22"/>
  <c r="BO120" i="22"/>
  <c r="BP120" i="22"/>
  <c r="BO121" i="22"/>
  <c r="BP121" i="22"/>
  <c r="BO122" i="22"/>
  <c r="BP122" i="22"/>
  <c r="BO123" i="22"/>
  <c r="BP123" i="22"/>
  <c r="BO124" i="22"/>
  <c r="BP124" i="22"/>
  <c r="BO125" i="22"/>
  <c r="BP125" i="22"/>
  <c r="BO126" i="22"/>
  <c r="BP126" i="22"/>
  <c r="BO127" i="22"/>
  <c r="BP127" i="22"/>
  <c r="BO128" i="22"/>
  <c r="BP128" i="22"/>
  <c r="BO129" i="22"/>
  <c r="BP129" i="22"/>
  <c r="BO130" i="22"/>
  <c r="BP130" i="22"/>
  <c r="BO131" i="22"/>
  <c r="BP131" i="22"/>
  <c r="BO132" i="22"/>
  <c r="BP132" i="22"/>
  <c r="BO133" i="22"/>
  <c r="BP133" i="22"/>
  <c r="BO134" i="22"/>
  <c r="BP134" i="22"/>
  <c r="BO135" i="22"/>
  <c r="BP135" i="22"/>
  <c r="BO136" i="22"/>
  <c r="BP136" i="22"/>
  <c r="BO137" i="22"/>
  <c r="BP137" i="22"/>
  <c r="BO138" i="22"/>
  <c r="BP138" i="22"/>
  <c r="BO139" i="22"/>
  <c r="BP139" i="22"/>
  <c r="BO140" i="22"/>
  <c r="BP140" i="22"/>
  <c r="BO141" i="22"/>
  <c r="BP141" i="22"/>
  <c r="BO142" i="22"/>
  <c r="BP142" i="22"/>
  <c r="BO143" i="22"/>
  <c r="BP143" i="22"/>
  <c r="BO144" i="22"/>
  <c r="BP144" i="22"/>
  <c r="BO145" i="22"/>
  <c r="BP145" i="22"/>
  <c r="BO146" i="22"/>
  <c r="BP146" i="22"/>
  <c r="BO147" i="22"/>
  <c r="BP147" i="22"/>
  <c r="BO148" i="22"/>
  <c r="BP148" i="22"/>
  <c r="BO149" i="22"/>
  <c r="BP149" i="22"/>
  <c r="BO150" i="22"/>
  <c r="BP150" i="22"/>
  <c r="BO151" i="22"/>
  <c r="BP151" i="22"/>
  <c r="BO152" i="22"/>
  <c r="BP152" i="22"/>
  <c r="BO153" i="22"/>
  <c r="BP153" i="22"/>
  <c r="BO154" i="22"/>
  <c r="BP154" i="22"/>
  <c r="BO155" i="22"/>
  <c r="BP155" i="22"/>
  <c r="BO156" i="22"/>
  <c r="BP156" i="22"/>
  <c r="BO157" i="22"/>
  <c r="BP157" i="22"/>
  <c r="BO158" i="22"/>
  <c r="BP158" i="22"/>
  <c r="BO159" i="22"/>
  <c r="BP159" i="22"/>
  <c r="BO160" i="22"/>
  <c r="BP160" i="22"/>
  <c r="BO161" i="22"/>
  <c r="BP161" i="22"/>
  <c r="BO162" i="22"/>
  <c r="BP162" i="22"/>
  <c r="BO163" i="22"/>
  <c r="BP163" i="22"/>
  <c r="BO164" i="22"/>
  <c r="BP164" i="22"/>
  <c r="BO165" i="22"/>
  <c r="BP165" i="22"/>
  <c r="BO166" i="22"/>
  <c r="BP166" i="22"/>
  <c r="BO167" i="22"/>
  <c r="BP167" i="22"/>
  <c r="BO168" i="22"/>
  <c r="BP168" i="22"/>
  <c r="BO169" i="22"/>
  <c r="BP169" i="22"/>
  <c r="BO170" i="22"/>
  <c r="BP170" i="22"/>
  <c r="BO171" i="22"/>
  <c r="BP171" i="22"/>
  <c r="BO172" i="22"/>
  <c r="BP172" i="22"/>
  <c r="BO173" i="22"/>
  <c r="BP173" i="22"/>
  <c r="BO174" i="22"/>
  <c r="BP174" i="22"/>
  <c r="BO175" i="22"/>
  <c r="BP175" i="22"/>
  <c r="BO176" i="22"/>
  <c r="BP176" i="22"/>
  <c r="BO177" i="22"/>
  <c r="BP177" i="22"/>
  <c r="BO178" i="22"/>
  <c r="BP178" i="22"/>
  <c r="BO179" i="22"/>
  <c r="BP179" i="22"/>
  <c r="BO180" i="22"/>
  <c r="BP180" i="22"/>
  <c r="BO181" i="22"/>
  <c r="BP181" i="22"/>
  <c r="BO182" i="22"/>
  <c r="BP182" i="22"/>
  <c r="BO183" i="22"/>
  <c r="BP183" i="22"/>
  <c r="BO184" i="22"/>
  <c r="BP184" i="22"/>
  <c r="BO185" i="22"/>
  <c r="BP185" i="22"/>
  <c r="BO186" i="22"/>
  <c r="BP186" i="22"/>
  <c r="BO187" i="22"/>
  <c r="BP187" i="22"/>
  <c r="BO188" i="22"/>
  <c r="BP188" i="22"/>
  <c r="BO189" i="22"/>
  <c r="BP189" i="22"/>
  <c r="BO190" i="22"/>
  <c r="BP190" i="22"/>
  <c r="BO191" i="22"/>
  <c r="BP191" i="22"/>
  <c r="BO192" i="22"/>
  <c r="BP192" i="22"/>
  <c r="BO193" i="22"/>
  <c r="BP193" i="22"/>
  <c r="BO194" i="22"/>
  <c r="BP194" i="22"/>
  <c r="BO195" i="22"/>
  <c r="BP195" i="22"/>
  <c r="BO196" i="22"/>
  <c r="BP196" i="22"/>
  <c r="BO197" i="22"/>
  <c r="BP197" i="22"/>
  <c r="BP2" i="22"/>
  <c r="BP198" i="22" s="1"/>
  <c r="BO2" i="22"/>
  <c r="BO198" i="22" s="1"/>
  <c r="BR30" i="17"/>
  <c r="BS30" i="17"/>
  <c r="BT30" i="17"/>
  <c r="BB5" i="17"/>
  <c r="CR6" i="17"/>
  <c r="BO7" i="17"/>
  <c r="CR7" i="17" s="1"/>
  <c r="BO8" i="17"/>
  <c r="CR8" i="17" s="1"/>
  <c r="BO9" i="17"/>
  <c r="CR9" i="17" s="1"/>
  <c r="BO10" i="17"/>
  <c r="CR10" i="17" s="1"/>
  <c r="BO11" i="17"/>
  <c r="CR11" i="17" s="1"/>
  <c r="BO12" i="17"/>
  <c r="CR12" i="17" s="1"/>
  <c r="BO13" i="17"/>
  <c r="CR13" i="17" s="1"/>
  <c r="BO14" i="17"/>
  <c r="CR14" i="17" s="1"/>
  <c r="BO15" i="17"/>
  <c r="CR15" i="17" s="1"/>
  <c r="BO16" i="17"/>
  <c r="CR16" i="17" s="1"/>
  <c r="BO17" i="17"/>
  <c r="CR17" i="17" s="1"/>
  <c r="BO18" i="17"/>
  <c r="CR18" i="17" s="1"/>
  <c r="BO19" i="17"/>
  <c r="CR19" i="17" s="1"/>
  <c r="BO20" i="17"/>
  <c r="CR20" i="17" s="1"/>
  <c r="BO21" i="17"/>
  <c r="CR21" i="17" s="1"/>
  <c r="BO22" i="17"/>
  <c r="CR22" i="17" s="1"/>
  <c r="BO23" i="17"/>
  <c r="CR23" i="17" s="1"/>
  <c r="BO24" i="17"/>
  <c r="CR24" i="17" s="1"/>
  <c r="BO25" i="17"/>
  <c r="CR25" i="17" s="1"/>
  <c r="BO26" i="17"/>
  <c r="CR26" i="17" s="1"/>
  <c r="BO27" i="17"/>
  <c r="CR27" i="17" s="1"/>
  <c r="BO28" i="17"/>
  <c r="CR28" i="17" s="1"/>
  <c r="BO29" i="17"/>
  <c r="CR29" i="17" s="1"/>
  <c r="BO30" i="17"/>
  <c r="CR30" i="17" s="1"/>
  <c r="BO31" i="17"/>
  <c r="CR31" i="17" s="1"/>
  <c r="BO32" i="17"/>
  <c r="CR32" i="17" s="1"/>
  <c r="BO33" i="17"/>
  <c r="CR33" i="17" s="1"/>
  <c r="BO34" i="17"/>
  <c r="CR34" i="17" s="1"/>
  <c r="BO35" i="17"/>
  <c r="CR35" i="17" s="1"/>
  <c r="BO36" i="17"/>
  <c r="CR36" i="17" s="1"/>
  <c r="BO37" i="17"/>
  <c r="CR37" i="17" s="1"/>
  <c r="BO38" i="17"/>
  <c r="CR38" i="17" s="1"/>
  <c r="BO39" i="17"/>
  <c r="CR39" i="17" s="1"/>
  <c r="BO40" i="17"/>
  <c r="CR40" i="17" s="1"/>
  <c r="BO41" i="17"/>
  <c r="CR41" i="17" s="1"/>
  <c r="BO42" i="17"/>
  <c r="CR42" i="17" s="1"/>
  <c r="BO43" i="17"/>
  <c r="CR43" i="17" s="1"/>
  <c r="BO44" i="17"/>
  <c r="CR44" i="17" s="1"/>
  <c r="BO45" i="17"/>
  <c r="CR45" i="17" s="1"/>
  <c r="BO46" i="17"/>
  <c r="CR46" i="17" s="1"/>
  <c r="BO47" i="17"/>
  <c r="CR47" i="17" s="1"/>
  <c r="BO48" i="17"/>
  <c r="CR48" i="17" s="1"/>
  <c r="BO49" i="17"/>
  <c r="CR49" i="17" s="1"/>
  <c r="BO50" i="17"/>
  <c r="CR50" i="17" s="1"/>
  <c r="BO51" i="17"/>
  <c r="CR51" i="17" s="1"/>
  <c r="BO52" i="17"/>
  <c r="CR52" i="17" s="1"/>
  <c r="BO53" i="17"/>
  <c r="CR53" i="17" s="1"/>
  <c r="BO54" i="17"/>
  <c r="CR54" i="17" s="1"/>
  <c r="BO55" i="17"/>
  <c r="CR55" i="17" s="1"/>
  <c r="BO56" i="17"/>
  <c r="CR56" i="17" s="1"/>
  <c r="BO57" i="17"/>
  <c r="CR57" i="17" s="1"/>
  <c r="BO58" i="17"/>
  <c r="CR58" i="17" s="1"/>
  <c r="BO59" i="17"/>
  <c r="CR59" i="17" s="1"/>
  <c r="BO60" i="17"/>
  <c r="CR60" i="17" s="1"/>
  <c r="BO61" i="17"/>
  <c r="CR61" i="17" s="1"/>
  <c r="BO62" i="17"/>
  <c r="CR62" i="17" s="1"/>
  <c r="BO63" i="17"/>
  <c r="CR63" i="17" s="1"/>
  <c r="BO64" i="17"/>
  <c r="CR64" i="17" s="1"/>
  <c r="BO65" i="17"/>
  <c r="CR65" i="17" s="1"/>
  <c r="BO66" i="17"/>
  <c r="CR66" i="17" s="1"/>
  <c r="BO67" i="17"/>
  <c r="CR67" i="17" s="1"/>
  <c r="BO68" i="17"/>
  <c r="CR68" i="17" s="1"/>
  <c r="BO69" i="17"/>
  <c r="CR69" i="17" s="1"/>
  <c r="BO70" i="17"/>
  <c r="CR70" i="17" s="1"/>
  <c r="BO71" i="17"/>
  <c r="CR71" i="17" s="1"/>
  <c r="BO72" i="17"/>
  <c r="CR72" i="17" s="1"/>
  <c r="BO73" i="17"/>
  <c r="CR73" i="17" s="1"/>
  <c r="BO74" i="17"/>
  <c r="CR74" i="17" s="1"/>
  <c r="BO75" i="17"/>
  <c r="CR75" i="17" s="1"/>
  <c r="BO76" i="17"/>
  <c r="CR76" i="17" s="1"/>
  <c r="BO77" i="17"/>
  <c r="CR77" i="17" s="1"/>
  <c r="BO78" i="17"/>
  <c r="CR78" i="17" s="1"/>
  <c r="BO79" i="17"/>
  <c r="CR79" i="17" s="1"/>
  <c r="BO80" i="17"/>
  <c r="CR80" i="17" s="1"/>
  <c r="BO81" i="17"/>
  <c r="CR81" i="17" s="1"/>
  <c r="BO82" i="17"/>
  <c r="CR82" i="17" s="1"/>
  <c r="BO83" i="17"/>
  <c r="CR83" i="17" s="1"/>
  <c r="BO84" i="17"/>
  <c r="CR84" i="17" s="1"/>
  <c r="BO85" i="17"/>
  <c r="CR85" i="17" s="1"/>
  <c r="BO86" i="17"/>
  <c r="CR86" i="17" s="1"/>
  <c r="BO87" i="17"/>
  <c r="CR87" i="17" s="1"/>
  <c r="BO88" i="17"/>
  <c r="CR88" i="17" s="1"/>
  <c r="BO89" i="17"/>
  <c r="CR89" i="17" s="1"/>
  <c r="BO90" i="17"/>
  <c r="CR90" i="17" s="1"/>
  <c r="BO91" i="17"/>
  <c r="CR91" i="17" s="1"/>
  <c r="BO92" i="17"/>
  <c r="CR92" i="17" s="1"/>
  <c r="BO93" i="17"/>
  <c r="CR93" i="17" s="1"/>
  <c r="BO94" i="17"/>
  <c r="CR94" i="17" s="1"/>
  <c r="BO95" i="17"/>
  <c r="CR95" i="17" s="1"/>
  <c r="BO96" i="17"/>
  <c r="CR96" i="17" s="1"/>
  <c r="BO97" i="17"/>
  <c r="CR97" i="17" s="1"/>
  <c r="BO98" i="17"/>
  <c r="CR98" i="17" s="1"/>
  <c r="BO99" i="17"/>
  <c r="CR99" i="17" s="1"/>
  <c r="BO100" i="17"/>
  <c r="CR100" i="17" s="1"/>
  <c r="BO101" i="17"/>
  <c r="CR101" i="17" s="1"/>
  <c r="BO102" i="17"/>
  <c r="CR102" i="17" s="1"/>
  <c r="BO103" i="17"/>
  <c r="CR103" i="17" s="1"/>
  <c r="BO104" i="17"/>
  <c r="CR104" i="17" s="1"/>
  <c r="BO105" i="17"/>
  <c r="CR105" i="17" s="1"/>
  <c r="BO106" i="17"/>
  <c r="CR106" i="17" s="1"/>
  <c r="BO107" i="17"/>
  <c r="CR107" i="17" s="1"/>
  <c r="BO108" i="17"/>
  <c r="CR108" i="17" s="1"/>
  <c r="BO109" i="17"/>
  <c r="CR109" i="17" s="1"/>
  <c r="BO110" i="17"/>
  <c r="CR110" i="17" s="1"/>
  <c r="BO111" i="17"/>
  <c r="CR111" i="17" s="1"/>
  <c r="BO112" i="17"/>
  <c r="CR112" i="17" s="1"/>
  <c r="BO113" i="17"/>
  <c r="CR113" i="17" s="1"/>
  <c r="BO114" i="17"/>
  <c r="CR114" i="17" s="1"/>
  <c r="BO115" i="17"/>
  <c r="CR115" i="17" s="1"/>
  <c r="BO116" i="17"/>
  <c r="CR116" i="17" s="1"/>
  <c r="BO117" i="17"/>
  <c r="CR117" i="17" s="1"/>
  <c r="BO118" i="17"/>
  <c r="CR118" i="17" s="1"/>
  <c r="BO119" i="17"/>
  <c r="CR119" i="17" s="1"/>
  <c r="BO120" i="17"/>
  <c r="CR120" i="17" s="1"/>
  <c r="BO121" i="17"/>
  <c r="CR121" i="17" s="1"/>
  <c r="BO122" i="17"/>
  <c r="CR122" i="17" s="1"/>
  <c r="BO123" i="17"/>
  <c r="CR123" i="17" s="1"/>
  <c r="BO124" i="17"/>
  <c r="CR124" i="17" s="1"/>
  <c r="BO125" i="17"/>
  <c r="CR125" i="17" s="1"/>
  <c r="BO126" i="17"/>
  <c r="CR126" i="17" s="1"/>
  <c r="BO127" i="17"/>
  <c r="CR127" i="17" s="1"/>
  <c r="BO128" i="17"/>
  <c r="CR128" i="17" s="1"/>
  <c r="BO129" i="17"/>
  <c r="CR129" i="17" s="1"/>
  <c r="BO130" i="17"/>
  <c r="CR130" i="17" s="1"/>
  <c r="BO131" i="17"/>
  <c r="CR131" i="17" s="1"/>
  <c r="BO132" i="17"/>
  <c r="CR132" i="17" s="1"/>
  <c r="BO133" i="17"/>
  <c r="CR133" i="17" s="1"/>
  <c r="BO134" i="17"/>
  <c r="CR134" i="17" s="1"/>
  <c r="BO135" i="17"/>
  <c r="CR135" i="17" s="1"/>
  <c r="BO136" i="17"/>
  <c r="CR136" i="17" s="1"/>
  <c r="BO137" i="17"/>
  <c r="CR137" i="17" s="1"/>
  <c r="BO138" i="17"/>
  <c r="CR138" i="17" s="1"/>
  <c r="BO139" i="17"/>
  <c r="CR139" i="17" s="1"/>
  <c r="BO140" i="17"/>
  <c r="CR140" i="17" s="1"/>
  <c r="BO141" i="17"/>
  <c r="CR141" i="17" s="1"/>
  <c r="BO142" i="17"/>
  <c r="CR142" i="17" s="1"/>
  <c r="BO143" i="17"/>
  <c r="CR143" i="17" s="1"/>
  <c r="BO144" i="17"/>
  <c r="CR144" i="17" s="1"/>
  <c r="BO145" i="17"/>
  <c r="CR145" i="17" s="1"/>
  <c r="BO146" i="17"/>
  <c r="CR146" i="17" s="1"/>
  <c r="BO147" i="17"/>
  <c r="CR147" i="17" s="1"/>
  <c r="BO148" i="17"/>
  <c r="CR148" i="17" s="1"/>
  <c r="BO149" i="17"/>
  <c r="CR149" i="17" s="1"/>
  <c r="BO150" i="17"/>
  <c r="CR150" i="17" s="1"/>
  <c r="BO151" i="17"/>
  <c r="CR151" i="17" s="1"/>
  <c r="BO152" i="17"/>
  <c r="CR152" i="17" s="1"/>
  <c r="BO153" i="17"/>
  <c r="CR153" i="17" s="1"/>
  <c r="BO154" i="17"/>
  <c r="CR154" i="17" s="1"/>
  <c r="BO155" i="17"/>
  <c r="CR155" i="17" s="1"/>
  <c r="BO156" i="17"/>
  <c r="CR156" i="17" s="1"/>
  <c r="BO157" i="17"/>
  <c r="CR157" i="17" s="1"/>
  <c r="BO158" i="17"/>
  <c r="CR158" i="17" s="1"/>
  <c r="BO159" i="17"/>
  <c r="CR159" i="17" s="1"/>
  <c r="BO160" i="17"/>
  <c r="CR160" i="17" s="1"/>
  <c r="BO161" i="17"/>
  <c r="CR161" i="17" s="1"/>
  <c r="BO162" i="17"/>
  <c r="CR162" i="17" s="1"/>
  <c r="BO163" i="17"/>
  <c r="CR163" i="17" s="1"/>
  <c r="BO164" i="17"/>
  <c r="CR164" i="17" s="1"/>
  <c r="BO165" i="17"/>
  <c r="CR165" i="17" s="1"/>
  <c r="BO166" i="17"/>
  <c r="CR166" i="17" s="1"/>
  <c r="BO167" i="17"/>
  <c r="CR167" i="17" s="1"/>
  <c r="BO168" i="17"/>
  <c r="CR168" i="17" s="1"/>
  <c r="BO169" i="17"/>
  <c r="CR169" i="17" s="1"/>
  <c r="BO170" i="17"/>
  <c r="CR170" i="17" s="1"/>
  <c r="BO171" i="17"/>
  <c r="CR171" i="17" s="1"/>
  <c r="BO172" i="17"/>
  <c r="CR172" i="17" s="1"/>
  <c r="BO173" i="17"/>
  <c r="CR173" i="17" s="1"/>
  <c r="BO174" i="17"/>
  <c r="CR174" i="17" s="1"/>
  <c r="BO175" i="17"/>
  <c r="CR175" i="17" s="1"/>
  <c r="BO176" i="17"/>
  <c r="CR176" i="17" s="1"/>
  <c r="BO177" i="17"/>
  <c r="CR177" i="17" s="1"/>
  <c r="BO178" i="17"/>
  <c r="CR178" i="17" s="1"/>
  <c r="BO179" i="17"/>
  <c r="CR179" i="17" s="1"/>
  <c r="BO180" i="17"/>
  <c r="CR180" i="17" s="1"/>
  <c r="BO181" i="17"/>
  <c r="CR181" i="17" s="1"/>
  <c r="BO182" i="17"/>
  <c r="CR182" i="17" s="1"/>
  <c r="BO183" i="17"/>
  <c r="CR183" i="17" s="1"/>
  <c r="BO184" i="17"/>
  <c r="CR184" i="17" s="1"/>
  <c r="BO185" i="17"/>
  <c r="CR185" i="17" s="1"/>
  <c r="BO186" i="17"/>
  <c r="CR186" i="17" s="1"/>
  <c r="BO187" i="17"/>
  <c r="CR187" i="17" s="1"/>
  <c r="BO188" i="17"/>
  <c r="CR188" i="17" s="1"/>
  <c r="BO189" i="17"/>
  <c r="CR189" i="17" s="1"/>
  <c r="BO190" i="17"/>
  <c r="CR190" i="17" s="1"/>
  <c r="BO191" i="17"/>
  <c r="CR191" i="17" s="1"/>
  <c r="BO192" i="17"/>
  <c r="CR192" i="17" s="1"/>
  <c r="BO193" i="17"/>
  <c r="CR193" i="17" s="1"/>
  <c r="BO194" i="17"/>
  <c r="CR194" i="17" s="1"/>
  <c r="BO195" i="17"/>
  <c r="CR195" i="17" s="1"/>
  <c r="BO196" i="17"/>
  <c r="CR196" i="17" s="1"/>
  <c r="BO197" i="17"/>
  <c r="CR197" i="17" s="1"/>
  <c r="BO198" i="17"/>
  <c r="CR198" i="17" s="1"/>
  <c r="BO199" i="17"/>
  <c r="CR199" i="17" s="1"/>
  <c r="BO200" i="17"/>
  <c r="CR200" i="17" s="1"/>
  <c r="CR5" i="17"/>
  <c r="BQ5" i="17"/>
  <c r="CE19" i="17"/>
  <c r="BM200" i="22"/>
  <c r="BL200" i="22"/>
  <c r="BK200" i="22"/>
  <c r="BJ200" i="22"/>
  <c r="BI200" i="22"/>
  <c r="BH200" i="22"/>
  <c r="BG200" i="22"/>
  <c r="BF200" i="22"/>
  <c r="AU198" i="22"/>
  <c r="AT198" i="22"/>
  <c r="AS198" i="22"/>
  <c r="AR198" i="22"/>
  <c r="AQ198" i="22"/>
  <c r="BC197" i="22"/>
  <c r="AP197" i="22"/>
  <c r="BC196" i="22"/>
  <c r="AP196" i="22"/>
  <c r="BC195" i="22"/>
  <c r="AP195" i="22"/>
  <c r="BC194" i="22"/>
  <c r="AP194" i="22"/>
  <c r="BC193" i="22"/>
  <c r="AP193" i="22"/>
  <c r="BC192" i="22"/>
  <c r="AP192" i="22"/>
  <c r="BC191" i="22"/>
  <c r="AP191" i="22"/>
  <c r="BC190" i="22"/>
  <c r="AP190" i="22"/>
  <c r="BC189" i="22"/>
  <c r="AP189" i="22"/>
  <c r="BC188" i="22"/>
  <c r="AP188" i="22"/>
  <c r="BC187" i="22"/>
  <c r="AP187" i="22"/>
  <c r="BC186" i="22"/>
  <c r="AP186" i="22"/>
  <c r="BC185" i="22"/>
  <c r="AP185" i="22"/>
  <c r="BC184" i="22"/>
  <c r="AP184" i="22"/>
  <c r="BC183" i="22"/>
  <c r="AP183" i="22"/>
  <c r="BC182" i="22"/>
  <c r="AP182" i="22"/>
  <c r="BC181" i="22"/>
  <c r="AP181" i="22"/>
  <c r="BC180" i="22"/>
  <c r="AP180" i="22"/>
  <c r="BC179" i="22"/>
  <c r="AP179" i="22"/>
  <c r="BC178" i="22"/>
  <c r="AP178" i="22"/>
  <c r="BC177" i="22"/>
  <c r="AP177" i="22"/>
  <c r="BC176" i="22"/>
  <c r="AP176" i="22"/>
  <c r="BC175" i="22"/>
  <c r="AP175" i="22"/>
  <c r="BC174" i="22"/>
  <c r="AP174" i="22"/>
  <c r="BC173" i="22"/>
  <c r="AP173" i="22"/>
  <c r="BC172" i="22"/>
  <c r="AP172" i="22"/>
  <c r="BC171" i="22"/>
  <c r="AP171" i="22"/>
  <c r="BC170" i="22"/>
  <c r="AP170" i="22"/>
  <c r="BC169" i="22"/>
  <c r="AP169" i="22"/>
  <c r="BC168" i="22"/>
  <c r="AP168" i="22"/>
  <c r="BC167" i="22"/>
  <c r="AP167" i="22"/>
  <c r="BC166" i="22"/>
  <c r="AP166" i="22"/>
  <c r="BC165" i="22"/>
  <c r="AP165" i="22"/>
  <c r="BC164" i="22"/>
  <c r="AP164" i="22"/>
  <c r="BC163" i="22"/>
  <c r="AP163" i="22"/>
  <c r="BC162" i="22"/>
  <c r="AP162" i="22"/>
  <c r="BC161" i="22"/>
  <c r="AP161" i="22"/>
  <c r="BC160" i="22"/>
  <c r="AP160" i="22"/>
  <c r="BC159" i="22"/>
  <c r="AP159" i="22"/>
  <c r="BC158" i="22"/>
  <c r="AP158" i="22"/>
  <c r="BC157" i="22"/>
  <c r="AP157" i="22"/>
  <c r="BC156" i="22"/>
  <c r="AP156" i="22"/>
  <c r="BC155" i="22"/>
  <c r="AP155" i="22"/>
  <c r="BC154" i="22"/>
  <c r="AP154" i="22"/>
  <c r="BC153" i="22"/>
  <c r="AP153" i="22"/>
  <c r="BC152" i="22"/>
  <c r="AP152" i="22"/>
  <c r="BC151" i="22"/>
  <c r="AP151" i="22"/>
  <c r="BC150" i="22"/>
  <c r="AP150" i="22"/>
  <c r="BC149" i="22"/>
  <c r="AP149" i="22"/>
  <c r="BC148" i="22"/>
  <c r="AP148" i="22"/>
  <c r="BC147" i="22"/>
  <c r="AP147" i="22"/>
  <c r="BC146" i="22"/>
  <c r="AP146" i="22"/>
  <c r="BC145" i="22"/>
  <c r="AP145" i="22"/>
  <c r="BC144" i="22"/>
  <c r="AP144" i="22"/>
  <c r="BC143" i="22"/>
  <c r="AP143" i="22"/>
  <c r="BC142" i="22"/>
  <c r="AP142" i="22"/>
  <c r="BC141" i="22"/>
  <c r="AP141" i="22"/>
  <c r="BC140" i="22"/>
  <c r="AP140" i="22"/>
  <c r="BC139" i="22"/>
  <c r="AP139" i="22"/>
  <c r="BC138" i="22"/>
  <c r="AP138" i="22"/>
  <c r="BC137" i="22"/>
  <c r="AP137" i="22"/>
  <c r="BC136" i="22"/>
  <c r="AP136" i="22"/>
  <c r="BC135" i="22"/>
  <c r="AP135" i="22"/>
  <c r="BC134" i="22"/>
  <c r="AP134" i="22"/>
  <c r="BC133" i="22"/>
  <c r="AP133" i="22"/>
  <c r="BC132" i="22"/>
  <c r="AP132" i="22"/>
  <c r="BC131" i="22"/>
  <c r="AP131" i="22"/>
  <c r="BC130" i="22"/>
  <c r="AP130" i="22"/>
  <c r="BC129" i="22"/>
  <c r="AP129" i="22"/>
  <c r="BC128" i="22"/>
  <c r="AP128" i="22"/>
  <c r="BC127" i="22"/>
  <c r="AP127" i="22"/>
  <c r="BC126" i="22"/>
  <c r="AP126" i="22"/>
  <c r="BC125" i="22"/>
  <c r="AP125" i="22"/>
  <c r="BC124" i="22"/>
  <c r="AP124" i="22"/>
  <c r="BC123" i="22"/>
  <c r="AP123" i="22"/>
  <c r="BC122" i="22"/>
  <c r="AP122" i="22"/>
  <c r="BC121" i="22"/>
  <c r="AP121" i="22"/>
  <c r="BC120" i="22"/>
  <c r="AP120" i="22"/>
  <c r="BC119" i="22"/>
  <c r="AP119" i="22"/>
  <c r="BC118" i="22"/>
  <c r="AP118" i="22"/>
  <c r="BC117" i="22"/>
  <c r="AP117" i="22"/>
  <c r="BC116" i="22"/>
  <c r="AP116" i="22"/>
  <c r="BC115" i="22"/>
  <c r="AP115" i="22"/>
  <c r="BC114" i="22"/>
  <c r="AP114" i="22"/>
  <c r="BC113" i="22"/>
  <c r="AP113" i="22"/>
  <c r="BC112" i="22"/>
  <c r="AP112" i="22"/>
  <c r="BC111" i="22"/>
  <c r="AP111" i="22"/>
  <c r="BC110" i="22"/>
  <c r="AP110" i="22"/>
  <c r="BC109" i="22"/>
  <c r="AP109" i="22"/>
  <c r="BC108" i="22"/>
  <c r="AP108" i="22"/>
  <c r="BC107" i="22"/>
  <c r="AP107" i="22"/>
  <c r="BC106" i="22"/>
  <c r="AP106" i="22"/>
  <c r="BC105" i="22"/>
  <c r="AP105" i="22"/>
  <c r="BC104" i="22"/>
  <c r="AP104" i="22"/>
  <c r="BC103" i="22"/>
  <c r="AP103" i="22"/>
  <c r="BC102" i="22"/>
  <c r="AP102" i="22"/>
  <c r="BC101" i="22"/>
  <c r="AP101" i="22"/>
  <c r="BC100" i="22"/>
  <c r="AP100" i="22"/>
  <c r="BC99" i="22"/>
  <c r="AP99" i="22"/>
  <c r="BC98" i="22"/>
  <c r="AP98" i="22"/>
  <c r="BC97" i="22"/>
  <c r="AP97" i="22"/>
  <c r="BC96" i="22"/>
  <c r="AP96" i="22"/>
  <c r="BC95" i="22"/>
  <c r="AP95" i="22"/>
  <c r="BC94" i="22"/>
  <c r="AP94" i="22"/>
  <c r="BC93" i="22"/>
  <c r="AP93" i="22"/>
  <c r="BC92" i="22"/>
  <c r="AP92" i="22"/>
  <c r="BC91" i="22"/>
  <c r="AP91" i="22"/>
  <c r="BC90" i="22"/>
  <c r="AP90" i="22"/>
  <c r="BC89" i="22"/>
  <c r="AP89" i="22"/>
  <c r="BC88" i="22"/>
  <c r="AP88" i="22"/>
  <c r="BC87" i="22"/>
  <c r="AP87" i="22"/>
  <c r="BC86" i="22"/>
  <c r="AP86" i="22"/>
  <c r="BC85" i="22"/>
  <c r="AP85" i="22"/>
  <c r="BC84" i="22"/>
  <c r="AP84" i="22"/>
  <c r="BC83" i="22"/>
  <c r="AP83" i="22"/>
  <c r="BC82" i="22"/>
  <c r="AP82" i="22"/>
  <c r="BC81" i="22"/>
  <c r="AP81" i="22"/>
  <c r="BC80" i="22"/>
  <c r="AP80" i="22"/>
  <c r="BC79" i="22"/>
  <c r="AP79" i="22"/>
  <c r="BC78" i="22"/>
  <c r="AP78" i="22"/>
  <c r="BC77" i="22"/>
  <c r="AP77" i="22"/>
  <c r="BC76" i="22"/>
  <c r="AP76" i="22"/>
  <c r="BC75" i="22"/>
  <c r="AP75" i="22"/>
  <c r="BC74" i="22"/>
  <c r="AP74" i="22"/>
  <c r="BC73" i="22"/>
  <c r="AP73" i="22"/>
  <c r="BC72" i="22"/>
  <c r="AP72" i="22"/>
  <c r="BC71" i="22"/>
  <c r="AP71" i="22"/>
  <c r="BC70" i="22"/>
  <c r="AP70" i="22"/>
  <c r="BC69" i="22"/>
  <c r="AP69" i="22"/>
  <c r="BC68" i="22"/>
  <c r="AP68" i="22"/>
  <c r="BC67" i="22"/>
  <c r="AP67" i="22"/>
  <c r="BC66" i="22"/>
  <c r="AP66" i="22"/>
  <c r="BC65" i="22"/>
  <c r="AP65" i="22"/>
  <c r="BC64" i="22"/>
  <c r="AP64" i="22"/>
  <c r="BC63" i="22"/>
  <c r="AP63" i="22"/>
  <c r="BC62" i="22"/>
  <c r="AP62" i="22"/>
  <c r="BC61" i="22"/>
  <c r="AP61" i="22"/>
  <c r="BC60" i="22"/>
  <c r="AP60" i="22"/>
  <c r="BC59" i="22"/>
  <c r="AP59" i="22"/>
  <c r="BC58" i="22"/>
  <c r="AP58" i="22"/>
  <c r="BC57" i="22"/>
  <c r="AP57" i="22"/>
  <c r="BC56" i="22"/>
  <c r="AP56" i="22"/>
  <c r="BC55" i="22"/>
  <c r="AP55" i="22"/>
  <c r="BC54" i="22"/>
  <c r="AP54" i="22"/>
  <c r="BC53" i="22"/>
  <c r="AP53" i="22"/>
  <c r="BC52" i="22"/>
  <c r="AP52" i="22"/>
  <c r="BC51" i="22"/>
  <c r="AP51" i="22"/>
  <c r="BC50" i="22"/>
  <c r="AP50" i="22"/>
  <c r="BC49" i="22"/>
  <c r="AP49" i="22"/>
  <c r="BC48" i="22"/>
  <c r="AP48" i="22"/>
  <c r="BC47" i="22"/>
  <c r="AP47" i="22"/>
  <c r="BC46" i="22"/>
  <c r="AP46" i="22"/>
  <c r="BC45" i="22"/>
  <c r="AP45" i="22"/>
  <c r="BC44" i="22"/>
  <c r="AP44" i="22"/>
  <c r="BC43" i="22"/>
  <c r="AP43" i="22"/>
  <c r="BC42" i="22"/>
  <c r="AP42" i="22"/>
  <c r="BC41" i="22"/>
  <c r="AP41" i="22"/>
  <c r="BC40" i="22"/>
  <c r="AP40" i="22"/>
  <c r="BC39" i="22"/>
  <c r="AP39" i="22"/>
  <c r="BC38" i="22"/>
  <c r="AP38" i="22"/>
  <c r="BC37" i="22"/>
  <c r="AP37" i="22"/>
  <c r="BC36" i="22"/>
  <c r="AP36" i="22"/>
  <c r="BC35" i="22"/>
  <c r="AP35" i="22"/>
  <c r="BC34" i="22"/>
  <c r="AP34" i="22"/>
  <c r="BC33" i="22"/>
  <c r="AP33" i="22"/>
  <c r="BC32" i="22"/>
  <c r="AP32" i="22"/>
  <c r="BC31" i="22"/>
  <c r="AP31" i="22"/>
  <c r="BC30" i="22"/>
  <c r="AP30" i="22"/>
  <c r="BC29" i="22"/>
  <c r="AP29" i="22"/>
  <c r="BC28" i="22"/>
  <c r="AP28" i="22"/>
  <c r="BC27" i="22"/>
  <c r="AP27" i="22"/>
  <c r="BC26" i="22"/>
  <c r="AP26" i="22"/>
  <c r="BC25" i="22"/>
  <c r="AP25" i="22"/>
  <c r="BC24" i="22"/>
  <c r="AP24" i="22"/>
  <c r="BC23" i="22"/>
  <c r="AP23" i="22"/>
  <c r="BC22" i="22"/>
  <c r="AP22" i="22"/>
  <c r="BC21" i="22"/>
  <c r="AP21" i="22"/>
  <c r="BC20" i="22"/>
  <c r="AP20" i="22"/>
  <c r="BC19" i="22"/>
  <c r="AP19" i="22"/>
  <c r="BC18" i="22"/>
  <c r="AP18" i="22"/>
  <c r="BC17" i="22"/>
  <c r="AP17" i="22"/>
  <c r="BC16" i="22"/>
  <c r="AP16" i="22"/>
  <c r="BC15" i="22"/>
  <c r="AP15" i="22"/>
  <c r="BC14" i="22"/>
  <c r="AP14" i="22"/>
  <c r="BC13" i="22"/>
  <c r="AP13" i="22"/>
  <c r="BC12" i="22"/>
  <c r="AP12" i="22"/>
  <c r="BC11" i="22"/>
  <c r="AP11" i="22"/>
  <c r="BC10" i="22"/>
  <c r="AP10" i="22"/>
  <c r="BC9" i="22"/>
  <c r="AP9" i="22"/>
  <c r="BC8" i="22"/>
  <c r="AP8" i="22"/>
  <c r="BC7" i="22"/>
  <c r="AP7" i="22"/>
  <c r="BC6" i="22"/>
  <c r="AP6" i="22"/>
  <c r="BC5" i="22"/>
  <c r="AP5" i="22"/>
  <c r="BC4" i="22"/>
  <c r="AP4" i="22"/>
  <c r="BC3" i="22"/>
  <c r="AP3" i="22"/>
  <c r="BC2" i="22"/>
  <c r="AP2" i="22"/>
  <c r="DL201" i="17"/>
  <c r="DD6" i="17"/>
  <c r="DD7" i="17"/>
  <c r="DD8" i="17"/>
  <c r="DD9" i="17"/>
  <c r="DD10" i="17"/>
  <c r="DD11" i="17"/>
  <c r="DD12" i="17"/>
  <c r="DD13" i="17"/>
  <c r="DD14" i="17"/>
  <c r="DD15" i="17"/>
  <c r="DD16" i="17"/>
  <c r="DD17" i="17"/>
  <c r="DD18" i="17"/>
  <c r="DD19" i="17"/>
  <c r="DD20" i="17"/>
  <c r="DD21" i="17"/>
  <c r="DD22" i="17"/>
  <c r="DD23" i="17"/>
  <c r="DD24" i="17"/>
  <c r="DD25" i="17"/>
  <c r="DD26" i="17"/>
  <c r="DD27" i="17"/>
  <c r="DD28" i="17"/>
  <c r="DD29" i="17"/>
  <c r="DD30" i="17"/>
  <c r="DD31" i="17"/>
  <c r="DD32" i="17"/>
  <c r="DD33" i="17"/>
  <c r="DD34" i="17"/>
  <c r="DD35" i="17"/>
  <c r="DD36" i="17"/>
  <c r="DD37" i="17"/>
  <c r="DD38" i="17"/>
  <c r="DD39" i="17"/>
  <c r="DD40" i="17"/>
  <c r="DD41" i="17"/>
  <c r="DD42" i="17"/>
  <c r="DD43" i="17"/>
  <c r="DD44" i="17"/>
  <c r="DD45" i="17"/>
  <c r="DD46" i="17"/>
  <c r="DD47" i="17"/>
  <c r="DD48" i="17"/>
  <c r="DD49" i="17"/>
  <c r="DD50" i="17"/>
  <c r="DD51" i="17"/>
  <c r="DD52" i="17"/>
  <c r="DD53" i="17"/>
  <c r="DD54" i="17"/>
  <c r="DD55" i="17"/>
  <c r="DD56" i="17"/>
  <c r="DD57" i="17"/>
  <c r="DD58" i="17"/>
  <c r="DD59" i="17"/>
  <c r="DD60" i="17"/>
  <c r="DD61" i="17"/>
  <c r="DD62" i="17"/>
  <c r="DD63" i="17"/>
  <c r="DD64" i="17"/>
  <c r="DD65" i="17"/>
  <c r="DD66" i="17"/>
  <c r="DD67" i="17"/>
  <c r="DD68" i="17"/>
  <c r="DD69" i="17"/>
  <c r="DD70" i="17"/>
  <c r="DD71" i="17"/>
  <c r="DD72" i="17"/>
  <c r="DD73" i="17"/>
  <c r="DD74" i="17"/>
  <c r="DD75" i="17"/>
  <c r="DD76" i="17"/>
  <c r="DD77" i="17"/>
  <c r="DD78" i="17"/>
  <c r="DD79" i="17"/>
  <c r="DD80" i="17"/>
  <c r="DD81" i="17"/>
  <c r="DD82" i="17"/>
  <c r="DD83" i="17"/>
  <c r="DD84" i="17"/>
  <c r="DD85" i="17"/>
  <c r="DD86" i="17"/>
  <c r="DD87" i="17"/>
  <c r="DD88" i="17"/>
  <c r="DD89" i="17"/>
  <c r="DD90" i="17"/>
  <c r="DD91" i="17"/>
  <c r="DD92" i="17"/>
  <c r="DD93" i="17"/>
  <c r="DD94" i="17"/>
  <c r="DD95" i="17"/>
  <c r="DD96" i="17"/>
  <c r="DD97" i="17"/>
  <c r="DD98" i="17"/>
  <c r="DD99" i="17"/>
  <c r="DD100" i="17"/>
  <c r="DD101" i="17"/>
  <c r="DD102" i="17"/>
  <c r="DD103" i="17"/>
  <c r="DD104" i="17"/>
  <c r="DD105" i="17"/>
  <c r="DD106" i="17"/>
  <c r="DD107" i="17"/>
  <c r="DD108" i="17"/>
  <c r="DD109" i="17"/>
  <c r="DD110" i="17"/>
  <c r="DD111" i="17"/>
  <c r="DD112" i="17"/>
  <c r="DD113" i="17"/>
  <c r="DD114" i="17"/>
  <c r="DD115" i="17"/>
  <c r="DD116" i="17"/>
  <c r="DD117" i="17"/>
  <c r="DD118" i="17"/>
  <c r="DD119" i="17"/>
  <c r="DD120" i="17"/>
  <c r="DD121" i="17"/>
  <c r="DD122" i="17"/>
  <c r="DD123" i="17"/>
  <c r="DD124" i="17"/>
  <c r="DD125" i="17"/>
  <c r="DD126" i="17"/>
  <c r="DD127" i="17"/>
  <c r="DD128" i="17"/>
  <c r="DD129" i="17"/>
  <c r="DD130" i="17"/>
  <c r="DD131" i="17"/>
  <c r="DD132" i="17"/>
  <c r="DD133" i="17"/>
  <c r="DD134" i="17"/>
  <c r="DD135" i="17"/>
  <c r="DD136" i="17"/>
  <c r="DD137" i="17"/>
  <c r="DD138" i="17"/>
  <c r="DD139" i="17"/>
  <c r="DD140" i="17"/>
  <c r="DD141" i="17"/>
  <c r="DD142" i="17"/>
  <c r="DD143" i="17"/>
  <c r="DD144" i="17"/>
  <c r="DD145" i="17"/>
  <c r="DD146" i="17"/>
  <c r="DD147" i="17"/>
  <c r="DD148" i="17"/>
  <c r="DD149" i="17"/>
  <c r="DD150" i="17"/>
  <c r="DD151" i="17"/>
  <c r="DD152" i="17"/>
  <c r="DD153" i="17"/>
  <c r="DD154" i="17"/>
  <c r="DD155" i="17"/>
  <c r="DD156" i="17"/>
  <c r="DD157" i="17"/>
  <c r="DD158" i="17"/>
  <c r="DD159" i="17"/>
  <c r="DD160" i="17"/>
  <c r="DD161" i="17"/>
  <c r="DD162" i="17"/>
  <c r="DD163" i="17"/>
  <c r="DD164" i="17"/>
  <c r="DD165" i="17"/>
  <c r="DD166" i="17"/>
  <c r="DD167" i="17"/>
  <c r="DD168" i="17"/>
  <c r="DD169" i="17"/>
  <c r="DD170" i="17"/>
  <c r="DD171" i="17"/>
  <c r="DD172" i="17"/>
  <c r="DD173" i="17"/>
  <c r="DD174" i="17"/>
  <c r="DD175" i="17"/>
  <c r="DD176" i="17"/>
  <c r="DD177" i="17"/>
  <c r="DD178" i="17"/>
  <c r="DD179" i="17"/>
  <c r="DD180" i="17"/>
  <c r="DD181" i="17"/>
  <c r="DD182" i="17"/>
  <c r="DD183" i="17"/>
  <c r="DD184" i="17"/>
  <c r="DD185" i="17"/>
  <c r="DD186" i="17"/>
  <c r="DD187" i="17"/>
  <c r="DD188" i="17"/>
  <c r="DD189" i="17"/>
  <c r="DD190" i="17"/>
  <c r="DD191" i="17"/>
  <c r="DD192" i="17"/>
  <c r="DD193" i="17"/>
  <c r="DD194" i="17"/>
  <c r="DD195" i="17"/>
  <c r="DD196" i="17"/>
  <c r="DD197" i="17"/>
  <c r="DD198" i="17"/>
  <c r="DD199" i="17"/>
  <c r="DD200" i="17"/>
  <c r="DD5" i="17"/>
  <c r="CY6" i="17"/>
  <c r="CZ6" i="17"/>
  <c r="CZ7" i="17"/>
  <c r="CY8" i="17"/>
  <c r="CZ8" i="17"/>
  <c r="CY9" i="17"/>
  <c r="CZ9" i="17"/>
  <c r="CY10" i="17"/>
  <c r="CZ10" i="17"/>
  <c r="CY11" i="17"/>
  <c r="CZ11" i="17"/>
  <c r="CY12" i="17"/>
  <c r="CZ12" i="17"/>
  <c r="CY13" i="17"/>
  <c r="CZ13" i="17"/>
  <c r="CY14" i="17"/>
  <c r="CZ14" i="17"/>
  <c r="CY15" i="17"/>
  <c r="CZ15" i="17"/>
  <c r="CY16" i="17"/>
  <c r="CZ16" i="17"/>
  <c r="CY17" i="17"/>
  <c r="CZ17" i="17"/>
  <c r="CY18" i="17"/>
  <c r="CZ18" i="17"/>
  <c r="CY19" i="17"/>
  <c r="CZ19" i="17"/>
  <c r="CY20" i="17"/>
  <c r="CZ20" i="17"/>
  <c r="CY21" i="17"/>
  <c r="CZ21" i="17"/>
  <c r="CY22" i="17"/>
  <c r="CZ22" i="17"/>
  <c r="CY23" i="17"/>
  <c r="CZ23" i="17"/>
  <c r="CY24" i="17"/>
  <c r="CZ24" i="17"/>
  <c r="CY25" i="17"/>
  <c r="CZ25" i="17"/>
  <c r="CY26" i="17"/>
  <c r="CZ26" i="17"/>
  <c r="CY27" i="17"/>
  <c r="CZ27" i="17"/>
  <c r="CY28" i="17"/>
  <c r="CZ28" i="17"/>
  <c r="CY29" i="17"/>
  <c r="CZ29" i="17"/>
  <c r="CY30" i="17"/>
  <c r="CZ30" i="17"/>
  <c r="CY31" i="17"/>
  <c r="CZ31" i="17"/>
  <c r="CY32" i="17"/>
  <c r="CZ32" i="17"/>
  <c r="CY33" i="17"/>
  <c r="CZ33" i="17"/>
  <c r="CY34" i="17"/>
  <c r="CZ34" i="17"/>
  <c r="CY35" i="17"/>
  <c r="CZ35" i="17"/>
  <c r="CY36" i="17"/>
  <c r="CZ36" i="17"/>
  <c r="CY37" i="17"/>
  <c r="CZ37" i="17"/>
  <c r="CY38" i="17"/>
  <c r="CZ38" i="17"/>
  <c r="CY39" i="17"/>
  <c r="CZ39" i="17"/>
  <c r="CY40" i="17"/>
  <c r="CZ40" i="17"/>
  <c r="CY41" i="17"/>
  <c r="CZ41" i="17"/>
  <c r="CY42" i="17"/>
  <c r="CZ42" i="17"/>
  <c r="CY43" i="17"/>
  <c r="CZ43" i="17"/>
  <c r="CY44" i="17"/>
  <c r="CZ44" i="17"/>
  <c r="CY45" i="17"/>
  <c r="CZ45" i="17"/>
  <c r="CY46" i="17"/>
  <c r="CZ46" i="17"/>
  <c r="CY47" i="17"/>
  <c r="CZ47" i="17"/>
  <c r="CY48" i="17"/>
  <c r="CZ48" i="17"/>
  <c r="CY49" i="17"/>
  <c r="CZ49" i="17"/>
  <c r="CY50" i="17"/>
  <c r="CZ50" i="17"/>
  <c r="CY51" i="17"/>
  <c r="CZ51" i="17"/>
  <c r="CY52" i="17"/>
  <c r="CZ52" i="17"/>
  <c r="CY53" i="17"/>
  <c r="CZ53" i="17"/>
  <c r="CY54" i="17"/>
  <c r="CZ54" i="17"/>
  <c r="CY55" i="17"/>
  <c r="CZ55" i="17"/>
  <c r="CY56" i="17"/>
  <c r="CZ56" i="17"/>
  <c r="CY57" i="17"/>
  <c r="CZ57" i="17"/>
  <c r="CY58" i="17"/>
  <c r="CZ58" i="17"/>
  <c r="CY59" i="17"/>
  <c r="CZ59" i="17"/>
  <c r="CY60" i="17"/>
  <c r="CZ60" i="17"/>
  <c r="CY61" i="17"/>
  <c r="CZ61" i="17"/>
  <c r="CY62" i="17"/>
  <c r="CZ62" i="17"/>
  <c r="CY63" i="17"/>
  <c r="CZ63" i="17"/>
  <c r="CY64" i="17"/>
  <c r="CZ64" i="17"/>
  <c r="CY65" i="17"/>
  <c r="CZ65" i="17"/>
  <c r="CY66" i="17"/>
  <c r="CZ66" i="17"/>
  <c r="CY67" i="17"/>
  <c r="CZ67" i="17"/>
  <c r="CY68" i="17"/>
  <c r="CZ68" i="17"/>
  <c r="CY69" i="17"/>
  <c r="CZ69" i="17"/>
  <c r="CY70" i="17"/>
  <c r="CZ70" i="17"/>
  <c r="CY71" i="17"/>
  <c r="CZ71" i="17"/>
  <c r="CY72" i="17"/>
  <c r="CZ72" i="17"/>
  <c r="CY73" i="17"/>
  <c r="CZ73" i="17"/>
  <c r="CY74" i="17"/>
  <c r="CZ74" i="17"/>
  <c r="CY75" i="17"/>
  <c r="CZ75" i="17"/>
  <c r="CY76" i="17"/>
  <c r="CZ76" i="17"/>
  <c r="CY77" i="17"/>
  <c r="CZ77" i="17"/>
  <c r="CY78" i="17"/>
  <c r="CZ78" i="17"/>
  <c r="CY79" i="17"/>
  <c r="CZ79" i="17"/>
  <c r="CY80" i="17"/>
  <c r="CZ80" i="17"/>
  <c r="CY81" i="17"/>
  <c r="CZ81" i="17"/>
  <c r="CY82" i="17"/>
  <c r="CZ82" i="17"/>
  <c r="CY83" i="17"/>
  <c r="CZ83" i="17"/>
  <c r="CY84" i="17"/>
  <c r="CZ84" i="17"/>
  <c r="CY85" i="17"/>
  <c r="CZ85" i="17"/>
  <c r="CY86" i="17"/>
  <c r="CZ86" i="17"/>
  <c r="CY87" i="17"/>
  <c r="CZ87" i="17"/>
  <c r="CY88" i="17"/>
  <c r="CZ88" i="17"/>
  <c r="CY89" i="17"/>
  <c r="CZ89" i="17"/>
  <c r="CY90" i="17"/>
  <c r="CZ90" i="17"/>
  <c r="CY91" i="17"/>
  <c r="CZ91" i="17"/>
  <c r="CY92" i="17"/>
  <c r="CZ92" i="17"/>
  <c r="CY93" i="17"/>
  <c r="CZ93" i="17"/>
  <c r="CY94" i="17"/>
  <c r="CZ94" i="17"/>
  <c r="CY95" i="17"/>
  <c r="CZ95" i="17"/>
  <c r="CY96" i="17"/>
  <c r="CZ96" i="17"/>
  <c r="CY97" i="17"/>
  <c r="CZ97" i="17"/>
  <c r="CY98" i="17"/>
  <c r="CZ98" i="17"/>
  <c r="CY99" i="17"/>
  <c r="CZ99" i="17"/>
  <c r="CY100" i="17"/>
  <c r="CZ100" i="17"/>
  <c r="CY101" i="17"/>
  <c r="CZ101" i="17"/>
  <c r="CY102" i="17"/>
  <c r="CZ102" i="17"/>
  <c r="CY103" i="17"/>
  <c r="CZ103" i="17"/>
  <c r="CY104" i="17"/>
  <c r="CZ104" i="17"/>
  <c r="CY105" i="17"/>
  <c r="CZ105" i="17"/>
  <c r="CY106" i="17"/>
  <c r="CZ106" i="17"/>
  <c r="CY107" i="17"/>
  <c r="CZ107" i="17"/>
  <c r="CY108" i="17"/>
  <c r="CZ108" i="17"/>
  <c r="CY109" i="17"/>
  <c r="CZ109" i="17"/>
  <c r="CY110" i="17"/>
  <c r="CZ110" i="17"/>
  <c r="CY111" i="17"/>
  <c r="CZ111" i="17"/>
  <c r="CY112" i="17"/>
  <c r="CZ112" i="17"/>
  <c r="CY113" i="17"/>
  <c r="CZ113" i="17"/>
  <c r="CY114" i="17"/>
  <c r="CZ114" i="17"/>
  <c r="CY115" i="17"/>
  <c r="CZ115" i="17"/>
  <c r="CY116" i="17"/>
  <c r="CZ116" i="17"/>
  <c r="CY117" i="17"/>
  <c r="CZ117" i="17"/>
  <c r="CY118" i="17"/>
  <c r="CZ118" i="17"/>
  <c r="CY119" i="17"/>
  <c r="CZ119" i="17"/>
  <c r="CY120" i="17"/>
  <c r="CZ120" i="17"/>
  <c r="CY121" i="17"/>
  <c r="CZ121" i="17"/>
  <c r="CY122" i="17"/>
  <c r="CZ122" i="17"/>
  <c r="CY123" i="17"/>
  <c r="CZ123" i="17"/>
  <c r="CY124" i="17"/>
  <c r="CZ124" i="17"/>
  <c r="CY125" i="17"/>
  <c r="CZ125" i="17"/>
  <c r="CY126" i="17"/>
  <c r="CZ126" i="17"/>
  <c r="CY127" i="17"/>
  <c r="CZ127" i="17"/>
  <c r="CY128" i="17"/>
  <c r="CZ128" i="17"/>
  <c r="CY129" i="17"/>
  <c r="CZ129" i="17"/>
  <c r="CY130" i="17"/>
  <c r="CZ130" i="17"/>
  <c r="CY131" i="17"/>
  <c r="CZ131" i="17"/>
  <c r="CY132" i="17"/>
  <c r="CZ132" i="17"/>
  <c r="CY133" i="17"/>
  <c r="CZ133" i="17"/>
  <c r="CY134" i="17"/>
  <c r="CZ134" i="17"/>
  <c r="CY135" i="17"/>
  <c r="CZ135" i="17"/>
  <c r="CY136" i="17"/>
  <c r="CZ136" i="17"/>
  <c r="CY137" i="17"/>
  <c r="CZ137" i="17"/>
  <c r="CY138" i="17"/>
  <c r="CZ138" i="17"/>
  <c r="CY139" i="17"/>
  <c r="CZ139" i="17"/>
  <c r="CY140" i="17"/>
  <c r="CZ140" i="17"/>
  <c r="CY141" i="17"/>
  <c r="CZ141" i="17"/>
  <c r="CY142" i="17"/>
  <c r="CZ142" i="17"/>
  <c r="CY143" i="17"/>
  <c r="CZ143" i="17"/>
  <c r="CY144" i="17"/>
  <c r="CZ144" i="17"/>
  <c r="CY145" i="17"/>
  <c r="CZ145" i="17"/>
  <c r="CY146" i="17"/>
  <c r="CZ146" i="17"/>
  <c r="CY147" i="17"/>
  <c r="CZ147" i="17"/>
  <c r="CY148" i="17"/>
  <c r="CZ148" i="17"/>
  <c r="CY149" i="17"/>
  <c r="CZ149" i="17"/>
  <c r="CY150" i="17"/>
  <c r="CZ150" i="17"/>
  <c r="CY151" i="17"/>
  <c r="CZ151" i="17"/>
  <c r="CY152" i="17"/>
  <c r="CZ152" i="17"/>
  <c r="CY153" i="17"/>
  <c r="CZ153" i="17"/>
  <c r="CY154" i="17"/>
  <c r="CZ154" i="17"/>
  <c r="CY155" i="17"/>
  <c r="CZ155" i="17"/>
  <c r="CY156" i="17"/>
  <c r="CZ156" i="17"/>
  <c r="CY157" i="17"/>
  <c r="CZ157" i="17"/>
  <c r="CY158" i="17"/>
  <c r="CZ158" i="17"/>
  <c r="CY159" i="17"/>
  <c r="CZ159" i="17"/>
  <c r="CY160" i="17"/>
  <c r="CZ160" i="17"/>
  <c r="CY161" i="17"/>
  <c r="CZ161" i="17"/>
  <c r="CY162" i="17"/>
  <c r="CZ162" i="17"/>
  <c r="CY163" i="17"/>
  <c r="CZ163" i="17"/>
  <c r="CY164" i="17"/>
  <c r="CZ164" i="17"/>
  <c r="CY165" i="17"/>
  <c r="CZ165" i="17"/>
  <c r="CY166" i="17"/>
  <c r="CZ166" i="17"/>
  <c r="CY167" i="17"/>
  <c r="CZ167" i="17"/>
  <c r="CY168" i="17"/>
  <c r="CZ168" i="17"/>
  <c r="CY169" i="17"/>
  <c r="CZ169" i="17"/>
  <c r="CY170" i="17"/>
  <c r="CZ170" i="17"/>
  <c r="CY171" i="17"/>
  <c r="CZ171" i="17"/>
  <c r="CY172" i="17"/>
  <c r="CZ172" i="17"/>
  <c r="CY173" i="17"/>
  <c r="CZ173" i="17"/>
  <c r="CY174" i="17"/>
  <c r="CZ174" i="17"/>
  <c r="CY175" i="17"/>
  <c r="CZ175" i="17"/>
  <c r="CY176" i="17"/>
  <c r="CZ176" i="17"/>
  <c r="CY177" i="17"/>
  <c r="CZ177" i="17"/>
  <c r="CY178" i="17"/>
  <c r="CZ178" i="17"/>
  <c r="CY179" i="17"/>
  <c r="CZ179" i="17"/>
  <c r="CY180" i="17"/>
  <c r="CZ180" i="17"/>
  <c r="CY181" i="17"/>
  <c r="CZ181" i="17"/>
  <c r="CY182" i="17"/>
  <c r="CZ182" i="17"/>
  <c r="CY183" i="17"/>
  <c r="CZ183" i="17"/>
  <c r="CY184" i="17"/>
  <c r="CZ184" i="17"/>
  <c r="CY185" i="17"/>
  <c r="CZ185" i="17"/>
  <c r="CY186" i="17"/>
  <c r="CZ186" i="17"/>
  <c r="CY187" i="17"/>
  <c r="CZ187" i="17"/>
  <c r="CY188" i="17"/>
  <c r="CZ188" i="17"/>
  <c r="CY189" i="17"/>
  <c r="CZ189" i="17"/>
  <c r="CY190" i="17"/>
  <c r="CZ190" i="17"/>
  <c r="CY191" i="17"/>
  <c r="CZ191" i="17"/>
  <c r="CY192" i="17"/>
  <c r="CZ192" i="17"/>
  <c r="CY193" i="17"/>
  <c r="CZ193" i="17"/>
  <c r="CY194" i="17"/>
  <c r="CZ194" i="17"/>
  <c r="CY195" i="17"/>
  <c r="CZ195" i="17"/>
  <c r="CY196" i="17"/>
  <c r="CZ196" i="17"/>
  <c r="CY197" i="17"/>
  <c r="CZ197" i="17"/>
  <c r="CY198" i="17"/>
  <c r="CZ198" i="17"/>
  <c r="CY199" i="17"/>
  <c r="CZ199" i="17"/>
  <c r="CY200" i="17"/>
  <c r="CZ200" i="17"/>
  <c r="DE6" i="17"/>
  <c r="DE7" i="17"/>
  <c r="DE8" i="17"/>
  <c r="DE9" i="17"/>
  <c r="DE10" i="17"/>
  <c r="DE11" i="17"/>
  <c r="DE12" i="17"/>
  <c r="DE13" i="17"/>
  <c r="DE14" i="17"/>
  <c r="DE15" i="17"/>
  <c r="DE16" i="17"/>
  <c r="DE17" i="17"/>
  <c r="DE18" i="17"/>
  <c r="DE19" i="17"/>
  <c r="DE20" i="17"/>
  <c r="DE21" i="17"/>
  <c r="DE22" i="17"/>
  <c r="DE23" i="17"/>
  <c r="DE24" i="17"/>
  <c r="DE25" i="17"/>
  <c r="DE26" i="17"/>
  <c r="DE27" i="17"/>
  <c r="DE28" i="17"/>
  <c r="DE29" i="17"/>
  <c r="DE30" i="17"/>
  <c r="DE31" i="17"/>
  <c r="DE32" i="17"/>
  <c r="DE33" i="17"/>
  <c r="DE34" i="17"/>
  <c r="DE35" i="17"/>
  <c r="DE36" i="17"/>
  <c r="DE37" i="17"/>
  <c r="DE38" i="17"/>
  <c r="DE39" i="17"/>
  <c r="DE40" i="17"/>
  <c r="DE41" i="17"/>
  <c r="DE42" i="17"/>
  <c r="DE43" i="17"/>
  <c r="DE44" i="17"/>
  <c r="DE45" i="17"/>
  <c r="DE46" i="17"/>
  <c r="DE47" i="17"/>
  <c r="DE48" i="17"/>
  <c r="DE49" i="17"/>
  <c r="DE50" i="17"/>
  <c r="DE51" i="17"/>
  <c r="DE52" i="17"/>
  <c r="DE53" i="17"/>
  <c r="DE54" i="17"/>
  <c r="DE55" i="17"/>
  <c r="DE56" i="17"/>
  <c r="DE57" i="17"/>
  <c r="DE58" i="17"/>
  <c r="DE59" i="17"/>
  <c r="DE60" i="17"/>
  <c r="DE61" i="17"/>
  <c r="DE62" i="17"/>
  <c r="DE63" i="17"/>
  <c r="DE64" i="17"/>
  <c r="DE65" i="17"/>
  <c r="DE66" i="17"/>
  <c r="DE67" i="17"/>
  <c r="DE68" i="17"/>
  <c r="DE69" i="17"/>
  <c r="DE70" i="17"/>
  <c r="DE71" i="17"/>
  <c r="DE72" i="17"/>
  <c r="DE73" i="17"/>
  <c r="DE74" i="17"/>
  <c r="DE75" i="17"/>
  <c r="DE76" i="17"/>
  <c r="DE77" i="17"/>
  <c r="DE78" i="17"/>
  <c r="DE79" i="17"/>
  <c r="DE80" i="17"/>
  <c r="DE81" i="17"/>
  <c r="DE82" i="17"/>
  <c r="DE83" i="17"/>
  <c r="DE84" i="17"/>
  <c r="DE85" i="17"/>
  <c r="DE86" i="17"/>
  <c r="DE87" i="17"/>
  <c r="DE88" i="17"/>
  <c r="DE89" i="17"/>
  <c r="DE90" i="17"/>
  <c r="DE91" i="17"/>
  <c r="DE92" i="17"/>
  <c r="DE93" i="17"/>
  <c r="DE94" i="17"/>
  <c r="DE95" i="17"/>
  <c r="DE96" i="17"/>
  <c r="DE97" i="17"/>
  <c r="DE98" i="17"/>
  <c r="DE99" i="17"/>
  <c r="DE100" i="17"/>
  <c r="DE101" i="17"/>
  <c r="DE102" i="17"/>
  <c r="DE103" i="17"/>
  <c r="DE104" i="17"/>
  <c r="DE105" i="17"/>
  <c r="DE106" i="17"/>
  <c r="DE107" i="17"/>
  <c r="DE108" i="17"/>
  <c r="DE109" i="17"/>
  <c r="DE110" i="17"/>
  <c r="DE111" i="17"/>
  <c r="DE112" i="17"/>
  <c r="DE113" i="17"/>
  <c r="DE114" i="17"/>
  <c r="DE115" i="17"/>
  <c r="DE116" i="17"/>
  <c r="DE117" i="17"/>
  <c r="DE118" i="17"/>
  <c r="DE119" i="17"/>
  <c r="DE120" i="17"/>
  <c r="DE121" i="17"/>
  <c r="DE122" i="17"/>
  <c r="DE123" i="17"/>
  <c r="DE124" i="17"/>
  <c r="DE125" i="17"/>
  <c r="DE126" i="17"/>
  <c r="DE127" i="17"/>
  <c r="DE128" i="17"/>
  <c r="DE129" i="17"/>
  <c r="DE130" i="17"/>
  <c r="DE131" i="17"/>
  <c r="DE132" i="17"/>
  <c r="DE133" i="17"/>
  <c r="DE134" i="17"/>
  <c r="DE135" i="17"/>
  <c r="DE136" i="17"/>
  <c r="DE137" i="17"/>
  <c r="DE138" i="17"/>
  <c r="DE139" i="17"/>
  <c r="DE140" i="17"/>
  <c r="DE141" i="17"/>
  <c r="DE142" i="17"/>
  <c r="DE143" i="17"/>
  <c r="DE144" i="17"/>
  <c r="DE145" i="17"/>
  <c r="DE146" i="17"/>
  <c r="DE147" i="17"/>
  <c r="DE148" i="17"/>
  <c r="DE149" i="17"/>
  <c r="DE150" i="17"/>
  <c r="DE151" i="17"/>
  <c r="DE152" i="17"/>
  <c r="DE153" i="17"/>
  <c r="DE154" i="17"/>
  <c r="DE155" i="17"/>
  <c r="DE156" i="17"/>
  <c r="DE157" i="17"/>
  <c r="DE158" i="17"/>
  <c r="DE159" i="17"/>
  <c r="DE160" i="17"/>
  <c r="DE161" i="17"/>
  <c r="DE162" i="17"/>
  <c r="DE163" i="17"/>
  <c r="DE164" i="17"/>
  <c r="DE165" i="17"/>
  <c r="DE166" i="17"/>
  <c r="DE167" i="17"/>
  <c r="DE168" i="17"/>
  <c r="DE169" i="17"/>
  <c r="DE170" i="17"/>
  <c r="DE171" i="17"/>
  <c r="DE172" i="17"/>
  <c r="DE173" i="17"/>
  <c r="DE174" i="17"/>
  <c r="DE175" i="17"/>
  <c r="DE176" i="17"/>
  <c r="DE177" i="17"/>
  <c r="DE178" i="17"/>
  <c r="DE179" i="17"/>
  <c r="DE180" i="17"/>
  <c r="DE181" i="17"/>
  <c r="DE182" i="17"/>
  <c r="DE183" i="17"/>
  <c r="DE184" i="17"/>
  <c r="DE185" i="17"/>
  <c r="DE186" i="17"/>
  <c r="DE187" i="17"/>
  <c r="DE188" i="17"/>
  <c r="DE189" i="17"/>
  <c r="DE190" i="17"/>
  <c r="DE191" i="17"/>
  <c r="DE192" i="17"/>
  <c r="DE193" i="17"/>
  <c r="DE194" i="17"/>
  <c r="DE195" i="17"/>
  <c r="DE196" i="17"/>
  <c r="DE197" i="17"/>
  <c r="DE198" i="17"/>
  <c r="DE199" i="17"/>
  <c r="DE200" i="17"/>
  <c r="DE5" i="17"/>
  <c r="CZ5" i="17"/>
  <c r="DC6" i="17"/>
  <c r="DF6" i="17"/>
  <c r="DG6" i="17"/>
  <c r="DH6" i="17"/>
  <c r="DI6" i="17"/>
  <c r="DJ6" i="17"/>
  <c r="DK6" i="17"/>
  <c r="DM6" i="17"/>
  <c r="DC7" i="17"/>
  <c r="DF7" i="17"/>
  <c r="DG7" i="17"/>
  <c r="DH7" i="17"/>
  <c r="DI7" i="17"/>
  <c r="DJ7" i="17"/>
  <c r="DK7" i="17"/>
  <c r="DM7" i="17"/>
  <c r="DC8" i="17"/>
  <c r="DF8" i="17"/>
  <c r="DG8" i="17"/>
  <c r="DH8" i="17"/>
  <c r="DI8" i="17"/>
  <c r="DJ8" i="17"/>
  <c r="DK8" i="17"/>
  <c r="DM8" i="17"/>
  <c r="DC9" i="17"/>
  <c r="DF9" i="17"/>
  <c r="DG9" i="17"/>
  <c r="DH9" i="17"/>
  <c r="DI9" i="17"/>
  <c r="DJ9" i="17"/>
  <c r="DK9" i="17"/>
  <c r="DM9" i="17"/>
  <c r="DC10" i="17"/>
  <c r="DF10" i="17"/>
  <c r="DG10" i="17"/>
  <c r="DH10" i="17"/>
  <c r="DI10" i="17"/>
  <c r="DJ10" i="17"/>
  <c r="DK10" i="17"/>
  <c r="DM10" i="17"/>
  <c r="DC11" i="17"/>
  <c r="DF11" i="17"/>
  <c r="DG11" i="17"/>
  <c r="DH11" i="17"/>
  <c r="DI11" i="17"/>
  <c r="DJ11" i="17"/>
  <c r="DK11" i="17"/>
  <c r="DM11" i="17"/>
  <c r="DC12" i="17"/>
  <c r="DF12" i="17"/>
  <c r="DG12" i="17"/>
  <c r="DH12" i="17"/>
  <c r="DI12" i="17"/>
  <c r="DJ12" i="17"/>
  <c r="DK12" i="17"/>
  <c r="DM12" i="17"/>
  <c r="DC13" i="17"/>
  <c r="DF13" i="17"/>
  <c r="DG13" i="17"/>
  <c r="DH13" i="17"/>
  <c r="DI13" i="17"/>
  <c r="DJ13" i="17"/>
  <c r="DK13" i="17"/>
  <c r="DM13" i="17"/>
  <c r="DC14" i="17"/>
  <c r="DF14" i="17"/>
  <c r="DG14" i="17"/>
  <c r="DH14" i="17"/>
  <c r="DI14" i="17"/>
  <c r="DJ14" i="17"/>
  <c r="DK14" i="17"/>
  <c r="DM14" i="17"/>
  <c r="DC15" i="17"/>
  <c r="DF15" i="17"/>
  <c r="DG15" i="17"/>
  <c r="DH15" i="17"/>
  <c r="DI15" i="17"/>
  <c r="DJ15" i="17"/>
  <c r="DK15" i="17"/>
  <c r="DM15" i="17"/>
  <c r="DC16" i="17"/>
  <c r="DF16" i="17"/>
  <c r="DG16" i="17"/>
  <c r="DH16" i="17"/>
  <c r="DI16" i="17"/>
  <c r="DJ16" i="17"/>
  <c r="DK16" i="17"/>
  <c r="DM16" i="17"/>
  <c r="DC17" i="17"/>
  <c r="DF17" i="17"/>
  <c r="DG17" i="17"/>
  <c r="DH17" i="17"/>
  <c r="DI17" i="17"/>
  <c r="DJ17" i="17"/>
  <c r="DK17" i="17"/>
  <c r="DM17" i="17"/>
  <c r="DC18" i="17"/>
  <c r="DF18" i="17"/>
  <c r="DG18" i="17"/>
  <c r="DH18" i="17"/>
  <c r="DI18" i="17"/>
  <c r="DJ18" i="17"/>
  <c r="DK18" i="17"/>
  <c r="DM18" i="17"/>
  <c r="DC19" i="17"/>
  <c r="DF19" i="17"/>
  <c r="DG19" i="17"/>
  <c r="DH19" i="17"/>
  <c r="DI19" i="17"/>
  <c r="DJ19" i="17"/>
  <c r="DK19" i="17"/>
  <c r="DM19" i="17"/>
  <c r="DC20" i="17"/>
  <c r="DF20" i="17"/>
  <c r="DG20" i="17"/>
  <c r="DH20" i="17"/>
  <c r="DI20" i="17"/>
  <c r="DJ20" i="17"/>
  <c r="DK20" i="17"/>
  <c r="DM20" i="17"/>
  <c r="DC21" i="17"/>
  <c r="DF21" i="17"/>
  <c r="DG21" i="17"/>
  <c r="DH21" i="17"/>
  <c r="DI21" i="17"/>
  <c r="DJ21" i="17"/>
  <c r="DK21" i="17"/>
  <c r="DM21" i="17"/>
  <c r="DC22" i="17"/>
  <c r="DF22" i="17"/>
  <c r="DG22" i="17"/>
  <c r="DH22" i="17"/>
  <c r="DI22" i="17"/>
  <c r="DJ22" i="17"/>
  <c r="DK22" i="17"/>
  <c r="DM22" i="17"/>
  <c r="DC23" i="17"/>
  <c r="DF23" i="17"/>
  <c r="DG23" i="17"/>
  <c r="DH23" i="17"/>
  <c r="DI23" i="17"/>
  <c r="DJ23" i="17"/>
  <c r="DK23" i="17"/>
  <c r="DM23" i="17"/>
  <c r="DC24" i="17"/>
  <c r="DF24" i="17"/>
  <c r="DG24" i="17"/>
  <c r="DH24" i="17"/>
  <c r="DI24" i="17"/>
  <c r="DJ24" i="17"/>
  <c r="DK24" i="17"/>
  <c r="DM24" i="17"/>
  <c r="DC25" i="17"/>
  <c r="DF25" i="17"/>
  <c r="DG25" i="17"/>
  <c r="DH25" i="17"/>
  <c r="DI25" i="17"/>
  <c r="DJ25" i="17"/>
  <c r="DK25" i="17"/>
  <c r="DM25" i="17"/>
  <c r="DC26" i="17"/>
  <c r="DF26" i="17"/>
  <c r="DG26" i="17"/>
  <c r="DH26" i="17"/>
  <c r="DI26" i="17"/>
  <c r="DJ26" i="17"/>
  <c r="DK26" i="17"/>
  <c r="DM26" i="17"/>
  <c r="DC27" i="17"/>
  <c r="DF27" i="17"/>
  <c r="DG27" i="17"/>
  <c r="DH27" i="17"/>
  <c r="DI27" i="17"/>
  <c r="DJ27" i="17"/>
  <c r="DK27" i="17"/>
  <c r="DM27" i="17"/>
  <c r="DC28" i="17"/>
  <c r="DF28" i="17"/>
  <c r="DG28" i="17"/>
  <c r="DH28" i="17"/>
  <c r="DI28" i="17"/>
  <c r="DJ28" i="17"/>
  <c r="DK28" i="17"/>
  <c r="DM28" i="17"/>
  <c r="DC29" i="17"/>
  <c r="DF29" i="17"/>
  <c r="DG29" i="17"/>
  <c r="DH29" i="17"/>
  <c r="DI29" i="17"/>
  <c r="DJ29" i="17"/>
  <c r="DK29" i="17"/>
  <c r="DM29" i="17"/>
  <c r="DC30" i="17"/>
  <c r="DF30" i="17"/>
  <c r="DG30" i="17"/>
  <c r="DH30" i="17"/>
  <c r="DI30" i="17"/>
  <c r="DJ30" i="17"/>
  <c r="DK30" i="17"/>
  <c r="DM30" i="17"/>
  <c r="DC31" i="17"/>
  <c r="DF31" i="17"/>
  <c r="DG31" i="17"/>
  <c r="DH31" i="17"/>
  <c r="DI31" i="17"/>
  <c r="DJ31" i="17"/>
  <c r="DK31" i="17"/>
  <c r="DM31" i="17"/>
  <c r="DC32" i="17"/>
  <c r="DF32" i="17"/>
  <c r="DG32" i="17"/>
  <c r="DH32" i="17"/>
  <c r="DI32" i="17"/>
  <c r="DJ32" i="17"/>
  <c r="DK32" i="17"/>
  <c r="DM32" i="17"/>
  <c r="DC33" i="17"/>
  <c r="DF33" i="17"/>
  <c r="DG33" i="17"/>
  <c r="DH33" i="17"/>
  <c r="DI33" i="17"/>
  <c r="DJ33" i="17"/>
  <c r="DK33" i="17"/>
  <c r="DM33" i="17"/>
  <c r="DC34" i="17"/>
  <c r="DF34" i="17"/>
  <c r="DG34" i="17"/>
  <c r="DH34" i="17"/>
  <c r="DI34" i="17"/>
  <c r="DJ34" i="17"/>
  <c r="DK34" i="17"/>
  <c r="DM34" i="17"/>
  <c r="DC35" i="17"/>
  <c r="DF35" i="17"/>
  <c r="DG35" i="17"/>
  <c r="DH35" i="17"/>
  <c r="DI35" i="17"/>
  <c r="DJ35" i="17"/>
  <c r="DK35" i="17"/>
  <c r="DM35" i="17"/>
  <c r="DC36" i="17"/>
  <c r="DF36" i="17"/>
  <c r="DG36" i="17"/>
  <c r="DH36" i="17"/>
  <c r="DI36" i="17"/>
  <c r="DJ36" i="17"/>
  <c r="DK36" i="17"/>
  <c r="DM36" i="17"/>
  <c r="DC37" i="17"/>
  <c r="DF37" i="17"/>
  <c r="DG37" i="17"/>
  <c r="DH37" i="17"/>
  <c r="DI37" i="17"/>
  <c r="DJ37" i="17"/>
  <c r="DK37" i="17"/>
  <c r="DM37" i="17"/>
  <c r="DC38" i="17"/>
  <c r="DF38" i="17"/>
  <c r="DG38" i="17"/>
  <c r="DH38" i="17"/>
  <c r="DI38" i="17"/>
  <c r="DJ38" i="17"/>
  <c r="DK38" i="17"/>
  <c r="DM38" i="17"/>
  <c r="DC39" i="17"/>
  <c r="DF39" i="17"/>
  <c r="DG39" i="17"/>
  <c r="DH39" i="17"/>
  <c r="DI39" i="17"/>
  <c r="DJ39" i="17"/>
  <c r="DK39" i="17"/>
  <c r="DM39" i="17"/>
  <c r="DC40" i="17"/>
  <c r="DF40" i="17"/>
  <c r="DG40" i="17"/>
  <c r="DH40" i="17"/>
  <c r="DI40" i="17"/>
  <c r="DJ40" i="17"/>
  <c r="DK40" i="17"/>
  <c r="DM40" i="17"/>
  <c r="DC41" i="17"/>
  <c r="DF41" i="17"/>
  <c r="DG41" i="17"/>
  <c r="DH41" i="17"/>
  <c r="DI41" i="17"/>
  <c r="DJ41" i="17"/>
  <c r="DK41" i="17"/>
  <c r="DM41" i="17"/>
  <c r="DC42" i="17"/>
  <c r="DF42" i="17"/>
  <c r="DG42" i="17"/>
  <c r="DH42" i="17"/>
  <c r="DI42" i="17"/>
  <c r="DJ42" i="17"/>
  <c r="DK42" i="17"/>
  <c r="DM42" i="17"/>
  <c r="DC43" i="17"/>
  <c r="DF43" i="17"/>
  <c r="DG43" i="17"/>
  <c r="DH43" i="17"/>
  <c r="DI43" i="17"/>
  <c r="DJ43" i="17"/>
  <c r="DK43" i="17"/>
  <c r="DM43" i="17"/>
  <c r="DC44" i="17"/>
  <c r="DF44" i="17"/>
  <c r="DG44" i="17"/>
  <c r="DH44" i="17"/>
  <c r="DI44" i="17"/>
  <c r="DJ44" i="17"/>
  <c r="DK44" i="17"/>
  <c r="DM44" i="17"/>
  <c r="DC45" i="17"/>
  <c r="DF45" i="17"/>
  <c r="DG45" i="17"/>
  <c r="DH45" i="17"/>
  <c r="DI45" i="17"/>
  <c r="DJ45" i="17"/>
  <c r="DK45" i="17"/>
  <c r="DM45" i="17"/>
  <c r="DC46" i="17"/>
  <c r="DF46" i="17"/>
  <c r="DG46" i="17"/>
  <c r="DH46" i="17"/>
  <c r="DI46" i="17"/>
  <c r="DJ46" i="17"/>
  <c r="DK46" i="17"/>
  <c r="DM46" i="17"/>
  <c r="DC47" i="17"/>
  <c r="DF47" i="17"/>
  <c r="DG47" i="17"/>
  <c r="DH47" i="17"/>
  <c r="DI47" i="17"/>
  <c r="DJ47" i="17"/>
  <c r="DK47" i="17"/>
  <c r="DM47" i="17"/>
  <c r="DC48" i="17"/>
  <c r="DF48" i="17"/>
  <c r="DG48" i="17"/>
  <c r="DH48" i="17"/>
  <c r="DI48" i="17"/>
  <c r="DJ48" i="17"/>
  <c r="DK48" i="17"/>
  <c r="DM48" i="17"/>
  <c r="DC49" i="17"/>
  <c r="DF49" i="17"/>
  <c r="DG49" i="17"/>
  <c r="DH49" i="17"/>
  <c r="DI49" i="17"/>
  <c r="DJ49" i="17"/>
  <c r="DK49" i="17"/>
  <c r="DM49" i="17"/>
  <c r="DC50" i="17"/>
  <c r="DF50" i="17"/>
  <c r="DG50" i="17"/>
  <c r="DH50" i="17"/>
  <c r="DI50" i="17"/>
  <c r="DJ50" i="17"/>
  <c r="DK50" i="17"/>
  <c r="DM50" i="17"/>
  <c r="DC51" i="17"/>
  <c r="DF51" i="17"/>
  <c r="DG51" i="17"/>
  <c r="DH51" i="17"/>
  <c r="DI51" i="17"/>
  <c r="DJ51" i="17"/>
  <c r="DK51" i="17"/>
  <c r="DM51" i="17"/>
  <c r="DC52" i="17"/>
  <c r="DF52" i="17"/>
  <c r="DG52" i="17"/>
  <c r="DH52" i="17"/>
  <c r="DI52" i="17"/>
  <c r="DJ52" i="17"/>
  <c r="DK52" i="17"/>
  <c r="DM52" i="17"/>
  <c r="DC53" i="17"/>
  <c r="DF53" i="17"/>
  <c r="DG53" i="17"/>
  <c r="DH53" i="17"/>
  <c r="DI53" i="17"/>
  <c r="DJ53" i="17"/>
  <c r="DK53" i="17"/>
  <c r="DM53" i="17"/>
  <c r="DC54" i="17"/>
  <c r="DF54" i="17"/>
  <c r="DG54" i="17"/>
  <c r="DH54" i="17"/>
  <c r="DI54" i="17"/>
  <c r="DJ54" i="17"/>
  <c r="DK54" i="17"/>
  <c r="DM54" i="17"/>
  <c r="DC55" i="17"/>
  <c r="DF55" i="17"/>
  <c r="DG55" i="17"/>
  <c r="DH55" i="17"/>
  <c r="DI55" i="17"/>
  <c r="DJ55" i="17"/>
  <c r="DK55" i="17"/>
  <c r="DM55" i="17"/>
  <c r="DC56" i="17"/>
  <c r="DF56" i="17"/>
  <c r="DG56" i="17"/>
  <c r="DH56" i="17"/>
  <c r="DI56" i="17"/>
  <c r="DJ56" i="17"/>
  <c r="DK56" i="17"/>
  <c r="DM56" i="17"/>
  <c r="DC57" i="17"/>
  <c r="DF57" i="17"/>
  <c r="DG57" i="17"/>
  <c r="DH57" i="17"/>
  <c r="DI57" i="17"/>
  <c r="DJ57" i="17"/>
  <c r="DK57" i="17"/>
  <c r="DM57" i="17"/>
  <c r="DC58" i="17"/>
  <c r="DF58" i="17"/>
  <c r="DG58" i="17"/>
  <c r="DH58" i="17"/>
  <c r="DI58" i="17"/>
  <c r="DJ58" i="17"/>
  <c r="DK58" i="17"/>
  <c r="DM58" i="17"/>
  <c r="DC59" i="17"/>
  <c r="DF59" i="17"/>
  <c r="DG59" i="17"/>
  <c r="DH59" i="17"/>
  <c r="DI59" i="17"/>
  <c r="DJ59" i="17"/>
  <c r="DK59" i="17"/>
  <c r="DM59" i="17"/>
  <c r="DC60" i="17"/>
  <c r="DF60" i="17"/>
  <c r="DG60" i="17"/>
  <c r="DH60" i="17"/>
  <c r="DI60" i="17"/>
  <c r="DJ60" i="17"/>
  <c r="DK60" i="17"/>
  <c r="DM60" i="17"/>
  <c r="DC61" i="17"/>
  <c r="DF61" i="17"/>
  <c r="DG61" i="17"/>
  <c r="DH61" i="17"/>
  <c r="DI61" i="17"/>
  <c r="DJ61" i="17"/>
  <c r="DK61" i="17"/>
  <c r="DM61" i="17"/>
  <c r="DC62" i="17"/>
  <c r="DF62" i="17"/>
  <c r="DG62" i="17"/>
  <c r="DH62" i="17"/>
  <c r="DI62" i="17"/>
  <c r="DJ62" i="17"/>
  <c r="DK62" i="17"/>
  <c r="DM62" i="17"/>
  <c r="DC63" i="17"/>
  <c r="DF63" i="17"/>
  <c r="DG63" i="17"/>
  <c r="DH63" i="17"/>
  <c r="DI63" i="17"/>
  <c r="DJ63" i="17"/>
  <c r="DK63" i="17"/>
  <c r="DM63" i="17"/>
  <c r="DC64" i="17"/>
  <c r="DF64" i="17"/>
  <c r="DG64" i="17"/>
  <c r="DH64" i="17"/>
  <c r="DI64" i="17"/>
  <c r="DJ64" i="17"/>
  <c r="DK64" i="17"/>
  <c r="DM64" i="17"/>
  <c r="DC65" i="17"/>
  <c r="DF65" i="17"/>
  <c r="DG65" i="17"/>
  <c r="DH65" i="17"/>
  <c r="DI65" i="17"/>
  <c r="DJ65" i="17"/>
  <c r="DK65" i="17"/>
  <c r="DM65" i="17"/>
  <c r="DC66" i="17"/>
  <c r="DF66" i="17"/>
  <c r="DG66" i="17"/>
  <c r="DH66" i="17"/>
  <c r="DI66" i="17"/>
  <c r="DJ66" i="17"/>
  <c r="DK66" i="17"/>
  <c r="DM66" i="17"/>
  <c r="DC67" i="17"/>
  <c r="DF67" i="17"/>
  <c r="DG67" i="17"/>
  <c r="DH67" i="17"/>
  <c r="DI67" i="17"/>
  <c r="DJ67" i="17"/>
  <c r="DK67" i="17"/>
  <c r="DM67" i="17"/>
  <c r="DC68" i="17"/>
  <c r="DF68" i="17"/>
  <c r="DG68" i="17"/>
  <c r="DH68" i="17"/>
  <c r="DI68" i="17"/>
  <c r="DJ68" i="17"/>
  <c r="DK68" i="17"/>
  <c r="DM68" i="17"/>
  <c r="DC69" i="17"/>
  <c r="DF69" i="17"/>
  <c r="DG69" i="17"/>
  <c r="DH69" i="17"/>
  <c r="DI69" i="17"/>
  <c r="DJ69" i="17"/>
  <c r="DK69" i="17"/>
  <c r="DM69" i="17"/>
  <c r="DC70" i="17"/>
  <c r="DF70" i="17"/>
  <c r="DG70" i="17"/>
  <c r="DH70" i="17"/>
  <c r="DI70" i="17"/>
  <c r="DJ70" i="17"/>
  <c r="DK70" i="17"/>
  <c r="DM70" i="17"/>
  <c r="DC71" i="17"/>
  <c r="DF71" i="17"/>
  <c r="DG71" i="17"/>
  <c r="DH71" i="17"/>
  <c r="DI71" i="17"/>
  <c r="DJ71" i="17"/>
  <c r="DK71" i="17"/>
  <c r="DM71" i="17"/>
  <c r="DC72" i="17"/>
  <c r="DF72" i="17"/>
  <c r="DG72" i="17"/>
  <c r="DH72" i="17"/>
  <c r="DI72" i="17"/>
  <c r="DJ72" i="17"/>
  <c r="DK72" i="17"/>
  <c r="DM72" i="17"/>
  <c r="DC73" i="17"/>
  <c r="DF73" i="17"/>
  <c r="DG73" i="17"/>
  <c r="DH73" i="17"/>
  <c r="DI73" i="17"/>
  <c r="DJ73" i="17"/>
  <c r="DK73" i="17"/>
  <c r="DM73" i="17"/>
  <c r="DC74" i="17"/>
  <c r="DF74" i="17"/>
  <c r="DG74" i="17"/>
  <c r="DH74" i="17"/>
  <c r="DI74" i="17"/>
  <c r="DJ74" i="17"/>
  <c r="DK74" i="17"/>
  <c r="DM74" i="17"/>
  <c r="DC75" i="17"/>
  <c r="DF75" i="17"/>
  <c r="DG75" i="17"/>
  <c r="DH75" i="17"/>
  <c r="DI75" i="17"/>
  <c r="DJ75" i="17"/>
  <c r="DK75" i="17"/>
  <c r="DM75" i="17"/>
  <c r="DC76" i="17"/>
  <c r="DF76" i="17"/>
  <c r="DG76" i="17"/>
  <c r="DH76" i="17"/>
  <c r="DI76" i="17"/>
  <c r="DJ76" i="17"/>
  <c r="DK76" i="17"/>
  <c r="DM76" i="17"/>
  <c r="DC77" i="17"/>
  <c r="DF77" i="17"/>
  <c r="DG77" i="17"/>
  <c r="DH77" i="17"/>
  <c r="DI77" i="17"/>
  <c r="DJ77" i="17"/>
  <c r="DK77" i="17"/>
  <c r="DM77" i="17"/>
  <c r="DC78" i="17"/>
  <c r="DF78" i="17"/>
  <c r="DG78" i="17"/>
  <c r="DH78" i="17"/>
  <c r="DI78" i="17"/>
  <c r="DJ78" i="17"/>
  <c r="DK78" i="17"/>
  <c r="DM78" i="17"/>
  <c r="DC79" i="17"/>
  <c r="DF79" i="17"/>
  <c r="DG79" i="17"/>
  <c r="DH79" i="17"/>
  <c r="DI79" i="17"/>
  <c r="DJ79" i="17"/>
  <c r="DK79" i="17"/>
  <c r="DM79" i="17"/>
  <c r="DC80" i="17"/>
  <c r="DF80" i="17"/>
  <c r="DG80" i="17"/>
  <c r="DH80" i="17"/>
  <c r="DI80" i="17"/>
  <c r="DJ80" i="17"/>
  <c r="DK80" i="17"/>
  <c r="DM80" i="17"/>
  <c r="DC81" i="17"/>
  <c r="DF81" i="17"/>
  <c r="DG81" i="17"/>
  <c r="DH81" i="17"/>
  <c r="DI81" i="17"/>
  <c r="DJ81" i="17"/>
  <c r="DK81" i="17"/>
  <c r="DM81" i="17"/>
  <c r="DC82" i="17"/>
  <c r="DF82" i="17"/>
  <c r="DG82" i="17"/>
  <c r="DH82" i="17"/>
  <c r="DI82" i="17"/>
  <c r="DJ82" i="17"/>
  <c r="DK82" i="17"/>
  <c r="DM82" i="17"/>
  <c r="DC83" i="17"/>
  <c r="DF83" i="17"/>
  <c r="DG83" i="17"/>
  <c r="DH83" i="17"/>
  <c r="DI83" i="17"/>
  <c r="DJ83" i="17"/>
  <c r="DK83" i="17"/>
  <c r="DM83" i="17"/>
  <c r="DC84" i="17"/>
  <c r="DF84" i="17"/>
  <c r="DG84" i="17"/>
  <c r="DH84" i="17"/>
  <c r="DI84" i="17"/>
  <c r="DJ84" i="17"/>
  <c r="DK84" i="17"/>
  <c r="DM84" i="17"/>
  <c r="DC85" i="17"/>
  <c r="DF85" i="17"/>
  <c r="DG85" i="17"/>
  <c r="DH85" i="17"/>
  <c r="DI85" i="17"/>
  <c r="DJ85" i="17"/>
  <c r="DK85" i="17"/>
  <c r="DM85" i="17"/>
  <c r="DC86" i="17"/>
  <c r="DF86" i="17"/>
  <c r="DG86" i="17"/>
  <c r="DH86" i="17"/>
  <c r="DI86" i="17"/>
  <c r="DJ86" i="17"/>
  <c r="DK86" i="17"/>
  <c r="DM86" i="17"/>
  <c r="DC87" i="17"/>
  <c r="DF87" i="17"/>
  <c r="DG87" i="17"/>
  <c r="DH87" i="17"/>
  <c r="DI87" i="17"/>
  <c r="DJ87" i="17"/>
  <c r="DK87" i="17"/>
  <c r="DM87" i="17"/>
  <c r="DC88" i="17"/>
  <c r="DF88" i="17"/>
  <c r="DG88" i="17"/>
  <c r="DH88" i="17"/>
  <c r="DI88" i="17"/>
  <c r="DJ88" i="17"/>
  <c r="DK88" i="17"/>
  <c r="DM88" i="17"/>
  <c r="DC89" i="17"/>
  <c r="DF89" i="17"/>
  <c r="DG89" i="17"/>
  <c r="DH89" i="17"/>
  <c r="DI89" i="17"/>
  <c r="DJ89" i="17"/>
  <c r="DK89" i="17"/>
  <c r="DM89" i="17"/>
  <c r="DC90" i="17"/>
  <c r="DF90" i="17"/>
  <c r="DG90" i="17"/>
  <c r="DH90" i="17"/>
  <c r="DI90" i="17"/>
  <c r="DJ90" i="17"/>
  <c r="DK90" i="17"/>
  <c r="DM90" i="17"/>
  <c r="DC91" i="17"/>
  <c r="DF91" i="17"/>
  <c r="DG91" i="17"/>
  <c r="DH91" i="17"/>
  <c r="DI91" i="17"/>
  <c r="DJ91" i="17"/>
  <c r="DK91" i="17"/>
  <c r="DM91" i="17"/>
  <c r="DC92" i="17"/>
  <c r="DF92" i="17"/>
  <c r="DG92" i="17"/>
  <c r="DH92" i="17"/>
  <c r="DI92" i="17"/>
  <c r="DJ92" i="17"/>
  <c r="DK92" i="17"/>
  <c r="DM92" i="17"/>
  <c r="DC93" i="17"/>
  <c r="DF93" i="17"/>
  <c r="DG93" i="17"/>
  <c r="DH93" i="17"/>
  <c r="DI93" i="17"/>
  <c r="DJ93" i="17"/>
  <c r="DK93" i="17"/>
  <c r="DM93" i="17"/>
  <c r="DC94" i="17"/>
  <c r="DF94" i="17"/>
  <c r="DG94" i="17"/>
  <c r="DH94" i="17"/>
  <c r="DI94" i="17"/>
  <c r="DJ94" i="17"/>
  <c r="DK94" i="17"/>
  <c r="DM94" i="17"/>
  <c r="DC95" i="17"/>
  <c r="DF95" i="17"/>
  <c r="DG95" i="17"/>
  <c r="DH95" i="17"/>
  <c r="DI95" i="17"/>
  <c r="DJ95" i="17"/>
  <c r="DK95" i="17"/>
  <c r="DM95" i="17"/>
  <c r="DC96" i="17"/>
  <c r="DF96" i="17"/>
  <c r="DG96" i="17"/>
  <c r="DH96" i="17"/>
  <c r="DI96" i="17"/>
  <c r="DJ96" i="17"/>
  <c r="DK96" i="17"/>
  <c r="DM96" i="17"/>
  <c r="DC97" i="17"/>
  <c r="DF97" i="17"/>
  <c r="DG97" i="17"/>
  <c r="DH97" i="17"/>
  <c r="DI97" i="17"/>
  <c r="DJ97" i="17"/>
  <c r="DK97" i="17"/>
  <c r="DM97" i="17"/>
  <c r="DC98" i="17"/>
  <c r="DF98" i="17"/>
  <c r="DG98" i="17"/>
  <c r="DH98" i="17"/>
  <c r="DI98" i="17"/>
  <c r="DJ98" i="17"/>
  <c r="DK98" i="17"/>
  <c r="DM98" i="17"/>
  <c r="DC99" i="17"/>
  <c r="DF99" i="17"/>
  <c r="DG99" i="17"/>
  <c r="DH99" i="17"/>
  <c r="DI99" i="17"/>
  <c r="DJ99" i="17"/>
  <c r="DK99" i="17"/>
  <c r="DM99" i="17"/>
  <c r="DC100" i="17"/>
  <c r="DF100" i="17"/>
  <c r="DG100" i="17"/>
  <c r="DH100" i="17"/>
  <c r="DI100" i="17"/>
  <c r="DJ100" i="17"/>
  <c r="DK100" i="17"/>
  <c r="DM100" i="17"/>
  <c r="DC101" i="17"/>
  <c r="DF101" i="17"/>
  <c r="DG101" i="17"/>
  <c r="DH101" i="17"/>
  <c r="DI101" i="17"/>
  <c r="DJ101" i="17"/>
  <c r="DK101" i="17"/>
  <c r="DM101" i="17"/>
  <c r="DC102" i="17"/>
  <c r="DF102" i="17"/>
  <c r="DG102" i="17"/>
  <c r="DH102" i="17"/>
  <c r="DI102" i="17"/>
  <c r="DJ102" i="17"/>
  <c r="DK102" i="17"/>
  <c r="DM102" i="17"/>
  <c r="DC103" i="17"/>
  <c r="DF103" i="17"/>
  <c r="DG103" i="17"/>
  <c r="DH103" i="17"/>
  <c r="DI103" i="17"/>
  <c r="DJ103" i="17"/>
  <c r="DK103" i="17"/>
  <c r="DM103" i="17"/>
  <c r="DC104" i="17"/>
  <c r="DF104" i="17"/>
  <c r="DG104" i="17"/>
  <c r="DH104" i="17"/>
  <c r="DI104" i="17"/>
  <c r="DJ104" i="17"/>
  <c r="DK104" i="17"/>
  <c r="DM104" i="17"/>
  <c r="DC105" i="17"/>
  <c r="DF105" i="17"/>
  <c r="DG105" i="17"/>
  <c r="DH105" i="17"/>
  <c r="DI105" i="17"/>
  <c r="DJ105" i="17"/>
  <c r="DK105" i="17"/>
  <c r="DM105" i="17"/>
  <c r="DC106" i="17"/>
  <c r="DF106" i="17"/>
  <c r="DG106" i="17"/>
  <c r="DH106" i="17"/>
  <c r="DI106" i="17"/>
  <c r="DJ106" i="17"/>
  <c r="DK106" i="17"/>
  <c r="DM106" i="17"/>
  <c r="DC107" i="17"/>
  <c r="DF107" i="17"/>
  <c r="DG107" i="17"/>
  <c r="DH107" i="17"/>
  <c r="DI107" i="17"/>
  <c r="DJ107" i="17"/>
  <c r="DK107" i="17"/>
  <c r="DM107" i="17"/>
  <c r="DC108" i="17"/>
  <c r="DF108" i="17"/>
  <c r="DG108" i="17"/>
  <c r="DH108" i="17"/>
  <c r="DI108" i="17"/>
  <c r="DJ108" i="17"/>
  <c r="DK108" i="17"/>
  <c r="DM108" i="17"/>
  <c r="DC109" i="17"/>
  <c r="DF109" i="17"/>
  <c r="DG109" i="17"/>
  <c r="DH109" i="17"/>
  <c r="DI109" i="17"/>
  <c r="DJ109" i="17"/>
  <c r="DK109" i="17"/>
  <c r="DM109" i="17"/>
  <c r="DC110" i="17"/>
  <c r="DF110" i="17"/>
  <c r="DG110" i="17"/>
  <c r="DH110" i="17"/>
  <c r="DI110" i="17"/>
  <c r="DJ110" i="17"/>
  <c r="DK110" i="17"/>
  <c r="DM110" i="17"/>
  <c r="DC111" i="17"/>
  <c r="DF111" i="17"/>
  <c r="DG111" i="17"/>
  <c r="DH111" i="17"/>
  <c r="DI111" i="17"/>
  <c r="DJ111" i="17"/>
  <c r="DK111" i="17"/>
  <c r="DM111" i="17"/>
  <c r="DC112" i="17"/>
  <c r="DF112" i="17"/>
  <c r="DG112" i="17"/>
  <c r="DH112" i="17"/>
  <c r="DI112" i="17"/>
  <c r="DJ112" i="17"/>
  <c r="DK112" i="17"/>
  <c r="DM112" i="17"/>
  <c r="DC113" i="17"/>
  <c r="DF113" i="17"/>
  <c r="DG113" i="17"/>
  <c r="DH113" i="17"/>
  <c r="DI113" i="17"/>
  <c r="DJ113" i="17"/>
  <c r="DK113" i="17"/>
  <c r="DM113" i="17"/>
  <c r="DC114" i="17"/>
  <c r="DF114" i="17"/>
  <c r="DG114" i="17"/>
  <c r="DH114" i="17"/>
  <c r="DI114" i="17"/>
  <c r="DJ114" i="17"/>
  <c r="DK114" i="17"/>
  <c r="DM114" i="17"/>
  <c r="DC115" i="17"/>
  <c r="DF115" i="17"/>
  <c r="DG115" i="17"/>
  <c r="DH115" i="17"/>
  <c r="DI115" i="17"/>
  <c r="DJ115" i="17"/>
  <c r="DK115" i="17"/>
  <c r="DM115" i="17"/>
  <c r="DC116" i="17"/>
  <c r="DF116" i="17"/>
  <c r="DG116" i="17"/>
  <c r="DH116" i="17"/>
  <c r="DI116" i="17"/>
  <c r="DJ116" i="17"/>
  <c r="DK116" i="17"/>
  <c r="DM116" i="17"/>
  <c r="DC117" i="17"/>
  <c r="DF117" i="17"/>
  <c r="DG117" i="17"/>
  <c r="DH117" i="17"/>
  <c r="DI117" i="17"/>
  <c r="DJ117" i="17"/>
  <c r="DK117" i="17"/>
  <c r="DM117" i="17"/>
  <c r="DC118" i="17"/>
  <c r="DF118" i="17"/>
  <c r="DG118" i="17"/>
  <c r="DH118" i="17"/>
  <c r="DI118" i="17"/>
  <c r="DJ118" i="17"/>
  <c r="DK118" i="17"/>
  <c r="DM118" i="17"/>
  <c r="DC119" i="17"/>
  <c r="DF119" i="17"/>
  <c r="DG119" i="17"/>
  <c r="DH119" i="17"/>
  <c r="DI119" i="17"/>
  <c r="DJ119" i="17"/>
  <c r="DK119" i="17"/>
  <c r="DM119" i="17"/>
  <c r="DC120" i="17"/>
  <c r="DF120" i="17"/>
  <c r="DG120" i="17"/>
  <c r="DH120" i="17"/>
  <c r="DI120" i="17"/>
  <c r="DJ120" i="17"/>
  <c r="DK120" i="17"/>
  <c r="DM120" i="17"/>
  <c r="DC121" i="17"/>
  <c r="DF121" i="17"/>
  <c r="DG121" i="17"/>
  <c r="DH121" i="17"/>
  <c r="DI121" i="17"/>
  <c r="DJ121" i="17"/>
  <c r="DK121" i="17"/>
  <c r="DM121" i="17"/>
  <c r="DC122" i="17"/>
  <c r="DF122" i="17"/>
  <c r="DG122" i="17"/>
  <c r="DH122" i="17"/>
  <c r="DI122" i="17"/>
  <c r="DJ122" i="17"/>
  <c r="DK122" i="17"/>
  <c r="DM122" i="17"/>
  <c r="DC123" i="17"/>
  <c r="DF123" i="17"/>
  <c r="DG123" i="17"/>
  <c r="DH123" i="17"/>
  <c r="DI123" i="17"/>
  <c r="DJ123" i="17"/>
  <c r="DK123" i="17"/>
  <c r="DM123" i="17"/>
  <c r="DC124" i="17"/>
  <c r="DF124" i="17"/>
  <c r="DG124" i="17"/>
  <c r="DH124" i="17"/>
  <c r="DI124" i="17"/>
  <c r="DJ124" i="17"/>
  <c r="DK124" i="17"/>
  <c r="DM124" i="17"/>
  <c r="DC125" i="17"/>
  <c r="DF125" i="17"/>
  <c r="DG125" i="17"/>
  <c r="DH125" i="17"/>
  <c r="DI125" i="17"/>
  <c r="DJ125" i="17"/>
  <c r="DK125" i="17"/>
  <c r="DM125" i="17"/>
  <c r="DC126" i="17"/>
  <c r="DF126" i="17"/>
  <c r="DG126" i="17"/>
  <c r="DH126" i="17"/>
  <c r="DI126" i="17"/>
  <c r="DJ126" i="17"/>
  <c r="DK126" i="17"/>
  <c r="DM126" i="17"/>
  <c r="DC127" i="17"/>
  <c r="DF127" i="17"/>
  <c r="DG127" i="17"/>
  <c r="DH127" i="17"/>
  <c r="DI127" i="17"/>
  <c r="DJ127" i="17"/>
  <c r="DK127" i="17"/>
  <c r="DM127" i="17"/>
  <c r="DC128" i="17"/>
  <c r="DF128" i="17"/>
  <c r="DG128" i="17"/>
  <c r="DH128" i="17"/>
  <c r="DI128" i="17"/>
  <c r="DJ128" i="17"/>
  <c r="DK128" i="17"/>
  <c r="DM128" i="17"/>
  <c r="DC129" i="17"/>
  <c r="DF129" i="17"/>
  <c r="DG129" i="17"/>
  <c r="DH129" i="17"/>
  <c r="DI129" i="17"/>
  <c r="DJ129" i="17"/>
  <c r="DK129" i="17"/>
  <c r="DM129" i="17"/>
  <c r="DC130" i="17"/>
  <c r="DF130" i="17"/>
  <c r="DG130" i="17"/>
  <c r="DH130" i="17"/>
  <c r="DI130" i="17"/>
  <c r="DJ130" i="17"/>
  <c r="DK130" i="17"/>
  <c r="DM130" i="17"/>
  <c r="DC131" i="17"/>
  <c r="DF131" i="17"/>
  <c r="DG131" i="17"/>
  <c r="DH131" i="17"/>
  <c r="DI131" i="17"/>
  <c r="DJ131" i="17"/>
  <c r="DK131" i="17"/>
  <c r="DM131" i="17"/>
  <c r="DC132" i="17"/>
  <c r="DF132" i="17"/>
  <c r="DG132" i="17"/>
  <c r="DH132" i="17"/>
  <c r="DI132" i="17"/>
  <c r="DJ132" i="17"/>
  <c r="DK132" i="17"/>
  <c r="DM132" i="17"/>
  <c r="DC133" i="17"/>
  <c r="DF133" i="17"/>
  <c r="DG133" i="17"/>
  <c r="DH133" i="17"/>
  <c r="DI133" i="17"/>
  <c r="DJ133" i="17"/>
  <c r="DK133" i="17"/>
  <c r="DM133" i="17"/>
  <c r="DC134" i="17"/>
  <c r="DF134" i="17"/>
  <c r="DG134" i="17"/>
  <c r="DH134" i="17"/>
  <c r="DI134" i="17"/>
  <c r="DJ134" i="17"/>
  <c r="DK134" i="17"/>
  <c r="DM134" i="17"/>
  <c r="DC135" i="17"/>
  <c r="DF135" i="17"/>
  <c r="DG135" i="17"/>
  <c r="DH135" i="17"/>
  <c r="DI135" i="17"/>
  <c r="DJ135" i="17"/>
  <c r="DK135" i="17"/>
  <c r="DM135" i="17"/>
  <c r="DC136" i="17"/>
  <c r="DF136" i="17"/>
  <c r="DG136" i="17"/>
  <c r="DH136" i="17"/>
  <c r="DI136" i="17"/>
  <c r="DJ136" i="17"/>
  <c r="DK136" i="17"/>
  <c r="DM136" i="17"/>
  <c r="DC137" i="17"/>
  <c r="DF137" i="17"/>
  <c r="DG137" i="17"/>
  <c r="DH137" i="17"/>
  <c r="DI137" i="17"/>
  <c r="DJ137" i="17"/>
  <c r="DK137" i="17"/>
  <c r="DM137" i="17"/>
  <c r="DC138" i="17"/>
  <c r="DF138" i="17"/>
  <c r="DG138" i="17"/>
  <c r="DH138" i="17"/>
  <c r="DI138" i="17"/>
  <c r="DJ138" i="17"/>
  <c r="DK138" i="17"/>
  <c r="DM138" i="17"/>
  <c r="DC139" i="17"/>
  <c r="DF139" i="17"/>
  <c r="DG139" i="17"/>
  <c r="DH139" i="17"/>
  <c r="DI139" i="17"/>
  <c r="DJ139" i="17"/>
  <c r="DK139" i="17"/>
  <c r="DM139" i="17"/>
  <c r="DC140" i="17"/>
  <c r="DF140" i="17"/>
  <c r="DG140" i="17"/>
  <c r="DH140" i="17"/>
  <c r="DI140" i="17"/>
  <c r="DJ140" i="17"/>
  <c r="DK140" i="17"/>
  <c r="DM140" i="17"/>
  <c r="DC141" i="17"/>
  <c r="DF141" i="17"/>
  <c r="DG141" i="17"/>
  <c r="DH141" i="17"/>
  <c r="DI141" i="17"/>
  <c r="DJ141" i="17"/>
  <c r="DK141" i="17"/>
  <c r="DM141" i="17"/>
  <c r="DC142" i="17"/>
  <c r="DF142" i="17"/>
  <c r="DG142" i="17"/>
  <c r="DH142" i="17"/>
  <c r="DI142" i="17"/>
  <c r="DJ142" i="17"/>
  <c r="DK142" i="17"/>
  <c r="DM142" i="17"/>
  <c r="DC143" i="17"/>
  <c r="DF143" i="17"/>
  <c r="DG143" i="17"/>
  <c r="DH143" i="17"/>
  <c r="DI143" i="17"/>
  <c r="DJ143" i="17"/>
  <c r="DK143" i="17"/>
  <c r="DM143" i="17"/>
  <c r="DC144" i="17"/>
  <c r="DF144" i="17"/>
  <c r="DG144" i="17"/>
  <c r="DH144" i="17"/>
  <c r="DI144" i="17"/>
  <c r="DJ144" i="17"/>
  <c r="DK144" i="17"/>
  <c r="DM144" i="17"/>
  <c r="DC145" i="17"/>
  <c r="DF145" i="17"/>
  <c r="DG145" i="17"/>
  <c r="DH145" i="17"/>
  <c r="DI145" i="17"/>
  <c r="DJ145" i="17"/>
  <c r="DK145" i="17"/>
  <c r="DM145" i="17"/>
  <c r="DC146" i="17"/>
  <c r="DF146" i="17"/>
  <c r="DG146" i="17"/>
  <c r="DH146" i="17"/>
  <c r="DI146" i="17"/>
  <c r="DJ146" i="17"/>
  <c r="DK146" i="17"/>
  <c r="DM146" i="17"/>
  <c r="DC147" i="17"/>
  <c r="DF147" i="17"/>
  <c r="DG147" i="17"/>
  <c r="DH147" i="17"/>
  <c r="DI147" i="17"/>
  <c r="DJ147" i="17"/>
  <c r="DK147" i="17"/>
  <c r="DM147" i="17"/>
  <c r="DC148" i="17"/>
  <c r="DF148" i="17"/>
  <c r="DG148" i="17"/>
  <c r="DH148" i="17"/>
  <c r="DI148" i="17"/>
  <c r="DJ148" i="17"/>
  <c r="DK148" i="17"/>
  <c r="DM148" i="17"/>
  <c r="DC149" i="17"/>
  <c r="DF149" i="17"/>
  <c r="DG149" i="17"/>
  <c r="DH149" i="17"/>
  <c r="DI149" i="17"/>
  <c r="DJ149" i="17"/>
  <c r="DK149" i="17"/>
  <c r="DM149" i="17"/>
  <c r="DC150" i="17"/>
  <c r="DF150" i="17"/>
  <c r="DG150" i="17"/>
  <c r="DH150" i="17"/>
  <c r="DI150" i="17"/>
  <c r="DJ150" i="17"/>
  <c r="DK150" i="17"/>
  <c r="DM150" i="17"/>
  <c r="DC151" i="17"/>
  <c r="DF151" i="17"/>
  <c r="DG151" i="17"/>
  <c r="DH151" i="17"/>
  <c r="DI151" i="17"/>
  <c r="DJ151" i="17"/>
  <c r="DK151" i="17"/>
  <c r="DM151" i="17"/>
  <c r="DC152" i="17"/>
  <c r="DF152" i="17"/>
  <c r="DG152" i="17"/>
  <c r="DH152" i="17"/>
  <c r="DI152" i="17"/>
  <c r="DJ152" i="17"/>
  <c r="DK152" i="17"/>
  <c r="DM152" i="17"/>
  <c r="DC153" i="17"/>
  <c r="DF153" i="17"/>
  <c r="DG153" i="17"/>
  <c r="DH153" i="17"/>
  <c r="DI153" i="17"/>
  <c r="DJ153" i="17"/>
  <c r="DK153" i="17"/>
  <c r="DM153" i="17"/>
  <c r="DC154" i="17"/>
  <c r="DF154" i="17"/>
  <c r="DG154" i="17"/>
  <c r="DH154" i="17"/>
  <c r="DI154" i="17"/>
  <c r="DJ154" i="17"/>
  <c r="DK154" i="17"/>
  <c r="DM154" i="17"/>
  <c r="DC155" i="17"/>
  <c r="DF155" i="17"/>
  <c r="DG155" i="17"/>
  <c r="DH155" i="17"/>
  <c r="DI155" i="17"/>
  <c r="DJ155" i="17"/>
  <c r="DK155" i="17"/>
  <c r="DM155" i="17"/>
  <c r="DC156" i="17"/>
  <c r="DF156" i="17"/>
  <c r="DG156" i="17"/>
  <c r="DH156" i="17"/>
  <c r="DI156" i="17"/>
  <c r="DJ156" i="17"/>
  <c r="DK156" i="17"/>
  <c r="DM156" i="17"/>
  <c r="DC157" i="17"/>
  <c r="DF157" i="17"/>
  <c r="DG157" i="17"/>
  <c r="DH157" i="17"/>
  <c r="DI157" i="17"/>
  <c r="DJ157" i="17"/>
  <c r="DK157" i="17"/>
  <c r="DM157" i="17"/>
  <c r="DC158" i="17"/>
  <c r="DF158" i="17"/>
  <c r="DG158" i="17"/>
  <c r="DH158" i="17"/>
  <c r="DI158" i="17"/>
  <c r="DJ158" i="17"/>
  <c r="DK158" i="17"/>
  <c r="DM158" i="17"/>
  <c r="DC159" i="17"/>
  <c r="DF159" i="17"/>
  <c r="DG159" i="17"/>
  <c r="DH159" i="17"/>
  <c r="DI159" i="17"/>
  <c r="DJ159" i="17"/>
  <c r="DK159" i="17"/>
  <c r="DM159" i="17"/>
  <c r="DC160" i="17"/>
  <c r="DF160" i="17"/>
  <c r="DG160" i="17"/>
  <c r="DH160" i="17"/>
  <c r="DI160" i="17"/>
  <c r="DJ160" i="17"/>
  <c r="DK160" i="17"/>
  <c r="DM160" i="17"/>
  <c r="DC161" i="17"/>
  <c r="DF161" i="17"/>
  <c r="DG161" i="17"/>
  <c r="DH161" i="17"/>
  <c r="DI161" i="17"/>
  <c r="DJ161" i="17"/>
  <c r="DK161" i="17"/>
  <c r="DM161" i="17"/>
  <c r="DC162" i="17"/>
  <c r="DF162" i="17"/>
  <c r="DG162" i="17"/>
  <c r="DH162" i="17"/>
  <c r="DI162" i="17"/>
  <c r="DJ162" i="17"/>
  <c r="DK162" i="17"/>
  <c r="DM162" i="17"/>
  <c r="DC163" i="17"/>
  <c r="DF163" i="17"/>
  <c r="DG163" i="17"/>
  <c r="DH163" i="17"/>
  <c r="DI163" i="17"/>
  <c r="DJ163" i="17"/>
  <c r="DK163" i="17"/>
  <c r="DM163" i="17"/>
  <c r="DC164" i="17"/>
  <c r="DF164" i="17"/>
  <c r="DG164" i="17"/>
  <c r="DH164" i="17"/>
  <c r="DI164" i="17"/>
  <c r="DJ164" i="17"/>
  <c r="DK164" i="17"/>
  <c r="DM164" i="17"/>
  <c r="DC165" i="17"/>
  <c r="DF165" i="17"/>
  <c r="DG165" i="17"/>
  <c r="DH165" i="17"/>
  <c r="DI165" i="17"/>
  <c r="DJ165" i="17"/>
  <c r="DK165" i="17"/>
  <c r="DM165" i="17"/>
  <c r="DC166" i="17"/>
  <c r="DF166" i="17"/>
  <c r="DG166" i="17"/>
  <c r="DH166" i="17"/>
  <c r="DI166" i="17"/>
  <c r="DJ166" i="17"/>
  <c r="DK166" i="17"/>
  <c r="DM166" i="17"/>
  <c r="DC167" i="17"/>
  <c r="DF167" i="17"/>
  <c r="DG167" i="17"/>
  <c r="DH167" i="17"/>
  <c r="DI167" i="17"/>
  <c r="DJ167" i="17"/>
  <c r="DK167" i="17"/>
  <c r="DM167" i="17"/>
  <c r="DC168" i="17"/>
  <c r="DF168" i="17"/>
  <c r="DG168" i="17"/>
  <c r="DH168" i="17"/>
  <c r="DI168" i="17"/>
  <c r="DJ168" i="17"/>
  <c r="DK168" i="17"/>
  <c r="DM168" i="17"/>
  <c r="DC169" i="17"/>
  <c r="DF169" i="17"/>
  <c r="DG169" i="17"/>
  <c r="DH169" i="17"/>
  <c r="DI169" i="17"/>
  <c r="DJ169" i="17"/>
  <c r="DK169" i="17"/>
  <c r="DM169" i="17"/>
  <c r="DC170" i="17"/>
  <c r="DF170" i="17"/>
  <c r="DG170" i="17"/>
  <c r="DH170" i="17"/>
  <c r="DI170" i="17"/>
  <c r="DJ170" i="17"/>
  <c r="DK170" i="17"/>
  <c r="DM170" i="17"/>
  <c r="DC171" i="17"/>
  <c r="DF171" i="17"/>
  <c r="DG171" i="17"/>
  <c r="DH171" i="17"/>
  <c r="DI171" i="17"/>
  <c r="DJ171" i="17"/>
  <c r="DK171" i="17"/>
  <c r="DM171" i="17"/>
  <c r="DC172" i="17"/>
  <c r="DF172" i="17"/>
  <c r="DG172" i="17"/>
  <c r="DH172" i="17"/>
  <c r="DI172" i="17"/>
  <c r="DJ172" i="17"/>
  <c r="DK172" i="17"/>
  <c r="DM172" i="17"/>
  <c r="DC173" i="17"/>
  <c r="DF173" i="17"/>
  <c r="DG173" i="17"/>
  <c r="DH173" i="17"/>
  <c r="DI173" i="17"/>
  <c r="DJ173" i="17"/>
  <c r="DK173" i="17"/>
  <c r="DM173" i="17"/>
  <c r="DC174" i="17"/>
  <c r="DF174" i="17"/>
  <c r="DG174" i="17"/>
  <c r="DH174" i="17"/>
  <c r="DI174" i="17"/>
  <c r="DJ174" i="17"/>
  <c r="DK174" i="17"/>
  <c r="DM174" i="17"/>
  <c r="DC175" i="17"/>
  <c r="DF175" i="17"/>
  <c r="DG175" i="17"/>
  <c r="DH175" i="17"/>
  <c r="DI175" i="17"/>
  <c r="DJ175" i="17"/>
  <c r="DK175" i="17"/>
  <c r="DM175" i="17"/>
  <c r="DC176" i="17"/>
  <c r="DF176" i="17"/>
  <c r="DG176" i="17"/>
  <c r="DH176" i="17"/>
  <c r="DI176" i="17"/>
  <c r="DJ176" i="17"/>
  <c r="DK176" i="17"/>
  <c r="DM176" i="17"/>
  <c r="DC177" i="17"/>
  <c r="DF177" i="17"/>
  <c r="DG177" i="17"/>
  <c r="DH177" i="17"/>
  <c r="DI177" i="17"/>
  <c r="DJ177" i="17"/>
  <c r="DK177" i="17"/>
  <c r="DM177" i="17"/>
  <c r="DC178" i="17"/>
  <c r="DF178" i="17"/>
  <c r="DG178" i="17"/>
  <c r="DH178" i="17"/>
  <c r="DI178" i="17"/>
  <c r="DJ178" i="17"/>
  <c r="DK178" i="17"/>
  <c r="DM178" i="17"/>
  <c r="DC179" i="17"/>
  <c r="DF179" i="17"/>
  <c r="DG179" i="17"/>
  <c r="DH179" i="17"/>
  <c r="DI179" i="17"/>
  <c r="DJ179" i="17"/>
  <c r="DK179" i="17"/>
  <c r="DM179" i="17"/>
  <c r="DC180" i="17"/>
  <c r="DF180" i="17"/>
  <c r="DG180" i="17"/>
  <c r="DH180" i="17"/>
  <c r="DI180" i="17"/>
  <c r="DJ180" i="17"/>
  <c r="DK180" i="17"/>
  <c r="DM180" i="17"/>
  <c r="DC181" i="17"/>
  <c r="DF181" i="17"/>
  <c r="DG181" i="17"/>
  <c r="DH181" i="17"/>
  <c r="DI181" i="17"/>
  <c r="DJ181" i="17"/>
  <c r="DK181" i="17"/>
  <c r="DM181" i="17"/>
  <c r="DC182" i="17"/>
  <c r="DF182" i="17"/>
  <c r="DG182" i="17"/>
  <c r="DH182" i="17"/>
  <c r="DI182" i="17"/>
  <c r="DJ182" i="17"/>
  <c r="DK182" i="17"/>
  <c r="DM182" i="17"/>
  <c r="DC183" i="17"/>
  <c r="DF183" i="17"/>
  <c r="DG183" i="17"/>
  <c r="DH183" i="17"/>
  <c r="DI183" i="17"/>
  <c r="DJ183" i="17"/>
  <c r="DK183" i="17"/>
  <c r="DM183" i="17"/>
  <c r="DC184" i="17"/>
  <c r="DF184" i="17"/>
  <c r="DG184" i="17"/>
  <c r="DH184" i="17"/>
  <c r="DI184" i="17"/>
  <c r="DJ184" i="17"/>
  <c r="DK184" i="17"/>
  <c r="DM184" i="17"/>
  <c r="DC185" i="17"/>
  <c r="DF185" i="17"/>
  <c r="DG185" i="17"/>
  <c r="DH185" i="17"/>
  <c r="DI185" i="17"/>
  <c r="DJ185" i="17"/>
  <c r="DK185" i="17"/>
  <c r="DM185" i="17"/>
  <c r="DC186" i="17"/>
  <c r="DF186" i="17"/>
  <c r="DG186" i="17"/>
  <c r="DH186" i="17"/>
  <c r="DI186" i="17"/>
  <c r="DJ186" i="17"/>
  <c r="DK186" i="17"/>
  <c r="DM186" i="17"/>
  <c r="DC187" i="17"/>
  <c r="DF187" i="17"/>
  <c r="DG187" i="17"/>
  <c r="DH187" i="17"/>
  <c r="DI187" i="17"/>
  <c r="DJ187" i="17"/>
  <c r="DK187" i="17"/>
  <c r="DM187" i="17"/>
  <c r="DC188" i="17"/>
  <c r="DF188" i="17"/>
  <c r="DG188" i="17"/>
  <c r="DH188" i="17"/>
  <c r="DI188" i="17"/>
  <c r="DJ188" i="17"/>
  <c r="DK188" i="17"/>
  <c r="DM188" i="17"/>
  <c r="DC189" i="17"/>
  <c r="DF189" i="17"/>
  <c r="DG189" i="17"/>
  <c r="DH189" i="17"/>
  <c r="DI189" i="17"/>
  <c r="DJ189" i="17"/>
  <c r="DK189" i="17"/>
  <c r="DM189" i="17"/>
  <c r="DC190" i="17"/>
  <c r="DF190" i="17"/>
  <c r="DG190" i="17"/>
  <c r="DH190" i="17"/>
  <c r="DI190" i="17"/>
  <c r="DJ190" i="17"/>
  <c r="DK190" i="17"/>
  <c r="DM190" i="17"/>
  <c r="DC191" i="17"/>
  <c r="DF191" i="17"/>
  <c r="DG191" i="17"/>
  <c r="DH191" i="17"/>
  <c r="DI191" i="17"/>
  <c r="DJ191" i="17"/>
  <c r="DK191" i="17"/>
  <c r="DM191" i="17"/>
  <c r="DC192" i="17"/>
  <c r="DF192" i="17"/>
  <c r="DG192" i="17"/>
  <c r="DH192" i="17"/>
  <c r="DI192" i="17"/>
  <c r="DJ192" i="17"/>
  <c r="DK192" i="17"/>
  <c r="DM192" i="17"/>
  <c r="DC193" i="17"/>
  <c r="DF193" i="17"/>
  <c r="DG193" i="17"/>
  <c r="DH193" i="17"/>
  <c r="DI193" i="17"/>
  <c r="DJ193" i="17"/>
  <c r="DK193" i="17"/>
  <c r="DM193" i="17"/>
  <c r="DC194" i="17"/>
  <c r="DF194" i="17"/>
  <c r="DG194" i="17"/>
  <c r="DH194" i="17"/>
  <c r="DI194" i="17"/>
  <c r="DJ194" i="17"/>
  <c r="DK194" i="17"/>
  <c r="DM194" i="17"/>
  <c r="DC195" i="17"/>
  <c r="DF195" i="17"/>
  <c r="DG195" i="17"/>
  <c r="DH195" i="17"/>
  <c r="DI195" i="17"/>
  <c r="DJ195" i="17"/>
  <c r="DK195" i="17"/>
  <c r="DM195" i="17"/>
  <c r="DC196" i="17"/>
  <c r="DF196" i="17"/>
  <c r="DG196" i="17"/>
  <c r="DH196" i="17"/>
  <c r="DI196" i="17"/>
  <c r="DJ196" i="17"/>
  <c r="DK196" i="17"/>
  <c r="DM196" i="17"/>
  <c r="DC197" i="17"/>
  <c r="DF197" i="17"/>
  <c r="DG197" i="17"/>
  <c r="DH197" i="17"/>
  <c r="DI197" i="17"/>
  <c r="DJ197" i="17"/>
  <c r="DK197" i="17"/>
  <c r="DM197" i="17"/>
  <c r="DC198" i="17"/>
  <c r="DF198" i="17"/>
  <c r="DG198" i="17"/>
  <c r="DH198" i="17"/>
  <c r="DI198" i="17"/>
  <c r="DJ198" i="17"/>
  <c r="DK198" i="17"/>
  <c r="DM198" i="17"/>
  <c r="DC199" i="17"/>
  <c r="DF199" i="17"/>
  <c r="DG199" i="17"/>
  <c r="DH199" i="17"/>
  <c r="DI199" i="17"/>
  <c r="DJ199" i="17"/>
  <c r="DK199" i="17"/>
  <c r="DM199" i="17"/>
  <c r="DC200" i="17"/>
  <c r="DF200" i="17"/>
  <c r="DG200" i="17"/>
  <c r="DH200" i="17"/>
  <c r="DI200" i="17"/>
  <c r="DJ200" i="17"/>
  <c r="DK200" i="17"/>
  <c r="DM200" i="17"/>
  <c r="DI5" i="17"/>
  <c r="DH5" i="17"/>
  <c r="DG5" i="17"/>
  <c r="DM5" i="17"/>
  <c r="DK5" i="17"/>
  <c r="DJ5" i="17"/>
  <c r="DC5" i="17"/>
  <c r="DF5" i="17"/>
  <c r="F43" i="1"/>
  <c r="T27" i="1" s="1"/>
  <c r="G43" i="1"/>
  <c r="U27" i="1" s="1"/>
  <c r="E43" i="1"/>
  <c r="N43" i="1"/>
  <c r="U43" i="1" s="1"/>
  <c r="CQ7" i="17"/>
  <c r="N45" i="21"/>
  <c r="M45" i="21"/>
  <c r="L45" i="21"/>
  <c r="N44" i="21"/>
  <c r="M44" i="21"/>
  <c r="L44" i="21"/>
  <c r="N41" i="21"/>
  <c r="M41" i="21"/>
  <c r="N40" i="21"/>
  <c r="M40" i="21"/>
  <c r="N39" i="21"/>
  <c r="M39" i="21"/>
  <c r="N38" i="21"/>
  <c r="M38" i="21"/>
  <c r="L38" i="21"/>
  <c r="N37" i="21"/>
  <c r="M37" i="21"/>
  <c r="L37" i="21"/>
  <c r="N36" i="21"/>
  <c r="M36" i="21"/>
  <c r="N35" i="21"/>
  <c r="M35" i="21"/>
  <c r="L35" i="21"/>
  <c r="N34" i="21"/>
  <c r="M34" i="21"/>
  <c r="O29" i="21"/>
  <c r="O28" i="21"/>
  <c r="U27" i="21"/>
  <c r="O26" i="21"/>
  <c r="O22" i="21"/>
  <c r="O21" i="21"/>
  <c r="O20" i="21"/>
  <c r="L36" i="21"/>
  <c r="O36" i="21" s="1"/>
  <c r="O19" i="21"/>
  <c r="O18" i="21"/>
  <c r="O14" i="21"/>
  <c r="H14" i="21"/>
  <c r="D27" i="1"/>
  <c r="BX5" i="17"/>
  <c r="DA5" i="17" s="1"/>
  <c r="S27" i="1" l="1"/>
  <c r="H43" i="1"/>
  <c r="V27" i="1"/>
  <c r="BT194" i="22"/>
  <c r="BT190" i="22"/>
  <c r="BT186" i="22"/>
  <c r="BT182" i="22"/>
  <c r="BT178" i="22"/>
  <c r="BT174" i="22"/>
  <c r="BT170" i="22"/>
  <c r="BT166" i="22"/>
  <c r="BT162" i="22"/>
  <c r="BT158" i="22"/>
  <c r="BT154" i="22"/>
  <c r="BT150" i="22"/>
  <c r="BT146" i="22"/>
  <c r="BT142" i="22"/>
  <c r="BT138" i="22"/>
  <c r="BT134" i="22"/>
  <c r="BT130" i="22"/>
  <c r="BT126" i="22"/>
  <c r="BT122" i="22"/>
  <c r="BT118" i="22"/>
  <c r="BT114" i="22"/>
  <c r="BT110" i="22"/>
  <c r="BT106" i="22"/>
  <c r="BT102" i="22"/>
  <c r="BT98" i="22"/>
  <c r="BT94" i="22"/>
  <c r="BT90" i="22"/>
  <c r="BT86" i="22"/>
  <c r="BT82" i="22"/>
  <c r="BT78" i="22"/>
  <c r="BT74" i="22"/>
  <c r="BT70" i="22"/>
  <c r="BT66" i="22"/>
  <c r="BT62" i="22"/>
  <c r="BT58" i="22"/>
  <c r="BT54" i="22"/>
  <c r="BT50" i="22"/>
  <c r="BT46" i="22"/>
  <c r="BT42" i="22"/>
  <c r="BT38" i="22"/>
  <c r="BT34" i="22"/>
  <c r="BT30" i="22"/>
  <c r="BT26" i="22"/>
  <c r="BT22" i="22"/>
  <c r="BT18" i="22"/>
  <c r="BT14" i="22"/>
  <c r="BT10" i="22"/>
  <c r="BT6" i="22"/>
  <c r="BT198" i="22" s="1"/>
  <c r="BU197" i="22"/>
  <c r="BU193" i="22"/>
  <c r="BU189" i="22"/>
  <c r="BU185" i="22"/>
  <c r="BU181" i="22"/>
  <c r="BU177" i="22"/>
  <c r="BU173" i="22"/>
  <c r="BU169" i="22"/>
  <c r="BU165" i="22"/>
  <c r="BU161" i="22"/>
  <c r="BU157" i="22"/>
  <c r="BU153" i="22"/>
  <c r="BU149" i="22"/>
  <c r="BU145" i="22"/>
  <c r="BU141" i="22"/>
  <c r="BU137" i="22"/>
  <c r="BU133" i="22"/>
  <c r="BU129" i="22"/>
  <c r="BU125" i="22"/>
  <c r="BU121" i="22"/>
  <c r="BU117" i="22"/>
  <c r="BU113" i="22"/>
  <c r="BU109" i="22"/>
  <c r="BU105" i="22"/>
  <c r="BU101" i="22"/>
  <c r="BU97" i="22"/>
  <c r="BU93" i="22"/>
  <c r="BU89" i="22"/>
  <c r="BU85" i="22"/>
  <c r="BU81" i="22"/>
  <c r="BU77" i="22"/>
  <c r="BU73" i="22"/>
  <c r="BU69" i="22"/>
  <c r="BU65" i="22"/>
  <c r="BU61" i="22"/>
  <c r="BU57" i="22"/>
  <c r="BU53" i="22"/>
  <c r="BU49" i="22"/>
  <c r="BU45" i="22"/>
  <c r="BU41" i="22"/>
  <c r="BU37" i="22"/>
  <c r="BU33" i="22"/>
  <c r="BU29" i="22"/>
  <c r="BU25" i="22"/>
  <c r="BU21" i="22"/>
  <c r="BU17" i="22"/>
  <c r="BU13" i="22"/>
  <c r="BU9" i="22"/>
  <c r="BU5" i="22"/>
  <c r="BT196" i="22"/>
  <c r="BT192" i="22"/>
  <c r="BT188" i="22"/>
  <c r="BT184" i="22"/>
  <c r="BT180" i="22"/>
  <c r="BT176" i="22"/>
  <c r="BT172" i="22"/>
  <c r="BT168" i="22"/>
  <c r="BT164" i="22"/>
  <c r="BT160" i="22"/>
  <c r="BT156" i="22"/>
  <c r="BT152" i="22"/>
  <c r="BT148" i="22"/>
  <c r="BT144" i="22"/>
  <c r="BT140" i="22"/>
  <c r="BT136" i="22"/>
  <c r="BT132" i="22"/>
  <c r="BT128" i="22"/>
  <c r="BT124" i="22"/>
  <c r="BT120" i="22"/>
  <c r="BT116" i="22"/>
  <c r="BT112" i="22"/>
  <c r="BT108" i="22"/>
  <c r="BT104" i="22"/>
  <c r="BT100" i="22"/>
  <c r="BT96" i="22"/>
  <c r="BT92" i="22"/>
  <c r="BT88" i="22"/>
  <c r="BT84" i="22"/>
  <c r="BT80" i="22"/>
  <c r="BT76" i="22"/>
  <c r="BT72" i="22"/>
  <c r="BT68" i="22"/>
  <c r="BT64" i="22"/>
  <c r="BT60" i="22"/>
  <c r="BT56" i="22"/>
  <c r="BT52" i="22"/>
  <c r="BT48" i="22"/>
  <c r="BT44" i="22"/>
  <c r="BT40" i="22"/>
  <c r="BT36" i="22"/>
  <c r="BT32" i="22"/>
  <c r="BT28" i="22"/>
  <c r="BT24" i="22"/>
  <c r="BT20" i="22"/>
  <c r="BT16" i="22"/>
  <c r="BT12" i="22"/>
  <c r="BT8" i="22"/>
  <c r="BT4" i="22"/>
  <c r="BU195" i="22"/>
  <c r="BU191" i="22"/>
  <c r="BU187" i="22"/>
  <c r="BU183" i="22"/>
  <c r="BU179" i="22"/>
  <c r="BU175" i="22"/>
  <c r="BU171" i="22"/>
  <c r="BU167" i="22"/>
  <c r="BU163" i="22"/>
  <c r="BU159" i="22"/>
  <c r="BU155" i="22"/>
  <c r="BU151" i="22"/>
  <c r="BU147" i="22"/>
  <c r="BU143" i="22"/>
  <c r="BU139" i="22"/>
  <c r="BU135" i="22"/>
  <c r="BU131" i="22"/>
  <c r="BU127" i="22"/>
  <c r="BU123" i="22"/>
  <c r="BU119" i="22"/>
  <c r="BU115" i="22"/>
  <c r="BU111" i="22"/>
  <c r="BU107" i="22"/>
  <c r="BU103" i="22"/>
  <c r="BU99" i="22"/>
  <c r="BU95" i="22"/>
  <c r="BU91" i="22"/>
  <c r="BU87" i="22"/>
  <c r="BU83" i="22"/>
  <c r="BU79" i="22"/>
  <c r="BU75" i="22"/>
  <c r="BU71" i="22"/>
  <c r="BU67" i="22"/>
  <c r="BU63" i="22"/>
  <c r="BU59" i="22"/>
  <c r="BU55" i="22"/>
  <c r="BU51" i="22"/>
  <c r="BU47" i="22"/>
  <c r="BU43" i="22"/>
  <c r="BU39" i="22"/>
  <c r="BU35" i="22"/>
  <c r="BU31" i="22"/>
  <c r="BU27" i="22"/>
  <c r="BU23" i="22"/>
  <c r="BU19" i="22"/>
  <c r="BU15" i="22"/>
  <c r="BU11" i="22"/>
  <c r="BU7" i="22"/>
  <c r="BU3" i="22"/>
  <c r="BS198" i="22"/>
  <c r="O34" i="21"/>
  <c r="N43" i="21"/>
  <c r="U43" i="21" s="1"/>
  <c r="O44" i="21"/>
  <c r="O38" i="21"/>
  <c r="O45" i="21"/>
  <c r="L43" i="21"/>
  <c r="O43" i="21" s="1"/>
  <c r="O37" i="21"/>
  <c r="BR198" i="22"/>
  <c r="BU2" i="22"/>
  <c r="DN48" i="17"/>
  <c r="DD201" i="17"/>
  <c r="CY201" i="17"/>
  <c r="DK201" i="17"/>
  <c r="DH201" i="17"/>
  <c r="DC201" i="17"/>
  <c r="DN5" i="17"/>
  <c r="DN192" i="17"/>
  <c r="DN188" i="17"/>
  <c r="DN187" i="17"/>
  <c r="DN186" i="17"/>
  <c r="DN184" i="17"/>
  <c r="DN181" i="17"/>
  <c r="DN180" i="17"/>
  <c r="DN179" i="17"/>
  <c r="DN178" i="17"/>
  <c r="DN177" i="17"/>
  <c r="DN176" i="17"/>
  <c r="DN172" i="17"/>
  <c r="DN171" i="17"/>
  <c r="DN170" i="17"/>
  <c r="DN168" i="17"/>
  <c r="DN165" i="17"/>
  <c r="DN164" i="17"/>
  <c r="DN163" i="17"/>
  <c r="DN162" i="17"/>
  <c r="DN160" i="17"/>
  <c r="DN156" i="17"/>
  <c r="DN155" i="17"/>
  <c r="DN154" i="17"/>
  <c r="DN152" i="17"/>
  <c r="DN149" i="17"/>
  <c r="DJ201" i="17"/>
  <c r="DN133" i="17"/>
  <c r="DM201" i="17"/>
  <c r="DI201" i="17"/>
  <c r="DG201" i="17"/>
  <c r="DN148" i="17"/>
  <c r="DN147" i="17"/>
  <c r="DN146" i="17"/>
  <c r="DN145" i="17"/>
  <c r="DN144" i="17"/>
  <c r="DN140" i="17"/>
  <c r="DN139" i="17"/>
  <c r="DN138" i="17"/>
  <c r="DN136" i="17"/>
  <c r="DN132" i="17"/>
  <c r="DN131" i="17"/>
  <c r="DN130" i="17"/>
  <c r="DN128" i="17"/>
  <c r="DN124" i="17"/>
  <c r="DN123" i="17"/>
  <c r="DN122" i="17"/>
  <c r="DN119" i="17"/>
  <c r="DN116" i="17"/>
  <c r="DN115" i="17"/>
  <c r="DN114" i="17"/>
  <c r="DN113" i="17"/>
  <c r="DN111" i="17"/>
  <c r="DN107" i="17"/>
  <c r="DN106" i="17"/>
  <c r="DN105" i="17"/>
  <c r="DN103" i="17"/>
  <c r="DN100" i="17"/>
  <c r="DN99" i="17"/>
  <c r="DN98" i="17"/>
  <c r="DN97" i="17"/>
  <c r="DN95" i="17"/>
  <c r="DN91" i="17"/>
  <c r="DN90" i="17"/>
  <c r="DN89" i="17"/>
  <c r="DN87" i="17"/>
  <c r="DN84" i="17"/>
  <c r="DN83" i="17"/>
  <c r="DN82" i="17"/>
  <c r="DN81" i="17"/>
  <c r="DN79" i="17"/>
  <c r="DN75" i="17"/>
  <c r="DN74" i="17"/>
  <c r="DN73" i="17"/>
  <c r="DN71" i="17"/>
  <c r="DN68" i="17"/>
  <c r="DN67" i="17"/>
  <c r="DN66" i="17"/>
  <c r="DN65" i="17"/>
  <c r="DN63" i="17"/>
  <c r="DN59" i="17"/>
  <c r="DN58" i="17"/>
  <c r="DN57" i="17"/>
  <c r="DN55" i="17"/>
  <c r="DN52" i="17"/>
  <c r="DN51" i="17"/>
  <c r="DN50" i="17"/>
  <c r="DN49" i="17"/>
  <c r="DN47" i="17"/>
  <c r="DN43" i="17"/>
  <c r="DN42" i="17"/>
  <c r="DN41" i="17"/>
  <c r="DN39" i="17"/>
  <c r="DN36" i="17"/>
  <c r="DN35" i="17"/>
  <c r="DN34" i="17"/>
  <c r="DN33" i="17"/>
  <c r="DN31" i="17"/>
  <c r="DN27" i="17"/>
  <c r="DN26" i="17"/>
  <c r="DN25" i="17"/>
  <c r="CZ201" i="17"/>
  <c r="DN23" i="17"/>
  <c r="DN20" i="17"/>
  <c r="DN19" i="17"/>
  <c r="DN18" i="17"/>
  <c r="DN17" i="17"/>
  <c r="DN15" i="17"/>
  <c r="DN11" i="17"/>
  <c r="DN10" i="17"/>
  <c r="DN9" i="17"/>
  <c r="DN7" i="17"/>
  <c r="DN112" i="17"/>
  <c r="DN80" i="17"/>
  <c r="DN16" i="17"/>
  <c r="DF201" i="17"/>
  <c r="DE201" i="17"/>
  <c r="DN141" i="17"/>
  <c r="DN137" i="17"/>
  <c r="DN129" i="17"/>
  <c r="DN125" i="17"/>
  <c r="DN121" i="17"/>
  <c r="DN108" i="17"/>
  <c r="DN104" i="17"/>
  <c r="DN96" i="17"/>
  <c r="DN92" i="17"/>
  <c r="DN88" i="17"/>
  <c r="DN76" i="17"/>
  <c r="DN72" i="17"/>
  <c r="DN60" i="17"/>
  <c r="DN56" i="17"/>
  <c r="DN44" i="17"/>
  <c r="DN40" i="17"/>
  <c r="DN28" i="17"/>
  <c r="DN24" i="17"/>
  <c r="DN12" i="17"/>
  <c r="DN8" i="17"/>
  <c r="DN32" i="17"/>
  <c r="DN189" i="17"/>
  <c r="DN169" i="17"/>
  <c r="DN157" i="17"/>
  <c r="DN185" i="17"/>
  <c r="DN173" i="17"/>
  <c r="DN161" i="17"/>
  <c r="DN153" i="17"/>
  <c r="DN64" i="17"/>
  <c r="DN191" i="17"/>
  <c r="DN190" i="17"/>
  <c r="DN183" i="17"/>
  <c r="DN182" i="17"/>
  <c r="DN175" i="17"/>
  <c r="DN174" i="17"/>
  <c r="DN167" i="17"/>
  <c r="DN166" i="17"/>
  <c r="DN159" i="17"/>
  <c r="DN158" i="17"/>
  <c r="DN151" i="17"/>
  <c r="DN150" i="17"/>
  <c r="DN143" i="17"/>
  <c r="DN142" i="17"/>
  <c r="DN135" i="17"/>
  <c r="DN134" i="17"/>
  <c r="DN127" i="17"/>
  <c r="DN126" i="17"/>
  <c r="DN118" i="17"/>
  <c r="DN117" i="17"/>
  <c r="DN110" i="17"/>
  <c r="DN109" i="17"/>
  <c r="DN102" i="17"/>
  <c r="DN101" i="17"/>
  <c r="DN94" i="17"/>
  <c r="DN93" i="17"/>
  <c r="DN86" i="17"/>
  <c r="DN85" i="17"/>
  <c r="DN78" i="17"/>
  <c r="DN77" i="17"/>
  <c r="DN70" i="17"/>
  <c r="DN69" i="17"/>
  <c r="DN62" i="17"/>
  <c r="DN61" i="17"/>
  <c r="DN54" i="17"/>
  <c r="DN53" i="17"/>
  <c r="DN46" i="17"/>
  <c r="DN45" i="17"/>
  <c r="DN38" i="17"/>
  <c r="DN37" i="17"/>
  <c r="DN30" i="17"/>
  <c r="DN29" i="17"/>
  <c r="DN22" i="17"/>
  <c r="DN21" i="17"/>
  <c r="DN14" i="17"/>
  <c r="DN13" i="17"/>
  <c r="DN6" i="17"/>
  <c r="DN194" i="17"/>
  <c r="DN120" i="17"/>
  <c r="DN193" i="17"/>
  <c r="DN198" i="17"/>
  <c r="DN195" i="17"/>
  <c r="DN197" i="17"/>
  <c r="DN196" i="17"/>
  <c r="DN200" i="17"/>
  <c r="DN199" i="17"/>
  <c r="M46" i="21"/>
  <c r="O42" i="21"/>
  <c r="O35" i="21"/>
  <c r="T36" i="13"/>
  <c r="T11" i="13"/>
  <c r="X11" i="13" s="1"/>
  <c r="U11" i="13"/>
  <c r="CW30" i="17"/>
  <c r="CV30" i="17"/>
  <c r="CU30" i="17"/>
  <c r="BU198" i="22" l="1"/>
  <c r="N46" i="21"/>
  <c r="DO198" i="17"/>
  <c r="DO199" i="17"/>
  <c r="DO197" i="17"/>
  <c r="DO194" i="17"/>
  <c r="DO200" i="17"/>
  <c r="DO195" i="17"/>
  <c r="DO193" i="17"/>
  <c r="DN201" i="17"/>
  <c r="DO196" i="17"/>
  <c r="BB30" i="17"/>
  <c r="BV30" i="19" l="1"/>
  <c r="P8" i="19"/>
  <c r="Q8" i="19" s="1"/>
  <c r="CA9" i="19"/>
  <c r="CA10" i="19"/>
  <c r="CA12" i="19"/>
  <c r="CA16" i="19"/>
  <c r="CA17" i="19"/>
  <c r="CA18" i="19"/>
  <c r="CA20" i="19"/>
  <c r="CA21" i="19"/>
  <c r="CA24" i="19"/>
  <c r="CA25" i="19"/>
  <c r="CA27" i="19"/>
  <c r="CA28" i="19"/>
  <c r="CA31" i="19"/>
  <c r="CA33" i="19"/>
  <c r="CA35" i="19"/>
  <c r="CA36" i="19"/>
  <c r="CA41" i="19"/>
  <c r="CA43" i="19"/>
  <c r="CA45" i="19"/>
  <c r="CA47" i="19"/>
  <c r="CA48" i="19"/>
  <c r="CA51" i="19"/>
  <c r="CA53" i="19"/>
  <c r="CA55" i="19"/>
  <c r="CA56" i="19"/>
  <c r="CA58" i="19"/>
  <c r="CA59" i="19"/>
  <c r="CA62" i="19"/>
  <c r="CA65" i="19"/>
  <c r="CA66" i="19"/>
  <c r="CA70" i="19"/>
  <c r="CA71" i="19"/>
  <c r="CA73" i="19"/>
  <c r="CA77" i="19"/>
  <c r="CA81" i="19"/>
  <c r="CA82" i="19"/>
  <c r="CA83" i="19"/>
  <c r="CA84" i="19"/>
  <c r="CA86" i="19"/>
  <c r="CA87" i="19"/>
  <c r="CA88" i="19"/>
  <c r="CA90" i="19"/>
  <c r="CA92" i="19"/>
  <c r="CA93" i="19"/>
  <c r="CA94" i="19"/>
  <c r="CA95" i="19"/>
  <c r="CA98" i="19"/>
  <c r="CA100" i="19"/>
  <c r="CA104" i="19"/>
  <c r="CA105" i="19"/>
  <c r="CA107" i="19"/>
  <c r="CA110" i="19"/>
  <c r="CA111" i="19"/>
  <c r="CA115" i="19"/>
  <c r="CA117" i="19"/>
  <c r="CA118" i="19"/>
  <c r="CA119" i="19"/>
  <c r="CA120" i="19"/>
  <c r="CA121" i="19"/>
  <c r="CA123" i="19"/>
  <c r="CA127" i="19"/>
  <c r="CA129" i="19"/>
  <c r="CA130" i="19"/>
  <c r="CA132" i="19"/>
  <c r="CA133" i="19"/>
  <c r="CA135" i="19"/>
  <c r="CA136" i="19"/>
  <c r="CA137" i="19"/>
  <c r="CA138" i="19"/>
  <c r="CA140" i="19"/>
  <c r="CA142" i="19"/>
  <c r="CA143" i="19"/>
  <c r="CA144" i="19"/>
  <c r="CA146" i="19"/>
  <c r="CA147" i="19"/>
  <c r="CA148" i="19"/>
  <c r="CA149" i="19"/>
  <c r="CA151" i="19"/>
  <c r="CA153" i="19"/>
  <c r="CA158" i="19"/>
  <c r="CA161" i="19"/>
  <c r="CA162" i="19"/>
  <c r="CA164" i="19"/>
  <c r="CA165" i="19"/>
  <c r="CA166" i="19"/>
  <c r="CA170" i="19"/>
  <c r="CA172" i="19"/>
  <c r="CA173" i="19"/>
  <c r="CA175" i="19"/>
  <c r="CA177" i="19"/>
  <c r="CA178" i="19"/>
  <c r="CA179" i="19"/>
  <c r="CA181" i="19"/>
  <c r="CA182" i="19"/>
  <c r="CA183" i="19"/>
  <c r="CA184" i="19"/>
  <c r="CA185" i="19"/>
  <c r="CA193" i="19"/>
  <c r="CA194" i="19"/>
  <c r="CA199" i="19"/>
  <c r="CA200" i="19"/>
  <c r="CA202" i="19"/>
  <c r="CA205" i="19"/>
  <c r="CA207" i="19"/>
  <c r="BB208" i="19"/>
  <c r="BA208" i="19"/>
  <c r="AZ208" i="19"/>
  <c r="AY208" i="19"/>
  <c r="AX208" i="19"/>
  <c r="AW208" i="19"/>
  <c r="AV208" i="19"/>
  <c r="AS208" i="19"/>
  <c r="AM208" i="19"/>
  <c r="AL208" i="19"/>
  <c r="AK208" i="19"/>
  <c r="AG208" i="19"/>
  <c r="AF208" i="19"/>
  <c r="AE208" i="19"/>
  <c r="AD208" i="19"/>
  <c r="AC208" i="19"/>
  <c r="AB208" i="19"/>
  <c r="X208" i="19"/>
  <c r="W208" i="19"/>
  <c r="V208" i="19"/>
  <c r="U208" i="19"/>
  <c r="T208" i="19"/>
  <c r="S208" i="19"/>
  <c r="O208" i="19"/>
  <c r="N208" i="19"/>
  <c r="M208" i="19"/>
  <c r="L208" i="19"/>
  <c r="K208" i="19"/>
  <c r="J208" i="19"/>
  <c r="H208" i="19"/>
  <c r="EC207" i="19"/>
  <c r="EB207" i="19"/>
  <c r="BU207" i="19"/>
  <c r="BT207" i="19"/>
  <c r="BS207" i="19"/>
  <c r="BR207" i="19"/>
  <c r="BQ207" i="19"/>
  <c r="BP207" i="19"/>
  <c r="BO207" i="19"/>
  <c r="BK207" i="19"/>
  <c r="BJ207" i="19"/>
  <c r="BI207" i="19"/>
  <c r="BH207" i="19"/>
  <c r="BG207" i="19"/>
  <c r="BF207" i="19"/>
  <c r="BE207" i="19"/>
  <c r="BC207" i="19"/>
  <c r="AT207" i="19"/>
  <c r="AQ207" i="19"/>
  <c r="AP207" i="19"/>
  <c r="AO207" i="19"/>
  <c r="AH207" i="19"/>
  <c r="AI207" i="19" s="1"/>
  <c r="Y207" i="19"/>
  <c r="Z207" i="19" s="1"/>
  <c r="P207" i="19"/>
  <c r="Q207" i="19" s="1"/>
  <c r="EC206" i="19"/>
  <c r="EB206" i="19"/>
  <c r="BU206" i="19"/>
  <c r="BT206" i="19"/>
  <c r="BS206" i="19"/>
  <c r="BR206" i="19"/>
  <c r="BQ206" i="19"/>
  <c r="BP206" i="19"/>
  <c r="BO206" i="19"/>
  <c r="BK206" i="19"/>
  <c r="BJ206" i="19"/>
  <c r="BI206" i="19"/>
  <c r="BH206" i="19"/>
  <c r="BG206" i="19"/>
  <c r="BF206" i="19"/>
  <c r="BE206" i="19"/>
  <c r="BC206" i="19"/>
  <c r="AT206" i="19"/>
  <c r="AQ206" i="19"/>
  <c r="AP206" i="19"/>
  <c r="AO206" i="19"/>
  <c r="AH206" i="19"/>
  <c r="AI206" i="19" s="1"/>
  <c r="Y206" i="19"/>
  <c r="Z206" i="19" s="1"/>
  <c r="P206" i="19"/>
  <c r="EC205" i="19"/>
  <c r="EB205" i="19"/>
  <c r="BU205" i="19"/>
  <c r="BT205" i="19"/>
  <c r="BS205" i="19"/>
  <c r="BR205" i="19"/>
  <c r="BQ205" i="19"/>
  <c r="BP205" i="19"/>
  <c r="BO205" i="19"/>
  <c r="BK205" i="19"/>
  <c r="BJ205" i="19"/>
  <c r="BI205" i="19"/>
  <c r="BH205" i="19"/>
  <c r="BG205" i="19"/>
  <c r="BF205" i="19"/>
  <c r="BE205" i="19"/>
  <c r="BC205" i="19"/>
  <c r="AT205" i="19"/>
  <c r="AQ205" i="19"/>
  <c r="AP205" i="19"/>
  <c r="AO205" i="19"/>
  <c r="AH205" i="19"/>
  <c r="AI205" i="19" s="1"/>
  <c r="Y205" i="19"/>
  <c r="Z205" i="19" s="1"/>
  <c r="P205" i="19"/>
  <c r="EC204" i="19"/>
  <c r="EB204" i="19"/>
  <c r="BU204" i="19"/>
  <c r="BT204" i="19"/>
  <c r="BS204" i="19"/>
  <c r="BR204" i="19"/>
  <c r="BQ204" i="19"/>
  <c r="BP204" i="19"/>
  <c r="BO204" i="19"/>
  <c r="BK204" i="19"/>
  <c r="BJ204" i="19"/>
  <c r="BI204" i="19"/>
  <c r="BH204" i="19"/>
  <c r="BG204" i="19"/>
  <c r="BF204" i="19"/>
  <c r="BE204" i="19"/>
  <c r="BC204" i="19"/>
  <c r="AT204" i="19"/>
  <c r="AQ204" i="19"/>
  <c r="AP204" i="19"/>
  <c r="AO204" i="19"/>
  <c r="P204" i="19"/>
  <c r="Q204" i="19" s="1"/>
  <c r="EC203" i="19"/>
  <c r="EB203" i="19"/>
  <c r="BU203" i="19"/>
  <c r="BT203" i="19"/>
  <c r="BS203" i="19"/>
  <c r="BR203" i="19"/>
  <c r="BQ203" i="19"/>
  <c r="BP203" i="19"/>
  <c r="BO203" i="19"/>
  <c r="BK203" i="19"/>
  <c r="BJ203" i="19"/>
  <c r="BI203" i="19"/>
  <c r="BH203" i="19"/>
  <c r="BG203" i="19"/>
  <c r="BF203" i="19"/>
  <c r="BE203" i="19"/>
  <c r="BC203" i="19"/>
  <c r="AT203" i="19"/>
  <c r="AQ203" i="19"/>
  <c r="AP203" i="19"/>
  <c r="AO203" i="19"/>
  <c r="AH203" i="19"/>
  <c r="AI203" i="19" s="1"/>
  <c r="Y203" i="19"/>
  <c r="Z203" i="19" s="1"/>
  <c r="P203" i="19"/>
  <c r="Q203" i="19" s="1"/>
  <c r="EC202" i="19"/>
  <c r="EB202" i="19"/>
  <c r="BU202" i="19"/>
  <c r="BT202" i="19"/>
  <c r="BS202" i="19"/>
  <c r="BR202" i="19"/>
  <c r="BQ202" i="19"/>
  <c r="BP202" i="19"/>
  <c r="BO202" i="19"/>
  <c r="BK202" i="19"/>
  <c r="BJ202" i="19"/>
  <c r="BI202" i="19"/>
  <c r="BH202" i="19"/>
  <c r="BG202" i="19"/>
  <c r="BF202" i="19"/>
  <c r="BE202" i="19"/>
  <c r="BC202" i="19"/>
  <c r="AT202" i="19"/>
  <c r="AQ202" i="19"/>
  <c r="AP202" i="19"/>
  <c r="AO202" i="19"/>
  <c r="AH202" i="19"/>
  <c r="AI202" i="19" s="1"/>
  <c r="Y202" i="19"/>
  <c r="Z202" i="19" s="1"/>
  <c r="P202" i="19"/>
  <c r="EC201" i="19"/>
  <c r="EB201" i="19"/>
  <c r="BU201" i="19"/>
  <c r="BT201" i="19"/>
  <c r="BS201" i="19"/>
  <c r="BR201" i="19"/>
  <c r="BQ201" i="19"/>
  <c r="BP201" i="19"/>
  <c r="BO201" i="19"/>
  <c r="BK201" i="19"/>
  <c r="BJ201" i="19"/>
  <c r="BI201" i="19"/>
  <c r="BH201" i="19"/>
  <c r="BG201" i="19"/>
  <c r="BF201" i="19"/>
  <c r="BE201" i="19"/>
  <c r="BC201" i="19"/>
  <c r="AT201" i="19"/>
  <c r="AQ201" i="19"/>
  <c r="AP201" i="19"/>
  <c r="AO201" i="19"/>
  <c r="AH201" i="19"/>
  <c r="AI201" i="19" s="1"/>
  <c r="Y201" i="19"/>
  <c r="Z201" i="19" s="1"/>
  <c r="P201" i="19"/>
  <c r="Q201" i="19" s="1"/>
  <c r="EC200" i="19"/>
  <c r="EB200" i="19"/>
  <c r="BU200" i="19"/>
  <c r="BT200" i="19"/>
  <c r="BS200" i="19"/>
  <c r="BR200" i="19"/>
  <c r="BQ200" i="19"/>
  <c r="BP200" i="19"/>
  <c r="BO200" i="19"/>
  <c r="BK200" i="19"/>
  <c r="BJ200" i="19"/>
  <c r="BI200" i="19"/>
  <c r="BH200" i="19"/>
  <c r="BG200" i="19"/>
  <c r="BF200" i="19"/>
  <c r="BE200" i="19"/>
  <c r="BC200" i="19"/>
  <c r="AT200" i="19"/>
  <c r="AQ200" i="19"/>
  <c r="AP200" i="19"/>
  <c r="AO200" i="19"/>
  <c r="AH200" i="19"/>
  <c r="AI200" i="19" s="1"/>
  <c r="Y200" i="19"/>
  <c r="Z200" i="19" s="1"/>
  <c r="P200" i="19"/>
  <c r="Q200" i="19" s="1"/>
  <c r="EC199" i="19"/>
  <c r="EB199" i="19"/>
  <c r="BU199" i="19"/>
  <c r="BT199" i="19"/>
  <c r="BS199" i="19"/>
  <c r="BR199" i="19"/>
  <c r="BQ199" i="19"/>
  <c r="BP199" i="19"/>
  <c r="BO199" i="19"/>
  <c r="BK199" i="19"/>
  <c r="BJ199" i="19"/>
  <c r="BI199" i="19"/>
  <c r="BH199" i="19"/>
  <c r="BG199" i="19"/>
  <c r="BF199" i="19"/>
  <c r="BE199" i="19"/>
  <c r="BC199" i="19"/>
  <c r="AT199" i="19"/>
  <c r="AQ199" i="19"/>
  <c r="AP199" i="19"/>
  <c r="AO199" i="19"/>
  <c r="AH199" i="19"/>
  <c r="AI199" i="19" s="1"/>
  <c r="Y199" i="19"/>
  <c r="Z199" i="19" s="1"/>
  <c r="P199" i="19"/>
  <c r="Q199" i="19" s="1"/>
  <c r="EC198" i="19"/>
  <c r="EB198" i="19"/>
  <c r="BU198" i="19"/>
  <c r="BT198" i="19"/>
  <c r="BS198" i="19"/>
  <c r="BR198" i="19"/>
  <c r="BQ198" i="19"/>
  <c r="BP198" i="19"/>
  <c r="BO198" i="19"/>
  <c r="BK198" i="19"/>
  <c r="BJ198" i="19"/>
  <c r="BI198" i="19"/>
  <c r="BH198" i="19"/>
  <c r="BG198" i="19"/>
  <c r="BF198" i="19"/>
  <c r="BE198" i="19"/>
  <c r="BC198" i="19"/>
  <c r="AT198" i="19"/>
  <c r="AQ198" i="19"/>
  <c r="AP198" i="19"/>
  <c r="AO198" i="19"/>
  <c r="P198" i="19"/>
  <c r="EC197" i="19"/>
  <c r="EB197" i="19"/>
  <c r="BU197" i="19"/>
  <c r="BT197" i="19"/>
  <c r="BS197" i="19"/>
  <c r="BR197" i="19"/>
  <c r="BQ197" i="19"/>
  <c r="BP197" i="19"/>
  <c r="BO197" i="19"/>
  <c r="BK197" i="19"/>
  <c r="BJ197" i="19"/>
  <c r="BI197" i="19"/>
  <c r="BH197" i="19"/>
  <c r="BG197" i="19"/>
  <c r="BF197" i="19"/>
  <c r="BE197" i="19"/>
  <c r="BC197" i="19"/>
  <c r="AT197" i="19"/>
  <c r="AQ197" i="19"/>
  <c r="AP197" i="19"/>
  <c r="AO197" i="19"/>
  <c r="P197" i="19"/>
  <c r="Q197" i="19" s="1"/>
  <c r="EC196" i="19"/>
  <c r="EB196" i="19"/>
  <c r="BU196" i="19"/>
  <c r="BT196" i="19"/>
  <c r="BS196" i="19"/>
  <c r="BR196" i="19"/>
  <c r="BQ196" i="19"/>
  <c r="BP196" i="19"/>
  <c r="BO196" i="19"/>
  <c r="BK196" i="19"/>
  <c r="BJ196" i="19"/>
  <c r="BI196" i="19"/>
  <c r="BH196" i="19"/>
  <c r="BG196" i="19"/>
  <c r="BF196" i="19"/>
  <c r="BE196" i="19"/>
  <c r="BC196" i="19"/>
  <c r="AT196" i="19"/>
  <c r="AQ196" i="19"/>
  <c r="AP196" i="19"/>
  <c r="AO196" i="19"/>
  <c r="AH196" i="19"/>
  <c r="AI196" i="19" s="1"/>
  <c r="Y196" i="19"/>
  <c r="Z196" i="19" s="1"/>
  <c r="P196" i="19"/>
  <c r="Q196" i="19" s="1"/>
  <c r="EC195" i="19"/>
  <c r="EB195" i="19"/>
  <c r="BU195" i="19"/>
  <c r="BT195" i="19"/>
  <c r="BS195" i="19"/>
  <c r="BR195" i="19"/>
  <c r="BQ195" i="19"/>
  <c r="BP195" i="19"/>
  <c r="BO195" i="19"/>
  <c r="BK195" i="19"/>
  <c r="BJ195" i="19"/>
  <c r="BI195" i="19"/>
  <c r="BH195" i="19"/>
  <c r="BG195" i="19"/>
  <c r="BF195" i="19"/>
  <c r="BE195" i="19"/>
  <c r="BC195" i="19"/>
  <c r="AT195" i="19"/>
  <c r="AQ195" i="19"/>
  <c r="AP195" i="19"/>
  <c r="AO195" i="19"/>
  <c r="AH195" i="19"/>
  <c r="AI195" i="19" s="1"/>
  <c r="Y195" i="19"/>
  <c r="Z195" i="19" s="1"/>
  <c r="P195" i="19"/>
  <c r="Q195" i="19" s="1"/>
  <c r="EC194" i="19"/>
  <c r="EB194" i="19"/>
  <c r="BU194" i="19"/>
  <c r="BT194" i="19"/>
  <c r="BS194" i="19"/>
  <c r="BR194" i="19"/>
  <c r="BQ194" i="19"/>
  <c r="BP194" i="19"/>
  <c r="BO194" i="19"/>
  <c r="BK194" i="19"/>
  <c r="BJ194" i="19"/>
  <c r="BI194" i="19"/>
  <c r="BH194" i="19"/>
  <c r="BG194" i="19"/>
  <c r="BF194" i="19"/>
  <c r="BE194" i="19"/>
  <c r="BC194" i="19"/>
  <c r="AT194" i="19"/>
  <c r="AQ194" i="19"/>
  <c r="AP194" i="19"/>
  <c r="AO194" i="19"/>
  <c r="AH194" i="19"/>
  <c r="AI194" i="19" s="1"/>
  <c r="Y194" i="19"/>
  <c r="Z194" i="19" s="1"/>
  <c r="P194" i="19"/>
  <c r="EC193" i="19"/>
  <c r="EB193" i="19"/>
  <c r="BU193" i="19"/>
  <c r="BT193" i="19"/>
  <c r="BS193" i="19"/>
  <c r="BR193" i="19"/>
  <c r="BQ193" i="19"/>
  <c r="BP193" i="19"/>
  <c r="BO193" i="19"/>
  <c r="BK193" i="19"/>
  <c r="BJ193" i="19"/>
  <c r="BI193" i="19"/>
  <c r="BH193" i="19"/>
  <c r="BG193" i="19"/>
  <c r="BF193" i="19"/>
  <c r="BE193" i="19"/>
  <c r="BC193" i="19"/>
  <c r="AT193" i="19"/>
  <c r="AQ193" i="19"/>
  <c r="AP193" i="19"/>
  <c r="AO193" i="19"/>
  <c r="AH193" i="19"/>
  <c r="AI193" i="19" s="1"/>
  <c r="Y193" i="19"/>
  <c r="Z193" i="19" s="1"/>
  <c r="P193" i="19"/>
  <c r="Q193" i="19" s="1"/>
  <c r="EC192" i="19"/>
  <c r="EB192" i="19"/>
  <c r="BU192" i="19"/>
  <c r="BT192" i="19"/>
  <c r="BS192" i="19"/>
  <c r="BR192" i="19"/>
  <c r="BQ192" i="19"/>
  <c r="BP192" i="19"/>
  <c r="BO192" i="19"/>
  <c r="BK192" i="19"/>
  <c r="BJ192" i="19"/>
  <c r="BI192" i="19"/>
  <c r="BH192" i="19"/>
  <c r="BG192" i="19"/>
  <c r="BF192" i="19"/>
  <c r="BE192" i="19"/>
  <c r="BC192" i="19"/>
  <c r="AT192" i="19"/>
  <c r="AQ192" i="19"/>
  <c r="AP192" i="19"/>
  <c r="AO192" i="19"/>
  <c r="AH192" i="19"/>
  <c r="AI192" i="19" s="1"/>
  <c r="Y192" i="19"/>
  <c r="Z192" i="19" s="1"/>
  <c r="P192" i="19"/>
  <c r="Q192" i="19" s="1"/>
  <c r="EC191" i="19"/>
  <c r="EB191" i="19"/>
  <c r="BU191" i="19"/>
  <c r="BT191" i="19"/>
  <c r="BS191" i="19"/>
  <c r="BR191" i="19"/>
  <c r="BQ191" i="19"/>
  <c r="BP191" i="19"/>
  <c r="BO191" i="19"/>
  <c r="BK191" i="19"/>
  <c r="BJ191" i="19"/>
  <c r="BI191" i="19"/>
  <c r="BH191" i="19"/>
  <c r="BG191" i="19"/>
  <c r="BF191" i="19"/>
  <c r="BE191" i="19"/>
  <c r="BC191" i="19"/>
  <c r="AT191" i="19"/>
  <c r="AQ191" i="19"/>
  <c r="AP191" i="19"/>
  <c r="AO191" i="19"/>
  <c r="AH191" i="19"/>
  <c r="AI191" i="19" s="1"/>
  <c r="Y191" i="19"/>
  <c r="Z191" i="19" s="1"/>
  <c r="P191" i="19"/>
  <c r="Q191" i="19" s="1"/>
  <c r="EC190" i="19"/>
  <c r="EB190" i="19"/>
  <c r="BU190" i="19"/>
  <c r="BT190" i="19"/>
  <c r="BS190" i="19"/>
  <c r="BR190" i="19"/>
  <c r="BQ190" i="19"/>
  <c r="BP190" i="19"/>
  <c r="BO190" i="19"/>
  <c r="BK190" i="19"/>
  <c r="BJ190" i="19"/>
  <c r="BI190" i="19"/>
  <c r="BH190" i="19"/>
  <c r="BG190" i="19"/>
  <c r="BF190" i="19"/>
  <c r="BE190" i="19"/>
  <c r="BC190" i="19"/>
  <c r="AT190" i="19"/>
  <c r="AQ190" i="19"/>
  <c r="AP190" i="19"/>
  <c r="AO190" i="19"/>
  <c r="P190" i="19"/>
  <c r="Q190" i="19" s="1"/>
  <c r="EC189" i="19"/>
  <c r="EB189" i="19"/>
  <c r="BU189" i="19"/>
  <c r="BT189" i="19"/>
  <c r="BS189" i="19"/>
  <c r="BR189" i="19"/>
  <c r="BQ189" i="19"/>
  <c r="BP189" i="19"/>
  <c r="BO189" i="19"/>
  <c r="BK189" i="19"/>
  <c r="BJ189" i="19"/>
  <c r="BI189" i="19"/>
  <c r="BH189" i="19"/>
  <c r="BG189" i="19"/>
  <c r="BF189" i="19"/>
  <c r="BE189" i="19"/>
  <c r="BC189" i="19"/>
  <c r="AT189" i="19"/>
  <c r="AQ189" i="19"/>
  <c r="AP189" i="19"/>
  <c r="AO189" i="19"/>
  <c r="AH189" i="19"/>
  <c r="AI189" i="19" s="1"/>
  <c r="Y189" i="19"/>
  <c r="Z189" i="19" s="1"/>
  <c r="P189" i="19"/>
  <c r="Q189" i="19" s="1"/>
  <c r="EC188" i="19"/>
  <c r="EB188" i="19"/>
  <c r="BU188" i="19"/>
  <c r="BT188" i="19"/>
  <c r="BS188" i="19"/>
  <c r="BR188" i="19"/>
  <c r="BQ188" i="19"/>
  <c r="BP188" i="19"/>
  <c r="BO188" i="19"/>
  <c r="BK188" i="19"/>
  <c r="BJ188" i="19"/>
  <c r="BI188" i="19"/>
  <c r="BH188" i="19"/>
  <c r="BG188" i="19"/>
  <c r="BF188" i="19"/>
  <c r="BE188" i="19"/>
  <c r="BC188" i="19"/>
  <c r="AT188" i="19"/>
  <c r="AQ188" i="19"/>
  <c r="AP188" i="19"/>
  <c r="AO188" i="19"/>
  <c r="AH188" i="19"/>
  <c r="AI188" i="19" s="1"/>
  <c r="Y188" i="19"/>
  <c r="Z188" i="19" s="1"/>
  <c r="P188" i="19"/>
  <c r="Q188" i="19" s="1"/>
  <c r="EC187" i="19"/>
  <c r="EB187" i="19"/>
  <c r="BU187" i="19"/>
  <c r="BT187" i="19"/>
  <c r="BS187" i="19"/>
  <c r="BR187" i="19"/>
  <c r="BQ187" i="19"/>
  <c r="BP187" i="19"/>
  <c r="BO187" i="19"/>
  <c r="BK187" i="19"/>
  <c r="BJ187" i="19"/>
  <c r="BI187" i="19"/>
  <c r="BH187" i="19"/>
  <c r="BG187" i="19"/>
  <c r="BF187" i="19"/>
  <c r="BE187" i="19"/>
  <c r="BC187" i="19"/>
  <c r="AT187" i="19"/>
  <c r="AQ187" i="19"/>
  <c r="AP187" i="19"/>
  <c r="AO187" i="19"/>
  <c r="AH187" i="19"/>
  <c r="AI187" i="19" s="1"/>
  <c r="Y187" i="19"/>
  <c r="Z187" i="19" s="1"/>
  <c r="P187" i="19"/>
  <c r="Q187" i="19" s="1"/>
  <c r="EC186" i="19"/>
  <c r="EB186" i="19"/>
  <c r="BU186" i="19"/>
  <c r="BT186" i="19"/>
  <c r="BS186" i="19"/>
  <c r="BR186" i="19"/>
  <c r="BQ186" i="19"/>
  <c r="BP186" i="19"/>
  <c r="BO186" i="19"/>
  <c r="BK186" i="19"/>
  <c r="BJ186" i="19"/>
  <c r="BI186" i="19"/>
  <c r="BH186" i="19"/>
  <c r="BG186" i="19"/>
  <c r="BF186" i="19"/>
  <c r="BE186" i="19"/>
  <c r="BC186" i="19"/>
  <c r="AT186" i="19"/>
  <c r="AQ186" i="19"/>
  <c r="AP186" i="19"/>
  <c r="AO186" i="19"/>
  <c r="AH186" i="19"/>
  <c r="AI186" i="19" s="1"/>
  <c r="Y186" i="19"/>
  <c r="Z186" i="19" s="1"/>
  <c r="P186" i="19"/>
  <c r="Q186" i="19" s="1"/>
  <c r="EC185" i="19"/>
  <c r="EB185" i="19"/>
  <c r="BU185" i="19"/>
  <c r="BT185" i="19"/>
  <c r="BS185" i="19"/>
  <c r="BR185" i="19"/>
  <c r="BQ185" i="19"/>
  <c r="BP185" i="19"/>
  <c r="BO185" i="19"/>
  <c r="BK185" i="19"/>
  <c r="BJ185" i="19"/>
  <c r="BI185" i="19"/>
  <c r="BH185" i="19"/>
  <c r="BG185" i="19"/>
  <c r="BF185" i="19"/>
  <c r="BE185" i="19"/>
  <c r="BC185" i="19"/>
  <c r="AT185" i="19"/>
  <c r="AQ185" i="19"/>
  <c r="AP185" i="19"/>
  <c r="AO185" i="19"/>
  <c r="AH185" i="19"/>
  <c r="AI185" i="19" s="1"/>
  <c r="Y185" i="19"/>
  <c r="Z185" i="19" s="1"/>
  <c r="P185" i="19"/>
  <c r="Q185" i="19" s="1"/>
  <c r="EC184" i="19"/>
  <c r="EB184" i="19"/>
  <c r="BU184" i="19"/>
  <c r="BT184" i="19"/>
  <c r="BS184" i="19"/>
  <c r="BR184" i="19"/>
  <c r="BQ184" i="19"/>
  <c r="BP184" i="19"/>
  <c r="BO184" i="19"/>
  <c r="BK184" i="19"/>
  <c r="BJ184" i="19"/>
  <c r="BI184" i="19"/>
  <c r="BH184" i="19"/>
  <c r="BG184" i="19"/>
  <c r="BF184" i="19"/>
  <c r="BE184" i="19"/>
  <c r="BC184" i="19"/>
  <c r="AT184" i="19"/>
  <c r="AQ184" i="19"/>
  <c r="AP184" i="19"/>
  <c r="AO184" i="19"/>
  <c r="AH184" i="19"/>
  <c r="AI184" i="19" s="1"/>
  <c r="Y184" i="19"/>
  <c r="Z184" i="19" s="1"/>
  <c r="P184" i="19"/>
  <c r="Q184" i="19" s="1"/>
  <c r="EC183" i="19"/>
  <c r="EB183" i="19"/>
  <c r="BU183" i="19"/>
  <c r="BT183" i="19"/>
  <c r="BS183" i="19"/>
  <c r="BR183" i="19"/>
  <c r="BQ183" i="19"/>
  <c r="BP183" i="19"/>
  <c r="BO183" i="19"/>
  <c r="BK183" i="19"/>
  <c r="BJ183" i="19"/>
  <c r="BI183" i="19"/>
  <c r="BH183" i="19"/>
  <c r="BG183" i="19"/>
  <c r="BF183" i="19"/>
  <c r="BE183" i="19"/>
  <c r="BC183" i="19"/>
  <c r="AT183" i="19"/>
  <c r="AQ183" i="19"/>
  <c r="AP183" i="19"/>
  <c r="AO183" i="19"/>
  <c r="AH183" i="19"/>
  <c r="AI183" i="19" s="1"/>
  <c r="Y183" i="19"/>
  <c r="Z183" i="19" s="1"/>
  <c r="P183" i="19"/>
  <c r="EC182" i="19"/>
  <c r="EB182" i="19"/>
  <c r="BU182" i="19"/>
  <c r="BT182" i="19"/>
  <c r="BS182" i="19"/>
  <c r="BR182" i="19"/>
  <c r="BQ182" i="19"/>
  <c r="BP182" i="19"/>
  <c r="BO182" i="19"/>
  <c r="BK182" i="19"/>
  <c r="BJ182" i="19"/>
  <c r="BI182" i="19"/>
  <c r="BH182" i="19"/>
  <c r="BG182" i="19"/>
  <c r="BF182" i="19"/>
  <c r="BE182" i="19"/>
  <c r="BC182" i="19"/>
  <c r="AT182" i="19"/>
  <c r="AQ182" i="19"/>
  <c r="AP182" i="19"/>
  <c r="AO182" i="19"/>
  <c r="AH182" i="19"/>
  <c r="AI182" i="19" s="1"/>
  <c r="Y182" i="19"/>
  <c r="Z182" i="19" s="1"/>
  <c r="P182" i="19"/>
  <c r="Q182" i="19" s="1"/>
  <c r="EC181" i="19"/>
  <c r="EB181" i="19"/>
  <c r="BU181" i="19"/>
  <c r="BT181" i="19"/>
  <c r="BS181" i="19"/>
  <c r="BR181" i="19"/>
  <c r="BQ181" i="19"/>
  <c r="BP181" i="19"/>
  <c r="BO181" i="19"/>
  <c r="BK181" i="19"/>
  <c r="BJ181" i="19"/>
  <c r="BI181" i="19"/>
  <c r="BH181" i="19"/>
  <c r="BG181" i="19"/>
  <c r="BF181" i="19"/>
  <c r="BE181" i="19"/>
  <c r="BC181" i="19"/>
  <c r="AT181" i="19"/>
  <c r="AQ181" i="19"/>
  <c r="AP181" i="19"/>
  <c r="AO181" i="19"/>
  <c r="AH181" i="19"/>
  <c r="AI181" i="19" s="1"/>
  <c r="Y181" i="19"/>
  <c r="Z181" i="19" s="1"/>
  <c r="P181" i="19"/>
  <c r="Q181" i="19" s="1"/>
  <c r="EC180" i="19"/>
  <c r="EB180" i="19"/>
  <c r="BU180" i="19"/>
  <c r="BT180" i="19"/>
  <c r="BS180" i="19"/>
  <c r="BR180" i="19"/>
  <c r="BQ180" i="19"/>
  <c r="BP180" i="19"/>
  <c r="BO180" i="19"/>
  <c r="BK180" i="19"/>
  <c r="BJ180" i="19"/>
  <c r="BI180" i="19"/>
  <c r="BH180" i="19"/>
  <c r="BG180" i="19"/>
  <c r="BF180" i="19"/>
  <c r="BE180" i="19"/>
  <c r="BC180" i="19"/>
  <c r="AT180" i="19"/>
  <c r="AQ180" i="19"/>
  <c r="AP180" i="19"/>
  <c r="AO180" i="19"/>
  <c r="AH180" i="19"/>
  <c r="AI180" i="19" s="1"/>
  <c r="Y180" i="19"/>
  <c r="Z180" i="19" s="1"/>
  <c r="P180" i="19"/>
  <c r="Q180" i="19" s="1"/>
  <c r="EC179" i="19"/>
  <c r="EB179" i="19"/>
  <c r="BU179" i="19"/>
  <c r="BT179" i="19"/>
  <c r="BS179" i="19"/>
  <c r="BR179" i="19"/>
  <c r="BQ179" i="19"/>
  <c r="BP179" i="19"/>
  <c r="BO179" i="19"/>
  <c r="BK179" i="19"/>
  <c r="BJ179" i="19"/>
  <c r="BI179" i="19"/>
  <c r="BH179" i="19"/>
  <c r="BG179" i="19"/>
  <c r="BF179" i="19"/>
  <c r="BE179" i="19"/>
  <c r="BC179" i="19"/>
  <c r="AT179" i="19"/>
  <c r="AQ179" i="19"/>
  <c r="AP179" i="19"/>
  <c r="AO179" i="19"/>
  <c r="AH179" i="19"/>
  <c r="AI179" i="19" s="1"/>
  <c r="Y179" i="19"/>
  <c r="Z179" i="19" s="1"/>
  <c r="P179" i="19"/>
  <c r="Q179" i="19" s="1"/>
  <c r="EC178" i="19"/>
  <c r="EB178" i="19"/>
  <c r="BU178" i="19"/>
  <c r="BT178" i="19"/>
  <c r="BS178" i="19"/>
  <c r="BR178" i="19"/>
  <c r="BQ178" i="19"/>
  <c r="BP178" i="19"/>
  <c r="BO178" i="19"/>
  <c r="BK178" i="19"/>
  <c r="BJ178" i="19"/>
  <c r="BI178" i="19"/>
  <c r="BH178" i="19"/>
  <c r="BG178" i="19"/>
  <c r="BF178" i="19"/>
  <c r="BE178" i="19"/>
  <c r="BC178" i="19"/>
  <c r="AT178" i="19"/>
  <c r="AQ178" i="19"/>
  <c r="AP178" i="19"/>
  <c r="AO178" i="19"/>
  <c r="AH178" i="19"/>
  <c r="AI178" i="19" s="1"/>
  <c r="Y178" i="19"/>
  <c r="Z178" i="19" s="1"/>
  <c r="P178" i="19"/>
  <c r="Q178" i="19" s="1"/>
  <c r="EC177" i="19"/>
  <c r="EB177" i="19"/>
  <c r="BU177" i="19"/>
  <c r="BT177" i="19"/>
  <c r="BS177" i="19"/>
  <c r="BR177" i="19"/>
  <c r="BQ177" i="19"/>
  <c r="BP177" i="19"/>
  <c r="BO177" i="19"/>
  <c r="BK177" i="19"/>
  <c r="BJ177" i="19"/>
  <c r="BI177" i="19"/>
  <c r="BH177" i="19"/>
  <c r="BG177" i="19"/>
  <c r="BF177" i="19"/>
  <c r="BE177" i="19"/>
  <c r="BC177" i="19"/>
  <c r="AT177" i="19"/>
  <c r="AQ177" i="19"/>
  <c r="AP177" i="19"/>
  <c r="AO177" i="19"/>
  <c r="AH177" i="19"/>
  <c r="AI177" i="19" s="1"/>
  <c r="Y177" i="19"/>
  <c r="Z177" i="19" s="1"/>
  <c r="P177" i="19"/>
  <c r="Q177" i="19" s="1"/>
  <c r="EC176" i="19"/>
  <c r="EB176" i="19"/>
  <c r="BU176" i="19"/>
  <c r="BT176" i="19"/>
  <c r="BS176" i="19"/>
  <c r="BR176" i="19"/>
  <c r="BQ176" i="19"/>
  <c r="BP176" i="19"/>
  <c r="BO176" i="19"/>
  <c r="BK176" i="19"/>
  <c r="BJ176" i="19"/>
  <c r="BI176" i="19"/>
  <c r="BH176" i="19"/>
  <c r="BG176" i="19"/>
  <c r="BF176" i="19"/>
  <c r="BE176" i="19"/>
  <c r="BC176" i="19"/>
  <c r="AT176" i="19"/>
  <c r="AQ176" i="19"/>
  <c r="AP176" i="19"/>
  <c r="AO176" i="19"/>
  <c r="AH176" i="19"/>
  <c r="AI176" i="19" s="1"/>
  <c r="Y176" i="19"/>
  <c r="Z176" i="19" s="1"/>
  <c r="P176" i="19"/>
  <c r="Q176" i="19" s="1"/>
  <c r="EC175" i="19"/>
  <c r="EB175" i="19"/>
  <c r="BU175" i="19"/>
  <c r="BT175" i="19"/>
  <c r="BS175" i="19"/>
  <c r="BR175" i="19"/>
  <c r="BQ175" i="19"/>
  <c r="BP175" i="19"/>
  <c r="BO175" i="19"/>
  <c r="BK175" i="19"/>
  <c r="BJ175" i="19"/>
  <c r="BI175" i="19"/>
  <c r="BH175" i="19"/>
  <c r="BG175" i="19"/>
  <c r="BF175" i="19"/>
  <c r="BE175" i="19"/>
  <c r="BC175" i="19"/>
  <c r="AT175" i="19"/>
  <c r="AQ175" i="19"/>
  <c r="AP175" i="19"/>
  <c r="AO175" i="19"/>
  <c r="AH175" i="19"/>
  <c r="AI175" i="19" s="1"/>
  <c r="Y175" i="19"/>
  <c r="Z175" i="19" s="1"/>
  <c r="P175" i="19"/>
  <c r="Q175" i="19" s="1"/>
  <c r="EC174" i="19"/>
  <c r="EB174" i="19"/>
  <c r="BU174" i="19"/>
  <c r="BT174" i="19"/>
  <c r="BS174" i="19"/>
  <c r="BR174" i="19"/>
  <c r="BQ174" i="19"/>
  <c r="BP174" i="19"/>
  <c r="BO174" i="19"/>
  <c r="BK174" i="19"/>
  <c r="BJ174" i="19"/>
  <c r="BI174" i="19"/>
  <c r="BH174" i="19"/>
  <c r="BG174" i="19"/>
  <c r="BF174" i="19"/>
  <c r="BE174" i="19"/>
  <c r="BC174" i="19"/>
  <c r="AT174" i="19"/>
  <c r="AQ174" i="19"/>
  <c r="AP174" i="19"/>
  <c r="AO174" i="19"/>
  <c r="AH174" i="19"/>
  <c r="AI174" i="19" s="1"/>
  <c r="Y174" i="19"/>
  <c r="Z174" i="19" s="1"/>
  <c r="P174" i="19"/>
  <c r="EC173" i="19"/>
  <c r="EB173" i="19"/>
  <c r="BU173" i="19"/>
  <c r="BT173" i="19"/>
  <c r="BS173" i="19"/>
  <c r="BR173" i="19"/>
  <c r="BQ173" i="19"/>
  <c r="BP173" i="19"/>
  <c r="BO173" i="19"/>
  <c r="BK173" i="19"/>
  <c r="BJ173" i="19"/>
  <c r="BI173" i="19"/>
  <c r="BH173" i="19"/>
  <c r="BG173" i="19"/>
  <c r="BF173" i="19"/>
  <c r="BE173" i="19"/>
  <c r="BC173" i="19"/>
  <c r="AT173" i="19"/>
  <c r="AQ173" i="19"/>
  <c r="AP173" i="19"/>
  <c r="AO173" i="19"/>
  <c r="AH173" i="19"/>
  <c r="AI173" i="19" s="1"/>
  <c r="Y173" i="19"/>
  <c r="Z173" i="19" s="1"/>
  <c r="P173" i="19"/>
  <c r="Q173" i="19" s="1"/>
  <c r="EC172" i="19"/>
  <c r="EB172" i="19"/>
  <c r="BU172" i="19"/>
  <c r="BT172" i="19"/>
  <c r="BS172" i="19"/>
  <c r="BR172" i="19"/>
  <c r="BQ172" i="19"/>
  <c r="BP172" i="19"/>
  <c r="BO172" i="19"/>
  <c r="BK172" i="19"/>
  <c r="BJ172" i="19"/>
  <c r="BI172" i="19"/>
  <c r="BH172" i="19"/>
  <c r="BG172" i="19"/>
  <c r="BF172" i="19"/>
  <c r="BE172" i="19"/>
  <c r="BC172" i="19"/>
  <c r="AT172" i="19"/>
  <c r="AQ172" i="19"/>
  <c r="AP172" i="19"/>
  <c r="AO172" i="19"/>
  <c r="AH172" i="19"/>
  <c r="AI172" i="19" s="1"/>
  <c r="Y172" i="19"/>
  <c r="Z172" i="19" s="1"/>
  <c r="P172" i="19"/>
  <c r="Q172" i="19" s="1"/>
  <c r="EC171" i="19"/>
  <c r="EB171" i="19"/>
  <c r="BU171" i="19"/>
  <c r="BT171" i="19"/>
  <c r="BS171" i="19"/>
  <c r="BR171" i="19"/>
  <c r="BQ171" i="19"/>
  <c r="BP171" i="19"/>
  <c r="BO171" i="19"/>
  <c r="BK171" i="19"/>
  <c r="BJ171" i="19"/>
  <c r="BI171" i="19"/>
  <c r="BH171" i="19"/>
  <c r="BG171" i="19"/>
  <c r="BF171" i="19"/>
  <c r="BE171" i="19"/>
  <c r="BC171" i="19"/>
  <c r="AT171" i="19"/>
  <c r="AQ171" i="19"/>
  <c r="AP171" i="19"/>
  <c r="AO171" i="19"/>
  <c r="AH171" i="19"/>
  <c r="AI171" i="19" s="1"/>
  <c r="Y171" i="19"/>
  <c r="Z171" i="19" s="1"/>
  <c r="P171" i="19"/>
  <c r="Q171" i="19" s="1"/>
  <c r="EC170" i="19"/>
  <c r="EB170" i="19"/>
  <c r="BU170" i="19"/>
  <c r="BT170" i="19"/>
  <c r="BS170" i="19"/>
  <c r="BR170" i="19"/>
  <c r="BQ170" i="19"/>
  <c r="BP170" i="19"/>
  <c r="BO170" i="19"/>
  <c r="BK170" i="19"/>
  <c r="BJ170" i="19"/>
  <c r="BI170" i="19"/>
  <c r="BH170" i="19"/>
  <c r="BG170" i="19"/>
  <c r="BF170" i="19"/>
  <c r="BE170" i="19"/>
  <c r="BC170" i="19"/>
  <c r="AT170" i="19"/>
  <c r="AQ170" i="19"/>
  <c r="AP170" i="19"/>
  <c r="AO170" i="19"/>
  <c r="AH170" i="19"/>
  <c r="AI170" i="19" s="1"/>
  <c r="Y170" i="19"/>
  <c r="Z170" i="19" s="1"/>
  <c r="P170" i="19"/>
  <c r="Q170" i="19" s="1"/>
  <c r="EC169" i="19"/>
  <c r="EB169" i="19"/>
  <c r="BU169" i="19"/>
  <c r="BT169" i="19"/>
  <c r="BS169" i="19"/>
  <c r="BR169" i="19"/>
  <c r="BQ169" i="19"/>
  <c r="BP169" i="19"/>
  <c r="BO169" i="19"/>
  <c r="BK169" i="19"/>
  <c r="BJ169" i="19"/>
  <c r="BI169" i="19"/>
  <c r="BH169" i="19"/>
  <c r="BG169" i="19"/>
  <c r="BF169" i="19"/>
  <c r="BE169" i="19"/>
  <c r="BC169" i="19"/>
  <c r="AT169" i="19"/>
  <c r="AQ169" i="19"/>
  <c r="AP169" i="19"/>
  <c r="AO169" i="19"/>
  <c r="AH169" i="19"/>
  <c r="AI169" i="19" s="1"/>
  <c r="Y169" i="19"/>
  <c r="Z169" i="19" s="1"/>
  <c r="P169" i="19"/>
  <c r="Q169" i="19" s="1"/>
  <c r="EC168" i="19"/>
  <c r="EB168" i="19"/>
  <c r="BU168" i="19"/>
  <c r="BT168" i="19"/>
  <c r="BS168" i="19"/>
  <c r="BR168" i="19"/>
  <c r="BQ168" i="19"/>
  <c r="BP168" i="19"/>
  <c r="BO168" i="19"/>
  <c r="BK168" i="19"/>
  <c r="BJ168" i="19"/>
  <c r="BI168" i="19"/>
  <c r="BH168" i="19"/>
  <c r="BG168" i="19"/>
  <c r="BF168" i="19"/>
  <c r="BE168" i="19"/>
  <c r="BC168" i="19"/>
  <c r="AT168" i="19"/>
  <c r="AQ168" i="19"/>
  <c r="AP168" i="19"/>
  <c r="AO168" i="19"/>
  <c r="AH168" i="19"/>
  <c r="AI168" i="19" s="1"/>
  <c r="Y168" i="19"/>
  <c r="Z168" i="19" s="1"/>
  <c r="P168" i="19"/>
  <c r="Q168" i="19" s="1"/>
  <c r="EC167" i="19"/>
  <c r="EB167" i="19"/>
  <c r="BU167" i="19"/>
  <c r="BT167" i="19"/>
  <c r="BS167" i="19"/>
  <c r="BR167" i="19"/>
  <c r="BQ167" i="19"/>
  <c r="BP167" i="19"/>
  <c r="BO167" i="19"/>
  <c r="BK167" i="19"/>
  <c r="BJ167" i="19"/>
  <c r="BI167" i="19"/>
  <c r="BH167" i="19"/>
  <c r="BG167" i="19"/>
  <c r="BF167" i="19"/>
  <c r="BE167" i="19"/>
  <c r="BC167" i="19"/>
  <c r="AT167" i="19"/>
  <c r="AQ167" i="19"/>
  <c r="AP167" i="19"/>
  <c r="AO167" i="19"/>
  <c r="AH167" i="19"/>
  <c r="AI167" i="19" s="1"/>
  <c r="Y167" i="19"/>
  <c r="Z167" i="19" s="1"/>
  <c r="P167" i="19"/>
  <c r="Q167" i="19" s="1"/>
  <c r="EC166" i="19"/>
  <c r="EB166" i="19"/>
  <c r="BU166" i="19"/>
  <c r="BT166" i="19"/>
  <c r="BS166" i="19"/>
  <c r="BR166" i="19"/>
  <c r="BQ166" i="19"/>
  <c r="BP166" i="19"/>
  <c r="BO166" i="19"/>
  <c r="BK166" i="19"/>
  <c r="BJ166" i="19"/>
  <c r="BI166" i="19"/>
  <c r="BH166" i="19"/>
  <c r="BG166" i="19"/>
  <c r="BF166" i="19"/>
  <c r="BE166" i="19"/>
  <c r="BC166" i="19"/>
  <c r="AT166" i="19"/>
  <c r="AQ166" i="19"/>
  <c r="AP166" i="19"/>
  <c r="AO166" i="19"/>
  <c r="AH166" i="19"/>
  <c r="AI166" i="19" s="1"/>
  <c r="Y166" i="19"/>
  <c r="Z166" i="19" s="1"/>
  <c r="P166" i="19"/>
  <c r="EC165" i="19"/>
  <c r="EB165" i="19"/>
  <c r="BU165" i="19"/>
  <c r="BT165" i="19"/>
  <c r="BS165" i="19"/>
  <c r="BR165" i="19"/>
  <c r="BQ165" i="19"/>
  <c r="BP165" i="19"/>
  <c r="BO165" i="19"/>
  <c r="BK165" i="19"/>
  <c r="BJ165" i="19"/>
  <c r="BI165" i="19"/>
  <c r="BH165" i="19"/>
  <c r="BG165" i="19"/>
  <c r="BF165" i="19"/>
  <c r="BE165" i="19"/>
  <c r="BC165" i="19"/>
  <c r="AT165" i="19"/>
  <c r="AQ165" i="19"/>
  <c r="AP165" i="19"/>
  <c r="AO165" i="19"/>
  <c r="AH165" i="19"/>
  <c r="AI165" i="19" s="1"/>
  <c r="Y165" i="19"/>
  <c r="Z165" i="19" s="1"/>
  <c r="P165" i="19"/>
  <c r="Q165" i="19" s="1"/>
  <c r="EC164" i="19"/>
  <c r="EB164" i="19"/>
  <c r="BU164" i="19"/>
  <c r="BT164" i="19"/>
  <c r="BS164" i="19"/>
  <c r="BR164" i="19"/>
  <c r="BQ164" i="19"/>
  <c r="BP164" i="19"/>
  <c r="BO164" i="19"/>
  <c r="BK164" i="19"/>
  <c r="BJ164" i="19"/>
  <c r="BI164" i="19"/>
  <c r="BH164" i="19"/>
  <c r="BG164" i="19"/>
  <c r="BF164" i="19"/>
  <c r="BE164" i="19"/>
  <c r="BC164" i="19"/>
  <c r="AT164" i="19"/>
  <c r="AQ164" i="19"/>
  <c r="AP164" i="19"/>
  <c r="AO164" i="19"/>
  <c r="AH164" i="19"/>
  <c r="AI164" i="19" s="1"/>
  <c r="Y164" i="19"/>
  <c r="Z164" i="19" s="1"/>
  <c r="P164" i="19"/>
  <c r="Q164" i="19" s="1"/>
  <c r="EC163" i="19"/>
  <c r="EB163" i="19"/>
  <c r="BU163" i="19"/>
  <c r="BT163" i="19"/>
  <c r="BS163" i="19"/>
  <c r="BR163" i="19"/>
  <c r="BQ163" i="19"/>
  <c r="BP163" i="19"/>
  <c r="BO163" i="19"/>
  <c r="BK163" i="19"/>
  <c r="BJ163" i="19"/>
  <c r="BI163" i="19"/>
  <c r="BH163" i="19"/>
  <c r="BG163" i="19"/>
  <c r="BF163" i="19"/>
  <c r="BE163" i="19"/>
  <c r="BC163" i="19"/>
  <c r="AT163" i="19"/>
  <c r="AQ163" i="19"/>
  <c r="AP163" i="19"/>
  <c r="AO163" i="19"/>
  <c r="AH163" i="19"/>
  <c r="AI163" i="19" s="1"/>
  <c r="Y163" i="19"/>
  <c r="Z163" i="19" s="1"/>
  <c r="P163" i="19"/>
  <c r="Q163" i="19" s="1"/>
  <c r="EC162" i="19"/>
  <c r="EB162" i="19"/>
  <c r="BU162" i="19"/>
  <c r="BT162" i="19"/>
  <c r="BS162" i="19"/>
  <c r="BR162" i="19"/>
  <c r="BQ162" i="19"/>
  <c r="BP162" i="19"/>
  <c r="BO162" i="19"/>
  <c r="BK162" i="19"/>
  <c r="BJ162" i="19"/>
  <c r="BI162" i="19"/>
  <c r="BH162" i="19"/>
  <c r="BG162" i="19"/>
  <c r="BF162" i="19"/>
  <c r="BE162" i="19"/>
  <c r="BC162" i="19"/>
  <c r="AT162" i="19"/>
  <c r="AQ162" i="19"/>
  <c r="AP162" i="19"/>
  <c r="AO162" i="19"/>
  <c r="AH162" i="19"/>
  <c r="AI162" i="19" s="1"/>
  <c r="Y162" i="19"/>
  <c r="Z162" i="19" s="1"/>
  <c r="P162" i="19"/>
  <c r="Q162" i="19" s="1"/>
  <c r="EC161" i="19"/>
  <c r="EB161" i="19"/>
  <c r="BU161" i="19"/>
  <c r="BT161" i="19"/>
  <c r="BS161" i="19"/>
  <c r="BR161" i="19"/>
  <c r="BQ161" i="19"/>
  <c r="BP161" i="19"/>
  <c r="BO161" i="19"/>
  <c r="BK161" i="19"/>
  <c r="BJ161" i="19"/>
  <c r="BI161" i="19"/>
  <c r="BH161" i="19"/>
  <c r="BG161" i="19"/>
  <c r="BF161" i="19"/>
  <c r="BE161" i="19"/>
  <c r="BC161" i="19"/>
  <c r="AT161" i="19"/>
  <c r="AQ161" i="19"/>
  <c r="AP161" i="19"/>
  <c r="AO161" i="19"/>
  <c r="AH161" i="19"/>
  <c r="AI161" i="19" s="1"/>
  <c r="Y161" i="19"/>
  <c r="Z161" i="19" s="1"/>
  <c r="P161" i="19"/>
  <c r="Q161" i="19" s="1"/>
  <c r="EC160" i="19"/>
  <c r="EB160" i="19"/>
  <c r="BU160" i="19"/>
  <c r="BT160" i="19"/>
  <c r="BS160" i="19"/>
  <c r="BR160" i="19"/>
  <c r="BQ160" i="19"/>
  <c r="BP160" i="19"/>
  <c r="BO160" i="19"/>
  <c r="BK160" i="19"/>
  <c r="BJ160" i="19"/>
  <c r="BI160" i="19"/>
  <c r="BH160" i="19"/>
  <c r="BG160" i="19"/>
  <c r="BF160" i="19"/>
  <c r="BE160" i="19"/>
  <c r="BC160" i="19"/>
  <c r="AT160" i="19"/>
  <c r="AQ160" i="19"/>
  <c r="AP160" i="19"/>
  <c r="AO160" i="19"/>
  <c r="AH160" i="19"/>
  <c r="AI160" i="19" s="1"/>
  <c r="Y160" i="19"/>
  <c r="Z160" i="19" s="1"/>
  <c r="P160" i="19"/>
  <c r="Q160" i="19" s="1"/>
  <c r="EC159" i="19"/>
  <c r="EB159" i="19"/>
  <c r="BU159" i="19"/>
  <c r="BT159" i="19"/>
  <c r="BS159" i="19"/>
  <c r="BR159" i="19"/>
  <c r="BQ159" i="19"/>
  <c r="BP159" i="19"/>
  <c r="BO159" i="19"/>
  <c r="BK159" i="19"/>
  <c r="BJ159" i="19"/>
  <c r="BI159" i="19"/>
  <c r="BH159" i="19"/>
  <c r="BG159" i="19"/>
  <c r="BF159" i="19"/>
  <c r="BE159" i="19"/>
  <c r="BC159" i="19"/>
  <c r="AT159" i="19"/>
  <c r="AQ159" i="19"/>
  <c r="AP159" i="19"/>
  <c r="AO159" i="19"/>
  <c r="AH159" i="19"/>
  <c r="AI159" i="19" s="1"/>
  <c r="Y159" i="19"/>
  <c r="Z159" i="19" s="1"/>
  <c r="P159" i="19"/>
  <c r="Q159" i="19" s="1"/>
  <c r="EC158" i="19"/>
  <c r="EB158" i="19"/>
  <c r="BU158" i="19"/>
  <c r="BT158" i="19"/>
  <c r="BS158" i="19"/>
  <c r="BR158" i="19"/>
  <c r="BQ158" i="19"/>
  <c r="BP158" i="19"/>
  <c r="BO158" i="19"/>
  <c r="BK158" i="19"/>
  <c r="BJ158" i="19"/>
  <c r="BI158" i="19"/>
  <c r="BH158" i="19"/>
  <c r="BG158" i="19"/>
  <c r="BF158" i="19"/>
  <c r="BE158" i="19"/>
  <c r="BC158" i="19"/>
  <c r="AT158" i="19"/>
  <c r="AQ158" i="19"/>
  <c r="AP158" i="19"/>
  <c r="AO158" i="19"/>
  <c r="AH158" i="19"/>
  <c r="AI158" i="19" s="1"/>
  <c r="Y158" i="19"/>
  <c r="Z158" i="19" s="1"/>
  <c r="P158" i="19"/>
  <c r="EC157" i="19"/>
  <c r="EB157" i="19"/>
  <c r="BU157" i="19"/>
  <c r="BT157" i="19"/>
  <c r="BS157" i="19"/>
  <c r="BR157" i="19"/>
  <c r="BQ157" i="19"/>
  <c r="BP157" i="19"/>
  <c r="BO157" i="19"/>
  <c r="BK157" i="19"/>
  <c r="BJ157" i="19"/>
  <c r="BI157" i="19"/>
  <c r="BH157" i="19"/>
  <c r="BG157" i="19"/>
  <c r="BF157" i="19"/>
  <c r="BE157" i="19"/>
  <c r="BC157" i="19"/>
  <c r="AT157" i="19"/>
  <c r="AQ157" i="19"/>
  <c r="AP157" i="19"/>
  <c r="AO157" i="19"/>
  <c r="AH157" i="19"/>
  <c r="AI157" i="19" s="1"/>
  <c r="Y157" i="19"/>
  <c r="Z157" i="19" s="1"/>
  <c r="P157" i="19"/>
  <c r="Q157" i="19" s="1"/>
  <c r="EC156" i="19"/>
  <c r="EB156" i="19"/>
  <c r="BU156" i="19"/>
  <c r="BT156" i="19"/>
  <c r="BS156" i="19"/>
  <c r="BR156" i="19"/>
  <c r="BQ156" i="19"/>
  <c r="BP156" i="19"/>
  <c r="BO156" i="19"/>
  <c r="BK156" i="19"/>
  <c r="BJ156" i="19"/>
  <c r="BI156" i="19"/>
  <c r="BH156" i="19"/>
  <c r="BG156" i="19"/>
  <c r="BF156" i="19"/>
  <c r="BE156" i="19"/>
  <c r="BC156" i="19"/>
  <c r="AT156" i="19"/>
  <c r="AQ156" i="19"/>
  <c r="AP156" i="19"/>
  <c r="AO156" i="19"/>
  <c r="AH156" i="19"/>
  <c r="AI156" i="19" s="1"/>
  <c r="Y156" i="19"/>
  <c r="Z156" i="19" s="1"/>
  <c r="P156" i="19"/>
  <c r="Q156" i="19" s="1"/>
  <c r="EC155" i="19"/>
  <c r="EB155" i="19"/>
  <c r="BU155" i="19"/>
  <c r="BT155" i="19"/>
  <c r="BS155" i="19"/>
  <c r="BR155" i="19"/>
  <c r="BQ155" i="19"/>
  <c r="BP155" i="19"/>
  <c r="BO155" i="19"/>
  <c r="BK155" i="19"/>
  <c r="BJ155" i="19"/>
  <c r="BI155" i="19"/>
  <c r="BH155" i="19"/>
  <c r="BG155" i="19"/>
  <c r="BF155" i="19"/>
  <c r="BE155" i="19"/>
  <c r="BC155" i="19"/>
  <c r="AT155" i="19"/>
  <c r="AQ155" i="19"/>
  <c r="AP155" i="19"/>
  <c r="AO155" i="19"/>
  <c r="AH155" i="19"/>
  <c r="AI155" i="19" s="1"/>
  <c r="Y155" i="19"/>
  <c r="Z155" i="19" s="1"/>
  <c r="P155" i="19"/>
  <c r="Q155" i="19" s="1"/>
  <c r="EC154" i="19"/>
  <c r="EB154" i="19"/>
  <c r="BU154" i="19"/>
  <c r="BT154" i="19"/>
  <c r="BS154" i="19"/>
  <c r="BR154" i="19"/>
  <c r="BQ154" i="19"/>
  <c r="BP154" i="19"/>
  <c r="BO154" i="19"/>
  <c r="BK154" i="19"/>
  <c r="BJ154" i="19"/>
  <c r="BI154" i="19"/>
  <c r="BH154" i="19"/>
  <c r="BG154" i="19"/>
  <c r="BF154" i="19"/>
  <c r="BE154" i="19"/>
  <c r="BC154" i="19"/>
  <c r="AT154" i="19"/>
  <c r="AQ154" i="19"/>
  <c r="AP154" i="19"/>
  <c r="AO154" i="19"/>
  <c r="AH154" i="19"/>
  <c r="AI154" i="19" s="1"/>
  <c r="Y154" i="19"/>
  <c r="Z154" i="19" s="1"/>
  <c r="P154" i="19"/>
  <c r="Q154" i="19" s="1"/>
  <c r="EC153" i="19"/>
  <c r="EB153" i="19"/>
  <c r="BU153" i="19"/>
  <c r="BT153" i="19"/>
  <c r="BS153" i="19"/>
  <c r="BR153" i="19"/>
  <c r="BQ153" i="19"/>
  <c r="BP153" i="19"/>
  <c r="BO153" i="19"/>
  <c r="BK153" i="19"/>
  <c r="BJ153" i="19"/>
  <c r="BI153" i="19"/>
  <c r="BH153" i="19"/>
  <c r="BG153" i="19"/>
  <c r="BF153" i="19"/>
  <c r="BE153" i="19"/>
  <c r="BC153" i="19"/>
  <c r="AT153" i="19"/>
  <c r="AQ153" i="19"/>
  <c r="AP153" i="19"/>
  <c r="AO153" i="19"/>
  <c r="AH153" i="19"/>
  <c r="AI153" i="19" s="1"/>
  <c r="Y153" i="19"/>
  <c r="Z153" i="19" s="1"/>
  <c r="P153" i="19"/>
  <c r="Q153" i="19" s="1"/>
  <c r="EC152" i="19"/>
  <c r="EB152" i="19"/>
  <c r="BU152" i="19"/>
  <c r="BT152" i="19"/>
  <c r="BS152" i="19"/>
  <c r="BR152" i="19"/>
  <c r="BQ152" i="19"/>
  <c r="BP152" i="19"/>
  <c r="BO152" i="19"/>
  <c r="BK152" i="19"/>
  <c r="BJ152" i="19"/>
  <c r="BI152" i="19"/>
  <c r="BH152" i="19"/>
  <c r="BG152" i="19"/>
  <c r="BF152" i="19"/>
  <c r="BE152" i="19"/>
  <c r="BC152" i="19"/>
  <c r="AT152" i="19"/>
  <c r="AQ152" i="19"/>
  <c r="AP152" i="19"/>
  <c r="AO152" i="19"/>
  <c r="AH152" i="19"/>
  <c r="AI152" i="19" s="1"/>
  <c r="Y152" i="19"/>
  <c r="Z152" i="19" s="1"/>
  <c r="P152" i="19"/>
  <c r="Q152" i="19" s="1"/>
  <c r="EC151" i="19"/>
  <c r="EB151" i="19"/>
  <c r="BU151" i="19"/>
  <c r="BT151" i="19"/>
  <c r="BS151" i="19"/>
  <c r="BR151" i="19"/>
  <c r="BQ151" i="19"/>
  <c r="BP151" i="19"/>
  <c r="BO151" i="19"/>
  <c r="BK151" i="19"/>
  <c r="BJ151" i="19"/>
  <c r="BI151" i="19"/>
  <c r="BH151" i="19"/>
  <c r="BG151" i="19"/>
  <c r="BF151" i="19"/>
  <c r="BE151" i="19"/>
  <c r="BC151" i="19"/>
  <c r="AT151" i="19"/>
  <c r="AQ151" i="19"/>
  <c r="AP151" i="19"/>
  <c r="AO151" i="19"/>
  <c r="AH151" i="19"/>
  <c r="AI151" i="19" s="1"/>
  <c r="Y151" i="19"/>
  <c r="Z151" i="19" s="1"/>
  <c r="P151" i="19"/>
  <c r="Q151" i="19" s="1"/>
  <c r="EC150" i="19"/>
  <c r="EB150" i="19"/>
  <c r="BU150" i="19"/>
  <c r="BT150" i="19"/>
  <c r="BS150" i="19"/>
  <c r="BR150" i="19"/>
  <c r="BQ150" i="19"/>
  <c r="BP150" i="19"/>
  <c r="BO150" i="19"/>
  <c r="BK150" i="19"/>
  <c r="BJ150" i="19"/>
  <c r="BI150" i="19"/>
  <c r="BH150" i="19"/>
  <c r="BG150" i="19"/>
  <c r="BF150" i="19"/>
  <c r="BE150" i="19"/>
  <c r="BC150" i="19"/>
  <c r="AT150" i="19"/>
  <c r="AQ150" i="19"/>
  <c r="AP150" i="19"/>
  <c r="AO150" i="19"/>
  <c r="AH150" i="19"/>
  <c r="AI150" i="19" s="1"/>
  <c r="Y150" i="19"/>
  <c r="Z150" i="19" s="1"/>
  <c r="P150" i="19"/>
  <c r="EC149" i="19"/>
  <c r="EB149" i="19"/>
  <c r="BU149" i="19"/>
  <c r="BT149" i="19"/>
  <c r="BS149" i="19"/>
  <c r="BR149" i="19"/>
  <c r="BQ149" i="19"/>
  <c r="BP149" i="19"/>
  <c r="BO149" i="19"/>
  <c r="BK149" i="19"/>
  <c r="BJ149" i="19"/>
  <c r="BI149" i="19"/>
  <c r="BH149" i="19"/>
  <c r="BG149" i="19"/>
  <c r="BF149" i="19"/>
  <c r="BE149" i="19"/>
  <c r="BC149" i="19"/>
  <c r="AT149" i="19"/>
  <c r="AQ149" i="19"/>
  <c r="AP149" i="19"/>
  <c r="AO149" i="19"/>
  <c r="AH149" i="19"/>
  <c r="AI149" i="19" s="1"/>
  <c r="Y149" i="19"/>
  <c r="Z149" i="19" s="1"/>
  <c r="P149" i="19"/>
  <c r="Q149" i="19" s="1"/>
  <c r="EC148" i="19"/>
  <c r="EB148" i="19"/>
  <c r="BU148" i="19"/>
  <c r="BT148" i="19"/>
  <c r="BS148" i="19"/>
  <c r="BR148" i="19"/>
  <c r="BQ148" i="19"/>
  <c r="BP148" i="19"/>
  <c r="BO148" i="19"/>
  <c r="BK148" i="19"/>
  <c r="BJ148" i="19"/>
  <c r="BI148" i="19"/>
  <c r="BH148" i="19"/>
  <c r="BG148" i="19"/>
  <c r="BF148" i="19"/>
  <c r="BE148" i="19"/>
  <c r="BC148" i="19"/>
  <c r="AT148" i="19"/>
  <c r="AQ148" i="19"/>
  <c r="AP148" i="19"/>
  <c r="AO148" i="19"/>
  <c r="AH148" i="19"/>
  <c r="AI148" i="19" s="1"/>
  <c r="Y148" i="19"/>
  <c r="Z148" i="19" s="1"/>
  <c r="P148" i="19"/>
  <c r="Q148" i="19" s="1"/>
  <c r="EC147" i="19"/>
  <c r="EB147" i="19"/>
  <c r="BU147" i="19"/>
  <c r="BT147" i="19"/>
  <c r="BS147" i="19"/>
  <c r="BR147" i="19"/>
  <c r="BQ147" i="19"/>
  <c r="BP147" i="19"/>
  <c r="BO147" i="19"/>
  <c r="BK147" i="19"/>
  <c r="BJ147" i="19"/>
  <c r="BI147" i="19"/>
  <c r="BH147" i="19"/>
  <c r="BG147" i="19"/>
  <c r="BF147" i="19"/>
  <c r="BE147" i="19"/>
  <c r="BC147" i="19"/>
  <c r="AT147" i="19"/>
  <c r="AQ147" i="19"/>
  <c r="AP147" i="19"/>
  <c r="AO147" i="19"/>
  <c r="AH147" i="19"/>
  <c r="AI147" i="19" s="1"/>
  <c r="Y147" i="19"/>
  <c r="Z147" i="19" s="1"/>
  <c r="P147" i="19"/>
  <c r="Q147" i="19" s="1"/>
  <c r="EC146" i="19"/>
  <c r="EB146" i="19"/>
  <c r="BU146" i="19"/>
  <c r="BT146" i="19"/>
  <c r="BS146" i="19"/>
  <c r="BR146" i="19"/>
  <c r="BQ146" i="19"/>
  <c r="BP146" i="19"/>
  <c r="BO146" i="19"/>
  <c r="BK146" i="19"/>
  <c r="BJ146" i="19"/>
  <c r="BI146" i="19"/>
  <c r="BH146" i="19"/>
  <c r="BG146" i="19"/>
  <c r="BF146" i="19"/>
  <c r="BE146" i="19"/>
  <c r="BC146" i="19"/>
  <c r="AT146" i="19"/>
  <c r="AQ146" i="19"/>
  <c r="AP146" i="19"/>
  <c r="AO146" i="19"/>
  <c r="AH146" i="19"/>
  <c r="AI146" i="19" s="1"/>
  <c r="Y146" i="19"/>
  <c r="Z146" i="19" s="1"/>
  <c r="P146" i="19"/>
  <c r="Q146" i="19" s="1"/>
  <c r="EC145" i="19"/>
  <c r="EB145" i="19"/>
  <c r="BU145" i="19"/>
  <c r="BT145" i="19"/>
  <c r="BS145" i="19"/>
  <c r="BR145" i="19"/>
  <c r="BQ145" i="19"/>
  <c r="BP145" i="19"/>
  <c r="BO145" i="19"/>
  <c r="BK145" i="19"/>
  <c r="BJ145" i="19"/>
  <c r="BI145" i="19"/>
  <c r="BH145" i="19"/>
  <c r="BG145" i="19"/>
  <c r="BF145" i="19"/>
  <c r="BE145" i="19"/>
  <c r="BC145" i="19"/>
  <c r="AT145" i="19"/>
  <c r="AQ145" i="19"/>
  <c r="AP145" i="19"/>
  <c r="AO145" i="19"/>
  <c r="P145" i="19"/>
  <c r="EC144" i="19"/>
  <c r="EB144" i="19"/>
  <c r="BU144" i="19"/>
  <c r="BT144" i="19"/>
  <c r="BS144" i="19"/>
  <c r="BR144" i="19"/>
  <c r="BQ144" i="19"/>
  <c r="BP144" i="19"/>
  <c r="BO144" i="19"/>
  <c r="BK144" i="19"/>
  <c r="BJ144" i="19"/>
  <c r="BI144" i="19"/>
  <c r="BH144" i="19"/>
  <c r="BG144" i="19"/>
  <c r="BF144" i="19"/>
  <c r="BE144" i="19"/>
  <c r="BC144" i="19"/>
  <c r="AT144" i="19"/>
  <c r="AQ144" i="19"/>
  <c r="AP144" i="19"/>
  <c r="AO144" i="19"/>
  <c r="AH144" i="19"/>
  <c r="AI144" i="19" s="1"/>
  <c r="Y144" i="19"/>
  <c r="Z144" i="19" s="1"/>
  <c r="P144" i="19"/>
  <c r="Q144" i="19" s="1"/>
  <c r="EC143" i="19"/>
  <c r="EB143" i="19"/>
  <c r="BU143" i="19"/>
  <c r="BT143" i="19"/>
  <c r="BS143" i="19"/>
  <c r="BR143" i="19"/>
  <c r="BQ143" i="19"/>
  <c r="BP143" i="19"/>
  <c r="BO143" i="19"/>
  <c r="BK143" i="19"/>
  <c r="BJ143" i="19"/>
  <c r="BI143" i="19"/>
  <c r="BH143" i="19"/>
  <c r="BG143" i="19"/>
  <c r="BF143" i="19"/>
  <c r="BE143" i="19"/>
  <c r="BC143" i="19"/>
  <c r="AT143" i="19"/>
  <c r="AQ143" i="19"/>
  <c r="AP143" i="19"/>
  <c r="AO143" i="19"/>
  <c r="AH143" i="19"/>
  <c r="AI143" i="19" s="1"/>
  <c r="Y143" i="19"/>
  <c r="Z143" i="19" s="1"/>
  <c r="P143" i="19"/>
  <c r="Q143" i="19" s="1"/>
  <c r="EC142" i="19"/>
  <c r="EB142" i="19"/>
  <c r="BU142" i="19"/>
  <c r="BT142" i="19"/>
  <c r="BS142" i="19"/>
  <c r="BR142" i="19"/>
  <c r="BQ142" i="19"/>
  <c r="BP142" i="19"/>
  <c r="BO142" i="19"/>
  <c r="BK142" i="19"/>
  <c r="BJ142" i="19"/>
  <c r="BI142" i="19"/>
  <c r="BH142" i="19"/>
  <c r="BG142" i="19"/>
  <c r="BF142" i="19"/>
  <c r="BE142" i="19"/>
  <c r="BC142" i="19"/>
  <c r="AT142" i="19"/>
  <c r="AQ142" i="19"/>
  <c r="AP142" i="19"/>
  <c r="AO142" i="19"/>
  <c r="AH142" i="19"/>
  <c r="AI142" i="19" s="1"/>
  <c r="Y142" i="19"/>
  <c r="Z142" i="19" s="1"/>
  <c r="P142" i="19"/>
  <c r="Q142" i="19" s="1"/>
  <c r="EC141" i="19"/>
  <c r="EB141" i="19"/>
  <c r="BU141" i="19"/>
  <c r="BT141" i="19"/>
  <c r="BS141" i="19"/>
  <c r="BR141" i="19"/>
  <c r="BQ141" i="19"/>
  <c r="BP141" i="19"/>
  <c r="BO141" i="19"/>
  <c r="BK141" i="19"/>
  <c r="BJ141" i="19"/>
  <c r="BI141" i="19"/>
  <c r="BH141" i="19"/>
  <c r="BG141" i="19"/>
  <c r="BF141" i="19"/>
  <c r="BE141" i="19"/>
  <c r="BC141" i="19"/>
  <c r="AT141" i="19"/>
  <c r="AQ141" i="19"/>
  <c r="AP141" i="19"/>
  <c r="AO141" i="19"/>
  <c r="AH141" i="19"/>
  <c r="AI141" i="19" s="1"/>
  <c r="Y141" i="19"/>
  <c r="Z141" i="19" s="1"/>
  <c r="P141" i="19"/>
  <c r="Q141" i="19" s="1"/>
  <c r="EC140" i="19"/>
  <c r="EB140" i="19"/>
  <c r="BU140" i="19"/>
  <c r="BT140" i="19"/>
  <c r="BS140" i="19"/>
  <c r="BR140" i="19"/>
  <c r="BQ140" i="19"/>
  <c r="BP140" i="19"/>
  <c r="BO140" i="19"/>
  <c r="BK140" i="19"/>
  <c r="BJ140" i="19"/>
  <c r="BI140" i="19"/>
  <c r="BH140" i="19"/>
  <c r="BG140" i="19"/>
  <c r="BF140" i="19"/>
  <c r="BE140" i="19"/>
  <c r="BC140" i="19"/>
  <c r="AT140" i="19"/>
  <c r="AQ140" i="19"/>
  <c r="AP140" i="19"/>
  <c r="AO140" i="19"/>
  <c r="AH140" i="19"/>
  <c r="AI140" i="19" s="1"/>
  <c r="Y140" i="19"/>
  <c r="Z140" i="19" s="1"/>
  <c r="P140" i="19"/>
  <c r="Q140" i="19" s="1"/>
  <c r="EC139" i="19"/>
  <c r="EB139" i="19"/>
  <c r="BU139" i="19"/>
  <c r="BT139" i="19"/>
  <c r="BS139" i="19"/>
  <c r="BR139" i="19"/>
  <c r="BQ139" i="19"/>
  <c r="BP139" i="19"/>
  <c r="BO139" i="19"/>
  <c r="BK139" i="19"/>
  <c r="BJ139" i="19"/>
  <c r="BI139" i="19"/>
  <c r="BH139" i="19"/>
  <c r="BG139" i="19"/>
  <c r="BF139" i="19"/>
  <c r="BE139" i="19"/>
  <c r="BC139" i="19"/>
  <c r="AT139" i="19"/>
  <c r="AQ139" i="19"/>
  <c r="AP139" i="19"/>
  <c r="AO139" i="19"/>
  <c r="AH139" i="19"/>
  <c r="AI139" i="19" s="1"/>
  <c r="Y139" i="19"/>
  <c r="Z139" i="19" s="1"/>
  <c r="P139" i="19"/>
  <c r="EC138" i="19"/>
  <c r="EB138" i="19"/>
  <c r="BU138" i="19"/>
  <c r="BT138" i="19"/>
  <c r="BS138" i="19"/>
  <c r="BR138" i="19"/>
  <c r="BQ138" i="19"/>
  <c r="BP138" i="19"/>
  <c r="BO138" i="19"/>
  <c r="BK138" i="19"/>
  <c r="BJ138" i="19"/>
  <c r="BI138" i="19"/>
  <c r="BH138" i="19"/>
  <c r="BG138" i="19"/>
  <c r="BF138" i="19"/>
  <c r="BE138" i="19"/>
  <c r="BC138" i="19"/>
  <c r="AT138" i="19"/>
  <c r="AQ138" i="19"/>
  <c r="AP138" i="19"/>
  <c r="AO138" i="19"/>
  <c r="AH138" i="19"/>
  <c r="AI138" i="19" s="1"/>
  <c r="Y138" i="19"/>
  <c r="Z138" i="19" s="1"/>
  <c r="P138" i="19"/>
  <c r="EC137" i="19"/>
  <c r="EB137" i="19"/>
  <c r="ED137" i="19" s="1"/>
  <c r="BU137" i="19"/>
  <c r="BT137" i="19"/>
  <c r="BS137" i="19"/>
  <c r="BR137" i="19"/>
  <c r="BQ137" i="19"/>
  <c r="BP137" i="19"/>
  <c r="BO137" i="19"/>
  <c r="BK137" i="19"/>
  <c r="BJ137" i="19"/>
  <c r="BI137" i="19"/>
  <c r="BH137" i="19"/>
  <c r="BG137" i="19"/>
  <c r="BF137" i="19"/>
  <c r="BE137" i="19"/>
  <c r="BC137" i="19"/>
  <c r="AT137" i="19"/>
  <c r="AQ137" i="19"/>
  <c r="AP137" i="19"/>
  <c r="AO137" i="19"/>
  <c r="AH137" i="19"/>
  <c r="AI137" i="19" s="1"/>
  <c r="Y137" i="19"/>
  <c r="Z137" i="19" s="1"/>
  <c r="P137" i="19"/>
  <c r="Q137" i="19" s="1"/>
  <c r="EC136" i="19"/>
  <c r="EB136" i="19"/>
  <c r="BU136" i="19"/>
  <c r="BT136" i="19"/>
  <c r="BS136" i="19"/>
  <c r="BR136" i="19"/>
  <c r="BQ136" i="19"/>
  <c r="BP136" i="19"/>
  <c r="BO136" i="19"/>
  <c r="BK136" i="19"/>
  <c r="BJ136" i="19"/>
  <c r="BI136" i="19"/>
  <c r="BH136" i="19"/>
  <c r="BG136" i="19"/>
  <c r="BF136" i="19"/>
  <c r="BE136" i="19"/>
  <c r="BC136" i="19"/>
  <c r="AT136" i="19"/>
  <c r="AQ136" i="19"/>
  <c r="AP136" i="19"/>
  <c r="AO136" i="19"/>
  <c r="AH136" i="19"/>
  <c r="AI136" i="19" s="1"/>
  <c r="Y136" i="19"/>
  <c r="Z136" i="19" s="1"/>
  <c r="P136" i="19"/>
  <c r="Q136" i="19" s="1"/>
  <c r="EC135" i="19"/>
  <c r="EB135" i="19"/>
  <c r="BU135" i="19"/>
  <c r="BT135" i="19"/>
  <c r="BS135" i="19"/>
  <c r="BR135" i="19"/>
  <c r="BQ135" i="19"/>
  <c r="BP135" i="19"/>
  <c r="BO135" i="19"/>
  <c r="BK135" i="19"/>
  <c r="BJ135" i="19"/>
  <c r="BI135" i="19"/>
  <c r="BH135" i="19"/>
  <c r="BG135" i="19"/>
  <c r="BF135" i="19"/>
  <c r="BE135" i="19"/>
  <c r="BC135" i="19"/>
  <c r="AT135" i="19"/>
  <c r="AQ135" i="19"/>
  <c r="AP135" i="19"/>
  <c r="AO135" i="19"/>
  <c r="AH135" i="19"/>
  <c r="AI135" i="19" s="1"/>
  <c r="Y135" i="19"/>
  <c r="Z135" i="19" s="1"/>
  <c r="P135" i="19"/>
  <c r="Q135" i="19" s="1"/>
  <c r="EC134" i="19"/>
  <c r="EB134" i="19"/>
  <c r="BU134" i="19"/>
  <c r="BT134" i="19"/>
  <c r="BS134" i="19"/>
  <c r="BR134" i="19"/>
  <c r="BQ134" i="19"/>
  <c r="BP134" i="19"/>
  <c r="BO134" i="19"/>
  <c r="BK134" i="19"/>
  <c r="BJ134" i="19"/>
  <c r="BI134" i="19"/>
  <c r="BH134" i="19"/>
  <c r="BG134" i="19"/>
  <c r="BF134" i="19"/>
  <c r="BE134" i="19"/>
  <c r="BC134" i="19"/>
  <c r="AT134" i="19"/>
  <c r="AQ134" i="19"/>
  <c r="AP134" i="19"/>
  <c r="AO134" i="19"/>
  <c r="AH134" i="19"/>
  <c r="AI134" i="19" s="1"/>
  <c r="Y134" i="19"/>
  <c r="Z134" i="19" s="1"/>
  <c r="P134" i="19"/>
  <c r="Q134" i="19" s="1"/>
  <c r="EC133" i="19"/>
  <c r="EB133" i="19"/>
  <c r="BU133" i="19"/>
  <c r="BT133" i="19"/>
  <c r="BS133" i="19"/>
  <c r="BR133" i="19"/>
  <c r="BQ133" i="19"/>
  <c r="BP133" i="19"/>
  <c r="BO133" i="19"/>
  <c r="BK133" i="19"/>
  <c r="BJ133" i="19"/>
  <c r="BI133" i="19"/>
  <c r="BH133" i="19"/>
  <c r="BG133" i="19"/>
  <c r="BF133" i="19"/>
  <c r="BE133" i="19"/>
  <c r="BC133" i="19"/>
  <c r="AT133" i="19"/>
  <c r="AQ133" i="19"/>
  <c r="AP133" i="19"/>
  <c r="AO133" i="19"/>
  <c r="AH133" i="19"/>
  <c r="AI133" i="19" s="1"/>
  <c r="Y133" i="19"/>
  <c r="Z133" i="19" s="1"/>
  <c r="P133" i="19"/>
  <c r="Q133" i="19" s="1"/>
  <c r="EC132" i="19"/>
  <c r="EB132" i="19"/>
  <c r="BU132" i="19"/>
  <c r="BT132" i="19"/>
  <c r="BS132" i="19"/>
  <c r="BR132" i="19"/>
  <c r="BQ132" i="19"/>
  <c r="BP132" i="19"/>
  <c r="BO132" i="19"/>
  <c r="BK132" i="19"/>
  <c r="BJ132" i="19"/>
  <c r="BI132" i="19"/>
  <c r="BH132" i="19"/>
  <c r="BG132" i="19"/>
  <c r="BF132" i="19"/>
  <c r="BE132" i="19"/>
  <c r="BC132" i="19"/>
  <c r="AT132" i="19"/>
  <c r="AQ132" i="19"/>
  <c r="AP132" i="19"/>
  <c r="AO132" i="19"/>
  <c r="AH132" i="19"/>
  <c r="AI132" i="19" s="1"/>
  <c r="Y132" i="19"/>
  <c r="Z132" i="19" s="1"/>
  <c r="P132" i="19"/>
  <c r="Q132" i="19" s="1"/>
  <c r="EC131" i="19"/>
  <c r="EB131" i="19"/>
  <c r="BU131" i="19"/>
  <c r="BT131" i="19"/>
  <c r="BS131" i="19"/>
  <c r="BR131" i="19"/>
  <c r="BQ131" i="19"/>
  <c r="BP131" i="19"/>
  <c r="BO131" i="19"/>
  <c r="BK131" i="19"/>
  <c r="BJ131" i="19"/>
  <c r="BI131" i="19"/>
  <c r="BH131" i="19"/>
  <c r="BG131" i="19"/>
  <c r="BF131" i="19"/>
  <c r="BE131" i="19"/>
  <c r="BC131" i="19"/>
  <c r="AT131" i="19"/>
  <c r="AQ131" i="19"/>
  <c r="AP131" i="19"/>
  <c r="AO131" i="19"/>
  <c r="AH131" i="19"/>
  <c r="AI131" i="19" s="1"/>
  <c r="Y131" i="19"/>
  <c r="Z131" i="19" s="1"/>
  <c r="P131" i="19"/>
  <c r="Q131" i="19" s="1"/>
  <c r="EC130" i="19"/>
  <c r="EB130" i="19"/>
  <c r="BU130" i="19"/>
  <c r="BT130" i="19"/>
  <c r="BS130" i="19"/>
  <c r="BR130" i="19"/>
  <c r="BQ130" i="19"/>
  <c r="BP130" i="19"/>
  <c r="BO130" i="19"/>
  <c r="BK130" i="19"/>
  <c r="BJ130" i="19"/>
  <c r="BI130" i="19"/>
  <c r="BH130" i="19"/>
  <c r="BG130" i="19"/>
  <c r="BF130" i="19"/>
  <c r="BE130" i="19"/>
  <c r="BC130" i="19"/>
  <c r="AT130" i="19"/>
  <c r="AQ130" i="19"/>
  <c r="AP130" i="19"/>
  <c r="AO130" i="19"/>
  <c r="AH130" i="19"/>
  <c r="AI130" i="19" s="1"/>
  <c r="Y130" i="19"/>
  <c r="Z130" i="19" s="1"/>
  <c r="P130" i="19"/>
  <c r="EC129" i="19"/>
  <c r="EB129" i="19"/>
  <c r="ED129" i="19" s="1"/>
  <c r="BU129" i="19"/>
  <c r="BT129" i="19"/>
  <c r="BS129" i="19"/>
  <c r="BR129" i="19"/>
  <c r="BQ129" i="19"/>
  <c r="BP129" i="19"/>
  <c r="BO129" i="19"/>
  <c r="BK129" i="19"/>
  <c r="BJ129" i="19"/>
  <c r="BI129" i="19"/>
  <c r="BH129" i="19"/>
  <c r="BG129" i="19"/>
  <c r="BF129" i="19"/>
  <c r="BE129" i="19"/>
  <c r="BC129" i="19"/>
  <c r="AT129" i="19"/>
  <c r="AQ129" i="19"/>
  <c r="AP129" i="19"/>
  <c r="AO129" i="19"/>
  <c r="AH129" i="19"/>
  <c r="AI129" i="19" s="1"/>
  <c r="Y129" i="19"/>
  <c r="Z129" i="19" s="1"/>
  <c r="P129" i="19"/>
  <c r="Q129" i="19" s="1"/>
  <c r="EC128" i="19"/>
  <c r="EB128" i="19"/>
  <c r="BU128" i="19"/>
  <c r="BT128" i="19"/>
  <c r="BS128" i="19"/>
  <c r="BR128" i="19"/>
  <c r="BQ128" i="19"/>
  <c r="BP128" i="19"/>
  <c r="BO128" i="19"/>
  <c r="BK128" i="19"/>
  <c r="BJ128" i="19"/>
  <c r="BI128" i="19"/>
  <c r="BH128" i="19"/>
  <c r="BG128" i="19"/>
  <c r="BF128" i="19"/>
  <c r="BE128" i="19"/>
  <c r="BC128" i="19"/>
  <c r="AT128" i="19"/>
  <c r="AQ128" i="19"/>
  <c r="AP128" i="19"/>
  <c r="AO128" i="19"/>
  <c r="AH128" i="19"/>
  <c r="AI128" i="19" s="1"/>
  <c r="Y128" i="19"/>
  <c r="Z128" i="19" s="1"/>
  <c r="P128" i="19"/>
  <c r="Q128" i="19" s="1"/>
  <c r="EC127" i="19"/>
  <c r="EB127" i="19"/>
  <c r="BU127" i="19"/>
  <c r="BT127" i="19"/>
  <c r="BS127" i="19"/>
  <c r="BR127" i="19"/>
  <c r="BQ127" i="19"/>
  <c r="BP127" i="19"/>
  <c r="BO127" i="19"/>
  <c r="BK127" i="19"/>
  <c r="BJ127" i="19"/>
  <c r="BI127" i="19"/>
  <c r="BH127" i="19"/>
  <c r="BG127" i="19"/>
  <c r="BF127" i="19"/>
  <c r="BE127" i="19"/>
  <c r="BC127" i="19"/>
  <c r="AT127" i="19"/>
  <c r="AQ127" i="19"/>
  <c r="AP127" i="19"/>
  <c r="AO127" i="19"/>
  <c r="AH127" i="19"/>
  <c r="AI127" i="19" s="1"/>
  <c r="Y127" i="19"/>
  <c r="Z127" i="19" s="1"/>
  <c r="P127" i="19"/>
  <c r="EC126" i="19"/>
  <c r="EB126" i="19"/>
  <c r="BU126" i="19"/>
  <c r="BT126" i="19"/>
  <c r="BS126" i="19"/>
  <c r="BR126" i="19"/>
  <c r="BQ126" i="19"/>
  <c r="BP126" i="19"/>
  <c r="BO126" i="19"/>
  <c r="BK126" i="19"/>
  <c r="BJ126" i="19"/>
  <c r="BI126" i="19"/>
  <c r="BH126" i="19"/>
  <c r="BG126" i="19"/>
  <c r="BF126" i="19"/>
  <c r="BE126" i="19"/>
  <c r="BC126" i="19"/>
  <c r="AT126" i="19"/>
  <c r="AQ126" i="19"/>
  <c r="AP126" i="19"/>
  <c r="AO126" i="19"/>
  <c r="AH126" i="19"/>
  <c r="AI126" i="19" s="1"/>
  <c r="Y126" i="19"/>
  <c r="Z126" i="19" s="1"/>
  <c r="P126" i="19"/>
  <c r="EC125" i="19"/>
  <c r="EB125" i="19"/>
  <c r="BU125" i="19"/>
  <c r="BT125" i="19"/>
  <c r="BS125" i="19"/>
  <c r="BR125" i="19"/>
  <c r="BQ125" i="19"/>
  <c r="BP125" i="19"/>
  <c r="BO125" i="19"/>
  <c r="BK125" i="19"/>
  <c r="BJ125" i="19"/>
  <c r="BI125" i="19"/>
  <c r="BH125" i="19"/>
  <c r="BG125" i="19"/>
  <c r="BF125" i="19"/>
  <c r="BE125" i="19"/>
  <c r="BC125" i="19"/>
  <c r="AT125" i="19"/>
  <c r="AQ125" i="19"/>
  <c r="AP125" i="19"/>
  <c r="AO125" i="19"/>
  <c r="AH125" i="19"/>
  <c r="AI125" i="19" s="1"/>
  <c r="Y125" i="19"/>
  <c r="Z125" i="19" s="1"/>
  <c r="P125" i="19"/>
  <c r="Q125" i="19" s="1"/>
  <c r="EC124" i="19"/>
  <c r="EB124" i="19"/>
  <c r="BU124" i="19"/>
  <c r="BT124" i="19"/>
  <c r="BS124" i="19"/>
  <c r="BR124" i="19"/>
  <c r="BQ124" i="19"/>
  <c r="BP124" i="19"/>
  <c r="BO124" i="19"/>
  <c r="BK124" i="19"/>
  <c r="BJ124" i="19"/>
  <c r="BI124" i="19"/>
  <c r="BH124" i="19"/>
  <c r="BG124" i="19"/>
  <c r="BF124" i="19"/>
  <c r="BE124" i="19"/>
  <c r="BC124" i="19"/>
  <c r="AT124" i="19"/>
  <c r="AQ124" i="19"/>
  <c r="AP124" i="19"/>
  <c r="AO124" i="19"/>
  <c r="AH124" i="19"/>
  <c r="AI124" i="19" s="1"/>
  <c r="Y124" i="19"/>
  <c r="Z124" i="19" s="1"/>
  <c r="P124" i="19"/>
  <c r="Q124" i="19" s="1"/>
  <c r="EC123" i="19"/>
  <c r="EB123" i="19"/>
  <c r="BU123" i="19"/>
  <c r="BT123" i="19"/>
  <c r="BS123" i="19"/>
  <c r="BR123" i="19"/>
  <c r="BQ123" i="19"/>
  <c r="BP123" i="19"/>
  <c r="BO123" i="19"/>
  <c r="BK123" i="19"/>
  <c r="BJ123" i="19"/>
  <c r="BI123" i="19"/>
  <c r="BH123" i="19"/>
  <c r="BG123" i="19"/>
  <c r="BF123" i="19"/>
  <c r="BE123" i="19"/>
  <c r="BC123" i="19"/>
  <c r="AT123" i="19"/>
  <c r="AQ123" i="19"/>
  <c r="AP123" i="19"/>
  <c r="AO123" i="19"/>
  <c r="AH123" i="19"/>
  <c r="AI123" i="19" s="1"/>
  <c r="Y123" i="19"/>
  <c r="Z123" i="19" s="1"/>
  <c r="P123" i="19"/>
  <c r="Q123" i="19" s="1"/>
  <c r="EC122" i="19"/>
  <c r="EB122" i="19"/>
  <c r="BU122" i="19"/>
  <c r="BT122" i="19"/>
  <c r="BS122" i="19"/>
  <c r="BR122" i="19"/>
  <c r="BQ122" i="19"/>
  <c r="BP122" i="19"/>
  <c r="BO122" i="19"/>
  <c r="BK122" i="19"/>
  <c r="BJ122" i="19"/>
  <c r="BI122" i="19"/>
  <c r="BH122" i="19"/>
  <c r="BG122" i="19"/>
  <c r="BF122" i="19"/>
  <c r="BE122" i="19"/>
  <c r="BC122" i="19"/>
  <c r="AT122" i="19"/>
  <c r="AQ122" i="19"/>
  <c r="AP122" i="19"/>
  <c r="AO122" i="19"/>
  <c r="AH122" i="19"/>
  <c r="AI122" i="19" s="1"/>
  <c r="Y122" i="19"/>
  <c r="Z122" i="19" s="1"/>
  <c r="P122" i="19"/>
  <c r="Q122" i="19" s="1"/>
  <c r="EC121" i="19"/>
  <c r="EB121" i="19"/>
  <c r="BU121" i="19"/>
  <c r="BT121" i="19"/>
  <c r="BS121" i="19"/>
  <c r="BR121" i="19"/>
  <c r="BQ121" i="19"/>
  <c r="BP121" i="19"/>
  <c r="BO121" i="19"/>
  <c r="BK121" i="19"/>
  <c r="BJ121" i="19"/>
  <c r="BI121" i="19"/>
  <c r="BH121" i="19"/>
  <c r="BG121" i="19"/>
  <c r="BF121" i="19"/>
  <c r="BE121" i="19"/>
  <c r="BC121" i="19"/>
  <c r="AT121" i="19"/>
  <c r="AQ121" i="19"/>
  <c r="AP121" i="19"/>
  <c r="AO121" i="19"/>
  <c r="AH121" i="19"/>
  <c r="AI121" i="19" s="1"/>
  <c r="Y121" i="19"/>
  <c r="Z121" i="19" s="1"/>
  <c r="P121" i="19"/>
  <c r="Q121" i="19" s="1"/>
  <c r="EC120" i="19"/>
  <c r="EB120" i="19"/>
  <c r="BU120" i="19"/>
  <c r="BT120" i="19"/>
  <c r="BS120" i="19"/>
  <c r="BR120" i="19"/>
  <c r="BQ120" i="19"/>
  <c r="BP120" i="19"/>
  <c r="BO120" i="19"/>
  <c r="BK120" i="19"/>
  <c r="BJ120" i="19"/>
  <c r="BI120" i="19"/>
  <c r="BH120" i="19"/>
  <c r="BG120" i="19"/>
  <c r="BF120" i="19"/>
  <c r="BE120" i="19"/>
  <c r="BC120" i="19"/>
  <c r="AT120" i="19"/>
  <c r="AQ120" i="19"/>
  <c r="AP120" i="19"/>
  <c r="AO120" i="19"/>
  <c r="AH120" i="19"/>
  <c r="AI120" i="19" s="1"/>
  <c r="Y120" i="19"/>
  <c r="Z120" i="19" s="1"/>
  <c r="P120" i="19"/>
  <c r="Q120" i="19" s="1"/>
  <c r="EC119" i="19"/>
  <c r="EB119" i="19"/>
  <c r="BU119" i="19"/>
  <c r="BT119" i="19"/>
  <c r="BS119" i="19"/>
  <c r="BR119" i="19"/>
  <c r="BQ119" i="19"/>
  <c r="BP119" i="19"/>
  <c r="BO119" i="19"/>
  <c r="BK119" i="19"/>
  <c r="BJ119" i="19"/>
  <c r="BI119" i="19"/>
  <c r="BH119" i="19"/>
  <c r="BG119" i="19"/>
  <c r="BF119" i="19"/>
  <c r="BE119" i="19"/>
  <c r="BC119" i="19"/>
  <c r="AT119" i="19"/>
  <c r="AQ119" i="19"/>
  <c r="AP119" i="19"/>
  <c r="AO119" i="19"/>
  <c r="AH119" i="19"/>
  <c r="AI119" i="19" s="1"/>
  <c r="Y119" i="19"/>
  <c r="Z119" i="19" s="1"/>
  <c r="P119" i="19"/>
  <c r="EC118" i="19"/>
  <c r="EB118" i="19"/>
  <c r="BU118" i="19"/>
  <c r="BT118" i="19"/>
  <c r="BS118" i="19"/>
  <c r="BR118" i="19"/>
  <c r="BQ118" i="19"/>
  <c r="BP118" i="19"/>
  <c r="BO118" i="19"/>
  <c r="BK118" i="19"/>
  <c r="BJ118" i="19"/>
  <c r="BI118" i="19"/>
  <c r="BH118" i="19"/>
  <c r="BG118" i="19"/>
  <c r="BF118" i="19"/>
  <c r="BE118" i="19"/>
  <c r="BC118" i="19"/>
  <c r="AT118" i="19"/>
  <c r="AQ118" i="19"/>
  <c r="AP118" i="19"/>
  <c r="AO118" i="19"/>
  <c r="AH118" i="19"/>
  <c r="AI118" i="19" s="1"/>
  <c r="Y118" i="19"/>
  <c r="Z118" i="19" s="1"/>
  <c r="P118" i="19"/>
  <c r="EC117" i="19"/>
  <c r="EB117" i="19"/>
  <c r="BU117" i="19"/>
  <c r="BT117" i="19"/>
  <c r="BS117" i="19"/>
  <c r="BR117" i="19"/>
  <c r="BQ117" i="19"/>
  <c r="BP117" i="19"/>
  <c r="BO117" i="19"/>
  <c r="BK117" i="19"/>
  <c r="BJ117" i="19"/>
  <c r="BI117" i="19"/>
  <c r="BH117" i="19"/>
  <c r="BG117" i="19"/>
  <c r="BF117" i="19"/>
  <c r="BE117" i="19"/>
  <c r="BC117" i="19"/>
  <c r="AT117" i="19"/>
  <c r="AQ117" i="19"/>
  <c r="AP117" i="19"/>
  <c r="AO117" i="19"/>
  <c r="AH117" i="19"/>
  <c r="AI117" i="19" s="1"/>
  <c r="Y117" i="19"/>
  <c r="Z117" i="19" s="1"/>
  <c r="P117" i="19"/>
  <c r="Q117" i="19" s="1"/>
  <c r="EC116" i="19"/>
  <c r="EB116" i="19"/>
  <c r="BU116" i="19"/>
  <c r="BT116" i="19"/>
  <c r="BS116" i="19"/>
  <c r="BR116" i="19"/>
  <c r="BQ116" i="19"/>
  <c r="BP116" i="19"/>
  <c r="BO116" i="19"/>
  <c r="BK116" i="19"/>
  <c r="BJ116" i="19"/>
  <c r="BI116" i="19"/>
  <c r="BH116" i="19"/>
  <c r="BG116" i="19"/>
  <c r="BF116" i="19"/>
  <c r="BE116" i="19"/>
  <c r="BC116" i="19"/>
  <c r="AT116" i="19"/>
  <c r="AQ116" i="19"/>
  <c r="AP116" i="19"/>
  <c r="AO116" i="19"/>
  <c r="AH116" i="19"/>
  <c r="AI116" i="19" s="1"/>
  <c r="Y116" i="19"/>
  <c r="Z116" i="19" s="1"/>
  <c r="P116" i="19"/>
  <c r="Q116" i="19" s="1"/>
  <c r="EC115" i="19"/>
  <c r="EB115" i="19"/>
  <c r="BU115" i="19"/>
  <c r="BT115" i="19"/>
  <c r="BS115" i="19"/>
  <c r="BR115" i="19"/>
  <c r="BQ115" i="19"/>
  <c r="BP115" i="19"/>
  <c r="BO115" i="19"/>
  <c r="BK115" i="19"/>
  <c r="BJ115" i="19"/>
  <c r="BI115" i="19"/>
  <c r="BH115" i="19"/>
  <c r="BG115" i="19"/>
  <c r="BF115" i="19"/>
  <c r="BE115" i="19"/>
  <c r="BC115" i="19"/>
  <c r="AT115" i="19"/>
  <c r="AQ115" i="19"/>
  <c r="AP115" i="19"/>
  <c r="AO115" i="19"/>
  <c r="AH115" i="19"/>
  <c r="AI115" i="19" s="1"/>
  <c r="Y115" i="19"/>
  <c r="Z115" i="19" s="1"/>
  <c r="P115" i="19"/>
  <c r="Q115" i="19" s="1"/>
  <c r="EC114" i="19"/>
  <c r="EB114" i="19"/>
  <c r="ED114" i="19" s="1"/>
  <c r="BU114" i="19"/>
  <c r="BT114" i="19"/>
  <c r="BS114" i="19"/>
  <c r="BR114" i="19"/>
  <c r="BQ114" i="19"/>
  <c r="BP114" i="19"/>
  <c r="BO114" i="19"/>
  <c r="BK114" i="19"/>
  <c r="BJ114" i="19"/>
  <c r="BI114" i="19"/>
  <c r="BH114" i="19"/>
  <c r="BG114" i="19"/>
  <c r="BF114" i="19"/>
  <c r="BE114" i="19"/>
  <c r="BC114" i="19"/>
  <c r="AT114" i="19"/>
  <c r="AQ114" i="19"/>
  <c r="AP114" i="19"/>
  <c r="AO114" i="19"/>
  <c r="AH114" i="19"/>
  <c r="AI114" i="19" s="1"/>
  <c r="Y114" i="19"/>
  <c r="Z114" i="19" s="1"/>
  <c r="P114" i="19"/>
  <c r="Q114" i="19" s="1"/>
  <c r="EC113" i="19"/>
  <c r="EB113" i="19"/>
  <c r="BU113" i="19"/>
  <c r="BT113" i="19"/>
  <c r="BS113" i="19"/>
  <c r="BR113" i="19"/>
  <c r="BQ113" i="19"/>
  <c r="BP113" i="19"/>
  <c r="BO113" i="19"/>
  <c r="BK113" i="19"/>
  <c r="BJ113" i="19"/>
  <c r="BI113" i="19"/>
  <c r="BH113" i="19"/>
  <c r="BG113" i="19"/>
  <c r="BF113" i="19"/>
  <c r="BE113" i="19"/>
  <c r="BC113" i="19"/>
  <c r="AT113" i="19"/>
  <c r="AQ113" i="19"/>
  <c r="AP113" i="19"/>
  <c r="AO113" i="19"/>
  <c r="AH113" i="19"/>
  <c r="AI113" i="19" s="1"/>
  <c r="Y113" i="19"/>
  <c r="Z113" i="19" s="1"/>
  <c r="P113" i="19"/>
  <c r="Q113" i="19" s="1"/>
  <c r="EC112" i="19"/>
  <c r="EB112" i="19"/>
  <c r="BU112" i="19"/>
  <c r="BT112" i="19"/>
  <c r="BS112" i="19"/>
  <c r="BR112" i="19"/>
  <c r="BQ112" i="19"/>
  <c r="BP112" i="19"/>
  <c r="BO112" i="19"/>
  <c r="BK112" i="19"/>
  <c r="BJ112" i="19"/>
  <c r="BI112" i="19"/>
  <c r="BH112" i="19"/>
  <c r="BG112" i="19"/>
  <c r="BF112" i="19"/>
  <c r="BE112" i="19"/>
  <c r="BC112" i="19"/>
  <c r="AT112" i="19"/>
  <c r="AQ112" i="19"/>
  <c r="AP112" i="19"/>
  <c r="AO112" i="19"/>
  <c r="AH112" i="19"/>
  <c r="AI112" i="19" s="1"/>
  <c r="Y112" i="19"/>
  <c r="Z112" i="19" s="1"/>
  <c r="P112" i="19"/>
  <c r="Q112" i="19" s="1"/>
  <c r="EC111" i="19"/>
  <c r="EB111" i="19"/>
  <c r="BU111" i="19"/>
  <c r="BT111" i="19"/>
  <c r="BS111" i="19"/>
  <c r="BR111" i="19"/>
  <c r="BQ111" i="19"/>
  <c r="BP111" i="19"/>
  <c r="BO111" i="19"/>
  <c r="BK111" i="19"/>
  <c r="BJ111" i="19"/>
  <c r="BI111" i="19"/>
  <c r="BH111" i="19"/>
  <c r="BG111" i="19"/>
  <c r="BF111" i="19"/>
  <c r="BE111" i="19"/>
  <c r="BC111" i="19"/>
  <c r="AT111" i="19"/>
  <c r="AQ111" i="19"/>
  <c r="AP111" i="19"/>
  <c r="AO111" i="19"/>
  <c r="AH111" i="19"/>
  <c r="AI111" i="19" s="1"/>
  <c r="Y111" i="19"/>
  <c r="Z111" i="19" s="1"/>
  <c r="P111" i="19"/>
  <c r="EC110" i="19"/>
  <c r="EB110" i="19"/>
  <c r="BU110" i="19"/>
  <c r="BT110" i="19"/>
  <c r="BS110" i="19"/>
  <c r="BR110" i="19"/>
  <c r="BQ110" i="19"/>
  <c r="BP110" i="19"/>
  <c r="BO110" i="19"/>
  <c r="BK110" i="19"/>
  <c r="BJ110" i="19"/>
  <c r="BI110" i="19"/>
  <c r="BH110" i="19"/>
  <c r="BG110" i="19"/>
  <c r="BF110" i="19"/>
  <c r="BE110" i="19"/>
  <c r="BC110" i="19"/>
  <c r="AT110" i="19"/>
  <c r="AQ110" i="19"/>
  <c r="AP110" i="19"/>
  <c r="AO110" i="19"/>
  <c r="AH110" i="19"/>
  <c r="AI110" i="19" s="1"/>
  <c r="Y110" i="19"/>
  <c r="Z110" i="19" s="1"/>
  <c r="P110" i="19"/>
  <c r="Q110" i="19" s="1"/>
  <c r="EC109" i="19"/>
  <c r="EB109" i="19"/>
  <c r="BU109" i="19"/>
  <c r="BT109" i="19"/>
  <c r="BS109" i="19"/>
  <c r="BR109" i="19"/>
  <c r="BQ109" i="19"/>
  <c r="BP109" i="19"/>
  <c r="BO109" i="19"/>
  <c r="BK109" i="19"/>
  <c r="BJ109" i="19"/>
  <c r="BI109" i="19"/>
  <c r="BH109" i="19"/>
  <c r="BG109" i="19"/>
  <c r="BF109" i="19"/>
  <c r="BE109" i="19"/>
  <c r="BC109" i="19"/>
  <c r="AT109" i="19"/>
  <c r="AQ109" i="19"/>
  <c r="AP109" i="19"/>
  <c r="AO109" i="19"/>
  <c r="AH109" i="19"/>
  <c r="AI109" i="19" s="1"/>
  <c r="Y109" i="19"/>
  <c r="Z109" i="19" s="1"/>
  <c r="P109" i="19"/>
  <c r="Q109" i="19" s="1"/>
  <c r="EC108" i="19"/>
  <c r="EB108" i="19"/>
  <c r="BU108" i="19"/>
  <c r="BT108" i="19"/>
  <c r="BS108" i="19"/>
  <c r="BR108" i="19"/>
  <c r="BQ108" i="19"/>
  <c r="BP108" i="19"/>
  <c r="BO108" i="19"/>
  <c r="BK108" i="19"/>
  <c r="BJ108" i="19"/>
  <c r="BI108" i="19"/>
  <c r="BH108" i="19"/>
  <c r="BG108" i="19"/>
  <c r="BF108" i="19"/>
  <c r="BE108" i="19"/>
  <c r="BC108" i="19"/>
  <c r="AT108" i="19"/>
  <c r="AQ108" i="19"/>
  <c r="AP108" i="19"/>
  <c r="AO108" i="19"/>
  <c r="AH108" i="19"/>
  <c r="AI108" i="19" s="1"/>
  <c r="Y108" i="19"/>
  <c r="Z108" i="19" s="1"/>
  <c r="P108" i="19"/>
  <c r="Q108" i="19" s="1"/>
  <c r="EC107" i="19"/>
  <c r="EB107" i="19"/>
  <c r="BU107" i="19"/>
  <c r="BT107" i="19"/>
  <c r="BS107" i="19"/>
  <c r="BR107" i="19"/>
  <c r="BQ107" i="19"/>
  <c r="BP107" i="19"/>
  <c r="BO107" i="19"/>
  <c r="BK107" i="19"/>
  <c r="BJ107" i="19"/>
  <c r="BI107" i="19"/>
  <c r="BH107" i="19"/>
  <c r="BG107" i="19"/>
  <c r="BF107" i="19"/>
  <c r="BE107" i="19"/>
  <c r="BC107" i="19"/>
  <c r="AT107" i="19"/>
  <c r="AQ107" i="19"/>
  <c r="AP107" i="19"/>
  <c r="AO107" i="19"/>
  <c r="AH107" i="19"/>
  <c r="AI107" i="19" s="1"/>
  <c r="Y107" i="19"/>
  <c r="Z107" i="19" s="1"/>
  <c r="P107" i="19"/>
  <c r="Q107" i="19" s="1"/>
  <c r="EC106" i="19"/>
  <c r="EB106" i="19"/>
  <c r="BU106" i="19"/>
  <c r="BT106" i="19"/>
  <c r="BS106" i="19"/>
  <c r="BR106" i="19"/>
  <c r="BQ106" i="19"/>
  <c r="BP106" i="19"/>
  <c r="BO106" i="19"/>
  <c r="BK106" i="19"/>
  <c r="BJ106" i="19"/>
  <c r="BI106" i="19"/>
  <c r="BH106" i="19"/>
  <c r="BG106" i="19"/>
  <c r="BF106" i="19"/>
  <c r="BE106" i="19"/>
  <c r="BC106" i="19"/>
  <c r="AT106" i="19"/>
  <c r="AQ106" i="19"/>
  <c r="AP106" i="19"/>
  <c r="AO106" i="19"/>
  <c r="AH106" i="19"/>
  <c r="AI106" i="19" s="1"/>
  <c r="Y106" i="19"/>
  <c r="Z106" i="19" s="1"/>
  <c r="P106" i="19"/>
  <c r="Q106" i="19" s="1"/>
  <c r="EC105" i="19"/>
  <c r="EB105" i="19"/>
  <c r="BU105" i="19"/>
  <c r="BT105" i="19"/>
  <c r="BS105" i="19"/>
  <c r="BR105" i="19"/>
  <c r="BQ105" i="19"/>
  <c r="BP105" i="19"/>
  <c r="BO105" i="19"/>
  <c r="BK105" i="19"/>
  <c r="BJ105" i="19"/>
  <c r="BI105" i="19"/>
  <c r="BH105" i="19"/>
  <c r="BG105" i="19"/>
  <c r="BF105" i="19"/>
  <c r="BE105" i="19"/>
  <c r="BC105" i="19"/>
  <c r="AT105" i="19"/>
  <c r="AQ105" i="19"/>
  <c r="AP105" i="19"/>
  <c r="AO105" i="19"/>
  <c r="AH105" i="19"/>
  <c r="AI105" i="19" s="1"/>
  <c r="Y105" i="19"/>
  <c r="Z105" i="19" s="1"/>
  <c r="P105" i="19"/>
  <c r="Q105" i="19" s="1"/>
  <c r="EC104" i="19"/>
  <c r="EB104" i="19"/>
  <c r="BU104" i="19"/>
  <c r="BT104" i="19"/>
  <c r="BS104" i="19"/>
  <c r="BR104" i="19"/>
  <c r="BQ104" i="19"/>
  <c r="BP104" i="19"/>
  <c r="BO104" i="19"/>
  <c r="BK104" i="19"/>
  <c r="BJ104" i="19"/>
  <c r="BI104" i="19"/>
  <c r="BH104" i="19"/>
  <c r="BG104" i="19"/>
  <c r="BF104" i="19"/>
  <c r="BE104" i="19"/>
  <c r="BC104" i="19"/>
  <c r="AT104" i="19"/>
  <c r="AQ104" i="19"/>
  <c r="AP104" i="19"/>
  <c r="AO104" i="19"/>
  <c r="AH104" i="19"/>
  <c r="AI104" i="19" s="1"/>
  <c r="Y104" i="19"/>
  <c r="Z104" i="19" s="1"/>
  <c r="P104" i="19"/>
  <c r="Q104" i="19" s="1"/>
  <c r="EC103" i="19"/>
  <c r="EB103" i="19"/>
  <c r="BU103" i="19"/>
  <c r="BT103" i="19"/>
  <c r="BS103" i="19"/>
  <c r="BR103" i="19"/>
  <c r="BQ103" i="19"/>
  <c r="BP103" i="19"/>
  <c r="BO103" i="19"/>
  <c r="BK103" i="19"/>
  <c r="BJ103" i="19"/>
  <c r="BI103" i="19"/>
  <c r="BH103" i="19"/>
  <c r="BG103" i="19"/>
  <c r="BF103" i="19"/>
  <c r="BE103" i="19"/>
  <c r="BC103" i="19"/>
  <c r="AT103" i="19"/>
  <c r="AQ103" i="19"/>
  <c r="AP103" i="19"/>
  <c r="AO103" i="19"/>
  <c r="AH103" i="19"/>
  <c r="AI103" i="19" s="1"/>
  <c r="Y103" i="19"/>
  <c r="Z103" i="19" s="1"/>
  <c r="P103" i="19"/>
  <c r="Q103" i="19" s="1"/>
  <c r="EC102" i="19"/>
  <c r="EB102" i="19"/>
  <c r="BU102" i="19"/>
  <c r="BT102" i="19"/>
  <c r="BS102" i="19"/>
  <c r="BR102" i="19"/>
  <c r="BQ102" i="19"/>
  <c r="BP102" i="19"/>
  <c r="BO102" i="19"/>
  <c r="BK102" i="19"/>
  <c r="BJ102" i="19"/>
  <c r="BI102" i="19"/>
  <c r="BH102" i="19"/>
  <c r="BG102" i="19"/>
  <c r="BF102" i="19"/>
  <c r="BE102" i="19"/>
  <c r="BC102" i="19"/>
  <c r="AT102" i="19"/>
  <c r="AQ102" i="19"/>
  <c r="AP102" i="19"/>
  <c r="AO102" i="19"/>
  <c r="AH102" i="19"/>
  <c r="AI102" i="19" s="1"/>
  <c r="Y102" i="19"/>
  <c r="Z102" i="19" s="1"/>
  <c r="P102" i="19"/>
  <c r="EC101" i="19"/>
  <c r="EB101" i="19"/>
  <c r="BU101" i="19"/>
  <c r="BT101" i="19"/>
  <c r="BS101" i="19"/>
  <c r="BR101" i="19"/>
  <c r="BQ101" i="19"/>
  <c r="BP101" i="19"/>
  <c r="BO101" i="19"/>
  <c r="BK101" i="19"/>
  <c r="BJ101" i="19"/>
  <c r="BI101" i="19"/>
  <c r="BH101" i="19"/>
  <c r="BG101" i="19"/>
  <c r="BF101" i="19"/>
  <c r="BE101" i="19"/>
  <c r="BC101" i="19"/>
  <c r="AT101" i="19"/>
  <c r="AQ101" i="19"/>
  <c r="AP101" i="19"/>
  <c r="AO101" i="19"/>
  <c r="AH101" i="19"/>
  <c r="AI101" i="19" s="1"/>
  <c r="Y101" i="19"/>
  <c r="Z101" i="19" s="1"/>
  <c r="P101" i="19"/>
  <c r="Q101" i="19" s="1"/>
  <c r="EC100" i="19"/>
  <c r="EB100" i="19"/>
  <c r="BU100" i="19"/>
  <c r="BT100" i="19"/>
  <c r="BS100" i="19"/>
  <c r="BR100" i="19"/>
  <c r="BQ100" i="19"/>
  <c r="BP100" i="19"/>
  <c r="BO100" i="19"/>
  <c r="BK100" i="19"/>
  <c r="BJ100" i="19"/>
  <c r="BI100" i="19"/>
  <c r="BH100" i="19"/>
  <c r="BG100" i="19"/>
  <c r="BF100" i="19"/>
  <c r="BE100" i="19"/>
  <c r="BC100" i="19"/>
  <c r="AT100" i="19"/>
  <c r="AQ100" i="19"/>
  <c r="AP100" i="19"/>
  <c r="AO100" i="19"/>
  <c r="AH100" i="19"/>
  <c r="AI100" i="19" s="1"/>
  <c r="Y100" i="19"/>
  <c r="Z100" i="19" s="1"/>
  <c r="P100" i="19"/>
  <c r="Q100" i="19" s="1"/>
  <c r="EC99" i="19"/>
  <c r="EB99" i="19"/>
  <c r="BU99" i="19"/>
  <c r="BT99" i="19"/>
  <c r="BS99" i="19"/>
  <c r="BR99" i="19"/>
  <c r="BQ99" i="19"/>
  <c r="BP99" i="19"/>
  <c r="BO99" i="19"/>
  <c r="BK99" i="19"/>
  <c r="BJ99" i="19"/>
  <c r="BI99" i="19"/>
  <c r="BH99" i="19"/>
  <c r="BG99" i="19"/>
  <c r="BF99" i="19"/>
  <c r="BE99" i="19"/>
  <c r="BC99" i="19"/>
  <c r="AT99" i="19"/>
  <c r="AQ99" i="19"/>
  <c r="AP99" i="19"/>
  <c r="AO99" i="19"/>
  <c r="AH99" i="19"/>
  <c r="AI99" i="19" s="1"/>
  <c r="Y99" i="19"/>
  <c r="Z99" i="19" s="1"/>
  <c r="P99" i="19"/>
  <c r="Q99" i="19" s="1"/>
  <c r="EC98" i="19"/>
  <c r="EB98" i="19"/>
  <c r="BU98" i="19"/>
  <c r="BT98" i="19"/>
  <c r="BS98" i="19"/>
  <c r="BR98" i="19"/>
  <c r="BQ98" i="19"/>
  <c r="BP98" i="19"/>
  <c r="BO98" i="19"/>
  <c r="BK98" i="19"/>
  <c r="BJ98" i="19"/>
  <c r="BI98" i="19"/>
  <c r="BH98" i="19"/>
  <c r="BG98" i="19"/>
  <c r="BF98" i="19"/>
  <c r="BE98" i="19"/>
  <c r="BC98" i="19"/>
  <c r="AT98" i="19"/>
  <c r="AQ98" i="19"/>
  <c r="AP98" i="19"/>
  <c r="AO98" i="19"/>
  <c r="AH98" i="19"/>
  <c r="AI98" i="19" s="1"/>
  <c r="Y98" i="19"/>
  <c r="Z98" i="19" s="1"/>
  <c r="P98" i="19"/>
  <c r="Q98" i="19" s="1"/>
  <c r="EC97" i="19"/>
  <c r="EB97" i="19"/>
  <c r="BU97" i="19"/>
  <c r="BT97" i="19"/>
  <c r="BS97" i="19"/>
  <c r="BR97" i="19"/>
  <c r="BQ97" i="19"/>
  <c r="BP97" i="19"/>
  <c r="BO97" i="19"/>
  <c r="BK97" i="19"/>
  <c r="BJ97" i="19"/>
  <c r="BI97" i="19"/>
  <c r="BH97" i="19"/>
  <c r="BG97" i="19"/>
  <c r="BF97" i="19"/>
  <c r="BE97" i="19"/>
  <c r="BC97" i="19"/>
  <c r="AT97" i="19"/>
  <c r="AQ97" i="19"/>
  <c r="AP97" i="19"/>
  <c r="AO97" i="19"/>
  <c r="AH97" i="19"/>
  <c r="AI97" i="19" s="1"/>
  <c r="Y97" i="19"/>
  <c r="Z97" i="19" s="1"/>
  <c r="P97" i="19"/>
  <c r="Q97" i="19" s="1"/>
  <c r="EC96" i="19"/>
  <c r="EB96" i="19"/>
  <c r="BU96" i="19"/>
  <c r="BT96" i="19"/>
  <c r="BS96" i="19"/>
  <c r="BR96" i="19"/>
  <c r="BQ96" i="19"/>
  <c r="BP96" i="19"/>
  <c r="BO96" i="19"/>
  <c r="BK96" i="19"/>
  <c r="BJ96" i="19"/>
  <c r="BI96" i="19"/>
  <c r="BH96" i="19"/>
  <c r="BG96" i="19"/>
  <c r="BF96" i="19"/>
  <c r="BE96" i="19"/>
  <c r="BC96" i="19"/>
  <c r="AT96" i="19"/>
  <c r="AQ96" i="19"/>
  <c r="AP96" i="19"/>
  <c r="AO96" i="19"/>
  <c r="AH96" i="19"/>
  <c r="AI96" i="19" s="1"/>
  <c r="Y96" i="19"/>
  <c r="Z96" i="19" s="1"/>
  <c r="P96" i="19"/>
  <c r="Q96" i="19" s="1"/>
  <c r="EC95" i="19"/>
  <c r="EB95" i="19"/>
  <c r="BU95" i="19"/>
  <c r="BT95" i="19"/>
  <c r="BS95" i="19"/>
  <c r="BR95" i="19"/>
  <c r="BQ95" i="19"/>
  <c r="BP95" i="19"/>
  <c r="BO95" i="19"/>
  <c r="BK95" i="19"/>
  <c r="BJ95" i="19"/>
  <c r="BI95" i="19"/>
  <c r="BH95" i="19"/>
  <c r="BG95" i="19"/>
  <c r="BF95" i="19"/>
  <c r="BE95" i="19"/>
  <c r="BC95" i="19"/>
  <c r="AT95" i="19"/>
  <c r="AQ95" i="19"/>
  <c r="AP95" i="19"/>
  <c r="AO95" i="19"/>
  <c r="AH95" i="19"/>
  <c r="AI95" i="19" s="1"/>
  <c r="Y95" i="19"/>
  <c r="Z95" i="19" s="1"/>
  <c r="P95" i="19"/>
  <c r="Q95" i="19" s="1"/>
  <c r="EC94" i="19"/>
  <c r="EB94" i="19"/>
  <c r="BU94" i="19"/>
  <c r="BT94" i="19"/>
  <c r="BS94" i="19"/>
  <c r="BR94" i="19"/>
  <c r="BQ94" i="19"/>
  <c r="BP94" i="19"/>
  <c r="BO94" i="19"/>
  <c r="BK94" i="19"/>
  <c r="BJ94" i="19"/>
  <c r="BI94" i="19"/>
  <c r="BH94" i="19"/>
  <c r="BG94" i="19"/>
  <c r="BF94" i="19"/>
  <c r="BE94" i="19"/>
  <c r="BC94" i="19"/>
  <c r="AT94" i="19"/>
  <c r="AQ94" i="19"/>
  <c r="AP94" i="19"/>
  <c r="AO94" i="19"/>
  <c r="AH94" i="19"/>
  <c r="AI94" i="19" s="1"/>
  <c r="Y94" i="19"/>
  <c r="Z94" i="19" s="1"/>
  <c r="P94" i="19"/>
  <c r="Q94" i="19" s="1"/>
  <c r="EC93" i="19"/>
  <c r="EB93" i="19"/>
  <c r="BU93" i="19"/>
  <c r="BT93" i="19"/>
  <c r="BS93" i="19"/>
  <c r="BR93" i="19"/>
  <c r="BQ93" i="19"/>
  <c r="BP93" i="19"/>
  <c r="BO93" i="19"/>
  <c r="BK93" i="19"/>
  <c r="BJ93" i="19"/>
  <c r="BI93" i="19"/>
  <c r="BH93" i="19"/>
  <c r="BG93" i="19"/>
  <c r="BF93" i="19"/>
  <c r="BE93" i="19"/>
  <c r="BC93" i="19"/>
  <c r="AT93" i="19"/>
  <c r="AQ93" i="19"/>
  <c r="AP93" i="19"/>
  <c r="AO93" i="19"/>
  <c r="AH93" i="19"/>
  <c r="AI93" i="19" s="1"/>
  <c r="Y93" i="19"/>
  <c r="Z93" i="19" s="1"/>
  <c r="P93" i="19"/>
  <c r="Q93" i="19" s="1"/>
  <c r="EC92" i="19"/>
  <c r="EB92" i="19"/>
  <c r="BU92" i="19"/>
  <c r="BT92" i="19"/>
  <c r="BS92" i="19"/>
  <c r="BR92" i="19"/>
  <c r="BQ92" i="19"/>
  <c r="BP92" i="19"/>
  <c r="BO92" i="19"/>
  <c r="BK92" i="19"/>
  <c r="BJ92" i="19"/>
  <c r="BI92" i="19"/>
  <c r="BH92" i="19"/>
  <c r="BG92" i="19"/>
  <c r="BF92" i="19"/>
  <c r="BE92" i="19"/>
  <c r="BC92" i="19"/>
  <c r="AT92" i="19"/>
  <c r="AQ92" i="19"/>
  <c r="AP92" i="19"/>
  <c r="AO92" i="19"/>
  <c r="AH92" i="19"/>
  <c r="AI92" i="19" s="1"/>
  <c r="Y92" i="19"/>
  <c r="Z92" i="19" s="1"/>
  <c r="P92" i="19"/>
  <c r="Q92" i="19" s="1"/>
  <c r="EC91" i="19"/>
  <c r="BO91" i="19"/>
  <c r="BV91" i="19" s="1"/>
  <c r="BC91" i="19"/>
  <c r="AT91" i="19"/>
  <c r="AQ91" i="19"/>
  <c r="AP91" i="19"/>
  <c r="AO91" i="19"/>
  <c r="P91" i="19"/>
  <c r="Q91" i="19" s="1"/>
  <c r="EC90" i="19"/>
  <c r="EB90" i="19"/>
  <c r="BU90" i="19"/>
  <c r="BT90" i="19"/>
  <c r="BS90" i="19"/>
  <c r="BR90" i="19"/>
  <c r="BQ90" i="19"/>
  <c r="BP90" i="19"/>
  <c r="BO90" i="19"/>
  <c r="BK90" i="19"/>
  <c r="BJ90" i="19"/>
  <c r="BI90" i="19"/>
  <c r="BH90" i="19"/>
  <c r="BG90" i="19"/>
  <c r="BF90" i="19"/>
  <c r="BE90" i="19"/>
  <c r="BC90" i="19"/>
  <c r="AT90" i="19"/>
  <c r="AQ90" i="19"/>
  <c r="AP90" i="19"/>
  <c r="AO90" i="19"/>
  <c r="AH90" i="19"/>
  <c r="AI90" i="19" s="1"/>
  <c r="Y90" i="19"/>
  <c r="Z90" i="19" s="1"/>
  <c r="P90" i="19"/>
  <c r="Q90" i="19" s="1"/>
  <c r="EC89" i="19"/>
  <c r="EB89" i="19"/>
  <c r="BU89" i="19"/>
  <c r="BT89" i="19"/>
  <c r="BS89" i="19"/>
  <c r="BR89" i="19"/>
  <c r="BQ89" i="19"/>
  <c r="BP89" i="19"/>
  <c r="BO89" i="19"/>
  <c r="BK89" i="19"/>
  <c r="BJ89" i="19"/>
  <c r="BI89" i="19"/>
  <c r="BH89" i="19"/>
  <c r="BG89" i="19"/>
  <c r="BF89" i="19"/>
  <c r="BE89" i="19"/>
  <c r="BC89" i="19"/>
  <c r="AT89" i="19"/>
  <c r="AQ89" i="19"/>
  <c r="AP89" i="19"/>
  <c r="AO89" i="19"/>
  <c r="AH89" i="19"/>
  <c r="AI89" i="19" s="1"/>
  <c r="Y89" i="19"/>
  <c r="Z89" i="19" s="1"/>
  <c r="P89" i="19"/>
  <c r="EC88" i="19"/>
  <c r="EB88" i="19"/>
  <c r="BU88" i="19"/>
  <c r="BT88" i="19"/>
  <c r="BS88" i="19"/>
  <c r="BR88" i="19"/>
  <c r="BQ88" i="19"/>
  <c r="BP88" i="19"/>
  <c r="BO88" i="19"/>
  <c r="BK88" i="19"/>
  <c r="BJ88" i="19"/>
  <c r="BI88" i="19"/>
  <c r="BH88" i="19"/>
  <c r="BG88" i="19"/>
  <c r="BF88" i="19"/>
  <c r="BE88" i="19"/>
  <c r="BC88" i="19"/>
  <c r="AT88" i="19"/>
  <c r="AQ88" i="19"/>
  <c r="AP88" i="19"/>
  <c r="AO88" i="19"/>
  <c r="AH88" i="19"/>
  <c r="AI88" i="19" s="1"/>
  <c r="Y88" i="19"/>
  <c r="Z88" i="19" s="1"/>
  <c r="P88" i="19"/>
  <c r="Q88" i="19" s="1"/>
  <c r="EC87" i="19"/>
  <c r="EB87" i="19"/>
  <c r="BU87" i="19"/>
  <c r="BT87" i="19"/>
  <c r="BS87" i="19"/>
  <c r="BR87" i="19"/>
  <c r="BQ87" i="19"/>
  <c r="BP87" i="19"/>
  <c r="BO87" i="19"/>
  <c r="BK87" i="19"/>
  <c r="BJ87" i="19"/>
  <c r="BI87" i="19"/>
  <c r="BH87" i="19"/>
  <c r="BG87" i="19"/>
  <c r="BF87" i="19"/>
  <c r="BE87" i="19"/>
  <c r="BC87" i="19"/>
  <c r="AT87" i="19"/>
  <c r="AQ87" i="19"/>
  <c r="AP87" i="19"/>
  <c r="AO87" i="19"/>
  <c r="AH87" i="19"/>
  <c r="AI87" i="19" s="1"/>
  <c r="Y87" i="19"/>
  <c r="Z87" i="19" s="1"/>
  <c r="P87" i="19"/>
  <c r="EC86" i="19"/>
  <c r="EB86" i="19"/>
  <c r="BU86" i="19"/>
  <c r="BT86" i="19"/>
  <c r="BS86" i="19"/>
  <c r="BR86" i="19"/>
  <c r="BQ86" i="19"/>
  <c r="BP86" i="19"/>
  <c r="BO86" i="19"/>
  <c r="BK86" i="19"/>
  <c r="BJ86" i="19"/>
  <c r="BI86" i="19"/>
  <c r="BH86" i="19"/>
  <c r="BG86" i="19"/>
  <c r="BF86" i="19"/>
  <c r="BE86" i="19"/>
  <c r="BC86" i="19"/>
  <c r="AT86" i="19"/>
  <c r="AQ86" i="19"/>
  <c r="AP86" i="19"/>
  <c r="AO86" i="19"/>
  <c r="AH86" i="19"/>
  <c r="AI86" i="19" s="1"/>
  <c r="Y86" i="19"/>
  <c r="Z86" i="19" s="1"/>
  <c r="P86" i="19"/>
  <c r="Q86" i="19" s="1"/>
  <c r="EC85" i="19"/>
  <c r="EB85" i="19"/>
  <c r="BU85" i="19"/>
  <c r="BT85" i="19"/>
  <c r="BS85" i="19"/>
  <c r="BR85" i="19"/>
  <c r="BQ85" i="19"/>
  <c r="BP85" i="19"/>
  <c r="BO85" i="19"/>
  <c r="BK85" i="19"/>
  <c r="BJ85" i="19"/>
  <c r="BI85" i="19"/>
  <c r="BH85" i="19"/>
  <c r="BG85" i="19"/>
  <c r="BF85" i="19"/>
  <c r="BE85" i="19"/>
  <c r="BC85" i="19"/>
  <c r="AT85" i="19"/>
  <c r="AQ85" i="19"/>
  <c r="AP85" i="19"/>
  <c r="AO85" i="19"/>
  <c r="AH85" i="19"/>
  <c r="AI85" i="19" s="1"/>
  <c r="Y85" i="19"/>
  <c r="Z85" i="19" s="1"/>
  <c r="P85" i="19"/>
  <c r="Q85" i="19" s="1"/>
  <c r="EC84" i="19"/>
  <c r="EB84" i="19"/>
  <c r="BU84" i="19"/>
  <c r="BT84" i="19"/>
  <c r="BS84" i="19"/>
  <c r="BR84" i="19"/>
  <c r="BQ84" i="19"/>
  <c r="BP84" i="19"/>
  <c r="BO84" i="19"/>
  <c r="BK84" i="19"/>
  <c r="BJ84" i="19"/>
  <c r="BI84" i="19"/>
  <c r="BH84" i="19"/>
  <c r="BG84" i="19"/>
  <c r="BF84" i="19"/>
  <c r="BE84" i="19"/>
  <c r="BC84" i="19"/>
  <c r="AT84" i="19"/>
  <c r="AQ84" i="19"/>
  <c r="AP84" i="19"/>
  <c r="AO84" i="19"/>
  <c r="AH84" i="19"/>
  <c r="AI84" i="19" s="1"/>
  <c r="Y84" i="19"/>
  <c r="Z84" i="19" s="1"/>
  <c r="P84" i="19"/>
  <c r="Q84" i="19" s="1"/>
  <c r="EC83" i="19"/>
  <c r="EB83" i="19"/>
  <c r="BU83" i="19"/>
  <c r="BT83" i="19"/>
  <c r="BS83" i="19"/>
  <c r="BR83" i="19"/>
  <c r="BQ83" i="19"/>
  <c r="BP83" i="19"/>
  <c r="BO83" i="19"/>
  <c r="BK83" i="19"/>
  <c r="BJ83" i="19"/>
  <c r="BI83" i="19"/>
  <c r="BH83" i="19"/>
  <c r="BG83" i="19"/>
  <c r="BF83" i="19"/>
  <c r="BE83" i="19"/>
  <c r="BC83" i="19"/>
  <c r="AT83" i="19"/>
  <c r="AQ83" i="19"/>
  <c r="AP83" i="19"/>
  <c r="AO83" i="19"/>
  <c r="AH83" i="19"/>
  <c r="AI83" i="19" s="1"/>
  <c r="Y83" i="19"/>
  <c r="Z83" i="19" s="1"/>
  <c r="P83" i="19"/>
  <c r="Q83" i="19" s="1"/>
  <c r="EC82" i="19"/>
  <c r="EB82" i="19"/>
  <c r="BU82" i="19"/>
  <c r="BT82" i="19"/>
  <c r="BS82" i="19"/>
  <c r="BR82" i="19"/>
  <c r="BQ82" i="19"/>
  <c r="BP82" i="19"/>
  <c r="BO82" i="19"/>
  <c r="BK82" i="19"/>
  <c r="BJ82" i="19"/>
  <c r="BI82" i="19"/>
  <c r="BH82" i="19"/>
  <c r="BG82" i="19"/>
  <c r="BF82" i="19"/>
  <c r="BE82" i="19"/>
  <c r="BC82" i="19"/>
  <c r="AT82" i="19"/>
  <c r="AQ82" i="19"/>
  <c r="AP82" i="19"/>
  <c r="AO82" i="19"/>
  <c r="AH82" i="19"/>
  <c r="AI82" i="19" s="1"/>
  <c r="Y82" i="19"/>
  <c r="Z82" i="19" s="1"/>
  <c r="P82" i="19"/>
  <c r="Q82" i="19" s="1"/>
  <c r="EC81" i="19"/>
  <c r="EB81" i="19"/>
  <c r="BU81" i="19"/>
  <c r="BT81" i="19"/>
  <c r="BS81" i="19"/>
  <c r="BR81" i="19"/>
  <c r="BQ81" i="19"/>
  <c r="BP81" i="19"/>
  <c r="BO81" i="19"/>
  <c r="BK81" i="19"/>
  <c r="BJ81" i="19"/>
  <c r="BI81" i="19"/>
  <c r="BH81" i="19"/>
  <c r="BG81" i="19"/>
  <c r="BF81" i="19"/>
  <c r="BE81" i="19"/>
  <c r="BC81" i="19"/>
  <c r="AT81" i="19"/>
  <c r="AQ81" i="19"/>
  <c r="AP81" i="19"/>
  <c r="AO81" i="19"/>
  <c r="AH81" i="19"/>
  <c r="AI81" i="19" s="1"/>
  <c r="Y81" i="19"/>
  <c r="Z81" i="19" s="1"/>
  <c r="P81" i="19"/>
  <c r="Q81" i="19" s="1"/>
  <c r="EC80" i="19"/>
  <c r="EB80" i="19"/>
  <c r="BU80" i="19"/>
  <c r="BT80" i="19"/>
  <c r="BS80" i="19"/>
  <c r="BR80" i="19"/>
  <c r="BQ80" i="19"/>
  <c r="BP80" i="19"/>
  <c r="BO80" i="19"/>
  <c r="BK80" i="19"/>
  <c r="BJ80" i="19"/>
  <c r="BI80" i="19"/>
  <c r="BH80" i="19"/>
  <c r="BG80" i="19"/>
  <c r="BF80" i="19"/>
  <c r="BE80" i="19"/>
  <c r="BC80" i="19"/>
  <c r="AT80" i="19"/>
  <c r="AQ80" i="19"/>
  <c r="AP80" i="19"/>
  <c r="AO80" i="19"/>
  <c r="AH80" i="19"/>
  <c r="AI80" i="19" s="1"/>
  <c r="Y80" i="19"/>
  <c r="Z80" i="19" s="1"/>
  <c r="P80" i="19"/>
  <c r="Q80" i="19" s="1"/>
  <c r="EC79" i="19"/>
  <c r="EB79" i="19"/>
  <c r="BU79" i="19"/>
  <c r="BT79" i="19"/>
  <c r="BS79" i="19"/>
  <c r="BR79" i="19"/>
  <c r="BQ79" i="19"/>
  <c r="BP79" i="19"/>
  <c r="BO79" i="19"/>
  <c r="BK79" i="19"/>
  <c r="BJ79" i="19"/>
  <c r="BI79" i="19"/>
  <c r="BH79" i="19"/>
  <c r="BG79" i="19"/>
  <c r="BF79" i="19"/>
  <c r="BE79" i="19"/>
  <c r="BC79" i="19"/>
  <c r="AT79" i="19"/>
  <c r="AQ79" i="19"/>
  <c r="AP79" i="19"/>
  <c r="AO79" i="19"/>
  <c r="AH79" i="19"/>
  <c r="AI79" i="19" s="1"/>
  <c r="Y79" i="19"/>
  <c r="Z79" i="19" s="1"/>
  <c r="P79" i="19"/>
  <c r="Q79" i="19" s="1"/>
  <c r="EC78" i="19"/>
  <c r="EB78" i="19"/>
  <c r="BU78" i="19"/>
  <c r="BT78" i="19"/>
  <c r="BS78" i="19"/>
  <c r="BR78" i="19"/>
  <c r="BQ78" i="19"/>
  <c r="BP78" i="19"/>
  <c r="BO78" i="19"/>
  <c r="BK78" i="19"/>
  <c r="BJ78" i="19"/>
  <c r="BI78" i="19"/>
  <c r="BH78" i="19"/>
  <c r="BG78" i="19"/>
  <c r="BF78" i="19"/>
  <c r="BE78" i="19"/>
  <c r="BC78" i="19"/>
  <c r="AT78" i="19"/>
  <c r="AQ78" i="19"/>
  <c r="AP78" i="19"/>
  <c r="AO78" i="19"/>
  <c r="AH78" i="19"/>
  <c r="AI78" i="19" s="1"/>
  <c r="Y78" i="19"/>
  <c r="Z78" i="19" s="1"/>
  <c r="P78" i="19"/>
  <c r="Q78" i="19" s="1"/>
  <c r="EC77" i="19"/>
  <c r="EB77" i="19"/>
  <c r="BU77" i="19"/>
  <c r="BT77" i="19"/>
  <c r="BS77" i="19"/>
  <c r="BR77" i="19"/>
  <c r="BQ77" i="19"/>
  <c r="BP77" i="19"/>
  <c r="BO77" i="19"/>
  <c r="BK77" i="19"/>
  <c r="BJ77" i="19"/>
  <c r="BI77" i="19"/>
  <c r="BH77" i="19"/>
  <c r="BG77" i="19"/>
  <c r="BF77" i="19"/>
  <c r="BE77" i="19"/>
  <c r="BC77" i="19"/>
  <c r="AT77" i="19"/>
  <c r="AQ77" i="19"/>
  <c r="AP77" i="19"/>
  <c r="AO77" i="19"/>
  <c r="AH77" i="19"/>
  <c r="AI77" i="19" s="1"/>
  <c r="Y77" i="19"/>
  <c r="Z77" i="19" s="1"/>
  <c r="P77" i="19"/>
  <c r="Q77" i="19" s="1"/>
  <c r="EC76" i="19"/>
  <c r="EB76" i="19"/>
  <c r="BU76" i="19"/>
  <c r="BT76" i="19"/>
  <c r="BS76" i="19"/>
  <c r="BR76" i="19"/>
  <c r="BQ76" i="19"/>
  <c r="BP76" i="19"/>
  <c r="BO76" i="19"/>
  <c r="BK76" i="19"/>
  <c r="BJ76" i="19"/>
  <c r="BI76" i="19"/>
  <c r="BH76" i="19"/>
  <c r="BG76" i="19"/>
  <c r="BF76" i="19"/>
  <c r="BE76" i="19"/>
  <c r="BC76" i="19"/>
  <c r="AT76" i="19"/>
  <c r="AQ76" i="19"/>
  <c r="AP76" i="19"/>
  <c r="AO76" i="19"/>
  <c r="AH76" i="19"/>
  <c r="AI76" i="19" s="1"/>
  <c r="Y76" i="19"/>
  <c r="Z76" i="19" s="1"/>
  <c r="P76" i="19"/>
  <c r="Q76" i="19" s="1"/>
  <c r="EC75" i="19"/>
  <c r="EB75" i="19"/>
  <c r="BU75" i="19"/>
  <c r="BT75" i="19"/>
  <c r="BS75" i="19"/>
  <c r="BR75" i="19"/>
  <c r="BQ75" i="19"/>
  <c r="BP75" i="19"/>
  <c r="BO75" i="19"/>
  <c r="BK75" i="19"/>
  <c r="BJ75" i="19"/>
  <c r="BI75" i="19"/>
  <c r="BH75" i="19"/>
  <c r="BG75" i="19"/>
  <c r="BF75" i="19"/>
  <c r="BE75" i="19"/>
  <c r="BC75" i="19"/>
  <c r="AT75" i="19"/>
  <c r="AQ75" i="19"/>
  <c r="AP75" i="19"/>
  <c r="AO75" i="19"/>
  <c r="AH75" i="19"/>
  <c r="AI75" i="19" s="1"/>
  <c r="Y75" i="19"/>
  <c r="Z75" i="19" s="1"/>
  <c r="P75" i="19"/>
  <c r="Q75" i="19" s="1"/>
  <c r="EC74" i="19"/>
  <c r="EB74" i="19"/>
  <c r="BU74" i="19"/>
  <c r="BT74" i="19"/>
  <c r="BS74" i="19"/>
  <c r="BR74" i="19"/>
  <c r="BQ74" i="19"/>
  <c r="BP74" i="19"/>
  <c r="BO74" i="19"/>
  <c r="BK74" i="19"/>
  <c r="BJ74" i="19"/>
  <c r="BI74" i="19"/>
  <c r="BH74" i="19"/>
  <c r="BG74" i="19"/>
  <c r="BF74" i="19"/>
  <c r="BE74" i="19"/>
  <c r="BC74" i="19"/>
  <c r="AT74" i="19"/>
  <c r="AQ74" i="19"/>
  <c r="AP74" i="19"/>
  <c r="AO74" i="19"/>
  <c r="AH74" i="19"/>
  <c r="AI74" i="19" s="1"/>
  <c r="Y74" i="19"/>
  <c r="Z74" i="19" s="1"/>
  <c r="P74" i="19"/>
  <c r="Q74" i="19" s="1"/>
  <c r="EC73" i="19"/>
  <c r="EB73" i="19"/>
  <c r="BU73" i="19"/>
  <c r="BT73" i="19"/>
  <c r="BS73" i="19"/>
  <c r="BR73" i="19"/>
  <c r="BQ73" i="19"/>
  <c r="BP73" i="19"/>
  <c r="BO73" i="19"/>
  <c r="BK73" i="19"/>
  <c r="BJ73" i="19"/>
  <c r="BI73" i="19"/>
  <c r="BH73" i="19"/>
  <c r="BG73" i="19"/>
  <c r="BF73" i="19"/>
  <c r="BE73" i="19"/>
  <c r="BC73" i="19"/>
  <c r="AT73" i="19"/>
  <c r="AQ73" i="19"/>
  <c r="AP73" i="19"/>
  <c r="AO73" i="19"/>
  <c r="AH73" i="19"/>
  <c r="AI73" i="19" s="1"/>
  <c r="Y73" i="19"/>
  <c r="Z73" i="19" s="1"/>
  <c r="P73" i="19"/>
  <c r="Q73" i="19" s="1"/>
  <c r="EC72" i="19"/>
  <c r="EB72" i="19"/>
  <c r="BU72" i="19"/>
  <c r="BT72" i="19"/>
  <c r="BS72" i="19"/>
  <c r="BR72" i="19"/>
  <c r="BQ72" i="19"/>
  <c r="BP72" i="19"/>
  <c r="BO72" i="19"/>
  <c r="BK72" i="19"/>
  <c r="BJ72" i="19"/>
  <c r="BI72" i="19"/>
  <c r="BH72" i="19"/>
  <c r="BG72" i="19"/>
  <c r="BF72" i="19"/>
  <c r="BE72" i="19"/>
  <c r="BC72" i="19"/>
  <c r="AT72" i="19"/>
  <c r="AQ72" i="19"/>
  <c r="AP72" i="19"/>
  <c r="AO72" i="19"/>
  <c r="AH72" i="19"/>
  <c r="AI72" i="19" s="1"/>
  <c r="Y72" i="19"/>
  <c r="Z72" i="19" s="1"/>
  <c r="P72" i="19"/>
  <c r="Q72" i="19" s="1"/>
  <c r="EC71" i="19"/>
  <c r="EB71" i="19"/>
  <c r="BU71" i="19"/>
  <c r="BT71" i="19"/>
  <c r="BS71" i="19"/>
  <c r="BR71" i="19"/>
  <c r="BQ71" i="19"/>
  <c r="BP71" i="19"/>
  <c r="BO71" i="19"/>
  <c r="BK71" i="19"/>
  <c r="BJ71" i="19"/>
  <c r="BI71" i="19"/>
  <c r="BH71" i="19"/>
  <c r="BG71" i="19"/>
  <c r="BF71" i="19"/>
  <c r="BE71" i="19"/>
  <c r="BC71" i="19"/>
  <c r="AT71" i="19"/>
  <c r="AQ71" i="19"/>
  <c r="AP71" i="19"/>
  <c r="AO71" i="19"/>
  <c r="AH71" i="19"/>
  <c r="AI71" i="19" s="1"/>
  <c r="Y71" i="19"/>
  <c r="Z71" i="19" s="1"/>
  <c r="P71" i="19"/>
  <c r="Q71" i="19" s="1"/>
  <c r="EC70" i="19"/>
  <c r="EB70" i="19"/>
  <c r="BU70" i="19"/>
  <c r="BT70" i="19"/>
  <c r="BS70" i="19"/>
  <c r="BR70" i="19"/>
  <c r="BQ70" i="19"/>
  <c r="BP70" i="19"/>
  <c r="BO70" i="19"/>
  <c r="BK70" i="19"/>
  <c r="BJ70" i="19"/>
  <c r="BI70" i="19"/>
  <c r="BH70" i="19"/>
  <c r="BG70" i="19"/>
  <c r="BF70" i="19"/>
  <c r="BE70" i="19"/>
  <c r="BC70" i="19"/>
  <c r="AT70" i="19"/>
  <c r="AQ70" i="19"/>
  <c r="AP70" i="19"/>
  <c r="AO70" i="19"/>
  <c r="AH70" i="19"/>
  <c r="AI70" i="19" s="1"/>
  <c r="Y70" i="19"/>
  <c r="Z70" i="19" s="1"/>
  <c r="P70" i="19"/>
  <c r="EC69" i="19"/>
  <c r="EB69" i="19"/>
  <c r="BU69" i="19"/>
  <c r="BT69" i="19"/>
  <c r="BS69" i="19"/>
  <c r="BR69" i="19"/>
  <c r="BQ69" i="19"/>
  <c r="BP69" i="19"/>
  <c r="BO69" i="19"/>
  <c r="BK69" i="19"/>
  <c r="BJ69" i="19"/>
  <c r="BI69" i="19"/>
  <c r="BH69" i="19"/>
  <c r="BG69" i="19"/>
  <c r="BF69" i="19"/>
  <c r="BE69" i="19"/>
  <c r="BC69" i="19"/>
  <c r="AT69" i="19"/>
  <c r="AQ69" i="19"/>
  <c r="AP69" i="19"/>
  <c r="AO69" i="19"/>
  <c r="AH69" i="19"/>
  <c r="AI69" i="19" s="1"/>
  <c r="Y69" i="19"/>
  <c r="Z69" i="19" s="1"/>
  <c r="P69" i="19"/>
  <c r="Q69" i="19" s="1"/>
  <c r="EC68" i="19"/>
  <c r="EB68" i="19"/>
  <c r="BU68" i="19"/>
  <c r="BT68" i="19"/>
  <c r="BS68" i="19"/>
  <c r="BR68" i="19"/>
  <c r="BQ68" i="19"/>
  <c r="BP68" i="19"/>
  <c r="BO68" i="19"/>
  <c r="BK68" i="19"/>
  <c r="BJ68" i="19"/>
  <c r="BI68" i="19"/>
  <c r="BH68" i="19"/>
  <c r="BG68" i="19"/>
  <c r="BF68" i="19"/>
  <c r="BE68" i="19"/>
  <c r="BC68" i="19"/>
  <c r="AT68" i="19"/>
  <c r="AQ68" i="19"/>
  <c r="AP68" i="19"/>
  <c r="AO68" i="19"/>
  <c r="AH68" i="19"/>
  <c r="AI68" i="19" s="1"/>
  <c r="Y68" i="19"/>
  <c r="Z68" i="19" s="1"/>
  <c r="P68" i="19"/>
  <c r="Q68" i="19" s="1"/>
  <c r="EC67" i="19"/>
  <c r="EB67" i="19"/>
  <c r="BU67" i="19"/>
  <c r="BT67" i="19"/>
  <c r="BS67" i="19"/>
  <c r="BR67" i="19"/>
  <c r="BQ67" i="19"/>
  <c r="BP67" i="19"/>
  <c r="BO67" i="19"/>
  <c r="BK67" i="19"/>
  <c r="BJ67" i="19"/>
  <c r="BI67" i="19"/>
  <c r="BH67" i="19"/>
  <c r="BG67" i="19"/>
  <c r="BF67" i="19"/>
  <c r="BE67" i="19"/>
  <c r="BC67" i="19"/>
  <c r="AT67" i="19"/>
  <c r="AQ67" i="19"/>
  <c r="AP67" i="19"/>
  <c r="AO67" i="19"/>
  <c r="AH67" i="19"/>
  <c r="AI67" i="19" s="1"/>
  <c r="Y67" i="19"/>
  <c r="Z67" i="19" s="1"/>
  <c r="P67" i="19"/>
  <c r="Q67" i="19" s="1"/>
  <c r="EC66" i="19"/>
  <c r="EB66" i="19"/>
  <c r="BU66" i="19"/>
  <c r="BT66" i="19"/>
  <c r="BS66" i="19"/>
  <c r="BR66" i="19"/>
  <c r="BQ66" i="19"/>
  <c r="BP66" i="19"/>
  <c r="BO66" i="19"/>
  <c r="BK66" i="19"/>
  <c r="BJ66" i="19"/>
  <c r="BI66" i="19"/>
  <c r="BH66" i="19"/>
  <c r="BG66" i="19"/>
  <c r="BF66" i="19"/>
  <c r="BE66" i="19"/>
  <c r="BC66" i="19"/>
  <c r="AT66" i="19"/>
  <c r="AQ66" i="19"/>
  <c r="AP66" i="19"/>
  <c r="AO66" i="19"/>
  <c r="AH66" i="19"/>
  <c r="AI66" i="19" s="1"/>
  <c r="Y66" i="19"/>
  <c r="Z66" i="19" s="1"/>
  <c r="P66" i="19"/>
  <c r="Q66" i="19" s="1"/>
  <c r="EC65" i="19"/>
  <c r="EB65" i="19"/>
  <c r="BU65" i="19"/>
  <c r="BT65" i="19"/>
  <c r="BS65" i="19"/>
  <c r="BR65" i="19"/>
  <c r="BQ65" i="19"/>
  <c r="BP65" i="19"/>
  <c r="BO65" i="19"/>
  <c r="BK65" i="19"/>
  <c r="BJ65" i="19"/>
  <c r="BI65" i="19"/>
  <c r="BH65" i="19"/>
  <c r="BG65" i="19"/>
  <c r="BF65" i="19"/>
  <c r="BE65" i="19"/>
  <c r="BC65" i="19"/>
  <c r="AT65" i="19"/>
  <c r="AQ65" i="19"/>
  <c r="AP65" i="19"/>
  <c r="AO65" i="19"/>
  <c r="AH65" i="19"/>
  <c r="AI65" i="19" s="1"/>
  <c r="Y65" i="19"/>
  <c r="Z65" i="19" s="1"/>
  <c r="P65" i="19"/>
  <c r="Q65" i="19" s="1"/>
  <c r="EC64" i="19"/>
  <c r="EB64" i="19"/>
  <c r="BU64" i="19"/>
  <c r="BT64" i="19"/>
  <c r="BS64" i="19"/>
  <c r="BR64" i="19"/>
  <c r="BQ64" i="19"/>
  <c r="BP64" i="19"/>
  <c r="BO64" i="19"/>
  <c r="BK64" i="19"/>
  <c r="BJ64" i="19"/>
  <c r="BI64" i="19"/>
  <c r="BH64" i="19"/>
  <c r="BG64" i="19"/>
  <c r="BF64" i="19"/>
  <c r="BE64" i="19"/>
  <c r="BC64" i="19"/>
  <c r="AT64" i="19"/>
  <c r="AQ64" i="19"/>
  <c r="AP64" i="19"/>
  <c r="AO64" i="19"/>
  <c r="AH64" i="19"/>
  <c r="AI64" i="19" s="1"/>
  <c r="Y64" i="19"/>
  <c r="Z64" i="19" s="1"/>
  <c r="P64" i="19"/>
  <c r="Q64" i="19" s="1"/>
  <c r="EC63" i="19"/>
  <c r="EB63" i="19"/>
  <c r="BU63" i="19"/>
  <c r="BT63" i="19"/>
  <c r="BS63" i="19"/>
  <c r="BR63" i="19"/>
  <c r="BQ63" i="19"/>
  <c r="BP63" i="19"/>
  <c r="BO63" i="19"/>
  <c r="BK63" i="19"/>
  <c r="BJ63" i="19"/>
  <c r="BI63" i="19"/>
  <c r="BH63" i="19"/>
  <c r="BG63" i="19"/>
  <c r="BF63" i="19"/>
  <c r="BE63" i="19"/>
  <c r="BC63" i="19"/>
  <c r="AT63" i="19"/>
  <c r="AQ63" i="19"/>
  <c r="AP63" i="19"/>
  <c r="AO63" i="19"/>
  <c r="AH63" i="19"/>
  <c r="AI63" i="19" s="1"/>
  <c r="Y63" i="19"/>
  <c r="Z63" i="19" s="1"/>
  <c r="P63" i="19"/>
  <c r="Q63" i="19" s="1"/>
  <c r="EC62" i="19"/>
  <c r="EB62" i="19"/>
  <c r="BU62" i="19"/>
  <c r="BT62" i="19"/>
  <c r="BS62" i="19"/>
  <c r="BR62" i="19"/>
  <c r="BQ62" i="19"/>
  <c r="BP62" i="19"/>
  <c r="BO62" i="19"/>
  <c r="BK62" i="19"/>
  <c r="BJ62" i="19"/>
  <c r="BI62" i="19"/>
  <c r="BH62" i="19"/>
  <c r="BG62" i="19"/>
  <c r="BF62" i="19"/>
  <c r="BE62" i="19"/>
  <c r="BC62" i="19"/>
  <c r="AT62" i="19"/>
  <c r="AQ62" i="19"/>
  <c r="AP62" i="19"/>
  <c r="AO62" i="19"/>
  <c r="AH62" i="19"/>
  <c r="AI62" i="19" s="1"/>
  <c r="Y62" i="19"/>
  <c r="Z62" i="19" s="1"/>
  <c r="P62" i="19"/>
  <c r="EC61" i="19"/>
  <c r="EB61" i="19"/>
  <c r="BU61" i="19"/>
  <c r="BT61" i="19"/>
  <c r="BS61" i="19"/>
  <c r="BR61" i="19"/>
  <c r="BQ61" i="19"/>
  <c r="BP61" i="19"/>
  <c r="BO61" i="19"/>
  <c r="BK61" i="19"/>
  <c r="BJ61" i="19"/>
  <c r="BI61" i="19"/>
  <c r="BH61" i="19"/>
  <c r="BG61" i="19"/>
  <c r="BF61" i="19"/>
  <c r="BE61" i="19"/>
  <c r="BC61" i="19"/>
  <c r="AT61" i="19"/>
  <c r="AQ61" i="19"/>
  <c r="AP61" i="19"/>
  <c r="AO61" i="19"/>
  <c r="AH61" i="19"/>
  <c r="AI61" i="19" s="1"/>
  <c r="Y61" i="19"/>
  <c r="Z61" i="19" s="1"/>
  <c r="P61" i="19"/>
  <c r="Q61" i="19" s="1"/>
  <c r="EC60" i="19"/>
  <c r="EB60" i="19"/>
  <c r="BU60" i="19"/>
  <c r="BT60" i="19"/>
  <c r="BS60" i="19"/>
  <c r="BR60" i="19"/>
  <c r="BQ60" i="19"/>
  <c r="BP60" i="19"/>
  <c r="BO60" i="19"/>
  <c r="BK60" i="19"/>
  <c r="BJ60" i="19"/>
  <c r="BI60" i="19"/>
  <c r="BH60" i="19"/>
  <c r="BG60" i="19"/>
  <c r="BF60" i="19"/>
  <c r="BE60" i="19"/>
  <c r="BC60" i="19"/>
  <c r="AT60" i="19"/>
  <c r="AQ60" i="19"/>
  <c r="AP60" i="19"/>
  <c r="AO60" i="19"/>
  <c r="AH60" i="19"/>
  <c r="AI60" i="19" s="1"/>
  <c r="Y60" i="19"/>
  <c r="Z60" i="19" s="1"/>
  <c r="P60" i="19"/>
  <c r="Q60" i="19" s="1"/>
  <c r="EC59" i="19"/>
  <c r="EB59" i="19"/>
  <c r="BU59" i="19"/>
  <c r="BT59" i="19"/>
  <c r="BS59" i="19"/>
  <c r="BR59" i="19"/>
  <c r="BQ59" i="19"/>
  <c r="BP59" i="19"/>
  <c r="BO59" i="19"/>
  <c r="BK59" i="19"/>
  <c r="BJ59" i="19"/>
  <c r="BI59" i="19"/>
  <c r="BH59" i="19"/>
  <c r="BG59" i="19"/>
  <c r="BF59" i="19"/>
  <c r="BE59" i="19"/>
  <c r="BC59" i="19"/>
  <c r="AT59" i="19"/>
  <c r="AQ59" i="19"/>
  <c r="AP59" i="19"/>
  <c r="AO59" i="19"/>
  <c r="AH59" i="19"/>
  <c r="AI59" i="19" s="1"/>
  <c r="Y59" i="19"/>
  <c r="Z59" i="19" s="1"/>
  <c r="P59" i="19"/>
  <c r="Q59" i="19" s="1"/>
  <c r="EC58" i="19"/>
  <c r="EB58" i="19"/>
  <c r="BU58" i="19"/>
  <c r="BT58" i="19"/>
  <c r="BS58" i="19"/>
  <c r="BR58" i="19"/>
  <c r="BQ58" i="19"/>
  <c r="BP58" i="19"/>
  <c r="BO58" i="19"/>
  <c r="BK58" i="19"/>
  <c r="BJ58" i="19"/>
  <c r="BI58" i="19"/>
  <c r="BH58" i="19"/>
  <c r="BG58" i="19"/>
  <c r="BF58" i="19"/>
  <c r="BE58" i="19"/>
  <c r="BC58" i="19"/>
  <c r="AT58" i="19"/>
  <c r="AQ58" i="19"/>
  <c r="AP58" i="19"/>
  <c r="AO58" i="19"/>
  <c r="AH58" i="19"/>
  <c r="AI58" i="19" s="1"/>
  <c r="Y58" i="19"/>
  <c r="Z58" i="19" s="1"/>
  <c r="P58" i="19"/>
  <c r="EC57" i="19"/>
  <c r="EB57" i="19"/>
  <c r="BU57" i="19"/>
  <c r="BT57" i="19"/>
  <c r="BS57" i="19"/>
  <c r="BR57" i="19"/>
  <c r="BQ57" i="19"/>
  <c r="BP57" i="19"/>
  <c r="BO57" i="19"/>
  <c r="BK57" i="19"/>
  <c r="BJ57" i="19"/>
  <c r="BI57" i="19"/>
  <c r="BH57" i="19"/>
  <c r="BG57" i="19"/>
  <c r="BF57" i="19"/>
  <c r="BE57" i="19"/>
  <c r="BC57" i="19"/>
  <c r="AT57" i="19"/>
  <c r="AQ57" i="19"/>
  <c r="AP57" i="19"/>
  <c r="AO57" i="19"/>
  <c r="AH57" i="19"/>
  <c r="AI57" i="19" s="1"/>
  <c r="Y57" i="19"/>
  <c r="Z57" i="19" s="1"/>
  <c r="P57" i="19"/>
  <c r="Q57" i="19" s="1"/>
  <c r="EC56" i="19"/>
  <c r="EB56" i="19"/>
  <c r="BU56" i="19"/>
  <c r="BT56" i="19"/>
  <c r="BS56" i="19"/>
  <c r="BR56" i="19"/>
  <c r="BQ56" i="19"/>
  <c r="BP56" i="19"/>
  <c r="BO56" i="19"/>
  <c r="BK56" i="19"/>
  <c r="BJ56" i="19"/>
  <c r="BI56" i="19"/>
  <c r="BH56" i="19"/>
  <c r="BG56" i="19"/>
  <c r="BF56" i="19"/>
  <c r="BE56" i="19"/>
  <c r="BC56" i="19"/>
  <c r="AT56" i="19"/>
  <c r="AQ56" i="19"/>
  <c r="AP56" i="19"/>
  <c r="AO56" i="19"/>
  <c r="AH56" i="19"/>
  <c r="AI56" i="19" s="1"/>
  <c r="Y56" i="19"/>
  <c r="Z56" i="19" s="1"/>
  <c r="P56" i="19"/>
  <c r="Q56" i="19" s="1"/>
  <c r="EC55" i="19"/>
  <c r="EB55" i="19"/>
  <c r="BU55" i="19"/>
  <c r="BT55" i="19"/>
  <c r="BS55" i="19"/>
  <c r="BR55" i="19"/>
  <c r="BQ55" i="19"/>
  <c r="BP55" i="19"/>
  <c r="BO55" i="19"/>
  <c r="BK55" i="19"/>
  <c r="BJ55" i="19"/>
  <c r="BI55" i="19"/>
  <c r="BH55" i="19"/>
  <c r="BG55" i="19"/>
  <c r="BF55" i="19"/>
  <c r="BE55" i="19"/>
  <c r="BC55" i="19"/>
  <c r="AT55" i="19"/>
  <c r="AQ55" i="19"/>
  <c r="AP55" i="19"/>
  <c r="AO55" i="19"/>
  <c r="AH55" i="19"/>
  <c r="AI55" i="19" s="1"/>
  <c r="Y55" i="19"/>
  <c r="Z55" i="19" s="1"/>
  <c r="P55" i="19"/>
  <c r="Q55" i="19" s="1"/>
  <c r="EC54" i="19"/>
  <c r="EB54" i="19"/>
  <c r="BU54" i="19"/>
  <c r="BT54" i="19"/>
  <c r="BS54" i="19"/>
  <c r="BR54" i="19"/>
  <c r="BQ54" i="19"/>
  <c r="BP54" i="19"/>
  <c r="BO54" i="19"/>
  <c r="BK54" i="19"/>
  <c r="BJ54" i="19"/>
  <c r="BI54" i="19"/>
  <c r="BH54" i="19"/>
  <c r="BG54" i="19"/>
  <c r="BF54" i="19"/>
  <c r="BE54" i="19"/>
  <c r="BC54" i="19"/>
  <c r="AT54" i="19"/>
  <c r="AQ54" i="19"/>
  <c r="AP54" i="19"/>
  <c r="AO54" i="19"/>
  <c r="AH54" i="19"/>
  <c r="AI54" i="19" s="1"/>
  <c r="Y54" i="19"/>
  <c r="Z54" i="19" s="1"/>
  <c r="P54" i="19"/>
  <c r="Q54" i="19" s="1"/>
  <c r="EC53" i="19"/>
  <c r="EB53" i="19"/>
  <c r="BU53" i="19"/>
  <c r="BT53" i="19"/>
  <c r="BS53" i="19"/>
  <c r="BR53" i="19"/>
  <c r="BQ53" i="19"/>
  <c r="BP53" i="19"/>
  <c r="BO53" i="19"/>
  <c r="BK53" i="19"/>
  <c r="BJ53" i="19"/>
  <c r="BI53" i="19"/>
  <c r="BH53" i="19"/>
  <c r="BG53" i="19"/>
  <c r="BF53" i="19"/>
  <c r="BE53" i="19"/>
  <c r="BC53" i="19"/>
  <c r="AT53" i="19"/>
  <c r="AQ53" i="19"/>
  <c r="AP53" i="19"/>
  <c r="AO53" i="19"/>
  <c r="AH53" i="19"/>
  <c r="AI53" i="19" s="1"/>
  <c r="Y53" i="19"/>
  <c r="Z53" i="19" s="1"/>
  <c r="P53" i="19"/>
  <c r="Q53" i="19" s="1"/>
  <c r="EC52" i="19"/>
  <c r="EB52" i="19"/>
  <c r="BU52" i="19"/>
  <c r="BT52" i="19"/>
  <c r="BS52" i="19"/>
  <c r="BR52" i="19"/>
  <c r="BQ52" i="19"/>
  <c r="BP52" i="19"/>
  <c r="BO52" i="19"/>
  <c r="BK52" i="19"/>
  <c r="BJ52" i="19"/>
  <c r="BI52" i="19"/>
  <c r="BH52" i="19"/>
  <c r="BG52" i="19"/>
  <c r="BF52" i="19"/>
  <c r="BE52" i="19"/>
  <c r="BC52" i="19"/>
  <c r="AT52" i="19"/>
  <c r="AQ52" i="19"/>
  <c r="AP52" i="19"/>
  <c r="AO52" i="19"/>
  <c r="AH52" i="19"/>
  <c r="AI52" i="19" s="1"/>
  <c r="Y52" i="19"/>
  <c r="Z52" i="19" s="1"/>
  <c r="P52" i="19"/>
  <c r="Q52" i="19" s="1"/>
  <c r="EC51" i="19"/>
  <c r="EB51" i="19"/>
  <c r="BU51" i="19"/>
  <c r="BT51" i="19"/>
  <c r="BS51" i="19"/>
  <c r="BR51" i="19"/>
  <c r="BQ51" i="19"/>
  <c r="BP51" i="19"/>
  <c r="BO51" i="19"/>
  <c r="BK51" i="19"/>
  <c r="BJ51" i="19"/>
  <c r="BI51" i="19"/>
  <c r="BH51" i="19"/>
  <c r="BG51" i="19"/>
  <c r="BF51" i="19"/>
  <c r="BE51" i="19"/>
  <c r="BC51" i="19"/>
  <c r="AT51" i="19"/>
  <c r="AQ51" i="19"/>
  <c r="AP51" i="19"/>
  <c r="AO51" i="19"/>
  <c r="AH51" i="19"/>
  <c r="AI51" i="19" s="1"/>
  <c r="Y51" i="19"/>
  <c r="Z51" i="19" s="1"/>
  <c r="P51" i="19"/>
  <c r="Q51" i="19" s="1"/>
  <c r="EC50" i="19"/>
  <c r="EB50" i="19"/>
  <c r="BU50" i="19"/>
  <c r="BT50" i="19"/>
  <c r="BS50" i="19"/>
  <c r="BR50" i="19"/>
  <c r="BQ50" i="19"/>
  <c r="BP50" i="19"/>
  <c r="BO50" i="19"/>
  <c r="BK50" i="19"/>
  <c r="BJ50" i="19"/>
  <c r="BI50" i="19"/>
  <c r="BH50" i="19"/>
  <c r="BG50" i="19"/>
  <c r="BF50" i="19"/>
  <c r="BE50" i="19"/>
  <c r="BC50" i="19"/>
  <c r="AT50" i="19"/>
  <c r="AQ50" i="19"/>
  <c r="AP50" i="19"/>
  <c r="AO50" i="19"/>
  <c r="AH50" i="19"/>
  <c r="AI50" i="19" s="1"/>
  <c r="Y50" i="19"/>
  <c r="Z50" i="19" s="1"/>
  <c r="P50" i="19"/>
  <c r="EC49" i="19"/>
  <c r="EB49" i="19"/>
  <c r="BU49" i="19"/>
  <c r="BT49" i="19"/>
  <c r="BS49" i="19"/>
  <c r="BR49" i="19"/>
  <c r="BQ49" i="19"/>
  <c r="BP49" i="19"/>
  <c r="BO49" i="19"/>
  <c r="BK49" i="19"/>
  <c r="BJ49" i="19"/>
  <c r="BI49" i="19"/>
  <c r="BH49" i="19"/>
  <c r="BG49" i="19"/>
  <c r="BF49" i="19"/>
  <c r="BE49" i="19"/>
  <c r="BC49" i="19"/>
  <c r="AT49" i="19"/>
  <c r="AQ49" i="19"/>
  <c r="AP49" i="19"/>
  <c r="AO49" i="19"/>
  <c r="AH49" i="19"/>
  <c r="AI49" i="19" s="1"/>
  <c r="Y49" i="19"/>
  <c r="Z49" i="19" s="1"/>
  <c r="P49" i="19"/>
  <c r="Q49" i="19" s="1"/>
  <c r="EC48" i="19"/>
  <c r="EB48" i="19"/>
  <c r="BU48" i="19"/>
  <c r="BT48" i="19"/>
  <c r="BS48" i="19"/>
  <c r="BR48" i="19"/>
  <c r="BQ48" i="19"/>
  <c r="BP48" i="19"/>
  <c r="BO48" i="19"/>
  <c r="BK48" i="19"/>
  <c r="BJ48" i="19"/>
  <c r="BI48" i="19"/>
  <c r="BH48" i="19"/>
  <c r="BG48" i="19"/>
  <c r="BF48" i="19"/>
  <c r="BE48" i="19"/>
  <c r="BC48" i="19"/>
  <c r="AT48" i="19"/>
  <c r="AQ48" i="19"/>
  <c r="AP48" i="19"/>
  <c r="AO48" i="19"/>
  <c r="AH48" i="19"/>
  <c r="AI48" i="19" s="1"/>
  <c r="Y48" i="19"/>
  <c r="Z48" i="19" s="1"/>
  <c r="P48" i="19"/>
  <c r="Q48" i="19" s="1"/>
  <c r="EC47" i="19"/>
  <c r="EB47" i="19"/>
  <c r="BU47" i="19"/>
  <c r="BT47" i="19"/>
  <c r="BS47" i="19"/>
  <c r="BR47" i="19"/>
  <c r="BQ47" i="19"/>
  <c r="BP47" i="19"/>
  <c r="BO47" i="19"/>
  <c r="BK47" i="19"/>
  <c r="BJ47" i="19"/>
  <c r="BI47" i="19"/>
  <c r="BH47" i="19"/>
  <c r="BG47" i="19"/>
  <c r="BF47" i="19"/>
  <c r="BE47" i="19"/>
  <c r="BC47" i="19"/>
  <c r="AT47" i="19"/>
  <c r="AQ47" i="19"/>
  <c r="AP47" i="19"/>
  <c r="AO47" i="19"/>
  <c r="AH47" i="19"/>
  <c r="AI47" i="19" s="1"/>
  <c r="Y47" i="19"/>
  <c r="Z47" i="19" s="1"/>
  <c r="P47" i="19"/>
  <c r="Q47" i="19" s="1"/>
  <c r="EC46" i="19"/>
  <c r="EB46" i="19"/>
  <c r="BU46" i="19"/>
  <c r="BT46" i="19"/>
  <c r="BS46" i="19"/>
  <c r="BR46" i="19"/>
  <c r="BQ46" i="19"/>
  <c r="BP46" i="19"/>
  <c r="BO46" i="19"/>
  <c r="BK46" i="19"/>
  <c r="BJ46" i="19"/>
  <c r="BI46" i="19"/>
  <c r="BH46" i="19"/>
  <c r="BG46" i="19"/>
  <c r="BF46" i="19"/>
  <c r="BE46" i="19"/>
  <c r="BC46" i="19"/>
  <c r="AT46" i="19"/>
  <c r="AQ46" i="19"/>
  <c r="AP46" i="19"/>
  <c r="AO46" i="19"/>
  <c r="AH46" i="19"/>
  <c r="AI46" i="19" s="1"/>
  <c r="Y46" i="19"/>
  <c r="Z46" i="19" s="1"/>
  <c r="P46" i="19"/>
  <c r="Q46" i="19" s="1"/>
  <c r="EC45" i="19"/>
  <c r="EB45" i="19"/>
  <c r="BU45" i="19"/>
  <c r="BT45" i="19"/>
  <c r="BS45" i="19"/>
  <c r="BR45" i="19"/>
  <c r="BQ45" i="19"/>
  <c r="BP45" i="19"/>
  <c r="BO45" i="19"/>
  <c r="BK45" i="19"/>
  <c r="BJ45" i="19"/>
  <c r="BI45" i="19"/>
  <c r="BH45" i="19"/>
  <c r="BG45" i="19"/>
  <c r="BF45" i="19"/>
  <c r="BE45" i="19"/>
  <c r="BC45" i="19"/>
  <c r="AT45" i="19"/>
  <c r="AQ45" i="19"/>
  <c r="AP45" i="19"/>
  <c r="AO45" i="19"/>
  <c r="AH45" i="19"/>
  <c r="AI45" i="19" s="1"/>
  <c r="Y45" i="19"/>
  <c r="Z45" i="19" s="1"/>
  <c r="P45" i="19"/>
  <c r="Q45" i="19" s="1"/>
  <c r="EC44" i="19"/>
  <c r="EB44" i="19"/>
  <c r="BU44" i="19"/>
  <c r="BT44" i="19"/>
  <c r="BS44" i="19"/>
  <c r="BR44" i="19"/>
  <c r="BQ44" i="19"/>
  <c r="BP44" i="19"/>
  <c r="BO44" i="19"/>
  <c r="BK44" i="19"/>
  <c r="BJ44" i="19"/>
  <c r="BI44" i="19"/>
  <c r="BH44" i="19"/>
  <c r="BG44" i="19"/>
  <c r="BF44" i="19"/>
  <c r="BE44" i="19"/>
  <c r="BC44" i="19"/>
  <c r="AT44" i="19"/>
  <c r="AQ44" i="19"/>
  <c r="AP44" i="19"/>
  <c r="AO44" i="19"/>
  <c r="AH44" i="19"/>
  <c r="AI44" i="19" s="1"/>
  <c r="Y44" i="19"/>
  <c r="Z44" i="19" s="1"/>
  <c r="P44" i="19"/>
  <c r="Q44" i="19" s="1"/>
  <c r="EC43" i="19"/>
  <c r="EB43" i="19"/>
  <c r="BU43" i="19"/>
  <c r="BT43" i="19"/>
  <c r="BS43" i="19"/>
  <c r="BR43" i="19"/>
  <c r="BQ43" i="19"/>
  <c r="BP43" i="19"/>
  <c r="BO43" i="19"/>
  <c r="BK43" i="19"/>
  <c r="BJ43" i="19"/>
  <c r="BI43" i="19"/>
  <c r="BH43" i="19"/>
  <c r="BG43" i="19"/>
  <c r="BF43" i="19"/>
  <c r="BE43" i="19"/>
  <c r="BC43" i="19"/>
  <c r="AT43" i="19"/>
  <c r="AQ43" i="19"/>
  <c r="AP43" i="19"/>
  <c r="AO43" i="19"/>
  <c r="AH43" i="19"/>
  <c r="AI43" i="19" s="1"/>
  <c r="Y43" i="19"/>
  <c r="Z43" i="19" s="1"/>
  <c r="P43" i="19"/>
  <c r="Q43" i="19" s="1"/>
  <c r="EC42" i="19"/>
  <c r="EB42" i="19"/>
  <c r="BU42" i="19"/>
  <c r="BT42" i="19"/>
  <c r="BS42" i="19"/>
  <c r="BR42" i="19"/>
  <c r="BQ42" i="19"/>
  <c r="BP42" i="19"/>
  <c r="BO42" i="19"/>
  <c r="BK42" i="19"/>
  <c r="BJ42" i="19"/>
  <c r="BI42" i="19"/>
  <c r="BH42" i="19"/>
  <c r="BG42" i="19"/>
  <c r="BF42" i="19"/>
  <c r="BE42" i="19"/>
  <c r="BC42" i="19"/>
  <c r="AT42" i="19"/>
  <c r="AQ42" i="19"/>
  <c r="AP42" i="19"/>
  <c r="AO42" i="19"/>
  <c r="AH42" i="19"/>
  <c r="AI42" i="19" s="1"/>
  <c r="Y42" i="19"/>
  <c r="Z42" i="19" s="1"/>
  <c r="P42" i="19"/>
  <c r="EC41" i="19"/>
  <c r="EB41" i="19"/>
  <c r="BU41" i="19"/>
  <c r="BT41" i="19"/>
  <c r="BS41" i="19"/>
  <c r="BR41" i="19"/>
  <c r="BQ41" i="19"/>
  <c r="BP41" i="19"/>
  <c r="BO41" i="19"/>
  <c r="BK41" i="19"/>
  <c r="BJ41" i="19"/>
  <c r="BI41" i="19"/>
  <c r="BH41" i="19"/>
  <c r="BG41" i="19"/>
  <c r="BF41" i="19"/>
  <c r="BE41" i="19"/>
  <c r="BC41" i="19"/>
  <c r="AT41" i="19"/>
  <c r="AQ41" i="19"/>
  <c r="AP41" i="19"/>
  <c r="AO41" i="19"/>
  <c r="AH41" i="19"/>
  <c r="AI41" i="19" s="1"/>
  <c r="Y41" i="19"/>
  <c r="Z41" i="19" s="1"/>
  <c r="P41" i="19"/>
  <c r="Q41" i="19" s="1"/>
  <c r="EC40" i="19"/>
  <c r="EB40" i="19"/>
  <c r="BU40" i="19"/>
  <c r="BT40" i="19"/>
  <c r="BS40" i="19"/>
  <c r="BR40" i="19"/>
  <c r="BQ40" i="19"/>
  <c r="BP40" i="19"/>
  <c r="BO40" i="19"/>
  <c r="BK40" i="19"/>
  <c r="BJ40" i="19"/>
  <c r="BI40" i="19"/>
  <c r="BH40" i="19"/>
  <c r="BG40" i="19"/>
  <c r="BF40" i="19"/>
  <c r="BE40" i="19"/>
  <c r="BC40" i="19"/>
  <c r="AT40" i="19"/>
  <c r="AQ40" i="19"/>
  <c r="AP40" i="19"/>
  <c r="AO40" i="19"/>
  <c r="AH40" i="19"/>
  <c r="AI40" i="19" s="1"/>
  <c r="Y40" i="19"/>
  <c r="Z40" i="19" s="1"/>
  <c r="P40" i="19"/>
  <c r="Q40" i="19" s="1"/>
  <c r="EC39" i="19"/>
  <c r="EB39" i="19"/>
  <c r="BU39" i="19"/>
  <c r="BT39" i="19"/>
  <c r="BS39" i="19"/>
  <c r="BR39" i="19"/>
  <c r="BQ39" i="19"/>
  <c r="BP39" i="19"/>
  <c r="BO39" i="19"/>
  <c r="BK39" i="19"/>
  <c r="BJ39" i="19"/>
  <c r="BI39" i="19"/>
  <c r="BH39" i="19"/>
  <c r="BG39" i="19"/>
  <c r="BF39" i="19"/>
  <c r="BE39" i="19"/>
  <c r="BC39" i="19"/>
  <c r="AT39" i="19"/>
  <c r="AQ39" i="19"/>
  <c r="AP39" i="19"/>
  <c r="AO39" i="19"/>
  <c r="AH39" i="19"/>
  <c r="AI39" i="19" s="1"/>
  <c r="Y39" i="19"/>
  <c r="Z39" i="19" s="1"/>
  <c r="P39" i="19"/>
  <c r="Q39" i="19" s="1"/>
  <c r="EC38" i="19"/>
  <c r="EB38" i="19"/>
  <c r="BU38" i="19"/>
  <c r="BT38" i="19"/>
  <c r="BS38" i="19"/>
  <c r="BR38" i="19"/>
  <c r="BQ38" i="19"/>
  <c r="BP38" i="19"/>
  <c r="BO38" i="19"/>
  <c r="BK38" i="19"/>
  <c r="BJ38" i="19"/>
  <c r="BI38" i="19"/>
  <c r="BH38" i="19"/>
  <c r="BG38" i="19"/>
  <c r="BF38" i="19"/>
  <c r="BE38" i="19"/>
  <c r="BC38" i="19"/>
  <c r="AT38" i="19"/>
  <c r="AQ38" i="19"/>
  <c r="AP38" i="19"/>
  <c r="AO38" i="19"/>
  <c r="AH38" i="19"/>
  <c r="AI38" i="19" s="1"/>
  <c r="Y38" i="19"/>
  <c r="Z38" i="19" s="1"/>
  <c r="P38" i="19"/>
  <c r="Q38" i="19" s="1"/>
  <c r="EC37" i="19"/>
  <c r="EB37" i="19"/>
  <c r="BU37" i="19"/>
  <c r="BT37" i="19"/>
  <c r="BS37" i="19"/>
  <c r="BR37" i="19"/>
  <c r="BQ37" i="19"/>
  <c r="BP37" i="19"/>
  <c r="BO37" i="19"/>
  <c r="BK37" i="19"/>
  <c r="BJ37" i="19"/>
  <c r="BI37" i="19"/>
  <c r="BH37" i="19"/>
  <c r="BG37" i="19"/>
  <c r="BF37" i="19"/>
  <c r="BE37" i="19"/>
  <c r="BC37" i="19"/>
  <c r="AT37" i="19"/>
  <c r="AQ37" i="19"/>
  <c r="AP37" i="19"/>
  <c r="AO37" i="19"/>
  <c r="AH37" i="19"/>
  <c r="AI37" i="19" s="1"/>
  <c r="Y37" i="19"/>
  <c r="Z37" i="19" s="1"/>
  <c r="P37" i="19"/>
  <c r="EC36" i="19"/>
  <c r="EB36" i="19"/>
  <c r="BU36" i="19"/>
  <c r="BT36" i="19"/>
  <c r="BS36" i="19"/>
  <c r="BR36" i="19"/>
  <c r="BQ36" i="19"/>
  <c r="BP36" i="19"/>
  <c r="BO36" i="19"/>
  <c r="BK36" i="19"/>
  <c r="BJ36" i="19"/>
  <c r="BI36" i="19"/>
  <c r="BH36" i="19"/>
  <c r="BG36" i="19"/>
  <c r="BF36" i="19"/>
  <c r="BE36" i="19"/>
  <c r="BC36" i="19"/>
  <c r="AT36" i="19"/>
  <c r="AQ36" i="19"/>
  <c r="AP36" i="19"/>
  <c r="AO36" i="19"/>
  <c r="AH36" i="19"/>
  <c r="AI36" i="19" s="1"/>
  <c r="Y36" i="19"/>
  <c r="Z36" i="19" s="1"/>
  <c r="P36" i="19"/>
  <c r="Q36" i="19" s="1"/>
  <c r="EC35" i="19"/>
  <c r="EB35" i="19"/>
  <c r="BU35" i="19"/>
  <c r="BT35" i="19"/>
  <c r="BS35" i="19"/>
  <c r="BR35" i="19"/>
  <c r="BQ35" i="19"/>
  <c r="BP35" i="19"/>
  <c r="BO35" i="19"/>
  <c r="BK35" i="19"/>
  <c r="BJ35" i="19"/>
  <c r="BI35" i="19"/>
  <c r="BH35" i="19"/>
  <c r="BG35" i="19"/>
  <c r="BF35" i="19"/>
  <c r="BE35" i="19"/>
  <c r="BC35" i="19"/>
  <c r="AT35" i="19"/>
  <c r="AQ35" i="19"/>
  <c r="AP35" i="19"/>
  <c r="AO35" i="19"/>
  <c r="AH35" i="19"/>
  <c r="AI35" i="19" s="1"/>
  <c r="Y35" i="19"/>
  <c r="Z35" i="19" s="1"/>
  <c r="P35" i="19"/>
  <c r="Q35" i="19" s="1"/>
  <c r="EC34" i="19"/>
  <c r="EB34" i="19"/>
  <c r="BU34" i="19"/>
  <c r="BT34" i="19"/>
  <c r="BS34" i="19"/>
  <c r="BR34" i="19"/>
  <c r="BQ34" i="19"/>
  <c r="BP34" i="19"/>
  <c r="BO34" i="19"/>
  <c r="BK34" i="19"/>
  <c r="BJ34" i="19"/>
  <c r="BI34" i="19"/>
  <c r="BH34" i="19"/>
  <c r="BG34" i="19"/>
  <c r="BF34" i="19"/>
  <c r="BE34" i="19"/>
  <c r="BC34" i="19"/>
  <c r="AT34" i="19"/>
  <c r="AQ34" i="19"/>
  <c r="AP34" i="19"/>
  <c r="AO34" i="19"/>
  <c r="AH34" i="19"/>
  <c r="AI34" i="19" s="1"/>
  <c r="Y34" i="19"/>
  <c r="Z34" i="19" s="1"/>
  <c r="P34" i="19"/>
  <c r="Q34" i="19" s="1"/>
  <c r="EC33" i="19"/>
  <c r="EB33" i="19"/>
  <c r="BU33" i="19"/>
  <c r="BT33" i="19"/>
  <c r="BS33" i="19"/>
  <c r="BR33" i="19"/>
  <c r="BQ33" i="19"/>
  <c r="BP33" i="19"/>
  <c r="BO33" i="19"/>
  <c r="BK33" i="19"/>
  <c r="BJ33" i="19"/>
  <c r="BI33" i="19"/>
  <c r="BH33" i="19"/>
  <c r="BG33" i="19"/>
  <c r="BF33" i="19"/>
  <c r="BE33" i="19"/>
  <c r="BC33" i="19"/>
  <c r="AT33" i="19"/>
  <c r="AQ33" i="19"/>
  <c r="AP33" i="19"/>
  <c r="AO33" i="19"/>
  <c r="AH33" i="19"/>
  <c r="AI33" i="19" s="1"/>
  <c r="Y33" i="19"/>
  <c r="Z33" i="19" s="1"/>
  <c r="P33" i="19"/>
  <c r="Q33" i="19" s="1"/>
  <c r="EC32" i="19"/>
  <c r="EB32" i="19"/>
  <c r="BU32" i="19"/>
  <c r="BT32" i="19"/>
  <c r="BS32" i="19"/>
  <c r="BR32" i="19"/>
  <c r="BQ32" i="19"/>
  <c r="BP32" i="19"/>
  <c r="BO32" i="19"/>
  <c r="BK32" i="19"/>
  <c r="BJ32" i="19"/>
  <c r="BI32" i="19"/>
  <c r="BH32" i="19"/>
  <c r="BG32" i="19"/>
  <c r="BF32" i="19"/>
  <c r="BE32" i="19"/>
  <c r="BC32" i="19"/>
  <c r="AT32" i="19"/>
  <c r="AQ32" i="19"/>
  <c r="AP32" i="19"/>
  <c r="AO32" i="19"/>
  <c r="AH32" i="19"/>
  <c r="AI32" i="19" s="1"/>
  <c r="Y32" i="19"/>
  <c r="Z32" i="19" s="1"/>
  <c r="P32" i="19"/>
  <c r="Q32" i="19" s="1"/>
  <c r="EC31" i="19"/>
  <c r="EB31" i="19"/>
  <c r="BU31" i="19"/>
  <c r="BT31" i="19"/>
  <c r="BS31" i="19"/>
  <c r="BR31" i="19"/>
  <c r="BQ31" i="19"/>
  <c r="BP31" i="19"/>
  <c r="BO31" i="19"/>
  <c r="BK31" i="19"/>
  <c r="BJ31" i="19"/>
  <c r="BI31" i="19"/>
  <c r="BH31" i="19"/>
  <c r="BG31" i="19"/>
  <c r="BF31" i="19"/>
  <c r="BE31" i="19"/>
  <c r="BC31" i="19"/>
  <c r="AT31" i="19"/>
  <c r="AQ31" i="19"/>
  <c r="AP31" i="19"/>
  <c r="AO31" i="19"/>
  <c r="AH31" i="19"/>
  <c r="AI31" i="19" s="1"/>
  <c r="Y31" i="19"/>
  <c r="Z31" i="19" s="1"/>
  <c r="P31" i="19"/>
  <c r="Q31" i="19" s="1"/>
  <c r="EC30" i="19"/>
  <c r="BC30" i="19"/>
  <c r="AT30" i="19"/>
  <c r="AQ30" i="19"/>
  <c r="AP30" i="19"/>
  <c r="AO30" i="19"/>
  <c r="P30" i="19"/>
  <c r="Q30" i="19" s="1"/>
  <c r="EB30" i="19" s="1"/>
  <c r="EC29" i="19"/>
  <c r="EB29" i="19"/>
  <c r="BU29" i="19"/>
  <c r="BT29" i="19"/>
  <c r="BS29" i="19"/>
  <c r="BR29" i="19"/>
  <c r="BQ29" i="19"/>
  <c r="BP29" i="19"/>
  <c r="BO29" i="19"/>
  <c r="BK29" i="19"/>
  <c r="BJ29" i="19"/>
  <c r="BI29" i="19"/>
  <c r="BH29" i="19"/>
  <c r="BG29" i="19"/>
  <c r="BF29" i="19"/>
  <c r="BE29" i="19"/>
  <c r="BC29" i="19"/>
  <c r="AT29" i="19"/>
  <c r="AQ29" i="19"/>
  <c r="AP29" i="19"/>
  <c r="AO29" i="19"/>
  <c r="AH29" i="19"/>
  <c r="AI29" i="19" s="1"/>
  <c r="Y29" i="19"/>
  <c r="Z29" i="19" s="1"/>
  <c r="P29" i="19"/>
  <c r="Q29" i="19" s="1"/>
  <c r="EC28" i="19"/>
  <c r="EB28" i="19"/>
  <c r="BU28" i="19"/>
  <c r="BT28" i="19"/>
  <c r="BS28" i="19"/>
  <c r="BR28" i="19"/>
  <c r="BQ28" i="19"/>
  <c r="BP28" i="19"/>
  <c r="BO28" i="19"/>
  <c r="BK28" i="19"/>
  <c r="BJ28" i="19"/>
  <c r="BI28" i="19"/>
  <c r="BH28" i="19"/>
  <c r="BG28" i="19"/>
  <c r="BF28" i="19"/>
  <c r="BE28" i="19"/>
  <c r="BC28" i="19"/>
  <c r="AT28" i="19"/>
  <c r="AQ28" i="19"/>
  <c r="AP28" i="19"/>
  <c r="AO28" i="19"/>
  <c r="AH28" i="19"/>
  <c r="AI28" i="19" s="1"/>
  <c r="Y28" i="19"/>
  <c r="Z28" i="19" s="1"/>
  <c r="P28" i="19"/>
  <c r="Q28" i="19" s="1"/>
  <c r="EC27" i="19"/>
  <c r="EB27" i="19"/>
  <c r="BU27" i="19"/>
  <c r="BT27" i="19"/>
  <c r="BS27" i="19"/>
  <c r="BR27" i="19"/>
  <c r="BQ27" i="19"/>
  <c r="BP27" i="19"/>
  <c r="BO27" i="19"/>
  <c r="BK27" i="19"/>
  <c r="BJ27" i="19"/>
  <c r="BI27" i="19"/>
  <c r="BH27" i="19"/>
  <c r="BG27" i="19"/>
  <c r="BF27" i="19"/>
  <c r="BE27" i="19"/>
  <c r="BC27" i="19"/>
  <c r="AT27" i="19"/>
  <c r="AQ27" i="19"/>
  <c r="AP27" i="19"/>
  <c r="AO27" i="19"/>
  <c r="AH27" i="19"/>
  <c r="AI27" i="19" s="1"/>
  <c r="Y27" i="19"/>
  <c r="Z27" i="19" s="1"/>
  <c r="P27" i="19"/>
  <c r="Q27" i="19" s="1"/>
  <c r="EC26" i="19"/>
  <c r="EB26" i="19"/>
  <c r="BU26" i="19"/>
  <c r="BT26" i="19"/>
  <c r="BS26" i="19"/>
  <c r="BR26" i="19"/>
  <c r="BQ26" i="19"/>
  <c r="BP26" i="19"/>
  <c r="BO26" i="19"/>
  <c r="BK26" i="19"/>
  <c r="BJ26" i="19"/>
  <c r="BI26" i="19"/>
  <c r="BH26" i="19"/>
  <c r="BG26" i="19"/>
  <c r="BF26" i="19"/>
  <c r="BE26" i="19"/>
  <c r="BC26" i="19"/>
  <c r="AT26" i="19"/>
  <c r="AQ26" i="19"/>
  <c r="AP26" i="19"/>
  <c r="AO26" i="19"/>
  <c r="AH26" i="19"/>
  <c r="AI26" i="19" s="1"/>
  <c r="Y26" i="19"/>
  <c r="Z26" i="19" s="1"/>
  <c r="P26" i="19"/>
  <c r="Q26" i="19" s="1"/>
  <c r="EC25" i="19"/>
  <c r="EB25" i="19"/>
  <c r="ED25" i="19" s="1"/>
  <c r="BU25" i="19"/>
  <c r="BT25" i="19"/>
  <c r="BS25" i="19"/>
  <c r="BR25" i="19"/>
  <c r="BQ25" i="19"/>
  <c r="BP25" i="19"/>
  <c r="BO25" i="19"/>
  <c r="BK25" i="19"/>
  <c r="BJ25" i="19"/>
  <c r="BI25" i="19"/>
  <c r="BH25" i="19"/>
  <c r="BG25" i="19"/>
  <c r="BF25" i="19"/>
  <c r="BE25" i="19"/>
  <c r="BC25" i="19"/>
  <c r="AT25" i="19"/>
  <c r="AQ25" i="19"/>
  <c r="AP25" i="19"/>
  <c r="AO25" i="19"/>
  <c r="AH25" i="19"/>
  <c r="AI25" i="19" s="1"/>
  <c r="Y25" i="19"/>
  <c r="Z25" i="19" s="1"/>
  <c r="P25" i="19"/>
  <c r="Q25" i="19" s="1"/>
  <c r="EC24" i="19"/>
  <c r="EB24" i="19"/>
  <c r="BU24" i="19"/>
  <c r="BT24" i="19"/>
  <c r="BS24" i="19"/>
  <c r="BR24" i="19"/>
  <c r="BQ24" i="19"/>
  <c r="BP24" i="19"/>
  <c r="BO24" i="19"/>
  <c r="BK24" i="19"/>
  <c r="BJ24" i="19"/>
  <c r="BI24" i="19"/>
  <c r="BH24" i="19"/>
  <c r="BG24" i="19"/>
  <c r="BF24" i="19"/>
  <c r="BE24" i="19"/>
  <c r="BC24" i="19"/>
  <c r="AT24" i="19"/>
  <c r="AQ24" i="19"/>
  <c r="AP24" i="19"/>
  <c r="AO24" i="19"/>
  <c r="AH24" i="19"/>
  <c r="AI24" i="19" s="1"/>
  <c r="Y24" i="19"/>
  <c r="Z24" i="19" s="1"/>
  <c r="P24" i="19"/>
  <c r="Q24" i="19" s="1"/>
  <c r="EC23" i="19"/>
  <c r="EB23" i="19"/>
  <c r="BU23" i="19"/>
  <c r="BT23" i="19"/>
  <c r="BS23" i="19"/>
  <c r="BR23" i="19"/>
  <c r="BQ23" i="19"/>
  <c r="BP23" i="19"/>
  <c r="BO23" i="19"/>
  <c r="BK23" i="19"/>
  <c r="BJ23" i="19"/>
  <c r="BI23" i="19"/>
  <c r="BH23" i="19"/>
  <c r="BG23" i="19"/>
  <c r="BF23" i="19"/>
  <c r="BE23" i="19"/>
  <c r="BC23" i="19"/>
  <c r="AT23" i="19"/>
  <c r="AQ23" i="19"/>
  <c r="AP23" i="19"/>
  <c r="AO23" i="19"/>
  <c r="AH23" i="19"/>
  <c r="AI23" i="19" s="1"/>
  <c r="Y23" i="19"/>
  <c r="Z23" i="19" s="1"/>
  <c r="P23" i="19"/>
  <c r="Q23" i="19" s="1"/>
  <c r="EC22" i="19"/>
  <c r="EB22" i="19"/>
  <c r="BU22" i="19"/>
  <c r="BT22" i="19"/>
  <c r="BS22" i="19"/>
  <c r="BR22" i="19"/>
  <c r="BQ22" i="19"/>
  <c r="BP22" i="19"/>
  <c r="BO22" i="19"/>
  <c r="BK22" i="19"/>
  <c r="BJ22" i="19"/>
  <c r="BI22" i="19"/>
  <c r="BH22" i="19"/>
  <c r="BG22" i="19"/>
  <c r="BF22" i="19"/>
  <c r="BE22" i="19"/>
  <c r="BC22" i="19"/>
  <c r="AT22" i="19"/>
  <c r="AQ22" i="19"/>
  <c r="AP22" i="19"/>
  <c r="AO22" i="19"/>
  <c r="AH22" i="19"/>
  <c r="AI22" i="19" s="1"/>
  <c r="Y22" i="19"/>
  <c r="Z22" i="19" s="1"/>
  <c r="P22" i="19"/>
  <c r="Q22" i="19" s="1"/>
  <c r="EC21" i="19"/>
  <c r="EB21" i="19"/>
  <c r="BU21" i="19"/>
  <c r="BT21" i="19"/>
  <c r="BS21" i="19"/>
  <c r="BR21" i="19"/>
  <c r="BQ21" i="19"/>
  <c r="BP21" i="19"/>
  <c r="BO21" i="19"/>
  <c r="BK21" i="19"/>
  <c r="BJ21" i="19"/>
  <c r="BI21" i="19"/>
  <c r="BH21" i="19"/>
  <c r="BG21" i="19"/>
  <c r="BF21" i="19"/>
  <c r="BE21" i="19"/>
  <c r="BC21" i="19"/>
  <c r="AT21" i="19"/>
  <c r="AQ21" i="19"/>
  <c r="AP21" i="19"/>
  <c r="AO21" i="19"/>
  <c r="AH21" i="19"/>
  <c r="AI21" i="19" s="1"/>
  <c r="Y21" i="19"/>
  <c r="Z21" i="19" s="1"/>
  <c r="P21" i="19"/>
  <c r="Q21" i="19" s="1"/>
  <c r="EC20" i="19"/>
  <c r="EB20" i="19"/>
  <c r="BU20" i="19"/>
  <c r="BT20" i="19"/>
  <c r="BS20" i="19"/>
  <c r="BR20" i="19"/>
  <c r="BQ20" i="19"/>
  <c r="BP20" i="19"/>
  <c r="BO20" i="19"/>
  <c r="BK20" i="19"/>
  <c r="BJ20" i="19"/>
  <c r="BI20" i="19"/>
  <c r="BH20" i="19"/>
  <c r="BG20" i="19"/>
  <c r="BF20" i="19"/>
  <c r="BE20" i="19"/>
  <c r="BC20" i="19"/>
  <c r="AT20" i="19"/>
  <c r="AQ20" i="19"/>
  <c r="AP20" i="19"/>
  <c r="AO20" i="19"/>
  <c r="AH20" i="19"/>
  <c r="AI20" i="19" s="1"/>
  <c r="Y20" i="19"/>
  <c r="Z20" i="19" s="1"/>
  <c r="P20" i="19"/>
  <c r="Q20" i="19" s="1"/>
  <c r="EC19" i="19"/>
  <c r="EB19" i="19"/>
  <c r="BU19" i="19"/>
  <c r="BT19" i="19"/>
  <c r="BS19" i="19"/>
  <c r="BR19" i="19"/>
  <c r="BQ19" i="19"/>
  <c r="BP19" i="19"/>
  <c r="BO19" i="19"/>
  <c r="BK19" i="19"/>
  <c r="BJ19" i="19"/>
  <c r="BI19" i="19"/>
  <c r="BH19" i="19"/>
  <c r="BG19" i="19"/>
  <c r="BF19" i="19"/>
  <c r="BE19" i="19"/>
  <c r="BC19" i="19"/>
  <c r="AT19" i="19"/>
  <c r="AQ19" i="19"/>
  <c r="AP19" i="19"/>
  <c r="AO19" i="19"/>
  <c r="AH19" i="19"/>
  <c r="AI19" i="19" s="1"/>
  <c r="Y19" i="19"/>
  <c r="Z19" i="19" s="1"/>
  <c r="P19" i="19"/>
  <c r="Q19" i="19" s="1"/>
  <c r="EC18" i="19"/>
  <c r="EB18" i="19"/>
  <c r="BU18" i="19"/>
  <c r="BT18" i="19"/>
  <c r="BS18" i="19"/>
  <c r="BR18" i="19"/>
  <c r="BQ18" i="19"/>
  <c r="BP18" i="19"/>
  <c r="BO18" i="19"/>
  <c r="BK18" i="19"/>
  <c r="BJ18" i="19"/>
  <c r="BI18" i="19"/>
  <c r="BH18" i="19"/>
  <c r="BG18" i="19"/>
  <c r="BF18" i="19"/>
  <c r="BE18" i="19"/>
  <c r="BC18" i="19"/>
  <c r="AT18" i="19"/>
  <c r="AQ18" i="19"/>
  <c r="AP18" i="19"/>
  <c r="AO18" i="19"/>
  <c r="AH18" i="19"/>
  <c r="AI18" i="19" s="1"/>
  <c r="Y18" i="19"/>
  <c r="Z18" i="19" s="1"/>
  <c r="P18" i="19"/>
  <c r="Q18" i="19" s="1"/>
  <c r="EC17" i="19"/>
  <c r="EB17" i="19"/>
  <c r="ED17" i="19" s="1"/>
  <c r="BU17" i="19"/>
  <c r="BT17" i="19"/>
  <c r="BS17" i="19"/>
  <c r="BR17" i="19"/>
  <c r="BQ17" i="19"/>
  <c r="BP17" i="19"/>
  <c r="BO17" i="19"/>
  <c r="BK17" i="19"/>
  <c r="BJ17" i="19"/>
  <c r="BI17" i="19"/>
  <c r="BH17" i="19"/>
  <c r="BG17" i="19"/>
  <c r="BF17" i="19"/>
  <c r="BE17" i="19"/>
  <c r="BC17" i="19"/>
  <c r="AT17" i="19"/>
  <c r="AQ17" i="19"/>
  <c r="AP17" i="19"/>
  <c r="AO17" i="19"/>
  <c r="AH17" i="19"/>
  <c r="AI17" i="19" s="1"/>
  <c r="Y17" i="19"/>
  <c r="Z17" i="19" s="1"/>
  <c r="P17" i="19"/>
  <c r="Q17" i="19" s="1"/>
  <c r="EC16" i="19"/>
  <c r="EB16" i="19"/>
  <c r="ED16" i="19" s="1"/>
  <c r="BU16" i="19"/>
  <c r="BT16" i="19"/>
  <c r="BS16" i="19"/>
  <c r="BR16" i="19"/>
  <c r="BQ16" i="19"/>
  <c r="BP16" i="19"/>
  <c r="BO16" i="19"/>
  <c r="BK16" i="19"/>
  <c r="BJ16" i="19"/>
  <c r="BI16" i="19"/>
  <c r="BH16" i="19"/>
  <c r="BG16" i="19"/>
  <c r="BF16" i="19"/>
  <c r="BE16" i="19"/>
  <c r="BC16" i="19"/>
  <c r="AT16" i="19"/>
  <c r="AQ16" i="19"/>
  <c r="AP16" i="19"/>
  <c r="AO16" i="19"/>
  <c r="AH16" i="19"/>
  <c r="AI16" i="19" s="1"/>
  <c r="Y16" i="19"/>
  <c r="Z16" i="19" s="1"/>
  <c r="P16" i="19"/>
  <c r="Q16" i="19" s="1"/>
  <c r="EC15" i="19"/>
  <c r="EB15" i="19"/>
  <c r="BU15" i="19"/>
  <c r="BT15" i="19"/>
  <c r="BS15" i="19"/>
  <c r="BR15" i="19"/>
  <c r="BQ15" i="19"/>
  <c r="BP15" i="19"/>
  <c r="BO15" i="19"/>
  <c r="BK15" i="19"/>
  <c r="BJ15" i="19"/>
  <c r="BI15" i="19"/>
  <c r="BH15" i="19"/>
  <c r="BG15" i="19"/>
  <c r="BF15" i="19"/>
  <c r="BE15" i="19"/>
  <c r="BC15" i="19"/>
  <c r="AT15" i="19"/>
  <c r="AQ15" i="19"/>
  <c r="AP15" i="19"/>
  <c r="AO15" i="19"/>
  <c r="AH15" i="19"/>
  <c r="AI15" i="19" s="1"/>
  <c r="Y15" i="19"/>
  <c r="Z15" i="19" s="1"/>
  <c r="P15" i="19"/>
  <c r="Q15" i="19" s="1"/>
  <c r="EC14" i="19"/>
  <c r="EB14" i="19"/>
  <c r="BU14" i="19"/>
  <c r="BT14" i="19"/>
  <c r="BS14" i="19"/>
  <c r="BR14" i="19"/>
  <c r="BQ14" i="19"/>
  <c r="BP14" i="19"/>
  <c r="BO14" i="19"/>
  <c r="BK14" i="19"/>
  <c r="BJ14" i="19"/>
  <c r="BI14" i="19"/>
  <c r="BH14" i="19"/>
  <c r="BG14" i="19"/>
  <c r="BF14" i="19"/>
  <c r="BE14" i="19"/>
  <c r="BC14" i="19"/>
  <c r="AT14" i="19"/>
  <c r="AQ14" i="19"/>
  <c r="AP14" i="19"/>
  <c r="AO14" i="19"/>
  <c r="AH14" i="19"/>
  <c r="AI14" i="19" s="1"/>
  <c r="Y14" i="19"/>
  <c r="Z14" i="19" s="1"/>
  <c r="P14" i="19"/>
  <c r="Q14" i="19" s="1"/>
  <c r="EC13" i="19"/>
  <c r="EB13" i="19"/>
  <c r="BU13" i="19"/>
  <c r="BT13" i="19"/>
  <c r="BS13" i="19"/>
  <c r="BR13" i="19"/>
  <c r="BQ13" i="19"/>
  <c r="BP13" i="19"/>
  <c r="BO13" i="19"/>
  <c r="BK13" i="19"/>
  <c r="BJ13" i="19"/>
  <c r="BI13" i="19"/>
  <c r="BH13" i="19"/>
  <c r="BG13" i="19"/>
  <c r="BF13" i="19"/>
  <c r="BE13" i="19"/>
  <c r="BC13" i="19"/>
  <c r="AT13" i="19"/>
  <c r="AQ13" i="19"/>
  <c r="AP13" i="19"/>
  <c r="AO13" i="19"/>
  <c r="AH13" i="19"/>
  <c r="AI13" i="19" s="1"/>
  <c r="Y13" i="19"/>
  <c r="Z13" i="19" s="1"/>
  <c r="P13" i="19"/>
  <c r="Q13" i="19" s="1"/>
  <c r="EC12" i="19"/>
  <c r="EB12" i="19"/>
  <c r="BU12" i="19"/>
  <c r="BT12" i="19"/>
  <c r="BS12" i="19"/>
  <c r="BR12" i="19"/>
  <c r="BQ12" i="19"/>
  <c r="BP12" i="19"/>
  <c r="BO12" i="19"/>
  <c r="BK12" i="19"/>
  <c r="BJ12" i="19"/>
  <c r="BI12" i="19"/>
  <c r="BH12" i="19"/>
  <c r="BG12" i="19"/>
  <c r="BF12" i="19"/>
  <c r="BE12" i="19"/>
  <c r="BC12" i="19"/>
  <c r="AT12" i="19"/>
  <c r="AQ12" i="19"/>
  <c r="AP12" i="19"/>
  <c r="AO12" i="19"/>
  <c r="AH12" i="19"/>
  <c r="AI12" i="19" s="1"/>
  <c r="Y12" i="19"/>
  <c r="Z12" i="19" s="1"/>
  <c r="P12" i="19"/>
  <c r="Q12" i="19" s="1"/>
  <c r="EC11" i="19"/>
  <c r="EB11" i="19"/>
  <c r="BU11" i="19"/>
  <c r="BT11" i="19"/>
  <c r="BS11" i="19"/>
  <c r="BR11" i="19"/>
  <c r="BQ11" i="19"/>
  <c r="BP11" i="19"/>
  <c r="BO11" i="19"/>
  <c r="BK11" i="19"/>
  <c r="BJ11" i="19"/>
  <c r="BI11" i="19"/>
  <c r="BH11" i="19"/>
  <c r="BG11" i="19"/>
  <c r="BF11" i="19"/>
  <c r="BE11" i="19"/>
  <c r="BC11" i="19"/>
  <c r="AT11" i="19"/>
  <c r="AQ11" i="19"/>
  <c r="AP11" i="19"/>
  <c r="AO11" i="19"/>
  <c r="AH11" i="19"/>
  <c r="AI11" i="19" s="1"/>
  <c r="Y11" i="19"/>
  <c r="Z11" i="19" s="1"/>
  <c r="P11" i="19"/>
  <c r="Q11" i="19" s="1"/>
  <c r="EC10" i="19"/>
  <c r="EB10" i="19"/>
  <c r="BU10" i="19"/>
  <c r="BT10" i="19"/>
  <c r="BS10" i="19"/>
  <c r="BR10" i="19"/>
  <c r="BQ10" i="19"/>
  <c r="BP10" i="19"/>
  <c r="BO10" i="19"/>
  <c r="BK10" i="19"/>
  <c r="BJ10" i="19"/>
  <c r="BI10" i="19"/>
  <c r="BH10" i="19"/>
  <c r="BG10" i="19"/>
  <c r="BF10" i="19"/>
  <c r="BE10" i="19"/>
  <c r="BC10" i="19"/>
  <c r="AT10" i="19"/>
  <c r="AQ10" i="19"/>
  <c r="AP10" i="19"/>
  <c r="AO10" i="19"/>
  <c r="AH10" i="19"/>
  <c r="AI10" i="19" s="1"/>
  <c r="Y10" i="19"/>
  <c r="Z10" i="19" s="1"/>
  <c r="P10" i="19"/>
  <c r="Q10" i="19" s="1"/>
  <c r="EC9" i="19"/>
  <c r="EB9" i="19"/>
  <c r="ED9" i="19" s="1"/>
  <c r="BU9" i="19"/>
  <c r="BT9" i="19"/>
  <c r="BS9" i="19"/>
  <c r="BR9" i="19"/>
  <c r="BQ9" i="19"/>
  <c r="BP9" i="19"/>
  <c r="BO9" i="19"/>
  <c r="BK9" i="19"/>
  <c r="BJ9" i="19"/>
  <c r="BI9" i="19"/>
  <c r="BH9" i="19"/>
  <c r="BG9" i="19"/>
  <c r="BF9" i="19"/>
  <c r="BE9" i="19"/>
  <c r="BC9" i="19"/>
  <c r="AT9" i="19"/>
  <c r="AQ9" i="19"/>
  <c r="AP9" i="19"/>
  <c r="AO9" i="19"/>
  <c r="AH9" i="19"/>
  <c r="AI9" i="19" s="1"/>
  <c r="Y9" i="19"/>
  <c r="Z9" i="19" s="1"/>
  <c r="P9" i="19"/>
  <c r="Q9" i="19" s="1"/>
  <c r="EC8" i="19"/>
  <c r="EB8" i="19"/>
  <c r="BU8" i="19"/>
  <c r="BT8" i="19"/>
  <c r="BS8" i="19"/>
  <c r="BR8" i="19"/>
  <c r="BQ8" i="19"/>
  <c r="BP8" i="19"/>
  <c r="BO8" i="19"/>
  <c r="BK8" i="19"/>
  <c r="BJ8" i="19"/>
  <c r="BI8" i="19"/>
  <c r="BH8" i="19"/>
  <c r="BG8" i="19"/>
  <c r="BF8" i="19"/>
  <c r="BE8" i="19"/>
  <c r="BC8" i="19"/>
  <c r="AT8" i="19"/>
  <c r="AQ8" i="19"/>
  <c r="AP8" i="19"/>
  <c r="AO8" i="19"/>
  <c r="AH8" i="19"/>
  <c r="AI8" i="19" s="1"/>
  <c r="Y8" i="19"/>
  <c r="Z8" i="19" s="1"/>
  <c r="L29" i="1" l="1"/>
  <c r="L28" i="1"/>
  <c r="L27" i="1"/>
  <c r="L26" i="1"/>
  <c r="L25" i="1"/>
  <c r="L24" i="1"/>
  <c r="L23" i="1"/>
  <c r="M29" i="1"/>
  <c r="M45" i="1" s="1"/>
  <c r="M28" i="1"/>
  <c r="M27" i="1"/>
  <c r="M43" i="1" s="1"/>
  <c r="M26" i="1"/>
  <c r="M42" i="1" s="1"/>
  <c r="M25" i="1"/>
  <c r="M24" i="1"/>
  <c r="M23" i="1"/>
  <c r="T23" i="21" s="1"/>
  <c r="L22" i="1"/>
  <c r="M22" i="1"/>
  <c r="T22" i="21" s="1"/>
  <c r="L21" i="1"/>
  <c r="M21" i="1"/>
  <c r="L20" i="1"/>
  <c r="M20" i="1"/>
  <c r="L19" i="1"/>
  <c r="M19" i="1"/>
  <c r="T19" i="21" s="1"/>
  <c r="L18" i="1"/>
  <c r="M18" i="1"/>
  <c r="E18" i="1"/>
  <c r="F18" i="1"/>
  <c r="E29" i="1"/>
  <c r="E28" i="1"/>
  <c r="E26" i="1"/>
  <c r="E42" i="1" s="1"/>
  <c r="E22" i="1"/>
  <c r="E20" i="1"/>
  <c r="E19" i="1"/>
  <c r="F29" i="1"/>
  <c r="F28" i="1"/>
  <c r="F26" i="1"/>
  <c r="F22" i="1"/>
  <c r="F20" i="1"/>
  <c r="F19" i="1"/>
  <c r="T21" i="21"/>
  <c r="T24" i="21"/>
  <c r="T20" i="21"/>
  <c r="BV161" i="19"/>
  <c r="BV162" i="19"/>
  <c r="BV170" i="19"/>
  <c r="BV169" i="19"/>
  <c r="G26" i="1"/>
  <c r="N26" i="1" s="1"/>
  <c r="BV49" i="19"/>
  <c r="BY49" i="19" s="1"/>
  <c r="BV23" i="19"/>
  <c r="BV199" i="19"/>
  <c r="BV33" i="19"/>
  <c r="BV41" i="19"/>
  <c r="BY41" i="19" s="1"/>
  <c r="DI41" i="19" s="1"/>
  <c r="BV57" i="19"/>
  <c r="BV89" i="19"/>
  <c r="BV97" i="19"/>
  <c r="BY97" i="19" s="1"/>
  <c r="BV73" i="19"/>
  <c r="BY73" i="19" s="1"/>
  <c r="DI73" i="19" s="1"/>
  <c r="BV81" i="19"/>
  <c r="BV15" i="19"/>
  <c r="BV197" i="19"/>
  <c r="BV195" i="19"/>
  <c r="BY195" i="19" s="1"/>
  <c r="BV196" i="19"/>
  <c r="BV146" i="19"/>
  <c r="BY146" i="19" s="1"/>
  <c r="DI146" i="19" s="1"/>
  <c r="BV147" i="19"/>
  <c r="BY147" i="19" s="1"/>
  <c r="DI147" i="19" s="1"/>
  <c r="BV154" i="19"/>
  <c r="BY154" i="19" s="1"/>
  <c r="BV155" i="19"/>
  <c r="BV177" i="19"/>
  <c r="BV178" i="19"/>
  <c r="BV185" i="19"/>
  <c r="BY185" i="19" s="1"/>
  <c r="DI185" i="19" s="1"/>
  <c r="BV186" i="19"/>
  <c r="BY186" i="19" s="1"/>
  <c r="BV65" i="19"/>
  <c r="BY65" i="19" s="1"/>
  <c r="DI65" i="19" s="1"/>
  <c r="BV105" i="19"/>
  <c r="BY105" i="19" s="1"/>
  <c r="DI105" i="19" s="1"/>
  <c r="BV113" i="19"/>
  <c r="BY113" i="19" s="1"/>
  <c r="BV121" i="19"/>
  <c r="BV129" i="19"/>
  <c r="BV137" i="19"/>
  <c r="BV9" i="19"/>
  <c r="BY9" i="19" s="1"/>
  <c r="DI9" i="19" s="1"/>
  <c r="BV17" i="19"/>
  <c r="BV25" i="19"/>
  <c r="BV34" i="19"/>
  <c r="BV42" i="19"/>
  <c r="BV50" i="19"/>
  <c r="BV58" i="19"/>
  <c r="BV66" i="19"/>
  <c r="BY66" i="19" s="1"/>
  <c r="DI66" i="19" s="1"/>
  <c r="BV74" i="19"/>
  <c r="BY74" i="19" s="1"/>
  <c r="BV82" i="19"/>
  <c r="BV90" i="19"/>
  <c r="BV98" i="19"/>
  <c r="BY98" i="19" s="1"/>
  <c r="DI98" i="19" s="1"/>
  <c r="BV106" i="19"/>
  <c r="BY106" i="19" s="1"/>
  <c r="BV114" i="19"/>
  <c r="BW114" i="19" s="1"/>
  <c r="BV122" i="19"/>
  <c r="BY122" i="19" s="1"/>
  <c r="BV130" i="19"/>
  <c r="BV138" i="19"/>
  <c r="BV148" i="19"/>
  <c r="BV163" i="19"/>
  <c r="BY163" i="19" s="1"/>
  <c r="BV171" i="19"/>
  <c r="BW171" i="19" s="1"/>
  <c r="BV179" i="19"/>
  <c r="BW179" i="19" s="1"/>
  <c r="BV187" i="19"/>
  <c r="BY187" i="19" s="1"/>
  <c r="BV201" i="19"/>
  <c r="BV10" i="19"/>
  <c r="BY10" i="19" s="1"/>
  <c r="DI10" i="19" s="1"/>
  <c r="BV18" i="19"/>
  <c r="BV26" i="19"/>
  <c r="BV35" i="19"/>
  <c r="BW35" i="19" s="1"/>
  <c r="BV43" i="19"/>
  <c r="BV51" i="19"/>
  <c r="BV59" i="19"/>
  <c r="BV67" i="19"/>
  <c r="BY67" i="19" s="1"/>
  <c r="BV75" i="19"/>
  <c r="BY75" i="19" s="1"/>
  <c r="BV83" i="19"/>
  <c r="BY83" i="19" s="1"/>
  <c r="DI83" i="19" s="1"/>
  <c r="BV99" i="19"/>
  <c r="BV107" i="19"/>
  <c r="BY107" i="19" s="1"/>
  <c r="DI107" i="19" s="1"/>
  <c r="BV115" i="19"/>
  <c r="BY115" i="19" s="1"/>
  <c r="DI115" i="19" s="1"/>
  <c r="BV123" i="19"/>
  <c r="BY123" i="19" s="1"/>
  <c r="DI123" i="19" s="1"/>
  <c r="BV131" i="19"/>
  <c r="BY131" i="19" s="1"/>
  <c r="BV139" i="19"/>
  <c r="BV149" i="19"/>
  <c r="BY149" i="19" s="1"/>
  <c r="DI149" i="19" s="1"/>
  <c r="BV156" i="19"/>
  <c r="BV164" i="19"/>
  <c r="BV172" i="19"/>
  <c r="BY172" i="19" s="1"/>
  <c r="DI172" i="19" s="1"/>
  <c r="BV180" i="19"/>
  <c r="BV188" i="19"/>
  <c r="BV190" i="19"/>
  <c r="BY190" i="19" s="1"/>
  <c r="BV202" i="19"/>
  <c r="BV204" i="19"/>
  <c r="BV19" i="19"/>
  <c r="BV24" i="19"/>
  <c r="BV27" i="19"/>
  <c r="BV32" i="19"/>
  <c r="BY32" i="19" s="1"/>
  <c r="BV36" i="19"/>
  <c r="BY36" i="19" s="1"/>
  <c r="DI36" i="19" s="1"/>
  <c r="BV40" i="19"/>
  <c r="BY40" i="19" s="1"/>
  <c r="BV44" i="19"/>
  <c r="BY44" i="19" s="1"/>
  <c r="BV48" i="19"/>
  <c r="BY48" i="19" s="1"/>
  <c r="DI48" i="19" s="1"/>
  <c r="BV52" i="19"/>
  <c r="BV56" i="19"/>
  <c r="BV60" i="19"/>
  <c r="BY60" i="19" s="1"/>
  <c r="BV64" i="19"/>
  <c r="BY64" i="19" s="1"/>
  <c r="BV68" i="19"/>
  <c r="BY68" i="19" s="1"/>
  <c r="BV72" i="19"/>
  <c r="BV76" i="19"/>
  <c r="BY76" i="19" s="1"/>
  <c r="BV80" i="19"/>
  <c r="BY80" i="19" s="1"/>
  <c r="BV84" i="19"/>
  <c r="BW84" i="19" s="1"/>
  <c r="BV88" i="19"/>
  <c r="BV92" i="19"/>
  <c r="BV96" i="19"/>
  <c r="BV100" i="19"/>
  <c r="BY100" i="19" s="1"/>
  <c r="DI100" i="19" s="1"/>
  <c r="BV104" i="19"/>
  <c r="BY104" i="19" s="1"/>
  <c r="DI104" i="19" s="1"/>
  <c r="BV108" i="19"/>
  <c r="BY108" i="19" s="1"/>
  <c r="BV112" i="19"/>
  <c r="BW112" i="19" s="1"/>
  <c r="BV116" i="19"/>
  <c r="BV120" i="19"/>
  <c r="BV124" i="19"/>
  <c r="BV128" i="19"/>
  <c r="BY128" i="19" s="1"/>
  <c r="BV132" i="19"/>
  <c r="BY132" i="19" s="1"/>
  <c r="DI132" i="19" s="1"/>
  <c r="BV136" i="19"/>
  <c r="BY136" i="19" s="1"/>
  <c r="DI136" i="19" s="1"/>
  <c r="BV140" i="19"/>
  <c r="BY140" i="19" s="1"/>
  <c r="DI140" i="19" s="1"/>
  <c r="BV144" i="19"/>
  <c r="BY144" i="19" s="1"/>
  <c r="DI144" i="19" s="1"/>
  <c r="BV150" i="19"/>
  <c r="BV157" i="19"/>
  <c r="BV165" i="19"/>
  <c r="BY165" i="19" s="1"/>
  <c r="DI165" i="19" s="1"/>
  <c r="BV173" i="19"/>
  <c r="BY173" i="19" s="1"/>
  <c r="DI173" i="19" s="1"/>
  <c r="BV181" i="19"/>
  <c r="BY181" i="19" s="1"/>
  <c r="DI181" i="19" s="1"/>
  <c r="BV189" i="19"/>
  <c r="BY189" i="19" s="1"/>
  <c r="BV191" i="19"/>
  <c r="BV200" i="19"/>
  <c r="BY200" i="19" s="1"/>
  <c r="DI200" i="19" s="1"/>
  <c r="BV203" i="19"/>
  <c r="BV205" i="19"/>
  <c r="BV11" i="19"/>
  <c r="BY11" i="19" s="1"/>
  <c r="BV16" i="19"/>
  <c r="BV12" i="19"/>
  <c r="BY12" i="19" s="1"/>
  <c r="DI12" i="19" s="1"/>
  <c r="BV20" i="19"/>
  <c r="BY20" i="19" s="1"/>
  <c r="DI20" i="19" s="1"/>
  <c r="BV28" i="19"/>
  <c r="BY28" i="19" s="1"/>
  <c r="DI28" i="19" s="1"/>
  <c r="BV37" i="19"/>
  <c r="BV45" i="19"/>
  <c r="BY45" i="19" s="1"/>
  <c r="DI45" i="19" s="1"/>
  <c r="BV53" i="19"/>
  <c r="BV61" i="19"/>
  <c r="BV69" i="19"/>
  <c r="BY69" i="19" s="1"/>
  <c r="BV77" i="19"/>
  <c r="BY77" i="19" s="1"/>
  <c r="DI77" i="19" s="1"/>
  <c r="BV85" i="19"/>
  <c r="BY85" i="19" s="1"/>
  <c r="BV93" i="19"/>
  <c r="BY93" i="19" s="1"/>
  <c r="DI93" i="19" s="1"/>
  <c r="BV101" i="19"/>
  <c r="BY101" i="19" s="1"/>
  <c r="BV109" i="19"/>
  <c r="BV117" i="19"/>
  <c r="BV125" i="19"/>
  <c r="BV133" i="19"/>
  <c r="BV141" i="19"/>
  <c r="BY141" i="19" s="1"/>
  <c r="BV151" i="19"/>
  <c r="BV158" i="19"/>
  <c r="BV166" i="19"/>
  <c r="BV174" i="19"/>
  <c r="BV182" i="19"/>
  <c r="BV206" i="19"/>
  <c r="BV13" i="19"/>
  <c r="BY13" i="19" s="1"/>
  <c r="BV21" i="19"/>
  <c r="BY21" i="19" s="1"/>
  <c r="DI21" i="19" s="1"/>
  <c r="BV29" i="19"/>
  <c r="BY29" i="19" s="1"/>
  <c r="BV38" i="19"/>
  <c r="BY38" i="19" s="1"/>
  <c r="BV46" i="19"/>
  <c r="BY46" i="19" s="1"/>
  <c r="BV54" i="19"/>
  <c r="BY54" i="19" s="1"/>
  <c r="BV62" i="19"/>
  <c r="BV70" i="19"/>
  <c r="BV78" i="19"/>
  <c r="BY78" i="19" s="1"/>
  <c r="BV86" i="19"/>
  <c r="BY86" i="19" s="1"/>
  <c r="DI86" i="19" s="1"/>
  <c r="BV94" i="19"/>
  <c r="BY94" i="19" s="1"/>
  <c r="DI94" i="19" s="1"/>
  <c r="BV102" i="19"/>
  <c r="BV110" i="19"/>
  <c r="BV118" i="19"/>
  <c r="BV126" i="19"/>
  <c r="BV134" i="19"/>
  <c r="BV142" i="19"/>
  <c r="BV152" i="19"/>
  <c r="BY152" i="19" s="1"/>
  <c r="BV159" i="19"/>
  <c r="BY159" i="19" s="1"/>
  <c r="BV167" i="19"/>
  <c r="BY167" i="19" s="1"/>
  <c r="BV175" i="19"/>
  <c r="BW175" i="19" s="1"/>
  <c r="BV183" i="19"/>
  <c r="BV192" i="19"/>
  <c r="BV193" i="19"/>
  <c r="BV207" i="19"/>
  <c r="BY207" i="19" s="1"/>
  <c r="DI207" i="19" s="1"/>
  <c r="BV14" i="19"/>
  <c r="BY14" i="19" s="1"/>
  <c r="BV22" i="19"/>
  <c r="BY22" i="19" s="1"/>
  <c r="BV31" i="19"/>
  <c r="BY31" i="19" s="1"/>
  <c r="DI31" i="19" s="1"/>
  <c r="ED32" i="19"/>
  <c r="BV39" i="19"/>
  <c r="BV47" i="19"/>
  <c r="BV55" i="19"/>
  <c r="BY55" i="19" s="1"/>
  <c r="DI55" i="19" s="1"/>
  <c r="BV63" i="19"/>
  <c r="BY63" i="19" s="1"/>
  <c r="BV71" i="19"/>
  <c r="BY71" i="19" s="1"/>
  <c r="DI71" i="19" s="1"/>
  <c r="BV79" i="19"/>
  <c r="BY79" i="19" s="1"/>
  <c r="BV87" i="19"/>
  <c r="BV95" i="19"/>
  <c r="BY95" i="19" s="1"/>
  <c r="DI95" i="19" s="1"/>
  <c r="BV103" i="19"/>
  <c r="BV111" i="19"/>
  <c r="BV119" i="19"/>
  <c r="BV127" i="19"/>
  <c r="BV135" i="19"/>
  <c r="BY135" i="19" s="1"/>
  <c r="DI135" i="19" s="1"/>
  <c r="BV143" i="19"/>
  <c r="BV145" i="19"/>
  <c r="BV153" i="19"/>
  <c r="BY153" i="19" s="1"/>
  <c r="DI153" i="19" s="1"/>
  <c r="BV160" i="19"/>
  <c r="BV168" i="19"/>
  <c r="BV176" i="19"/>
  <c r="BY176" i="19" s="1"/>
  <c r="BV184" i="19"/>
  <c r="BY184" i="19" s="1"/>
  <c r="DI184" i="19" s="1"/>
  <c r="BV194" i="19"/>
  <c r="BV198" i="19"/>
  <c r="E23" i="1"/>
  <c r="ED11" i="19"/>
  <c r="BY91" i="19"/>
  <c r="ED87" i="19"/>
  <c r="ED10" i="19"/>
  <c r="BY82" i="19"/>
  <c r="DI82" i="19" s="1"/>
  <c r="BY90" i="19"/>
  <c r="DI90" i="19" s="1"/>
  <c r="ED187" i="19"/>
  <c r="BY18" i="19"/>
  <c r="DI18" i="19" s="1"/>
  <c r="BY34" i="19"/>
  <c r="ED22" i="19"/>
  <c r="ED54" i="19"/>
  <c r="ED93" i="19"/>
  <c r="ED80" i="19"/>
  <c r="ED86" i="19"/>
  <c r="BY27" i="19"/>
  <c r="DI27" i="19" s="1"/>
  <c r="BY52" i="19"/>
  <c r="BY53" i="19"/>
  <c r="DI53" i="19" s="1"/>
  <c r="BY61" i="19"/>
  <c r="BY15" i="19"/>
  <c r="BY84" i="19"/>
  <c r="DI84" i="19" s="1"/>
  <c r="BY30" i="19"/>
  <c r="BY39" i="19"/>
  <c r="BY47" i="19"/>
  <c r="DI47" i="19" s="1"/>
  <c r="BY24" i="19"/>
  <c r="DI24" i="19" s="1"/>
  <c r="ED130" i="19"/>
  <c r="BY23" i="19"/>
  <c r="BV8" i="19"/>
  <c r="BY8" i="19" s="1"/>
  <c r="BY16" i="19"/>
  <c r="DI16" i="19" s="1"/>
  <c r="ED30" i="19"/>
  <c r="BY56" i="19"/>
  <c r="DI56" i="19" s="1"/>
  <c r="BY17" i="19"/>
  <c r="DI17" i="19" s="1"/>
  <c r="BY25" i="19"/>
  <c r="DI25" i="19" s="1"/>
  <c r="BY33" i="19"/>
  <c r="DI33" i="19" s="1"/>
  <c r="BY57" i="19"/>
  <c r="ED126" i="19"/>
  <c r="ED134" i="19"/>
  <c r="ED167" i="19"/>
  <c r="BY72" i="19"/>
  <c r="ED12" i="19"/>
  <c r="BY19" i="19"/>
  <c r="BY26" i="19"/>
  <c r="BY35" i="19"/>
  <c r="DI35" i="19" s="1"/>
  <c r="BY43" i="19"/>
  <c r="DI43" i="19" s="1"/>
  <c r="BY51" i="19"/>
  <c r="DI51" i="19" s="1"/>
  <c r="BY59" i="19"/>
  <c r="DI59" i="19" s="1"/>
  <c r="BY81" i="19"/>
  <c r="DI81" i="19" s="1"/>
  <c r="BY88" i="19"/>
  <c r="DI88" i="19" s="1"/>
  <c r="ED89" i="19"/>
  <c r="ED34" i="19"/>
  <c r="ED42" i="19"/>
  <c r="ED155" i="19"/>
  <c r="ED181" i="19"/>
  <c r="ED59" i="19"/>
  <c r="ED123" i="19"/>
  <c r="ED81" i="19"/>
  <c r="ED37" i="19"/>
  <c r="ED45" i="19"/>
  <c r="ED74" i="19"/>
  <c r="ED95" i="19"/>
  <c r="ED104" i="19"/>
  <c r="ED124" i="19"/>
  <c r="ED141" i="19"/>
  <c r="ED163" i="19"/>
  <c r="ED176" i="19"/>
  <c r="ED193" i="19"/>
  <c r="ED205" i="19"/>
  <c r="ED119" i="19"/>
  <c r="ED197" i="19"/>
  <c r="ED15" i="19"/>
  <c r="ED44" i="19"/>
  <c r="ED50" i="19"/>
  <c r="ED62" i="19"/>
  <c r="ED69" i="19"/>
  <c r="ED83" i="19"/>
  <c r="ED94" i="19"/>
  <c r="ED99" i="19"/>
  <c r="ED107" i="19"/>
  <c r="ED112" i="19"/>
  <c r="ED154" i="19"/>
  <c r="ED171" i="19"/>
  <c r="ED201" i="19"/>
  <c r="ED70" i="19"/>
  <c r="ED51" i="19"/>
  <c r="ED18" i="19"/>
  <c r="ED46" i="19"/>
  <c r="ED96" i="19"/>
  <c r="BL107" i="19"/>
  <c r="BM107" i="19" s="1"/>
  <c r="ED121" i="19"/>
  <c r="ED131" i="19"/>
  <c r="ED142" i="19"/>
  <c r="ED150" i="19"/>
  <c r="ED185" i="19"/>
  <c r="BL98" i="19"/>
  <c r="BM98" i="19" s="1"/>
  <c r="BL40" i="19"/>
  <c r="BM40" i="19" s="1"/>
  <c r="BL109" i="19"/>
  <c r="BM109" i="19" s="1"/>
  <c r="BL142" i="19"/>
  <c r="BM142" i="19" s="1"/>
  <c r="ED179" i="19"/>
  <c r="BL92" i="19"/>
  <c r="BM92" i="19" s="1"/>
  <c r="BL162" i="19"/>
  <c r="BM162" i="19" s="1"/>
  <c r="ED195" i="19"/>
  <c r="ED198" i="19"/>
  <c r="ED21" i="19"/>
  <c r="BL47" i="19"/>
  <c r="BM47" i="19" s="1"/>
  <c r="ED61" i="19"/>
  <c r="ED132" i="19"/>
  <c r="ED159" i="19"/>
  <c r="BY171" i="19"/>
  <c r="ED180" i="19"/>
  <c r="ED199" i="19"/>
  <c r="BL179" i="19"/>
  <c r="BM179" i="19" s="1"/>
  <c r="BL11" i="19"/>
  <c r="ED29" i="19"/>
  <c r="ED77" i="19"/>
  <c r="BL67" i="19"/>
  <c r="BM67" i="19" s="1"/>
  <c r="BL18" i="19"/>
  <c r="BM18" i="19" s="1"/>
  <c r="BL14" i="19"/>
  <c r="BM14" i="19" s="1"/>
  <c r="BL22" i="19"/>
  <c r="BM22" i="19" s="1"/>
  <c r="ED43" i="19"/>
  <c r="BL144" i="19"/>
  <c r="BM144" i="19" s="1"/>
  <c r="ED202" i="19"/>
  <c r="ED40" i="19"/>
  <c r="ED49" i="19"/>
  <c r="ED58" i="19"/>
  <c r="ED78" i="19"/>
  <c r="ED82" i="19"/>
  <c r="BL100" i="19"/>
  <c r="BM100" i="19" s="1"/>
  <c r="ED102" i="19"/>
  <c r="ED106" i="19"/>
  <c r="ED109" i="19"/>
  <c r="ED116" i="19"/>
  <c r="ED117" i="19"/>
  <c r="ED138" i="19"/>
  <c r="ED143" i="19"/>
  <c r="ED149" i="19"/>
  <c r="BY170" i="19"/>
  <c r="DI170" i="19" s="1"/>
  <c r="BL188" i="19"/>
  <c r="BM188" i="19" s="1"/>
  <c r="ED204" i="19"/>
  <c r="BY143" i="19"/>
  <c r="DI143" i="19" s="1"/>
  <c r="BL147" i="19"/>
  <c r="BM147" i="19" s="1"/>
  <c r="BL163" i="19"/>
  <c r="BM163" i="19" s="1"/>
  <c r="BY178" i="19"/>
  <c r="DI178" i="19" s="1"/>
  <c r="BL44" i="19"/>
  <c r="BM44" i="19" s="1"/>
  <c r="ED79" i="19"/>
  <c r="BL82" i="19"/>
  <c r="BM82" i="19" s="1"/>
  <c r="ED118" i="19"/>
  <c r="ED135" i="19"/>
  <c r="BY155" i="19"/>
  <c r="BL180" i="19"/>
  <c r="BM180" i="19" s="1"/>
  <c r="ED8" i="19"/>
  <c r="ED13" i="19"/>
  <c r="ED19" i="19"/>
  <c r="ED27" i="19"/>
  <c r="ED38" i="19"/>
  <c r="ED55" i="19"/>
  <c r="ED64" i="19"/>
  <c r="ED67" i="19"/>
  <c r="ED110" i="19"/>
  <c r="ED111" i="19"/>
  <c r="BL134" i="19"/>
  <c r="BM134" i="19" s="1"/>
  <c r="ED140" i="19"/>
  <c r="ED146" i="19"/>
  <c r="BL155" i="19"/>
  <c r="BM155" i="19" s="1"/>
  <c r="ED164" i="19"/>
  <c r="ED165" i="19"/>
  <c r="BL171" i="19"/>
  <c r="BM171" i="19" s="1"/>
  <c r="BY175" i="19"/>
  <c r="DI175" i="19" s="1"/>
  <c r="ED182" i="19"/>
  <c r="BL187" i="19"/>
  <c r="BM187" i="19" s="1"/>
  <c r="ED200" i="19"/>
  <c r="ED47" i="19"/>
  <c r="ED56" i="19"/>
  <c r="ED147" i="19"/>
  <c r="ED190" i="19"/>
  <c r="ED194" i="19"/>
  <c r="ED206" i="19"/>
  <c r="ED14" i="19"/>
  <c r="ED24" i="19"/>
  <c r="ED28" i="19"/>
  <c r="ED39" i="19"/>
  <c r="ED68" i="19"/>
  <c r="EB91" i="19"/>
  <c r="ED91" i="19" s="1"/>
  <c r="BL96" i="19"/>
  <c r="BM96" i="19" s="1"/>
  <c r="ED152" i="19"/>
  <c r="ED158" i="19"/>
  <c r="ED166" i="19"/>
  <c r="ED169" i="19"/>
  <c r="BL115" i="19"/>
  <c r="BM115" i="19" s="1"/>
  <c r="BL124" i="19"/>
  <c r="BM124" i="19" s="1"/>
  <c r="BL140" i="19"/>
  <c r="BM140" i="19" s="1"/>
  <c r="BY148" i="19"/>
  <c r="DI148" i="19" s="1"/>
  <c r="ED153" i="19"/>
  <c r="BL168" i="19"/>
  <c r="BM168" i="19" s="1"/>
  <c r="ED174" i="19"/>
  <c r="BL190" i="19"/>
  <c r="BM190" i="19" s="1"/>
  <c r="ED191" i="19"/>
  <c r="BL148" i="19"/>
  <c r="BM148" i="19" s="1"/>
  <c r="BL13" i="19"/>
  <c r="BM13" i="19" s="1"/>
  <c r="BL26" i="19"/>
  <c r="BM26" i="19" s="1"/>
  <c r="BY192" i="19"/>
  <c r="BL39" i="19"/>
  <c r="BM39" i="19" s="1"/>
  <c r="BY199" i="19"/>
  <c r="DI199" i="19" s="1"/>
  <c r="BL10" i="19"/>
  <c r="BM10" i="19" s="1"/>
  <c r="BL21" i="19"/>
  <c r="BM21" i="19" s="1"/>
  <c r="BG208" i="19"/>
  <c r="BW9" i="19"/>
  <c r="BL9" i="19"/>
  <c r="BM9" i="19" s="1"/>
  <c r="BL52" i="19"/>
  <c r="BM52" i="19" s="1"/>
  <c r="ED115" i="19"/>
  <c r="BL123" i="19"/>
  <c r="BM123" i="19" s="1"/>
  <c r="BL19" i="19"/>
  <c r="BM19" i="19" s="1"/>
  <c r="BL192" i="19"/>
  <c r="BM192" i="19" s="1"/>
  <c r="BL29" i="19"/>
  <c r="BM29" i="19" s="1"/>
  <c r="ED31" i="19"/>
  <c r="BL51" i="19"/>
  <c r="BM51" i="19" s="1"/>
  <c r="ED53" i="19"/>
  <c r="BL55" i="19"/>
  <c r="BM55" i="19" s="1"/>
  <c r="ED63" i="19"/>
  <c r="ED100" i="19"/>
  <c r="ED103" i="19"/>
  <c r="ED125" i="19"/>
  <c r="BL127" i="19"/>
  <c r="BM127" i="19" s="1"/>
  <c r="ED139" i="19"/>
  <c r="BY142" i="19"/>
  <c r="DI142" i="19" s="1"/>
  <c r="ED157" i="19"/>
  <c r="ED172" i="19"/>
  <c r="ED175" i="19"/>
  <c r="ED178" i="19"/>
  <c r="ED183" i="19"/>
  <c r="ED188" i="19"/>
  <c r="ED26" i="19"/>
  <c r="ED75" i="19"/>
  <c r="BY92" i="19"/>
  <c r="DI92" i="19" s="1"/>
  <c r="ED101" i="19"/>
  <c r="BL106" i="19"/>
  <c r="BM106" i="19" s="1"/>
  <c r="ED113" i="19"/>
  <c r="ED128" i="19"/>
  <c r="ED145" i="19"/>
  <c r="BY162" i="19"/>
  <c r="DI162" i="19" s="1"/>
  <c r="ED162" i="19"/>
  <c r="ED173" i="19"/>
  <c r="BL175" i="19"/>
  <c r="BM175" i="19" s="1"/>
  <c r="ED184" i="19"/>
  <c r="ED189" i="19"/>
  <c r="BL194" i="19"/>
  <c r="BM194" i="19" s="1"/>
  <c r="ED207" i="19"/>
  <c r="BW25" i="19"/>
  <c r="BL31" i="19"/>
  <c r="BM31" i="19" s="1"/>
  <c r="ED35" i="19"/>
  <c r="BL66" i="19"/>
  <c r="BM66" i="19" s="1"/>
  <c r="ED92" i="19"/>
  <c r="BL93" i="19"/>
  <c r="BM93" i="19" s="1"/>
  <c r="ED144" i="19"/>
  <c r="BL152" i="19"/>
  <c r="BM152" i="19" s="1"/>
  <c r="BY160" i="19"/>
  <c r="BL12" i="19"/>
  <c r="BM12" i="19" s="1"/>
  <c r="BL17" i="19"/>
  <c r="BM17" i="19" s="1"/>
  <c r="BL20" i="19"/>
  <c r="BM20" i="19" s="1"/>
  <c r="ED20" i="19"/>
  <c r="BL25" i="19"/>
  <c r="BM25" i="19" s="1"/>
  <c r="ED33" i="19"/>
  <c r="BL35" i="19"/>
  <c r="BM35" i="19" s="1"/>
  <c r="ED52" i="19"/>
  <c r="BL54" i="19"/>
  <c r="BM54" i="19" s="1"/>
  <c r="BL60" i="19"/>
  <c r="BM60" i="19" s="1"/>
  <c r="ED66" i="19"/>
  <c r="ED71" i="19"/>
  <c r="ED73" i="19"/>
  <c r="ED76" i="19"/>
  <c r="ED90" i="19"/>
  <c r="BY124" i="19"/>
  <c r="BY133" i="19"/>
  <c r="DI133" i="19" s="1"/>
  <c r="BL137" i="19"/>
  <c r="BM137" i="19" s="1"/>
  <c r="ED148" i="19"/>
  <c r="ED192" i="19"/>
  <c r="BL36" i="19"/>
  <c r="BM36" i="19" s="1"/>
  <c r="ED36" i="19"/>
  <c r="ED41" i="19"/>
  <c r="ED57" i="19"/>
  <c r="BL59" i="19"/>
  <c r="BM59" i="19" s="1"/>
  <c r="BL71" i="19"/>
  <c r="BM71" i="19" s="1"/>
  <c r="BL75" i="19"/>
  <c r="BM75" i="19" s="1"/>
  <c r="BL79" i="19"/>
  <c r="BM79" i="19" s="1"/>
  <c r="ED85" i="19"/>
  <c r="ED122" i="19"/>
  <c r="BL128" i="19"/>
  <c r="BM128" i="19" s="1"/>
  <c r="ED136" i="19"/>
  <c r="ED151" i="19"/>
  <c r="ED177" i="19"/>
  <c r="BL186" i="19"/>
  <c r="BM186" i="19" s="1"/>
  <c r="ED203" i="19"/>
  <c r="BL87" i="19"/>
  <c r="BM87" i="19" s="1"/>
  <c r="ED88" i="19"/>
  <c r="ED98" i="19"/>
  <c r="BL104" i="19"/>
  <c r="BM104" i="19" s="1"/>
  <c r="BL114" i="19"/>
  <c r="BM114" i="19" s="1"/>
  <c r="BL135" i="19"/>
  <c r="BM135" i="19" s="1"/>
  <c r="BL143" i="19"/>
  <c r="BM143" i="19" s="1"/>
  <c r="ED161" i="19"/>
  <c r="ED168" i="19"/>
  <c r="BL170" i="19"/>
  <c r="BM170" i="19" s="1"/>
  <c r="ED170" i="19"/>
  <c r="ED186" i="19"/>
  <c r="BL191" i="19"/>
  <c r="BM191" i="19" s="1"/>
  <c r="BL199" i="19"/>
  <c r="BM199" i="19" s="1"/>
  <c r="BL203" i="19"/>
  <c r="BM203" i="19" s="1"/>
  <c r="BL46" i="19"/>
  <c r="BM46" i="19" s="1"/>
  <c r="ED65" i="19"/>
  <c r="ED72" i="19"/>
  <c r="BL74" i="19"/>
  <c r="BM74" i="19" s="1"/>
  <c r="ED108" i="19"/>
  <c r="ED127" i="19"/>
  <c r="ED156" i="19"/>
  <c r="BY168" i="19"/>
  <c r="BL183" i="19"/>
  <c r="BM183" i="19" s="1"/>
  <c r="BL57" i="19"/>
  <c r="BM57" i="19" s="1"/>
  <c r="BL69" i="19"/>
  <c r="BM69" i="19" s="1"/>
  <c r="BL80" i="19"/>
  <c r="BM80" i="19" s="1"/>
  <c r="BL83" i="19"/>
  <c r="BM83" i="19" s="1"/>
  <c r="BL85" i="19"/>
  <c r="BM85" i="19" s="1"/>
  <c r="AI208" i="19"/>
  <c r="P208" i="19"/>
  <c r="AQ208" i="19"/>
  <c r="BJ208" i="19"/>
  <c r="BT208" i="19"/>
  <c r="BM11" i="19"/>
  <c r="BL24" i="19"/>
  <c r="BM24" i="19" s="1"/>
  <c r="BL34" i="19"/>
  <c r="BM34" i="19" s="1"/>
  <c r="BL38" i="19"/>
  <c r="BM38" i="19" s="1"/>
  <c r="BL41" i="19"/>
  <c r="BM41" i="19" s="1"/>
  <c r="BL58" i="19"/>
  <c r="BM58" i="19" s="1"/>
  <c r="BL61" i="19"/>
  <c r="BM61" i="19" s="1"/>
  <c r="BL86" i="19"/>
  <c r="BM86" i="19" s="1"/>
  <c r="BL88" i="19"/>
  <c r="BM88" i="19" s="1"/>
  <c r="BL103" i="19"/>
  <c r="BM103" i="19" s="1"/>
  <c r="ED133" i="19"/>
  <c r="AP208" i="19"/>
  <c r="BL108" i="19"/>
  <c r="BM108" i="19" s="1"/>
  <c r="AT208" i="19"/>
  <c r="BL8" i="19"/>
  <c r="BM8" i="19" s="1"/>
  <c r="BL28" i="19"/>
  <c r="BM28" i="19" s="1"/>
  <c r="BL68" i="19"/>
  <c r="BM68" i="19" s="1"/>
  <c r="BL70" i="19"/>
  <c r="BM70" i="19" s="1"/>
  <c r="BL72" i="19"/>
  <c r="BM72" i="19" s="1"/>
  <c r="BL77" i="19"/>
  <c r="BM77" i="19" s="1"/>
  <c r="BL97" i="19"/>
  <c r="BM97" i="19" s="1"/>
  <c r="BL102" i="19"/>
  <c r="BM102" i="19" s="1"/>
  <c r="Q198" i="19"/>
  <c r="BW198" i="19" s="1"/>
  <c r="BY201" i="19"/>
  <c r="BL201" i="19"/>
  <c r="BM201" i="19" s="1"/>
  <c r="BY204" i="19"/>
  <c r="BL204" i="19"/>
  <c r="BM204" i="19" s="1"/>
  <c r="BR208" i="19"/>
  <c r="BS208" i="19"/>
  <c r="BL42" i="19"/>
  <c r="BM42" i="19" s="1"/>
  <c r="BL45" i="19"/>
  <c r="BM45" i="19" s="1"/>
  <c r="Q50" i="19"/>
  <c r="BY50" i="19" s="1"/>
  <c r="Q70" i="19"/>
  <c r="BL89" i="19"/>
  <c r="BM89" i="19" s="1"/>
  <c r="BL99" i="19"/>
  <c r="BM99" i="19" s="1"/>
  <c r="Q102" i="19"/>
  <c r="BL131" i="19"/>
  <c r="BM131" i="19" s="1"/>
  <c r="BY193" i="19"/>
  <c r="DI193" i="19" s="1"/>
  <c r="BL193" i="19"/>
  <c r="BM193" i="19" s="1"/>
  <c r="BL33" i="19"/>
  <c r="BM33" i="19" s="1"/>
  <c r="BL76" i="19"/>
  <c r="BM76" i="19" s="1"/>
  <c r="BL49" i="19"/>
  <c r="BM49" i="19" s="1"/>
  <c r="BL43" i="19"/>
  <c r="BM43" i="19" s="1"/>
  <c r="BL50" i="19"/>
  <c r="BM50" i="19" s="1"/>
  <c r="BL53" i="19"/>
  <c r="BM53" i="19" s="1"/>
  <c r="Q58" i="19"/>
  <c r="BL63" i="19"/>
  <c r="BM63" i="19" s="1"/>
  <c r="BY116" i="19"/>
  <c r="BL116" i="19"/>
  <c r="BM116" i="19" s="1"/>
  <c r="Y208" i="19"/>
  <c r="BL32" i="19"/>
  <c r="BM32" i="19" s="1"/>
  <c r="Z208" i="19"/>
  <c r="BE208" i="19"/>
  <c r="BO208" i="19"/>
  <c r="Q37" i="19"/>
  <c r="BL37" i="19"/>
  <c r="BM37" i="19" s="1"/>
  <c r="Q42" i="19"/>
  <c r="BL56" i="19"/>
  <c r="BM56" i="19" s="1"/>
  <c r="BL62" i="19"/>
  <c r="BM62" i="19" s="1"/>
  <c r="BL64" i="19"/>
  <c r="BM64" i="19" s="1"/>
  <c r="Q89" i="19"/>
  <c r="BY117" i="19"/>
  <c r="DI117" i="19" s="1"/>
  <c r="BL117" i="19"/>
  <c r="BM117" i="19" s="1"/>
  <c r="BL119" i="19"/>
  <c r="BM119" i="19" s="1"/>
  <c r="BL156" i="19"/>
  <c r="BM156" i="19" s="1"/>
  <c r="AO208" i="19"/>
  <c r="BI208" i="19"/>
  <c r="BL101" i="19"/>
  <c r="BM101" i="19" s="1"/>
  <c r="BK208" i="19"/>
  <c r="BL16" i="19"/>
  <c r="BM16" i="19" s="1"/>
  <c r="AH208" i="19"/>
  <c r="BF208" i="19"/>
  <c r="BP208" i="19"/>
  <c r="BL15" i="19"/>
  <c r="BM15" i="19" s="1"/>
  <c r="BL23" i="19"/>
  <c r="BM23" i="19" s="1"/>
  <c r="ED23" i="19"/>
  <c r="BL27" i="19"/>
  <c r="BM27" i="19" s="1"/>
  <c r="BL48" i="19"/>
  <c r="BM48" i="19" s="1"/>
  <c r="ED48" i="19"/>
  <c r="ED60" i="19"/>
  <c r="Q62" i="19"/>
  <c r="BL78" i="19"/>
  <c r="BM78" i="19" s="1"/>
  <c r="Q87" i="19"/>
  <c r="BL111" i="19"/>
  <c r="BM111" i="19" s="1"/>
  <c r="BH208" i="19"/>
  <c r="BQ208" i="19"/>
  <c r="EC208" i="19"/>
  <c r="BL81" i="19"/>
  <c r="BM81" i="19" s="1"/>
  <c r="BL105" i="19"/>
  <c r="BM105" i="19" s="1"/>
  <c r="ED105" i="19"/>
  <c r="Q111" i="19"/>
  <c r="BL112" i="19"/>
  <c r="BM112" i="19" s="1"/>
  <c r="ED120" i="19"/>
  <c r="BY125" i="19"/>
  <c r="BL125" i="19"/>
  <c r="BM125" i="19" s="1"/>
  <c r="BL173" i="19"/>
  <c r="BM173" i="19" s="1"/>
  <c r="BL65" i="19"/>
  <c r="BM65" i="19" s="1"/>
  <c r="BL73" i="19"/>
  <c r="BM73" i="19" s="1"/>
  <c r="BL84" i="19"/>
  <c r="BM84" i="19" s="1"/>
  <c r="BL90" i="19"/>
  <c r="BM90" i="19" s="1"/>
  <c r="BY96" i="19"/>
  <c r="ED97" i="19"/>
  <c r="Q118" i="19"/>
  <c r="BY120" i="19"/>
  <c r="DI120" i="19" s="1"/>
  <c r="BL122" i="19"/>
  <c r="BM122" i="19" s="1"/>
  <c r="BL129" i="19"/>
  <c r="BM129" i="19" s="1"/>
  <c r="BL133" i="19"/>
  <c r="BM133" i="19" s="1"/>
  <c r="BY134" i="19"/>
  <c r="Q139" i="19"/>
  <c r="BL141" i="19"/>
  <c r="BM141" i="19" s="1"/>
  <c r="BL189" i="19"/>
  <c r="BM189" i="19" s="1"/>
  <c r="Q158" i="19"/>
  <c r="BW158" i="19" s="1"/>
  <c r="BC208" i="19"/>
  <c r="BU208" i="19"/>
  <c r="BL95" i="19"/>
  <c r="BM95" i="19" s="1"/>
  <c r="Q126" i="19"/>
  <c r="BW126" i="19" s="1"/>
  <c r="BL132" i="19"/>
  <c r="BM132" i="19" s="1"/>
  <c r="BW82" i="19"/>
  <c r="ED84" i="19"/>
  <c r="BL94" i="19"/>
  <c r="BM94" i="19" s="1"/>
  <c r="BY110" i="19"/>
  <c r="DI110" i="19" s="1"/>
  <c r="BL110" i="19"/>
  <c r="BM110" i="19" s="1"/>
  <c r="BL120" i="19"/>
  <c r="BM120" i="19" s="1"/>
  <c r="BY121" i="19"/>
  <c r="DI121" i="19" s="1"/>
  <c r="BL196" i="19"/>
  <c r="BM196" i="19" s="1"/>
  <c r="Q166" i="19"/>
  <c r="BL118" i="19"/>
  <c r="BM118" i="19" s="1"/>
  <c r="Q119" i="19"/>
  <c r="BL126" i="19"/>
  <c r="BM126" i="19" s="1"/>
  <c r="Q127" i="19"/>
  <c r="Q130" i="19"/>
  <c r="BL130" i="19"/>
  <c r="BM130" i="19" s="1"/>
  <c r="Q138" i="19"/>
  <c r="BL138" i="19"/>
  <c r="BM138" i="19" s="1"/>
  <c r="BL139" i="19"/>
  <c r="BM139" i="19" s="1"/>
  <c r="Q145" i="19"/>
  <c r="BY145" i="19" s="1"/>
  <c r="BL149" i="19"/>
  <c r="BM149" i="19" s="1"/>
  <c r="BL151" i="19"/>
  <c r="BM151" i="19" s="1"/>
  <c r="BW155" i="19"/>
  <c r="BL160" i="19"/>
  <c r="BM160" i="19" s="1"/>
  <c r="BY161" i="19"/>
  <c r="DI161" i="19" s="1"/>
  <c r="BY164" i="19"/>
  <c r="DI164" i="19" s="1"/>
  <c r="BL181" i="19"/>
  <c r="BM181" i="19" s="1"/>
  <c r="BL195" i="19"/>
  <c r="BM195" i="19" s="1"/>
  <c r="Q206" i="19"/>
  <c r="BY129" i="19"/>
  <c r="DI129" i="19" s="1"/>
  <c r="BY137" i="19"/>
  <c r="DI137" i="19" s="1"/>
  <c r="BL146" i="19"/>
  <c r="BM146" i="19" s="1"/>
  <c r="BY151" i="19"/>
  <c r="DI151" i="19" s="1"/>
  <c r="BL164" i="19"/>
  <c r="BM164" i="19" s="1"/>
  <c r="Q174" i="19"/>
  <c r="BL178" i="19"/>
  <c r="BM178" i="19" s="1"/>
  <c r="BY182" i="19"/>
  <c r="DI182" i="19" s="1"/>
  <c r="BL200" i="19"/>
  <c r="BM200" i="19" s="1"/>
  <c r="Q202" i="19"/>
  <c r="BL202" i="19"/>
  <c r="BM202" i="19" s="1"/>
  <c r="BY157" i="19"/>
  <c r="BL157" i="19"/>
  <c r="BM157" i="19" s="1"/>
  <c r="BL159" i="19"/>
  <c r="BM159" i="19" s="1"/>
  <c r="Q194" i="19"/>
  <c r="ED196" i="19"/>
  <c r="BY197" i="19"/>
  <c r="BL197" i="19"/>
  <c r="BM197" i="19" s="1"/>
  <c r="BL206" i="19"/>
  <c r="BM206" i="19" s="1"/>
  <c r="BL113" i="19"/>
  <c r="BM113" i="19" s="1"/>
  <c r="BL121" i="19"/>
  <c r="BM121" i="19" s="1"/>
  <c r="BL136" i="19"/>
  <c r="BM136" i="19" s="1"/>
  <c r="Q150" i="19"/>
  <c r="BL154" i="19"/>
  <c r="BM154" i="19" s="1"/>
  <c r="BL172" i="19"/>
  <c r="BM172" i="19" s="1"/>
  <c r="BL145" i="19"/>
  <c r="BM145" i="19" s="1"/>
  <c r="ED160" i="19"/>
  <c r="BL165" i="19"/>
  <c r="BM165" i="19" s="1"/>
  <c r="BL167" i="19"/>
  <c r="BM167" i="19" s="1"/>
  <c r="BL176" i="19"/>
  <c r="BM176" i="19" s="1"/>
  <c r="BY177" i="19"/>
  <c r="DI177" i="19" s="1"/>
  <c r="BL184" i="19"/>
  <c r="BM184" i="19" s="1"/>
  <c r="BL198" i="19"/>
  <c r="BM198" i="19" s="1"/>
  <c r="Q205" i="19"/>
  <c r="BL205" i="19"/>
  <c r="BM205" i="19" s="1"/>
  <c r="BL150" i="19"/>
  <c r="BM150" i="19" s="1"/>
  <c r="BL158" i="19"/>
  <c r="BM158" i="19" s="1"/>
  <c r="BL166" i="19"/>
  <c r="BM166" i="19" s="1"/>
  <c r="BL174" i="19"/>
  <c r="BM174" i="19" s="1"/>
  <c r="BL182" i="19"/>
  <c r="BM182" i="19" s="1"/>
  <c r="Q183" i="19"/>
  <c r="BL207" i="19"/>
  <c r="BM207" i="19" s="1"/>
  <c r="BL153" i="19"/>
  <c r="BM153" i="19" s="1"/>
  <c r="BL161" i="19"/>
  <c r="BM161" i="19" s="1"/>
  <c r="BL169" i="19"/>
  <c r="BM169" i="19" s="1"/>
  <c r="BL177" i="19"/>
  <c r="BM177" i="19" s="1"/>
  <c r="BL185" i="19"/>
  <c r="BM185" i="19" s="1"/>
  <c r="N42" i="1" l="1"/>
  <c r="U42" i="21" s="1"/>
  <c r="U26" i="21"/>
  <c r="L43" i="1"/>
  <c r="S27" i="21"/>
  <c r="T18" i="21"/>
  <c r="M34" i="1"/>
  <c r="T29" i="21"/>
  <c r="T42" i="21"/>
  <c r="T26" i="21"/>
  <c r="T28" i="21"/>
  <c r="T25" i="21"/>
  <c r="L39" i="21"/>
  <c r="O23" i="21"/>
  <c r="BY150" i="19"/>
  <c r="BY194" i="19"/>
  <c r="DI194" i="19" s="1"/>
  <c r="BY89" i="19"/>
  <c r="BY179" i="19"/>
  <c r="DI179" i="19" s="1"/>
  <c r="BW183" i="19"/>
  <c r="BW119" i="19"/>
  <c r="BY202" i="19"/>
  <c r="DI202" i="19" s="1"/>
  <c r="BY42" i="19"/>
  <c r="BW70" i="19"/>
  <c r="BW189" i="19"/>
  <c r="BW167" i="19"/>
  <c r="BY112" i="19"/>
  <c r="BW66" i="19"/>
  <c r="BW166" i="19"/>
  <c r="G42" i="1"/>
  <c r="U26" i="1" s="1"/>
  <c r="S26" i="1"/>
  <c r="F42" i="1"/>
  <c r="T26" i="1" s="1"/>
  <c r="T42" i="1" s="1"/>
  <c r="S23" i="21"/>
  <c r="H26" i="1"/>
  <c r="BV208" i="19"/>
  <c r="BY203" i="19"/>
  <c r="BY205" i="19"/>
  <c r="DI205" i="19" s="1"/>
  <c r="BY138" i="19"/>
  <c r="DI138" i="19" s="1"/>
  <c r="BW52" i="19"/>
  <c r="BW34" i="19"/>
  <c r="BW43" i="19"/>
  <c r="BY206" i="19"/>
  <c r="BY109" i="19"/>
  <c r="BY156" i="19"/>
  <c r="BY180" i="19"/>
  <c r="BY169" i="19"/>
  <c r="BW186" i="19"/>
  <c r="BY103" i="19"/>
  <c r="BY191" i="19"/>
  <c r="BY188" i="19"/>
  <c r="BY174" i="19"/>
  <c r="BW64" i="19"/>
  <c r="BW73" i="19"/>
  <c r="BW51" i="19"/>
  <c r="BY114" i="19"/>
  <c r="BY99" i="19"/>
  <c r="BY196" i="19"/>
  <c r="BW62" i="19"/>
  <c r="BY58" i="19"/>
  <c r="DI58" i="19" s="1"/>
  <c r="BY158" i="19"/>
  <c r="DI158" i="19" s="1"/>
  <c r="BY183" i="19"/>
  <c r="DI183" i="19" s="1"/>
  <c r="BY198" i="19"/>
  <c r="BW163" i="19"/>
  <c r="BW142" i="19"/>
  <c r="BY111" i="19"/>
  <c r="DI111" i="19" s="1"/>
  <c r="BY127" i="19"/>
  <c r="DI127" i="19" s="1"/>
  <c r="BW95" i="19"/>
  <c r="BY102" i="19"/>
  <c r="BY87" i="19"/>
  <c r="DI87" i="19" s="1"/>
  <c r="BY37" i="19"/>
  <c r="BW187" i="19"/>
  <c r="BW14" i="19"/>
  <c r="BY130" i="19"/>
  <c r="DI130" i="19" s="1"/>
  <c r="BY139" i="19"/>
  <c r="BY62" i="19"/>
  <c r="DI62" i="19" s="1"/>
  <c r="BW191" i="19"/>
  <c r="BW92" i="19"/>
  <c r="BW172" i="19"/>
  <c r="BW93" i="19"/>
  <c r="EB208" i="19"/>
  <c r="BY166" i="19"/>
  <c r="DI166" i="19" s="1"/>
  <c r="BY119" i="19"/>
  <c r="DI119" i="19" s="1"/>
  <c r="BW143" i="19"/>
  <c r="BW63" i="19"/>
  <c r="BW168" i="19"/>
  <c r="BY118" i="19"/>
  <c r="DI118" i="19" s="1"/>
  <c r="BY126" i="19"/>
  <c r="BY70" i="19"/>
  <c r="DI70" i="19" s="1"/>
  <c r="BW148" i="19"/>
  <c r="BW150" i="19"/>
  <c r="BW165" i="19"/>
  <c r="BW59" i="19"/>
  <c r="BW184" i="19"/>
  <c r="BW8" i="19"/>
  <c r="BW54" i="19"/>
  <c r="BW26" i="19"/>
  <c r="BW174" i="19"/>
  <c r="BW133" i="19"/>
  <c r="BW123" i="19"/>
  <c r="BW88" i="19"/>
  <c r="BW17" i="19"/>
  <c r="BW103" i="19"/>
  <c r="BW105" i="19"/>
  <c r="BW125" i="19"/>
  <c r="BW87" i="19"/>
  <c r="BW169" i="19"/>
  <c r="BW164" i="19"/>
  <c r="BW104" i="19"/>
  <c r="BW69" i="19"/>
  <c r="BW98" i="19"/>
  <c r="BW153" i="19"/>
  <c r="BW47" i="19"/>
  <c r="BW115" i="19"/>
  <c r="BW10" i="19"/>
  <c r="BW185" i="19"/>
  <c r="BW161" i="19"/>
  <c r="BW83" i="19"/>
  <c r="BW141" i="19"/>
  <c r="BW96" i="19"/>
  <c r="BW173" i="19"/>
  <c r="BW109" i="19"/>
  <c r="BW101" i="19"/>
  <c r="BW15" i="19"/>
  <c r="BW77" i="19"/>
  <c r="BW65" i="19"/>
  <c r="BW147" i="19"/>
  <c r="BW39" i="19"/>
  <c r="BW46" i="19"/>
  <c r="BW176" i="19"/>
  <c r="BW40" i="19"/>
  <c r="BW48" i="19"/>
  <c r="BW28" i="19"/>
  <c r="BW44" i="19"/>
  <c r="BW207" i="19"/>
  <c r="BW106" i="19"/>
  <c r="BW131" i="19"/>
  <c r="BW107" i="19"/>
  <c r="BW151" i="19"/>
  <c r="BW195" i="19"/>
  <c r="BW72" i="19"/>
  <c r="BW135" i="19"/>
  <c r="BW128" i="19"/>
  <c r="BW134" i="19"/>
  <c r="BW120" i="19"/>
  <c r="BW55" i="19"/>
  <c r="BW18" i="19"/>
  <c r="BW80" i="19"/>
  <c r="BW57" i="19"/>
  <c r="BW122" i="19"/>
  <c r="BW136" i="19"/>
  <c r="BW140" i="19"/>
  <c r="BW192" i="19"/>
  <c r="BW190" i="19"/>
  <c r="BW204" i="19"/>
  <c r="BW108" i="19"/>
  <c r="BW29" i="19"/>
  <c r="BW74" i="19"/>
  <c r="BW199" i="19"/>
  <c r="BW38" i="19"/>
  <c r="BW124" i="19"/>
  <c r="BW129" i="19"/>
  <c r="BW23" i="19"/>
  <c r="BW200" i="19"/>
  <c r="BW180" i="19"/>
  <c r="BW203" i="19"/>
  <c r="BW157" i="19"/>
  <c r="BW156" i="19"/>
  <c r="BW100" i="19"/>
  <c r="BW22" i="19"/>
  <c r="BW36" i="19"/>
  <c r="BW60" i="19"/>
  <c r="BW116" i="19"/>
  <c r="BW76" i="19"/>
  <c r="BW196" i="19"/>
  <c r="BW159" i="19"/>
  <c r="BW182" i="19"/>
  <c r="BW137" i="19"/>
  <c r="BW181" i="19"/>
  <c r="BW149" i="19"/>
  <c r="BW127" i="19"/>
  <c r="BW152" i="19"/>
  <c r="BW132" i="19"/>
  <c r="BW113" i="19"/>
  <c r="BW81" i="19"/>
  <c r="BW78" i="19"/>
  <c r="BW20" i="19"/>
  <c r="BW117" i="19"/>
  <c r="BW75" i="19"/>
  <c r="BW97" i="19"/>
  <c r="BW11" i="19"/>
  <c r="BW41" i="19"/>
  <c r="BW12" i="19"/>
  <c r="BW188" i="19"/>
  <c r="BW154" i="19"/>
  <c r="BW170" i="19"/>
  <c r="BW160" i="19"/>
  <c r="BW71" i="19"/>
  <c r="BW16" i="19"/>
  <c r="BW32" i="19"/>
  <c r="BW53" i="19"/>
  <c r="BW49" i="19"/>
  <c r="BW24" i="19"/>
  <c r="BW21" i="19"/>
  <c r="BW177" i="19"/>
  <c r="BW144" i="19"/>
  <c r="BW197" i="19"/>
  <c r="BW110" i="19"/>
  <c r="BW146" i="19"/>
  <c r="BW139" i="19"/>
  <c r="BW19" i="19"/>
  <c r="BW61" i="19"/>
  <c r="BW90" i="19"/>
  <c r="BW121" i="19"/>
  <c r="BW94" i="19"/>
  <c r="BW193" i="19"/>
  <c r="BW67" i="19"/>
  <c r="BW89" i="19"/>
  <c r="BW56" i="19"/>
  <c r="BW27" i="19"/>
  <c r="BW31" i="19"/>
  <c r="BW33" i="19"/>
  <c r="BW45" i="19"/>
  <c r="BW201" i="19"/>
  <c r="BW79" i="19"/>
  <c r="BW68" i="19"/>
  <c r="BW86" i="19"/>
  <c r="BW85" i="19"/>
  <c r="BW178" i="19"/>
  <c r="BW99" i="19"/>
  <c r="BW162" i="19"/>
  <c r="BW13" i="19"/>
  <c r="ED208" i="19"/>
  <c r="BW37" i="19"/>
  <c r="BW138" i="19"/>
  <c r="BW194" i="19"/>
  <c r="BW111" i="19"/>
  <c r="BW50" i="19"/>
  <c r="BW102" i="19"/>
  <c r="BW202" i="19"/>
  <c r="BW130" i="19"/>
  <c r="BW118" i="19"/>
  <c r="BL208" i="19"/>
  <c r="BW206" i="19"/>
  <c r="BW205" i="19"/>
  <c r="BW145" i="19"/>
  <c r="BW42" i="19"/>
  <c r="BW58" i="19"/>
  <c r="Q208" i="19"/>
  <c r="BM208" i="19"/>
  <c r="U42" i="1" l="1"/>
  <c r="S43" i="21"/>
  <c r="S43" i="1"/>
  <c r="T34" i="21"/>
  <c r="T43" i="1"/>
  <c r="O43" i="1"/>
  <c r="T27" i="21"/>
  <c r="V27" i="21" s="1"/>
  <c r="H27" i="21"/>
  <c r="O39" i="21"/>
  <c r="V26" i="1"/>
  <c r="BY208" i="19"/>
  <c r="BW208" i="19"/>
  <c r="V43" i="1" l="1"/>
  <c r="T43" i="21"/>
  <c r="V43" i="21" s="1"/>
  <c r="CM193" i="17"/>
  <c r="CM194" i="17"/>
  <c r="CM195" i="17"/>
  <c r="CM196" i="17"/>
  <c r="CM197" i="17"/>
  <c r="CM198" i="17"/>
  <c r="CM199" i="17"/>
  <c r="CM200" i="17"/>
  <c r="CL193" i="17"/>
  <c r="CL194" i="17"/>
  <c r="CL195" i="17"/>
  <c r="CL196" i="17"/>
  <c r="CL197" i="17"/>
  <c r="CL198" i="17"/>
  <c r="CL199" i="17"/>
  <c r="CL200" i="17"/>
  <c r="CJ120" i="17"/>
  <c r="CJ193" i="17"/>
  <c r="CJ194" i="17"/>
  <c r="CJ195" i="17"/>
  <c r="CJ196" i="17"/>
  <c r="CJ197" i="17"/>
  <c r="CJ198" i="17"/>
  <c r="CJ199" i="17"/>
  <c r="CJ200" i="17"/>
  <c r="CI6" i="17"/>
  <c r="CI7" i="17"/>
  <c r="CI8" i="17"/>
  <c r="CI9" i="17"/>
  <c r="CI10" i="17"/>
  <c r="CI11" i="17"/>
  <c r="CI12" i="17"/>
  <c r="CI13" i="17"/>
  <c r="CI14" i="17"/>
  <c r="CI15" i="17"/>
  <c r="CI16" i="17"/>
  <c r="CI17" i="17"/>
  <c r="CI18" i="17"/>
  <c r="CI19" i="17"/>
  <c r="CI20" i="17"/>
  <c r="CI21" i="17"/>
  <c r="CI22" i="17"/>
  <c r="CI23" i="17"/>
  <c r="CI24" i="17"/>
  <c r="CI25" i="17"/>
  <c r="CI26" i="17"/>
  <c r="CI27" i="17"/>
  <c r="CI28" i="17"/>
  <c r="CI29" i="17"/>
  <c r="CI30" i="17"/>
  <c r="CI31" i="17"/>
  <c r="CI32" i="17"/>
  <c r="CI33" i="17"/>
  <c r="CI34" i="17"/>
  <c r="CI35" i="17"/>
  <c r="CI36" i="17"/>
  <c r="CI37" i="17"/>
  <c r="CI38" i="17"/>
  <c r="CI39" i="17"/>
  <c r="CI40" i="17"/>
  <c r="CI41" i="17"/>
  <c r="CI42" i="17"/>
  <c r="CI43" i="17"/>
  <c r="CI44" i="17"/>
  <c r="CI45" i="17"/>
  <c r="CI46" i="17"/>
  <c r="CI47" i="17"/>
  <c r="CI48" i="17"/>
  <c r="CI49" i="17"/>
  <c r="CI50" i="17"/>
  <c r="CI51" i="17"/>
  <c r="CI52" i="17"/>
  <c r="CI53" i="17"/>
  <c r="CI54" i="17"/>
  <c r="CI55" i="17"/>
  <c r="CI56" i="17"/>
  <c r="CI57" i="17"/>
  <c r="CI58" i="17"/>
  <c r="CI59" i="17"/>
  <c r="CI60" i="17"/>
  <c r="CI61" i="17"/>
  <c r="CI62" i="17"/>
  <c r="CI63" i="17"/>
  <c r="CI64" i="17"/>
  <c r="CI65" i="17"/>
  <c r="CI66" i="17"/>
  <c r="CI67" i="17"/>
  <c r="CI68" i="17"/>
  <c r="CI69" i="17"/>
  <c r="CI70" i="17"/>
  <c r="CI71" i="17"/>
  <c r="CI72" i="17"/>
  <c r="CI73" i="17"/>
  <c r="CI74" i="17"/>
  <c r="CI75" i="17"/>
  <c r="CI76" i="17"/>
  <c r="CI77" i="17"/>
  <c r="CI78" i="17"/>
  <c r="CI79" i="17"/>
  <c r="CI80" i="17"/>
  <c r="CI81" i="17"/>
  <c r="CI82" i="17"/>
  <c r="CI83" i="17"/>
  <c r="CI84" i="17"/>
  <c r="CI85" i="17"/>
  <c r="CI86" i="17"/>
  <c r="CI87" i="17"/>
  <c r="CI88" i="17"/>
  <c r="CI89" i="17"/>
  <c r="CI90" i="17"/>
  <c r="CI91" i="17"/>
  <c r="CI92" i="17"/>
  <c r="CI93" i="17"/>
  <c r="CI94" i="17"/>
  <c r="CI95" i="17"/>
  <c r="CI96" i="17"/>
  <c r="CI97" i="17"/>
  <c r="CI98" i="17"/>
  <c r="CI99" i="17"/>
  <c r="CI100" i="17"/>
  <c r="CI101" i="17"/>
  <c r="CI102" i="17"/>
  <c r="CI103" i="17"/>
  <c r="CI104" i="17"/>
  <c r="CI105" i="17"/>
  <c r="CI106" i="17"/>
  <c r="CI107" i="17"/>
  <c r="CI108" i="17"/>
  <c r="CI109" i="17"/>
  <c r="CI110" i="17"/>
  <c r="CI111" i="17"/>
  <c r="CI112" i="17"/>
  <c r="CI113" i="17"/>
  <c r="CI114" i="17"/>
  <c r="CI115" i="17"/>
  <c r="CI116" i="17"/>
  <c r="CI117" i="17"/>
  <c r="CI118" i="17"/>
  <c r="CI119" i="17"/>
  <c r="CI120" i="17"/>
  <c r="CI121" i="17"/>
  <c r="CI122" i="17"/>
  <c r="CI123" i="17"/>
  <c r="CI124" i="17"/>
  <c r="CI125" i="17"/>
  <c r="CI126" i="17"/>
  <c r="CI127" i="17"/>
  <c r="CI128" i="17"/>
  <c r="CI129" i="17"/>
  <c r="CI130" i="17"/>
  <c r="CI131" i="17"/>
  <c r="CI132" i="17"/>
  <c r="CI133" i="17"/>
  <c r="CI134" i="17"/>
  <c r="CI135" i="17"/>
  <c r="CI136" i="17"/>
  <c r="CI137" i="17"/>
  <c r="CI138" i="17"/>
  <c r="CI139" i="17"/>
  <c r="CI140" i="17"/>
  <c r="CI141" i="17"/>
  <c r="CI142" i="17"/>
  <c r="CI143" i="17"/>
  <c r="CI144" i="17"/>
  <c r="CI145" i="17"/>
  <c r="CI146" i="17"/>
  <c r="CI147" i="17"/>
  <c r="CI148" i="17"/>
  <c r="CI149" i="17"/>
  <c r="CI150" i="17"/>
  <c r="CI151" i="17"/>
  <c r="CI152" i="17"/>
  <c r="CI153" i="17"/>
  <c r="CI154" i="17"/>
  <c r="CI155" i="17"/>
  <c r="CI156" i="17"/>
  <c r="CI157" i="17"/>
  <c r="CI158" i="17"/>
  <c r="CI159" i="17"/>
  <c r="CI160" i="17"/>
  <c r="CI161" i="17"/>
  <c r="CI162" i="17"/>
  <c r="CI163" i="17"/>
  <c r="CI164" i="17"/>
  <c r="CI165" i="17"/>
  <c r="CI166" i="17"/>
  <c r="CI167" i="17"/>
  <c r="CI168" i="17"/>
  <c r="CI169" i="17"/>
  <c r="CI170" i="17"/>
  <c r="CI171" i="17"/>
  <c r="CI172" i="17"/>
  <c r="CI173" i="17"/>
  <c r="CI174" i="17"/>
  <c r="CI175" i="17"/>
  <c r="CI176" i="17"/>
  <c r="CI177" i="17"/>
  <c r="CI178" i="17"/>
  <c r="CI179" i="17"/>
  <c r="CI180" i="17"/>
  <c r="CI181" i="17"/>
  <c r="CI182" i="17"/>
  <c r="CI183" i="17"/>
  <c r="CI184" i="17"/>
  <c r="CI185" i="17"/>
  <c r="CI186" i="17"/>
  <c r="CI187" i="17"/>
  <c r="CI188" i="17"/>
  <c r="CI189" i="17"/>
  <c r="CI190" i="17"/>
  <c r="CI191" i="17"/>
  <c r="CI192" i="17"/>
  <c r="CI193" i="17"/>
  <c r="CI194" i="17"/>
  <c r="CI195" i="17"/>
  <c r="CI196" i="17"/>
  <c r="CI197" i="17"/>
  <c r="CI198" i="17"/>
  <c r="CI199" i="17"/>
  <c r="CI200" i="17"/>
  <c r="CH6" i="17"/>
  <c r="CH7" i="17"/>
  <c r="CH8" i="17"/>
  <c r="CH9" i="17"/>
  <c r="CH10" i="17"/>
  <c r="CH11" i="17"/>
  <c r="CH12" i="17"/>
  <c r="CH13" i="17"/>
  <c r="CH14" i="17"/>
  <c r="CH15" i="17"/>
  <c r="CH16" i="17"/>
  <c r="CH17" i="17"/>
  <c r="CH18" i="17"/>
  <c r="CH19" i="17"/>
  <c r="CH20" i="17"/>
  <c r="CH21" i="17"/>
  <c r="CH22" i="17"/>
  <c r="CH23" i="17"/>
  <c r="CH24" i="17"/>
  <c r="CH25" i="17"/>
  <c r="CH26" i="17"/>
  <c r="CH27" i="17"/>
  <c r="CH28" i="17"/>
  <c r="CH29" i="17"/>
  <c r="CH30" i="17"/>
  <c r="CH31" i="17"/>
  <c r="CH32" i="17"/>
  <c r="CH33" i="17"/>
  <c r="CH34" i="17"/>
  <c r="CH35" i="17"/>
  <c r="CH36" i="17"/>
  <c r="CH37" i="17"/>
  <c r="CH38" i="17"/>
  <c r="CH39" i="17"/>
  <c r="CH40" i="17"/>
  <c r="CH41" i="17"/>
  <c r="CH42" i="17"/>
  <c r="CH43" i="17"/>
  <c r="CH44" i="17"/>
  <c r="CH45" i="17"/>
  <c r="CH46" i="17"/>
  <c r="CH47" i="17"/>
  <c r="CH48" i="17"/>
  <c r="CH49" i="17"/>
  <c r="CH50" i="17"/>
  <c r="CH51" i="17"/>
  <c r="CH52" i="17"/>
  <c r="CH53" i="17"/>
  <c r="CH54" i="17"/>
  <c r="CH55" i="17"/>
  <c r="CH56" i="17"/>
  <c r="CH57" i="17"/>
  <c r="CH58" i="17"/>
  <c r="CH59" i="17"/>
  <c r="CH60" i="17"/>
  <c r="CH61" i="17"/>
  <c r="CH62" i="17"/>
  <c r="CH63" i="17"/>
  <c r="CH64" i="17"/>
  <c r="CH65" i="17"/>
  <c r="CH66" i="17"/>
  <c r="CH67" i="17"/>
  <c r="CH68" i="17"/>
  <c r="CH69" i="17"/>
  <c r="CH70" i="17"/>
  <c r="CH71" i="17"/>
  <c r="CH72" i="17"/>
  <c r="CH73" i="17"/>
  <c r="CH74" i="17"/>
  <c r="CH75" i="17"/>
  <c r="CH76" i="17"/>
  <c r="CH77" i="17"/>
  <c r="CH78" i="17"/>
  <c r="CH79" i="17"/>
  <c r="CH80" i="17"/>
  <c r="CH81" i="17"/>
  <c r="CH82" i="17"/>
  <c r="CH83" i="17"/>
  <c r="CH84" i="17"/>
  <c r="CH85" i="17"/>
  <c r="CH86" i="17"/>
  <c r="CH87" i="17"/>
  <c r="CH88" i="17"/>
  <c r="CH89" i="17"/>
  <c r="CH90" i="17"/>
  <c r="CH91" i="17"/>
  <c r="CH92" i="17"/>
  <c r="CH93" i="17"/>
  <c r="CH94" i="17"/>
  <c r="CH95" i="17"/>
  <c r="CH96" i="17"/>
  <c r="CH97" i="17"/>
  <c r="CH98" i="17"/>
  <c r="CH99" i="17"/>
  <c r="CH100" i="17"/>
  <c r="CH101" i="17"/>
  <c r="CH102" i="17"/>
  <c r="CH103" i="17"/>
  <c r="CH104" i="17"/>
  <c r="CH105" i="17"/>
  <c r="CH106" i="17"/>
  <c r="CH107" i="17"/>
  <c r="CH108" i="17"/>
  <c r="CH109" i="17"/>
  <c r="CH110" i="17"/>
  <c r="CH111" i="17"/>
  <c r="CH112" i="17"/>
  <c r="CH113" i="17"/>
  <c r="CH114" i="17"/>
  <c r="CH115" i="17"/>
  <c r="CH116" i="17"/>
  <c r="CH117" i="17"/>
  <c r="CH118" i="17"/>
  <c r="CH119" i="17"/>
  <c r="CH120" i="17"/>
  <c r="CH121" i="17"/>
  <c r="CH122" i="17"/>
  <c r="CH123" i="17"/>
  <c r="CH124" i="17"/>
  <c r="CH125" i="17"/>
  <c r="CH126" i="17"/>
  <c r="CH127" i="17"/>
  <c r="CH128" i="17"/>
  <c r="CH129" i="17"/>
  <c r="CH130" i="17"/>
  <c r="CH131" i="17"/>
  <c r="CH132" i="17"/>
  <c r="CH133" i="17"/>
  <c r="CH134" i="17"/>
  <c r="CH135" i="17"/>
  <c r="CH136" i="17"/>
  <c r="CH137" i="17"/>
  <c r="CH138" i="17"/>
  <c r="CH139" i="17"/>
  <c r="CH140" i="17"/>
  <c r="CH141" i="17"/>
  <c r="CH142" i="17"/>
  <c r="CH143" i="17"/>
  <c r="CH144" i="17"/>
  <c r="CH145" i="17"/>
  <c r="CH146" i="17"/>
  <c r="CH147" i="17"/>
  <c r="CH148" i="17"/>
  <c r="CH149" i="17"/>
  <c r="CH150" i="17"/>
  <c r="CH151" i="17"/>
  <c r="CH152" i="17"/>
  <c r="CH153" i="17"/>
  <c r="CH154" i="17"/>
  <c r="CH155" i="17"/>
  <c r="CH156" i="17"/>
  <c r="CH157" i="17"/>
  <c r="CH158" i="17"/>
  <c r="CH159" i="17"/>
  <c r="CH160" i="17"/>
  <c r="CH161" i="17"/>
  <c r="CH162" i="17"/>
  <c r="CH163" i="17"/>
  <c r="CH164" i="17"/>
  <c r="CH165" i="17"/>
  <c r="CH166" i="17"/>
  <c r="CH167" i="17"/>
  <c r="CH168" i="17"/>
  <c r="CH169" i="17"/>
  <c r="CH170" i="17"/>
  <c r="CH171" i="17"/>
  <c r="CH172" i="17"/>
  <c r="CH173" i="17"/>
  <c r="CH174" i="17"/>
  <c r="CH175" i="17"/>
  <c r="CH176" i="17"/>
  <c r="CH177" i="17"/>
  <c r="CH178" i="17"/>
  <c r="CH179" i="17"/>
  <c r="CH180" i="17"/>
  <c r="CH181" i="17"/>
  <c r="CH182" i="17"/>
  <c r="CH183" i="17"/>
  <c r="CH184" i="17"/>
  <c r="CH185" i="17"/>
  <c r="CH186" i="17"/>
  <c r="CH187" i="17"/>
  <c r="CH188" i="17"/>
  <c r="CH189" i="17"/>
  <c r="CH190" i="17"/>
  <c r="CH191" i="17"/>
  <c r="CH192" i="17"/>
  <c r="CH193" i="17"/>
  <c r="CH194" i="17"/>
  <c r="CH195" i="17"/>
  <c r="CH196" i="17"/>
  <c r="CH197" i="17"/>
  <c r="CH198" i="17"/>
  <c r="CH199" i="17"/>
  <c r="CH200" i="17"/>
  <c r="CI5" i="17"/>
  <c r="CH5" i="17"/>
  <c r="CG5" i="17"/>
  <c r="CG6" i="17"/>
  <c r="CG7" i="17"/>
  <c r="CG8" i="17"/>
  <c r="CG9" i="17"/>
  <c r="CG10" i="17"/>
  <c r="CG11" i="17"/>
  <c r="CG12" i="17"/>
  <c r="CG13" i="17"/>
  <c r="CG14" i="17"/>
  <c r="CG15" i="17"/>
  <c r="CG16" i="17"/>
  <c r="CG17" i="17"/>
  <c r="CG18" i="17"/>
  <c r="CG19" i="17"/>
  <c r="CG20" i="17"/>
  <c r="CG21" i="17"/>
  <c r="CG22" i="17"/>
  <c r="CG23" i="17"/>
  <c r="CG24" i="17"/>
  <c r="CG25" i="17"/>
  <c r="CG26" i="17"/>
  <c r="CG27" i="17"/>
  <c r="CG28" i="17"/>
  <c r="CG29" i="17"/>
  <c r="CG30" i="17"/>
  <c r="CG31" i="17"/>
  <c r="CG32" i="17"/>
  <c r="CG33" i="17"/>
  <c r="CG34" i="17"/>
  <c r="CG35" i="17"/>
  <c r="CG36" i="17"/>
  <c r="CG37" i="17"/>
  <c r="CG38" i="17"/>
  <c r="CG39" i="17"/>
  <c r="CG40" i="17"/>
  <c r="CG41" i="17"/>
  <c r="CG42" i="17"/>
  <c r="CG43" i="17"/>
  <c r="CG44" i="17"/>
  <c r="CG45" i="17"/>
  <c r="CG46" i="17"/>
  <c r="CG47" i="17"/>
  <c r="CG48" i="17"/>
  <c r="CG49" i="17"/>
  <c r="CG50" i="17"/>
  <c r="CG51" i="17"/>
  <c r="CG52" i="17"/>
  <c r="CG53" i="17"/>
  <c r="CG54" i="17"/>
  <c r="CG55" i="17"/>
  <c r="CG56" i="17"/>
  <c r="CG57" i="17"/>
  <c r="CG58" i="17"/>
  <c r="CG59" i="17"/>
  <c r="CG60" i="17"/>
  <c r="CG61" i="17"/>
  <c r="CG62" i="17"/>
  <c r="CG63" i="17"/>
  <c r="CG64" i="17"/>
  <c r="CG65" i="17"/>
  <c r="CG66" i="17"/>
  <c r="CG67" i="17"/>
  <c r="CG68" i="17"/>
  <c r="CG69" i="17"/>
  <c r="CG70" i="17"/>
  <c r="CG71" i="17"/>
  <c r="CG72" i="17"/>
  <c r="CG73" i="17"/>
  <c r="CG74" i="17"/>
  <c r="CG75" i="17"/>
  <c r="CG76" i="17"/>
  <c r="CG77" i="17"/>
  <c r="CG78" i="17"/>
  <c r="CG79" i="17"/>
  <c r="CG80" i="17"/>
  <c r="CG81" i="17"/>
  <c r="CG82" i="17"/>
  <c r="CG83" i="17"/>
  <c r="CG84" i="17"/>
  <c r="CG85" i="17"/>
  <c r="CG86" i="17"/>
  <c r="CG87" i="17"/>
  <c r="CG88" i="17"/>
  <c r="CG89" i="17"/>
  <c r="CG90" i="17"/>
  <c r="CG91" i="17"/>
  <c r="CG92" i="17"/>
  <c r="CG93" i="17"/>
  <c r="CG94" i="17"/>
  <c r="CG95" i="17"/>
  <c r="CG96" i="17"/>
  <c r="CG97" i="17"/>
  <c r="CG98" i="17"/>
  <c r="CG99" i="17"/>
  <c r="CG100" i="17"/>
  <c r="CG101" i="17"/>
  <c r="CG102" i="17"/>
  <c r="CG103" i="17"/>
  <c r="CG104" i="17"/>
  <c r="CG105" i="17"/>
  <c r="CG106" i="17"/>
  <c r="CG107" i="17"/>
  <c r="CG108" i="17"/>
  <c r="CG109" i="17"/>
  <c r="CG110" i="17"/>
  <c r="CG111" i="17"/>
  <c r="CG112" i="17"/>
  <c r="CG113" i="17"/>
  <c r="CG114" i="17"/>
  <c r="CG115" i="17"/>
  <c r="CG116" i="17"/>
  <c r="CG117" i="17"/>
  <c r="CG118" i="17"/>
  <c r="CG119" i="17"/>
  <c r="CG120" i="17"/>
  <c r="CG121" i="17"/>
  <c r="CG122" i="17"/>
  <c r="CG123" i="17"/>
  <c r="CG124" i="17"/>
  <c r="CG125" i="17"/>
  <c r="CG126" i="17"/>
  <c r="CG127" i="17"/>
  <c r="CG128" i="17"/>
  <c r="CG129" i="17"/>
  <c r="CG130" i="17"/>
  <c r="CG131" i="17"/>
  <c r="CG132" i="17"/>
  <c r="CG133" i="17"/>
  <c r="CG134" i="17"/>
  <c r="CG135" i="17"/>
  <c r="CG136" i="17"/>
  <c r="CG137" i="17"/>
  <c r="CG138" i="17"/>
  <c r="CG139" i="17"/>
  <c r="CG140" i="17"/>
  <c r="CG141" i="17"/>
  <c r="CG142" i="17"/>
  <c r="CG143" i="17"/>
  <c r="CG144" i="17"/>
  <c r="CG145" i="17"/>
  <c r="CG146" i="17"/>
  <c r="CG147" i="17"/>
  <c r="CG148" i="17"/>
  <c r="CG149" i="17"/>
  <c r="CG150" i="17"/>
  <c r="CG151" i="17"/>
  <c r="CG152" i="17"/>
  <c r="CG153" i="17"/>
  <c r="CG154" i="17"/>
  <c r="CG155" i="17"/>
  <c r="CG156" i="17"/>
  <c r="CG157" i="17"/>
  <c r="CG158" i="17"/>
  <c r="CG159" i="17"/>
  <c r="CG160" i="17"/>
  <c r="CG161" i="17"/>
  <c r="CG162" i="17"/>
  <c r="CG163" i="17"/>
  <c r="CG164" i="17"/>
  <c r="CG165" i="17"/>
  <c r="CG166" i="17"/>
  <c r="CG167" i="17"/>
  <c r="CG168" i="17"/>
  <c r="CG169" i="17"/>
  <c r="CG170" i="17"/>
  <c r="CG171" i="17"/>
  <c r="CG172" i="17"/>
  <c r="CG173" i="17"/>
  <c r="CG174" i="17"/>
  <c r="CG175" i="17"/>
  <c r="CG176" i="17"/>
  <c r="CG177" i="17"/>
  <c r="CG178" i="17"/>
  <c r="CG179" i="17"/>
  <c r="CG180" i="17"/>
  <c r="CG181" i="17"/>
  <c r="CG182" i="17"/>
  <c r="CG183" i="17"/>
  <c r="CG184" i="17"/>
  <c r="CG185" i="17"/>
  <c r="CG186" i="17"/>
  <c r="CG187" i="17"/>
  <c r="CG188" i="17"/>
  <c r="CG189" i="17"/>
  <c r="CG190" i="17"/>
  <c r="CG191" i="17"/>
  <c r="CG192" i="17"/>
  <c r="CG193" i="17"/>
  <c r="CG194" i="17"/>
  <c r="CG195" i="17"/>
  <c r="CG196" i="17"/>
  <c r="CG197" i="17"/>
  <c r="CG198" i="17"/>
  <c r="CG199" i="17"/>
  <c r="CG200" i="17"/>
  <c r="CE26" i="17"/>
  <c r="CC193" i="17"/>
  <c r="CD193" i="17"/>
  <c r="CE193" i="17"/>
  <c r="CF193" i="17"/>
  <c r="CC194" i="17"/>
  <c r="CD194" i="17"/>
  <c r="CE194" i="17"/>
  <c r="CF194" i="17"/>
  <c r="CC195" i="17"/>
  <c r="CD195" i="17"/>
  <c r="CE195" i="17"/>
  <c r="CF195" i="17"/>
  <c r="CC196" i="17"/>
  <c r="CD196" i="17"/>
  <c r="CE196" i="17"/>
  <c r="CF196" i="17"/>
  <c r="CC197" i="17"/>
  <c r="CD197" i="17"/>
  <c r="CE197" i="17"/>
  <c r="CF197" i="17"/>
  <c r="CC198" i="17"/>
  <c r="CD198" i="17"/>
  <c r="CE198" i="17"/>
  <c r="CF198" i="17"/>
  <c r="CC199" i="17"/>
  <c r="CD199" i="17"/>
  <c r="CE199" i="17"/>
  <c r="CF199" i="17"/>
  <c r="CC200" i="17"/>
  <c r="CD200" i="17"/>
  <c r="CE200" i="17"/>
  <c r="CF200" i="17"/>
  <c r="CB193" i="17"/>
  <c r="CB194" i="17"/>
  <c r="CB195" i="17"/>
  <c r="CB196" i="17"/>
  <c r="CB197" i="17"/>
  <c r="CB198" i="17"/>
  <c r="CB199" i="17"/>
  <c r="CB200" i="17"/>
  <c r="BL203" i="17" l="1"/>
  <c r="BK203" i="17"/>
  <c r="BJ203" i="17"/>
  <c r="BI203" i="17"/>
  <c r="BH203" i="17"/>
  <c r="BG203" i="17"/>
  <c r="BF203" i="17"/>
  <c r="BE203" i="17"/>
  <c r="T203" i="17"/>
  <c r="BX200" i="17"/>
  <c r="DA200" i="17" s="1"/>
  <c r="CX200" i="17"/>
  <c r="BT200" i="17"/>
  <c r="CW200" i="17" s="1"/>
  <c r="BS200" i="17"/>
  <c r="CV200" i="17" s="1"/>
  <c r="BR200" i="17"/>
  <c r="CU200" i="17" s="1"/>
  <c r="BQ200" i="17"/>
  <c r="CT200" i="17" s="1"/>
  <c r="BP200" i="17"/>
  <c r="CS200" i="17" s="1"/>
  <c r="CQ200" i="17"/>
  <c r="BM200" i="17"/>
  <c r="CP200" i="17" s="1"/>
  <c r="BB200" i="17"/>
  <c r="AQ200" i="17"/>
  <c r="BX199" i="17"/>
  <c r="DA199" i="17" s="1"/>
  <c r="CX199" i="17"/>
  <c r="BT199" i="17"/>
  <c r="CW199" i="17" s="1"/>
  <c r="BS199" i="17"/>
  <c r="CV199" i="17" s="1"/>
  <c r="BR199" i="17"/>
  <c r="CU199" i="17" s="1"/>
  <c r="BQ199" i="17"/>
  <c r="CT199" i="17" s="1"/>
  <c r="BP199" i="17"/>
  <c r="CS199" i="17" s="1"/>
  <c r="CQ199" i="17"/>
  <c r="BM199" i="17"/>
  <c r="CP199" i="17" s="1"/>
  <c r="BB199" i="17"/>
  <c r="AQ199" i="17"/>
  <c r="BX198" i="17"/>
  <c r="DA198" i="17" s="1"/>
  <c r="CX198" i="17"/>
  <c r="BT198" i="17"/>
  <c r="CW198" i="17" s="1"/>
  <c r="BS198" i="17"/>
  <c r="CV198" i="17" s="1"/>
  <c r="BR198" i="17"/>
  <c r="CU198" i="17" s="1"/>
  <c r="BQ198" i="17"/>
  <c r="CT198" i="17" s="1"/>
  <c r="BP198" i="17"/>
  <c r="CS198" i="17" s="1"/>
  <c r="CQ198" i="17"/>
  <c r="BM198" i="17"/>
  <c r="CP198" i="17" s="1"/>
  <c r="DB198" i="17" s="1"/>
  <c r="BB198" i="17"/>
  <c r="AQ198" i="17"/>
  <c r="BX197" i="17"/>
  <c r="DA197" i="17" s="1"/>
  <c r="CX197" i="17"/>
  <c r="BT197" i="17"/>
  <c r="CW197" i="17" s="1"/>
  <c r="BS197" i="17"/>
  <c r="CV197" i="17" s="1"/>
  <c r="BR197" i="17"/>
  <c r="CU197" i="17" s="1"/>
  <c r="BQ197" i="17"/>
  <c r="CT197" i="17" s="1"/>
  <c r="BP197" i="17"/>
  <c r="CS197" i="17" s="1"/>
  <c r="CQ197" i="17"/>
  <c r="BM197" i="17"/>
  <c r="CP197" i="17" s="1"/>
  <c r="BB197" i="17"/>
  <c r="AQ197" i="17"/>
  <c r="BX196" i="17"/>
  <c r="DA196" i="17" s="1"/>
  <c r="CX196" i="17"/>
  <c r="BT196" i="17"/>
  <c r="CW196" i="17" s="1"/>
  <c r="BS196" i="17"/>
  <c r="CV196" i="17" s="1"/>
  <c r="BR196" i="17"/>
  <c r="CU196" i="17" s="1"/>
  <c r="BQ196" i="17"/>
  <c r="CT196" i="17" s="1"/>
  <c r="BP196" i="17"/>
  <c r="CS196" i="17" s="1"/>
  <c r="CQ196" i="17"/>
  <c r="BM196" i="17"/>
  <c r="CP196" i="17" s="1"/>
  <c r="BB196" i="17"/>
  <c r="AQ196" i="17"/>
  <c r="BX195" i="17"/>
  <c r="DA195" i="17" s="1"/>
  <c r="CX195" i="17"/>
  <c r="BT195" i="17"/>
  <c r="CW195" i="17" s="1"/>
  <c r="BS195" i="17"/>
  <c r="CV195" i="17" s="1"/>
  <c r="BR195" i="17"/>
  <c r="CU195" i="17" s="1"/>
  <c r="BQ195" i="17"/>
  <c r="CT195" i="17" s="1"/>
  <c r="BP195" i="17"/>
  <c r="CS195" i="17" s="1"/>
  <c r="CQ195" i="17"/>
  <c r="BM195" i="17"/>
  <c r="CP195" i="17" s="1"/>
  <c r="BB195" i="17"/>
  <c r="AQ195" i="17"/>
  <c r="BX194" i="17"/>
  <c r="DA194" i="17" s="1"/>
  <c r="CX194" i="17"/>
  <c r="BT194" i="17"/>
  <c r="CW194" i="17" s="1"/>
  <c r="BS194" i="17"/>
  <c r="CV194" i="17" s="1"/>
  <c r="BR194" i="17"/>
  <c r="CU194" i="17" s="1"/>
  <c r="BQ194" i="17"/>
  <c r="CT194" i="17" s="1"/>
  <c r="BP194" i="17"/>
  <c r="CS194" i="17" s="1"/>
  <c r="CQ194" i="17"/>
  <c r="BM194" i="17"/>
  <c r="CP194" i="17" s="1"/>
  <c r="BB194" i="17"/>
  <c r="AQ194" i="17"/>
  <c r="BX193" i="17"/>
  <c r="DA193" i="17" s="1"/>
  <c r="CX193" i="17"/>
  <c r="BT193" i="17"/>
  <c r="CW193" i="17" s="1"/>
  <c r="BS193" i="17"/>
  <c r="CV193" i="17" s="1"/>
  <c r="BR193" i="17"/>
  <c r="CU193" i="17" s="1"/>
  <c r="BQ193" i="17"/>
  <c r="CT193" i="17" s="1"/>
  <c r="BP193" i="17"/>
  <c r="CS193" i="17" s="1"/>
  <c r="CQ193" i="17"/>
  <c r="BM193" i="17"/>
  <c r="CP193" i="17" s="1"/>
  <c r="BB193" i="17"/>
  <c r="AQ193" i="17"/>
  <c r="BX192" i="17"/>
  <c r="DA192" i="17" s="1"/>
  <c r="CX192" i="17"/>
  <c r="BT192" i="17"/>
  <c r="CW192" i="17" s="1"/>
  <c r="BS192" i="17"/>
  <c r="CV192" i="17" s="1"/>
  <c r="BR192" i="17"/>
  <c r="CU192" i="17" s="1"/>
  <c r="BQ192" i="17"/>
  <c r="CT192" i="17" s="1"/>
  <c r="BP192" i="17"/>
  <c r="CS192" i="17" s="1"/>
  <c r="CQ192" i="17"/>
  <c r="BM192" i="17"/>
  <c r="CP192" i="17" s="1"/>
  <c r="BB192" i="17"/>
  <c r="AQ192" i="17"/>
  <c r="BX191" i="17"/>
  <c r="DA191" i="17" s="1"/>
  <c r="CX191" i="17"/>
  <c r="BT191" i="17"/>
  <c r="CW191" i="17" s="1"/>
  <c r="BS191" i="17"/>
  <c r="CV191" i="17" s="1"/>
  <c r="BR191" i="17"/>
  <c r="CU191" i="17" s="1"/>
  <c r="BQ191" i="17"/>
  <c r="CT191" i="17" s="1"/>
  <c r="BP191" i="17"/>
  <c r="CS191" i="17" s="1"/>
  <c r="CQ191" i="17"/>
  <c r="BM191" i="17"/>
  <c r="CP191" i="17" s="1"/>
  <c r="BB191" i="17"/>
  <c r="AQ191" i="17"/>
  <c r="BX190" i="17"/>
  <c r="DA190" i="17" s="1"/>
  <c r="CX190" i="17"/>
  <c r="BT190" i="17"/>
  <c r="CW190" i="17" s="1"/>
  <c r="BS190" i="17"/>
  <c r="CV190" i="17" s="1"/>
  <c r="BR190" i="17"/>
  <c r="CU190" i="17" s="1"/>
  <c r="BQ190" i="17"/>
  <c r="CT190" i="17" s="1"/>
  <c r="BP190" i="17"/>
  <c r="CS190" i="17" s="1"/>
  <c r="CQ190" i="17"/>
  <c r="BM190" i="17"/>
  <c r="CP190" i="17" s="1"/>
  <c r="BB190" i="17"/>
  <c r="AQ190" i="17"/>
  <c r="BX189" i="17"/>
  <c r="DA189" i="17" s="1"/>
  <c r="CX189" i="17"/>
  <c r="BT189" i="17"/>
  <c r="CW189" i="17" s="1"/>
  <c r="BS189" i="17"/>
  <c r="CV189" i="17" s="1"/>
  <c r="BR189" i="17"/>
  <c r="CU189" i="17" s="1"/>
  <c r="BQ189" i="17"/>
  <c r="CT189" i="17" s="1"/>
  <c r="BP189" i="17"/>
  <c r="CS189" i="17" s="1"/>
  <c r="CQ189" i="17"/>
  <c r="BM189" i="17"/>
  <c r="CP189" i="17" s="1"/>
  <c r="BB189" i="17"/>
  <c r="AQ189" i="17"/>
  <c r="BX188" i="17"/>
  <c r="DA188" i="17" s="1"/>
  <c r="CX188" i="17"/>
  <c r="BT188" i="17"/>
  <c r="CW188" i="17" s="1"/>
  <c r="BS188" i="17"/>
  <c r="CV188" i="17" s="1"/>
  <c r="BR188" i="17"/>
  <c r="CU188" i="17" s="1"/>
  <c r="BQ188" i="17"/>
  <c r="CT188" i="17" s="1"/>
  <c r="BP188" i="17"/>
  <c r="CS188" i="17" s="1"/>
  <c r="CQ188" i="17"/>
  <c r="BM188" i="17"/>
  <c r="CP188" i="17" s="1"/>
  <c r="BB188" i="17"/>
  <c r="AQ188" i="17"/>
  <c r="BX187" i="17"/>
  <c r="DA187" i="17" s="1"/>
  <c r="CX187" i="17"/>
  <c r="BT187" i="17"/>
  <c r="CW187" i="17" s="1"/>
  <c r="BS187" i="17"/>
  <c r="CV187" i="17" s="1"/>
  <c r="BR187" i="17"/>
  <c r="CU187" i="17" s="1"/>
  <c r="BQ187" i="17"/>
  <c r="CT187" i="17" s="1"/>
  <c r="BP187" i="17"/>
  <c r="CS187" i="17" s="1"/>
  <c r="CQ187" i="17"/>
  <c r="BM187" i="17"/>
  <c r="CP187" i="17" s="1"/>
  <c r="BB187" i="17"/>
  <c r="AQ187" i="17"/>
  <c r="BX186" i="17"/>
  <c r="DA186" i="17" s="1"/>
  <c r="CX186" i="17"/>
  <c r="BT186" i="17"/>
  <c r="CW186" i="17" s="1"/>
  <c r="BS186" i="17"/>
  <c r="CV186" i="17" s="1"/>
  <c r="BR186" i="17"/>
  <c r="CU186" i="17" s="1"/>
  <c r="BQ186" i="17"/>
  <c r="CT186" i="17" s="1"/>
  <c r="BP186" i="17"/>
  <c r="CS186" i="17" s="1"/>
  <c r="CQ186" i="17"/>
  <c r="BM186" i="17"/>
  <c r="CP186" i="17" s="1"/>
  <c r="BB186" i="17"/>
  <c r="AQ186" i="17"/>
  <c r="BX185" i="17"/>
  <c r="DA185" i="17" s="1"/>
  <c r="CX185" i="17"/>
  <c r="BT185" i="17"/>
  <c r="CW185" i="17" s="1"/>
  <c r="BS185" i="17"/>
  <c r="CV185" i="17" s="1"/>
  <c r="BR185" i="17"/>
  <c r="CU185" i="17" s="1"/>
  <c r="BQ185" i="17"/>
  <c r="CT185" i="17" s="1"/>
  <c r="BP185" i="17"/>
  <c r="CS185" i="17" s="1"/>
  <c r="CQ185" i="17"/>
  <c r="BM185" i="17"/>
  <c r="CP185" i="17" s="1"/>
  <c r="BB185" i="17"/>
  <c r="AQ185" i="17"/>
  <c r="BX184" i="17"/>
  <c r="DA184" i="17" s="1"/>
  <c r="CX184" i="17"/>
  <c r="BT184" i="17"/>
  <c r="CW184" i="17" s="1"/>
  <c r="BS184" i="17"/>
  <c r="CV184" i="17" s="1"/>
  <c r="BR184" i="17"/>
  <c r="CU184" i="17" s="1"/>
  <c r="BQ184" i="17"/>
  <c r="CT184" i="17" s="1"/>
  <c r="BP184" i="17"/>
  <c r="CS184" i="17" s="1"/>
  <c r="CQ184" i="17"/>
  <c r="BM184" i="17"/>
  <c r="CP184" i="17" s="1"/>
  <c r="BB184" i="17"/>
  <c r="AQ184" i="17"/>
  <c r="BX183" i="17"/>
  <c r="DA183" i="17" s="1"/>
  <c r="CX183" i="17"/>
  <c r="BT183" i="17"/>
  <c r="CW183" i="17" s="1"/>
  <c r="BS183" i="17"/>
  <c r="CV183" i="17" s="1"/>
  <c r="BR183" i="17"/>
  <c r="CU183" i="17" s="1"/>
  <c r="BQ183" i="17"/>
  <c r="CT183" i="17" s="1"/>
  <c r="BP183" i="17"/>
  <c r="CS183" i="17" s="1"/>
  <c r="CQ183" i="17"/>
  <c r="BM183" i="17"/>
  <c r="CP183" i="17" s="1"/>
  <c r="BB183" i="17"/>
  <c r="AQ183" i="17"/>
  <c r="BX182" i="17"/>
  <c r="DA182" i="17" s="1"/>
  <c r="CX182" i="17"/>
  <c r="BT182" i="17"/>
  <c r="CW182" i="17" s="1"/>
  <c r="BS182" i="17"/>
  <c r="CV182" i="17" s="1"/>
  <c r="BR182" i="17"/>
  <c r="CU182" i="17" s="1"/>
  <c r="BQ182" i="17"/>
  <c r="CT182" i="17" s="1"/>
  <c r="BP182" i="17"/>
  <c r="CS182" i="17" s="1"/>
  <c r="CQ182" i="17"/>
  <c r="BM182" i="17"/>
  <c r="CP182" i="17" s="1"/>
  <c r="BB182" i="17"/>
  <c r="AQ182" i="17"/>
  <c r="BX181" i="17"/>
  <c r="DA181" i="17" s="1"/>
  <c r="CX181" i="17"/>
  <c r="BT181" i="17"/>
  <c r="CW181" i="17" s="1"/>
  <c r="BS181" i="17"/>
  <c r="CV181" i="17" s="1"/>
  <c r="BR181" i="17"/>
  <c r="CU181" i="17" s="1"/>
  <c r="BQ181" i="17"/>
  <c r="CT181" i="17" s="1"/>
  <c r="BP181" i="17"/>
  <c r="CS181" i="17" s="1"/>
  <c r="CQ181" i="17"/>
  <c r="BM181" i="17"/>
  <c r="CP181" i="17" s="1"/>
  <c r="BB181" i="17"/>
  <c r="AQ181" i="17"/>
  <c r="BX180" i="17"/>
  <c r="DA180" i="17" s="1"/>
  <c r="CX180" i="17"/>
  <c r="BT180" i="17"/>
  <c r="CW180" i="17" s="1"/>
  <c r="BS180" i="17"/>
  <c r="CV180" i="17" s="1"/>
  <c r="BR180" i="17"/>
  <c r="CU180" i="17" s="1"/>
  <c r="BQ180" i="17"/>
  <c r="CT180" i="17" s="1"/>
  <c r="BP180" i="17"/>
  <c r="CS180" i="17" s="1"/>
  <c r="CQ180" i="17"/>
  <c r="BM180" i="17"/>
  <c r="CP180" i="17" s="1"/>
  <c r="BB180" i="17"/>
  <c r="AQ180" i="17"/>
  <c r="BX179" i="17"/>
  <c r="DA179" i="17" s="1"/>
  <c r="CX179" i="17"/>
  <c r="BT179" i="17"/>
  <c r="CW179" i="17" s="1"/>
  <c r="BS179" i="17"/>
  <c r="CV179" i="17" s="1"/>
  <c r="BR179" i="17"/>
  <c r="CU179" i="17" s="1"/>
  <c r="BQ179" i="17"/>
  <c r="CT179" i="17" s="1"/>
  <c r="BP179" i="17"/>
  <c r="CS179" i="17" s="1"/>
  <c r="CQ179" i="17"/>
  <c r="BM179" i="17"/>
  <c r="CP179" i="17" s="1"/>
  <c r="BB179" i="17"/>
  <c r="AQ179" i="17"/>
  <c r="BX178" i="17"/>
  <c r="DA178" i="17" s="1"/>
  <c r="CX178" i="17"/>
  <c r="BT178" i="17"/>
  <c r="CW178" i="17" s="1"/>
  <c r="BS178" i="17"/>
  <c r="CV178" i="17" s="1"/>
  <c r="BR178" i="17"/>
  <c r="CU178" i="17" s="1"/>
  <c r="BQ178" i="17"/>
  <c r="CT178" i="17" s="1"/>
  <c r="BP178" i="17"/>
  <c r="CS178" i="17" s="1"/>
  <c r="CQ178" i="17"/>
  <c r="BM178" i="17"/>
  <c r="CP178" i="17" s="1"/>
  <c r="BB178" i="17"/>
  <c r="AQ178" i="17"/>
  <c r="BX177" i="17"/>
  <c r="DA177" i="17" s="1"/>
  <c r="CX177" i="17"/>
  <c r="BT177" i="17"/>
  <c r="CW177" i="17" s="1"/>
  <c r="BS177" i="17"/>
  <c r="CV177" i="17" s="1"/>
  <c r="BR177" i="17"/>
  <c r="CU177" i="17" s="1"/>
  <c r="BQ177" i="17"/>
  <c r="CT177" i="17" s="1"/>
  <c r="BP177" i="17"/>
  <c r="CS177" i="17" s="1"/>
  <c r="CQ177" i="17"/>
  <c r="BM177" i="17"/>
  <c r="CP177" i="17" s="1"/>
  <c r="BB177" i="17"/>
  <c r="AQ177" i="17"/>
  <c r="BX176" i="17"/>
  <c r="DA176" i="17" s="1"/>
  <c r="CX176" i="17"/>
  <c r="BT176" i="17"/>
  <c r="CW176" i="17" s="1"/>
  <c r="BS176" i="17"/>
  <c r="CV176" i="17" s="1"/>
  <c r="BR176" i="17"/>
  <c r="CU176" i="17" s="1"/>
  <c r="BQ176" i="17"/>
  <c r="CT176" i="17" s="1"/>
  <c r="BP176" i="17"/>
  <c r="CS176" i="17" s="1"/>
  <c r="CQ176" i="17"/>
  <c r="BM176" i="17"/>
  <c r="CP176" i="17" s="1"/>
  <c r="BB176" i="17"/>
  <c r="AQ176" i="17"/>
  <c r="BX175" i="17"/>
  <c r="DA175" i="17" s="1"/>
  <c r="CX175" i="17"/>
  <c r="BT175" i="17"/>
  <c r="CW175" i="17" s="1"/>
  <c r="BS175" i="17"/>
  <c r="CV175" i="17" s="1"/>
  <c r="BR175" i="17"/>
  <c r="CU175" i="17" s="1"/>
  <c r="BQ175" i="17"/>
  <c r="CT175" i="17" s="1"/>
  <c r="BP175" i="17"/>
  <c r="CS175" i="17" s="1"/>
  <c r="CQ175" i="17"/>
  <c r="BM175" i="17"/>
  <c r="CP175" i="17" s="1"/>
  <c r="BB175" i="17"/>
  <c r="AQ175" i="17"/>
  <c r="BX174" i="17"/>
  <c r="DA174" i="17" s="1"/>
  <c r="CX174" i="17"/>
  <c r="BT174" i="17"/>
  <c r="CW174" i="17" s="1"/>
  <c r="BS174" i="17"/>
  <c r="CV174" i="17" s="1"/>
  <c r="BR174" i="17"/>
  <c r="CU174" i="17" s="1"/>
  <c r="BQ174" i="17"/>
  <c r="CT174" i="17" s="1"/>
  <c r="BP174" i="17"/>
  <c r="CS174" i="17" s="1"/>
  <c r="CQ174" i="17"/>
  <c r="BM174" i="17"/>
  <c r="CP174" i="17" s="1"/>
  <c r="BB174" i="17"/>
  <c r="AQ174" i="17"/>
  <c r="BX173" i="17"/>
  <c r="DA173" i="17" s="1"/>
  <c r="CX173" i="17"/>
  <c r="BT173" i="17"/>
  <c r="CW173" i="17" s="1"/>
  <c r="BS173" i="17"/>
  <c r="CV173" i="17" s="1"/>
  <c r="BR173" i="17"/>
  <c r="CU173" i="17" s="1"/>
  <c r="BQ173" i="17"/>
  <c r="CT173" i="17" s="1"/>
  <c r="BP173" i="17"/>
  <c r="CS173" i="17" s="1"/>
  <c r="CQ173" i="17"/>
  <c r="BM173" i="17"/>
  <c r="CP173" i="17" s="1"/>
  <c r="BB173" i="17"/>
  <c r="AQ173" i="17"/>
  <c r="BX172" i="17"/>
  <c r="DA172" i="17" s="1"/>
  <c r="CX172" i="17"/>
  <c r="BT172" i="17"/>
  <c r="CW172" i="17" s="1"/>
  <c r="BS172" i="17"/>
  <c r="CV172" i="17" s="1"/>
  <c r="BR172" i="17"/>
  <c r="CU172" i="17" s="1"/>
  <c r="BQ172" i="17"/>
  <c r="CT172" i="17" s="1"/>
  <c r="BP172" i="17"/>
  <c r="CS172" i="17" s="1"/>
  <c r="CQ172" i="17"/>
  <c r="BM172" i="17"/>
  <c r="CP172" i="17" s="1"/>
  <c r="BB172" i="17"/>
  <c r="AQ172" i="17"/>
  <c r="BX171" i="17"/>
  <c r="DA171" i="17" s="1"/>
  <c r="CX171" i="17"/>
  <c r="BT171" i="17"/>
  <c r="CW171" i="17" s="1"/>
  <c r="BS171" i="17"/>
  <c r="CV171" i="17" s="1"/>
  <c r="BR171" i="17"/>
  <c r="CU171" i="17" s="1"/>
  <c r="BQ171" i="17"/>
  <c r="CT171" i="17" s="1"/>
  <c r="BP171" i="17"/>
  <c r="CS171" i="17" s="1"/>
  <c r="CQ171" i="17"/>
  <c r="BM171" i="17"/>
  <c r="CP171" i="17" s="1"/>
  <c r="BB171" i="17"/>
  <c r="AQ171" i="17"/>
  <c r="BX170" i="17"/>
  <c r="DA170" i="17" s="1"/>
  <c r="CX170" i="17"/>
  <c r="BT170" i="17"/>
  <c r="CW170" i="17" s="1"/>
  <c r="BS170" i="17"/>
  <c r="CV170" i="17" s="1"/>
  <c r="BR170" i="17"/>
  <c r="CU170" i="17" s="1"/>
  <c r="BQ170" i="17"/>
  <c r="CT170" i="17" s="1"/>
  <c r="BP170" i="17"/>
  <c r="CS170" i="17" s="1"/>
  <c r="CQ170" i="17"/>
  <c r="BM170" i="17"/>
  <c r="CP170" i="17" s="1"/>
  <c r="BB170" i="17"/>
  <c r="AQ170" i="17"/>
  <c r="BX169" i="17"/>
  <c r="DA169" i="17" s="1"/>
  <c r="CX169" i="17"/>
  <c r="BT169" i="17"/>
  <c r="CW169" i="17" s="1"/>
  <c r="BS169" i="17"/>
  <c r="CV169" i="17" s="1"/>
  <c r="BR169" i="17"/>
  <c r="CU169" i="17" s="1"/>
  <c r="BQ169" i="17"/>
  <c r="CT169" i="17" s="1"/>
  <c r="BP169" i="17"/>
  <c r="CS169" i="17" s="1"/>
  <c r="CQ169" i="17"/>
  <c r="BM169" i="17"/>
  <c r="CP169" i="17" s="1"/>
  <c r="BB169" i="17"/>
  <c r="AQ169" i="17"/>
  <c r="BX168" i="17"/>
  <c r="DA168" i="17" s="1"/>
  <c r="CX168" i="17"/>
  <c r="BT168" i="17"/>
  <c r="CW168" i="17" s="1"/>
  <c r="BS168" i="17"/>
  <c r="CV168" i="17" s="1"/>
  <c r="BR168" i="17"/>
  <c r="CU168" i="17" s="1"/>
  <c r="BQ168" i="17"/>
  <c r="CT168" i="17" s="1"/>
  <c r="BP168" i="17"/>
  <c r="CS168" i="17" s="1"/>
  <c r="CQ168" i="17"/>
  <c r="BM168" i="17"/>
  <c r="CP168" i="17" s="1"/>
  <c r="BB168" i="17"/>
  <c r="AQ168" i="17"/>
  <c r="BX167" i="17"/>
  <c r="DA167" i="17" s="1"/>
  <c r="CX167" i="17"/>
  <c r="BT167" i="17"/>
  <c r="CW167" i="17" s="1"/>
  <c r="BS167" i="17"/>
  <c r="CV167" i="17" s="1"/>
  <c r="BR167" i="17"/>
  <c r="CU167" i="17" s="1"/>
  <c r="BQ167" i="17"/>
  <c r="CT167" i="17" s="1"/>
  <c r="BP167" i="17"/>
  <c r="CS167" i="17" s="1"/>
  <c r="CQ167" i="17"/>
  <c r="BM167" i="17"/>
  <c r="CP167" i="17" s="1"/>
  <c r="BB167" i="17"/>
  <c r="AQ167" i="17"/>
  <c r="BX166" i="17"/>
  <c r="DA166" i="17" s="1"/>
  <c r="CX166" i="17"/>
  <c r="BT166" i="17"/>
  <c r="CW166" i="17" s="1"/>
  <c r="BS166" i="17"/>
  <c r="CV166" i="17" s="1"/>
  <c r="BR166" i="17"/>
  <c r="CU166" i="17" s="1"/>
  <c r="BQ166" i="17"/>
  <c r="CT166" i="17" s="1"/>
  <c r="BP166" i="17"/>
  <c r="CS166" i="17" s="1"/>
  <c r="CQ166" i="17"/>
  <c r="BM166" i="17"/>
  <c r="CP166" i="17" s="1"/>
  <c r="BB166" i="17"/>
  <c r="AQ166" i="17"/>
  <c r="BX165" i="17"/>
  <c r="DA165" i="17" s="1"/>
  <c r="CX165" i="17"/>
  <c r="BT165" i="17"/>
  <c r="CW165" i="17" s="1"/>
  <c r="BS165" i="17"/>
  <c r="CV165" i="17" s="1"/>
  <c r="BR165" i="17"/>
  <c r="CU165" i="17" s="1"/>
  <c r="BQ165" i="17"/>
  <c r="CT165" i="17" s="1"/>
  <c r="BP165" i="17"/>
  <c r="CS165" i="17" s="1"/>
  <c r="CQ165" i="17"/>
  <c r="BM165" i="17"/>
  <c r="CP165" i="17" s="1"/>
  <c r="BB165" i="17"/>
  <c r="AQ165" i="17"/>
  <c r="BX164" i="17"/>
  <c r="DA164" i="17" s="1"/>
  <c r="CX164" i="17"/>
  <c r="BT164" i="17"/>
  <c r="CW164" i="17" s="1"/>
  <c r="BS164" i="17"/>
  <c r="CV164" i="17" s="1"/>
  <c r="BR164" i="17"/>
  <c r="CU164" i="17" s="1"/>
  <c r="BQ164" i="17"/>
  <c r="CT164" i="17" s="1"/>
  <c r="BP164" i="17"/>
  <c r="CS164" i="17" s="1"/>
  <c r="CQ164" i="17"/>
  <c r="BM164" i="17"/>
  <c r="CP164" i="17" s="1"/>
  <c r="BB164" i="17"/>
  <c r="AQ164" i="17"/>
  <c r="BX163" i="17"/>
  <c r="DA163" i="17" s="1"/>
  <c r="CX163" i="17"/>
  <c r="BT163" i="17"/>
  <c r="CW163" i="17" s="1"/>
  <c r="BS163" i="17"/>
  <c r="CV163" i="17" s="1"/>
  <c r="BR163" i="17"/>
  <c r="CU163" i="17" s="1"/>
  <c r="BQ163" i="17"/>
  <c r="CT163" i="17" s="1"/>
  <c r="BP163" i="17"/>
  <c r="CS163" i="17" s="1"/>
  <c r="CQ163" i="17"/>
  <c r="BM163" i="17"/>
  <c r="CP163" i="17" s="1"/>
  <c r="BB163" i="17"/>
  <c r="AQ163" i="17"/>
  <c r="BX162" i="17"/>
  <c r="DA162" i="17" s="1"/>
  <c r="CX162" i="17"/>
  <c r="BT162" i="17"/>
  <c r="CW162" i="17" s="1"/>
  <c r="BS162" i="17"/>
  <c r="CV162" i="17" s="1"/>
  <c r="BR162" i="17"/>
  <c r="CU162" i="17" s="1"/>
  <c r="BQ162" i="17"/>
  <c r="CT162" i="17" s="1"/>
  <c r="BP162" i="17"/>
  <c r="CS162" i="17" s="1"/>
  <c r="CQ162" i="17"/>
  <c r="BM162" i="17"/>
  <c r="CP162" i="17" s="1"/>
  <c r="BB162" i="17"/>
  <c r="AQ162" i="17"/>
  <c r="BX161" i="17"/>
  <c r="DA161" i="17" s="1"/>
  <c r="CX161" i="17"/>
  <c r="BT161" i="17"/>
  <c r="CW161" i="17" s="1"/>
  <c r="BS161" i="17"/>
  <c r="CV161" i="17" s="1"/>
  <c r="BR161" i="17"/>
  <c r="CU161" i="17" s="1"/>
  <c r="BQ161" i="17"/>
  <c r="CT161" i="17" s="1"/>
  <c r="BP161" i="17"/>
  <c r="CS161" i="17" s="1"/>
  <c r="CQ161" i="17"/>
  <c r="BM161" i="17"/>
  <c r="CP161" i="17" s="1"/>
  <c r="BB161" i="17"/>
  <c r="AQ161" i="17"/>
  <c r="BX160" i="17"/>
  <c r="DA160" i="17" s="1"/>
  <c r="CX160" i="17"/>
  <c r="BT160" i="17"/>
  <c r="CW160" i="17" s="1"/>
  <c r="BS160" i="17"/>
  <c r="CV160" i="17" s="1"/>
  <c r="BR160" i="17"/>
  <c r="CU160" i="17" s="1"/>
  <c r="BQ160" i="17"/>
  <c r="CT160" i="17" s="1"/>
  <c r="BP160" i="17"/>
  <c r="CS160" i="17" s="1"/>
  <c r="CQ160" i="17"/>
  <c r="BM160" i="17"/>
  <c r="CP160" i="17" s="1"/>
  <c r="BB160" i="17"/>
  <c r="AQ160" i="17"/>
  <c r="BX159" i="17"/>
  <c r="DA159" i="17" s="1"/>
  <c r="CX159" i="17"/>
  <c r="BT159" i="17"/>
  <c r="CW159" i="17" s="1"/>
  <c r="BS159" i="17"/>
  <c r="CV159" i="17" s="1"/>
  <c r="BR159" i="17"/>
  <c r="CU159" i="17" s="1"/>
  <c r="BQ159" i="17"/>
  <c r="CT159" i="17" s="1"/>
  <c r="BP159" i="17"/>
  <c r="CS159" i="17" s="1"/>
  <c r="CQ159" i="17"/>
  <c r="BM159" i="17"/>
  <c r="CP159" i="17" s="1"/>
  <c r="BB159" i="17"/>
  <c r="AQ159" i="17"/>
  <c r="BX158" i="17"/>
  <c r="DA158" i="17" s="1"/>
  <c r="CX158" i="17"/>
  <c r="BT158" i="17"/>
  <c r="CW158" i="17" s="1"/>
  <c r="BS158" i="17"/>
  <c r="CV158" i="17" s="1"/>
  <c r="BR158" i="17"/>
  <c r="CU158" i="17" s="1"/>
  <c r="BQ158" i="17"/>
  <c r="CT158" i="17" s="1"/>
  <c r="BP158" i="17"/>
  <c r="CS158" i="17" s="1"/>
  <c r="CQ158" i="17"/>
  <c r="BM158" i="17"/>
  <c r="CP158" i="17" s="1"/>
  <c r="BB158" i="17"/>
  <c r="AQ158" i="17"/>
  <c r="BX157" i="17"/>
  <c r="DA157" i="17" s="1"/>
  <c r="CX157" i="17"/>
  <c r="BT157" i="17"/>
  <c r="CW157" i="17" s="1"/>
  <c r="BS157" i="17"/>
  <c r="CV157" i="17" s="1"/>
  <c r="BR157" i="17"/>
  <c r="CU157" i="17" s="1"/>
  <c r="BQ157" i="17"/>
  <c r="CT157" i="17" s="1"/>
  <c r="BP157" i="17"/>
  <c r="CS157" i="17" s="1"/>
  <c r="CQ157" i="17"/>
  <c r="BM157" i="17"/>
  <c r="CP157" i="17" s="1"/>
  <c r="BB157" i="17"/>
  <c r="AQ157" i="17"/>
  <c r="BX156" i="17"/>
  <c r="DA156" i="17" s="1"/>
  <c r="CX156" i="17"/>
  <c r="BT156" i="17"/>
  <c r="CW156" i="17" s="1"/>
  <c r="BS156" i="17"/>
  <c r="CV156" i="17" s="1"/>
  <c r="BR156" i="17"/>
  <c r="CU156" i="17" s="1"/>
  <c r="BQ156" i="17"/>
  <c r="CT156" i="17" s="1"/>
  <c r="BP156" i="17"/>
  <c r="CS156" i="17" s="1"/>
  <c r="CQ156" i="17"/>
  <c r="BM156" i="17"/>
  <c r="CP156" i="17" s="1"/>
  <c r="BB156" i="17"/>
  <c r="AQ156" i="17"/>
  <c r="BX155" i="17"/>
  <c r="DA155" i="17" s="1"/>
  <c r="CX155" i="17"/>
  <c r="BT155" i="17"/>
  <c r="CW155" i="17" s="1"/>
  <c r="BS155" i="17"/>
  <c r="CV155" i="17" s="1"/>
  <c r="BR155" i="17"/>
  <c r="CU155" i="17" s="1"/>
  <c r="BQ155" i="17"/>
  <c r="CT155" i="17" s="1"/>
  <c r="BP155" i="17"/>
  <c r="CS155" i="17" s="1"/>
  <c r="CQ155" i="17"/>
  <c r="BM155" i="17"/>
  <c r="CP155" i="17" s="1"/>
  <c r="BB155" i="17"/>
  <c r="AQ155" i="17"/>
  <c r="BX154" i="17"/>
  <c r="DA154" i="17" s="1"/>
  <c r="CX154" i="17"/>
  <c r="BT154" i="17"/>
  <c r="CW154" i="17" s="1"/>
  <c r="BS154" i="17"/>
  <c r="CV154" i="17" s="1"/>
  <c r="BR154" i="17"/>
  <c r="CU154" i="17" s="1"/>
  <c r="BQ154" i="17"/>
  <c r="CT154" i="17" s="1"/>
  <c r="BP154" i="17"/>
  <c r="CS154" i="17" s="1"/>
  <c r="CQ154" i="17"/>
  <c r="BM154" i="17"/>
  <c r="CP154" i="17" s="1"/>
  <c r="BB154" i="17"/>
  <c r="AQ154" i="17"/>
  <c r="BX153" i="17"/>
  <c r="DA153" i="17" s="1"/>
  <c r="CX153" i="17"/>
  <c r="BT153" i="17"/>
  <c r="CW153" i="17" s="1"/>
  <c r="BS153" i="17"/>
  <c r="CV153" i="17" s="1"/>
  <c r="BR153" i="17"/>
  <c r="CU153" i="17" s="1"/>
  <c r="BQ153" i="17"/>
  <c r="CT153" i="17" s="1"/>
  <c r="BP153" i="17"/>
  <c r="CS153" i="17" s="1"/>
  <c r="CQ153" i="17"/>
  <c r="BM153" i="17"/>
  <c r="CP153" i="17" s="1"/>
  <c r="BB153" i="17"/>
  <c r="AQ153" i="17"/>
  <c r="BX152" i="17"/>
  <c r="DA152" i="17" s="1"/>
  <c r="CX152" i="17"/>
  <c r="BT152" i="17"/>
  <c r="CW152" i="17" s="1"/>
  <c r="BS152" i="17"/>
  <c r="CV152" i="17" s="1"/>
  <c r="BR152" i="17"/>
  <c r="CU152" i="17" s="1"/>
  <c r="BQ152" i="17"/>
  <c r="CT152" i="17" s="1"/>
  <c r="BP152" i="17"/>
  <c r="CS152" i="17" s="1"/>
  <c r="CQ152" i="17"/>
  <c r="BM152" i="17"/>
  <c r="CP152" i="17" s="1"/>
  <c r="BB152" i="17"/>
  <c r="AQ152" i="17"/>
  <c r="BX151" i="17"/>
  <c r="DA151" i="17" s="1"/>
  <c r="CX151" i="17"/>
  <c r="BT151" i="17"/>
  <c r="CW151" i="17" s="1"/>
  <c r="BS151" i="17"/>
  <c r="CV151" i="17" s="1"/>
  <c r="BR151" i="17"/>
  <c r="CU151" i="17" s="1"/>
  <c r="BQ151" i="17"/>
  <c r="CT151" i="17" s="1"/>
  <c r="BP151" i="17"/>
  <c r="CS151" i="17" s="1"/>
  <c r="CQ151" i="17"/>
  <c r="BM151" i="17"/>
  <c r="CP151" i="17" s="1"/>
  <c r="BB151" i="17"/>
  <c r="AQ151" i="17"/>
  <c r="BX150" i="17"/>
  <c r="DA150" i="17" s="1"/>
  <c r="CX150" i="17"/>
  <c r="BT150" i="17"/>
  <c r="CW150" i="17" s="1"/>
  <c r="BS150" i="17"/>
  <c r="CV150" i="17" s="1"/>
  <c r="BR150" i="17"/>
  <c r="CU150" i="17" s="1"/>
  <c r="BQ150" i="17"/>
  <c r="CT150" i="17" s="1"/>
  <c r="BP150" i="17"/>
  <c r="CS150" i="17" s="1"/>
  <c r="CQ150" i="17"/>
  <c r="BM150" i="17"/>
  <c r="CP150" i="17" s="1"/>
  <c r="BB150" i="17"/>
  <c r="AQ150" i="17"/>
  <c r="BX149" i="17"/>
  <c r="DA149" i="17" s="1"/>
  <c r="CX149" i="17"/>
  <c r="BT149" i="17"/>
  <c r="CW149" i="17" s="1"/>
  <c r="BS149" i="17"/>
  <c r="CV149" i="17" s="1"/>
  <c r="BR149" i="17"/>
  <c r="CU149" i="17" s="1"/>
  <c r="BQ149" i="17"/>
  <c r="CT149" i="17" s="1"/>
  <c r="BP149" i="17"/>
  <c r="CS149" i="17" s="1"/>
  <c r="CQ149" i="17"/>
  <c r="BM149" i="17"/>
  <c r="CP149" i="17" s="1"/>
  <c r="BB149" i="17"/>
  <c r="AQ149" i="17"/>
  <c r="BX148" i="17"/>
  <c r="DA148" i="17" s="1"/>
  <c r="CX148" i="17"/>
  <c r="BT148" i="17"/>
  <c r="CW148" i="17" s="1"/>
  <c r="BS148" i="17"/>
  <c r="CV148" i="17" s="1"/>
  <c r="BR148" i="17"/>
  <c r="CU148" i="17" s="1"/>
  <c r="BQ148" i="17"/>
  <c r="CT148" i="17" s="1"/>
  <c r="BP148" i="17"/>
  <c r="CS148" i="17" s="1"/>
  <c r="CQ148" i="17"/>
  <c r="BM148" i="17"/>
  <c r="CP148" i="17" s="1"/>
  <c r="BB148" i="17"/>
  <c r="AQ148" i="17"/>
  <c r="BX147" i="17"/>
  <c r="DA147" i="17" s="1"/>
  <c r="CX147" i="17"/>
  <c r="BT147" i="17"/>
  <c r="CW147" i="17" s="1"/>
  <c r="BS147" i="17"/>
  <c r="CV147" i="17" s="1"/>
  <c r="BR147" i="17"/>
  <c r="CU147" i="17" s="1"/>
  <c r="BQ147" i="17"/>
  <c r="CT147" i="17" s="1"/>
  <c r="BP147" i="17"/>
  <c r="CS147" i="17" s="1"/>
  <c r="CQ147" i="17"/>
  <c r="BM147" i="17"/>
  <c r="CP147" i="17" s="1"/>
  <c r="BB147" i="17"/>
  <c r="AQ147" i="17"/>
  <c r="BX146" i="17"/>
  <c r="DA146" i="17" s="1"/>
  <c r="CX146" i="17"/>
  <c r="BT146" i="17"/>
  <c r="CW146" i="17" s="1"/>
  <c r="BS146" i="17"/>
  <c r="CV146" i="17" s="1"/>
  <c r="BR146" i="17"/>
  <c r="CU146" i="17" s="1"/>
  <c r="BQ146" i="17"/>
  <c r="CT146" i="17" s="1"/>
  <c r="BP146" i="17"/>
  <c r="CS146" i="17" s="1"/>
  <c r="CQ146" i="17"/>
  <c r="BM146" i="17"/>
  <c r="CP146" i="17" s="1"/>
  <c r="BB146" i="17"/>
  <c r="AQ146" i="17"/>
  <c r="BX145" i="17"/>
  <c r="DA145" i="17" s="1"/>
  <c r="CX145" i="17"/>
  <c r="BT145" i="17"/>
  <c r="CW145" i="17" s="1"/>
  <c r="BS145" i="17"/>
  <c r="CV145" i="17" s="1"/>
  <c r="BR145" i="17"/>
  <c r="CU145" i="17" s="1"/>
  <c r="BQ145" i="17"/>
  <c r="CT145" i="17" s="1"/>
  <c r="BP145" i="17"/>
  <c r="CS145" i="17" s="1"/>
  <c r="CQ145" i="17"/>
  <c r="BM145" i="17"/>
  <c r="CP145" i="17" s="1"/>
  <c r="BB145" i="17"/>
  <c r="AQ145" i="17"/>
  <c r="BX144" i="17"/>
  <c r="DA144" i="17" s="1"/>
  <c r="CX144" i="17"/>
  <c r="BT144" i="17"/>
  <c r="CW144" i="17" s="1"/>
  <c r="BS144" i="17"/>
  <c r="CV144" i="17" s="1"/>
  <c r="BR144" i="17"/>
  <c r="CU144" i="17" s="1"/>
  <c r="BQ144" i="17"/>
  <c r="CT144" i="17" s="1"/>
  <c r="BP144" i="17"/>
  <c r="CS144" i="17" s="1"/>
  <c r="CQ144" i="17"/>
  <c r="BM144" i="17"/>
  <c r="CP144" i="17" s="1"/>
  <c r="BB144" i="17"/>
  <c r="AQ144" i="17"/>
  <c r="BX143" i="17"/>
  <c r="DA143" i="17" s="1"/>
  <c r="CX143" i="17"/>
  <c r="BT143" i="17"/>
  <c r="CW143" i="17" s="1"/>
  <c r="BS143" i="17"/>
  <c r="CV143" i="17" s="1"/>
  <c r="BR143" i="17"/>
  <c r="CU143" i="17" s="1"/>
  <c r="BQ143" i="17"/>
  <c r="CT143" i="17" s="1"/>
  <c r="BP143" i="17"/>
  <c r="CS143" i="17" s="1"/>
  <c r="CQ143" i="17"/>
  <c r="BM143" i="17"/>
  <c r="CP143" i="17" s="1"/>
  <c r="BB143" i="17"/>
  <c r="AQ143" i="17"/>
  <c r="BX142" i="17"/>
  <c r="DA142" i="17" s="1"/>
  <c r="CX142" i="17"/>
  <c r="BT142" i="17"/>
  <c r="CW142" i="17" s="1"/>
  <c r="BS142" i="17"/>
  <c r="CV142" i="17" s="1"/>
  <c r="BR142" i="17"/>
  <c r="CU142" i="17" s="1"/>
  <c r="BQ142" i="17"/>
  <c r="CT142" i="17" s="1"/>
  <c r="BP142" i="17"/>
  <c r="CS142" i="17" s="1"/>
  <c r="CQ142" i="17"/>
  <c r="BM142" i="17"/>
  <c r="CP142" i="17" s="1"/>
  <c r="BB142" i="17"/>
  <c r="AQ142" i="17"/>
  <c r="BX141" i="17"/>
  <c r="DA141" i="17" s="1"/>
  <c r="CX141" i="17"/>
  <c r="BT141" i="17"/>
  <c r="CW141" i="17" s="1"/>
  <c r="BS141" i="17"/>
  <c r="CV141" i="17" s="1"/>
  <c r="BR141" i="17"/>
  <c r="CU141" i="17" s="1"/>
  <c r="BQ141" i="17"/>
  <c r="CT141" i="17" s="1"/>
  <c r="BP141" i="17"/>
  <c r="CS141" i="17" s="1"/>
  <c r="CQ141" i="17"/>
  <c r="BM141" i="17"/>
  <c r="CP141" i="17" s="1"/>
  <c r="BB141" i="17"/>
  <c r="AQ141" i="17"/>
  <c r="BX140" i="17"/>
  <c r="DA140" i="17" s="1"/>
  <c r="CX140" i="17"/>
  <c r="BT140" i="17"/>
  <c r="CW140" i="17" s="1"/>
  <c r="BS140" i="17"/>
  <c r="CV140" i="17" s="1"/>
  <c r="BR140" i="17"/>
  <c r="CU140" i="17" s="1"/>
  <c r="BQ140" i="17"/>
  <c r="CT140" i="17" s="1"/>
  <c r="BP140" i="17"/>
  <c r="CS140" i="17" s="1"/>
  <c r="CQ140" i="17"/>
  <c r="BM140" i="17"/>
  <c r="CP140" i="17" s="1"/>
  <c r="BB140" i="17"/>
  <c r="AQ140" i="17"/>
  <c r="BX139" i="17"/>
  <c r="DA139" i="17" s="1"/>
  <c r="CX139" i="17"/>
  <c r="BT139" i="17"/>
  <c r="CW139" i="17" s="1"/>
  <c r="BS139" i="17"/>
  <c r="CV139" i="17" s="1"/>
  <c r="BR139" i="17"/>
  <c r="CU139" i="17" s="1"/>
  <c r="BQ139" i="17"/>
  <c r="CT139" i="17" s="1"/>
  <c r="BP139" i="17"/>
  <c r="CS139" i="17" s="1"/>
  <c r="CQ139" i="17"/>
  <c r="BM139" i="17"/>
  <c r="CP139" i="17" s="1"/>
  <c r="BB139" i="17"/>
  <c r="AQ139" i="17"/>
  <c r="BX138" i="17"/>
  <c r="DA138" i="17" s="1"/>
  <c r="CX138" i="17"/>
  <c r="BT138" i="17"/>
  <c r="CW138" i="17" s="1"/>
  <c r="BS138" i="17"/>
  <c r="CV138" i="17" s="1"/>
  <c r="BR138" i="17"/>
  <c r="CU138" i="17" s="1"/>
  <c r="BQ138" i="17"/>
  <c r="CT138" i="17" s="1"/>
  <c r="BP138" i="17"/>
  <c r="CS138" i="17" s="1"/>
  <c r="CQ138" i="17"/>
  <c r="BM138" i="17"/>
  <c r="CP138" i="17" s="1"/>
  <c r="BB138" i="17"/>
  <c r="AQ138" i="17"/>
  <c r="BX137" i="17"/>
  <c r="DA137" i="17" s="1"/>
  <c r="CX137" i="17"/>
  <c r="BT137" i="17"/>
  <c r="CW137" i="17" s="1"/>
  <c r="BS137" i="17"/>
  <c r="CV137" i="17" s="1"/>
  <c r="BR137" i="17"/>
  <c r="CU137" i="17" s="1"/>
  <c r="BQ137" i="17"/>
  <c r="CT137" i="17" s="1"/>
  <c r="BP137" i="17"/>
  <c r="CS137" i="17" s="1"/>
  <c r="CQ137" i="17"/>
  <c r="BM137" i="17"/>
  <c r="CP137" i="17" s="1"/>
  <c r="BB137" i="17"/>
  <c r="AQ137" i="17"/>
  <c r="BX136" i="17"/>
  <c r="DA136" i="17" s="1"/>
  <c r="CX136" i="17"/>
  <c r="BT136" i="17"/>
  <c r="CW136" i="17" s="1"/>
  <c r="BS136" i="17"/>
  <c r="CV136" i="17" s="1"/>
  <c r="BR136" i="17"/>
  <c r="CU136" i="17" s="1"/>
  <c r="BQ136" i="17"/>
  <c r="CT136" i="17" s="1"/>
  <c r="BP136" i="17"/>
  <c r="CS136" i="17" s="1"/>
  <c r="CQ136" i="17"/>
  <c r="BM136" i="17"/>
  <c r="CP136" i="17" s="1"/>
  <c r="BB136" i="17"/>
  <c r="AQ136" i="17"/>
  <c r="BX135" i="17"/>
  <c r="DA135" i="17" s="1"/>
  <c r="CX135" i="17"/>
  <c r="BT135" i="17"/>
  <c r="CW135" i="17" s="1"/>
  <c r="BS135" i="17"/>
  <c r="CV135" i="17" s="1"/>
  <c r="BR135" i="17"/>
  <c r="CU135" i="17" s="1"/>
  <c r="BQ135" i="17"/>
  <c r="CT135" i="17" s="1"/>
  <c r="BP135" i="17"/>
  <c r="CS135" i="17" s="1"/>
  <c r="CQ135" i="17"/>
  <c r="BM135" i="17"/>
  <c r="CP135" i="17" s="1"/>
  <c r="BB135" i="17"/>
  <c r="AQ135" i="17"/>
  <c r="BX134" i="17"/>
  <c r="DA134" i="17" s="1"/>
  <c r="CX134" i="17"/>
  <c r="BT134" i="17"/>
  <c r="CW134" i="17" s="1"/>
  <c r="BS134" i="17"/>
  <c r="CV134" i="17" s="1"/>
  <c r="BR134" i="17"/>
  <c r="CU134" i="17" s="1"/>
  <c r="BQ134" i="17"/>
  <c r="CT134" i="17" s="1"/>
  <c r="BP134" i="17"/>
  <c r="CS134" i="17" s="1"/>
  <c r="CQ134" i="17"/>
  <c r="BM134" i="17"/>
  <c r="CP134" i="17" s="1"/>
  <c r="BB134" i="17"/>
  <c r="AQ134" i="17"/>
  <c r="BX133" i="17"/>
  <c r="DA133" i="17" s="1"/>
  <c r="CX133" i="17"/>
  <c r="BT133" i="17"/>
  <c r="CW133" i="17" s="1"/>
  <c r="BS133" i="17"/>
  <c r="CV133" i="17" s="1"/>
  <c r="BR133" i="17"/>
  <c r="CU133" i="17" s="1"/>
  <c r="BQ133" i="17"/>
  <c r="CT133" i="17" s="1"/>
  <c r="BP133" i="17"/>
  <c r="CS133" i="17" s="1"/>
  <c r="CQ133" i="17"/>
  <c r="BM133" i="17"/>
  <c r="CP133" i="17" s="1"/>
  <c r="BB133" i="17"/>
  <c r="AQ133" i="17"/>
  <c r="BX132" i="17"/>
  <c r="DA132" i="17" s="1"/>
  <c r="CX132" i="17"/>
  <c r="BT132" i="17"/>
  <c r="CW132" i="17" s="1"/>
  <c r="BS132" i="17"/>
  <c r="CV132" i="17" s="1"/>
  <c r="BR132" i="17"/>
  <c r="CU132" i="17" s="1"/>
  <c r="BQ132" i="17"/>
  <c r="CT132" i="17" s="1"/>
  <c r="BP132" i="17"/>
  <c r="CS132" i="17" s="1"/>
  <c r="CQ132" i="17"/>
  <c r="BM132" i="17"/>
  <c r="CP132" i="17" s="1"/>
  <c r="BB132" i="17"/>
  <c r="AQ132" i="17"/>
  <c r="BX131" i="17"/>
  <c r="DA131" i="17" s="1"/>
  <c r="CX131" i="17"/>
  <c r="BT131" i="17"/>
  <c r="CW131" i="17" s="1"/>
  <c r="BS131" i="17"/>
  <c r="CV131" i="17" s="1"/>
  <c r="BR131" i="17"/>
  <c r="CU131" i="17" s="1"/>
  <c r="BQ131" i="17"/>
  <c r="CT131" i="17" s="1"/>
  <c r="BP131" i="17"/>
  <c r="CS131" i="17" s="1"/>
  <c r="CQ131" i="17"/>
  <c r="BM131" i="17"/>
  <c r="CP131" i="17" s="1"/>
  <c r="BB131" i="17"/>
  <c r="AQ131" i="17"/>
  <c r="BX130" i="17"/>
  <c r="DA130" i="17" s="1"/>
  <c r="CX130" i="17"/>
  <c r="BT130" i="17"/>
  <c r="CW130" i="17" s="1"/>
  <c r="BS130" i="17"/>
  <c r="CV130" i="17" s="1"/>
  <c r="BR130" i="17"/>
  <c r="CU130" i="17" s="1"/>
  <c r="BQ130" i="17"/>
  <c r="CT130" i="17" s="1"/>
  <c r="BP130" i="17"/>
  <c r="CS130" i="17" s="1"/>
  <c r="CQ130" i="17"/>
  <c r="BM130" i="17"/>
  <c r="CP130" i="17" s="1"/>
  <c r="BB130" i="17"/>
  <c r="AQ130" i="17"/>
  <c r="BX129" i="17"/>
  <c r="DA129" i="17" s="1"/>
  <c r="CX129" i="17"/>
  <c r="BT129" i="17"/>
  <c r="CW129" i="17" s="1"/>
  <c r="BS129" i="17"/>
  <c r="CV129" i="17" s="1"/>
  <c r="BR129" i="17"/>
  <c r="CU129" i="17" s="1"/>
  <c r="BQ129" i="17"/>
  <c r="CT129" i="17" s="1"/>
  <c r="BP129" i="17"/>
  <c r="CS129" i="17" s="1"/>
  <c r="CQ129" i="17"/>
  <c r="BM129" i="17"/>
  <c r="CP129" i="17" s="1"/>
  <c r="BB129" i="17"/>
  <c r="AQ129" i="17"/>
  <c r="BX128" i="17"/>
  <c r="DA128" i="17" s="1"/>
  <c r="CX128" i="17"/>
  <c r="BT128" i="17"/>
  <c r="CW128" i="17" s="1"/>
  <c r="BS128" i="17"/>
  <c r="CV128" i="17" s="1"/>
  <c r="BR128" i="17"/>
  <c r="CU128" i="17" s="1"/>
  <c r="BQ128" i="17"/>
  <c r="CT128" i="17" s="1"/>
  <c r="BP128" i="17"/>
  <c r="CS128" i="17" s="1"/>
  <c r="CQ128" i="17"/>
  <c r="BM128" i="17"/>
  <c r="CP128" i="17" s="1"/>
  <c r="BB128" i="17"/>
  <c r="AQ128" i="17"/>
  <c r="BX127" i="17"/>
  <c r="DA127" i="17" s="1"/>
  <c r="CX127" i="17"/>
  <c r="BT127" i="17"/>
  <c r="CW127" i="17" s="1"/>
  <c r="BS127" i="17"/>
  <c r="CV127" i="17" s="1"/>
  <c r="BR127" i="17"/>
  <c r="CU127" i="17" s="1"/>
  <c r="BQ127" i="17"/>
  <c r="CT127" i="17" s="1"/>
  <c r="BP127" i="17"/>
  <c r="CS127" i="17" s="1"/>
  <c r="CQ127" i="17"/>
  <c r="BM127" i="17"/>
  <c r="CP127" i="17" s="1"/>
  <c r="BB127" i="17"/>
  <c r="AQ127" i="17"/>
  <c r="BX126" i="17"/>
  <c r="DA126" i="17" s="1"/>
  <c r="CX126" i="17"/>
  <c r="BT126" i="17"/>
  <c r="CW126" i="17" s="1"/>
  <c r="BS126" i="17"/>
  <c r="CV126" i="17" s="1"/>
  <c r="BR126" i="17"/>
  <c r="CU126" i="17" s="1"/>
  <c r="BQ126" i="17"/>
  <c r="CT126" i="17" s="1"/>
  <c r="BP126" i="17"/>
  <c r="CS126" i="17" s="1"/>
  <c r="CQ126" i="17"/>
  <c r="BM126" i="17"/>
  <c r="CP126" i="17" s="1"/>
  <c r="BB126" i="17"/>
  <c r="AQ126" i="17"/>
  <c r="BX125" i="17"/>
  <c r="DA125" i="17" s="1"/>
  <c r="CX125" i="17"/>
  <c r="BT125" i="17"/>
  <c r="CW125" i="17" s="1"/>
  <c r="BS125" i="17"/>
  <c r="CV125" i="17" s="1"/>
  <c r="BR125" i="17"/>
  <c r="CU125" i="17" s="1"/>
  <c r="BQ125" i="17"/>
  <c r="CT125" i="17" s="1"/>
  <c r="BP125" i="17"/>
  <c r="CS125" i="17" s="1"/>
  <c r="CQ125" i="17"/>
  <c r="BM125" i="17"/>
  <c r="CP125" i="17" s="1"/>
  <c r="BB125" i="17"/>
  <c r="AQ125" i="17"/>
  <c r="BX124" i="17"/>
  <c r="DA124" i="17" s="1"/>
  <c r="CX124" i="17"/>
  <c r="BT124" i="17"/>
  <c r="CW124" i="17" s="1"/>
  <c r="BS124" i="17"/>
  <c r="CV124" i="17" s="1"/>
  <c r="BR124" i="17"/>
  <c r="CU124" i="17" s="1"/>
  <c r="BQ124" i="17"/>
  <c r="CT124" i="17" s="1"/>
  <c r="BP124" i="17"/>
  <c r="CS124" i="17" s="1"/>
  <c r="CQ124" i="17"/>
  <c r="BM124" i="17"/>
  <c r="CP124" i="17" s="1"/>
  <c r="BB124" i="17"/>
  <c r="AQ124" i="17"/>
  <c r="BX123" i="17"/>
  <c r="DA123" i="17" s="1"/>
  <c r="CX123" i="17"/>
  <c r="BT123" i="17"/>
  <c r="CW123" i="17" s="1"/>
  <c r="BS123" i="17"/>
  <c r="CV123" i="17" s="1"/>
  <c r="BR123" i="17"/>
  <c r="CU123" i="17" s="1"/>
  <c r="BQ123" i="17"/>
  <c r="CT123" i="17" s="1"/>
  <c r="BP123" i="17"/>
  <c r="CS123" i="17" s="1"/>
  <c r="CQ123" i="17"/>
  <c r="BM123" i="17"/>
  <c r="CP123" i="17" s="1"/>
  <c r="BB123" i="17"/>
  <c r="AQ123" i="17"/>
  <c r="BX122" i="17"/>
  <c r="DA122" i="17" s="1"/>
  <c r="CX122" i="17"/>
  <c r="BT122" i="17"/>
  <c r="CW122" i="17" s="1"/>
  <c r="BS122" i="17"/>
  <c r="CV122" i="17" s="1"/>
  <c r="BR122" i="17"/>
  <c r="CU122" i="17" s="1"/>
  <c r="BQ122" i="17"/>
  <c r="CT122" i="17" s="1"/>
  <c r="BP122" i="17"/>
  <c r="CS122" i="17" s="1"/>
  <c r="CQ122" i="17"/>
  <c r="BM122" i="17"/>
  <c r="CP122" i="17" s="1"/>
  <c r="BB122" i="17"/>
  <c r="AQ122" i="17"/>
  <c r="BX121" i="17"/>
  <c r="DA121" i="17" s="1"/>
  <c r="CX121" i="17"/>
  <c r="BT121" i="17"/>
  <c r="CW121" i="17" s="1"/>
  <c r="BS121" i="17"/>
  <c r="CV121" i="17" s="1"/>
  <c r="BR121" i="17"/>
  <c r="CU121" i="17" s="1"/>
  <c r="BQ121" i="17"/>
  <c r="CT121" i="17" s="1"/>
  <c r="BP121" i="17"/>
  <c r="CS121" i="17" s="1"/>
  <c r="CQ121" i="17"/>
  <c r="BM121" i="17"/>
  <c r="CP121" i="17" s="1"/>
  <c r="BB121" i="17"/>
  <c r="AQ121" i="17"/>
  <c r="BX120" i="17"/>
  <c r="DA120" i="17" s="1"/>
  <c r="CX120" i="17"/>
  <c r="BT120" i="17"/>
  <c r="CW120" i="17" s="1"/>
  <c r="BS120" i="17"/>
  <c r="CV120" i="17" s="1"/>
  <c r="BR120" i="17"/>
  <c r="CU120" i="17" s="1"/>
  <c r="BQ120" i="17"/>
  <c r="CT120" i="17" s="1"/>
  <c r="BP120" i="17"/>
  <c r="CS120" i="17" s="1"/>
  <c r="CQ120" i="17"/>
  <c r="BM120" i="17"/>
  <c r="CP120" i="17" s="1"/>
  <c r="BB120" i="17"/>
  <c r="AQ120" i="17"/>
  <c r="BX119" i="17"/>
  <c r="DA119" i="17" s="1"/>
  <c r="CX119" i="17"/>
  <c r="BT119" i="17"/>
  <c r="CW119" i="17" s="1"/>
  <c r="BS119" i="17"/>
  <c r="CV119" i="17" s="1"/>
  <c r="BR119" i="17"/>
  <c r="CU119" i="17" s="1"/>
  <c r="BQ119" i="17"/>
  <c r="CT119" i="17" s="1"/>
  <c r="BP119" i="17"/>
  <c r="CS119" i="17" s="1"/>
  <c r="CQ119" i="17"/>
  <c r="BM119" i="17"/>
  <c r="CP119" i="17" s="1"/>
  <c r="BB119" i="17"/>
  <c r="AQ119" i="17"/>
  <c r="BX118" i="17"/>
  <c r="DA118" i="17" s="1"/>
  <c r="CX118" i="17"/>
  <c r="BT118" i="17"/>
  <c r="CW118" i="17" s="1"/>
  <c r="BS118" i="17"/>
  <c r="CV118" i="17" s="1"/>
  <c r="BR118" i="17"/>
  <c r="CU118" i="17" s="1"/>
  <c r="BQ118" i="17"/>
  <c r="CT118" i="17" s="1"/>
  <c r="BP118" i="17"/>
  <c r="CS118" i="17" s="1"/>
  <c r="CQ118" i="17"/>
  <c r="BM118" i="17"/>
  <c r="CP118" i="17" s="1"/>
  <c r="BB118" i="17"/>
  <c r="AQ118" i="17"/>
  <c r="BX117" i="17"/>
  <c r="DA117" i="17" s="1"/>
  <c r="CX117" i="17"/>
  <c r="BT117" i="17"/>
  <c r="CW117" i="17" s="1"/>
  <c r="BS117" i="17"/>
  <c r="CV117" i="17" s="1"/>
  <c r="BR117" i="17"/>
  <c r="CU117" i="17" s="1"/>
  <c r="BQ117" i="17"/>
  <c r="CT117" i="17" s="1"/>
  <c r="BP117" i="17"/>
  <c r="CS117" i="17" s="1"/>
  <c r="CQ117" i="17"/>
  <c r="BM117" i="17"/>
  <c r="CP117" i="17" s="1"/>
  <c r="BB117" i="17"/>
  <c r="AQ117" i="17"/>
  <c r="BX116" i="17"/>
  <c r="DA116" i="17" s="1"/>
  <c r="CX116" i="17"/>
  <c r="BT116" i="17"/>
  <c r="CW116" i="17" s="1"/>
  <c r="BS116" i="17"/>
  <c r="CV116" i="17" s="1"/>
  <c r="BR116" i="17"/>
  <c r="CU116" i="17" s="1"/>
  <c r="BQ116" i="17"/>
  <c r="CT116" i="17" s="1"/>
  <c r="BP116" i="17"/>
  <c r="CS116" i="17" s="1"/>
  <c r="CQ116" i="17"/>
  <c r="BM116" i="17"/>
  <c r="CP116" i="17" s="1"/>
  <c r="BB116" i="17"/>
  <c r="AQ116" i="17"/>
  <c r="BX115" i="17"/>
  <c r="DA115" i="17" s="1"/>
  <c r="CX115" i="17"/>
  <c r="BT115" i="17"/>
  <c r="CW115" i="17" s="1"/>
  <c r="BS115" i="17"/>
  <c r="CV115" i="17" s="1"/>
  <c r="BR115" i="17"/>
  <c r="CU115" i="17" s="1"/>
  <c r="BQ115" i="17"/>
  <c r="CT115" i="17" s="1"/>
  <c r="BP115" i="17"/>
  <c r="CS115" i="17" s="1"/>
  <c r="CQ115" i="17"/>
  <c r="BM115" i="17"/>
  <c r="CP115" i="17" s="1"/>
  <c r="BB115" i="17"/>
  <c r="AQ115" i="17"/>
  <c r="BX114" i="17"/>
  <c r="DA114" i="17" s="1"/>
  <c r="CX114" i="17"/>
  <c r="BT114" i="17"/>
  <c r="CW114" i="17" s="1"/>
  <c r="BS114" i="17"/>
  <c r="CV114" i="17" s="1"/>
  <c r="BR114" i="17"/>
  <c r="CU114" i="17" s="1"/>
  <c r="BQ114" i="17"/>
  <c r="CT114" i="17" s="1"/>
  <c r="BP114" i="17"/>
  <c r="CS114" i="17" s="1"/>
  <c r="CQ114" i="17"/>
  <c r="BM114" i="17"/>
  <c r="CP114" i="17" s="1"/>
  <c r="BB114" i="17"/>
  <c r="AQ114" i="17"/>
  <c r="BX113" i="17"/>
  <c r="DA113" i="17" s="1"/>
  <c r="CX113" i="17"/>
  <c r="BT113" i="17"/>
  <c r="CW113" i="17" s="1"/>
  <c r="BS113" i="17"/>
  <c r="CV113" i="17" s="1"/>
  <c r="BR113" i="17"/>
  <c r="CU113" i="17" s="1"/>
  <c r="BQ113" i="17"/>
  <c r="CT113" i="17" s="1"/>
  <c r="BP113" i="17"/>
  <c r="CS113" i="17" s="1"/>
  <c r="CQ113" i="17"/>
  <c r="BM113" i="17"/>
  <c r="CP113" i="17" s="1"/>
  <c r="BB113" i="17"/>
  <c r="AQ113" i="17"/>
  <c r="BX112" i="17"/>
  <c r="DA112" i="17" s="1"/>
  <c r="CX112" i="17"/>
  <c r="BT112" i="17"/>
  <c r="CW112" i="17" s="1"/>
  <c r="BS112" i="17"/>
  <c r="CV112" i="17" s="1"/>
  <c r="BR112" i="17"/>
  <c r="CU112" i="17" s="1"/>
  <c r="BQ112" i="17"/>
  <c r="CT112" i="17" s="1"/>
  <c r="BP112" i="17"/>
  <c r="CS112" i="17" s="1"/>
  <c r="CQ112" i="17"/>
  <c r="BM112" i="17"/>
  <c r="CP112" i="17" s="1"/>
  <c r="BB112" i="17"/>
  <c r="AQ112" i="17"/>
  <c r="BX111" i="17"/>
  <c r="DA111" i="17" s="1"/>
  <c r="CX111" i="17"/>
  <c r="BT111" i="17"/>
  <c r="CW111" i="17" s="1"/>
  <c r="BS111" i="17"/>
  <c r="CV111" i="17" s="1"/>
  <c r="BR111" i="17"/>
  <c r="CU111" i="17" s="1"/>
  <c r="BQ111" i="17"/>
  <c r="CT111" i="17" s="1"/>
  <c r="BP111" i="17"/>
  <c r="CS111" i="17" s="1"/>
  <c r="CQ111" i="17"/>
  <c r="BM111" i="17"/>
  <c r="CP111" i="17" s="1"/>
  <c r="BB111" i="17"/>
  <c r="AQ111" i="17"/>
  <c r="BX110" i="17"/>
  <c r="DA110" i="17" s="1"/>
  <c r="CX110" i="17"/>
  <c r="BT110" i="17"/>
  <c r="CW110" i="17" s="1"/>
  <c r="BS110" i="17"/>
  <c r="CV110" i="17" s="1"/>
  <c r="BR110" i="17"/>
  <c r="CU110" i="17" s="1"/>
  <c r="BQ110" i="17"/>
  <c r="CT110" i="17" s="1"/>
  <c r="BP110" i="17"/>
  <c r="CS110" i="17" s="1"/>
  <c r="CQ110" i="17"/>
  <c r="BM110" i="17"/>
  <c r="CP110" i="17" s="1"/>
  <c r="BB110" i="17"/>
  <c r="AQ110" i="17"/>
  <c r="BX109" i="17"/>
  <c r="DA109" i="17" s="1"/>
  <c r="CX109" i="17"/>
  <c r="BT109" i="17"/>
  <c r="CW109" i="17" s="1"/>
  <c r="BS109" i="17"/>
  <c r="CV109" i="17" s="1"/>
  <c r="BR109" i="17"/>
  <c r="CU109" i="17" s="1"/>
  <c r="BQ109" i="17"/>
  <c r="CT109" i="17" s="1"/>
  <c r="BP109" i="17"/>
  <c r="CS109" i="17" s="1"/>
  <c r="CQ109" i="17"/>
  <c r="BM109" i="17"/>
  <c r="CP109" i="17" s="1"/>
  <c r="BB109" i="17"/>
  <c r="AQ109" i="17"/>
  <c r="BX108" i="17"/>
  <c r="DA108" i="17" s="1"/>
  <c r="CX108" i="17"/>
  <c r="BT108" i="17"/>
  <c r="CW108" i="17" s="1"/>
  <c r="BS108" i="17"/>
  <c r="CV108" i="17" s="1"/>
  <c r="BR108" i="17"/>
  <c r="CU108" i="17" s="1"/>
  <c r="BQ108" i="17"/>
  <c r="CT108" i="17" s="1"/>
  <c r="BP108" i="17"/>
  <c r="CS108" i="17" s="1"/>
  <c r="CQ108" i="17"/>
  <c r="BM108" i="17"/>
  <c r="CP108" i="17" s="1"/>
  <c r="BB108" i="17"/>
  <c r="AQ108" i="17"/>
  <c r="BX107" i="17"/>
  <c r="DA107" i="17" s="1"/>
  <c r="CX107" i="17"/>
  <c r="BT107" i="17"/>
  <c r="CW107" i="17" s="1"/>
  <c r="BS107" i="17"/>
  <c r="CV107" i="17" s="1"/>
  <c r="BR107" i="17"/>
  <c r="CU107" i="17" s="1"/>
  <c r="BQ107" i="17"/>
  <c r="CT107" i="17" s="1"/>
  <c r="BP107" i="17"/>
  <c r="CS107" i="17" s="1"/>
  <c r="CQ107" i="17"/>
  <c r="BM107" i="17"/>
  <c r="CP107" i="17" s="1"/>
  <c r="BB107" i="17"/>
  <c r="AQ107" i="17"/>
  <c r="BX106" i="17"/>
  <c r="DA106" i="17" s="1"/>
  <c r="CX106" i="17"/>
  <c r="BT106" i="17"/>
  <c r="CW106" i="17" s="1"/>
  <c r="BS106" i="17"/>
  <c r="CV106" i="17" s="1"/>
  <c r="BR106" i="17"/>
  <c r="CU106" i="17" s="1"/>
  <c r="BQ106" i="17"/>
  <c r="CT106" i="17" s="1"/>
  <c r="BP106" i="17"/>
  <c r="CS106" i="17" s="1"/>
  <c r="CQ106" i="17"/>
  <c r="BM106" i="17"/>
  <c r="CP106" i="17" s="1"/>
  <c r="BB106" i="17"/>
  <c r="AQ106" i="17"/>
  <c r="BX105" i="17"/>
  <c r="DA105" i="17" s="1"/>
  <c r="CX105" i="17"/>
  <c r="BT105" i="17"/>
  <c r="CW105" i="17" s="1"/>
  <c r="BS105" i="17"/>
  <c r="CV105" i="17" s="1"/>
  <c r="BR105" i="17"/>
  <c r="CU105" i="17" s="1"/>
  <c r="BQ105" i="17"/>
  <c r="CT105" i="17" s="1"/>
  <c r="BP105" i="17"/>
  <c r="CS105" i="17" s="1"/>
  <c r="CQ105" i="17"/>
  <c r="BM105" i="17"/>
  <c r="CP105" i="17" s="1"/>
  <c r="BB105" i="17"/>
  <c r="AQ105" i="17"/>
  <c r="BX104" i="17"/>
  <c r="DA104" i="17" s="1"/>
  <c r="CX104" i="17"/>
  <c r="BT104" i="17"/>
  <c r="CW104" i="17" s="1"/>
  <c r="BS104" i="17"/>
  <c r="CV104" i="17" s="1"/>
  <c r="BR104" i="17"/>
  <c r="CU104" i="17" s="1"/>
  <c r="BQ104" i="17"/>
  <c r="CT104" i="17" s="1"/>
  <c r="BP104" i="17"/>
  <c r="CS104" i="17" s="1"/>
  <c r="CQ104" i="17"/>
  <c r="BM104" i="17"/>
  <c r="CP104" i="17" s="1"/>
  <c r="BB104" i="17"/>
  <c r="AQ104" i="17"/>
  <c r="BX103" i="17"/>
  <c r="DA103" i="17" s="1"/>
  <c r="CX103" i="17"/>
  <c r="BT103" i="17"/>
  <c r="CW103" i="17" s="1"/>
  <c r="BS103" i="17"/>
  <c r="CV103" i="17" s="1"/>
  <c r="BR103" i="17"/>
  <c r="CU103" i="17" s="1"/>
  <c r="BQ103" i="17"/>
  <c r="CT103" i="17" s="1"/>
  <c r="BP103" i="17"/>
  <c r="CS103" i="17" s="1"/>
  <c r="CQ103" i="17"/>
  <c r="BM103" i="17"/>
  <c r="CP103" i="17" s="1"/>
  <c r="BB103" i="17"/>
  <c r="AQ103" i="17"/>
  <c r="BX102" i="17"/>
  <c r="DA102" i="17" s="1"/>
  <c r="CX102" i="17"/>
  <c r="BT102" i="17"/>
  <c r="CW102" i="17" s="1"/>
  <c r="BS102" i="17"/>
  <c r="CV102" i="17" s="1"/>
  <c r="BR102" i="17"/>
  <c r="CU102" i="17" s="1"/>
  <c r="BQ102" i="17"/>
  <c r="CT102" i="17" s="1"/>
  <c r="BP102" i="17"/>
  <c r="CS102" i="17" s="1"/>
  <c r="CQ102" i="17"/>
  <c r="BM102" i="17"/>
  <c r="CP102" i="17" s="1"/>
  <c r="BB102" i="17"/>
  <c r="AQ102" i="17"/>
  <c r="BX101" i="17"/>
  <c r="DA101" i="17" s="1"/>
  <c r="CX101" i="17"/>
  <c r="BT101" i="17"/>
  <c r="CW101" i="17" s="1"/>
  <c r="BS101" i="17"/>
  <c r="CV101" i="17" s="1"/>
  <c r="BR101" i="17"/>
  <c r="CU101" i="17" s="1"/>
  <c r="BQ101" i="17"/>
  <c r="CT101" i="17" s="1"/>
  <c r="BP101" i="17"/>
  <c r="CS101" i="17" s="1"/>
  <c r="CQ101" i="17"/>
  <c r="BM101" i="17"/>
  <c r="CP101" i="17" s="1"/>
  <c r="BB101" i="17"/>
  <c r="AQ101" i="17"/>
  <c r="BX100" i="17"/>
  <c r="DA100" i="17" s="1"/>
  <c r="CX100" i="17"/>
  <c r="BT100" i="17"/>
  <c r="CW100" i="17" s="1"/>
  <c r="BS100" i="17"/>
  <c r="CV100" i="17" s="1"/>
  <c r="BR100" i="17"/>
  <c r="CU100" i="17" s="1"/>
  <c r="BQ100" i="17"/>
  <c r="CT100" i="17" s="1"/>
  <c r="BP100" i="17"/>
  <c r="CS100" i="17" s="1"/>
  <c r="CQ100" i="17"/>
  <c r="BM100" i="17"/>
  <c r="CP100" i="17" s="1"/>
  <c r="BB100" i="17"/>
  <c r="AQ100" i="17"/>
  <c r="BX99" i="17"/>
  <c r="DA99" i="17" s="1"/>
  <c r="CX99" i="17"/>
  <c r="BT99" i="17"/>
  <c r="CW99" i="17" s="1"/>
  <c r="BS99" i="17"/>
  <c r="CV99" i="17" s="1"/>
  <c r="BR99" i="17"/>
  <c r="CU99" i="17" s="1"/>
  <c r="BQ99" i="17"/>
  <c r="CT99" i="17" s="1"/>
  <c r="BP99" i="17"/>
  <c r="CS99" i="17" s="1"/>
  <c r="CQ99" i="17"/>
  <c r="BM99" i="17"/>
  <c r="CP99" i="17" s="1"/>
  <c r="BB99" i="17"/>
  <c r="AQ99" i="17"/>
  <c r="BX98" i="17"/>
  <c r="DA98" i="17" s="1"/>
  <c r="CX98" i="17"/>
  <c r="BT98" i="17"/>
  <c r="CW98" i="17" s="1"/>
  <c r="BS98" i="17"/>
  <c r="CV98" i="17" s="1"/>
  <c r="BR98" i="17"/>
  <c r="CU98" i="17" s="1"/>
  <c r="BQ98" i="17"/>
  <c r="CT98" i="17" s="1"/>
  <c r="BP98" i="17"/>
  <c r="CS98" i="17" s="1"/>
  <c r="CQ98" i="17"/>
  <c r="BM98" i="17"/>
  <c r="CP98" i="17" s="1"/>
  <c r="BB98" i="17"/>
  <c r="AQ98" i="17"/>
  <c r="BX97" i="17"/>
  <c r="DA97" i="17" s="1"/>
  <c r="CX97" i="17"/>
  <c r="BT97" i="17"/>
  <c r="CW97" i="17" s="1"/>
  <c r="BS97" i="17"/>
  <c r="CV97" i="17" s="1"/>
  <c r="BR97" i="17"/>
  <c r="CU97" i="17" s="1"/>
  <c r="BQ97" i="17"/>
  <c r="CT97" i="17" s="1"/>
  <c r="BP97" i="17"/>
  <c r="CS97" i="17" s="1"/>
  <c r="CQ97" i="17"/>
  <c r="BM97" i="17"/>
  <c r="CP97" i="17" s="1"/>
  <c r="BB97" i="17"/>
  <c r="AQ97" i="17"/>
  <c r="BX96" i="17"/>
  <c r="DA96" i="17" s="1"/>
  <c r="CX96" i="17"/>
  <c r="BT96" i="17"/>
  <c r="CW96" i="17" s="1"/>
  <c r="BS96" i="17"/>
  <c r="CV96" i="17" s="1"/>
  <c r="BR96" i="17"/>
  <c r="CU96" i="17" s="1"/>
  <c r="BQ96" i="17"/>
  <c r="CT96" i="17" s="1"/>
  <c r="BP96" i="17"/>
  <c r="CS96" i="17" s="1"/>
  <c r="CQ96" i="17"/>
  <c r="BM96" i="17"/>
  <c r="CP96" i="17" s="1"/>
  <c r="BB96" i="17"/>
  <c r="AQ96" i="17"/>
  <c r="BX95" i="17"/>
  <c r="DA95" i="17" s="1"/>
  <c r="CX95" i="17"/>
  <c r="BT95" i="17"/>
  <c r="CW95" i="17" s="1"/>
  <c r="BS95" i="17"/>
  <c r="CV95" i="17" s="1"/>
  <c r="BR95" i="17"/>
  <c r="CU95" i="17" s="1"/>
  <c r="BQ95" i="17"/>
  <c r="CT95" i="17" s="1"/>
  <c r="BP95" i="17"/>
  <c r="CS95" i="17" s="1"/>
  <c r="CQ95" i="17"/>
  <c r="BM95" i="17"/>
  <c r="CP95" i="17" s="1"/>
  <c r="BB95" i="17"/>
  <c r="AQ95" i="17"/>
  <c r="BX94" i="17"/>
  <c r="DA94" i="17" s="1"/>
  <c r="CX94" i="17"/>
  <c r="BT94" i="17"/>
  <c r="CW94" i="17" s="1"/>
  <c r="BS94" i="17"/>
  <c r="CV94" i="17" s="1"/>
  <c r="BR94" i="17"/>
  <c r="CU94" i="17" s="1"/>
  <c r="BQ94" i="17"/>
  <c r="CT94" i="17" s="1"/>
  <c r="BP94" i="17"/>
  <c r="CS94" i="17" s="1"/>
  <c r="CQ94" i="17"/>
  <c r="BM94" i="17"/>
  <c r="CP94" i="17" s="1"/>
  <c r="BB94" i="17"/>
  <c r="AQ94" i="17"/>
  <c r="BX93" i="17"/>
  <c r="DA93" i="17" s="1"/>
  <c r="CX93" i="17"/>
  <c r="BT93" i="17"/>
  <c r="CW93" i="17" s="1"/>
  <c r="BS93" i="17"/>
  <c r="CV93" i="17" s="1"/>
  <c r="BR93" i="17"/>
  <c r="CU93" i="17" s="1"/>
  <c r="BQ93" i="17"/>
  <c r="CT93" i="17" s="1"/>
  <c r="BP93" i="17"/>
  <c r="CS93" i="17" s="1"/>
  <c r="CQ93" i="17"/>
  <c r="BM93" i="17"/>
  <c r="CP93" i="17" s="1"/>
  <c r="BB93" i="17"/>
  <c r="AQ93" i="17"/>
  <c r="BX92" i="17"/>
  <c r="DA92" i="17" s="1"/>
  <c r="CX92" i="17"/>
  <c r="BT92" i="17"/>
  <c r="CW92" i="17" s="1"/>
  <c r="BS92" i="17"/>
  <c r="CV92" i="17" s="1"/>
  <c r="BR92" i="17"/>
  <c r="CU92" i="17" s="1"/>
  <c r="BQ92" i="17"/>
  <c r="CT92" i="17" s="1"/>
  <c r="BP92" i="17"/>
  <c r="CS92" i="17" s="1"/>
  <c r="CQ92" i="17"/>
  <c r="BM92" i="17"/>
  <c r="CP92" i="17" s="1"/>
  <c r="BB92" i="17"/>
  <c r="AQ92" i="17"/>
  <c r="BX91" i="17"/>
  <c r="DA91" i="17" s="1"/>
  <c r="CX91" i="17"/>
  <c r="BT91" i="17"/>
  <c r="CW91" i="17" s="1"/>
  <c r="BS91" i="17"/>
  <c r="CV91" i="17" s="1"/>
  <c r="BR91" i="17"/>
  <c r="CU91" i="17" s="1"/>
  <c r="BQ91" i="17"/>
  <c r="CT91" i="17" s="1"/>
  <c r="BP91" i="17"/>
  <c r="CS91" i="17" s="1"/>
  <c r="CQ91" i="17"/>
  <c r="BM91" i="17"/>
  <c r="CP91" i="17" s="1"/>
  <c r="BB91" i="17"/>
  <c r="AQ91" i="17"/>
  <c r="BX90" i="17"/>
  <c r="DA90" i="17" s="1"/>
  <c r="CX90" i="17"/>
  <c r="BT90" i="17"/>
  <c r="CW90" i="17" s="1"/>
  <c r="BS90" i="17"/>
  <c r="CV90" i="17" s="1"/>
  <c r="BR90" i="17"/>
  <c r="CU90" i="17" s="1"/>
  <c r="BQ90" i="17"/>
  <c r="CT90" i="17" s="1"/>
  <c r="BP90" i="17"/>
  <c r="CS90" i="17" s="1"/>
  <c r="CQ90" i="17"/>
  <c r="BM90" i="17"/>
  <c r="CP90" i="17" s="1"/>
  <c r="BB90" i="17"/>
  <c r="AQ90" i="17"/>
  <c r="BX89" i="17"/>
  <c r="DA89" i="17" s="1"/>
  <c r="CX89" i="17"/>
  <c r="BT89" i="17"/>
  <c r="CW89" i="17" s="1"/>
  <c r="BS89" i="17"/>
  <c r="CV89" i="17" s="1"/>
  <c r="BR89" i="17"/>
  <c r="CU89" i="17" s="1"/>
  <c r="BQ89" i="17"/>
  <c r="CT89" i="17" s="1"/>
  <c r="BP89" i="17"/>
  <c r="CS89" i="17" s="1"/>
  <c r="CQ89" i="17"/>
  <c r="BM89" i="17"/>
  <c r="CP89" i="17" s="1"/>
  <c r="BB89" i="17"/>
  <c r="AQ89" i="17"/>
  <c r="BX88" i="17"/>
  <c r="DA88" i="17" s="1"/>
  <c r="CX88" i="17"/>
  <c r="BT88" i="17"/>
  <c r="CW88" i="17" s="1"/>
  <c r="BS88" i="17"/>
  <c r="CV88" i="17" s="1"/>
  <c r="BR88" i="17"/>
  <c r="CU88" i="17" s="1"/>
  <c r="BQ88" i="17"/>
  <c r="CT88" i="17" s="1"/>
  <c r="BP88" i="17"/>
  <c r="CS88" i="17" s="1"/>
  <c r="CQ88" i="17"/>
  <c r="BM88" i="17"/>
  <c r="CP88" i="17" s="1"/>
  <c r="BB88" i="17"/>
  <c r="AQ88" i="17"/>
  <c r="BX87" i="17"/>
  <c r="DA87" i="17" s="1"/>
  <c r="CX87" i="17"/>
  <c r="BT87" i="17"/>
  <c r="CW87" i="17" s="1"/>
  <c r="BS87" i="17"/>
  <c r="CV87" i="17" s="1"/>
  <c r="BR87" i="17"/>
  <c r="CU87" i="17" s="1"/>
  <c r="BQ87" i="17"/>
  <c r="CT87" i="17" s="1"/>
  <c r="BP87" i="17"/>
  <c r="CS87" i="17" s="1"/>
  <c r="CQ87" i="17"/>
  <c r="BM87" i="17"/>
  <c r="CP87" i="17" s="1"/>
  <c r="BB87" i="17"/>
  <c r="AQ87" i="17"/>
  <c r="BX86" i="17"/>
  <c r="DA86" i="17" s="1"/>
  <c r="CX86" i="17"/>
  <c r="BT86" i="17"/>
  <c r="CW86" i="17" s="1"/>
  <c r="BS86" i="17"/>
  <c r="CV86" i="17" s="1"/>
  <c r="BR86" i="17"/>
  <c r="CU86" i="17" s="1"/>
  <c r="BQ86" i="17"/>
  <c r="CT86" i="17" s="1"/>
  <c r="BP86" i="17"/>
  <c r="CS86" i="17" s="1"/>
  <c r="CQ86" i="17"/>
  <c r="BM86" i="17"/>
  <c r="CP86" i="17" s="1"/>
  <c r="BB86" i="17"/>
  <c r="AQ86" i="17"/>
  <c r="BX85" i="17"/>
  <c r="DA85" i="17" s="1"/>
  <c r="CX85" i="17"/>
  <c r="BT85" i="17"/>
  <c r="CW85" i="17" s="1"/>
  <c r="BS85" i="17"/>
  <c r="CV85" i="17" s="1"/>
  <c r="BR85" i="17"/>
  <c r="CU85" i="17" s="1"/>
  <c r="BQ85" i="17"/>
  <c r="CT85" i="17" s="1"/>
  <c r="BP85" i="17"/>
  <c r="CS85" i="17" s="1"/>
  <c r="CQ85" i="17"/>
  <c r="BM85" i="17"/>
  <c r="CP85" i="17" s="1"/>
  <c r="BB85" i="17"/>
  <c r="AQ85" i="17"/>
  <c r="BX84" i="17"/>
  <c r="DA84" i="17" s="1"/>
  <c r="CX84" i="17"/>
  <c r="BT84" i="17"/>
  <c r="CW84" i="17" s="1"/>
  <c r="BS84" i="17"/>
  <c r="CV84" i="17" s="1"/>
  <c r="BR84" i="17"/>
  <c r="CU84" i="17" s="1"/>
  <c r="BQ84" i="17"/>
  <c r="CT84" i="17" s="1"/>
  <c r="BP84" i="17"/>
  <c r="CS84" i="17" s="1"/>
  <c r="CQ84" i="17"/>
  <c r="BM84" i="17"/>
  <c r="CP84" i="17" s="1"/>
  <c r="BB84" i="17"/>
  <c r="AQ84" i="17"/>
  <c r="BX83" i="17"/>
  <c r="DA83" i="17" s="1"/>
  <c r="CX83" i="17"/>
  <c r="BT83" i="17"/>
  <c r="CW83" i="17" s="1"/>
  <c r="BS83" i="17"/>
  <c r="CV83" i="17" s="1"/>
  <c r="BR83" i="17"/>
  <c r="CU83" i="17" s="1"/>
  <c r="BQ83" i="17"/>
  <c r="CT83" i="17" s="1"/>
  <c r="BP83" i="17"/>
  <c r="CS83" i="17" s="1"/>
  <c r="CQ83" i="17"/>
  <c r="BM83" i="17"/>
  <c r="CP83" i="17" s="1"/>
  <c r="BB83" i="17"/>
  <c r="AQ83" i="17"/>
  <c r="BX82" i="17"/>
  <c r="DA82" i="17" s="1"/>
  <c r="CX82" i="17"/>
  <c r="BT82" i="17"/>
  <c r="CW82" i="17" s="1"/>
  <c r="BS82" i="17"/>
  <c r="CV82" i="17" s="1"/>
  <c r="BR82" i="17"/>
  <c r="CU82" i="17" s="1"/>
  <c r="BQ82" i="17"/>
  <c r="CT82" i="17" s="1"/>
  <c r="BP82" i="17"/>
  <c r="CS82" i="17" s="1"/>
  <c r="CQ82" i="17"/>
  <c r="BM82" i="17"/>
  <c r="CP82" i="17" s="1"/>
  <c r="BB82" i="17"/>
  <c r="AQ82" i="17"/>
  <c r="BX81" i="17"/>
  <c r="DA81" i="17" s="1"/>
  <c r="CX81" i="17"/>
  <c r="BT81" i="17"/>
  <c r="CW81" i="17" s="1"/>
  <c r="BS81" i="17"/>
  <c r="CV81" i="17" s="1"/>
  <c r="BR81" i="17"/>
  <c r="CU81" i="17" s="1"/>
  <c r="BQ81" i="17"/>
  <c r="CT81" i="17" s="1"/>
  <c r="BP81" i="17"/>
  <c r="CS81" i="17" s="1"/>
  <c r="CQ81" i="17"/>
  <c r="BM81" i="17"/>
  <c r="CP81" i="17" s="1"/>
  <c r="BB81" i="17"/>
  <c r="AQ81" i="17"/>
  <c r="BX80" i="17"/>
  <c r="DA80" i="17" s="1"/>
  <c r="CX80" i="17"/>
  <c r="BT80" i="17"/>
  <c r="CW80" i="17" s="1"/>
  <c r="BS80" i="17"/>
  <c r="CV80" i="17" s="1"/>
  <c r="BR80" i="17"/>
  <c r="CU80" i="17" s="1"/>
  <c r="BQ80" i="17"/>
  <c r="CT80" i="17" s="1"/>
  <c r="BP80" i="17"/>
  <c r="CS80" i="17" s="1"/>
  <c r="CQ80" i="17"/>
  <c r="BM80" i="17"/>
  <c r="CP80" i="17" s="1"/>
  <c r="BB80" i="17"/>
  <c r="AQ80" i="17"/>
  <c r="BX79" i="17"/>
  <c r="DA79" i="17" s="1"/>
  <c r="CX79" i="17"/>
  <c r="BT79" i="17"/>
  <c r="CW79" i="17" s="1"/>
  <c r="BS79" i="17"/>
  <c r="CV79" i="17" s="1"/>
  <c r="BR79" i="17"/>
  <c r="CU79" i="17" s="1"/>
  <c r="BQ79" i="17"/>
  <c r="CT79" i="17" s="1"/>
  <c r="BP79" i="17"/>
  <c r="CS79" i="17" s="1"/>
  <c r="CQ79" i="17"/>
  <c r="BM79" i="17"/>
  <c r="CP79" i="17" s="1"/>
  <c r="BB79" i="17"/>
  <c r="AQ79" i="17"/>
  <c r="BX78" i="17"/>
  <c r="DA78" i="17" s="1"/>
  <c r="CX78" i="17"/>
  <c r="BT78" i="17"/>
  <c r="CW78" i="17" s="1"/>
  <c r="BS78" i="17"/>
  <c r="CV78" i="17" s="1"/>
  <c r="BR78" i="17"/>
  <c r="CU78" i="17" s="1"/>
  <c r="BQ78" i="17"/>
  <c r="CT78" i="17" s="1"/>
  <c r="BP78" i="17"/>
  <c r="CS78" i="17" s="1"/>
  <c r="CQ78" i="17"/>
  <c r="BM78" i="17"/>
  <c r="CP78" i="17" s="1"/>
  <c r="BB78" i="17"/>
  <c r="AQ78" i="17"/>
  <c r="BX77" i="17"/>
  <c r="DA77" i="17" s="1"/>
  <c r="CX77" i="17"/>
  <c r="BT77" i="17"/>
  <c r="CW77" i="17" s="1"/>
  <c r="BS77" i="17"/>
  <c r="CV77" i="17" s="1"/>
  <c r="BR77" i="17"/>
  <c r="CU77" i="17" s="1"/>
  <c r="BQ77" i="17"/>
  <c r="CT77" i="17" s="1"/>
  <c r="BP77" i="17"/>
  <c r="CS77" i="17" s="1"/>
  <c r="CQ77" i="17"/>
  <c r="BM77" i="17"/>
  <c r="CP77" i="17" s="1"/>
  <c r="BB77" i="17"/>
  <c r="AQ77" i="17"/>
  <c r="BX76" i="17"/>
  <c r="DA76" i="17" s="1"/>
  <c r="CX76" i="17"/>
  <c r="BT76" i="17"/>
  <c r="CW76" i="17" s="1"/>
  <c r="BS76" i="17"/>
  <c r="CV76" i="17" s="1"/>
  <c r="BR76" i="17"/>
  <c r="CU76" i="17" s="1"/>
  <c r="BQ76" i="17"/>
  <c r="CT76" i="17" s="1"/>
  <c r="BP76" i="17"/>
  <c r="CS76" i="17" s="1"/>
  <c r="CQ76" i="17"/>
  <c r="BM76" i="17"/>
  <c r="CP76" i="17" s="1"/>
  <c r="BB76" i="17"/>
  <c r="AQ76" i="17"/>
  <c r="BX75" i="17"/>
  <c r="DA75" i="17" s="1"/>
  <c r="CX75" i="17"/>
  <c r="BT75" i="17"/>
  <c r="CW75" i="17" s="1"/>
  <c r="BS75" i="17"/>
  <c r="CV75" i="17" s="1"/>
  <c r="BR75" i="17"/>
  <c r="CU75" i="17" s="1"/>
  <c r="BQ75" i="17"/>
  <c r="CT75" i="17" s="1"/>
  <c r="BP75" i="17"/>
  <c r="CS75" i="17" s="1"/>
  <c r="CQ75" i="17"/>
  <c r="BM75" i="17"/>
  <c r="CP75" i="17" s="1"/>
  <c r="BB75" i="17"/>
  <c r="AQ75" i="17"/>
  <c r="BX74" i="17"/>
  <c r="DA74" i="17" s="1"/>
  <c r="CX74" i="17"/>
  <c r="BT74" i="17"/>
  <c r="CW74" i="17" s="1"/>
  <c r="BS74" i="17"/>
  <c r="CV74" i="17" s="1"/>
  <c r="BR74" i="17"/>
  <c r="CU74" i="17" s="1"/>
  <c r="BQ74" i="17"/>
  <c r="CT74" i="17" s="1"/>
  <c r="BP74" i="17"/>
  <c r="CS74" i="17" s="1"/>
  <c r="CQ74" i="17"/>
  <c r="BM74" i="17"/>
  <c r="CP74" i="17" s="1"/>
  <c r="BB74" i="17"/>
  <c r="AQ74" i="17"/>
  <c r="BX73" i="17"/>
  <c r="DA73" i="17" s="1"/>
  <c r="CX73" i="17"/>
  <c r="BT73" i="17"/>
  <c r="CW73" i="17" s="1"/>
  <c r="BS73" i="17"/>
  <c r="CV73" i="17" s="1"/>
  <c r="BR73" i="17"/>
  <c r="CU73" i="17" s="1"/>
  <c r="BQ73" i="17"/>
  <c r="CT73" i="17" s="1"/>
  <c r="BP73" i="17"/>
  <c r="CS73" i="17" s="1"/>
  <c r="CQ73" i="17"/>
  <c r="BM73" i="17"/>
  <c r="CP73" i="17" s="1"/>
  <c r="BB73" i="17"/>
  <c r="AQ73" i="17"/>
  <c r="BX72" i="17"/>
  <c r="DA72" i="17" s="1"/>
  <c r="CX72" i="17"/>
  <c r="BT72" i="17"/>
  <c r="CW72" i="17" s="1"/>
  <c r="BS72" i="17"/>
  <c r="CV72" i="17" s="1"/>
  <c r="BR72" i="17"/>
  <c r="CU72" i="17" s="1"/>
  <c r="BQ72" i="17"/>
  <c r="CT72" i="17" s="1"/>
  <c r="BP72" i="17"/>
  <c r="CS72" i="17" s="1"/>
  <c r="CQ72" i="17"/>
  <c r="BM72" i="17"/>
  <c r="CP72" i="17" s="1"/>
  <c r="BB72" i="17"/>
  <c r="AQ72" i="17"/>
  <c r="BX71" i="17"/>
  <c r="DA71" i="17" s="1"/>
  <c r="CX71" i="17"/>
  <c r="BT71" i="17"/>
  <c r="CW71" i="17" s="1"/>
  <c r="BS71" i="17"/>
  <c r="CV71" i="17" s="1"/>
  <c r="BR71" i="17"/>
  <c r="CU71" i="17" s="1"/>
  <c r="BQ71" i="17"/>
  <c r="CT71" i="17" s="1"/>
  <c r="BP71" i="17"/>
  <c r="CS71" i="17" s="1"/>
  <c r="CQ71" i="17"/>
  <c r="BM71" i="17"/>
  <c r="CP71" i="17" s="1"/>
  <c r="BB71" i="17"/>
  <c r="AQ71" i="17"/>
  <c r="BX70" i="17"/>
  <c r="DA70" i="17" s="1"/>
  <c r="CX70" i="17"/>
  <c r="BT70" i="17"/>
  <c r="CW70" i="17" s="1"/>
  <c r="BS70" i="17"/>
  <c r="CV70" i="17" s="1"/>
  <c r="BR70" i="17"/>
  <c r="CU70" i="17" s="1"/>
  <c r="BQ70" i="17"/>
  <c r="CT70" i="17" s="1"/>
  <c r="BP70" i="17"/>
  <c r="CS70" i="17" s="1"/>
  <c r="CQ70" i="17"/>
  <c r="BM70" i="17"/>
  <c r="CP70" i="17" s="1"/>
  <c r="BB70" i="17"/>
  <c r="AQ70" i="17"/>
  <c r="BX69" i="17"/>
  <c r="DA69" i="17" s="1"/>
  <c r="CX69" i="17"/>
  <c r="BT69" i="17"/>
  <c r="CW69" i="17" s="1"/>
  <c r="BS69" i="17"/>
  <c r="CV69" i="17" s="1"/>
  <c r="BR69" i="17"/>
  <c r="CU69" i="17" s="1"/>
  <c r="BQ69" i="17"/>
  <c r="CT69" i="17" s="1"/>
  <c r="BP69" i="17"/>
  <c r="CS69" i="17" s="1"/>
  <c r="CQ69" i="17"/>
  <c r="BM69" i="17"/>
  <c r="CP69" i="17" s="1"/>
  <c r="BB69" i="17"/>
  <c r="AQ69" i="17"/>
  <c r="BX68" i="17"/>
  <c r="DA68" i="17" s="1"/>
  <c r="CX68" i="17"/>
  <c r="BT68" i="17"/>
  <c r="CW68" i="17" s="1"/>
  <c r="BS68" i="17"/>
  <c r="CV68" i="17" s="1"/>
  <c r="BR68" i="17"/>
  <c r="CU68" i="17" s="1"/>
  <c r="BQ68" i="17"/>
  <c r="CT68" i="17" s="1"/>
  <c r="BP68" i="17"/>
  <c r="CS68" i="17" s="1"/>
  <c r="CQ68" i="17"/>
  <c r="BM68" i="17"/>
  <c r="CP68" i="17" s="1"/>
  <c r="BB68" i="17"/>
  <c r="AQ68" i="17"/>
  <c r="BX67" i="17"/>
  <c r="DA67" i="17" s="1"/>
  <c r="CX67" i="17"/>
  <c r="BT67" i="17"/>
  <c r="CW67" i="17" s="1"/>
  <c r="BS67" i="17"/>
  <c r="CV67" i="17" s="1"/>
  <c r="BR67" i="17"/>
  <c r="CU67" i="17" s="1"/>
  <c r="BQ67" i="17"/>
  <c r="CT67" i="17" s="1"/>
  <c r="BP67" i="17"/>
  <c r="CS67" i="17" s="1"/>
  <c r="CQ67" i="17"/>
  <c r="BM67" i="17"/>
  <c r="CP67" i="17" s="1"/>
  <c r="BB67" i="17"/>
  <c r="AQ67" i="17"/>
  <c r="BX66" i="17"/>
  <c r="DA66" i="17" s="1"/>
  <c r="CX66" i="17"/>
  <c r="BT66" i="17"/>
  <c r="CW66" i="17" s="1"/>
  <c r="BS66" i="17"/>
  <c r="CV66" i="17" s="1"/>
  <c r="BR66" i="17"/>
  <c r="CU66" i="17" s="1"/>
  <c r="BQ66" i="17"/>
  <c r="CT66" i="17" s="1"/>
  <c r="BP66" i="17"/>
  <c r="CS66" i="17" s="1"/>
  <c r="CQ66" i="17"/>
  <c r="BM66" i="17"/>
  <c r="CP66" i="17" s="1"/>
  <c r="BB66" i="17"/>
  <c r="AQ66" i="17"/>
  <c r="BX65" i="17"/>
  <c r="DA65" i="17" s="1"/>
  <c r="CX65" i="17"/>
  <c r="BT65" i="17"/>
  <c r="CW65" i="17" s="1"/>
  <c r="BS65" i="17"/>
  <c r="CV65" i="17" s="1"/>
  <c r="BR65" i="17"/>
  <c r="CU65" i="17" s="1"/>
  <c r="BQ65" i="17"/>
  <c r="CT65" i="17" s="1"/>
  <c r="BP65" i="17"/>
  <c r="CS65" i="17" s="1"/>
  <c r="CQ65" i="17"/>
  <c r="BM65" i="17"/>
  <c r="CP65" i="17" s="1"/>
  <c r="BB65" i="17"/>
  <c r="AQ65" i="17"/>
  <c r="BX64" i="17"/>
  <c r="DA64" i="17" s="1"/>
  <c r="CX64" i="17"/>
  <c r="BT64" i="17"/>
  <c r="CW64" i="17" s="1"/>
  <c r="BS64" i="17"/>
  <c r="CV64" i="17" s="1"/>
  <c r="BR64" i="17"/>
  <c r="CU64" i="17" s="1"/>
  <c r="BQ64" i="17"/>
  <c r="CT64" i="17" s="1"/>
  <c r="BP64" i="17"/>
  <c r="CS64" i="17" s="1"/>
  <c r="CQ64" i="17"/>
  <c r="BM64" i="17"/>
  <c r="CP64" i="17" s="1"/>
  <c r="BB64" i="17"/>
  <c r="AQ64" i="17"/>
  <c r="BX63" i="17"/>
  <c r="DA63" i="17" s="1"/>
  <c r="CX63" i="17"/>
  <c r="BT63" i="17"/>
  <c r="CW63" i="17" s="1"/>
  <c r="BS63" i="17"/>
  <c r="CV63" i="17" s="1"/>
  <c r="BR63" i="17"/>
  <c r="CU63" i="17" s="1"/>
  <c r="BQ63" i="17"/>
  <c r="CT63" i="17" s="1"/>
  <c r="BP63" i="17"/>
  <c r="CS63" i="17" s="1"/>
  <c r="CQ63" i="17"/>
  <c r="BM63" i="17"/>
  <c r="CP63" i="17" s="1"/>
  <c r="BB63" i="17"/>
  <c r="AQ63" i="17"/>
  <c r="BX62" i="17"/>
  <c r="DA62" i="17" s="1"/>
  <c r="CX62" i="17"/>
  <c r="BT62" i="17"/>
  <c r="CW62" i="17" s="1"/>
  <c r="BS62" i="17"/>
  <c r="CV62" i="17" s="1"/>
  <c r="BR62" i="17"/>
  <c r="CU62" i="17" s="1"/>
  <c r="BQ62" i="17"/>
  <c r="CT62" i="17" s="1"/>
  <c r="BP62" i="17"/>
  <c r="CS62" i="17" s="1"/>
  <c r="CQ62" i="17"/>
  <c r="BM62" i="17"/>
  <c r="CP62" i="17" s="1"/>
  <c r="BB62" i="17"/>
  <c r="AQ62" i="17"/>
  <c r="BX61" i="17"/>
  <c r="DA61" i="17" s="1"/>
  <c r="CX61" i="17"/>
  <c r="BT61" i="17"/>
  <c r="CW61" i="17" s="1"/>
  <c r="BS61" i="17"/>
  <c r="CV61" i="17" s="1"/>
  <c r="BR61" i="17"/>
  <c r="CU61" i="17" s="1"/>
  <c r="BQ61" i="17"/>
  <c r="CT61" i="17" s="1"/>
  <c r="BP61" i="17"/>
  <c r="CS61" i="17" s="1"/>
  <c r="CQ61" i="17"/>
  <c r="BM61" i="17"/>
  <c r="CP61" i="17" s="1"/>
  <c r="BB61" i="17"/>
  <c r="AQ61" i="17"/>
  <c r="BX60" i="17"/>
  <c r="DA60" i="17" s="1"/>
  <c r="CX60" i="17"/>
  <c r="BT60" i="17"/>
  <c r="CW60" i="17" s="1"/>
  <c r="BS60" i="17"/>
  <c r="CV60" i="17" s="1"/>
  <c r="BR60" i="17"/>
  <c r="CU60" i="17" s="1"/>
  <c r="BQ60" i="17"/>
  <c r="CT60" i="17" s="1"/>
  <c r="BP60" i="17"/>
  <c r="CS60" i="17" s="1"/>
  <c r="CQ60" i="17"/>
  <c r="BM60" i="17"/>
  <c r="CP60" i="17" s="1"/>
  <c r="BB60" i="17"/>
  <c r="AQ60" i="17"/>
  <c r="BX59" i="17"/>
  <c r="DA59" i="17" s="1"/>
  <c r="CX59" i="17"/>
  <c r="BT59" i="17"/>
  <c r="CW59" i="17" s="1"/>
  <c r="BS59" i="17"/>
  <c r="CV59" i="17" s="1"/>
  <c r="BR59" i="17"/>
  <c r="CU59" i="17" s="1"/>
  <c r="BQ59" i="17"/>
  <c r="CT59" i="17" s="1"/>
  <c r="BP59" i="17"/>
  <c r="CS59" i="17" s="1"/>
  <c r="CQ59" i="17"/>
  <c r="BM59" i="17"/>
  <c r="CP59" i="17" s="1"/>
  <c r="BB59" i="17"/>
  <c r="AQ59" i="17"/>
  <c r="BX58" i="17"/>
  <c r="DA58" i="17" s="1"/>
  <c r="CX58" i="17"/>
  <c r="BT58" i="17"/>
  <c r="CW58" i="17" s="1"/>
  <c r="BS58" i="17"/>
  <c r="CV58" i="17" s="1"/>
  <c r="BR58" i="17"/>
  <c r="CU58" i="17" s="1"/>
  <c r="BQ58" i="17"/>
  <c r="CT58" i="17" s="1"/>
  <c r="BP58" i="17"/>
  <c r="CS58" i="17" s="1"/>
  <c r="CQ58" i="17"/>
  <c r="BM58" i="17"/>
  <c r="CP58" i="17" s="1"/>
  <c r="BB58" i="17"/>
  <c r="AQ58" i="17"/>
  <c r="BX57" i="17"/>
  <c r="DA57" i="17" s="1"/>
  <c r="CX57" i="17"/>
  <c r="BT57" i="17"/>
  <c r="CW57" i="17" s="1"/>
  <c r="BS57" i="17"/>
  <c r="CV57" i="17" s="1"/>
  <c r="BR57" i="17"/>
  <c r="CU57" i="17" s="1"/>
  <c r="BQ57" i="17"/>
  <c r="CT57" i="17" s="1"/>
  <c r="BP57" i="17"/>
  <c r="CS57" i="17" s="1"/>
  <c r="CQ57" i="17"/>
  <c r="BM57" i="17"/>
  <c r="CP57" i="17" s="1"/>
  <c r="BB57" i="17"/>
  <c r="AQ57" i="17"/>
  <c r="BX56" i="17"/>
  <c r="DA56" i="17" s="1"/>
  <c r="CX56" i="17"/>
  <c r="BT56" i="17"/>
  <c r="CW56" i="17" s="1"/>
  <c r="BS56" i="17"/>
  <c r="CV56" i="17" s="1"/>
  <c r="BR56" i="17"/>
  <c r="CU56" i="17" s="1"/>
  <c r="BQ56" i="17"/>
  <c r="CT56" i="17" s="1"/>
  <c r="BP56" i="17"/>
  <c r="CS56" i="17" s="1"/>
  <c r="CQ56" i="17"/>
  <c r="BM56" i="17"/>
  <c r="CP56" i="17" s="1"/>
  <c r="BB56" i="17"/>
  <c r="AQ56" i="17"/>
  <c r="BX55" i="17"/>
  <c r="DA55" i="17" s="1"/>
  <c r="CX55" i="17"/>
  <c r="BT55" i="17"/>
  <c r="CW55" i="17" s="1"/>
  <c r="BS55" i="17"/>
  <c r="CV55" i="17" s="1"/>
  <c r="BR55" i="17"/>
  <c r="CU55" i="17" s="1"/>
  <c r="BQ55" i="17"/>
  <c r="CT55" i="17" s="1"/>
  <c r="BP55" i="17"/>
  <c r="CS55" i="17" s="1"/>
  <c r="CQ55" i="17"/>
  <c r="BM55" i="17"/>
  <c r="CP55" i="17" s="1"/>
  <c r="BB55" i="17"/>
  <c r="AQ55" i="17"/>
  <c r="BX54" i="17"/>
  <c r="DA54" i="17" s="1"/>
  <c r="CX54" i="17"/>
  <c r="BT54" i="17"/>
  <c r="CW54" i="17" s="1"/>
  <c r="BS54" i="17"/>
  <c r="CV54" i="17" s="1"/>
  <c r="BR54" i="17"/>
  <c r="CU54" i="17" s="1"/>
  <c r="BQ54" i="17"/>
  <c r="CT54" i="17" s="1"/>
  <c r="BP54" i="17"/>
  <c r="CS54" i="17" s="1"/>
  <c r="CQ54" i="17"/>
  <c r="BM54" i="17"/>
  <c r="CP54" i="17" s="1"/>
  <c r="BB54" i="17"/>
  <c r="AQ54" i="17"/>
  <c r="BX53" i="17"/>
  <c r="DA53" i="17" s="1"/>
  <c r="CX53" i="17"/>
  <c r="BT53" i="17"/>
  <c r="CW53" i="17" s="1"/>
  <c r="BS53" i="17"/>
  <c r="CV53" i="17" s="1"/>
  <c r="BR53" i="17"/>
  <c r="CU53" i="17" s="1"/>
  <c r="BQ53" i="17"/>
  <c r="CT53" i="17" s="1"/>
  <c r="BP53" i="17"/>
  <c r="CS53" i="17" s="1"/>
  <c r="CQ53" i="17"/>
  <c r="BM53" i="17"/>
  <c r="CP53" i="17" s="1"/>
  <c r="BB53" i="17"/>
  <c r="AQ53" i="17"/>
  <c r="BX52" i="17"/>
  <c r="DA52" i="17" s="1"/>
  <c r="CX52" i="17"/>
  <c r="BT52" i="17"/>
  <c r="CW52" i="17" s="1"/>
  <c r="BS52" i="17"/>
  <c r="CV52" i="17" s="1"/>
  <c r="BR52" i="17"/>
  <c r="CU52" i="17" s="1"/>
  <c r="BQ52" i="17"/>
  <c r="CT52" i="17" s="1"/>
  <c r="BP52" i="17"/>
  <c r="CS52" i="17" s="1"/>
  <c r="CQ52" i="17"/>
  <c r="BM52" i="17"/>
  <c r="CP52" i="17" s="1"/>
  <c r="BB52" i="17"/>
  <c r="AQ52" i="17"/>
  <c r="BX51" i="17"/>
  <c r="DA51" i="17" s="1"/>
  <c r="CX51" i="17"/>
  <c r="BT51" i="17"/>
  <c r="CW51" i="17" s="1"/>
  <c r="BS51" i="17"/>
  <c r="CV51" i="17" s="1"/>
  <c r="BR51" i="17"/>
  <c r="CU51" i="17" s="1"/>
  <c r="BQ51" i="17"/>
  <c r="CT51" i="17" s="1"/>
  <c r="BP51" i="17"/>
  <c r="CS51" i="17" s="1"/>
  <c r="CQ51" i="17"/>
  <c r="BM51" i="17"/>
  <c r="CP51" i="17" s="1"/>
  <c r="BB51" i="17"/>
  <c r="AQ51" i="17"/>
  <c r="BX50" i="17"/>
  <c r="DA50" i="17" s="1"/>
  <c r="CX50" i="17"/>
  <c r="BT50" i="17"/>
  <c r="CW50" i="17" s="1"/>
  <c r="BS50" i="17"/>
  <c r="CV50" i="17" s="1"/>
  <c r="BR50" i="17"/>
  <c r="CU50" i="17" s="1"/>
  <c r="BQ50" i="17"/>
  <c r="CT50" i="17" s="1"/>
  <c r="BP50" i="17"/>
  <c r="CS50" i="17" s="1"/>
  <c r="CQ50" i="17"/>
  <c r="BM50" i="17"/>
  <c r="CP50" i="17" s="1"/>
  <c r="BB50" i="17"/>
  <c r="AQ50" i="17"/>
  <c r="BX49" i="17"/>
  <c r="DA49" i="17" s="1"/>
  <c r="CX49" i="17"/>
  <c r="BT49" i="17"/>
  <c r="CW49" i="17" s="1"/>
  <c r="BS49" i="17"/>
  <c r="CV49" i="17" s="1"/>
  <c r="BR49" i="17"/>
  <c r="CU49" i="17" s="1"/>
  <c r="BQ49" i="17"/>
  <c r="CT49" i="17" s="1"/>
  <c r="BP49" i="17"/>
  <c r="CS49" i="17" s="1"/>
  <c r="CQ49" i="17"/>
  <c r="BM49" i="17"/>
  <c r="CP49" i="17" s="1"/>
  <c r="BB49" i="17"/>
  <c r="AQ49" i="17"/>
  <c r="BX48" i="17"/>
  <c r="DA48" i="17" s="1"/>
  <c r="CX48" i="17"/>
  <c r="BT48" i="17"/>
  <c r="CW48" i="17" s="1"/>
  <c r="BS48" i="17"/>
  <c r="CV48" i="17" s="1"/>
  <c r="BR48" i="17"/>
  <c r="CU48" i="17" s="1"/>
  <c r="BQ48" i="17"/>
  <c r="CT48" i="17" s="1"/>
  <c r="BP48" i="17"/>
  <c r="CS48" i="17" s="1"/>
  <c r="CQ48" i="17"/>
  <c r="BM48" i="17"/>
  <c r="CP48" i="17" s="1"/>
  <c r="BB48" i="17"/>
  <c r="AQ48" i="17"/>
  <c r="BX47" i="17"/>
  <c r="DA47" i="17" s="1"/>
  <c r="CX47" i="17"/>
  <c r="BT47" i="17"/>
  <c r="CW47" i="17" s="1"/>
  <c r="BS47" i="17"/>
  <c r="CV47" i="17" s="1"/>
  <c r="BR47" i="17"/>
  <c r="CU47" i="17" s="1"/>
  <c r="BQ47" i="17"/>
  <c r="CT47" i="17" s="1"/>
  <c r="BP47" i="17"/>
  <c r="CS47" i="17" s="1"/>
  <c r="CQ47" i="17"/>
  <c r="BM47" i="17"/>
  <c r="CP47" i="17" s="1"/>
  <c r="BB47" i="17"/>
  <c r="AQ47" i="17"/>
  <c r="BX46" i="17"/>
  <c r="DA46" i="17" s="1"/>
  <c r="CX46" i="17"/>
  <c r="BT46" i="17"/>
  <c r="CW46" i="17" s="1"/>
  <c r="BS46" i="17"/>
  <c r="CV46" i="17" s="1"/>
  <c r="BR46" i="17"/>
  <c r="CU46" i="17" s="1"/>
  <c r="BQ46" i="17"/>
  <c r="CT46" i="17" s="1"/>
  <c r="BP46" i="17"/>
  <c r="CS46" i="17" s="1"/>
  <c r="CQ46" i="17"/>
  <c r="BM46" i="17"/>
  <c r="CP46" i="17" s="1"/>
  <c r="BB46" i="17"/>
  <c r="AQ46" i="17"/>
  <c r="BX45" i="17"/>
  <c r="DA45" i="17" s="1"/>
  <c r="CX45" i="17"/>
  <c r="BT45" i="17"/>
  <c r="CW45" i="17" s="1"/>
  <c r="BS45" i="17"/>
  <c r="CV45" i="17" s="1"/>
  <c r="BR45" i="17"/>
  <c r="CU45" i="17" s="1"/>
  <c r="BQ45" i="17"/>
  <c r="CT45" i="17" s="1"/>
  <c r="BP45" i="17"/>
  <c r="CS45" i="17" s="1"/>
  <c r="CQ45" i="17"/>
  <c r="BM45" i="17"/>
  <c r="CP45" i="17" s="1"/>
  <c r="BB45" i="17"/>
  <c r="AQ45" i="17"/>
  <c r="BX44" i="17"/>
  <c r="DA44" i="17" s="1"/>
  <c r="CX44" i="17"/>
  <c r="BT44" i="17"/>
  <c r="CW44" i="17" s="1"/>
  <c r="BS44" i="17"/>
  <c r="CV44" i="17" s="1"/>
  <c r="BR44" i="17"/>
  <c r="CU44" i="17" s="1"/>
  <c r="BQ44" i="17"/>
  <c r="CT44" i="17" s="1"/>
  <c r="BP44" i="17"/>
  <c r="CS44" i="17" s="1"/>
  <c r="CQ44" i="17"/>
  <c r="BM44" i="17"/>
  <c r="CP44" i="17" s="1"/>
  <c r="BB44" i="17"/>
  <c r="AQ44" i="17"/>
  <c r="BX43" i="17"/>
  <c r="DA43" i="17" s="1"/>
  <c r="CX43" i="17"/>
  <c r="BT43" i="17"/>
  <c r="CW43" i="17" s="1"/>
  <c r="BS43" i="17"/>
  <c r="CV43" i="17" s="1"/>
  <c r="BR43" i="17"/>
  <c r="CU43" i="17" s="1"/>
  <c r="BQ43" i="17"/>
  <c r="CT43" i="17" s="1"/>
  <c r="BP43" i="17"/>
  <c r="CS43" i="17" s="1"/>
  <c r="CQ43" i="17"/>
  <c r="BM43" i="17"/>
  <c r="CP43" i="17" s="1"/>
  <c r="BB43" i="17"/>
  <c r="AQ43" i="17"/>
  <c r="BX42" i="17"/>
  <c r="DA42" i="17" s="1"/>
  <c r="CX42" i="17"/>
  <c r="BT42" i="17"/>
  <c r="CW42" i="17" s="1"/>
  <c r="BS42" i="17"/>
  <c r="CV42" i="17" s="1"/>
  <c r="BR42" i="17"/>
  <c r="CU42" i="17" s="1"/>
  <c r="BQ42" i="17"/>
  <c r="CT42" i="17" s="1"/>
  <c r="BP42" i="17"/>
  <c r="CS42" i="17" s="1"/>
  <c r="CQ42" i="17"/>
  <c r="BM42" i="17"/>
  <c r="CP42" i="17" s="1"/>
  <c r="BB42" i="17"/>
  <c r="AQ42" i="17"/>
  <c r="BX41" i="17"/>
  <c r="DA41" i="17" s="1"/>
  <c r="CX41" i="17"/>
  <c r="BT41" i="17"/>
  <c r="CW41" i="17" s="1"/>
  <c r="BS41" i="17"/>
  <c r="CV41" i="17" s="1"/>
  <c r="BR41" i="17"/>
  <c r="CU41" i="17" s="1"/>
  <c r="BQ41" i="17"/>
  <c r="CT41" i="17" s="1"/>
  <c r="BP41" i="17"/>
  <c r="CS41" i="17" s="1"/>
  <c r="CQ41" i="17"/>
  <c r="BM41" i="17"/>
  <c r="CP41" i="17" s="1"/>
  <c r="BB41" i="17"/>
  <c r="AQ41" i="17"/>
  <c r="BX40" i="17"/>
  <c r="DA40" i="17" s="1"/>
  <c r="CX40" i="17"/>
  <c r="BT40" i="17"/>
  <c r="CW40" i="17" s="1"/>
  <c r="BS40" i="17"/>
  <c r="CV40" i="17" s="1"/>
  <c r="BR40" i="17"/>
  <c r="CU40" i="17" s="1"/>
  <c r="BQ40" i="17"/>
  <c r="CT40" i="17" s="1"/>
  <c r="BP40" i="17"/>
  <c r="CS40" i="17" s="1"/>
  <c r="CQ40" i="17"/>
  <c r="BM40" i="17"/>
  <c r="CP40" i="17" s="1"/>
  <c r="BB40" i="17"/>
  <c r="AQ40" i="17"/>
  <c r="BX39" i="17"/>
  <c r="DA39" i="17" s="1"/>
  <c r="CX39" i="17"/>
  <c r="BT39" i="17"/>
  <c r="CW39" i="17" s="1"/>
  <c r="BS39" i="17"/>
  <c r="CV39" i="17" s="1"/>
  <c r="BR39" i="17"/>
  <c r="CU39" i="17" s="1"/>
  <c r="BQ39" i="17"/>
  <c r="CT39" i="17" s="1"/>
  <c r="BP39" i="17"/>
  <c r="CS39" i="17" s="1"/>
  <c r="CQ39" i="17"/>
  <c r="BM39" i="17"/>
  <c r="CP39" i="17" s="1"/>
  <c r="BB39" i="17"/>
  <c r="AQ39" i="17"/>
  <c r="BX38" i="17"/>
  <c r="DA38" i="17" s="1"/>
  <c r="CX38" i="17"/>
  <c r="BT38" i="17"/>
  <c r="CW38" i="17" s="1"/>
  <c r="BS38" i="17"/>
  <c r="CV38" i="17" s="1"/>
  <c r="BR38" i="17"/>
  <c r="CU38" i="17" s="1"/>
  <c r="BQ38" i="17"/>
  <c r="CT38" i="17" s="1"/>
  <c r="BP38" i="17"/>
  <c r="CS38" i="17" s="1"/>
  <c r="CQ38" i="17"/>
  <c r="BM38" i="17"/>
  <c r="CP38" i="17" s="1"/>
  <c r="BB38" i="17"/>
  <c r="AQ38" i="17"/>
  <c r="BX37" i="17"/>
  <c r="DA37" i="17" s="1"/>
  <c r="CX37" i="17"/>
  <c r="BT37" i="17"/>
  <c r="CW37" i="17" s="1"/>
  <c r="BS37" i="17"/>
  <c r="CV37" i="17" s="1"/>
  <c r="BR37" i="17"/>
  <c r="CU37" i="17" s="1"/>
  <c r="BQ37" i="17"/>
  <c r="CT37" i="17" s="1"/>
  <c r="BP37" i="17"/>
  <c r="CS37" i="17" s="1"/>
  <c r="CQ37" i="17"/>
  <c r="BM37" i="17"/>
  <c r="CP37" i="17" s="1"/>
  <c r="BB37" i="17"/>
  <c r="AQ37" i="17"/>
  <c r="BX36" i="17"/>
  <c r="DA36" i="17" s="1"/>
  <c r="CX36" i="17"/>
  <c r="BT36" i="17"/>
  <c r="CW36" i="17" s="1"/>
  <c r="BS36" i="17"/>
  <c r="CV36" i="17" s="1"/>
  <c r="BR36" i="17"/>
  <c r="CU36" i="17" s="1"/>
  <c r="BQ36" i="17"/>
  <c r="CT36" i="17" s="1"/>
  <c r="BP36" i="17"/>
  <c r="CS36" i="17" s="1"/>
  <c r="CQ36" i="17"/>
  <c r="BM36" i="17"/>
  <c r="CP36" i="17" s="1"/>
  <c r="BB36" i="17"/>
  <c r="AQ36" i="17"/>
  <c r="BX35" i="17"/>
  <c r="DA35" i="17" s="1"/>
  <c r="CX35" i="17"/>
  <c r="BT35" i="17"/>
  <c r="CW35" i="17" s="1"/>
  <c r="BS35" i="17"/>
  <c r="CV35" i="17" s="1"/>
  <c r="BR35" i="17"/>
  <c r="CU35" i="17" s="1"/>
  <c r="BQ35" i="17"/>
  <c r="CT35" i="17" s="1"/>
  <c r="BP35" i="17"/>
  <c r="CS35" i="17" s="1"/>
  <c r="CQ35" i="17"/>
  <c r="BM35" i="17"/>
  <c r="CP35" i="17" s="1"/>
  <c r="BB35" i="17"/>
  <c r="AQ35" i="17"/>
  <c r="BX34" i="17"/>
  <c r="DA34" i="17" s="1"/>
  <c r="CX34" i="17"/>
  <c r="BT34" i="17"/>
  <c r="CW34" i="17" s="1"/>
  <c r="BS34" i="17"/>
  <c r="CV34" i="17" s="1"/>
  <c r="BR34" i="17"/>
  <c r="CU34" i="17" s="1"/>
  <c r="BQ34" i="17"/>
  <c r="CT34" i="17" s="1"/>
  <c r="BP34" i="17"/>
  <c r="CS34" i="17" s="1"/>
  <c r="CQ34" i="17"/>
  <c r="BM34" i="17"/>
  <c r="CP34" i="17" s="1"/>
  <c r="BB34" i="17"/>
  <c r="AQ34" i="17"/>
  <c r="BX33" i="17"/>
  <c r="DA33" i="17" s="1"/>
  <c r="CX33" i="17"/>
  <c r="BT33" i="17"/>
  <c r="CW33" i="17" s="1"/>
  <c r="BS33" i="17"/>
  <c r="CV33" i="17" s="1"/>
  <c r="BR33" i="17"/>
  <c r="CU33" i="17" s="1"/>
  <c r="BQ33" i="17"/>
  <c r="CT33" i="17" s="1"/>
  <c r="BP33" i="17"/>
  <c r="CS33" i="17" s="1"/>
  <c r="CQ33" i="17"/>
  <c r="BM33" i="17"/>
  <c r="CP33" i="17" s="1"/>
  <c r="BB33" i="17"/>
  <c r="AQ33" i="17"/>
  <c r="BX32" i="17"/>
  <c r="DA32" i="17" s="1"/>
  <c r="CX32" i="17"/>
  <c r="BT32" i="17"/>
  <c r="CW32" i="17" s="1"/>
  <c r="BS32" i="17"/>
  <c r="CV32" i="17" s="1"/>
  <c r="BR32" i="17"/>
  <c r="CU32" i="17" s="1"/>
  <c r="BQ32" i="17"/>
  <c r="CT32" i="17" s="1"/>
  <c r="BP32" i="17"/>
  <c r="CS32" i="17" s="1"/>
  <c r="CQ32" i="17"/>
  <c r="BM32" i="17"/>
  <c r="CP32" i="17" s="1"/>
  <c r="BB32" i="17"/>
  <c r="AQ32" i="17"/>
  <c r="BX31" i="17"/>
  <c r="DA31" i="17" s="1"/>
  <c r="CX31" i="17"/>
  <c r="BT31" i="17"/>
  <c r="CW31" i="17" s="1"/>
  <c r="BS31" i="17"/>
  <c r="CV31" i="17" s="1"/>
  <c r="BR31" i="17"/>
  <c r="CU31" i="17" s="1"/>
  <c r="BQ31" i="17"/>
  <c r="CT31" i="17" s="1"/>
  <c r="BP31" i="17"/>
  <c r="CS31" i="17" s="1"/>
  <c r="CQ31" i="17"/>
  <c r="BM31" i="17"/>
  <c r="CP31" i="17" s="1"/>
  <c r="BB31" i="17"/>
  <c r="AQ31" i="17"/>
  <c r="BX30" i="17"/>
  <c r="DA30" i="17" s="1"/>
  <c r="CX30" i="17"/>
  <c r="BQ30" i="17"/>
  <c r="CT30" i="17" s="1"/>
  <c r="BP30" i="17"/>
  <c r="CS30" i="17" s="1"/>
  <c r="BM30" i="17"/>
  <c r="CP30" i="17" s="1"/>
  <c r="AQ30" i="17"/>
  <c r="BX29" i="17"/>
  <c r="DA29" i="17" s="1"/>
  <c r="CX29" i="17"/>
  <c r="BT29" i="17"/>
  <c r="CW29" i="17" s="1"/>
  <c r="BS29" i="17"/>
  <c r="CV29" i="17" s="1"/>
  <c r="BR29" i="17"/>
  <c r="CU29" i="17" s="1"/>
  <c r="BQ29" i="17"/>
  <c r="CT29" i="17" s="1"/>
  <c r="BP29" i="17"/>
  <c r="CS29" i="17" s="1"/>
  <c r="CQ29" i="17"/>
  <c r="BM29" i="17"/>
  <c r="CP29" i="17" s="1"/>
  <c r="BB29" i="17"/>
  <c r="AQ29" i="17"/>
  <c r="BX28" i="17"/>
  <c r="DA28" i="17" s="1"/>
  <c r="CX28" i="17"/>
  <c r="BT28" i="17"/>
  <c r="CW28" i="17" s="1"/>
  <c r="BS28" i="17"/>
  <c r="CV28" i="17" s="1"/>
  <c r="BR28" i="17"/>
  <c r="CU28" i="17" s="1"/>
  <c r="BQ28" i="17"/>
  <c r="CT28" i="17" s="1"/>
  <c r="BP28" i="17"/>
  <c r="CS28" i="17" s="1"/>
  <c r="CQ28" i="17"/>
  <c r="BM28" i="17"/>
  <c r="CP28" i="17" s="1"/>
  <c r="BB28" i="17"/>
  <c r="AQ28" i="17"/>
  <c r="BX27" i="17"/>
  <c r="DA27" i="17" s="1"/>
  <c r="CX27" i="17"/>
  <c r="BT27" i="17"/>
  <c r="CW27" i="17" s="1"/>
  <c r="BS27" i="17"/>
  <c r="CV27" i="17" s="1"/>
  <c r="BR27" i="17"/>
  <c r="CU27" i="17" s="1"/>
  <c r="BQ27" i="17"/>
  <c r="CT27" i="17" s="1"/>
  <c r="BP27" i="17"/>
  <c r="CS27" i="17" s="1"/>
  <c r="CQ27" i="17"/>
  <c r="BM27" i="17"/>
  <c r="CP27" i="17" s="1"/>
  <c r="BB27" i="17"/>
  <c r="AQ27" i="17"/>
  <c r="BX26" i="17"/>
  <c r="DA26" i="17" s="1"/>
  <c r="CX26" i="17"/>
  <c r="BT26" i="17"/>
  <c r="CW26" i="17" s="1"/>
  <c r="BS26" i="17"/>
  <c r="CV26" i="17" s="1"/>
  <c r="BR26" i="17"/>
  <c r="CU26" i="17" s="1"/>
  <c r="BQ26" i="17"/>
  <c r="CT26" i="17" s="1"/>
  <c r="BP26" i="17"/>
  <c r="CS26" i="17" s="1"/>
  <c r="CQ26" i="17"/>
  <c r="BM26" i="17"/>
  <c r="CP26" i="17" s="1"/>
  <c r="BB26" i="17"/>
  <c r="AQ26" i="17"/>
  <c r="BX25" i="17"/>
  <c r="DA25" i="17" s="1"/>
  <c r="CX25" i="17"/>
  <c r="BT25" i="17"/>
  <c r="CW25" i="17" s="1"/>
  <c r="BS25" i="17"/>
  <c r="CV25" i="17" s="1"/>
  <c r="BR25" i="17"/>
  <c r="CU25" i="17" s="1"/>
  <c r="BQ25" i="17"/>
  <c r="CT25" i="17" s="1"/>
  <c r="BP25" i="17"/>
  <c r="CS25" i="17" s="1"/>
  <c r="CQ25" i="17"/>
  <c r="BM25" i="17"/>
  <c r="CP25" i="17" s="1"/>
  <c r="BB25" i="17"/>
  <c r="AQ25" i="17"/>
  <c r="BX24" i="17"/>
  <c r="DA24" i="17" s="1"/>
  <c r="CX24" i="17"/>
  <c r="BT24" i="17"/>
  <c r="CW24" i="17" s="1"/>
  <c r="BS24" i="17"/>
  <c r="CV24" i="17" s="1"/>
  <c r="BR24" i="17"/>
  <c r="CU24" i="17" s="1"/>
  <c r="BQ24" i="17"/>
  <c r="CT24" i="17" s="1"/>
  <c r="BP24" i="17"/>
  <c r="CS24" i="17" s="1"/>
  <c r="CQ24" i="17"/>
  <c r="BM24" i="17"/>
  <c r="CP24" i="17" s="1"/>
  <c r="BB24" i="17"/>
  <c r="AQ24" i="17"/>
  <c r="BX23" i="17"/>
  <c r="DA23" i="17" s="1"/>
  <c r="CX23" i="17"/>
  <c r="BT23" i="17"/>
  <c r="CW23" i="17" s="1"/>
  <c r="BS23" i="17"/>
  <c r="CV23" i="17" s="1"/>
  <c r="BR23" i="17"/>
  <c r="CU23" i="17" s="1"/>
  <c r="BQ23" i="17"/>
  <c r="CT23" i="17" s="1"/>
  <c r="BP23" i="17"/>
  <c r="CS23" i="17" s="1"/>
  <c r="CQ23" i="17"/>
  <c r="BM23" i="17"/>
  <c r="CP23" i="17" s="1"/>
  <c r="BB23" i="17"/>
  <c r="AQ23" i="17"/>
  <c r="BX22" i="17"/>
  <c r="DA22" i="17" s="1"/>
  <c r="CX22" i="17"/>
  <c r="BT22" i="17"/>
  <c r="CW22" i="17" s="1"/>
  <c r="BS22" i="17"/>
  <c r="CV22" i="17" s="1"/>
  <c r="BR22" i="17"/>
  <c r="CU22" i="17" s="1"/>
  <c r="BQ22" i="17"/>
  <c r="CT22" i="17" s="1"/>
  <c r="BP22" i="17"/>
  <c r="CS22" i="17" s="1"/>
  <c r="CQ22" i="17"/>
  <c r="BM22" i="17"/>
  <c r="CP22" i="17" s="1"/>
  <c r="BB22" i="17"/>
  <c r="AQ22" i="17"/>
  <c r="BX21" i="17"/>
  <c r="DA21" i="17" s="1"/>
  <c r="CX21" i="17"/>
  <c r="BT21" i="17"/>
  <c r="CW21" i="17" s="1"/>
  <c r="BS21" i="17"/>
  <c r="CV21" i="17" s="1"/>
  <c r="BR21" i="17"/>
  <c r="CU21" i="17" s="1"/>
  <c r="BQ21" i="17"/>
  <c r="CT21" i="17" s="1"/>
  <c r="BP21" i="17"/>
  <c r="CS21" i="17" s="1"/>
  <c r="CQ21" i="17"/>
  <c r="BM21" i="17"/>
  <c r="CP21" i="17" s="1"/>
  <c r="BB21" i="17"/>
  <c r="AQ21" i="17"/>
  <c r="BX20" i="17"/>
  <c r="DA20" i="17" s="1"/>
  <c r="CX20" i="17"/>
  <c r="BT20" i="17"/>
  <c r="CW20" i="17" s="1"/>
  <c r="BS20" i="17"/>
  <c r="CV20" i="17" s="1"/>
  <c r="BR20" i="17"/>
  <c r="CU20" i="17" s="1"/>
  <c r="BQ20" i="17"/>
  <c r="CT20" i="17" s="1"/>
  <c r="BP20" i="17"/>
  <c r="CS20" i="17" s="1"/>
  <c r="CQ20" i="17"/>
  <c r="BM20" i="17"/>
  <c r="CP20" i="17" s="1"/>
  <c r="BB20" i="17"/>
  <c r="AQ20" i="17"/>
  <c r="BX19" i="17"/>
  <c r="BT19" i="17"/>
  <c r="BS19" i="17"/>
  <c r="BR19" i="17"/>
  <c r="BQ19" i="17"/>
  <c r="BP19" i="17"/>
  <c r="CQ19" i="17"/>
  <c r="BM19" i="17"/>
  <c r="CP19" i="17" s="1"/>
  <c r="BB19" i="17"/>
  <c r="AQ19" i="17"/>
  <c r="BX18" i="17"/>
  <c r="DA18" i="17" s="1"/>
  <c r="CX18" i="17"/>
  <c r="BT18" i="17"/>
  <c r="CW18" i="17" s="1"/>
  <c r="BS18" i="17"/>
  <c r="CV18" i="17" s="1"/>
  <c r="BR18" i="17"/>
  <c r="CU18" i="17" s="1"/>
  <c r="BQ18" i="17"/>
  <c r="CT18" i="17" s="1"/>
  <c r="BP18" i="17"/>
  <c r="CS18" i="17" s="1"/>
  <c r="CQ18" i="17"/>
  <c r="BM18" i="17"/>
  <c r="CP18" i="17" s="1"/>
  <c r="BB18" i="17"/>
  <c r="AQ18" i="17"/>
  <c r="BX17" i="17"/>
  <c r="DA17" i="17" s="1"/>
  <c r="CX17" i="17"/>
  <c r="BT17" i="17"/>
  <c r="CW17" i="17" s="1"/>
  <c r="BS17" i="17"/>
  <c r="CV17" i="17" s="1"/>
  <c r="BR17" i="17"/>
  <c r="CU17" i="17" s="1"/>
  <c r="BQ17" i="17"/>
  <c r="CT17" i="17" s="1"/>
  <c r="BP17" i="17"/>
  <c r="CS17" i="17" s="1"/>
  <c r="CQ17" i="17"/>
  <c r="BM17" i="17"/>
  <c r="CP17" i="17" s="1"/>
  <c r="BB17" i="17"/>
  <c r="AQ17" i="17"/>
  <c r="BX16" i="17"/>
  <c r="DA16" i="17" s="1"/>
  <c r="CX16" i="17"/>
  <c r="BT16" i="17"/>
  <c r="CW16" i="17" s="1"/>
  <c r="BS16" i="17"/>
  <c r="CV16" i="17" s="1"/>
  <c r="BR16" i="17"/>
  <c r="CU16" i="17" s="1"/>
  <c r="BQ16" i="17"/>
  <c r="CT16" i="17" s="1"/>
  <c r="BP16" i="17"/>
  <c r="CS16" i="17" s="1"/>
  <c r="CQ16" i="17"/>
  <c r="BM16" i="17"/>
  <c r="CP16" i="17" s="1"/>
  <c r="BB16" i="17"/>
  <c r="AQ16" i="17"/>
  <c r="BX15" i="17"/>
  <c r="DA15" i="17" s="1"/>
  <c r="CX15" i="17"/>
  <c r="BT15" i="17"/>
  <c r="CW15" i="17" s="1"/>
  <c r="BS15" i="17"/>
  <c r="CV15" i="17" s="1"/>
  <c r="BR15" i="17"/>
  <c r="CU15" i="17" s="1"/>
  <c r="BQ15" i="17"/>
  <c r="CT15" i="17" s="1"/>
  <c r="BP15" i="17"/>
  <c r="CS15" i="17" s="1"/>
  <c r="CQ15" i="17"/>
  <c r="BM15" i="17"/>
  <c r="CP15" i="17" s="1"/>
  <c r="BB15" i="17"/>
  <c r="AQ15" i="17"/>
  <c r="BX14" i="17"/>
  <c r="DA14" i="17" s="1"/>
  <c r="CX14" i="17"/>
  <c r="BT14" i="17"/>
  <c r="CW14" i="17" s="1"/>
  <c r="BS14" i="17"/>
  <c r="CV14" i="17" s="1"/>
  <c r="BR14" i="17"/>
  <c r="CU14" i="17" s="1"/>
  <c r="BQ14" i="17"/>
  <c r="CT14" i="17" s="1"/>
  <c r="BP14" i="17"/>
  <c r="CS14" i="17" s="1"/>
  <c r="CQ14" i="17"/>
  <c r="BM14" i="17"/>
  <c r="CP14" i="17" s="1"/>
  <c r="BB14" i="17"/>
  <c r="AQ14" i="17"/>
  <c r="BX13" i="17"/>
  <c r="DA13" i="17" s="1"/>
  <c r="CX13" i="17"/>
  <c r="BT13" i="17"/>
  <c r="CW13" i="17" s="1"/>
  <c r="BS13" i="17"/>
  <c r="CV13" i="17" s="1"/>
  <c r="BR13" i="17"/>
  <c r="CU13" i="17" s="1"/>
  <c r="BQ13" i="17"/>
  <c r="CT13" i="17" s="1"/>
  <c r="BP13" i="17"/>
  <c r="CS13" i="17" s="1"/>
  <c r="CQ13" i="17"/>
  <c r="BM13" i="17"/>
  <c r="CP13" i="17" s="1"/>
  <c r="BB13" i="17"/>
  <c r="AQ13" i="17"/>
  <c r="BX12" i="17"/>
  <c r="DA12" i="17" s="1"/>
  <c r="CX12" i="17"/>
  <c r="BT12" i="17"/>
  <c r="CW12" i="17" s="1"/>
  <c r="BS12" i="17"/>
  <c r="CV12" i="17" s="1"/>
  <c r="BR12" i="17"/>
  <c r="CU12" i="17" s="1"/>
  <c r="BQ12" i="17"/>
  <c r="CT12" i="17" s="1"/>
  <c r="BP12" i="17"/>
  <c r="CS12" i="17" s="1"/>
  <c r="CQ12" i="17"/>
  <c r="BM12" i="17"/>
  <c r="CP12" i="17" s="1"/>
  <c r="BB12" i="17"/>
  <c r="AQ12" i="17"/>
  <c r="BX11" i="17"/>
  <c r="DA11" i="17" s="1"/>
  <c r="CX11" i="17"/>
  <c r="BT11" i="17"/>
  <c r="CW11" i="17" s="1"/>
  <c r="BS11" i="17"/>
  <c r="CV11" i="17" s="1"/>
  <c r="BR11" i="17"/>
  <c r="CU11" i="17" s="1"/>
  <c r="BQ11" i="17"/>
  <c r="CT11" i="17" s="1"/>
  <c r="BP11" i="17"/>
  <c r="CS11" i="17" s="1"/>
  <c r="CQ11" i="17"/>
  <c r="BM11" i="17"/>
  <c r="CP11" i="17" s="1"/>
  <c r="BB11" i="17"/>
  <c r="AQ11" i="17"/>
  <c r="BX10" i="17"/>
  <c r="DA10" i="17" s="1"/>
  <c r="CX10" i="17"/>
  <c r="BT10" i="17"/>
  <c r="CW10" i="17" s="1"/>
  <c r="BS10" i="17"/>
  <c r="CV10" i="17" s="1"/>
  <c r="BR10" i="17"/>
  <c r="CU10" i="17" s="1"/>
  <c r="BQ10" i="17"/>
  <c r="CT10" i="17" s="1"/>
  <c r="BP10" i="17"/>
  <c r="CS10" i="17" s="1"/>
  <c r="CQ10" i="17"/>
  <c r="BM10" i="17"/>
  <c r="CP10" i="17" s="1"/>
  <c r="BB10" i="17"/>
  <c r="AQ10" i="17"/>
  <c r="BX9" i="17"/>
  <c r="DA9" i="17" s="1"/>
  <c r="CX9" i="17"/>
  <c r="BT9" i="17"/>
  <c r="CW9" i="17" s="1"/>
  <c r="BS9" i="17"/>
  <c r="CV9" i="17" s="1"/>
  <c r="BR9" i="17"/>
  <c r="CU9" i="17" s="1"/>
  <c r="BQ9" i="17"/>
  <c r="CT9" i="17" s="1"/>
  <c r="BP9" i="17"/>
  <c r="CS9" i="17" s="1"/>
  <c r="CQ9" i="17"/>
  <c r="BM9" i="17"/>
  <c r="CP9" i="17" s="1"/>
  <c r="BB9" i="17"/>
  <c r="AQ9" i="17"/>
  <c r="BX8" i="17"/>
  <c r="DA8" i="17" s="1"/>
  <c r="CX8" i="17"/>
  <c r="BT8" i="17"/>
  <c r="CW8" i="17" s="1"/>
  <c r="BS8" i="17"/>
  <c r="CV8" i="17" s="1"/>
  <c r="BR8" i="17"/>
  <c r="CU8" i="17" s="1"/>
  <c r="BQ8" i="17"/>
  <c r="CT8" i="17" s="1"/>
  <c r="BP8" i="17"/>
  <c r="CS8" i="17" s="1"/>
  <c r="CQ8" i="17"/>
  <c r="BM8" i="17"/>
  <c r="CP8" i="17" s="1"/>
  <c r="BB8" i="17"/>
  <c r="AQ8" i="17"/>
  <c r="BX7" i="17"/>
  <c r="DA7" i="17" s="1"/>
  <c r="CX7" i="17"/>
  <c r="BT7" i="17"/>
  <c r="CW7" i="17" s="1"/>
  <c r="BS7" i="17"/>
  <c r="CV7" i="17" s="1"/>
  <c r="BR7" i="17"/>
  <c r="CU7" i="17" s="1"/>
  <c r="BQ7" i="17"/>
  <c r="CT7" i="17" s="1"/>
  <c r="BP7" i="17"/>
  <c r="CS7" i="17" s="1"/>
  <c r="BM7" i="17"/>
  <c r="CP7" i="17" s="1"/>
  <c r="BB7" i="17"/>
  <c r="AQ7" i="17"/>
  <c r="BX6" i="17"/>
  <c r="DA6" i="17" s="1"/>
  <c r="CX6" i="17"/>
  <c r="BT6" i="17"/>
  <c r="CW6" i="17" s="1"/>
  <c r="BS6" i="17"/>
  <c r="CV6" i="17" s="1"/>
  <c r="BR6" i="17"/>
  <c r="CU6" i="17" s="1"/>
  <c r="BQ6" i="17"/>
  <c r="CT6" i="17" s="1"/>
  <c r="BP6" i="17"/>
  <c r="CS6" i="17" s="1"/>
  <c r="CQ6" i="17"/>
  <c r="BM6" i="17"/>
  <c r="CP6" i="17" s="1"/>
  <c r="BB6" i="17"/>
  <c r="AQ6" i="17"/>
  <c r="CX5" i="17"/>
  <c r="BT5" i="17"/>
  <c r="CW5" i="17" s="1"/>
  <c r="BS5" i="17"/>
  <c r="CV5" i="17" s="1"/>
  <c r="CU5" i="17"/>
  <c r="CT5" i="17"/>
  <c r="BP5" i="17"/>
  <c r="CS5" i="17" s="1"/>
  <c r="BM5" i="17"/>
  <c r="CP5" i="17" s="1"/>
  <c r="AQ5" i="17"/>
  <c r="DB26" i="17" l="1"/>
  <c r="DP26" i="17" s="1"/>
  <c r="CQ30" i="17"/>
  <c r="DB195" i="17"/>
  <c r="DP195" i="17" s="1"/>
  <c r="CW19" i="17"/>
  <c r="CW201" i="17" s="1"/>
  <c r="DB193" i="17"/>
  <c r="DP193" i="17" s="1"/>
  <c r="DB196" i="17"/>
  <c r="DP196" i="17" s="1"/>
  <c r="DA19" i="17"/>
  <c r="DA201" i="17" s="1"/>
  <c r="DB199" i="17"/>
  <c r="DP199" i="17" s="1"/>
  <c r="DB194" i="17"/>
  <c r="DP194" i="17" s="1"/>
  <c r="CS19" i="17"/>
  <c r="CS201" i="17" s="1"/>
  <c r="DB197" i="17"/>
  <c r="DP197" i="17" s="1"/>
  <c r="CV19" i="17"/>
  <c r="CV201" i="17" s="1"/>
  <c r="CT19" i="17"/>
  <c r="CT201" i="17" s="1"/>
  <c r="DB200" i="17"/>
  <c r="DP200" i="17" s="1"/>
  <c r="CU19" i="17"/>
  <c r="CU201" i="17" s="1"/>
  <c r="CX19" i="17"/>
  <c r="DP198" i="17"/>
  <c r="CQ201" i="17"/>
  <c r="CP201" i="17"/>
  <c r="DB19" i="17" l="1"/>
  <c r="DP19" i="17" s="1"/>
  <c r="CX201" i="17"/>
  <c r="H21" i="1"/>
  <c r="CM26" i="17" l="1"/>
  <c r="CJ26" i="17"/>
  <c r="AI205" i="13"/>
  <c r="O201" i="13"/>
  <c r="N201" i="13"/>
  <c r="M201" i="13"/>
  <c r="L201" i="13"/>
  <c r="K201" i="13"/>
  <c r="J201" i="13"/>
  <c r="V200" i="13"/>
  <c r="Z200" i="13" s="1"/>
  <c r="U200" i="13"/>
  <c r="Y200" i="13" s="1"/>
  <c r="Q200" i="13"/>
  <c r="P200" i="13"/>
  <c r="R200" i="13"/>
  <c r="T200" i="13"/>
  <c r="V199" i="13"/>
  <c r="Z199" i="13" s="1"/>
  <c r="U199" i="13"/>
  <c r="Y199" i="13" s="1"/>
  <c r="R199" i="13"/>
  <c r="P199" i="13"/>
  <c r="Q199" i="13"/>
  <c r="T199" i="13"/>
  <c r="V198" i="13"/>
  <c r="Z198" i="13" s="1"/>
  <c r="U198" i="13"/>
  <c r="Y198" i="13" s="1"/>
  <c r="Q198" i="13"/>
  <c r="R198" i="13"/>
  <c r="T198" i="13"/>
  <c r="V197" i="13"/>
  <c r="Z197" i="13" s="1"/>
  <c r="U197" i="13"/>
  <c r="Y197" i="13" s="1"/>
  <c r="R197" i="13"/>
  <c r="P197" i="13"/>
  <c r="Q197" i="13"/>
  <c r="T197" i="13"/>
  <c r="V196" i="13"/>
  <c r="Z196" i="13" s="1"/>
  <c r="U196" i="13"/>
  <c r="Y196" i="13" s="1"/>
  <c r="R196" i="13"/>
  <c r="Q196" i="13"/>
  <c r="P196" i="13"/>
  <c r="V195" i="13"/>
  <c r="Z195" i="13" s="1"/>
  <c r="U195" i="13"/>
  <c r="Y195" i="13" s="1"/>
  <c r="R195" i="13"/>
  <c r="Q195" i="13"/>
  <c r="P195" i="13"/>
  <c r="V194" i="13"/>
  <c r="Z194" i="13" s="1"/>
  <c r="U194" i="13"/>
  <c r="Y194" i="13" s="1"/>
  <c r="R194" i="13"/>
  <c r="Q194" i="13"/>
  <c r="P194" i="13"/>
  <c r="V193" i="13"/>
  <c r="Z193" i="13" s="1"/>
  <c r="U193" i="13"/>
  <c r="Y193" i="13" s="1"/>
  <c r="T193" i="13"/>
  <c r="X193" i="13" s="1"/>
  <c r="R193" i="13"/>
  <c r="Q193" i="13"/>
  <c r="P193" i="13"/>
  <c r="V192" i="13"/>
  <c r="Z192" i="13" s="1"/>
  <c r="U192" i="13"/>
  <c r="Y192" i="13" s="1"/>
  <c r="R192" i="13"/>
  <c r="Q192" i="13"/>
  <c r="P192" i="13"/>
  <c r="T192" i="13"/>
  <c r="V191" i="13"/>
  <c r="Z191" i="13" s="1"/>
  <c r="U191" i="13"/>
  <c r="Y191" i="13" s="1"/>
  <c r="R191" i="13"/>
  <c r="Q191" i="13"/>
  <c r="P191" i="13"/>
  <c r="T191" i="13"/>
  <c r="V190" i="13"/>
  <c r="Z190" i="13" s="1"/>
  <c r="U190" i="13"/>
  <c r="Y190" i="13" s="1"/>
  <c r="Q190" i="13"/>
  <c r="P190" i="13"/>
  <c r="R190" i="13"/>
  <c r="T190" i="13"/>
  <c r="V189" i="13"/>
  <c r="Z189" i="13" s="1"/>
  <c r="U189" i="13"/>
  <c r="Y189" i="13" s="1"/>
  <c r="R189" i="13"/>
  <c r="P189" i="13"/>
  <c r="Q189" i="13"/>
  <c r="T189" i="13"/>
  <c r="V188" i="13"/>
  <c r="Z188" i="13" s="1"/>
  <c r="U188" i="13"/>
  <c r="Y188" i="13" s="1"/>
  <c r="Q188" i="13"/>
  <c r="R188" i="13"/>
  <c r="P188" i="13"/>
  <c r="V187" i="13"/>
  <c r="Z187" i="13" s="1"/>
  <c r="U187" i="13"/>
  <c r="Y187" i="13" s="1"/>
  <c r="R187" i="13"/>
  <c r="P187" i="13"/>
  <c r="Q187" i="13"/>
  <c r="T187" i="13"/>
  <c r="V186" i="13"/>
  <c r="Z186" i="13" s="1"/>
  <c r="U186" i="13"/>
  <c r="Y186" i="13" s="1"/>
  <c r="R186" i="13"/>
  <c r="Q186" i="13"/>
  <c r="P186" i="13"/>
  <c r="V185" i="13"/>
  <c r="Z185" i="13" s="1"/>
  <c r="U185" i="13"/>
  <c r="Y185" i="13" s="1"/>
  <c r="R185" i="13"/>
  <c r="P185" i="13"/>
  <c r="V184" i="13"/>
  <c r="Z184" i="13" s="1"/>
  <c r="U184" i="13"/>
  <c r="Y184" i="13" s="1"/>
  <c r="Q184" i="13"/>
  <c r="P184" i="13"/>
  <c r="R184" i="13"/>
  <c r="V183" i="13"/>
  <c r="Z183" i="13" s="1"/>
  <c r="U183" i="13"/>
  <c r="Y183" i="13" s="1"/>
  <c r="Q183" i="13"/>
  <c r="P183" i="13"/>
  <c r="V182" i="13"/>
  <c r="Z182" i="13" s="1"/>
  <c r="U182" i="13"/>
  <c r="Y182" i="13" s="1"/>
  <c r="R182" i="13"/>
  <c r="Q182" i="13"/>
  <c r="V181" i="13"/>
  <c r="Z181" i="13" s="1"/>
  <c r="U181" i="13"/>
  <c r="Y181" i="13" s="1"/>
  <c r="T181" i="13"/>
  <c r="R181" i="13"/>
  <c r="Q181" i="13"/>
  <c r="P181" i="13"/>
  <c r="V180" i="13"/>
  <c r="Z180" i="13" s="1"/>
  <c r="U180" i="13"/>
  <c r="Y180" i="13" s="1"/>
  <c r="T180" i="13"/>
  <c r="AJ180" i="13" s="1"/>
  <c r="Q180" i="13"/>
  <c r="P180" i="13"/>
  <c r="R180" i="13"/>
  <c r="V179" i="13"/>
  <c r="Z179" i="13" s="1"/>
  <c r="U179" i="13"/>
  <c r="Y179" i="13" s="1"/>
  <c r="P179" i="13"/>
  <c r="R179" i="13"/>
  <c r="Q179" i="13"/>
  <c r="V178" i="13"/>
  <c r="Z178" i="13" s="1"/>
  <c r="U178" i="13"/>
  <c r="Y178" i="13" s="1"/>
  <c r="R178" i="13"/>
  <c r="Q178" i="13"/>
  <c r="P178" i="13"/>
  <c r="V177" i="13"/>
  <c r="Z177" i="13" s="1"/>
  <c r="U177" i="13"/>
  <c r="Y177" i="13" s="1"/>
  <c r="R177" i="13"/>
  <c r="Q177" i="13"/>
  <c r="P177" i="13"/>
  <c r="T177" i="13"/>
  <c r="V176" i="13"/>
  <c r="Z176" i="13" s="1"/>
  <c r="U176" i="13"/>
  <c r="Y176" i="13" s="1"/>
  <c r="Q176" i="13"/>
  <c r="R176" i="13"/>
  <c r="T176" i="13"/>
  <c r="AJ176" i="13" s="1"/>
  <c r="V175" i="13"/>
  <c r="Z175" i="13" s="1"/>
  <c r="U175" i="13"/>
  <c r="Y175" i="13" s="1"/>
  <c r="P175" i="13"/>
  <c r="R175" i="13"/>
  <c r="V174" i="13"/>
  <c r="Z174" i="13" s="1"/>
  <c r="U174" i="13"/>
  <c r="Y174" i="13" s="1"/>
  <c r="R174" i="13"/>
  <c r="Q174" i="13"/>
  <c r="V173" i="13"/>
  <c r="Z173" i="13" s="1"/>
  <c r="U173" i="13"/>
  <c r="Y173" i="13" s="1"/>
  <c r="T173" i="13"/>
  <c r="R173" i="13"/>
  <c r="Q173" i="13"/>
  <c r="P173" i="13"/>
  <c r="V172" i="13"/>
  <c r="Z172" i="13" s="1"/>
  <c r="U172" i="13"/>
  <c r="Y172" i="13" s="1"/>
  <c r="T172" i="13"/>
  <c r="AJ172" i="13" s="1"/>
  <c r="Q172" i="13"/>
  <c r="P172" i="13"/>
  <c r="R172" i="13"/>
  <c r="S172" i="13" s="1"/>
  <c r="V171" i="13"/>
  <c r="Z171" i="13" s="1"/>
  <c r="U171" i="13"/>
  <c r="Y171" i="13" s="1"/>
  <c r="R171" i="13"/>
  <c r="P171" i="13"/>
  <c r="T171" i="13"/>
  <c r="AJ171" i="13" s="1"/>
  <c r="Q171" i="13"/>
  <c r="V170" i="13"/>
  <c r="Z170" i="13" s="1"/>
  <c r="U170" i="13"/>
  <c r="Y170" i="13" s="1"/>
  <c r="R170" i="13"/>
  <c r="P170" i="13"/>
  <c r="V169" i="13"/>
  <c r="Z169" i="13" s="1"/>
  <c r="U169" i="13"/>
  <c r="Y169" i="13" s="1"/>
  <c r="R169" i="13"/>
  <c r="Q169" i="13"/>
  <c r="P169" i="13"/>
  <c r="V168" i="13"/>
  <c r="Z168" i="13" s="1"/>
  <c r="U168" i="13"/>
  <c r="Y168" i="13" s="1"/>
  <c r="T168" i="13"/>
  <c r="AJ168" i="13" s="1"/>
  <c r="Q168" i="13"/>
  <c r="R168" i="13"/>
  <c r="P168" i="13"/>
  <c r="V167" i="13"/>
  <c r="Z167" i="13" s="1"/>
  <c r="U167" i="13"/>
  <c r="Y167" i="13" s="1"/>
  <c r="P167" i="13"/>
  <c r="R167" i="13"/>
  <c r="Q167" i="13"/>
  <c r="V166" i="13"/>
  <c r="Z166" i="13" s="1"/>
  <c r="U166" i="13"/>
  <c r="Y166" i="13" s="1"/>
  <c r="R166" i="13"/>
  <c r="Q166" i="13"/>
  <c r="V165" i="13"/>
  <c r="Z165" i="13" s="1"/>
  <c r="U165" i="13"/>
  <c r="Y165" i="13" s="1"/>
  <c r="R165" i="13"/>
  <c r="Q165" i="13"/>
  <c r="V164" i="13"/>
  <c r="Z164" i="13" s="1"/>
  <c r="U164" i="13"/>
  <c r="Y164" i="13" s="1"/>
  <c r="T164" i="13"/>
  <c r="AJ164" i="13" s="1"/>
  <c r="Q164" i="13"/>
  <c r="P164" i="13"/>
  <c r="R164" i="13"/>
  <c r="V163" i="13"/>
  <c r="Z163" i="13" s="1"/>
  <c r="U163" i="13"/>
  <c r="Y163" i="13" s="1"/>
  <c r="R163" i="13"/>
  <c r="P163" i="13"/>
  <c r="T163" i="13"/>
  <c r="AC163" i="13" s="1"/>
  <c r="Q163" i="13"/>
  <c r="V162" i="13"/>
  <c r="Z162" i="13" s="1"/>
  <c r="U162" i="13"/>
  <c r="Y162" i="13" s="1"/>
  <c r="R162" i="13"/>
  <c r="P162" i="13"/>
  <c r="V161" i="13"/>
  <c r="Z161" i="13" s="1"/>
  <c r="U161" i="13"/>
  <c r="Y161" i="13" s="1"/>
  <c r="R161" i="13"/>
  <c r="Q161" i="13"/>
  <c r="V160" i="13"/>
  <c r="Z160" i="13" s="1"/>
  <c r="U160" i="13"/>
  <c r="Y160" i="13" s="1"/>
  <c r="T160" i="13"/>
  <c r="Q160" i="13"/>
  <c r="R160" i="13"/>
  <c r="P160" i="13"/>
  <c r="V159" i="13"/>
  <c r="Z159" i="13" s="1"/>
  <c r="U159" i="13"/>
  <c r="Y159" i="13" s="1"/>
  <c r="P159" i="13"/>
  <c r="R159" i="13"/>
  <c r="V158" i="13"/>
  <c r="Z158" i="13" s="1"/>
  <c r="U158" i="13"/>
  <c r="Y158" i="13" s="1"/>
  <c r="R158" i="13"/>
  <c r="Q158" i="13"/>
  <c r="V157" i="13"/>
  <c r="Z157" i="13" s="1"/>
  <c r="U157" i="13"/>
  <c r="Y157" i="13" s="1"/>
  <c r="T157" i="13"/>
  <c r="R157" i="13"/>
  <c r="Q157" i="13"/>
  <c r="P157" i="13"/>
  <c r="V156" i="13"/>
  <c r="Z156" i="13" s="1"/>
  <c r="U156" i="13"/>
  <c r="Y156" i="13" s="1"/>
  <c r="T156" i="13"/>
  <c r="X156" i="13" s="1"/>
  <c r="R156" i="13"/>
  <c r="Q156" i="13"/>
  <c r="P156" i="13"/>
  <c r="V155" i="13"/>
  <c r="Z155" i="13" s="1"/>
  <c r="U155" i="13"/>
  <c r="Y155" i="13" s="1"/>
  <c r="P155" i="13"/>
  <c r="Q155" i="13"/>
  <c r="V154" i="13"/>
  <c r="Z154" i="13" s="1"/>
  <c r="U154" i="13"/>
  <c r="Y154" i="13" s="1"/>
  <c r="R154" i="13"/>
  <c r="P154" i="13"/>
  <c r="V153" i="13"/>
  <c r="Z153" i="13" s="1"/>
  <c r="U153" i="13"/>
  <c r="Y153" i="13" s="1"/>
  <c r="R153" i="13"/>
  <c r="Q153" i="13"/>
  <c r="P153" i="13"/>
  <c r="T153" i="13"/>
  <c r="V152" i="13"/>
  <c r="Z152" i="13" s="1"/>
  <c r="U152" i="13"/>
  <c r="Y152" i="13" s="1"/>
  <c r="Q152" i="13"/>
  <c r="R152" i="13"/>
  <c r="V151" i="13"/>
  <c r="Z151" i="13" s="1"/>
  <c r="U151" i="13"/>
  <c r="Y151" i="13" s="1"/>
  <c r="P151" i="13"/>
  <c r="R151" i="13"/>
  <c r="V150" i="13"/>
  <c r="Z150" i="13" s="1"/>
  <c r="U150" i="13"/>
  <c r="Y150" i="13" s="1"/>
  <c r="R150" i="13"/>
  <c r="Q150" i="13"/>
  <c r="V149" i="13"/>
  <c r="Z149" i="13" s="1"/>
  <c r="U149" i="13"/>
  <c r="Y149" i="13" s="1"/>
  <c r="T149" i="13"/>
  <c r="AC149" i="13" s="1"/>
  <c r="R149" i="13"/>
  <c r="Q149" i="13"/>
  <c r="P149" i="13"/>
  <c r="V148" i="13"/>
  <c r="Z148" i="13" s="1"/>
  <c r="U148" i="13"/>
  <c r="Y148" i="13" s="1"/>
  <c r="T148" i="13"/>
  <c r="X148" i="13" s="1"/>
  <c r="R148" i="13"/>
  <c r="Q148" i="13"/>
  <c r="P148" i="13"/>
  <c r="Y147" i="13"/>
  <c r="V147" i="13"/>
  <c r="Z147" i="13" s="1"/>
  <c r="U147" i="13"/>
  <c r="Q147" i="13"/>
  <c r="P147" i="13"/>
  <c r="V146" i="13"/>
  <c r="Z146" i="13" s="1"/>
  <c r="U146" i="13"/>
  <c r="Y146" i="13" s="1"/>
  <c r="R146" i="13"/>
  <c r="P146" i="13"/>
  <c r="V145" i="13"/>
  <c r="Z145" i="13" s="1"/>
  <c r="U145" i="13"/>
  <c r="Y145" i="13" s="1"/>
  <c r="R145" i="13"/>
  <c r="Q145" i="13"/>
  <c r="V144" i="13"/>
  <c r="Z144" i="13" s="1"/>
  <c r="U144" i="13"/>
  <c r="Y144" i="13" s="1"/>
  <c r="Q144" i="13"/>
  <c r="P144" i="13"/>
  <c r="V143" i="13"/>
  <c r="Z143" i="13" s="1"/>
  <c r="U143" i="13"/>
  <c r="Y143" i="13" s="1"/>
  <c r="Q143" i="13"/>
  <c r="P143" i="13"/>
  <c r="R143" i="13"/>
  <c r="T143" i="13"/>
  <c r="AC143" i="13" s="1"/>
  <c r="V142" i="13"/>
  <c r="Z142" i="13" s="1"/>
  <c r="U142" i="13"/>
  <c r="Y142" i="13" s="1"/>
  <c r="R142" i="13"/>
  <c r="P142" i="13"/>
  <c r="Q142" i="13"/>
  <c r="T142" i="13"/>
  <c r="AC142" i="13" s="1"/>
  <c r="V141" i="13"/>
  <c r="Z141" i="13" s="1"/>
  <c r="U141" i="13"/>
  <c r="Y141" i="13" s="1"/>
  <c r="Q141" i="13"/>
  <c r="R141" i="13"/>
  <c r="V140" i="13"/>
  <c r="Z140" i="13" s="1"/>
  <c r="U140" i="13"/>
  <c r="Y140" i="13" s="1"/>
  <c r="R140" i="13"/>
  <c r="P140" i="13"/>
  <c r="Z139" i="13"/>
  <c r="V139" i="13"/>
  <c r="U139" i="13"/>
  <c r="Y139" i="13" s="1"/>
  <c r="R139" i="13"/>
  <c r="Q139" i="13"/>
  <c r="P139" i="13"/>
  <c r="T139" i="13"/>
  <c r="X139" i="13" s="1"/>
  <c r="V138" i="13"/>
  <c r="Z138" i="13" s="1"/>
  <c r="U138" i="13"/>
  <c r="Y138" i="13" s="1"/>
  <c r="Q138" i="13"/>
  <c r="P138" i="13"/>
  <c r="V137" i="13"/>
  <c r="Z137" i="13" s="1"/>
  <c r="U137" i="13"/>
  <c r="Y137" i="13" s="1"/>
  <c r="R137" i="13"/>
  <c r="Q137" i="13"/>
  <c r="V136" i="13"/>
  <c r="Z136" i="13" s="1"/>
  <c r="U136" i="13"/>
  <c r="Y136" i="13" s="1"/>
  <c r="T136" i="13"/>
  <c r="X136" i="13" s="1"/>
  <c r="R136" i="13"/>
  <c r="Q136" i="13"/>
  <c r="P136" i="13"/>
  <c r="V135" i="13"/>
  <c r="Z135" i="13" s="1"/>
  <c r="U135" i="13"/>
  <c r="Y135" i="13" s="1"/>
  <c r="Q135" i="13"/>
  <c r="P135" i="13"/>
  <c r="V134" i="13"/>
  <c r="Z134" i="13" s="1"/>
  <c r="U134" i="13"/>
  <c r="Y134" i="13" s="1"/>
  <c r="R134" i="13"/>
  <c r="Q134" i="13"/>
  <c r="V133" i="13"/>
  <c r="Z133" i="13" s="1"/>
  <c r="U133" i="13"/>
  <c r="Y133" i="13" s="1"/>
  <c r="T133" i="13"/>
  <c r="AJ133" i="13" s="1"/>
  <c r="R133" i="13"/>
  <c r="Q133" i="13"/>
  <c r="P133" i="13"/>
  <c r="V132" i="13"/>
  <c r="Z132" i="13" s="1"/>
  <c r="U132" i="13"/>
  <c r="Y132" i="13" s="1"/>
  <c r="T132" i="13"/>
  <c r="X132" i="13" s="1"/>
  <c r="R132" i="13"/>
  <c r="Q132" i="13"/>
  <c r="P132" i="13"/>
  <c r="V131" i="13"/>
  <c r="Z131" i="13" s="1"/>
  <c r="U131" i="13"/>
  <c r="Y131" i="13" s="1"/>
  <c r="Q131" i="13"/>
  <c r="P131" i="13"/>
  <c r="V130" i="13"/>
  <c r="Z130" i="13" s="1"/>
  <c r="U130" i="13"/>
  <c r="Y130" i="13" s="1"/>
  <c r="P130" i="13"/>
  <c r="R130" i="13"/>
  <c r="V129" i="13"/>
  <c r="Z129" i="13" s="1"/>
  <c r="U129" i="13"/>
  <c r="Y129" i="13" s="1"/>
  <c r="P129" i="13"/>
  <c r="R129" i="13"/>
  <c r="Q129" i="13"/>
  <c r="T129" i="13"/>
  <c r="AJ129" i="13" s="1"/>
  <c r="V128" i="13"/>
  <c r="Z128" i="13" s="1"/>
  <c r="U128" i="13"/>
  <c r="Y128" i="13" s="1"/>
  <c r="R128" i="13"/>
  <c r="Q128" i="13"/>
  <c r="Y127" i="13"/>
  <c r="V127" i="13"/>
  <c r="Z127" i="13" s="1"/>
  <c r="U127" i="13"/>
  <c r="Q127" i="13"/>
  <c r="P127" i="13"/>
  <c r="R127" i="13"/>
  <c r="T127" i="13"/>
  <c r="V126" i="13"/>
  <c r="Z126" i="13" s="1"/>
  <c r="U126" i="13"/>
  <c r="Y126" i="13" s="1"/>
  <c r="T126" i="13"/>
  <c r="P126" i="13"/>
  <c r="R126" i="13"/>
  <c r="Q126" i="13"/>
  <c r="V125" i="13"/>
  <c r="Z125" i="13" s="1"/>
  <c r="U125" i="13"/>
  <c r="Y125" i="13" s="1"/>
  <c r="T125" i="13"/>
  <c r="X125" i="13" s="1"/>
  <c r="R125" i="13"/>
  <c r="Q125" i="13"/>
  <c r="P125" i="13"/>
  <c r="V124" i="13"/>
  <c r="Z124" i="13" s="1"/>
  <c r="U124" i="13"/>
  <c r="Y124" i="13" s="1"/>
  <c r="R124" i="13"/>
  <c r="Q124" i="13"/>
  <c r="P124" i="13"/>
  <c r="T124" i="13"/>
  <c r="X124" i="13" s="1"/>
  <c r="V123" i="13"/>
  <c r="Z123" i="13" s="1"/>
  <c r="U123" i="13"/>
  <c r="Y123" i="13" s="1"/>
  <c r="Q123" i="13"/>
  <c r="P123" i="13"/>
  <c r="AJ122" i="13"/>
  <c r="V122" i="13"/>
  <c r="Z122" i="13" s="1"/>
  <c r="U122" i="13"/>
  <c r="Y122" i="13" s="1"/>
  <c r="Q122" i="13"/>
  <c r="P122" i="13"/>
  <c r="R122" i="13"/>
  <c r="T122" i="13"/>
  <c r="AC122" i="13" s="1"/>
  <c r="V121" i="13"/>
  <c r="Z121" i="13" s="1"/>
  <c r="U121" i="13"/>
  <c r="Y121" i="13" s="1"/>
  <c r="R121" i="13"/>
  <c r="Q121" i="13"/>
  <c r="V120" i="13"/>
  <c r="Z120" i="13" s="1"/>
  <c r="U120" i="13"/>
  <c r="Y120" i="13" s="1"/>
  <c r="R120" i="13"/>
  <c r="Q120" i="13"/>
  <c r="V119" i="13"/>
  <c r="Z119" i="13" s="1"/>
  <c r="U119" i="13"/>
  <c r="Y119" i="13" s="1"/>
  <c r="P119" i="13"/>
  <c r="R119" i="13"/>
  <c r="Q119" i="13"/>
  <c r="V118" i="13"/>
  <c r="Z118" i="13" s="1"/>
  <c r="U118" i="13"/>
  <c r="Y118" i="13" s="1"/>
  <c r="T118" i="13"/>
  <c r="R118" i="13"/>
  <c r="Q118" i="13"/>
  <c r="P118" i="13"/>
  <c r="V117" i="13"/>
  <c r="Z117" i="13" s="1"/>
  <c r="U117" i="13"/>
  <c r="Y117" i="13" s="1"/>
  <c r="R117" i="13"/>
  <c r="P117" i="13"/>
  <c r="V116" i="13"/>
  <c r="Z116" i="13" s="1"/>
  <c r="U116" i="13"/>
  <c r="Y116" i="13" s="1"/>
  <c r="R116" i="13"/>
  <c r="Q116" i="13"/>
  <c r="T116" i="13"/>
  <c r="X116" i="13" s="1"/>
  <c r="Y115" i="13"/>
  <c r="V115" i="13"/>
  <c r="Z115" i="13" s="1"/>
  <c r="U115" i="13"/>
  <c r="Q115" i="13"/>
  <c r="P115" i="13"/>
  <c r="T115" i="13"/>
  <c r="AC115" i="13" s="1"/>
  <c r="V114" i="13"/>
  <c r="Z114" i="13" s="1"/>
  <c r="U114" i="13"/>
  <c r="Y114" i="13" s="1"/>
  <c r="P114" i="13"/>
  <c r="R114" i="13"/>
  <c r="V113" i="13"/>
  <c r="Z113" i="13" s="1"/>
  <c r="U113" i="13"/>
  <c r="Y113" i="13" s="1"/>
  <c r="R113" i="13"/>
  <c r="Q113" i="13"/>
  <c r="V112" i="13"/>
  <c r="Z112" i="13" s="1"/>
  <c r="U112" i="13"/>
  <c r="Y112" i="13" s="1"/>
  <c r="T112" i="13"/>
  <c r="Q112" i="13"/>
  <c r="R112" i="13"/>
  <c r="P112" i="13"/>
  <c r="AJ111" i="13"/>
  <c r="V111" i="13"/>
  <c r="Z111" i="13" s="1"/>
  <c r="U111" i="13"/>
  <c r="Y111" i="13" s="1"/>
  <c r="R111" i="13"/>
  <c r="Q111" i="13"/>
  <c r="P111" i="13"/>
  <c r="V110" i="13"/>
  <c r="Z110" i="13" s="1"/>
  <c r="U110" i="13"/>
  <c r="Y110" i="13" s="1"/>
  <c r="R110" i="13"/>
  <c r="Q110" i="13"/>
  <c r="V109" i="13"/>
  <c r="Z109" i="13" s="1"/>
  <c r="U109" i="13"/>
  <c r="Y109" i="13" s="1"/>
  <c r="Q109" i="13"/>
  <c r="R109" i="13"/>
  <c r="P109" i="13"/>
  <c r="V108" i="13"/>
  <c r="Z108" i="13" s="1"/>
  <c r="U108" i="13"/>
  <c r="Y108" i="13" s="1"/>
  <c r="T108" i="13"/>
  <c r="R108" i="13"/>
  <c r="Q108" i="13"/>
  <c r="P108" i="13"/>
  <c r="V107" i="13"/>
  <c r="Z107" i="13" s="1"/>
  <c r="U107" i="13"/>
  <c r="Y107" i="13" s="1"/>
  <c r="R107" i="13"/>
  <c r="Q107" i="13"/>
  <c r="T107" i="13"/>
  <c r="X107" i="13" s="1"/>
  <c r="P107" i="13"/>
  <c r="V106" i="13"/>
  <c r="Z106" i="13" s="1"/>
  <c r="U106" i="13"/>
  <c r="Y106" i="13" s="1"/>
  <c r="R106" i="13"/>
  <c r="P106" i="13"/>
  <c r="V105" i="13"/>
  <c r="Z105" i="13" s="1"/>
  <c r="U105" i="13"/>
  <c r="Y105" i="13" s="1"/>
  <c r="Q105" i="13"/>
  <c r="R105" i="13"/>
  <c r="V104" i="13"/>
  <c r="Z104" i="13" s="1"/>
  <c r="U104" i="13"/>
  <c r="Y104" i="13" s="1"/>
  <c r="T104" i="13"/>
  <c r="R104" i="13"/>
  <c r="Q104" i="13"/>
  <c r="P104" i="13"/>
  <c r="V103" i="13"/>
  <c r="Z103" i="13" s="1"/>
  <c r="U103" i="13"/>
  <c r="Y103" i="13" s="1"/>
  <c r="R103" i="13"/>
  <c r="Q103" i="13"/>
  <c r="V102" i="13"/>
  <c r="Z102" i="13" s="1"/>
  <c r="U102" i="13"/>
  <c r="Y102" i="13" s="1"/>
  <c r="R102" i="13"/>
  <c r="P102" i="13"/>
  <c r="T102" i="13"/>
  <c r="Q102" i="13"/>
  <c r="V101" i="13"/>
  <c r="Z101" i="13" s="1"/>
  <c r="U101" i="13"/>
  <c r="Y101" i="13" s="1"/>
  <c r="R101" i="13"/>
  <c r="Q101" i="13"/>
  <c r="AJ100" i="13"/>
  <c r="V100" i="13"/>
  <c r="Z100" i="13" s="1"/>
  <c r="U100" i="13"/>
  <c r="Y100" i="13" s="1"/>
  <c r="T100" i="13"/>
  <c r="X100" i="13" s="1"/>
  <c r="R100" i="13"/>
  <c r="P100" i="13"/>
  <c r="Q100" i="13"/>
  <c r="V99" i="13"/>
  <c r="Z99" i="13" s="1"/>
  <c r="U99" i="13"/>
  <c r="Y99" i="13" s="1"/>
  <c r="Q99" i="13"/>
  <c r="R99" i="13"/>
  <c r="V98" i="13"/>
  <c r="Z98" i="13" s="1"/>
  <c r="U98" i="13"/>
  <c r="Y98" i="13" s="1"/>
  <c r="T98" i="13"/>
  <c r="AJ98" i="13" s="1"/>
  <c r="R98" i="13"/>
  <c r="P98" i="13"/>
  <c r="Q98" i="13"/>
  <c r="V97" i="13"/>
  <c r="Z97" i="13" s="1"/>
  <c r="U97" i="13"/>
  <c r="Y97" i="13" s="1"/>
  <c r="R97" i="13"/>
  <c r="Q97" i="13"/>
  <c r="P97" i="13"/>
  <c r="V96" i="13"/>
  <c r="Z96" i="13" s="1"/>
  <c r="U96" i="13"/>
  <c r="Y96" i="13" s="1"/>
  <c r="P96" i="13"/>
  <c r="R96" i="13"/>
  <c r="V95" i="13"/>
  <c r="Z95" i="13" s="1"/>
  <c r="U95" i="13"/>
  <c r="Y95" i="13" s="1"/>
  <c r="R95" i="13"/>
  <c r="Q95" i="13"/>
  <c r="V94" i="13"/>
  <c r="Z94" i="13" s="1"/>
  <c r="U94" i="13"/>
  <c r="Y94" i="13" s="1"/>
  <c r="T94" i="13"/>
  <c r="AJ94" i="13" s="1"/>
  <c r="R94" i="13"/>
  <c r="Q94" i="13"/>
  <c r="P94" i="13"/>
  <c r="V93" i="13"/>
  <c r="Z93" i="13" s="1"/>
  <c r="U93" i="13"/>
  <c r="Y93" i="13" s="1"/>
  <c r="R93" i="13"/>
  <c r="Q93" i="13"/>
  <c r="V92" i="13"/>
  <c r="Z92" i="13" s="1"/>
  <c r="U92" i="13"/>
  <c r="Y92" i="13" s="1"/>
  <c r="R92" i="13"/>
  <c r="Q92" i="13"/>
  <c r="P92" i="13"/>
  <c r="V91" i="13"/>
  <c r="Z91" i="13" s="1"/>
  <c r="U91" i="13"/>
  <c r="Y91" i="13" s="1"/>
  <c r="Q91" i="13"/>
  <c r="T91" i="13"/>
  <c r="P91" i="13"/>
  <c r="V90" i="13"/>
  <c r="Z90" i="13" s="1"/>
  <c r="U90" i="13"/>
  <c r="Y90" i="13" s="1"/>
  <c r="R90" i="13"/>
  <c r="Q90" i="13"/>
  <c r="V89" i="13"/>
  <c r="Z89" i="13" s="1"/>
  <c r="U89" i="13"/>
  <c r="Y89" i="13" s="1"/>
  <c r="T89" i="13"/>
  <c r="Q89" i="13"/>
  <c r="R89" i="13"/>
  <c r="P89" i="13"/>
  <c r="V88" i="13"/>
  <c r="Z88" i="13" s="1"/>
  <c r="U88" i="13"/>
  <c r="Y88" i="13" s="1"/>
  <c r="P88" i="13"/>
  <c r="R88" i="13"/>
  <c r="Q88" i="13"/>
  <c r="V87" i="13"/>
  <c r="Z87" i="13" s="1"/>
  <c r="U87" i="13"/>
  <c r="Y87" i="13" s="1"/>
  <c r="R87" i="13"/>
  <c r="Q87" i="13"/>
  <c r="V86" i="13"/>
  <c r="Z86" i="13" s="1"/>
  <c r="U86" i="13"/>
  <c r="Y86" i="13" s="1"/>
  <c r="R86" i="13"/>
  <c r="P86" i="13"/>
  <c r="Q86" i="13"/>
  <c r="T86" i="13"/>
  <c r="X86" i="13" s="1"/>
  <c r="V85" i="13"/>
  <c r="Z85" i="13" s="1"/>
  <c r="U85" i="13"/>
  <c r="Y85" i="13" s="1"/>
  <c r="R85" i="13"/>
  <c r="Q85" i="13"/>
  <c r="T85" i="13"/>
  <c r="AJ85" i="13" s="1"/>
  <c r="V84" i="13"/>
  <c r="Z84" i="13" s="1"/>
  <c r="U84" i="13"/>
  <c r="Y84" i="13" s="1"/>
  <c r="R84" i="13"/>
  <c r="Q84" i="13"/>
  <c r="P84" i="13"/>
  <c r="V83" i="13"/>
  <c r="Z83" i="13" s="1"/>
  <c r="U83" i="13"/>
  <c r="Y83" i="13" s="1"/>
  <c r="R83" i="13"/>
  <c r="Q83" i="13"/>
  <c r="P83" i="13"/>
  <c r="V82" i="13"/>
  <c r="Z82" i="13" s="1"/>
  <c r="U82" i="13"/>
  <c r="Y82" i="13" s="1"/>
  <c r="R82" i="13"/>
  <c r="Q82" i="13"/>
  <c r="V81" i="13"/>
  <c r="Z81" i="13" s="1"/>
  <c r="U81" i="13"/>
  <c r="Y81" i="13" s="1"/>
  <c r="T81" i="13"/>
  <c r="AC81" i="13" s="1"/>
  <c r="R81" i="13"/>
  <c r="Q81" i="13"/>
  <c r="P81" i="13"/>
  <c r="V80" i="13"/>
  <c r="Z80" i="13" s="1"/>
  <c r="U80" i="13"/>
  <c r="Y80" i="13" s="1"/>
  <c r="Q80" i="13"/>
  <c r="P80" i="13"/>
  <c r="R80" i="13"/>
  <c r="T80" i="13"/>
  <c r="AC80" i="13" s="1"/>
  <c r="V79" i="13"/>
  <c r="Z79" i="13" s="1"/>
  <c r="U79" i="13"/>
  <c r="Y79" i="13" s="1"/>
  <c r="R79" i="13"/>
  <c r="P79" i="13"/>
  <c r="Q79" i="13"/>
  <c r="V78" i="13"/>
  <c r="Z78" i="13" s="1"/>
  <c r="U78" i="13"/>
  <c r="Y78" i="13" s="1"/>
  <c r="R78" i="13"/>
  <c r="Q78" i="13"/>
  <c r="V77" i="13"/>
  <c r="Z77" i="13" s="1"/>
  <c r="U77" i="13"/>
  <c r="Y77" i="13" s="1"/>
  <c r="R77" i="13"/>
  <c r="Q77" i="13"/>
  <c r="T77" i="13"/>
  <c r="V76" i="13"/>
  <c r="Z76" i="13" s="1"/>
  <c r="U76" i="13"/>
  <c r="Y76" i="13" s="1"/>
  <c r="R76" i="13"/>
  <c r="Q76" i="13"/>
  <c r="P76" i="13"/>
  <c r="V75" i="13"/>
  <c r="Z75" i="13" s="1"/>
  <c r="U75" i="13"/>
  <c r="Y75" i="13" s="1"/>
  <c r="R75" i="13"/>
  <c r="Q75" i="13"/>
  <c r="P75" i="13"/>
  <c r="V74" i="13"/>
  <c r="Z74" i="13" s="1"/>
  <c r="U74" i="13"/>
  <c r="Y74" i="13" s="1"/>
  <c r="R74" i="13"/>
  <c r="Q74" i="13"/>
  <c r="V73" i="13"/>
  <c r="Z73" i="13" s="1"/>
  <c r="U73" i="13"/>
  <c r="Y73" i="13" s="1"/>
  <c r="T73" i="13"/>
  <c r="AC73" i="13" s="1"/>
  <c r="R73" i="13"/>
  <c r="Q73" i="13"/>
  <c r="P73" i="13"/>
  <c r="V72" i="13"/>
  <c r="Z72" i="13" s="1"/>
  <c r="U72" i="13"/>
  <c r="Y72" i="13" s="1"/>
  <c r="Q72" i="13"/>
  <c r="P72" i="13"/>
  <c r="R72" i="13"/>
  <c r="V71" i="13"/>
  <c r="Z71" i="13" s="1"/>
  <c r="U71" i="13"/>
  <c r="Y71" i="13" s="1"/>
  <c r="P71" i="13"/>
  <c r="R71" i="13"/>
  <c r="Q71" i="13"/>
  <c r="V70" i="13"/>
  <c r="Z70" i="13" s="1"/>
  <c r="U70" i="13"/>
  <c r="Y70" i="13" s="1"/>
  <c r="R70" i="13"/>
  <c r="Q70" i="13"/>
  <c r="V69" i="13"/>
  <c r="Z69" i="13" s="1"/>
  <c r="U69" i="13"/>
  <c r="Y69" i="13" s="1"/>
  <c r="R69" i="13"/>
  <c r="Q69" i="13"/>
  <c r="T69" i="13"/>
  <c r="V68" i="13"/>
  <c r="Z68" i="13" s="1"/>
  <c r="U68" i="13"/>
  <c r="Y68" i="13" s="1"/>
  <c r="R68" i="13"/>
  <c r="Q68" i="13"/>
  <c r="P68" i="13"/>
  <c r="V67" i="13"/>
  <c r="Z67" i="13" s="1"/>
  <c r="U67" i="13"/>
  <c r="Y67" i="13" s="1"/>
  <c r="R67" i="13"/>
  <c r="Q67" i="13"/>
  <c r="P67" i="13"/>
  <c r="V66" i="13"/>
  <c r="Z66" i="13" s="1"/>
  <c r="U66" i="13"/>
  <c r="Y66" i="13" s="1"/>
  <c r="R66" i="13"/>
  <c r="Q66" i="13"/>
  <c r="P66" i="13"/>
  <c r="V65" i="13"/>
  <c r="Z65" i="13" s="1"/>
  <c r="U65" i="13"/>
  <c r="Y65" i="13" s="1"/>
  <c r="T65" i="13"/>
  <c r="X65" i="13" s="1"/>
  <c r="R65" i="13"/>
  <c r="Q65" i="13"/>
  <c r="P65" i="13"/>
  <c r="V64" i="13"/>
  <c r="Z64" i="13" s="1"/>
  <c r="U64" i="13"/>
  <c r="Y64" i="13" s="1"/>
  <c r="R64" i="13"/>
  <c r="Q64" i="13"/>
  <c r="P64" i="13"/>
  <c r="T64" i="13"/>
  <c r="AJ64" i="13" s="1"/>
  <c r="V63" i="13"/>
  <c r="Z63" i="13" s="1"/>
  <c r="U63" i="13"/>
  <c r="Y63" i="13" s="1"/>
  <c r="R63" i="13"/>
  <c r="P63" i="13"/>
  <c r="Q63" i="13"/>
  <c r="T63" i="13"/>
  <c r="AJ63" i="13" s="1"/>
  <c r="V62" i="13"/>
  <c r="Z62" i="13" s="1"/>
  <c r="U62" i="13"/>
  <c r="Y62" i="13" s="1"/>
  <c r="Q62" i="13"/>
  <c r="R62" i="13"/>
  <c r="T62" i="13"/>
  <c r="AJ62" i="13" s="1"/>
  <c r="V61" i="13"/>
  <c r="Z61" i="13" s="1"/>
  <c r="U61" i="13"/>
  <c r="Y61" i="13" s="1"/>
  <c r="P61" i="13"/>
  <c r="R61" i="13"/>
  <c r="Q61" i="13"/>
  <c r="V60" i="13"/>
  <c r="Z60" i="13" s="1"/>
  <c r="U60" i="13"/>
  <c r="Y60" i="13" s="1"/>
  <c r="R60" i="13"/>
  <c r="Q60" i="13"/>
  <c r="P60" i="13"/>
  <c r="V59" i="13"/>
  <c r="Z59" i="13" s="1"/>
  <c r="U59" i="13"/>
  <c r="Y59" i="13" s="1"/>
  <c r="R59" i="13"/>
  <c r="Q59" i="13"/>
  <c r="P59" i="13"/>
  <c r="V58" i="13"/>
  <c r="Z58" i="13" s="1"/>
  <c r="U58" i="13"/>
  <c r="Y58" i="13" s="1"/>
  <c r="R58" i="13"/>
  <c r="Q58" i="13"/>
  <c r="P58" i="13"/>
  <c r="V57" i="13"/>
  <c r="Z57" i="13" s="1"/>
  <c r="U57" i="13"/>
  <c r="Y57" i="13" s="1"/>
  <c r="T57" i="13"/>
  <c r="X57" i="13" s="1"/>
  <c r="R57" i="13"/>
  <c r="Q57" i="13"/>
  <c r="P57" i="13"/>
  <c r="V56" i="13"/>
  <c r="Z56" i="13" s="1"/>
  <c r="U56" i="13"/>
  <c r="Y56" i="13" s="1"/>
  <c r="Q56" i="13"/>
  <c r="P56" i="13"/>
  <c r="R56" i="13"/>
  <c r="V55" i="13"/>
  <c r="Z55" i="13" s="1"/>
  <c r="U55" i="13"/>
  <c r="Y55" i="13" s="1"/>
  <c r="Q55" i="13"/>
  <c r="R55" i="13"/>
  <c r="T55" i="13"/>
  <c r="AJ55" i="13" s="1"/>
  <c r="V54" i="13"/>
  <c r="Z54" i="13" s="1"/>
  <c r="U54" i="13"/>
  <c r="Y54" i="13" s="1"/>
  <c r="T54" i="13"/>
  <c r="P54" i="13"/>
  <c r="R54" i="13"/>
  <c r="Q54" i="13"/>
  <c r="V53" i="13"/>
  <c r="Z53" i="13" s="1"/>
  <c r="U53" i="13"/>
  <c r="Y53" i="13" s="1"/>
  <c r="Q53" i="13"/>
  <c r="R53" i="13"/>
  <c r="T53" i="13"/>
  <c r="V52" i="13"/>
  <c r="Z52" i="13" s="1"/>
  <c r="U52" i="13"/>
  <c r="Y52" i="13" s="1"/>
  <c r="R52" i="13"/>
  <c r="Q52" i="13"/>
  <c r="P52" i="13"/>
  <c r="V51" i="13"/>
  <c r="Z51" i="13" s="1"/>
  <c r="U51" i="13"/>
  <c r="Y51" i="13" s="1"/>
  <c r="T51" i="13"/>
  <c r="X51" i="13" s="1"/>
  <c r="R51" i="13"/>
  <c r="Q51" i="13"/>
  <c r="P51" i="13"/>
  <c r="V50" i="13"/>
  <c r="Z50" i="13" s="1"/>
  <c r="U50" i="13"/>
  <c r="Y50" i="13" s="1"/>
  <c r="R50" i="13"/>
  <c r="Q50" i="13"/>
  <c r="V49" i="13"/>
  <c r="Z49" i="13" s="1"/>
  <c r="U49" i="13"/>
  <c r="Y49" i="13" s="1"/>
  <c r="T49" i="13"/>
  <c r="AJ49" i="13" s="1"/>
  <c r="R49" i="13"/>
  <c r="P49" i="13"/>
  <c r="Q49" i="13"/>
  <c r="V48" i="13"/>
  <c r="Z48" i="13" s="1"/>
  <c r="U48" i="13"/>
  <c r="Y48" i="13" s="1"/>
  <c r="Q48" i="13"/>
  <c r="R48" i="13"/>
  <c r="T48" i="13"/>
  <c r="V47" i="13"/>
  <c r="Z47" i="13" s="1"/>
  <c r="U47" i="13"/>
  <c r="Y47" i="13" s="1"/>
  <c r="R47" i="13"/>
  <c r="P47" i="13"/>
  <c r="T47" i="13"/>
  <c r="V46" i="13"/>
  <c r="Z46" i="13" s="1"/>
  <c r="U46" i="13"/>
  <c r="Y46" i="13" s="1"/>
  <c r="Q46" i="13"/>
  <c r="R46" i="13"/>
  <c r="T46" i="13"/>
  <c r="V45" i="13"/>
  <c r="Z45" i="13" s="1"/>
  <c r="U45" i="13"/>
  <c r="Y45" i="13" s="1"/>
  <c r="T45" i="13"/>
  <c r="AJ45" i="13" s="1"/>
  <c r="P45" i="13"/>
  <c r="R45" i="13"/>
  <c r="Q45" i="13"/>
  <c r="V44" i="13"/>
  <c r="Z44" i="13" s="1"/>
  <c r="U44" i="13"/>
  <c r="Y44" i="13" s="1"/>
  <c r="R44" i="13"/>
  <c r="Q44" i="13"/>
  <c r="P44" i="13"/>
  <c r="V43" i="13"/>
  <c r="Z43" i="13" s="1"/>
  <c r="U43" i="13"/>
  <c r="Y43" i="13" s="1"/>
  <c r="R43" i="13"/>
  <c r="Q43" i="13"/>
  <c r="P43" i="13"/>
  <c r="V42" i="13"/>
  <c r="Z42" i="13" s="1"/>
  <c r="U42" i="13"/>
  <c r="Y42" i="13" s="1"/>
  <c r="T42" i="13"/>
  <c r="X42" i="13" s="1"/>
  <c r="Q42" i="13"/>
  <c r="R42" i="13"/>
  <c r="P42" i="13"/>
  <c r="V41" i="13"/>
  <c r="Z41" i="13" s="1"/>
  <c r="U41" i="13"/>
  <c r="Y41" i="13" s="1"/>
  <c r="T41" i="13"/>
  <c r="X41" i="13" s="1"/>
  <c r="R41" i="13"/>
  <c r="P41" i="13"/>
  <c r="Q41" i="13"/>
  <c r="S41" i="13" s="1"/>
  <c r="V40" i="13"/>
  <c r="Z40" i="13" s="1"/>
  <c r="U40" i="13"/>
  <c r="Y40" i="13" s="1"/>
  <c r="Q40" i="13"/>
  <c r="R40" i="13"/>
  <c r="T40" i="13"/>
  <c r="V39" i="13"/>
  <c r="Z39" i="13" s="1"/>
  <c r="U39" i="13"/>
  <c r="Y39" i="13" s="1"/>
  <c r="R39" i="13"/>
  <c r="P39" i="13"/>
  <c r="T39" i="13"/>
  <c r="V38" i="13"/>
  <c r="Z38" i="13" s="1"/>
  <c r="U38" i="13"/>
  <c r="Q38" i="13"/>
  <c r="R38" i="13"/>
  <c r="T38" i="13"/>
  <c r="V37" i="13"/>
  <c r="Z37" i="13" s="1"/>
  <c r="U37" i="13"/>
  <c r="Y37" i="13" s="1"/>
  <c r="T37" i="13"/>
  <c r="AJ37" i="13" s="1"/>
  <c r="P37" i="13"/>
  <c r="R37" i="13"/>
  <c r="Q37" i="13"/>
  <c r="V36" i="13"/>
  <c r="Z36" i="13" s="1"/>
  <c r="U36" i="13"/>
  <c r="Y36" i="13" s="1"/>
  <c r="R36" i="13"/>
  <c r="Q36" i="13"/>
  <c r="P36" i="13"/>
  <c r="V35" i="13"/>
  <c r="Z35" i="13" s="1"/>
  <c r="U35" i="13"/>
  <c r="Y35" i="13" s="1"/>
  <c r="R35" i="13"/>
  <c r="Q35" i="13"/>
  <c r="P35" i="13"/>
  <c r="V34" i="13"/>
  <c r="Z34" i="13" s="1"/>
  <c r="U34" i="13"/>
  <c r="Y34" i="13" s="1"/>
  <c r="T34" i="13"/>
  <c r="X34" i="13" s="1"/>
  <c r="R34" i="13"/>
  <c r="Q34" i="13"/>
  <c r="P34" i="13"/>
  <c r="V33" i="13"/>
  <c r="Z33" i="13" s="1"/>
  <c r="U33" i="13"/>
  <c r="Y33" i="13" s="1"/>
  <c r="T33" i="13"/>
  <c r="X33" i="13" s="1"/>
  <c r="R33" i="13"/>
  <c r="Q33" i="13"/>
  <c r="P33" i="13"/>
  <c r="V32" i="13"/>
  <c r="Z32" i="13" s="1"/>
  <c r="U32" i="13"/>
  <c r="Y32" i="13" s="1"/>
  <c r="Q32" i="13"/>
  <c r="R32" i="13"/>
  <c r="T32" i="13"/>
  <c r="V31" i="13"/>
  <c r="Z31" i="13" s="1"/>
  <c r="U31" i="13"/>
  <c r="Y31" i="13" s="1"/>
  <c r="R31" i="13"/>
  <c r="P31" i="13"/>
  <c r="Q31" i="13"/>
  <c r="V30" i="13"/>
  <c r="Z30" i="13" s="1"/>
  <c r="U30" i="13"/>
  <c r="Y30" i="13" s="1"/>
  <c r="Q30" i="13"/>
  <c r="R30" i="13"/>
  <c r="T30" i="13"/>
  <c r="V29" i="13"/>
  <c r="Z29" i="13" s="1"/>
  <c r="U29" i="13"/>
  <c r="Y29" i="13" s="1"/>
  <c r="T29" i="13"/>
  <c r="AJ29" i="13" s="1"/>
  <c r="P29" i="13"/>
  <c r="R29" i="13"/>
  <c r="S29" i="13" s="1"/>
  <c r="Q29" i="13"/>
  <c r="V28" i="13"/>
  <c r="Z28" i="13" s="1"/>
  <c r="U28" i="13"/>
  <c r="Y28" i="13" s="1"/>
  <c r="R28" i="13"/>
  <c r="Q28" i="13"/>
  <c r="P28" i="13"/>
  <c r="V27" i="13"/>
  <c r="Z27" i="13" s="1"/>
  <c r="U27" i="13"/>
  <c r="Y27" i="13" s="1"/>
  <c r="R27" i="13"/>
  <c r="Q27" i="13"/>
  <c r="P27" i="13"/>
  <c r="V26" i="13"/>
  <c r="Z26" i="13" s="1"/>
  <c r="U26" i="13"/>
  <c r="Y26" i="13" s="1"/>
  <c r="T26" i="13"/>
  <c r="X26" i="13" s="1"/>
  <c r="R26" i="13"/>
  <c r="Q26" i="13"/>
  <c r="P26" i="13"/>
  <c r="V25" i="13"/>
  <c r="Z25" i="13" s="1"/>
  <c r="U25" i="13"/>
  <c r="Y25" i="13" s="1"/>
  <c r="T25" i="13"/>
  <c r="X25" i="13" s="1"/>
  <c r="R25" i="13"/>
  <c r="Q25" i="13"/>
  <c r="P25" i="13"/>
  <c r="V24" i="13"/>
  <c r="Z24" i="13" s="1"/>
  <c r="U24" i="13"/>
  <c r="Y24" i="13" s="1"/>
  <c r="Q24" i="13"/>
  <c r="P24" i="13"/>
  <c r="R24" i="13"/>
  <c r="T24" i="13"/>
  <c r="V23" i="13"/>
  <c r="Z23" i="13" s="1"/>
  <c r="U23" i="13"/>
  <c r="Y23" i="13" s="1"/>
  <c r="R23" i="13"/>
  <c r="P23" i="13"/>
  <c r="Q23" i="13"/>
  <c r="T23" i="13"/>
  <c r="V22" i="13"/>
  <c r="Z22" i="13" s="1"/>
  <c r="U22" i="13"/>
  <c r="Y22" i="13" s="1"/>
  <c r="Q22" i="13"/>
  <c r="R22" i="13"/>
  <c r="T22" i="13"/>
  <c r="V21" i="13"/>
  <c r="Z21" i="13" s="1"/>
  <c r="U21" i="13"/>
  <c r="Y21" i="13" s="1"/>
  <c r="T21" i="13"/>
  <c r="AJ21" i="13" s="1"/>
  <c r="P21" i="13"/>
  <c r="R21" i="13"/>
  <c r="Q21" i="13"/>
  <c r="V20" i="13"/>
  <c r="Z20" i="13" s="1"/>
  <c r="U20" i="13"/>
  <c r="Y20" i="13" s="1"/>
  <c r="R20" i="13"/>
  <c r="Q20" i="13"/>
  <c r="P20" i="13"/>
  <c r="V19" i="13"/>
  <c r="Z19" i="13" s="1"/>
  <c r="U19" i="13"/>
  <c r="Y19" i="13" s="1"/>
  <c r="R19" i="13"/>
  <c r="Q19" i="13"/>
  <c r="P19" i="13"/>
  <c r="V18" i="13"/>
  <c r="Z18" i="13" s="1"/>
  <c r="U18" i="13"/>
  <c r="Y18" i="13" s="1"/>
  <c r="T18" i="13"/>
  <c r="X18" i="13" s="1"/>
  <c r="R18" i="13"/>
  <c r="Q18" i="13"/>
  <c r="P18" i="13"/>
  <c r="V17" i="13"/>
  <c r="Z17" i="13" s="1"/>
  <c r="U17" i="13"/>
  <c r="Y17" i="13" s="1"/>
  <c r="T17" i="13"/>
  <c r="X17" i="13" s="1"/>
  <c r="R17" i="13"/>
  <c r="Q17" i="13"/>
  <c r="P17" i="13"/>
  <c r="V16" i="13"/>
  <c r="Z16" i="13" s="1"/>
  <c r="U16" i="13"/>
  <c r="Y16" i="13" s="1"/>
  <c r="Q16" i="13"/>
  <c r="P16" i="13"/>
  <c r="R16" i="13"/>
  <c r="T16" i="13"/>
  <c r="V15" i="13"/>
  <c r="Z15" i="13" s="1"/>
  <c r="U15" i="13"/>
  <c r="Y15" i="13" s="1"/>
  <c r="R15" i="13"/>
  <c r="P15" i="13"/>
  <c r="Q15" i="13"/>
  <c r="T15" i="13"/>
  <c r="V14" i="13"/>
  <c r="Z14" i="13" s="1"/>
  <c r="U14" i="13"/>
  <c r="Y14" i="13" s="1"/>
  <c r="Q14" i="13"/>
  <c r="R14" i="13"/>
  <c r="T14" i="13"/>
  <c r="V13" i="13"/>
  <c r="Z13" i="13" s="1"/>
  <c r="U13" i="13"/>
  <c r="Y13" i="13" s="1"/>
  <c r="T13" i="13"/>
  <c r="X13" i="13" s="1"/>
  <c r="P13" i="13"/>
  <c r="R13" i="13"/>
  <c r="Q13" i="13"/>
  <c r="V12" i="13"/>
  <c r="Z12" i="13" s="1"/>
  <c r="U12" i="13"/>
  <c r="Y12" i="13" s="1"/>
  <c r="R12" i="13"/>
  <c r="Q12" i="13"/>
  <c r="P12" i="13"/>
  <c r="V11" i="13"/>
  <c r="Y11" i="13"/>
  <c r="R11" i="13"/>
  <c r="P11" i="13"/>
  <c r="H201" i="13"/>
  <c r="L40" i="21" l="1"/>
  <c r="O24" i="21"/>
  <c r="O25" i="21"/>
  <c r="L41" i="21"/>
  <c r="O41" i="21" s="1"/>
  <c r="S111" i="13"/>
  <c r="S192" i="13"/>
  <c r="S24" i="21"/>
  <c r="S25" i="21"/>
  <c r="S57" i="13"/>
  <c r="X171" i="13"/>
  <c r="S129" i="13"/>
  <c r="S142" i="13"/>
  <c r="S191" i="13"/>
  <c r="S200" i="13"/>
  <c r="AJ41" i="13"/>
  <c r="S88" i="13"/>
  <c r="S16" i="13"/>
  <c r="AC100" i="13"/>
  <c r="AJ17" i="13"/>
  <c r="S65" i="13"/>
  <c r="S76" i="13"/>
  <c r="S83" i="13"/>
  <c r="S179" i="13"/>
  <c r="S84" i="13"/>
  <c r="S59" i="13"/>
  <c r="S118" i="13"/>
  <c r="AJ156" i="13"/>
  <c r="S173" i="13"/>
  <c r="S193" i="13"/>
  <c r="AJ116" i="13"/>
  <c r="X133" i="13"/>
  <c r="X176" i="13"/>
  <c r="S119" i="13"/>
  <c r="S66" i="13"/>
  <c r="S25" i="13"/>
  <c r="AJ25" i="13"/>
  <c r="S34" i="13"/>
  <c r="S51" i="13"/>
  <c r="S122" i="13"/>
  <c r="AJ132" i="13"/>
  <c r="S72" i="13"/>
  <c r="S13" i="13"/>
  <c r="S75" i="13"/>
  <c r="S107" i="13"/>
  <c r="S58" i="13"/>
  <c r="S139" i="13"/>
  <c r="S24" i="13"/>
  <c r="S67" i="13"/>
  <c r="S80" i="13"/>
  <c r="S178" i="13"/>
  <c r="S186" i="13"/>
  <c r="S195" i="13"/>
  <c r="S68" i="13"/>
  <c r="S12" i="13"/>
  <c r="S17" i="13"/>
  <c r="S26" i="13"/>
  <c r="S102" i="13"/>
  <c r="S109" i="13"/>
  <c r="S132" i="13"/>
  <c r="S190" i="13"/>
  <c r="S194" i="13"/>
  <c r="AJ80" i="13"/>
  <c r="S98" i="13"/>
  <c r="S187" i="13"/>
  <c r="S108" i="13"/>
  <c r="S133" i="13"/>
  <c r="S149" i="13"/>
  <c r="S153" i="13"/>
  <c r="X163" i="13"/>
  <c r="S171" i="13"/>
  <c r="S184" i="13"/>
  <c r="V201" i="13"/>
  <c r="S124" i="13"/>
  <c r="S163" i="13"/>
  <c r="S18" i="13"/>
  <c r="S33" i="13"/>
  <c r="AJ33" i="13"/>
  <c r="S56" i="13"/>
  <c r="AC57" i="13"/>
  <c r="S60" i="13"/>
  <c r="S64" i="13"/>
  <c r="S71" i="13"/>
  <c r="S100" i="13"/>
  <c r="S104" i="13"/>
  <c r="X122" i="13"/>
  <c r="AJ124" i="13"/>
  <c r="X129" i="13"/>
  <c r="AC139" i="13"/>
  <c r="S197" i="13"/>
  <c r="U205" i="13"/>
  <c r="U216" i="13" s="1"/>
  <c r="S86" i="13"/>
  <c r="S94" i="13"/>
  <c r="S21" i="13"/>
  <c r="S52" i="13"/>
  <c r="AJ57" i="13"/>
  <c r="S92" i="13"/>
  <c r="AC94" i="13"/>
  <c r="AJ139" i="13"/>
  <c r="AJ163" i="13"/>
  <c r="AJ77" i="13"/>
  <c r="AC77" i="13"/>
  <c r="X77" i="13"/>
  <c r="X91" i="13"/>
  <c r="AC91" i="13"/>
  <c r="AJ91" i="13"/>
  <c r="AJ53" i="13"/>
  <c r="X53" i="13"/>
  <c r="S36" i="13"/>
  <c r="S20" i="13"/>
  <c r="S23" i="13"/>
  <c r="S31" i="13"/>
  <c r="S35" i="13"/>
  <c r="S44" i="13"/>
  <c r="S19" i="13"/>
  <c r="S15" i="13"/>
  <c r="S42" i="13"/>
  <c r="S43" i="13"/>
  <c r="AJ16" i="13"/>
  <c r="X16" i="13"/>
  <c r="S28" i="13"/>
  <c r="S27" i="13"/>
  <c r="AC11" i="13"/>
  <c r="AJ11" i="13"/>
  <c r="AJ38" i="13"/>
  <c r="AC38" i="13"/>
  <c r="X38" i="13"/>
  <c r="AJ39" i="13"/>
  <c r="X39" i="13"/>
  <c r="AJ40" i="13"/>
  <c r="X40" i="13"/>
  <c r="X48" i="13"/>
  <c r="AJ48" i="13"/>
  <c r="AJ69" i="13"/>
  <c r="AC69" i="13"/>
  <c r="X69" i="13"/>
  <c r="AJ24" i="13"/>
  <c r="X24" i="13"/>
  <c r="AJ32" i="13"/>
  <c r="X32" i="13"/>
  <c r="S45" i="13"/>
  <c r="AJ14" i="13"/>
  <c r="X14" i="13"/>
  <c r="AJ15" i="13"/>
  <c r="X15" i="13"/>
  <c r="AJ22" i="13"/>
  <c r="X22" i="13"/>
  <c r="AJ23" i="13"/>
  <c r="X23" i="13"/>
  <c r="AJ30" i="13"/>
  <c r="X30" i="13"/>
  <c r="S37" i="13"/>
  <c r="AJ46" i="13"/>
  <c r="AC46" i="13"/>
  <c r="X46" i="13"/>
  <c r="AJ47" i="13"/>
  <c r="AC47" i="13"/>
  <c r="X47" i="13"/>
  <c r="S63" i="13"/>
  <c r="X64" i="13"/>
  <c r="AJ181" i="13"/>
  <c r="X181" i="13"/>
  <c r="I201" i="13"/>
  <c r="T12" i="13"/>
  <c r="T20" i="13"/>
  <c r="T28" i="13"/>
  <c r="P32" i="13"/>
  <c r="S32" i="13" s="1"/>
  <c r="V205" i="13"/>
  <c r="V216" i="13" s="1"/>
  <c r="P40" i="13"/>
  <c r="S40" i="13" s="1"/>
  <c r="T44" i="13"/>
  <c r="P48" i="13"/>
  <c r="S48" i="13" s="1"/>
  <c r="AC49" i="13"/>
  <c r="AC51" i="13"/>
  <c r="T52" i="13"/>
  <c r="T59" i="13"/>
  <c r="S61" i="13"/>
  <c r="AC65" i="13"/>
  <c r="T66" i="13"/>
  <c r="X85" i="13"/>
  <c r="T105" i="13"/>
  <c r="P105" i="13"/>
  <c r="S105" i="13" s="1"/>
  <c r="T106" i="13"/>
  <c r="Q106" i="13"/>
  <c r="S106" i="13" s="1"/>
  <c r="AJ107" i="13"/>
  <c r="AJ115" i="13"/>
  <c r="X115" i="13"/>
  <c r="AJ118" i="13"/>
  <c r="AC118" i="13"/>
  <c r="X118" i="13"/>
  <c r="T121" i="13"/>
  <c r="P121" i="13"/>
  <c r="S121" i="13" s="1"/>
  <c r="S125" i="13"/>
  <c r="AJ127" i="13"/>
  <c r="X127" i="13"/>
  <c r="T152" i="13"/>
  <c r="P152" i="13"/>
  <c r="S152" i="13" s="1"/>
  <c r="S188" i="13"/>
  <c r="AJ191" i="13"/>
  <c r="X191" i="13"/>
  <c r="T138" i="13"/>
  <c r="R138" i="13"/>
  <c r="S138" i="13" s="1"/>
  <c r="AJ18" i="13"/>
  <c r="T19" i="13"/>
  <c r="AJ26" i="13"/>
  <c r="T27" i="13"/>
  <c r="AJ34" i="13"/>
  <c r="T35" i="13"/>
  <c r="AJ42" i="13"/>
  <c r="T43" i="13"/>
  <c r="S49" i="13"/>
  <c r="T50" i="13"/>
  <c r="AJ51" i="13"/>
  <c r="AJ54" i="13"/>
  <c r="AC54" i="13"/>
  <c r="T60" i="13"/>
  <c r="AJ65" i="13"/>
  <c r="T70" i="13"/>
  <c r="P70" i="13"/>
  <c r="S70" i="13" s="1"/>
  <c r="T71" i="13"/>
  <c r="T78" i="13"/>
  <c r="P78" i="13"/>
  <c r="S78" i="13" s="1"/>
  <c r="R91" i="13"/>
  <c r="S91" i="13" s="1"/>
  <c r="T93" i="13"/>
  <c r="P93" i="13"/>
  <c r="S93" i="13" s="1"/>
  <c r="S97" i="13"/>
  <c r="T110" i="13"/>
  <c r="P110" i="13"/>
  <c r="S110" i="13" s="1"/>
  <c r="P128" i="13"/>
  <c r="S128" i="13" s="1"/>
  <c r="T128" i="13"/>
  <c r="T161" i="13"/>
  <c r="P161" i="13"/>
  <c r="S161" i="13" s="1"/>
  <c r="T170" i="13"/>
  <c r="Q170" i="13"/>
  <c r="S170" i="13" s="1"/>
  <c r="P14" i="13"/>
  <c r="S14" i="13" s="1"/>
  <c r="P53" i="13"/>
  <c r="S53" i="13" s="1"/>
  <c r="P55" i="13"/>
  <c r="S55" i="13" s="1"/>
  <c r="T61" i="13"/>
  <c r="P62" i="13"/>
  <c r="S62" i="13" s="1"/>
  <c r="X63" i="13"/>
  <c r="AC64" i="13"/>
  <c r="T79" i="13"/>
  <c r="P99" i="13"/>
  <c r="S99" i="13" s="1"/>
  <c r="T99" i="13"/>
  <c r="T109" i="13"/>
  <c r="P120" i="13"/>
  <c r="S120" i="13" s="1"/>
  <c r="T120" i="13"/>
  <c r="T144" i="13"/>
  <c r="R144" i="13"/>
  <c r="S144" i="13" s="1"/>
  <c r="Q151" i="13"/>
  <c r="T151" i="13"/>
  <c r="AJ102" i="13"/>
  <c r="X102" i="13"/>
  <c r="Q11" i="13"/>
  <c r="Z11" i="13"/>
  <c r="Z204" i="13" s="1"/>
  <c r="Z206" i="13" s="1"/>
  <c r="X21" i="13"/>
  <c r="X45" i="13"/>
  <c r="P46" i="13"/>
  <c r="S46" i="13" s="1"/>
  <c r="Q47" i="13"/>
  <c r="S47" i="13" s="1"/>
  <c r="Z205" i="13"/>
  <c r="Z216" i="13" s="1"/>
  <c r="T67" i="13"/>
  <c r="P74" i="13"/>
  <c r="S74" i="13" s="1"/>
  <c r="T74" i="13"/>
  <c r="T75" i="13"/>
  <c r="AJ86" i="13"/>
  <c r="AC86" i="13"/>
  <c r="AJ112" i="13"/>
  <c r="X112" i="13"/>
  <c r="AJ126" i="13"/>
  <c r="X126" i="13"/>
  <c r="T140" i="13"/>
  <c r="Q140" i="13"/>
  <c r="S140" i="13" s="1"/>
  <c r="S151" i="13"/>
  <c r="T185" i="13"/>
  <c r="Q185" i="13"/>
  <c r="S185" i="13" s="1"/>
  <c r="X55" i="13"/>
  <c r="P22" i="13"/>
  <c r="S22" i="13" s="1"/>
  <c r="X37" i="13"/>
  <c r="P38" i="13"/>
  <c r="S38" i="13" s="1"/>
  <c r="Y38" i="13"/>
  <c r="Y205" i="13" s="1"/>
  <c r="Y216" i="13" s="1"/>
  <c r="Q39" i="13"/>
  <c r="S39" i="13" s="1"/>
  <c r="P50" i="13"/>
  <c r="S50" i="13" s="1"/>
  <c r="X54" i="13"/>
  <c r="T56" i="13"/>
  <c r="T68" i="13"/>
  <c r="P69" i="13"/>
  <c r="S69" i="13" s="1"/>
  <c r="T72" i="13"/>
  <c r="S73" i="13"/>
  <c r="T76" i="13"/>
  <c r="P77" i="13"/>
  <c r="S77" i="13" s="1"/>
  <c r="X80" i="13"/>
  <c r="P82" i="13"/>
  <c r="S82" i="13" s="1"/>
  <c r="T82" i="13"/>
  <c r="T83" i="13"/>
  <c r="T88" i="13"/>
  <c r="S89" i="13"/>
  <c r="T90" i="13"/>
  <c r="P90" i="13"/>
  <c r="S90" i="13" s="1"/>
  <c r="T117" i="13"/>
  <c r="Q117" i="13"/>
  <c r="S117" i="13" s="1"/>
  <c r="T123" i="13"/>
  <c r="R123" i="13"/>
  <c r="S123" i="13" s="1"/>
  <c r="S157" i="13"/>
  <c r="X29" i="13"/>
  <c r="Y204" i="13"/>
  <c r="Y206" i="13" s="1"/>
  <c r="AF11" i="13"/>
  <c r="T31" i="13"/>
  <c r="AC45" i="13"/>
  <c r="X49" i="13"/>
  <c r="T58" i="13"/>
  <c r="X73" i="13"/>
  <c r="AJ73" i="13"/>
  <c r="S81" i="13"/>
  <c r="T84" i="13"/>
  <c r="P85" i="13"/>
  <c r="S85" i="13" s="1"/>
  <c r="T87" i="13"/>
  <c r="P87" i="13"/>
  <c r="S87" i="13" s="1"/>
  <c r="T92" i="13"/>
  <c r="T95" i="13"/>
  <c r="P95" i="13"/>
  <c r="S95" i="13" s="1"/>
  <c r="T96" i="13"/>
  <c r="Q96" i="13"/>
  <c r="S96" i="13" s="1"/>
  <c r="X98" i="13"/>
  <c r="AC98" i="13"/>
  <c r="T103" i="13"/>
  <c r="P103" i="13"/>
  <c r="S103" i="13" s="1"/>
  <c r="X108" i="13"/>
  <c r="AJ108" i="13"/>
  <c r="R183" i="13"/>
  <c r="S183" i="13" s="1"/>
  <c r="T183" i="13"/>
  <c r="AJ89" i="13"/>
  <c r="AC89" i="13"/>
  <c r="X89" i="13"/>
  <c r="P30" i="13"/>
  <c r="S30" i="13" s="1"/>
  <c r="G201" i="13"/>
  <c r="U201" i="13"/>
  <c r="AJ13" i="13"/>
  <c r="S54" i="13"/>
  <c r="X62" i="13"/>
  <c r="S79" i="13"/>
  <c r="X81" i="13"/>
  <c r="AJ81" i="13"/>
  <c r="P101" i="13"/>
  <c r="S101" i="13" s="1"/>
  <c r="T101" i="13"/>
  <c r="P165" i="13"/>
  <c r="S165" i="13" s="1"/>
  <c r="T165" i="13"/>
  <c r="S112" i="13"/>
  <c r="T113" i="13"/>
  <c r="S127" i="13"/>
  <c r="T130" i="13"/>
  <c r="Q130" i="13"/>
  <c r="S130" i="13" s="1"/>
  <c r="R135" i="13"/>
  <c r="S135" i="13" s="1"/>
  <c r="T135" i="13"/>
  <c r="S143" i="13"/>
  <c r="T155" i="13"/>
  <c r="R155" i="13"/>
  <c r="S155" i="13" s="1"/>
  <c r="S164" i="13"/>
  <c r="AJ190" i="13"/>
  <c r="AC190" i="13"/>
  <c r="X190" i="13"/>
  <c r="AJ197" i="13"/>
  <c r="AC197" i="13"/>
  <c r="X197" i="13"/>
  <c r="AJ198" i="13"/>
  <c r="AC198" i="13"/>
  <c r="X198" i="13"/>
  <c r="X200" i="13"/>
  <c r="AJ200" i="13"/>
  <c r="AC200" i="13"/>
  <c r="AJ104" i="13"/>
  <c r="P113" i="13"/>
  <c r="S113" i="13" s="1"/>
  <c r="T114" i="13"/>
  <c r="R115" i="13"/>
  <c r="S115" i="13" s="1"/>
  <c r="T131" i="13"/>
  <c r="R131" i="13"/>
  <c r="S131" i="13" s="1"/>
  <c r="T145" i="13"/>
  <c r="P145" i="13"/>
  <c r="S145" i="13" s="1"/>
  <c r="AJ149" i="13"/>
  <c r="X149" i="13"/>
  <c r="AJ157" i="13"/>
  <c r="X157" i="13"/>
  <c r="AC157" i="13"/>
  <c r="X168" i="13"/>
  <c r="Q175" i="13"/>
  <c r="S175" i="13" s="1"/>
  <c r="T175" i="13"/>
  <c r="S177" i="13"/>
  <c r="S189" i="13"/>
  <c r="S199" i="13"/>
  <c r="AI204" i="13"/>
  <c r="AI206" i="13" s="1"/>
  <c r="T119" i="13"/>
  <c r="AJ125" i="13"/>
  <c r="P141" i="13"/>
  <c r="S141" i="13" s="1"/>
  <c r="T141" i="13"/>
  <c r="X142" i="13"/>
  <c r="T146" i="13"/>
  <c r="Q146" i="13"/>
  <c r="S146" i="13" s="1"/>
  <c r="AJ160" i="13"/>
  <c r="X160" i="13"/>
  <c r="S167" i="13"/>
  <c r="S180" i="13"/>
  <c r="T97" i="13"/>
  <c r="T134" i="13"/>
  <c r="P134" i="13"/>
  <c r="S134" i="13" s="1"/>
  <c r="T137" i="13"/>
  <c r="P137" i="13"/>
  <c r="S137" i="13" s="1"/>
  <c r="AJ142" i="13"/>
  <c r="X143" i="13"/>
  <c r="S148" i="13"/>
  <c r="AJ148" i="13"/>
  <c r="S156" i="13"/>
  <c r="AJ173" i="13"/>
  <c r="X173" i="13"/>
  <c r="X94" i="13"/>
  <c r="X104" i="13"/>
  <c r="Q114" i="13"/>
  <c r="S114" i="13" s="1"/>
  <c r="P116" i="13"/>
  <c r="S116" i="13" s="1"/>
  <c r="S136" i="13"/>
  <c r="T154" i="13"/>
  <c r="Q154" i="13"/>
  <c r="S154" i="13" s="1"/>
  <c r="T167" i="13"/>
  <c r="S168" i="13"/>
  <c r="P176" i="13"/>
  <c r="S176" i="13" s="1"/>
  <c r="S126" i="13"/>
  <c r="AJ136" i="13"/>
  <c r="AJ143" i="13"/>
  <c r="T147" i="13"/>
  <c r="R147" i="13"/>
  <c r="S147" i="13" s="1"/>
  <c r="T158" i="13"/>
  <c r="P158" i="13"/>
  <c r="S158" i="13" s="1"/>
  <c r="Q159" i="13"/>
  <c r="S159" i="13" s="1"/>
  <c r="T159" i="13"/>
  <c r="AC180" i="13"/>
  <c r="X180" i="13"/>
  <c r="T182" i="13"/>
  <c r="P182" i="13"/>
  <c r="S182" i="13" s="1"/>
  <c r="T162" i="13"/>
  <c r="S169" i="13"/>
  <c r="X192" i="13"/>
  <c r="AJ192" i="13"/>
  <c r="S196" i="13"/>
  <c r="T150" i="13"/>
  <c r="P150" i="13"/>
  <c r="S150" i="13" s="1"/>
  <c r="X153" i="13"/>
  <c r="AJ153" i="13"/>
  <c r="S160" i="13"/>
  <c r="Q162" i="13"/>
  <c r="S162" i="13" s="1"/>
  <c r="AC172" i="13"/>
  <c r="X172" i="13"/>
  <c r="T174" i="13"/>
  <c r="P174" i="13"/>
  <c r="S174" i="13" s="1"/>
  <c r="X177" i="13"/>
  <c r="AJ177" i="13"/>
  <c r="T184" i="13"/>
  <c r="X187" i="13"/>
  <c r="AJ187" i="13"/>
  <c r="AC164" i="13"/>
  <c r="X164" i="13"/>
  <c r="T166" i="13"/>
  <c r="P166" i="13"/>
  <c r="S166" i="13" s="1"/>
  <c r="T169" i="13"/>
  <c r="S181" i="13"/>
  <c r="AJ189" i="13"/>
  <c r="X189" i="13"/>
  <c r="AJ199" i="13"/>
  <c r="X199" i="13"/>
  <c r="T188" i="13"/>
  <c r="T196" i="13"/>
  <c r="T179" i="13"/>
  <c r="T195" i="13"/>
  <c r="T178" i="13"/>
  <c r="T186" i="13"/>
  <c r="AJ193" i="13"/>
  <c r="T194" i="13"/>
  <c r="P198" i="13"/>
  <c r="S198" i="13" s="1"/>
  <c r="O40" i="21" l="1"/>
  <c r="O46" i="21" s="1"/>
  <c r="L46" i="21"/>
  <c r="X117" i="13"/>
  <c r="AJ117" i="13"/>
  <c r="AC117" i="13"/>
  <c r="X82" i="13"/>
  <c r="AJ82" i="13"/>
  <c r="AC68" i="13"/>
  <c r="X68" i="13"/>
  <c r="AJ68" i="13"/>
  <c r="AJ128" i="13"/>
  <c r="X128" i="13"/>
  <c r="AC60" i="13"/>
  <c r="AJ60" i="13"/>
  <c r="X60" i="13"/>
  <c r="X35" i="13"/>
  <c r="AJ35" i="13"/>
  <c r="X28" i="13"/>
  <c r="AJ28" i="13"/>
  <c r="AE11" i="13"/>
  <c r="X194" i="13"/>
  <c r="AJ194" i="13"/>
  <c r="AC194" i="13"/>
  <c r="X158" i="13"/>
  <c r="AC158" i="13"/>
  <c r="AJ158" i="13"/>
  <c r="AC134" i="13"/>
  <c r="AJ134" i="13"/>
  <c r="X134" i="13"/>
  <c r="AJ155" i="13"/>
  <c r="X155" i="13"/>
  <c r="AJ113" i="13"/>
  <c r="X113" i="13"/>
  <c r="AC113" i="13"/>
  <c r="X56" i="13"/>
  <c r="AJ56" i="13"/>
  <c r="Z201" i="13"/>
  <c r="Z207" i="13" s="1"/>
  <c r="AG11" i="13"/>
  <c r="AJ99" i="13"/>
  <c r="X99" i="13"/>
  <c r="AJ138" i="13"/>
  <c r="AC138" i="13"/>
  <c r="X138" i="13"/>
  <c r="X20" i="13"/>
  <c r="AJ20" i="13"/>
  <c r="X166" i="13"/>
  <c r="AJ166" i="13"/>
  <c r="AC166" i="13"/>
  <c r="AC175" i="13"/>
  <c r="X175" i="13"/>
  <c r="AJ175" i="13"/>
  <c r="Q201" i="13"/>
  <c r="X27" i="13"/>
  <c r="AJ27" i="13"/>
  <c r="AJ162" i="13"/>
  <c r="AC162" i="13"/>
  <c r="X162" i="13"/>
  <c r="X150" i="13"/>
  <c r="AJ150" i="13"/>
  <c r="AC150" i="13"/>
  <c r="X97" i="13"/>
  <c r="AJ97" i="13"/>
  <c r="AC97" i="13"/>
  <c r="X140" i="13"/>
  <c r="AJ140" i="13"/>
  <c r="AJ144" i="13"/>
  <c r="X144" i="13"/>
  <c r="AC144" i="13"/>
  <c r="AJ78" i="13"/>
  <c r="X78" i="13"/>
  <c r="X12" i="13"/>
  <c r="AJ12" i="13"/>
  <c r="AJ186" i="13"/>
  <c r="X186" i="13"/>
  <c r="X182" i="13"/>
  <c r="AJ182" i="13"/>
  <c r="AC147" i="13"/>
  <c r="X147" i="13"/>
  <c r="AJ147" i="13"/>
  <c r="AC167" i="13"/>
  <c r="AJ167" i="13"/>
  <c r="X167" i="13"/>
  <c r="X145" i="13"/>
  <c r="AJ145" i="13"/>
  <c r="AC145" i="13"/>
  <c r="AJ165" i="13"/>
  <c r="X165" i="13"/>
  <c r="AJ92" i="13"/>
  <c r="AC92" i="13"/>
  <c r="X92" i="13"/>
  <c r="X58" i="13"/>
  <c r="AJ58" i="13"/>
  <c r="AC58" i="13"/>
  <c r="X90" i="13"/>
  <c r="AJ90" i="13"/>
  <c r="X67" i="13"/>
  <c r="AC67" i="13"/>
  <c r="AJ67" i="13"/>
  <c r="AJ79" i="13"/>
  <c r="AC79" i="13"/>
  <c r="X79" i="13"/>
  <c r="AJ71" i="13"/>
  <c r="AC71" i="13"/>
  <c r="X71" i="13"/>
  <c r="X66" i="13"/>
  <c r="AJ66" i="13"/>
  <c r="AC66" i="13"/>
  <c r="AJ44" i="13"/>
  <c r="X44" i="13"/>
  <c r="T201" i="13"/>
  <c r="AJ188" i="13"/>
  <c r="X188" i="13"/>
  <c r="AJ146" i="13"/>
  <c r="X146" i="13"/>
  <c r="X174" i="13"/>
  <c r="AJ174" i="13"/>
  <c r="AJ95" i="13"/>
  <c r="X95" i="13"/>
  <c r="AJ178" i="13"/>
  <c r="X178" i="13"/>
  <c r="X135" i="13"/>
  <c r="AJ135" i="13"/>
  <c r="AC103" i="13"/>
  <c r="AJ103" i="13"/>
  <c r="X103" i="13"/>
  <c r="AC76" i="13"/>
  <c r="X76" i="13"/>
  <c r="AJ76" i="13"/>
  <c r="S11" i="13"/>
  <c r="S201" i="13" s="1"/>
  <c r="AJ110" i="13"/>
  <c r="AC110" i="13"/>
  <c r="X110" i="13"/>
  <c r="AJ50" i="13"/>
  <c r="AC50" i="13"/>
  <c r="X50" i="13"/>
  <c r="X19" i="13"/>
  <c r="AJ19" i="13"/>
  <c r="AJ121" i="13"/>
  <c r="AC121" i="13"/>
  <c r="X121" i="13"/>
  <c r="AC114" i="13"/>
  <c r="AJ114" i="13"/>
  <c r="X114" i="13"/>
  <c r="AJ96" i="13"/>
  <c r="AC96" i="13"/>
  <c r="X96" i="13"/>
  <c r="AJ141" i="13"/>
  <c r="AC141" i="13"/>
  <c r="X141" i="13"/>
  <c r="AC195" i="13"/>
  <c r="X195" i="13"/>
  <c r="AJ195" i="13"/>
  <c r="AC119" i="13"/>
  <c r="X119" i="13"/>
  <c r="AJ119" i="13"/>
  <c r="AC131" i="13"/>
  <c r="AJ131" i="13"/>
  <c r="X131" i="13"/>
  <c r="X87" i="13"/>
  <c r="AJ87" i="13"/>
  <c r="AC87" i="13"/>
  <c r="AC88" i="13"/>
  <c r="AJ88" i="13"/>
  <c r="X88" i="13"/>
  <c r="R201" i="13"/>
  <c r="T204" i="13"/>
  <c r="AJ120" i="13"/>
  <c r="AC120" i="13"/>
  <c r="X120" i="13"/>
  <c r="AJ170" i="13"/>
  <c r="X170" i="13"/>
  <c r="AJ70" i="13"/>
  <c r="AC70" i="13"/>
  <c r="X70" i="13"/>
  <c r="X106" i="13"/>
  <c r="AJ106" i="13"/>
  <c r="AC106" i="13"/>
  <c r="AJ183" i="13"/>
  <c r="AC183" i="13"/>
  <c r="X183" i="13"/>
  <c r="AJ31" i="13"/>
  <c r="X31" i="13"/>
  <c r="AJ123" i="13"/>
  <c r="AC123" i="13"/>
  <c r="X123" i="13"/>
  <c r="AC72" i="13"/>
  <c r="AJ72" i="13"/>
  <c r="X72" i="13"/>
  <c r="X75" i="13"/>
  <c r="AC75" i="13"/>
  <c r="AJ75" i="13"/>
  <c r="X43" i="13"/>
  <c r="AJ43" i="13"/>
  <c r="Y201" i="13"/>
  <c r="Y207" i="13" s="1"/>
  <c r="X59" i="13"/>
  <c r="AJ59" i="13"/>
  <c r="AC59" i="13"/>
  <c r="AJ36" i="13"/>
  <c r="X36" i="13"/>
  <c r="AJ179" i="13"/>
  <c r="X179" i="13"/>
  <c r="X169" i="13"/>
  <c r="AJ169" i="13"/>
  <c r="AJ184" i="13"/>
  <c r="X184" i="13"/>
  <c r="AC159" i="13"/>
  <c r="AJ159" i="13"/>
  <c r="X159" i="13"/>
  <c r="AJ196" i="13"/>
  <c r="AC196" i="13"/>
  <c r="X196" i="13"/>
  <c r="AJ154" i="13"/>
  <c r="AC154" i="13"/>
  <c r="X154" i="13"/>
  <c r="X137" i="13"/>
  <c r="AC137" i="13"/>
  <c r="AJ137" i="13"/>
  <c r="AJ130" i="13"/>
  <c r="X130" i="13"/>
  <c r="AJ101" i="13"/>
  <c r="X101" i="13"/>
  <c r="AC84" i="13"/>
  <c r="AJ84" i="13"/>
  <c r="X84" i="13"/>
  <c r="X83" i="13"/>
  <c r="AC83" i="13"/>
  <c r="AJ83" i="13"/>
  <c r="X185" i="13"/>
  <c r="AJ185" i="13"/>
  <c r="X74" i="13"/>
  <c r="AJ74" i="13"/>
  <c r="AC151" i="13"/>
  <c r="X151" i="13"/>
  <c r="AJ151" i="13"/>
  <c r="AC109" i="13"/>
  <c r="X109" i="13"/>
  <c r="AJ109" i="13"/>
  <c r="AJ61" i="13"/>
  <c r="AC61" i="13"/>
  <c r="X61" i="13"/>
  <c r="X161" i="13"/>
  <c r="AJ161" i="13"/>
  <c r="AC93" i="13"/>
  <c r="X93" i="13"/>
  <c r="AJ93" i="13"/>
  <c r="P201" i="13"/>
  <c r="AJ152" i="13"/>
  <c r="X152" i="13"/>
  <c r="AJ105" i="13"/>
  <c r="AC105" i="13"/>
  <c r="X105" i="13"/>
  <c r="AJ52" i="13"/>
  <c r="AC52" i="13"/>
  <c r="X52" i="13"/>
  <c r="T205" i="13"/>
  <c r="X205" i="13" l="1"/>
  <c r="X212" i="13" s="1"/>
  <c r="T206" i="13"/>
  <c r="X204" i="13"/>
  <c r="X206" i="13" s="1"/>
  <c r="X201" i="13"/>
  <c r="X207" i="13" l="1"/>
  <c r="CF26" i="17" l="1"/>
  <c r="CD26" i="17"/>
  <c r="CC26" i="17"/>
  <c r="CJ6" i="17"/>
  <c r="CJ7" i="17"/>
  <c r="CJ8" i="17"/>
  <c r="CJ9" i="17"/>
  <c r="CJ10" i="17"/>
  <c r="CJ11" i="17"/>
  <c r="CJ12" i="17"/>
  <c r="CJ13" i="17"/>
  <c r="CJ14" i="17"/>
  <c r="CJ15" i="17"/>
  <c r="CJ17" i="17"/>
  <c r="CJ18" i="17"/>
  <c r="CJ19" i="17"/>
  <c r="CJ20" i="17"/>
  <c r="CJ21" i="17"/>
  <c r="CJ22" i="17"/>
  <c r="CJ23" i="17"/>
  <c r="CJ24" i="17"/>
  <c r="CJ25" i="17"/>
  <c r="CJ27" i="17"/>
  <c r="CJ28" i="17"/>
  <c r="CJ29" i="17"/>
  <c r="CJ31" i="17"/>
  <c r="CJ32" i="17"/>
  <c r="CJ33" i="17"/>
  <c r="CJ34" i="17"/>
  <c r="CJ35" i="17"/>
  <c r="CJ36" i="17"/>
  <c r="CJ37" i="17"/>
  <c r="CJ38" i="17"/>
  <c r="CJ39" i="17"/>
  <c r="CJ40" i="17"/>
  <c r="CJ41" i="17"/>
  <c r="CJ42" i="17"/>
  <c r="CJ43" i="17"/>
  <c r="CJ44" i="17"/>
  <c r="CJ45" i="17"/>
  <c r="CJ46" i="17"/>
  <c r="CJ47" i="17"/>
  <c r="CJ48" i="17"/>
  <c r="CJ49" i="17"/>
  <c r="CJ50" i="17"/>
  <c r="CJ51" i="17"/>
  <c r="CJ52" i="17"/>
  <c r="CJ53" i="17"/>
  <c r="CJ54" i="17"/>
  <c r="CJ55" i="17"/>
  <c r="CJ56" i="17"/>
  <c r="CJ57" i="17"/>
  <c r="CJ58" i="17"/>
  <c r="CJ116" i="17"/>
  <c r="CJ59" i="17"/>
  <c r="CJ60" i="17"/>
  <c r="CJ61" i="17"/>
  <c r="CJ62" i="17"/>
  <c r="CJ63" i="17"/>
  <c r="CJ64" i="17"/>
  <c r="CJ65" i="17"/>
  <c r="CJ66" i="17"/>
  <c r="CJ67" i="17"/>
  <c r="CJ68" i="17"/>
  <c r="CJ69" i="17"/>
  <c r="CJ70" i="17"/>
  <c r="CJ71" i="17"/>
  <c r="CJ72" i="17"/>
  <c r="CJ73" i="17"/>
  <c r="CJ74" i="17"/>
  <c r="CJ75" i="17"/>
  <c r="CJ76" i="17"/>
  <c r="CJ77" i="17"/>
  <c r="CJ78" i="17"/>
  <c r="CJ79" i="17"/>
  <c r="CJ80" i="17"/>
  <c r="CJ81" i="17"/>
  <c r="CJ82" i="17"/>
  <c r="CJ83" i="17"/>
  <c r="CJ84" i="17"/>
  <c r="CJ85" i="17"/>
  <c r="CJ86" i="17"/>
  <c r="CJ87" i="17"/>
  <c r="CJ88" i="17"/>
  <c r="CJ89" i="17"/>
  <c r="CJ90" i="17"/>
  <c r="CJ91" i="17"/>
  <c r="CJ92" i="17"/>
  <c r="CJ93" i="17"/>
  <c r="CJ94" i="17"/>
  <c r="CJ95" i="17"/>
  <c r="CJ96" i="17"/>
  <c r="CJ97" i="17"/>
  <c r="CJ98" i="17"/>
  <c r="CJ99" i="17"/>
  <c r="CJ100" i="17"/>
  <c r="CJ101" i="17"/>
  <c r="CJ102" i="17"/>
  <c r="CJ103" i="17"/>
  <c r="CJ104" i="17"/>
  <c r="CJ105" i="17"/>
  <c r="CJ106" i="17"/>
  <c r="CJ107" i="17"/>
  <c r="CJ108" i="17"/>
  <c r="CJ109" i="17"/>
  <c r="CJ110" i="17"/>
  <c r="CJ111" i="17"/>
  <c r="CJ112" i="17"/>
  <c r="CJ113" i="17"/>
  <c r="CJ114" i="17"/>
  <c r="CJ115" i="17"/>
  <c r="CJ117" i="17"/>
  <c r="CJ118" i="17"/>
  <c r="CJ119" i="17"/>
  <c r="CJ121" i="17"/>
  <c r="CJ122" i="17"/>
  <c r="CJ123" i="17"/>
  <c r="CJ124" i="17"/>
  <c r="CJ125" i="17"/>
  <c r="CJ126" i="17"/>
  <c r="CJ127" i="17"/>
  <c r="CJ128" i="17"/>
  <c r="CJ129" i="17"/>
  <c r="CJ130" i="17"/>
  <c r="CJ131" i="17"/>
  <c r="CJ132" i="17"/>
  <c r="CJ133" i="17"/>
  <c r="CJ134" i="17"/>
  <c r="CJ135" i="17"/>
  <c r="CJ136" i="17"/>
  <c r="CJ137" i="17"/>
  <c r="CJ138" i="17"/>
  <c r="CJ139" i="17"/>
  <c r="CJ140" i="17"/>
  <c r="CJ141" i="17"/>
  <c r="CJ142" i="17"/>
  <c r="CJ143" i="17"/>
  <c r="CJ144" i="17"/>
  <c r="CJ145" i="17"/>
  <c r="CJ146" i="17"/>
  <c r="CJ147" i="17"/>
  <c r="CJ148" i="17"/>
  <c r="CJ149" i="17"/>
  <c r="CJ150" i="17"/>
  <c r="CJ151" i="17"/>
  <c r="CJ152" i="17"/>
  <c r="CJ153" i="17"/>
  <c r="CJ154" i="17"/>
  <c r="CJ155" i="17"/>
  <c r="CJ156" i="17"/>
  <c r="CJ157" i="17"/>
  <c r="CJ158" i="17"/>
  <c r="CJ159" i="17"/>
  <c r="CJ160" i="17"/>
  <c r="CJ161" i="17"/>
  <c r="CJ162" i="17"/>
  <c r="CJ163" i="17"/>
  <c r="CJ164" i="17"/>
  <c r="CJ165" i="17"/>
  <c r="CJ166" i="17"/>
  <c r="CJ167" i="17"/>
  <c r="CJ168" i="17"/>
  <c r="CJ169" i="17"/>
  <c r="CJ170" i="17"/>
  <c r="CJ171" i="17"/>
  <c r="CJ172" i="17"/>
  <c r="CJ173" i="17"/>
  <c r="CJ174" i="17"/>
  <c r="CJ175" i="17"/>
  <c r="CJ176" i="17"/>
  <c r="CJ177" i="17"/>
  <c r="CJ178" i="17"/>
  <c r="CJ179" i="17"/>
  <c r="CJ180" i="17"/>
  <c r="CJ181" i="17"/>
  <c r="CJ182" i="17"/>
  <c r="CJ183" i="17"/>
  <c r="CJ184" i="17"/>
  <c r="CJ185" i="17"/>
  <c r="CJ186" i="17"/>
  <c r="CJ187" i="17"/>
  <c r="CJ188" i="17"/>
  <c r="CJ189" i="17"/>
  <c r="CJ190" i="17"/>
  <c r="CJ191" i="17"/>
  <c r="CJ192" i="17"/>
  <c r="CJ5" i="17"/>
  <c r="CL6" i="17"/>
  <c r="CL7" i="17"/>
  <c r="CL8" i="17"/>
  <c r="CL9" i="17"/>
  <c r="CL10" i="17"/>
  <c r="CL11" i="17"/>
  <c r="CL12" i="17"/>
  <c r="CL13" i="17"/>
  <c r="CL14" i="17"/>
  <c r="CL15" i="17"/>
  <c r="CL16" i="17"/>
  <c r="CL17" i="17"/>
  <c r="CL18" i="17"/>
  <c r="CL19" i="17"/>
  <c r="CL20" i="17"/>
  <c r="CL21" i="17"/>
  <c r="CL22" i="17"/>
  <c r="CL23" i="17"/>
  <c r="CL24" i="17"/>
  <c r="CL25" i="17"/>
  <c r="CL27" i="17"/>
  <c r="CL28" i="17"/>
  <c r="CL29" i="17"/>
  <c r="CL30" i="17"/>
  <c r="CL31" i="17"/>
  <c r="CL32" i="17"/>
  <c r="CL33" i="17"/>
  <c r="CL34" i="17"/>
  <c r="CL35" i="17"/>
  <c r="CL36" i="17"/>
  <c r="CL37" i="17"/>
  <c r="CL38" i="17"/>
  <c r="CL39" i="17"/>
  <c r="CL40" i="17"/>
  <c r="CL41" i="17"/>
  <c r="CL42" i="17"/>
  <c r="CL43" i="17"/>
  <c r="CL44" i="17"/>
  <c r="CL45" i="17"/>
  <c r="CL46" i="17"/>
  <c r="CL47" i="17"/>
  <c r="CL48" i="17"/>
  <c r="CL49" i="17"/>
  <c r="CL50" i="17"/>
  <c r="CL51" i="17"/>
  <c r="CL52" i="17"/>
  <c r="CL53" i="17"/>
  <c r="CL54" i="17"/>
  <c r="CL55" i="17"/>
  <c r="CL56" i="17"/>
  <c r="CL57" i="17"/>
  <c r="CL58" i="17"/>
  <c r="CL116" i="17"/>
  <c r="CL59" i="17"/>
  <c r="CL60" i="17"/>
  <c r="CL61" i="17"/>
  <c r="CL62" i="17"/>
  <c r="CL63" i="17"/>
  <c r="CL64" i="17"/>
  <c r="CL65" i="17"/>
  <c r="CL66" i="17"/>
  <c r="CL67" i="17"/>
  <c r="CL68" i="17"/>
  <c r="CL69" i="17"/>
  <c r="CL70" i="17"/>
  <c r="CL71" i="17"/>
  <c r="CL72" i="17"/>
  <c r="CL73" i="17"/>
  <c r="CL74" i="17"/>
  <c r="CL75" i="17"/>
  <c r="CL76" i="17"/>
  <c r="CL77" i="17"/>
  <c r="CL78" i="17"/>
  <c r="CL79" i="17"/>
  <c r="CL80" i="17"/>
  <c r="CL81" i="17"/>
  <c r="CL82" i="17"/>
  <c r="CL83" i="17"/>
  <c r="CL84" i="17"/>
  <c r="CL85" i="17"/>
  <c r="CL86" i="17"/>
  <c r="CL87" i="17"/>
  <c r="CL88" i="17"/>
  <c r="CL89" i="17"/>
  <c r="CL90" i="17"/>
  <c r="CL91" i="17"/>
  <c r="CL92" i="17"/>
  <c r="CL93" i="17"/>
  <c r="CL94" i="17"/>
  <c r="CL95" i="17"/>
  <c r="CL96" i="17"/>
  <c r="CL97" i="17"/>
  <c r="CL98" i="17"/>
  <c r="CL99" i="17"/>
  <c r="CL100" i="17"/>
  <c r="CL101" i="17"/>
  <c r="CL102" i="17"/>
  <c r="CL103" i="17"/>
  <c r="CL104" i="17"/>
  <c r="CL105" i="17"/>
  <c r="CL106" i="17"/>
  <c r="CL107" i="17"/>
  <c r="CL108" i="17"/>
  <c r="CL109" i="17"/>
  <c r="CL110" i="17"/>
  <c r="CL111" i="17"/>
  <c r="CL112" i="17"/>
  <c r="CL113" i="17"/>
  <c r="CL114" i="17"/>
  <c r="CL115" i="17"/>
  <c r="CL117" i="17"/>
  <c r="CL118" i="17"/>
  <c r="CL119" i="17"/>
  <c r="CL120" i="17"/>
  <c r="CL121" i="17"/>
  <c r="CL122" i="17"/>
  <c r="CL123" i="17"/>
  <c r="CL124" i="17"/>
  <c r="CL125" i="17"/>
  <c r="CL126" i="17"/>
  <c r="CL127" i="17"/>
  <c r="CL128" i="17"/>
  <c r="CL129" i="17"/>
  <c r="CL130" i="17"/>
  <c r="CL131" i="17"/>
  <c r="CL132" i="17"/>
  <c r="CL133" i="17"/>
  <c r="CL134" i="17"/>
  <c r="CL135" i="17"/>
  <c r="CL136" i="17"/>
  <c r="CL137" i="17"/>
  <c r="CL138" i="17"/>
  <c r="CL139" i="17"/>
  <c r="CL140" i="17"/>
  <c r="CL141" i="17"/>
  <c r="CL142" i="17"/>
  <c r="CL143" i="17"/>
  <c r="CL144" i="17"/>
  <c r="CL145" i="17"/>
  <c r="CL146" i="17"/>
  <c r="CL147" i="17"/>
  <c r="CL148" i="17"/>
  <c r="CL149" i="17"/>
  <c r="CL150" i="17"/>
  <c r="CL151" i="17"/>
  <c r="CL152" i="17"/>
  <c r="CL153" i="17"/>
  <c r="CL154" i="17"/>
  <c r="CL155" i="17"/>
  <c r="CL156" i="17"/>
  <c r="CL157" i="17"/>
  <c r="CL158" i="17"/>
  <c r="CL159" i="17"/>
  <c r="CL160" i="17"/>
  <c r="CL161" i="17"/>
  <c r="CL162" i="17"/>
  <c r="CL163" i="17"/>
  <c r="CL164" i="17"/>
  <c r="CL165" i="17"/>
  <c r="CL166" i="17"/>
  <c r="CL167" i="17"/>
  <c r="CL168" i="17"/>
  <c r="CL169" i="17"/>
  <c r="CL170" i="17"/>
  <c r="CL171" i="17"/>
  <c r="CL172" i="17"/>
  <c r="CL173" i="17"/>
  <c r="CL174" i="17"/>
  <c r="CL175" i="17"/>
  <c r="CL176" i="17"/>
  <c r="CL177" i="17"/>
  <c r="CL178" i="17"/>
  <c r="CL179" i="17"/>
  <c r="CL180" i="17"/>
  <c r="CL181" i="17"/>
  <c r="CL182" i="17"/>
  <c r="CL183" i="17"/>
  <c r="CL184" i="17"/>
  <c r="CL185" i="17"/>
  <c r="CL186" i="17"/>
  <c r="CL187" i="17"/>
  <c r="CL188" i="17"/>
  <c r="CL189" i="17"/>
  <c r="CL190" i="17"/>
  <c r="CL191" i="17"/>
  <c r="CL192" i="17"/>
  <c r="CL5" i="17"/>
  <c r="CM6" i="17"/>
  <c r="CM7" i="17"/>
  <c r="CM8" i="17"/>
  <c r="CM9" i="17"/>
  <c r="CM10" i="17"/>
  <c r="CM11" i="17"/>
  <c r="CM12" i="17"/>
  <c r="CM13" i="17"/>
  <c r="CM14" i="17"/>
  <c r="CM15" i="17"/>
  <c r="CM17" i="17"/>
  <c r="CM18" i="17"/>
  <c r="CM19" i="17"/>
  <c r="CM20" i="17"/>
  <c r="CM21" i="17"/>
  <c r="CM22" i="17"/>
  <c r="CM23" i="17"/>
  <c r="CM24" i="17"/>
  <c r="CM25" i="17"/>
  <c r="CM27" i="17"/>
  <c r="CM28" i="17"/>
  <c r="CM29" i="17"/>
  <c r="CM30" i="17"/>
  <c r="CM31" i="17"/>
  <c r="CM32" i="17"/>
  <c r="CM33" i="17"/>
  <c r="CM34" i="17"/>
  <c r="CM35" i="17"/>
  <c r="CM36" i="17"/>
  <c r="CM37" i="17"/>
  <c r="CM38" i="17"/>
  <c r="CM39" i="17"/>
  <c r="CM40" i="17"/>
  <c r="CM41" i="17"/>
  <c r="CM42" i="17"/>
  <c r="CM43" i="17"/>
  <c r="CM44" i="17"/>
  <c r="CM45" i="17"/>
  <c r="CM46" i="17"/>
  <c r="CM47" i="17"/>
  <c r="CM48" i="17"/>
  <c r="CM49" i="17"/>
  <c r="CM50" i="17"/>
  <c r="CM51" i="17"/>
  <c r="CM52" i="17"/>
  <c r="CM53" i="17"/>
  <c r="CM54" i="17"/>
  <c r="CM55" i="17"/>
  <c r="CM56" i="17"/>
  <c r="CM57" i="17"/>
  <c r="CM58" i="17"/>
  <c r="CM116" i="17"/>
  <c r="CM59" i="17"/>
  <c r="CM60" i="17"/>
  <c r="CM61" i="17"/>
  <c r="CM62" i="17"/>
  <c r="CM63" i="17"/>
  <c r="CM64" i="17"/>
  <c r="CM65" i="17"/>
  <c r="CM66" i="17"/>
  <c r="CM67" i="17"/>
  <c r="CM68" i="17"/>
  <c r="CM69" i="17"/>
  <c r="CM70" i="17"/>
  <c r="CM71" i="17"/>
  <c r="CM72" i="17"/>
  <c r="CM73" i="17"/>
  <c r="CM74" i="17"/>
  <c r="CM75" i="17"/>
  <c r="CM76" i="17"/>
  <c r="CM77" i="17"/>
  <c r="CM78" i="17"/>
  <c r="CM79" i="17"/>
  <c r="CM80" i="17"/>
  <c r="CM81" i="17"/>
  <c r="CM82" i="17"/>
  <c r="CM83" i="17"/>
  <c r="CM84" i="17"/>
  <c r="CM85" i="17"/>
  <c r="CM86" i="17"/>
  <c r="CM87" i="17"/>
  <c r="CM88" i="17"/>
  <c r="CM89" i="17"/>
  <c r="CM90" i="17"/>
  <c r="CM91" i="17"/>
  <c r="CM92" i="17"/>
  <c r="CM93" i="17"/>
  <c r="CM94" i="17"/>
  <c r="CM95" i="17"/>
  <c r="CM96" i="17"/>
  <c r="CM97" i="17"/>
  <c r="CM98" i="17"/>
  <c r="CM99" i="17"/>
  <c r="CM100" i="17"/>
  <c r="CM101" i="17"/>
  <c r="CM102" i="17"/>
  <c r="CM103" i="17"/>
  <c r="CM104" i="17"/>
  <c r="CM105" i="17"/>
  <c r="CM106" i="17"/>
  <c r="CM107" i="17"/>
  <c r="CM108" i="17"/>
  <c r="CM109" i="17"/>
  <c r="CM110" i="17"/>
  <c r="CM111" i="17"/>
  <c r="CM112" i="17"/>
  <c r="CM113" i="17"/>
  <c r="CM114" i="17"/>
  <c r="CM115" i="17"/>
  <c r="CM117" i="17"/>
  <c r="CM118" i="17"/>
  <c r="CM119" i="17"/>
  <c r="CM120" i="17"/>
  <c r="CM121" i="17"/>
  <c r="CM122" i="17"/>
  <c r="CM123" i="17"/>
  <c r="CM124" i="17"/>
  <c r="CM125" i="17"/>
  <c r="CM126" i="17"/>
  <c r="CM127" i="17"/>
  <c r="CM128" i="17"/>
  <c r="CM129" i="17"/>
  <c r="CM130" i="17"/>
  <c r="CM131" i="17"/>
  <c r="CM132" i="17"/>
  <c r="CM133" i="17"/>
  <c r="CM134" i="17"/>
  <c r="CM135" i="17"/>
  <c r="CM136" i="17"/>
  <c r="CM137" i="17"/>
  <c r="CM138" i="17"/>
  <c r="CM139" i="17"/>
  <c r="CM140" i="17"/>
  <c r="CM141" i="17"/>
  <c r="CM142" i="17"/>
  <c r="CM143" i="17"/>
  <c r="CM144" i="17"/>
  <c r="CM145" i="17"/>
  <c r="CM146" i="17"/>
  <c r="CM147" i="17"/>
  <c r="CM148" i="17"/>
  <c r="CM149" i="17"/>
  <c r="CM150" i="17"/>
  <c r="CM151" i="17"/>
  <c r="CM152" i="17"/>
  <c r="CM153" i="17"/>
  <c r="CM154" i="17"/>
  <c r="CM155" i="17"/>
  <c r="CM156" i="17"/>
  <c r="CM157" i="17"/>
  <c r="CM158" i="17"/>
  <c r="CM159" i="17"/>
  <c r="CM160" i="17"/>
  <c r="CM161" i="17"/>
  <c r="CM162" i="17"/>
  <c r="CM163" i="17"/>
  <c r="CM164" i="17"/>
  <c r="CM165" i="17"/>
  <c r="CM166" i="17"/>
  <c r="CM167" i="17"/>
  <c r="CM168" i="17"/>
  <c r="CM169" i="17"/>
  <c r="CM170" i="17"/>
  <c r="CM171" i="17"/>
  <c r="CM172" i="17"/>
  <c r="CM173" i="17"/>
  <c r="CM174" i="17"/>
  <c r="CM175" i="17"/>
  <c r="CM176" i="17"/>
  <c r="CM177" i="17"/>
  <c r="CM178" i="17"/>
  <c r="CM179" i="17"/>
  <c r="CM180" i="17"/>
  <c r="CM181" i="17"/>
  <c r="CM182" i="17"/>
  <c r="CM183" i="17"/>
  <c r="CM184" i="17"/>
  <c r="CM185" i="17"/>
  <c r="CM186" i="17"/>
  <c r="CM187" i="17"/>
  <c r="CM188" i="17"/>
  <c r="CM189" i="17"/>
  <c r="CM190" i="17"/>
  <c r="CM191" i="17"/>
  <c r="CM192" i="17"/>
  <c r="CM5" i="17"/>
  <c r="CB6" i="17"/>
  <c r="CB7" i="17"/>
  <c r="CB8" i="17"/>
  <c r="CB9" i="17"/>
  <c r="CB10" i="17"/>
  <c r="CB11" i="17"/>
  <c r="CB12" i="17"/>
  <c r="CB13" i="17"/>
  <c r="CB14" i="17"/>
  <c r="CB15" i="17"/>
  <c r="CB16" i="17"/>
  <c r="CB17" i="17"/>
  <c r="CB18" i="17"/>
  <c r="CB19" i="17"/>
  <c r="CB20" i="17"/>
  <c r="CB21" i="17"/>
  <c r="CB22" i="17"/>
  <c r="CB23" i="17"/>
  <c r="CB24" i="17"/>
  <c r="CB25" i="17"/>
  <c r="CB27" i="17"/>
  <c r="CB28" i="17"/>
  <c r="CB29" i="17"/>
  <c r="CB30" i="17"/>
  <c r="CB31" i="17"/>
  <c r="CB32" i="17"/>
  <c r="CB33" i="17"/>
  <c r="CB34" i="17"/>
  <c r="CB35" i="17"/>
  <c r="CB36" i="17"/>
  <c r="CB37" i="17"/>
  <c r="CB38" i="17"/>
  <c r="CB39" i="17"/>
  <c r="CB40" i="17"/>
  <c r="CB41" i="17"/>
  <c r="CB42" i="17"/>
  <c r="CB43" i="17"/>
  <c r="CB44" i="17"/>
  <c r="CB45" i="17"/>
  <c r="CB46" i="17"/>
  <c r="CB47" i="17"/>
  <c r="CB48" i="17"/>
  <c r="CB49" i="17"/>
  <c r="CB50" i="17"/>
  <c r="CB51" i="17"/>
  <c r="CB52" i="17"/>
  <c r="CB53" i="17"/>
  <c r="CB54" i="17"/>
  <c r="CB55" i="17"/>
  <c r="CB56" i="17"/>
  <c r="CB57" i="17"/>
  <c r="CB58" i="17"/>
  <c r="CB116" i="17"/>
  <c r="CB59" i="17"/>
  <c r="CB60" i="17"/>
  <c r="CB61" i="17"/>
  <c r="CB62" i="17"/>
  <c r="CB63" i="17"/>
  <c r="CB64" i="17"/>
  <c r="CB65" i="17"/>
  <c r="CB66" i="17"/>
  <c r="CB67" i="17"/>
  <c r="CB68" i="17"/>
  <c r="CB69" i="17"/>
  <c r="CB70" i="17"/>
  <c r="CB71" i="17"/>
  <c r="CB72" i="17"/>
  <c r="CB73" i="17"/>
  <c r="CB74" i="17"/>
  <c r="CB75" i="17"/>
  <c r="CB76" i="17"/>
  <c r="CB77" i="17"/>
  <c r="CB78" i="17"/>
  <c r="CB79" i="17"/>
  <c r="CB80" i="17"/>
  <c r="CB81" i="17"/>
  <c r="CB82" i="17"/>
  <c r="CB83" i="17"/>
  <c r="CB84" i="17"/>
  <c r="CB85" i="17"/>
  <c r="CB86" i="17"/>
  <c r="CB87" i="17"/>
  <c r="CB88" i="17"/>
  <c r="CB89" i="17"/>
  <c r="CB90" i="17"/>
  <c r="CB91" i="17"/>
  <c r="CB92" i="17"/>
  <c r="CB93" i="17"/>
  <c r="CB94" i="17"/>
  <c r="CB95" i="17"/>
  <c r="CB96" i="17"/>
  <c r="CB97" i="17"/>
  <c r="CB98" i="17"/>
  <c r="CB99" i="17"/>
  <c r="CB100" i="17"/>
  <c r="CB101" i="17"/>
  <c r="CB102" i="17"/>
  <c r="CB103" i="17"/>
  <c r="CB104" i="17"/>
  <c r="CB105" i="17"/>
  <c r="CB106" i="17"/>
  <c r="CB107" i="17"/>
  <c r="CB108" i="17"/>
  <c r="CB109" i="17"/>
  <c r="CB110" i="17"/>
  <c r="CB111" i="17"/>
  <c r="CB112" i="17"/>
  <c r="CB113" i="17"/>
  <c r="CB114" i="17"/>
  <c r="CB115" i="17"/>
  <c r="CB117" i="17"/>
  <c r="CB118" i="17"/>
  <c r="CB119" i="17"/>
  <c r="CB120" i="17"/>
  <c r="CB121" i="17"/>
  <c r="CB122" i="17"/>
  <c r="CB123" i="17"/>
  <c r="CB124" i="17"/>
  <c r="CB125" i="17"/>
  <c r="CB126" i="17"/>
  <c r="CB127" i="17"/>
  <c r="CB128" i="17"/>
  <c r="CB129" i="17"/>
  <c r="CB130" i="17"/>
  <c r="CB131" i="17"/>
  <c r="CB132" i="17"/>
  <c r="CB133" i="17"/>
  <c r="CB134" i="17"/>
  <c r="CB135" i="17"/>
  <c r="CB136" i="17"/>
  <c r="CB137" i="17"/>
  <c r="CB138" i="17"/>
  <c r="CB139" i="17"/>
  <c r="CB140" i="17"/>
  <c r="CB141" i="17"/>
  <c r="CB142" i="17"/>
  <c r="CB143" i="17"/>
  <c r="CB144" i="17"/>
  <c r="CB145" i="17"/>
  <c r="CB146" i="17"/>
  <c r="CB147" i="17"/>
  <c r="CB148" i="17"/>
  <c r="CB149" i="17"/>
  <c r="CB150" i="17"/>
  <c r="CB151" i="17"/>
  <c r="CB152" i="17"/>
  <c r="CB153" i="17"/>
  <c r="CB154" i="17"/>
  <c r="CB155" i="17"/>
  <c r="CB156" i="17"/>
  <c r="CB157" i="17"/>
  <c r="CB158" i="17"/>
  <c r="CB159" i="17"/>
  <c r="CB160" i="17"/>
  <c r="CB161" i="17"/>
  <c r="CB162" i="17"/>
  <c r="CB163" i="17"/>
  <c r="CB164" i="17"/>
  <c r="CB165" i="17"/>
  <c r="CB166" i="17"/>
  <c r="CB167" i="17"/>
  <c r="CB168" i="17"/>
  <c r="CB169" i="17"/>
  <c r="CB170" i="17"/>
  <c r="CB171" i="17"/>
  <c r="CB172" i="17"/>
  <c r="CB173" i="17"/>
  <c r="CB174" i="17"/>
  <c r="CB175" i="17"/>
  <c r="CB176" i="17"/>
  <c r="CB177" i="17"/>
  <c r="CB178" i="17"/>
  <c r="CB179" i="17"/>
  <c r="CB180" i="17"/>
  <c r="CB181" i="17"/>
  <c r="CB182" i="17"/>
  <c r="CB183" i="17"/>
  <c r="CB184" i="17"/>
  <c r="CB185" i="17"/>
  <c r="CB186" i="17"/>
  <c r="CB187" i="17"/>
  <c r="CB188" i="17"/>
  <c r="CB189" i="17"/>
  <c r="CB190" i="17"/>
  <c r="CB191" i="17"/>
  <c r="CB192" i="17"/>
  <c r="CB5" i="17"/>
  <c r="CD6" i="17"/>
  <c r="CD7" i="17"/>
  <c r="CD8" i="17"/>
  <c r="CD9" i="17"/>
  <c r="CD10" i="17"/>
  <c r="CD11" i="17"/>
  <c r="CD12" i="17"/>
  <c r="CD13" i="17"/>
  <c r="CD14" i="17"/>
  <c r="CD15" i="17"/>
  <c r="CD16" i="17"/>
  <c r="CD17" i="17"/>
  <c r="CD18" i="17"/>
  <c r="CD19" i="17"/>
  <c r="CD20" i="17"/>
  <c r="CD21" i="17"/>
  <c r="CD22" i="17"/>
  <c r="CD23" i="17"/>
  <c r="CD24" i="17"/>
  <c r="CD25" i="17"/>
  <c r="CD27" i="17"/>
  <c r="CD28" i="17"/>
  <c r="CD29" i="17"/>
  <c r="CD30" i="17"/>
  <c r="CD31" i="17"/>
  <c r="CD32" i="17"/>
  <c r="CD33" i="17"/>
  <c r="CD34" i="17"/>
  <c r="CD35" i="17"/>
  <c r="CD36" i="17"/>
  <c r="CD37" i="17"/>
  <c r="CD38" i="17"/>
  <c r="CD39" i="17"/>
  <c r="CD40" i="17"/>
  <c r="CD41" i="17"/>
  <c r="CD42" i="17"/>
  <c r="CD43" i="17"/>
  <c r="CD44" i="17"/>
  <c r="CD45" i="17"/>
  <c r="CD46" i="17"/>
  <c r="CD47" i="17"/>
  <c r="CD48" i="17"/>
  <c r="CD49" i="17"/>
  <c r="CD50" i="17"/>
  <c r="CD51" i="17"/>
  <c r="CD52" i="17"/>
  <c r="CD53" i="17"/>
  <c r="CD54" i="17"/>
  <c r="CD55" i="17"/>
  <c r="CD56" i="17"/>
  <c r="CD57" i="17"/>
  <c r="CD58" i="17"/>
  <c r="CD116" i="17"/>
  <c r="CD59" i="17"/>
  <c r="CD60" i="17"/>
  <c r="CD61" i="17"/>
  <c r="CD62" i="17"/>
  <c r="CD63" i="17"/>
  <c r="CD64" i="17"/>
  <c r="CD65" i="17"/>
  <c r="CD66" i="17"/>
  <c r="CD67" i="17"/>
  <c r="CD68" i="17"/>
  <c r="CD69" i="17"/>
  <c r="CD70" i="17"/>
  <c r="CD71" i="17"/>
  <c r="CD72" i="17"/>
  <c r="CD73" i="17"/>
  <c r="CD74" i="17"/>
  <c r="CD75" i="17"/>
  <c r="CD76" i="17"/>
  <c r="CD77" i="17"/>
  <c r="CD78" i="17"/>
  <c r="CD79" i="17"/>
  <c r="CD80" i="17"/>
  <c r="CD81" i="17"/>
  <c r="CD82" i="17"/>
  <c r="CD83" i="17"/>
  <c r="CD84" i="17"/>
  <c r="CD85" i="17"/>
  <c r="CD86" i="17"/>
  <c r="CD87" i="17"/>
  <c r="CD88" i="17"/>
  <c r="CD89" i="17"/>
  <c r="CD90" i="17"/>
  <c r="CD91" i="17"/>
  <c r="CD92" i="17"/>
  <c r="CD93" i="17"/>
  <c r="CD94" i="17"/>
  <c r="CD95" i="17"/>
  <c r="CD96" i="17"/>
  <c r="CD97" i="17"/>
  <c r="CD98" i="17"/>
  <c r="CD99" i="17"/>
  <c r="CD100" i="17"/>
  <c r="CD101" i="17"/>
  <c r="CD102" i="17"/>
  <c r="CD103" i="17"/>
  <c r="CD104" i="17"/>
  <c r="CD105" i="17"/>
  <c r="CD106" i="17"/>
  <c r="CD107" i="17"/>
  <c r="CD108" i="17"/>
  <c r="CD109" i="17"/>
  <c r="CD110" i="17"/>
  <c r="CD111" i="17"/>
  <c r="CD112" i="17"/>
  <c r="CD113" i="17"/>
  <c r="CD114" i="17"/>
  <c r="CD115" i="17"/>
  <c r="CD117" i="17"/>
  <c r="CD118" i="17"/>
  <c r="CD119" i="17"/>
  <c r="CD120" i="17"/>
  <c r="CD121" i="17"/>
  <c r="CD122" i="17"/>
  <c r="CD123" i="17"/>
  <c r="CD124" i="17"/>
  <c r="CD125" i="17"/>
  <c r="CD126" i="17"/>
  <c r="CD127" i="17"/>
  <c r="CD128" i="17"/>
  <c r="CD129" i="17"/>
  <c r="CD130" i="17"/>
  <c r="CD131" i="17"/>
  <c r="CD132" i="17"/>
  <c r="CD133" i="17"/>
  <c r="CD134" i="17"/>
  <c r="CD135" i="17"/>
  <c r="CD136" i="17"/>
  <c r="CD137" i="17"/>
  <c r="CD138" i="17"/>
  <c r="CD139" i="17"/>
  <c r="CD140" i="17"/>
  <c r="CD141" i="17"/>
  <c r="CD142" i="17"/>
  <c r="CD143" i="17"/>
  <c r="CD144" i="17"/>
  <c r="CD145" i="17"/>
  <c r="CD146" i="17"/>
  <c r="CD147" i="17"/>
  <c r="CD148" i="17"/>
  <c r="CD149" i="17"/>
  <c r="CD150" i="17"/>
  <c r="CD151" i="17"/>
  <c r="CD152" i="17"/>
  <c r="CD153" i="17"/>
  <c r="CD154" i="17"/>
  <c r="CD155" i="17"/>
  <c r="CD156" i="17"/>
  <c r="CD157" i="17"/>
  <c r="CD158" i="17"/>
  <c r="CD159" i="17"/>
  <c r="CD160" i="17"/>
  <c r="CD161" i="17"/>
  <c r="CD162" i="17"/>
  <c r="CD163" i="17"/>
  <c r="CD164" i="17"/>
  <c r="CD165" i="17"/>
  <c r="CD166" i="17"/>
  <c r="CD167" i="17"/>
  <c r="CD168" i="17"/>
  <c r="CD169" i="17"/>
  <c r="CD170" i="17"/>
  <c r="CD171" i="17"/>
  <c r="CD172" i="17"/>
  <c r="CD173" i="17"/>
  <c r="CD174" i="17"/>
  <c r="CD175" i="17"/>
  <c r="CD176" i="17"/>
  <c r="CD177" i="17"/>
  <c r="CD178" i="17"/>
  <c r="CD179" i="17"/>
  <c r="CD180" i="17"/>
  <c r="CD181" i="17"/>
  <c r="CD182" i="17"/>
  <c r="CD183" i="17"/>
  <c r="CD184" i="17"/>
  <c r="CD185" i="17"/>
  <c r="CD186" i="17"/>
  <c r="CD187" i="17"/>
  <c r="CD188" i="17"/>
  <c r="CD189" i="17"/>
  <c r="CD190" i="17"/>
  <c r="CD191" i="17"/>
  <c r="CD192" i="17"/>
  <c r="CD5" i="17"/>
  <c r="DO192" i="17"/>
  <c r="DO190" i="17"/>
  <c r="DO189" i="17"/>
  <c r="DO188" i="17"/>
  <c r="DO187" i="17"/>
  <c r="DO186" i="17"/>
  <c r="DO182" i="17"/>
  <c r="DO175" i="17"/>
  <c r="DO172" i="17"/>
  <c r="DO167" i="17"/>
  <c r="DO164" i="17"/>
  <c r="DO159" i="17"/>
  <c r="DO158" i="17"/>
  <c r="DO156" i="17"/>
  <c r="DO155" i="17"/>
  <c r="DO154" i="17"/>
  <c r="DO151" i="17"/>
  <c r="DO150" i="17"/>
  <c r="DO147" i="17"/>
  <c r="DO144" i="17"/>
  <c r="DO143" i="17"/>
  <c r="DO142" i="17"/>
  <c r="DO140" i="17"/>
  <c r="DO138" i="17"/>
  <c r="DO137" i="17"/>
  <c r="DO136" i="17"/>
  <c r="DO135" i="17"/>
  <c r="DO134" i="17"/>
  <c r="DO132" i="17"/>
  <c r="DO131" i="17"/>
  <c r="DO128" i="17"/>
  <c r="DO125" i="17"/>
  <c r="DO117" i="17"/>
  <c r="DO115" i="17"/>
  <c r="DO114" i="17"/>
  <c r="DO113" i="17"/>
  <c r="DO112" i="17"/>
  <c r="DO111" i="17"/>
  <c r="DO110" i="17"/>
  <c r="DO109" i="17"/>
  <c r="DO107" i="17"/>
  <c r="DO106" i="17"/>
  <c r="DO105" i="17"/>
  <c r="DO103" i="17"/>
  <c r="DO102" i="17"/>
  <c r="DO99" i="17"/>
  <c r="DO98" i="17"/>
  <c r="DO96" i="17"/>
  <c r="DO93" i="17"/>
  <c r="DO91" i="17"/>
  <c r="DO90" i="17"/>
  <c r="DO89" i="17"/>
  <c r="DO87" i="17"/>
  <c r="DO86" i="17"/>
  <c r="DO85" i="17"/>
  <c r="DO84" i="17"/>
  <c r="DO82" i="17"/>
  <c r="DO81" i="17"/>
  <c r="DO80" i="17"/>
  <c r="DO79" i="17"/>
  <c r="DO77" i="17"/>
  <c r="DO76" i="17"/>
  <c r="DO74" i="17"/>
  <c r="DO73" i="17"/>
  <c r="DO72" i="17"/>
  <c r="DO70" i="17"/>
  <c r="DO69" i="17"/>
  <c r="DO68" i="17"/>
  <c r="DO66" i="17"/>
  <c r="DO65" i="17"/>
  <c r="DO64" i="17"/>
  <c r="DO63" i="17"/>
  <c r="DO62" i="17"/>
  <c r="DO61" i="17"/>
  <c r="DO60" i="17"/>
  <c r="DO59" i="17"/>
  <c r="DO116" i="17"/>
  <c r="DO58" i="17"/>
  <c r="DO57" i="17"/>
  <c r="DO54" i="17"/>
  <c r="DO53" i="17"/>
  <c r="DO52" i="17"/>
  <c r="DO51" i="17"/>
  <c r="DO50" i="17"/>
  <c r="DO47" i="17"/>
  <c r="DO45" i="17"/>
  <c r="DO44" i="17"/>
  <c r="DO43" i="17"/>
  <c r="DO41" i="17"/>
  <c r="DO40" i="17"/>
  <c r="DO39" i="17"/>
  <c r="DO32" i="17"/>
  <c r="CC6" i="17"/>
  <c r="CE6" i="17"/>
  <c r="DB6" i="17" s="1"/>
  <c r="DP6" i="17" s="1"/>
  <c r="CF6" i="17"/>
  <c r="CC7" i="17"/>
  <c r="CE7" i="17"/>
  <c r="DB7" i="17" s="1"/>
  <c r="DP7" i="17" s="1"/>
  <c r="CF7" i="17"/>
  <c r="CC8" i="17"/>
  <c r="CE8" i="17"/>
  <c r="DB8" i="17" s="1"/>
  <c r="DP8" i="17" s="1"/>
  <c r="CF8" i="17"/>
  <c r="CC9" i="17"/>
  <c r="CE9" i="17"/>
  <c r="DB9" i="17" s="1"/>
  <c r="DP9" i="17" s="1"/>
  <c r="CF9" i="17"/>
  <c r="CC10" i="17"/>
  <c r="CE10" i="17"/>
  <c r="DB10" i="17" s="1"/>
  <c r="DP10" i="17" s="1"/>
  <c r="CF10" i="17"/>
  <c r="CC11" i="17"/>
  <c r="CE11" i="17"/>
  <c r="DB11" i="17" s="1"/>
  <c r="DP11" i="17" s="1"/>
  <c r="CF11" i="17"/>
  <c r="CC12" i="17"/>
  <c r="CE12" i="17"/>
  <c r="DB12" i="17" s="1"/>
  <c r="DP12" i="17" s="1"/>
  <c r="CF12" i="17"/>
  <c r="CC13" i="17"/>
  <c r="CE13" i="17"/>
  <c r="DB13" i="17" s="1"/>
  <c r="DP13" i="17" s="1"/>
  <c r="CF13" i="17"/>
  <c r="CC14" i="17"/>
  <c r="CE14" i="17"/>
  <c r="DB14" i="17" s="1"/>
  <c r="DP14" i="17" s="1"/>
  <c r="CF14" i="17"/>
  <c r="CC15" i="17"/>
  <c r="CE15" i="17"/>
  <c r="DB15" i="17" s="1"/>
  <c r="DP15" i="17" s="1"/>
  <c r="CF15" i="17"/>
  <c r="CC16" i="17"/>
  <c r="CE16" i="17"/>
  <c r="DB16" i="17" s="1"/>
  <c r="DP16" i="17" s="1"/>
  <c r="CF16" i="17"/>
  <c r="CC17" i="17"/>
  <c r="CE17" i="17"/>
  <c r="DB17" i="17" s="1"/>
  <c r="DP17" i="17" s="1"/>
  <c r="CF17" i="17"/>
  <c r="CC18" i="17"/>
  <c r="CE18" i="17"/>
  <c r="DB18" i="17" s="1"/>
  <c r="DP18" i="17" s="1"/>
  <c r="CF18" i="17"/>
  <c r="CC19" i="17"/>
  <c r="CF19" i="17"/>
  <c r="CC20" i="17"/>
  <c r="CE20" i="17"/>
  <c r="DB20" i="17" s="1"/>
  <c r="DP20" i="17" s="1"/>
  <c r="CF20" i="17"/>
  <c r="CC21" i="17"/>
  <c r="CE21" i="17"/>
  <c r="DB21" i="17" s="1"/>
  <c r="DP21" i="17" s="1"/>
  <c r="CF21" i="17"/>
  <c r="CC22" i="17"/>
  <c r="CE22" i="17"/>
  <c r="DB22" i="17" s="1"/>
  <c r="DP22" i="17" s="1"/>
  <c r="CF22" i="17"/>
  <c r="CC23" i="17"/>
  <c r="CE23" i="17"/>
  <c r="DB23" i="17" s="1"/>
  <c r="DP23" i="17" s="1"/>
  <c r="CF23" i="17"/>
  <c r="CC24" i="17"/>
  <c r="CE24" i="17"/>
  <c r="DB24" i="17" s="1"/>
  <c r="DP24" i="17" s="1"/>
  <c r="CF24" i="17"/>
  <c r="CC25" i="17"/>
  <c r="CE25" i="17"/>
  <c r="DB25" i="17" s="1"/>
  <c r="DP25" i="17" s="1"/>
  <c r="CF25" i="17"/>
  <c r="CC27" i="17"/>
  <c r="CE27" i="17"/>
  <c r="DB27" i="17" s="1"/>
  <c r="DP27" i="17" s="1"/>
  <c r="CF27" i="17"/>
  <c r="CC28" i="17"/>
  <c r="CE28" i="17"/>
  <c r="DB28" i="17" s="1"/>
  <c r="DP28" i="17" s="1"/>
  <c r="CF28" i="17"/>
  <c r="CC29" i="17"/>
  <c r="CE29" i="17"/>
  <c r="DB29" i="17" s="1"/>
  <c r="DP29" i="17" s="1"/>
  <c r="CF29" i="17"/>
  <c r="CC30" i="17"/>
  <c r="CF30" i="17"/>
  <c r="CC31" i="17"/>
  <c r="CE31" i="17"/>
  <c r="DB31" i="17" s="1"/>
  <c r="DP31" i="17" s="1"/>
  <c r="CF31" i="17"/>
  <c r="CC32" i="17"/>
  <c r="CE32" i="17"/>
  <c r="DB32" i="17" s="1"/>
  <c r="DP32" i="17" s="1"/>
  <c r="CF32" i="17"/>
  <c r="CC33" i="17"/>
  <c r="CE33" i="17"/>
  <c r="DB33" i="17" s="1"/>
  <c r="DP33" i="17" s="1"/>
  <c r="CF33" i="17"/>
  <c r="CC34" i="17"/>
  <c r="CE34" i="17"/>
  <c r="DB34" i="17" s="1"/>
  <c r="DP34" i="17" s="1"/>
  <c r="CF34" i="17"/>
  <c r="CC35" i="17"/>
  <c r="CE35" i="17"/>
  <c r="DB35" i="17" s="1"/>
  <c r="DP35" i="17" s="1"/>
  <c r="CF35" i="17"/>
  <c r="CC36" i="17"/>
  <c r="CE36" i="17"/>
  <c r="DB36" i="17" s="1"/>
  <c r="DP36" i="17" s="1"/>
  <c r="CF36" i="17"/>
  <c r="CC37" i="17"/>
  <c r="CE37" i="17"/>
  <c r="DB37" i="17" s="1"/>
  <c r="DP37" i="17" s="1"/>
  <c r="CF37" i="17"/>
  <c r="CC38" i="17"/>
  <c r="CE38" i="17"/>
  <c r="DB38" i="17" s="1"/>
  <c r="DP38" i="17" s="1"/>
  <c r="CF38" i="17"/>
  <c r="CC39" i="17"/>
  <c r="CE39" i="17"/>
  <c r="DB39" i="17" s="1"/>
  <c r="DP39" i="17" s="1"/>
  <c r="CF39" i="17"/>
  <c r="CC40" i="17"/>
  <c r="CE40" i="17"/>
  <c r="DB40" i="17" s="1"/>
  <c r="DP40" i="17" s="1"/>
  <c r="CF40" i="17"/>
  <c r="CC41" i="17"/>
  <c r="CE41" i="17"/>
  <c r="DB41" i="17" s="1"/>
  <c r="DP41" i="17" s="1"/>
  <c r="CF41" i="17"/>
  <c r="CC42" i="17"/>
  <c r="CE42" i="17"/>
  <c r="DB42" i="17" s="1"/>
  <c r="DP42" i="17" s="1"/>
  <c r="CF42" i="17"/>
  <c r="CC43" i="17"/>
  <c r="CE43" i="17"/>
  <c r="DB43" i="17" s="1"/>
  <c r="DP43" i="17" s="1"/>
  <c r="CF43" i="17"/>
  <c r="CC44" i="17"/>
  <c r="CE44" i="17"/>
  <c r="DB44" i="17" s="1"/>
  <c r="DP44" i="17" s="1"/>
  <c r="CF44" i="17"/>
  <c r="CC45" i="17"/>
  <c r="CE45" i="17"/>
  <c r="DB45" i="17" s="1"/>
  <c r="DP45" i="17" s="1"/>
  <c r="CF45" i="17"/>
  <c r="CC46" i="17"/>
  <c r="CE46" i="17"/>
  <c r="DB46" i="17" s="1"/>
  <c r="DP46" i="17" s="1"/>
  <c r="CF46" i="17"/>
  <c r="CC47" i="17"/>
  <c r="CE47" i="17"/>
  <c r="DB47" i="17" s="1"/>
  <c r="DP47" i="17" s="1"/>
  <c r="CF47" i="17"/>
  <c r="CC48" i="17"/>
  <c r="CE48" i="17"/>
  <c r="DB48" i="17" s="1"/>
  <c r="DP48" i="17" s="1"/>
  <c r="CF48" i="17"/>
  <c r="CC49" i="17"/>
  <c r="CE49" i="17"/>
  <c r="DB49" i="17" s="1"/>
  <c r="DP49" i="17" s="1"/>
  <c r="CF49" i="17"/>
  <c r="CC50" i="17"/>
  <c r="CE50" i="17"/>
  <c r="DB50" i="17" s="1"/>
  <c r="DP50" i="17" s="1"/>
  <c r="CF50" i="17"/>
  <c r="CC51" i="17"/>
  <c r="CE51" i="17"/>
  <c r="DB51" i="17" s="1"/>
  <c r="DP51" i="17" s="1"/>
  <c r="CF51" i="17"/>
  <c r="CC52" i="17"/>
  <c r="CE52" i="17"/>
  <c r="DB52" i="17" s="1"/>
  <c r="DP52" i="17" s="1"/>
  <c r="CF52" i="17"/>
  <c r="CC53" i="17"/>
  <c r="CE53" i="17"/>
  <c r="DB53" i="17" s="1"/>
  <c r="DP53" i="17" s="1"/>
  <c r="CF53" i="17"/>
  <c r="CC54" i="17"/>
  <c r="CE54" i="17"/>
  <c r="DB54" i="17" s="1"/>
  <c r="DP54" i="17" s="1"/>
  <c r="CF54" i="17"/>
  <c r="CC55" i="17"/>
  <c r="CE55" i="17"/>
  <c r="DB55" i="17" s="1"/>
  <c r="DP55" i="17" s="1"/>
  <c r="CF55" i="17"/>
  <c r="CC56" i="17"/>
  <c r="CE56" i="17"/>
  <c r="DB56" i="17" s="1"/>
  <c r="DP56" i="17" s="1"/>
  <c r="CF56" i="17"/>
  <c r="CC57" i="17"/>
  <c r="CE57" i="17"/>
  <c r="DB57" i="17" s="1"/>
  <c r="DP57" i="17" s="1"/>
  <c r="CF57" i="17"/>
  <c r="CC58" i="17"/>
  <c r="CE58" i="17"/>
  <c r="DB58" i="17" s="1"/>
  <c r="DP58" i="17" s="1"/>
  <c r="CF58" i="17"/>
  <c r="CC116" i="17"/>
  <c r="CE116" i="17"/>
  <c r="DB116" i="17" s="1"/>
  <c r="DP116" i="17" s="1"/>
  <c r="CF116" i="17"/>
  <c r="CC59" i="17"/>
  <c r="CE59" i="17"/>
  <c r="DB59" i="17" s="1"/>
  <c r="DP59" i="17" s="1"/>
  <c r="CF59" i="17"/>
  <c r="CC60" i="17"/>
  <c r="CE60" i="17"/>
  <c r="DB60" i="17" s="1"/>
  <c r="DP60" i="17" s="1"/>
  <c r="CF60" i="17"/>
  <c r="CC61" i="17"/>
  <c r="CE61" i="17"/>
  <c r="DB61" i="17" s="1"/>
  <c r="DP61" i="17" s="1"/>
  <c r="CF61" i="17"/>
  <c r="CC62" i="17"/>
  <c r="CE62" i="17"/>
  <c r="DB62" i="17" s="1"/>
  <c r="DP62" i="17" s="1"/>
  <c r="CF62" i="17"/>
  <c r="CC63" i="17"/>
  <c r="CE63" i="17"/>
  <c r="DB63" i="17" s="1"/>
  <c r="DP63" i="17" s="1"/>
  <c r="CF63" i="17"/>
  <c r="CC64" i="17"/>
  <c r="CE64" i="17"/>
  <c r="DB64" i="17" s="1"/>
  <c r="DP64" i="17" s="1"/>
  <c r="CF64" i="17"/>
  <c r="CC65" i="17"/>
  <c r="CE65" i="17"/>
  <c r="DB65" i="17" s="1"/>
  <c r="DP65" i="17" s="1"/>
  <c r="CF65" i="17"/>
  <c r="CC66" i="17"/>
  <c r="CE66" i="17"/>
  <c r="DB66" i="17" s="1"/>
  <c r="DP66" i="17" s="1"/>
  <c r="CF66" i="17"/>
  <c r="CC67" i="17"/>
  <c r="CE67" i="17"/>
  <c r="DB67" i="17" s="1"/>
  <c r="DP67" i="17" s="1"/>
  <c r="CF67" i="17"/>
  <c r="CC68" i="17"/>
  <c r="CE68" i="17"/>
  <c r="DB68" i="17" s="1"/>
  <c r="DP68" i="17" s="1"/>
  <c r="CF68" i="17"/>
  <c r="CC69" i="17"/>
  <c r="CE69" i="17"/>
  <c r="DB69" i="17" s="1"/>
  <c r="DP69" i="17" s="1"/>
  <c r="CF69" i="17"/>
  <c r="CC70" i="17"/>
  <c r="CE70" i="17"/>
  <c r="DB70" i="17" s="1"/>
  <c r="DP70" i="17" s="1"/>
  <c r="CF70" i="17"/>
  <c r="CC71" i="17"/>
  <c r="CE71" i="17"/>
  <c r="DB71" i="17" s="1"/>
  <c r="DP71" i="17" s="1"/>
  <c r="CF71" i="17"/>
  <c r="CC72" i="17"/>
  <c r="CE72" i="17"/>
  <c r="DB72" i="17" s="1"/>
  <c r="DP72" i="17" s="1"/>
  <c r="CF72" i="17"/>
  <c r="CC73" i="17"/>
  <c r="CE73" i="17"/>
  <c r="DB73" i="17" s="1"/>
  <c r="DP73" i="17" s="1"/>
  <c r="CF73" i="17"/>
  <c r="CC74" i="17"/>
  <c r="CE74" i="17"/>
  <c r="DB74" i="17" s="1"/>
  <c r="DP74" i="17" s="1"/>
  <c r="CF74" i="17"/>
  <c r="CC75" i="17"/>
  <c r="CE75" i="17"/>
  <c r="DB75" i="17" s="1"/>
  <c r="DP75" i="17" s="1"/>
  <c r="CF75" i="17"/>
  <c r="CC76" i="17"/>
  <c r="CE76" i="17"/>
  <c r="DB76" i="17" s="1"/>
  <c r="DP76" i="17" s="1"/>
  <c r="CF76" i="17"/>
  <c r="CC77" i="17"/>
  <c r="CE77" i="17"/>
  <c r="DB77" i="17" s="1"/>
  <c r="DP77" i="17" s="1"/>
  <c r="CF77" i="17"/>
  <c r="CC78" i="17"/>
  <c r="CE78" i="17"/>
  <c r="DB78" i="17" s="1"/>
  <c r="DP78" i="17" s="1"/>
  <c r="CF78" i="17"/>
  <c r="CC79" i="17"/>
  <c r="CE79" i="17"/>
  <c r="DB79" i="17" s="1"/>
  <c r="DP79" i="17" s="1"/>
  <c r="CF79" i="17"/>
  <c r="CC80" i="17"/>
  <c r="CE80" i="17"/>
  <c r="DB80" i="17" s="1"/>
  <c r="DP80" i="17" s="1"/>
  <c r="CF80" i="17"/>
  <c r="CC81" i="17"/>
  <c r="CE81" i="17"/>
  <c r="DB81" i="17" s="1"/>
  <c r="DP81" i="17" s="1"/>
  <c r="CF81" i="17"/>
  <c r="CC82" i="17"/>
  <c r="CE82" i="17"/>
  <c r="DB82" i="17" s="1"/>
  <c r="DP82" i="17" s="1"/>
  <c r="CF82" i="17"/>
  <c r="CC83" i="17"/>
  <c r="CE83" i="17"/>
  <c r="DB83" i="17" s="1"/>
  <c r="DP83" i="17" s="1"/>
  <c r="CF83" i="17"/>
  <c r="CC84" i="17"/>
  <c r="CE84" i="17"/>
  <c r="DB84" i="17" s="1"/>
  <c r="DP84" i="17" s="1"/>
  <c r="CF84" i="17"/>
  <c r="CC85" i="17"/>
  <c r="CE85" i="17"/>
  <c r="DB85" i="17" s="1"/>
  <c r="DP85" i="17" s="1"/>
  <c r="CF85" i="17"/>
  <c r="CC86" i="17"/>
  <c r="CE86" i="17"/>
  <c r="DB86" i="17" s="1"/>
  <c r="DP86" i="17" s="1"/>
  <c r="CF86" i="17"/>
  <c r="CC87" i="17"/>
  <c r="CE87" i="17"/>
  <c r="DB87" i="17" s="1"/>
  <c r="DP87" i="17" s="1"/>
  <c r="CF87" i="17"/>
  <c r="CC88" i="17"/>
  <c r="CE88" i="17"/>
  <c r="DB88" i="17" s="1"/>
  <c r="DP88" i="17" s="1"/>
  <c r="CF88" i="17"/>
  <c r="CC89" i="17"/>
  <c r="CE89" i="17"/>
  <c r="DB89" i="17" s="1"/>
  <c r="DP89" i="17" s="1"/>
  <c r="CF89" i="17"/>
  <c r="CC90" i="17"/>
  <c r="CE90" i="17"/>
  <c r="DB90" i="17" s="1"/>
  <c r="DP90" i="17" s="1"/>
  <c r="CF90" i="17"/>
  <c r="CC91" i="17"/>
  <c r="CE91" i="17"/>
  <c r="DB91" i="17" s="1"/>
  <c r="DP91" i="17" s="1"/>
  <c r="CF91" i="17"/>
  <c r="CC92" i="17"/>
  <c r="CE92" i="17"/>
  <c r="DB92" i="17" s="1"/>
  <c r="DP92" i="17" s="1"/>
  <c r="CF92" i="17"/>
  <c r="CC93" i="17"/>
  <c r="CE93" i="17"/>
  <c r="DB93" i="17" s="1"/>
  <c r="DP93" i="17" s="1"/>
  <c r="CF93" i="17"/>
  <c r="CC94" i="17"/>
  <c r="CE94" i="17"/>
  <c r="DB94" i="17" s="1"/>
  <c r="DP94" i="17" s="1"/>
  <c r="CF94" i="17"/>
  <c r="CC95" i="17"/>
  <c r="CE95" i="17"/>
  <c r="DB95" i="17" s="1"/>
  <c r="DP95" i="17" s="1"/>
  <c r="CF95" i="17"/>
  <c r="CC96" i="17"/>
  <c r="CE96" i="17"/>
  <c r="DB96" i="17" s="1"/>
  <c r="DP96" i="17" s="1"/>
  <c r="CF96" i="17"/>
  <c r="CC97" i="17"/>
  <c r="CE97" i="17"/>
  <c r="DB97" i="17" s="1"/>
  <c r="DP97" i="17" s="1"/>
  <c r="CF97" i="17"/>
  <c r="CC98" i="17"/>
  <c r="CE98" i="17"/>
  <c r="DB98" i="17" s="1"/>
  <c r="DP98" i="17" s="1"/>
  <c r="CF98" i="17"/>
  <c r="CC99" i="17"/>
  <c r="CE99" i="17"/>
  <c r="DB99" i="17" s="1"/>
  <c r="DP99" i="17" s="1"/>
  <c r="CF99" i="17"/>
  <c r="CC100" i="17"/>
  <c r="CE100" i="17"/>
  <c r="DB100" i="17" s="1"/>
  <c r="DP100" i="17" s="1"/>
  <c r="CF100" i="17"/>
  <c r="CC101" i="17"/>
  <c r="CE101" i="17"/>
  <c r="DB101" i="17" s="1"/>
  <c r="DP101" i="17" s="1"/>
  <c r="CF101" i="17"/>
  <c r="CC102" i="17"/>
  <c r="CE102" i="17"/>
  <c r="DB102" i="17" s="1"/>
  <c r="DP102" i="17" s="1"/>
  <c r="CF102" i="17"/>
  <c r="CC103" i="17"/>
  <c r="CE103" i="17"/>
  <c r="DB103" i="17" s="1"/>
  <c r="DP103" i="17" s="1"/>
  <c r="CF103" i="17"/>
  <c r="CC104" i="17"/>
  <c r="CE104" i="17"/>
  <c r="DB104" i="17" s="1"/>
  <c r="DP104" i="17" s="1"/>
  <c r="CF104" i="17"/>
  <c r="CC105" i="17"/>
  <c r="CE105" i="17"/>
  <c r="DB105" i="17" s="1"/>
  <c r="DP105" i="17" s="1"/>
  <c r="CF105" i="17"/>
  <c r="CC106" i="17"/>
  <c r="CE106" i="17"/>
  <c r="DB106" i="17" s="1"/>
  <c r="DP106" i="17" s="1"/>
  <c r="CF106" i="17"/>
  <c r="CC107" i="17"/>
  <c r="CE107" i="17"/>
  <c r="DB107" i="17" s="1"/>
  <c r="DP107" i="17" s="1"/>
  <c r="CF107" i="17"/>
  <c r="CC108" i="17"/>
  <c r="CE108" i="17"/>
  <c r="DB108" i="17" s="1"/>
  <c r="DP108" i="17" s="1"/>
  <c r="CF108" i="17"/>
  <c r="CC109" i="17"/>
  <c r="CE109" i="17"/>
  <c r="DB109" i="17" s="1"/>
  <c r="DP109" i="17" s="1"/>
  <c r="CF109" i="17"/>
  <c r="CC110" i="17"/>
  <c r="CE110" i="17"/>
  <c r="DB110" i="17" s="1"/>
  <c r="DP110" i="17" s="1"/>
  <c r="CF110" i="17"/>
  <c r="CC111" i="17"/>
  <c r="CE111" i="17"/>
  <c r="DB111" i="17" s="1"/>
  <c r="DP111" i="17" s="1"/>
  <c r="CF111" i="17"/>
  <c r="CC112" i="17"/>
  <c r="CE112" i="17"/>
  <c r="DB112" i="17" s="1"/>
  <c r="DP112" i="17" s="1"/>
  <c r="CF112" i="17"/>
  <c r="CC113" i="17"/>
  <c r="CE113" i="17"/>
  <c r="DB113" i="17" s="1"/>
  <c r="DP113" i="17" s="1"/>
  <c r="CF113" i="17"/>
  <c r="CC114" i="17"/>
  <c r="CE114" i="17"/>
  <c r="DB114" i="17" s="1"/>
  <c r="DP114" i="17" s="1"/>
  <c r="CF114" i="17"/>
  <c r="CC115" i="17"/>
  <c r="CE115" i="17"/>
  <c r="DB115" i="17" s="1"/>
  <c r="DP115" i="17" s="1"/>
  <c r="CF115" i="17"/>
  <c r="CC117" i="17"/>
  <c r="CE117" i="17"/>
  <c r="DB117" i="17" s="1"/>
  <c r="DP117" i="17" s="1"/>
  <c r="CF117" i="17"/>
  <c r="CC118" i="17"/>
  <c r="CE118" i="17"/>
  <c r="DB118" i="17" s="1"/>
  <c r="DP118" i="17" s="1"/>
  <c r="CF118" i="17"/>
  <c r="CC119" i="17"/>
  <c r="CE119" i="17"/>
  <c r="DB119" i="17" s="1"/>
  <c r="DP119" i="17" s="1"/>
  <c r="CF119" i="17"/>
  <c r="CC120" i="17"/>
  <c r="CE120" i="17"/>
  <c r="DB120" i="17" s="1"/>
  <c r="DP120" i="17" s="1"/>
  <c r="CF120" i="17"/>
  <c r="CC121" i="17"/>
  <c r="CE121" i="17"/>
  <c r="DB121" i="17" s="1"/>
  <c r="DP121" i="17" s="1"/>
  <c r="CF121" i="17"/>
  <c r="CC122" i="17"/>
  <c r="CE122" i="17"/>
  <c r="DB122" i="17" s="1"/>
  <c r="DP122" i="17" s="1"/>
  <c r="CF122" i="17"/>
  <c r="CC123" i="17"/>
  <c r="CE123" i="17"/>
  <c r="DB123" i="17" s="1"/>
  <c r="DP123" i="17" s="1"/>
  <c r="CF123" i="17"/>
  <c r="CC124" i="17"/>
  <c r="CE124" i="17"/>
  <c r="DB124" i="17" s="1"/>
  <c r="DP124" i="17" s="1"/>
  <c r="CF124" i="17"/>
  <c r="CC125" i="17"/>
  <c r="CE125" i="17"/>
  <c r="DB125" i="17" s="1"/>
  <c r="DP125" i="17" s="1"/>
  <c r="CF125" i="17"/>
  <c r="CC126" i="17"/>
  <c r="CE126" i="17"/>
  <c r="DB126" i="17" s="1"/>
  <c r="DP126" i="17" s="1"/>
  <c r="CF126" i="17"/>
  <c r="CC127" i="17"/>
  <c r="CE127" i="17"/>
  <c r="DB127" i="17" s="1"/>
  <c r="DP127" i="17" s="1"/>
  <c r="CF127" i="17"/>
  <c r="CC128" i="17"/>
  <c r="CE128" i="17"/>
  <c r="DB128" i="17" s="1"/>
  <c r="DP128" i="17" s="1"/>
  <c r="CF128" i="17"/>
  <c r="CC129" i="17"/>
  <c r="CE129" i="17"/>
  <c r="DB129" i="17" s="1"/>
  <c r="DP129" i="17" s="1"/>
  <c r="CF129" i="17"/>
  <c r="CC130" i="17"/>
  <c r="CE130" i="17"/>
  <c r="DB130" i="17" s="1"/>
  <c r="DP130" i="17" s="1"/>
  <c r="CF130" i="17"/>
  <c r="CC131" i="17"/>
  <c r="CE131" i="17"/>
  <c r="DB131" i="17" s="1"/>
  <c r="DP131" i="17" s="1"/>
  <c r="CF131" i="17"/>
  <c r="CC132" i="17"/>
  <c r="CE132" i="17"/>
  <c r="DB132" i="17" s="1"/>
  <c r="DP132" i="17" s="1"/>
  <c r="CF132" i="17"/>
  <c r="CC133" i="17"/>
  <c r="CE133" i="17"/>
  <c r="DB133" i="17" s="1"/>
  <c r="DP133" i="17" s="1"/>
  <c r="CF133" i="17"/>
  <c r="CC134" i="17"/>
  <c r="CE134" i="17"/>
  <c r="DB134" i="17" s="1"/>
  <c r="DP134" i="17" s="1"/>
  <c r="CF134" i="17"/>
  <c r="CC135" i="17"/>
  <c r="CE135" i="17"/>
  <c r="DB135" i="17" s="1"/>
  <c r="DP135" i="17" s="1"/>
  <c r="CF135" i="17"/>
  <c r="CC136" i="17"/>
  <c r="CE136" i="17"/>
  <c r="DB136" i="17" s="1"/>
  <c r="DP136" i="17" s="1"/>
  <c r="CF136" i="17"/>
  <c r="CC137" i="17"/>
  <c r="CE137" i="17"/>
  <c r="DB137" i="17" s="1"/>
  <c r="DP137" i="17" s="1"/>
  <c r="CF137" i="17"/>
  <c r="CC138" i="17"/>
  <c r="CE138" i="17"/>
  <c r="DB138" i="17" s="1"/>
  <c r="DP138" i="17" s="1"/>
  <c r="CF138" i="17"/>
  <c r="CC139" i="17"/>
  <c r="CE139" i="17"/>
  <c r="DB139" i="17" s="1"/>
  <c r="DP139" i="17" s="1"/>
  <c r="CF139" i="17"/>
  <c r="CC140" i="17"/>
  <c r="CE140" i="17"/>
  <c r="DB140" i="17" s="1"/>
  <c r="DP140" i="17" s="1"/>
  <c r="CF140" i="17"/>
  <c r="CC141" i="17"/>
  <c r="CE141" i="17"/>
  <c r="DB141" i="17" s="1"/>
  <c r="DP141" i="17" s="1"/>
  <c r="CF141" i="17"/>
  <c r="CC142" i="17"/>
  <c r="CE142" i="17"/>
  <c r="DB142" i="17" s="1"/>
  <c r="DP142" i="17" s="1"/>
  <c r="CF142" i="17"/>
  <c r="CC143" i="17"/>
  <c r="CE143" i="17"/>
  <c r="DB143" i="17" s="1"/>
  <c r="DP143" i="17" s="1"/>
  <c r="CF143" i="17"/>
  <c r="CC144" i="17"/>
  <c r="CE144" i="17"/>
  <c r="DB144" i="17" s="1"/>
  <c r="DP144" i="17" s="1"/>
  <c r="CF144" i="17"/>
  <c r="CC145" i="17"/>
  <c r="CE145" i="17"/>
  <c r="DB145" i="17" s="1"/>
  <c r="DP145" i="17" s="1"/>
  <c r="CF145" i="17"/>
  <c r="CC146" i="17"/>
  <c r="CE146" i="17"/>
  <c r="DB146" i="17" s="1"/>
  <c r="DP146" i="17" s="1"/>
  <c r="CF146" i="17"/>
  <c r="CC147" i="17"/>
  <c r="CE147" i="17"/>
  <c r="DB147" i="17" s="1"/>
  <c r="DP147" i="17" s="1"/>
  <c r="CF147" i="17"/>
  <c r="CC148" i="17"/>
  <c r="CE148" i="17"/>
  <c r="DB148" i="17" s="1"/>
  <c r="DP148" i="17" s="1"/>
  <c r="CF148" i="17"/>
  <c r="CC149" i="17"/>
  <c r="CE149" i="17"/>
  <c r="DB149" i="17" s="1"/>
  <c r="DP149" i="17" s="1"/>
  <c r="CF149" i="17"/>
  <c r="CC150" i="17"/>
  <c r="CE150" i="17"/>
  <c r="DB150" i="17" s="1"/>
  <c r="DP150" i="17" s="1"/>
  <c r="CF150" i="17"/>
  <c r="CC151" i="17"/>
  <c r="CE151" i="17"/>
  <c r="DB151" i="17" s="1"/>
  <c r="DP151" i="17" s="1"/>
  <c r="CF151" i="17"/>
  <c r="CC152" i="17"/>
  <c r="CE152" i="17"/>
  <c r="DB152" i="17" s="1"/>
  <c r="DP152" i="17" s="1"/>
  <c r="CF152" i="17"/>
  <c r="CC153" i="17"/>
  <c r="CE153" i="17"/>
  <c r="DB153" i="17" s="1"/>
  <c r="DP153" i="17" s="1"/>
  <c r="CF153" i="17"/>
  <c r="CC154" i="17"/>
  <c r="CE154" i="17"/>
  <c r="DB154" i="17" s="1"/>
  <c r="DP154" i="17" s="1"/>
  <c r="CF154" i="17"/>
  <c r="CC155" i="17"/>
  <c r="CE155" i="17"/>
  <c r="DB155" i="17" s="1"/>
  <c r="DP155" i="17" s="1"/>
  <c r="CF155" i="17"/>
  <c r="CC156" i="17"/>
  <c r="CE156" i="17"/>
  <c r="DB156" i="17" s="1"/>
  <c r="DP156" i="17" s="1"/>
  <c r="CF156" i="17"/>
  <c r="CC157" i="17"/>
  <c r="CE157" i="17"/>
  <c r="DB157" i="17" s="1"/>
  <c r="DP157" i="17" s="1"/>
  <c r="CF157" i="17"/>
  <c r="CC158" i="17"/>
  <c r="CE158" i="17"/>
  <c r="DB158" i="17" s="1"/>
  <c r="DP158" i="17" s="1"/>
  <c r="CF158" i="17"/>
  <c r="CC159" i="17"/>
  <c r="CE159" i="17"/>
  <c r="DB159" i="17" s="1"/>
  <c r="DP159" i="17" s="1"/>
  <c r="CF159" i="17"/>
  <c r="CC160" i="17"/>
  <c r="CE160" i="17"/>
  <c r="DB160" i="17" s="1"/>
  <c r="DP160" i="17" s="1"/>
  <c r="CF160" i="17"/>
  <c r="CC161" i="17"/>
  <c r="CE161" i="17"/>
  <c r="DB161" i="17" s="1"/>
  <c r="DP161" i="17" s="1"/>
  <c r="CF161" i="17"/>
  <c r="CC162" i="17"/>
  <c r="CE162" i="17"/>
  <c r="DB162" i="17" s="1"/>
  <c r="DP162" i="17" s="1"/>
  <c r="CF162" i="17"/>
  <c r="CC163" i="17"/>
  <c r="CE163" i="17"/>
  <c r="DB163" i="17" s="1"/>
  <c r="DP163" i="17" s="1"/>
  <c r="CF163" i="17"/>
  <c r="CC164" i="17"/>
  <c r="CE164" i="17"/>
  <c r="DB164" i="17" s="1"/>
  <c r="DP164" i="17" s="1"/>
  <c r="CF164" i="17"/>
  <c r="CC165" i="17"/>
  <c r="CE165" i="17"/>
  <c r="DB165" i="17" s="1"/>
  <c r="DP165" i="17" s="1"/>
  <c r="CF165" i="17"/>
  <c r="CC166" i="17"/>
  <c r="CE166" i="17"/>
  <c r="DB166" i="17" s="1"/>
  <c r="DP166" i="17" s="1"/>
  <c r="CF166" i="17"/>
  <c r="CC167" i="17"/>
  <c r="CE167" i="17"/>
  <c r="DB167" i="17" s="1"/>
  <c r="DP167" i="17" s="1"/>
  <c r="CF167" i="17"/>
  <c r="CC168" i="17"/>
  <c r="CE168" i="17"/>
  <c r="DB168" i="17" s="1"/>
  <c r="DP168" i="17" s="1"/>
  <c r="CF168" i="17"/>
  <c r="CC169" i="17"/>
  <c r="CE169" i="17"/>
  <c r="DB169" i="17" s="1"/>
  <c r="DP169" i="17" s="1"/>
  <c r="CF169" i="17"/>
  <c r="CC170" i="17"/>
  <c r="CE170" i="17"/>
  <c r="DB170" i="17" s="1"/>
  <c r="DP170" i="17" s="1"/>
  <c r="CF170" i="17"/>
  <c r="CC171" i="17"/>
  <c r="CE171" i="17"/>
  <c r="DB171" i="17" s="1"/>
  <c r="DP171" i="17" s="1"/>
  <c r="CF171" i="17"/>
  <c r="CC172" i="17"/>
  <c r="CE172" i="17"/>
  <c r="DB172" i="17" s="1"/>
  <c r="DP172" i="17" s="1"/>
  <c r="CF172" i="17"/>
  <c r="CC173" i="17"/>
  <c r="CE173" i="17"/>
  <c r="DB173" i="17" s="1"/>
  <c r="DP173" i="17" s="1"/>
  <c r="CF173" i="17"/>
  <c r="CC174" i="17"/>
  <c r="CE174" i="17"/>
  <c r="DB174" i="17" s="1"/>
  <c r="DP174" i="17" s="1"/>
  <c r="CF174" i="17"/>
  <c r="CC175" i="17"/>
  <c r="CE175" i="17"/>
  <c r="DB175" i="17" s="1"/>
  <c r="DP175" i="17" s="1"/>
  <c r="CF175" i="17"/>
  <c r="CC176" i="17"/>
  <c r="CE176" i="17"/>
  <c r="DB176" i="17" s="1"/>
  <c r="DP176" i="17" s="1"/>
  <c r="CF176" i="17"/>
  <c r="CC177" i="17"/>
  <c r="CE177" i="17"/>
  <c r="DB177" i="17" s="1"/>
  <c r="DP177" i="17" s="1"/>
  <c r="CF177" i="17"/>
  <c r="CC178" i="17"/>
  <c r="CE178" i="17"/>
  <c r="DB178" i="17" s="1"/>
  <c r="DP178" i="17" s="1"/>
  <c r="CF178" i="17"/>
  <c r="CC179" i="17"/>
  <c r="CE179" i="17"/>
  <c r="DB179" i="17" s="1"/>
  <c r="DP179" i="17" s="1"/>
  <c r="CF179" i="17"/>
  <c r="CC180" i="17"/>
  <c r="CE180" i="17"/>
  <c r="DB180" i="17" s="1"/>
  <c r="DP180" i="17" s="1"/>
  <c r="CF180" i="17"/>
  <c r="CC181" i="17"/>
  <c r="CE181" i="17"/>
  <c r="DB181" i="17" s="1"/>
  <c r="DP181" i="17" s="1"/>
  <c r="CF181" i="17"/>
  <c r="CC182" i="17"/>
  <c r="CE182" i="17"/>
  <c r="DB182" i="17" s="1"/>
  <c r="DP182" i="17" s="1"/>
  <c r="CF182" i="17"/>
  <c r="CC183" i="17"/>
  <c r="CE183" i="17"/>
  <c r="DB183" i="17" s="1"/>
  <c r="DP183" i="17" s="1"/>
  <c r="CF183" i="17"/>
  <c r="CC184" i="17"/>
  <c r="CE184" i="17"/>
  <c r="DB184" i="17" s="1"/>
  <c r="DP184" i="17" s="1"/>
  <c r="CF184" i="17"/>
  <c r="CC185" i="17"/>
  <c r="CE185" i="17"/>
  <c r="DB185" i="17" s="1"/>
  <c r="DP185" i="17" s="1"/>
  <c r="CF185" i="17"/>
  <c r="CC186" i="17"/>
  <c r="CE186" i="17"/>
  <c r="DB186" i="17" s="1"/>
  <c r="DP186" i="17" s="1"/>
  <c r="CF186" i="17"/>
  <c r="CC187" i="17"/>
  <c r="CE187" i="17"/>
  <c r="DB187" i="17" s="1"/>
  <c r="DP187" i="17" s="1"/>
  <c r="CF187" i="17"/>
  <c r="CC188" i="17"/>
  <c r="CE188" i="17"/>
  <c r="DB188" i="17" s="1"/>
  <c r="DP188" i="17" s="1"/>
  <c r="CF188" i="17"/>
  <c r="CC189" i="17"/>
  <c r="CE189" i="17"/>
  <c r="DB189" i="17" s="1"/>
  <c r="DP189" i="17" s="1"/>
  <c r="CF189" i="17"/>
  <c r="CC190" i="17"/>
  <c r="CE190" i="17"/>
  <c r="DB190" i="17" s="1"/>
  <c r="DP190" i="17" s="1"/>
  <c r="CF190" i="17"/>
  <c r="CC191" i="17"/>
  <c r="CE191" i="17"/>
  <c r="DB191" i="17" s="1"/>
  <c r="DP191" i="17" s="1"/>
  <c r="CF191" i="17"/>
  <c r="CC192" i="17"/>
  <c r="CE192" i="17"/>
  <c r="DB192" i="17" s="1"/>
  <c r="DP192" i="17" s="1"/>
  <c r="CF192" i="17"/>
  <c r="CF5" i="17"/>
  <c r="CE5" i="17"/>
  <c r="CC5" i="17"/>
  <c r="DB5" i="17" l="1"/>
  <c r="CA68" i="19"/>
  <c r="DI68" i="19" s="1"/>
  <c r="DO11" i="17"/>
  <c r="CA206" i="19"/>
  <c r="DI206" i="19" s="1"/>
  <c r="DO19" i="17"/>
  <c r="CA191" i="19"/>
  <c r="DI191" i="19" s="1"/>
  <c r="DO27" i="17"/>
  <c r="CA113" i="19"/>
  <c r="DI113" i="19" s="1"/>
  <c r="DO35" i="17"/>
  <c r="CA112" i="19"/>
  <c r="DI112" i="19" s="1"/>
  <c r="DO97" i="17"/>
  <c r="CA155" i="19"/>
  <c r="DI155" i="19" s="1"/>
  <c r="DO122" i="17"/>
  <c r="CA23" i="19"/>
  <c r="DI23" i="19" s="1"/>
  <c r="DO130" i="17"/>
  <c r="CA32" i="19"/>
  <c r="DI32" i="19" s="1"/>
  <c r="DO145" i="17"/>
  <c r="CA54" i="19"/>
  <c r="DI54" i="19" s="1"/>
  <c r="DO152" i="17"/>
  <c r="CA74" i="19"/>
  <c r="DI74" i="19" s="1"/>
  <c r="DO160" i="17"/>
  <c r="CA124" i="19"/>
  <c r="DI124" i="19" s="1"/>
  <c r="DO168" i="17"/>
  <c r="CA128" i="19"/>
  <c r="DI128" i="19" s="1"/>
  <c r="DO176" i="17"/>
  <c r="CA190" i="19"/>
  <c r="DI190" i="19" s="1"/>
  <c r="DO184" i="17"/>
  <c r="CA97" i="19"/>
  <c r="DI97" i="19" s="1"/>
  <c r="DO88" i="17"/>
  <c r="CA114" i="19"/>
  <c r="DI114" i="19" s="1"/>
  <c r="DO28" i="17"/>
  <c r="CA196" i="19"/>
  <c r="DI196" i="19" s="1"/>
  <c r="DO5" i="17"/>
  <c r="CA156" i="19"/>
  <c r="DI156" i="19" s="1"/>
  <c r="DO13" i="17"/>
  <c r="CA61" i="19"/>
  <c r="DI61" i="19" s="1"/>
  <c r="DO21" i="17"/>
  <c r="CA34" i="19"/>
  <c r="DI34" i="19" s="1"/>
  <c r="DO29" i="17"/>
  <c r="CA176" i="19"/>
  <c r="DI176" i="19" s="1"/>
  <c r="DO37" i="17"/>
  <c r="CA64" i="19"/>
  <c r="DI64" i="19" s="1"/>
  <c r="DO67" i="17"/>
  <c r="CA152" i="19"/>
  <c r="DI152" i="19" s="1"/>
  <c r="DO75" i="17"/>
  <c r="CA85" i="19"/>
  <c r="DI85" i="19" s="1"/>
  <c r="DO83" i="17"/>
  <c r="CA160" i="19"/>
  <c r="DI160" i="19" s="1"/>
  <c r="DO124" i="17"/>
  <c r="CA50" i="19"/>
  <c r="DI50" i="19" s="1"/>
  <c r="DO139" i="17"/>
  <c r="CA91" i="19"/>
  <c r="DI91" i="19" s="1"/>
  <c r="DO162" i="17"/>
  <c r="CA101" i="19"/>
  <c r="DI101" i="19" s="1"/>
  <c r="DO170" i="17"/>
  <c r="CA131" i="19"/>
  <c r="DI131" i="19" s="1"/>
  <c r="DO178" i="17"/>
  <c r="CA203" i="19"/>
  <c r="DI203" i="19" s="1"/>
  <c r="DO10" i="17"/>
  <c r="CA187" i="19"/>
  <c r="DI187" i="19" s="1"/>
  <c r="DO34" i="17"/>
  <c r="CA163" i="19"/>
  <c r="DI163" i="19" s="1"/>
  <c r="DO129" i="17"/>
  <c r="CA150" i="19"/>
  <c r="DI150" i="19" s="1"/>
  <c r="DO191" i="17"/>
  <c r="CA40" i="19"/>
  <c r="DI40" i="19" s="1"/>
  <c r="DO161" i="17"/>
  <c r="CA42" i="19"/>
  <c r="DI42" i="19" s="1"/>
  <c r="DO185" i="17"/>
  <c r="CA169" i="19"/>
  <c r="DI169" i="19" s="1"/>
  <c r="DO6" i="17"/>
  <c r="CA60" i="19"/>
  <c r="DI60" i="19" s="1"/>
  <c r="DO14" i="17"/>
  <c r="CA75" i="19"/>
  <c r="DI75" i="19" s="1"/>
  <c r="DO22" i="17"/>
  <c r="CA99" i="19"/>
  <c r="DI99" i="19" s="1"/>
  <c r="DO30" i="17"/>
  <c r="CA76" i="19"/>
  <c r="DI76" i="19" s="1"/>
  <c r="DO38" i="17"/>
  <c r="CA192" i="19"/>
  <c r="DI192" i="19" s="1"/>
  <c r="DO92" i="17"/>
  <c r="CA116" i="19"/>
  <c r="DI116" i="19" s="1"/>
  <c r="DO100" i="17"/>
  <c r="CA171" i="19"/>
  <c r="DI171" i="19" s="1"/>
  <c r="DO108" i="17"/>
  <c r="CA159" i="19"/>
  <c r="DI159" i="19" s="1"/>
  <c r="DO148" i="17"/>
  <c r="CA145" i="19"/>
  <c r="DI145" i="19" s="1"/>
  <c r="DO163" i="17"/>
  <c r="CA186" i="19"/>
  <c r="DI186" i="19" s="1"/>
  <c r="DO171" i="17"/>
  <c r="CA125" i="19"/>
  <c r="DI125" i="19" s="1"/>
  <c r="DO179" i="17"/>
  <c r="CA174" i="19"/>
  <c r="DI174" i="19" s="1"/>
  <c r="DO18" i="17"/>
  <c r="CA49" i="19"/>
  <c r="DI49" i="19" s="1"/>
  <c r="DO49" i="17"/>
  <c r="CA19" i="19"/>
  <c r="DI19" i="19" s="1"/>
  <c r="DO121" i="17"/>
  <c r="CA139" i="19"/>
  <c r="DI139" i="19" s="1"/>
  <c r="DO183" i="17"/>
  <c r="CA63" i="19"/>
  <c r="DI63" i="19" s="1"/>
  <c r="DO146" i="17"/>
  <c r="CA29" i="19"/>
  <c r="DI29" i="19" s="1"/>
  <c r="DO7" i="17"/>
  <c r="CA78" i="19"/>
  <c r="DI78" i="19" s="1"/>
  <c r="DO15" i="17"/>
  <c r="CA188" i="19"/>
  <c r="DI188" i="19" s="1"/>
  <c r="DO23" i="17"/>
  <c r="CA180" i="19"/>
  <c r="DI180" i="19" s="1"/>
  <c r="DO31" i="17"/>
  <c r="CA37" i="19"/>
  <c r="DI37" i="19" s="1"/>
  <c r="DO46" i="17"/>
  <c r="CA141" i="19"/>
  <c r="DI141" i="19" s="1"/>
  <c r="DO101" i="17"/>
  <c r="CA167" i="19"/>
  <c r="DI167" i="19" s="1"/>
  <c r="DO118" i="17"/>
  <c r="CA15" i="19"/>
  <c r="DI15" i="19" s="1"/>
  <c r="DO126" i="17"/>
  <c r="CA80" i="19"/>
  <c r="DI80" i="19" s="1"/>
  <c r="DO133" i="17"/>
  <c r="CA96" i="19"/>
  <c r="DI96" i="19" s="1"/>
  <c r="DO141" i="17"/>
  <c r="CA14" i="19"/>
  <c r="DI14" i="19" s="1"/>
  <c r="DO149" i="17"/>
  <c r="CA198" i="19"/>
  <c r="DI198" i="19" s="1"/>
  <c r="DO180" i="17"/>
  <c r="CA8" i="19"/>
  <c r="DI8" i="19" s="1"/>
  <c r="DO26" i="17"/>
  <c r="CA26" i="19"/>
  <c r="DI26" i="19" s="1"/>
  <c r="DO42" i="17"/>
  <c r="CA44" i="19"/>
  <c r="DI44" i="19" s="1"/>
  <c r="DO104" i="17"/>
  <c r="CA89" i="19"/>
  <c r="DI89" i="19" s="1"/>
  <c r="DO12" i="17"/>
  <c r="CA69" i="19"/>
  <c r="DI69" i="19" s="1"/>
  <c r="DO20" i="17"/>
  <c r="CA157" i="19"/>
  <c r="DI157" i="19" s="1"/>
  <c r="DO36" i="17"/>
  <c r="CA39" i="19"/>
  <c r="DI39" i="19" s="1"/>
  <c r="DO153" i="17"/>
  <c r="CA201" i="19"/>
  <c r="DI201" i="19" s="1"/>
  <c r="DO169" i="17"/>
  <c r="CA122" i="19"/>
  <c r="DI122" i="19" s="1"/>
  <c r="DO177" i="17"/>
  <c r="CA57" i="19"/>
  <c r="DI57" i="19" s="1"/>
  <c r="DO8" i="17"/>
  <c r="CA11" i="19"/>
  <c r="DI11" i="19" s="1"/>
  <c r="DO16" i="17"/>
  <c r="CA22" i="19"/>
  <c r="DI22" i="19" s="1"/>
  <c r="DO24" i="17"/>
  <c r="CA13" i="19"/>
  <c r="DI13" i="19" s="1"/>
  <c r="DO55" i="17"/>
  <c r="CA79" i="19"/>
  <c r="DI79" i="19" s="1"/>
  <c r="DO78" i="17"/>
  <c r="CA195" i="19"/>
  <c r="DI195" i="19" s="1"/>
  <c r="DO94" i="17"/>
  <c r="CA168" i="19"/>
  <c r="DI168" i="19" s="1"/>
  <c r="DO119" i="17"/>
  <c r="CA154" i="19"/>
  <c r="DI154" i="19" s="1"/>
  <c r="DO127" i="17"/>
  <c r="CA204" i="19"/>
  <c r="DI204" i="19" s="1"/>
  <c r="DO157" i="17"/>
  <c r="CA102" i="19"/>
  <c r="DI102" i="19" s="1"/>
  <c r="DO165" i="17"/>
  <c r="CA134" i="19"/>
  <c r="DI134" i="19" s="1"/>
  <c r="DO173" i="17"/>
  <c r="CA72" i="19"/>
  <c r="DI72" i="19" s="1"/>
  <c r="DO181" i="17"/>
  <c r="CA38" i="19"/>
  <c r="DI38" i="19" s="1"/>
  <c r="DO123" i="17"/>
  <c r="CA103" i="19"/>
  <c r="DI103" i="19" s="1"/>
  <c r="DO9" i="17"/>
  <c r="CA109" i="19"/>
  <c r="DI109" i="19" s="1"/>
  <c r="DO17" i="17"/>
  <c r="CA52" i="19"/>
  <c r="DI52" i="19" s="1"/>
  <c r="DO25" i="17"/>
  <c r="CA189" i="19"/>
  <c r="DI189" i="19" s="1"/>
  <c r="DO33" i="17"/>
  <c r="CA46" i="19"/>
  <c r="DI46" i="19" s="1"/>
  <c r="DO48" i="17"/>
  <c r="CA108" i="19"/>
  <c r="DI108" i="19" s="1"/>
  <c r="DO56" i="17"/>
  <c r="CA67" i="19"/>
  <c r="DI67" i="19" s="1"/>
  <c r="DO71" i="17"/>
  <c r="CA106" i="19"/>
  <c r="DI106" i="19" s="1"/>
  <c r="DO95" i="17"/>
  <c r="DO120" i="17"/>
  <c r="CA30" i="19"/>
  <c r="DI30" i="19" s="1"/>
  <c r="CA197" i="19"/>
  <c r="DI197" i="19" s="1"/>
  <c r="DO166" i="17"/>
  <c r="CA126" i="19"/>
  <c r="DI126" i="19" s="1"/>
  <c r="DO174" i="17"/>
  <c r="CJ30" i="17"/>
  <c r="CE30" i="17"/>
  <c r="DB30" i="17" s="1"/>
  <c r="DP30" i="17" s="1"/>
  <c r="CL26" i="17"/>
  <c r="CJ16" i="17"/>
  <c r="CB26" i="17"/>
  <c r="CM16" i="17"/>
  <c r="L45" i="1"/>
  <c r="L42" i="1" l="1"/>
  <c r="CR201" i="17"/>
  <c r="DP5" i="17"/>
  <c r="DP201" i="17" s="1"/>
  <c r="DB201" i="17"/>
  <c r="DO201" i="17"/>
  <c r="S22" i="21"/>
  <c r="L38" i="1"/>
  <c r="S18" i="21"/>
  <c r="S20" i="21"/>
  <c r="L44" i="1"/>
  <c r="S19" i="21"/>
  <c r="S21" i="21"/>
  <c r="V21" i="21" s="1"/>
  <c r="H21" i="21"/>
  <c r="O26" i="1"/>
  <c r="S42" i="1" l="1"/>
  <c r="V42" i="1" s="1"/>
  <c r="S26" i="21"/>
  <c r="V26" i="21" s="1"/>
  <c r="H26" i="21"/>
  <c r="S38" i="21"/>
  <c r="S28" i="21"/>
  <c r="S29" i="21"/>
  <c r="S44" i="21" l="1"/>
  <c r="S42" i="21"/>
  <c r="V42" i="21" s="1"/>
  <c r="S45" i="21"/>
  <c r="P32" i="11" l="1"/>
  <c r="AJ205" i="11" l="1"/>
  <c r="O201" i="11"/>
  <c r="N201" i="11"/>
  <c r="M201" i="11"/>
  <c r="L201" i="11"/>
  <c r="K201" i="11"/>
  <c r="J201" i="11"/>
  <c r="I201" i="11"/>
  <c r="H201" i="11"/>
  <c r="G201" i="11"/>
  <c r="W200" i="11"/>
  <c r="AA200" i="11" s="1"/>
  <c r="V200" i="11"/>
  <c r="Z200" i="11" s="1"/>
  <c r="U200" i="11"/>
  <c r="R200" i="11"/>
  <c r="Q200" i="11"/>
  <c r="P200" i="11"/>
  <c r="AK199" i="11"/>
  <c r="W199" i="11"/>
  <c r="AA199" i="11" s="1"/>
  <c r="V199" i="11"/>
  <c r="Z199" i="11" s="1"/>
  <c r="U199" i="11"/>
  <c r="Y199" i="11" s="1"/>
  <c r="R199" i="11"/>
  <c r="Q199" i="11"/>
  <c r="P199" i="11"/>
  <c r="AD198" i="11"/>
  <c r="W198" i="11"/>
  <c r="AA198" i="11" s="1"/>
  <c r="V198" i="11"/>
  <c r="Z198" i="11" s="1"/>
  <c r="U198" i="11"/>
  <c r="AK198" i="11" s="1"/>
  <c r="R198" i="11"/>
  <c r="Q198" i="11"/>
  <c r="P198" i="11"/>
  <c r="Z197" i="11"/>
  <c r="W197" i="11"/>
  <c r="AA197" i="11" s="1"/>
  <c r="V197" i="11"/>
  <c r="U197" i="11"/>
  <c r="R197" i="11"/>
  <c r="Q197" i="11"/>
  <c r="P197" i="11"/>
  <c r="W196" i="11"/>
  <c r="AA196" i="11" s="1"/>
  <c r="V196" i="11"/>
  <c r="Z196" i="11" s="1"/>
  <c r="U196" i="11"/>
  <c r="R196" i="11"/>
  <c r="Q196" i="11"/>
  <c r="P196" i="11"/>
  <c r="W195" i="11"/>
  <c r="AA195" i="11" s="1"/>
  <c r="V195" i="11"/>
  <c r="Z195" i="11" s="1"/>
  <c r="U195" i="11"/>
  <c r="R195" i="11"/>
  <c r="Q195" i="11"/>
  <c r="P195" i="11"/>
  <c r="W194" i="11"/>
  <c r="AA194" i="11" s="1"/>
  <c r="V194" i="11"/>
  <c r="Z194" i="11" s="1"/>
  <c r="U194" i="11"/>
  <c r="R194" i="11"/>
  <c r="Q194" i="11"/>
  <c r="P194" i="11"/>
  <c r="W193" i="11"/>
  <c r="AA193" i="11" s="1"/>
  <c r="V193" i="11"/>
  <c r="Z193" i="11" s="1"/>
  <c r="U193" i="11"/>
  <c r="Y193" i="11" s="1"/>
  <c r="R193" i="11"/>
  <c r="Q193" i="11"/>
  <c r="P193" i="11"/>
  <c r="AA192" i="11"/>
  <c r="W192" i="11"/>
  <c r="V192" i="11"/>
  <c r="Z192" i="11" s="1"/>
  <c r="U192" i="11"/>
  <c r="R192" i="11"/>
  <c r="Q192" i="11"/>
  <c r="P192" i="11"/>
  <c r="AK191" i="11"/>
  <c r="W191" i="11"/>
  <c r="AA191" i="11" s="1"/>
  <c r="V191" i="11"/>
  <c r="Z191" i="11" s="1"/>
  <c r="U191" i="11"/>
  <c r="Y191" i="11" s="1"/>
  <c r="R191" i="11"/>
  <c r="Q191" i="11"/>
  <c r="P191" i="11"/>
  <c r="W190" i="11"/>
  <c r="AA190" i="11" s="1"/>
  <c r="V190" i="11"/>
  <c r="Z190" i="11" s="1"/>
  <c r="U190" i="11"/>
  <c r="R190" i="11"/>
  <c r="Q190" i="11"/>
  <c r="P190" i="11"/>
  <c r="W189" i="11"/>
  <c r="AA189" i="11" s="1"/>
  <c r="V189" i="11"/>
  <c r="Z189" i="11" s="1"/>
  <c r="U189" i="11"/>
  <c r="R189" i="11"/>
  <c r="Q189" i="11"/>
  <c r="P189" i="11"/>
  <c r="W188" i="11"/>
  <c r="AA188" i="11" s="1"/>
  <c r="V188" i="11"/>
  <c r="Z188" i="11" s="1"/>
  <c r="U188" i="11"/>
  <c r="R188" i="11"/>
  <c r="Q188" i="11"/>
  <c r="P188" i="11"/>
  <c r="W187" i="11"/>
  <c r="AA187" i="11" s="1"/>
  <c r="V187" i="11"/>
  <c r="Z187" i="11" s="1"/>
  <c r="U187" i="11"/>
  <c r="R187" i="11"/>
  <c r="Q187" i="11"/>
  <c r="P187" i="11"/>
  <c r="W186" i="11"/>
  <c r="AA186" i="11" s="1"/>
  <c r="V186" i="11"/>
  <c r="Z186" i="11" s="1"/>
  <c r="U186" i="11"/>
  <c r="Y186" i="11" s="1"/>
  <c r="R186" i="11"/>
  <c r="Q186" i="11"/>
  <c r="P186" i="11"/>
  <c r="W185" i="11"/>
  <c r="AA185" i="11" s="1"/>
  <c r="V185" i="11"/>
  <c r="Z185" i="11" s="1"/>
  <c r="U185" i="11"/>
  <c r="R185" i="11"/>
  <c r="Q185" i="11"/>
  <c r="P185" i="11"/>
  <c r="W184" i="11"/>
  <c r="AA184" i="11" s="1"/>
  <c r="V184" i="11"/>
  <c r="Z184" i="11" s="1"/>
  <c r="U184" i="11"/>
  <c r="R184" i="11"/>
  <c r="Q184" i="11"/>
  <c r="P184" i="11"/>
  <c r="W183" i="11"/>
  <c r="AA183" i="11" s="1"/>
  <c r="V183" i="11"/>
  <c r="Z183" i="11" s="1"/>
  <c r="U183" i="11"/>
  <c r="R183" i="11"/>
  <c r="Q183" i="11"/>
  <c r="P183" i="11"/>
  <c r="AA182" i="11"/>
  <c r="W182" i="11"/>
  <c r="V182" i="11"/>
  <c r="Z182" i="11" s="1"/>
  <c r="U182" i="11"/>
  <c r="R182" i="11"/>
  <c r="Q182" i="11"/>
  <c r="P182" i="11"/>
  <c r="W181" i="11"/>
  <c r="AA181" i="11" s="1"/>
  <c r="V181" i="11"/>
  <c r="Z181" i="11" s="1"/>
  <c r="U181" i="11"/>
  <c r="S181" i="11"/>
  <c r="R181" i="11"/>
  <c r="Q181" i="11"/>
  <c r="P181" i="11"/>
  <c r="AD180" i="11"/>
  <c r="W180" i="11"/>
  <c r="AA180" i="11" s="1"/>
  <c r="V180" i="11"/>
  <c r="Z180" i="11" s="1"/>
  <c r="U180" i="11"/>
  <c r="AK180" i="11" s="1"/>
  <c r="R180" i="11"/>
  <c r="Q180" i="11"/>
  <c r="P180" i="11"/>
  <c r="W179" i="11"/>
  <c r="AA179" i="11" s="1"/>
  <c r="V179" i="11"/>
  <c r="Z179" i="11" s="1"/>
  <c r="U179" i="11"/>
  <c r="Y179" i="11" s="1"/>
  <c r="R179" i="11"/>
  <c r="Q179" i="11"/>
  <c r="P179" i="11"/>
  <c r="W178" i="11"/>
  <c r="AA178" i="11" s="1"/>
  <c r="V178" i="11"/>
  <c r="Z178" i="11" s="1"/>
  <c r="U178" i="11"/>
  <c r="R178" i="11"/>
  <c r="S178" i="11" s="1"/>
  <c r="Q178" i="11"/>
  <c r="P178" i="11"/>
  <c r="W177" i="11"/>
  <c r="AA177" i="11" s="1"/>
  <c r="V177" i="11"/>
  <c r="Z177" i="11" s="1"/>
  <c r="U177" i="11"/>
  <c r="Y177" i="11" s="1"/>
  <c r="R177" i="11"/>
  <c r="Q177" i="11"/>
  <c r="P177" i="11"/>
  <c r="W176" i="11"/>
  <c r="AA176" i="11" s="1"/>
  <c r="V176" i="11"/>
  <c r="Z176" i="11" s="1"/>
  <c r="U176" i="11"/>
  <c r="R176" i="11"/>
  <c r="Q176" i="11"/>
  <c r="P176" i="11"/>
  <c r="W175" i="11"/>
  <c r="AA175" i="11" s="1"/>
  <c r="V175" i="11"/>
  <c r="Z175" i="11" s="1"/>
  <c r="U175" i="11"/>
  <c r="Y175" i="11" s="1"/>
  <c r="R175" i="11"/>
  <c r="Q175" i="11"/>
  <c r="P175" i="11"/>
  <c r="W174" i="11"/>
  <c r="AA174" i="11" s="1"/>
  <c r="V174" i="11"/>
  <c r="Z174" i="11" s="1"/>
  <c r="U174" i="11"/>
  <c r="Y174" i="11" s="1"/>
  <c r="R174" i="11"/>
  <c r="Q174" i="11"/>
  <c r="P174" i="11"/>
  <c r="AA173" i="11"/>
  <c r="W173" i="11"/>
  <c r="V173" i="11"/>
  <c r="Z173" i="11" s="1"/>
  <c r="U173" i="11"/>
  <c r="Y173" i="11" s="1"/>
  <c r="R173" i="11"/>
  <c r="Q173" i="11"/>
  <c r="P173" i="11"/>
  <c r="W172" i="11"/>
  <c r="AA172" i="11" s="1"/>
  <c r="V172" i="11"/>
  <c r="Z172" i="11" s="1"/>
  <c r="U172" i="11"/>
  <c r="AK172" i="11" s="1"/>
  <c r="R172" i="11"/>
  <c r="Q172" i="11"/>
  <c r="P172" i="11"/>
  <c r="W171" i="11"/>
  <c r="AA171" i="11" s="1"/>
  <c r="V171" i="11"/>
  <c r="Z171" i="11" s="1"/>
  <c r="U171" i="11"/>
  <c r="R171" i="11"/>
  <c r="Q171" i="11"/>
  <c r="P171" i="11"/>
  <c r="W170" i="11"/>
  <c r="AA170" i="11" s="1"/>
  <c r="V170" i="11"/>
  <c r="Z170" i="11" s="1"/>
  <c r="U170" i="11"/>
  <c r="Y170" i="11" s="1"/>
  <c r="R170" i="11"/>
  <c r="Q170" i="11"/>
  <c r="P170" i="11"/>
  <c r="W169" i="11"/>
  <c r="AA169" i="11" s="1"/>
  <c r="V169" i="11"/>
  <c r="Z169" i="11" s="1"/>
  <c r="U169" i="11"/>
  <c r="Y169" i="11" s="1"/>
  <c r="R169" i="11"/>
  <c r="S169" i="11" s="1"/>
  <c r="Q169" i="11"/>
  <c r="P169" i="11"/>
  <c r="W168" i="11"/>
  <c r="AA168" i="11" s="1"/>
  <c r="V168" i="11"/>
  <c r="Z168" i="11" s="1"/>
  <c r="U168" i="11"/>
  <c r="R168" i="11"/>
  <c r="Q168" i="11"/>
  <c r="P168" i="11"/>
  <c r="W167" i="11"/>
  <c r="AA167" i="11" s="1"/>
  <c r="V167" i="11"/>
  <c r="Z167" i="11" s="1"/>
  <c r="U167" i="11"/>
  <c r="R167" i="11"/>
  <c r="Q167" i="11"/>
  <c r="P167" i="11"/>
  <c r="W166" i="11"/>
  <c r="AA166" i="11" s="1"/>
  <c r="V166" i="11"/>
  <c r="Z166" i="11" s="1"/>
  <c r="U166" i="11"/>
  <c r="AD166" i="11" s="1"/>
  <c r="R166" i="11"/>
  <c r="S166" i="11" s="1"/>
  <c r="Q166" i="11"/>
  <c r="P166" i="11"/>
  <c r="W165" i="11"/>
  <c r="AA165" i="11" s="1"/>
  <c r="V165" i="11"/>
  <c r="Z165" i="11" s="1"/>
  <c r="U165" i="11"/>
  <c r="R165" i="11"/>
  <c r="Q165" i="11"/>
  <c r="P165" i="11"/>
  <c r="Y164" i="11"/>
  <c r="W164" i="11"/>
  <c r="AA164" i="11" s="1"/>
  <c r="V164" i="11"/>
  <c r="Z164" i="11" s="1"/>
  <c r="U164" i="11"/>
  <c r="R164" i="11"/>
  <c r="Q164" i="11"/>
  <c r="P164" i="11"/>
  <c r="W163" i="11"/>
  <c r="AA163" i="11" s="1"/>
  <c r="V163" i="11"/>
  <c r="Z163" i="11" s="1"/>
  <c r="U163" i="11"/>
  <c r="R163" i="11"/>
  <c r="Q163" i="11"/>
  <c r="P163" i="11"/>
  <c r="Z162" i="11"/>
  <c r="W162" i="11"/>
  <c r="AA162" i="11" s="1"/>
  <c r="V162" i="11"/>
  <c r="U162" i="11"/>
  <c r="R162" i="11"/>
  <c r="S162" i="11" s="1"/>
  <c r="Q162" i="11"/>
  <c r="P162" i="11"/>
  <c r="W161" i="11"/>
  <c r="AA161" i="11" s="1"/>
  <c r="V161" i="11"/>
  <c r="Z161" i="11" s="1"/>
  <c r="U161" i="11"/>
  <c r="R161" i="11"/>
  <c r="S161" i="11" s="1"/>
  <c r="Q161" i="11"/>
  <c r="P161" i="11"/>
  <c r="W160" i="11"/>
  <c r="AA160" i="11" s="1"/>
  <c r="V160" i="11"/>
  <c r="Z160" i="11" s="1"/>
  <c r="U160" i="11"/>
  <c r="R160" i="11"/>
  <c r="Q160" i="11"/>
  <c r="P160" i="11"/>
  <c r="W159" i="11"/>
  <c r="AA159" i="11" s="1"/>
  <c r="V159" i="11"/>
  <c r="Z159" i="11" s="1"/>
  <c r="U159" i="11"/>
  <c r="AK159" i="11" s="1"/>
  <c r="R159" i="11"/>
  <c r="Q159" i="11"/>
  <c r="P159" i="11"/>
  <c r="AD158" i="11"/>
  <c r="W158" i="11"/>
  <c r="AA158" i="11" s="1"/>
  <c r="V158" i="11"/>
  <c r="Z158" i="11" s="1"/>
  <c r="U158" i="11"/>
  <c r="AK158" i="11" s="1"/>
  <c r="R158" i="11"/>
  <c r="Q158" i="11"/>
  <c r="P158" i="11"/>
  <c r="AA157" i="11"/>
  <c r="W157" i="11"/>
  <c r="V157" i="11"/>
  <c r="Z157" i="11" s="1"/>
  <c r="U157" i="11"/>
  <c r="R157" i="11"/>
  <c r="S157" i="11" s="1"/>
  <c r="Q157" i="11"/>
  <c r="P157" i="11"/>
  <c r="W156" i="11"/>
  <c r="AA156" i="11" s="1"/>
  <c r="V156" i="11"/>
  <c r="Z156" i="11" s="1"/>
  <c r="U156" i="11"/>
  <c r="Y156" i="11" s="1"/>
  <c r="R156" i="11"/>
  <c r="Q156" i="11"/>
  <c r="P156" i="11"/>
  <c r="W155" i="11"/>
  <c r="AA155" i="11" s="1"/>
  <c r="V155" i="11"/>
  <c r="Z155" i="11" s="1"/>
  <c r="U155" i="11"/>
  <c r="Y155" i="11" s="1"/>
  <c r="R155" i="11"/>
  <c r="Q155" i="11"/>
  <c r="P155" i="11"/>
  <c r="Y154" i="11"/>
  <c r="W154" i="11"/>
  <c r="AA154" i="11" s="1"/>
  <c r="V154" i="11"/>
  <c r="Z154" i="11" s="1"/>
  <c r="U154" i="11"/>
  <c r="AK154" i="11" s="1"/>
  <c r="R154" i="11"/>
  <c r="Q154" i="11"/>
  <c r="P154" i="11"/>
  <c r="W153" i="11"/>
  <c r="AA153" i="11" s="1"/>
  <c r="V153" i="11"/>
  <c r="Z153" i="11" s="1"/>
  <c r="U153" i="11"/>
  <c r="R153" i="11"/>
  <c r="Q153" i="11"/>
  <c r="P153" i="11"/>
  <c r="W152" i="11"/>
  <c r="AA152" i="11" s="1"/>
  <c r="V152" i="11"/>
  <c r="Z152" i="11" s="1"/>
  <c r="U152" i="11"/>
  <c r="Y152" i="11" s="1"/>
  <c r="R152" i="11"/>
  <c r="Q152" i="11"/>
  <c r="P152" i="11"/>
  <c r="W151" i="11"/>
  <c r="AA151" i="11" s="1"/>
  <c r="V151" i="11"/>
  <c r="Z151" i="11" s="1"/>
  <c r="U151" i="11"/>
  <c r="Y151" i="11" s="1"/>
  <c r="R151" i="11"/>
  <c r="Q151" i="11"/>
  <c r="P151" i="11"/>
  <c r="W150" i="11"/>
  <c r="AA150" i="11" s="1"/>
  <c r="V150" i="11"/>
  <c r="Z150" i="11" s="1"/>
  <c r="U150" i="11"/>
  <c r="R150" i="11"/>
  <c r="Q150" i="11"/>
  <c r="P150" i="11"/>
  <c r="W149" i="11"/>
  <c r="AA149" i="11" s="1"/>
  <c r="V149" i="11"/>
  <c r="Z149" i="11" s="1"/>
  <c r="U149" i="11"/>
  <c r="R149" i="11"/>
  <c r="Q149" i="11"/>
  <c r="P149" i="11"/>
  <c r="Z148" i="11"/>
  <c r="W148" i="11"/>
  <c r="AA148" i="11" s="1"/>
  <c r="V148" i="11"/>
  <c r="U148" i="11"/>
  <c r="Y148" i="11" s="1"/>
  <c r="R148" i="11"/>
  <c r="Q148" i="11"/>
  <c r="P148" i="11"/>
  <c r="W147" i="11"/>
  <c r="AA147" i="11" s="1"/>
  <c r="V147" i="11"/>
  <c r="Z147" i="11" s="1"/>
  <c r="U147" i="11"/>
  <c r="R147" i="11"/>
  <c r="Q147" i="11"/>
  <c r="P147" i="11"/>
  <c r="Y146" i="11"/>
  <c r="W146" i="11"/>
  <c r="AA146" i="11" s="1"/>
  <c r="V146" i="11"/>
  <c r="Z146" i="11" s="1"/>
  <c r="U146" i="11"/>
  <c r="R146" i="11"/>
  <c r="Q146" i="11"/>
  <c r="P146" i="11"/>
  <c r="W145" i="11"/>
  <c r="AA145" i="11" s="1"/>
  <c r="V145" i="11"/>
  <c r="Z145" i="11" s="1"/>
  <c r="U145" i="11"/>
  <c r="R145" i="11"/>
  <c r="S145" i="11" s="1"/>
  <c r="Q145" i="11"/>
  <c r="P145" i="11"/>
  <c r="W144" i="11"/>
  <c r="AA144" i="11" s="1"/>
  <c r="V144" i="11"/>
  <c r="Z144" i="11" s="1"/>
  <c r="U144" i="11"/>
  <c r="AK144" i="11" s="1"/>
  <c r="R144" i="11"/>
  <c r="Q144" i="11"/>
  <c r="P144" i="11"/>
  <c r="W143" i="11"/>
  <c r="AA143" i="11" s="1"/>
  <c r="V143" i="11"/>
  <c r="Z143" i="11" s="1"/>
  <c r="U143" i="11"/>
  <c r="Y143" i="11" s="1"/>
  <c r="R143" i="11"/>
  <c r="Q143" i="11"/>
  <c r="P143" i="11"/>
  <c r="W142" i="11"/>
  <c r="AA142" i="11" s="1"/>
  <c r="V142" i="11"/>
  <c r="Z142" i="11" s="1"/>
  <c r="U142" i="11"/>
  <c r="R142" i="11"/>
  <c r="Q142" i="11"/>
  <c r="P142" i="11"/>
  <c r="W141" i="11"/>
  <c r="AA141" i="11" s="1"/>
  <c r="V141" i="11"/>
  <c r="Z141" i="11" s="1"/>
  <c r="U141" i="11"/>
  <c r="Y141" i="11" s="1"/>
  <c r="R141" i="11"/>
  <c r="Q141" i="11"/>
  <c r="P141" i="11"/>
  <c r="W140" i="11"/>
  <c r="AA140" i="11" s="1"/>
  <c r="V140" i="11"/>
  <c r="Z140" i="11" s="1"/>
  <c r="U140" i="11"/>
  <c r="R140" i="11"/>
  <c r="Q140" i="11"/>
  <c r="P140" i="11"/>
  <c r="W139" i="11"/>
  <c r="AA139" i="11" s="1"/>
  <c r="V139" i="11"/>
  <c r="Z139" i="11" s="1"/>
  <c r="U139" i="11"/>
  <c r="R139" i="11"/>
  <c r="Q139" i="11"/>
  <c r="P139" i="11"/>
  <c r="W138" i="11"/>
  <c r="AA138" i="11" s="1"/>
  <c r="V138" i="11"/>
  <c r="Z138" i="11" s="1"/>
  <c r="U138" i="11"/>
  <c r="AK138" i="11" s="1"/>
  <c r="R138" i="11"/>
  <c r="Q138" i="11"/>
  <c r="P138" i="11"/>
  <c r="W137" i="11"/>
  <c r="AA137" i="11" s="1"/>
  <c r="V137" i="11"/>
  <c r="Z137" i="11" s="1"/>
  <c r="U137" i="11"/>
  <c r="Y137" i="11" s="1"/>
  <c r="R137" i="11"/>
  <c r="Q137" i="11"/>
  <c r="P137" i="11"/>
  <c r="W136" i="11"/>
  <c r="AA136" i="11" s="1"/>
  <c r="V136" i="11"/>
  <c r="Z136" i="11" s="1"/>
  <c r="U136" i="11"/>
  <c r="R136" i="11"/>
  <c r="Q136" i="11"/>
  <c r="P136" i="11"/>
  <c r="W135" i="11"/>
  <c r="AA135" i="11" s="1"/>
  <c r="V135" i="11"/>
  <c r="Z135" i="11" s="1"/>
  <c r="U135" i="11"/>
  <c r="R135" i="11"/>
  <c r="Q135" i="11"/>
  <c r="P135" i="11"/>
  <c r="AA134" i="11"/>
  <c r="W134" i="11"/>
  <c r="V134" i="11"/>
  <c r="Z134" i="11" s="1"/>
  <c r="U134" i="11"/>
  <c r="R134" i="11"/>
  <c r="Q134" i="11"/>
  <c r="P134" i="11"/>
  <c r="AK133" i="11"/>
  <c r="W133" i="11"/>
  <c r="AA133" i="11" s="1"/>
  <c r="V133" i="11"/>
  <c r="Z133" i="11" s="1"/>
  <c r="U133" i="11"/>
  <c r="Y133" i="11" s="1"/>
  <c r="R133" i="11"/>
  <c r="Q133" i="11"/>
  <c r="P133" i="11"/>
  <c r="W132" i="11"/>
  <c r="AA132" i="11" s="1"/>
  <c r="V132" i="11"/>
  <c r="Z132" i="11" s="1"/>
  <c r="U132" i="11"/>
  <c r="R132" i="11"/>
  <c r="Q132" i="11"/>
  <c r="P132" i="11"/>
  <c r="W131" i="11"/>
  <c r="AA131" i="11" s="1"/>
  <c r="V131" i="11"/>
  <c r="Z131" i="11" s="1"/>
  <c r="U131" i="11"/>
  <c r="Y131" i="11" s="1"/>
  <c r="R131" i="11"/>
  <c r="Q131" i="11"/>
  <c r="P131" i="11"/>
  <c r="W130" i="11"/>
  <c r="AA130" i="11" s="1"/>
  <c r="V130" i="11"/>
  <c r="Z130" i="11" s="1"/>
  <c r="U130" i="11"/>
  <c r="Y130" i="11" s="1"/>
  <c r="R130" i="11"/>
  <c r="Q130" i="11"/>
  <c r="P130" i="11"/>
  <c r="W129" i="11"/>
  <c r="AA129" i="11" s="1"/>
  <c r="V129" i="11"/>
  <c r="Z129" i="11" s="1"/>
  <c r="U129" i="11"/>
  <c r="S129" i="11"/>
  <c r="R129" i="11"/>
  <c r="Q129" i="11"/>
  <c r="P129" i="11"/>
  <c r="W128" i="11"/>
  <c r="AA128" i="11" s="1"/>
  <c r="V128" i="11"/>
  <c r="Z128" i="11" s="1"/>
  <c r="U128" i="11"/>
  <c r="AK128" i="11" s="1"/>
  <c r="R128" i="11"/>
  <c r="Q128" i="11"/>
  <c r="P128" i="11"/>
  <c r="W127" i="11"/>
  <c r="AA127" i="11" s="1"/>
  <c r="V127" i="11"/>
  <c r="Z127" i="11" s="1"/>
  <c r="U127" i="11"/>
  <c r="Y127" i="11" s="1"/>
  <c r="R127" i="11"/>
  <c r="Q127" i="11"/>
  <c r="P127" i="11"/>
  <c r="W126" i="11"/>
  <c r="AA126" i="11" s="1"/>
  <c r="V126" i="11"/>
  <c r="Z126" i="11" s="1"/>
  <c r="U126" i="11"/>
  <c r="R126" i="11"/>
  <c r="Q126" i="11"/>
  <c r="P126" i="11"/>
  <c r="W125" i="11"/>
  <c r="AA125" i="11" s="1"/>
  <c r="V125" i="11"/>
  <c r="Z125" i="11" s="1"/>
  <c r="U125" i="11"/>
  <c r="S125" i="11"/>
  <c r="R125" i="11"/>
  <c r="Q125" i="11"/>
  <c r="P125" i="11"/>
  <c r="W124" i="11"/>
  <c r="AA124" i="11" s="1"/>
  <c r="V124" i="11"/>
  <c r="Z124" i="11" s="1"/>
  <c r="U124" i="11"/>
  <c r="Y124" i="11" s="1"/>
  <c r="R124" i="11"/>
  <c r="Q124" i="11"/>
  <c r="P124" i="11"/>
  <c r="W123" i="11"/>
  <c r="AA123" i="11" s="1"/>
  <c r="V123" i="11"/>
  <c r="Z123" i="11" s="1"/>
  <c r="U123" i="11"/>
  <c r="AD123" i="11" s="1"/>
  <c r="R123" i="11"/>
  <c r="Q123" i="11"/>
  <c r="P123" i="11"/>
  <c r="W122" i="11"/>
  <c r="AA122" i="11" s="1"/>
  <c r="V122" i="11"/>
  <c r="Z122" i="11" s="1"/>
  <c r="U122" i="11"/>
  <c r="Y122" i="11" s="1"/>
  <c r="R122" i="11"/>
  <c r="Q122" i="11"/>
  <c r="P122" i="11"/>
  <c r="W121" i="11"/>
  <c r="AA121" i="11" s="1"/>
  <c r="V121" i="11"/>
  <c r="Z121" i="11" s="1"/>
  <c r="U121" i="11"/>
  <c r="Y121" i="11" s="1"/>
  <c r="R121" i="11"/>
  <c r="Q121" i="11"/>
  <c r="P121" i="11"/>
  <c r="W120" i="11"/>
  <c r="AA120" i="11" s="1"/>
  <c r="V120" i="11"/>
  <c r="Z120" i="11" s="1"/>
  <c r="U120" i="11"/>
  <c r="AD120" i="11" s="1"/>
  <c r="R120" i="11"/>
  <c r="Q120" i="11"/>
  <c r="P120" i="11"/>
  <c r="W119" i="11"/>
  <c r="AA119" i="11" s="1"/>
  <c r="V119" i="11"/>
  <c r="Z119" i="11" s="1"/>
  <c r="U119" i="11"/>
  <c r="R119" i="11"/>
  <c r="S119" i="11" s="1"/>
  <c r="Q119" i="11"/>
  <c r="P119" i="11"/>
  <c r="Z118" i="11"/>
  <c r="W118" i="11"/>
  <c r="AA118" i="11" s="1"/>
  <c r="V118" i="11"/>
  <c r="U118" i="11"/>
  <c r="R118" i="11"/>
  <c r="Q118" i="11"/>
  <c r="P118" i="11"/>
  <c r="AK117" i="11"/>
  <c r="AD117" i="11"/>
  <c r="W117" i="11"/>
  <c r="AA117" i="11" s="1"/>
  <c r="V117" i="11"/>
  <c r="Z117" i="11" s="1"/>
  <c r="U117" i="11"/>
  <c r="Y117" i="11" s="1"/>
  <c r="R117" i="11"/>
  <c r="Q117" i="11"/>
  <c r="P117" i="11"/>
  <c r="W116" i="11"/>
  <c r="AA116" i="11" s="1"/>
  <c r="V116" i="11"/>
  <c r="Z116" i="11" s="1"/>
  <c r="U116" i="11"/>
  <c r="R116" i="11"/>
  <c r="Q116" i="11"/>
  <c r="P116" i="11"/>
  <c r="W115" i="11"/>
  <c r="AA115" i="11" s="1"/>
  <c r="V115" i="11"/>
  <c r="Z115" i="11" s="1"/>
  <c r="U115" i="11"/>
  <c r="Y115" i="11" s="1"/>
  <c r="R115" i="11"/>
  <c r="Q115" i="11"/>
  <c r="P115" i="11"/>
  <c r="W114" i="11"/>
  <c r="AA114" i="11" s="1"/>
  <c r="V114" i="11"/>
  <c r="Z114" i="11" s="1"/>
  <c r="U114" i="11"/>
  <c r="AK114" i="11" s="1"/>
  <c r="R114" i="11"/>
  <c r="Q114" i="11"/>
  <c r="P114" i="11"/>
  <c r="W113" i="11"/>
  <c r="AA113" i="11" s="1"/>
  <c r="V113" i="11"/>
  <c r="Z113" i="11" s="1"/>
  <c r="U113" i="11"/>
  <c r="AK113" i="11" s="1"/>
  <c r="R113" i="11"/>
  <c r="S113" i="11" s="1"/>
  <c r="Q113" i="11"/>
  <c r="P113" i="11"/>
  <c r="AA112" i="11"/>
  <c r="W112" i="11"/>
  <c r="V112" i="11"/>
  <c r="Z112" i="11" s="1"/>
  <c r="U112" i="11"/>
  <c r="Y112" i="11" s="1"/>
  <c r="R112" i="11"/>
  <c r="Q112" i="11"/>
  <c r="P112" i="11"/>
  <c r="W111" i="11"/>
  <c r="AA111" i="11" s="1"/>
  <c r="V111" i="11"/>
  <c r="Z111" i="11" s="1"/>
  <c r="R111" i="11"/>
  <c r="Q111" i="11"/>
  <c r="P111" i="11"/>
  <c r="W110" i="11"/>
  <c r="AA110" i="11" s="1"/>
  <c r="V110" i="11"/>
  <c r="Z110" i="11" s="1"/>
  <c r="U110" i="11"/>
  <c r="R110" i="11"/>
  <c r="Q110" i="11"/>
  <c r="P110" i="11"/>
  <c r="AA109" i="11"/>
  <c r="W109" i="11"/>
  <c r="V109" i="11"/>
  <c r="Z109" i="11" s="1"/>
  <c r="U109" i="11"/>
  <c r="Y109" i="11" s="1"/>
  <c r="R109" i="11"/>
  <c r="Q109" i="11"/>
  <c r="P109" i="11"/>
  <c r="W108" i="11"/>
  <c r="AA108" i="11" s="1"/>
  <c r="V108" i="11"/>
  <c r="Z108" i="11" s="1"/>
  <c r="U108" i="11"/>
  <c r="R108" i="11"/>
  <c r="Q108" i="11"/>
  <c r="P108" i="11"/>
  <c r="Z107" i="11"/>
  <c r="W107" i="11"/>
  <c r="AA107" i="11" s="1"/>
  <c r="V107" i="11"/>
  <c r="U107" i="11"/>
  <c r="Y107" i="11" s="1"/>
  <c r="R107" i="11"/>
  <c r="Q107" i="11"/>
  <c r="P107" i="11"/>
  <c r="Y106" i="11"/>
  <c r="W106" i="11"/>
  <c r="AA106" i="11" s="1"/>
  <c r="V106" i="11"/>
  <c r="Z106" i="11" s="1"/>
  <c r="U106" i="11"/>
  <c r="R106" i="11"/>
  <c r="S106" i="11" s="1"/>
  <c r="Q106" i="11"/>
  <c r="P106" i="11"/>
  <c r="AK105" i="11"/>
  <c r="AD105" i="11"/>
  <c r="Y105" i="11"/>
  <c r="W105" i="11"/>
  <c r="AA105" i="11" s="1"/>
  <c r="V105" i="11"/>
  <c r="Z105" i="11" s="1"/>
  <c r="U105" i="11"/>
  <c r="R105" i="11"/>
  <c r="S105" i="11" s="1"/>
  <c r="Q105" i="11"/>
  <c r="P105" i="11"/>
  <c r="W104" i="11"/>
  <c r="AA104" i="11" s="1"/>
  <c r="V104" i="11"/>
  <c r="Z104" i="11" s="1"/>
  <c r="U104" i="11"/>
  <c r="R104" i="11"/>
  <c r="S104" i="11" s="1"/>
  <c r="Q104" i="11"/>
  <c r="P104" i="11"/>
  <c r="W103" i="11"/>
  <c r="AA103" i="11" s="1"/>
  <c r="V103" i="11"/>
  <c r="Z103" i="11" s="1"/>
  <c r="U103" i="11"/>
  <c r="AD103" i="11" s="1"/>
  <c r="R103" i="11"/>
  <c r="Q103" i="11"/>
  <c r="P103" i="11"/>
  <c r="W102" i="11"/>
  <c r="AA102" i="11" s="1"/>
  <c r="V102" i="11"/>
  <c r="Z102" i="11" s="1"/>
  <c r="U102" i="11"/>
  <c r="AK102" i="11" s="1"/>
  <c r="R102" i="11"/>
  <c r="S102" i="11" s="1"/>
  <c r="Q102" i="11"/>
  <c r="P102" i="11"/>
  <c r="W101" i="11"/>
  <c r="AA101" i="11" s="1"/>
  <c r="V101" i="11"/>
  <c r="Z101" i="11" s="1"/>
  <c r="U101" i="11"/>
  <c r="AK101" i="11" s="1"/>
  <c r="R101" i="11"/>
  <c r="Q101" i="11"/>
  <c r="P101" i="11"/>
  <c r="W100" i="11"/>
  <c r="AA100" i="11" s="1"/>
  <c r="V100" i="11"/>
  <c r="Z100" i="11" s="1"/>
  <c r="U100" i="11"/>
  <c r="Y100" i="11" s="1"/>
  <c r="R100" i="11"/>
  <c r="Q100" i="11"/>
  <c r="P100" i="11"/>
  <c r="W99" i="11"/>
  <c r="AA99" i="11" s="1"/>
  <c r="V99" i="11"/>
  <c r="Z99" i="11" s="1"/>
  <c r="U99" i="11"/>
  <c r="Y99" i="11" s="1"/>
  <c r="R99" i="11"/>
  <c r="Q99" i="11"/>
  <c r="P99" i="11"/>
  <c r="W98" i="11"/>
  <c r="AA98" i="11" s="1"/>
  <c r="V98" i="11"/>
  <c r="Z98" i="11" s="1"/>
  <c r="U98" i="11"/>
  <c r="Y98" i="11" s="1"/>
  <c r="R98" i="11"/>
  <c r="Q98" i="11"/>
  <c r="P98" i="11"/>
  <c r="W97" i="11"/>
  <c r="AA97" i="11" s="1"/>
  <c r="V97" i="11"/>
  <c r="Z97" i="11" s="1"/>
  <c r="U97" i="11"/>
  <c r="Y97" i="11" s="1"/>
  <c r="R97" i="11"/>
  <c r="Q97" i="11"/>
  <c r="P97" i="11"/>
  <c r="W96" i="11"/>
  <c r="AA96" i="11" s="1"/>
  <c r="V96" i="11"/>
  <c r="Z96" i="11" s="1"/>
  <c r="U96" i="11"/>
  <c r="Y96" i="11" s="1"/>
  <c r="R96" i="11"/>
  <c r="Q96" i="11"/>
  <c r="P96" i="11"/>
  <c r="W95" i="11"/>
  <c r="AA95" i="11" s="1"/>
  <c r="V95" i="11"/>
  <c r="Z95" i="11" s="1"/>
  <c r="U95" i="11"/>
  <c r="Y95" i="11" s="1"/>
  <c r="R95" i="11"/>
  <c r="Q95" i="11"/>
  <c r="P95" i="11"/>
  <c r="W94" i="11"/>
  <c r="AA94" i="11" s="1"/>
  <c r="V94" i="11"/>
  <c r="Z94" i="11" s="1"/>
  <c r="U94" i="11"/>
  <c r="Y94" i="11" s="1"/>
  <c r="R94" i="11"/>
  <c r="Q94" i="11"/>
  <c r="P94" i="11"/>
  <c r="AK93" i="11"/>
  <c r="Y93" i="11"/>
  <c r="W93" i="11"/>
  <c r="AA93" i="11" s="1"/>
  <c r="V93" i="11"/>
  <c r="Z93" i="11" s="1"/>
  <c r="U93" i="11"/>
  <c r="AD93" i="11" s="1"/>
  <c r="R93" i="11"/>
  <c r="S93" i="11" s="1"/>
  <c r="Q93" i="11"/>
  <c r="P93" i="11"/>
  <c r="W92" i="11"/>
  <c r="AA92" i="11" s="1"/>
  <c r="V92" i="11"/>
  <c r="Z92" i="11" s="1"/>
  <c r="U92" i="11"/>
  <c r="Y92" i="11" s="1"/>
  <c r="R92" i="11"/>
  <c r="Q92" i="11"/>
  <c r="P92" i="11"/>
  <c r="AA91" i="11"/>
  <c r="Z91" i="11"/>
  <c r="Y91" i="11"/>
  <c r="W91" i="11"/>
  <c r="V91" i="11"/>
  <c r="U91" i="11"/>
  <c r="AK91" i="11" s="1"/>
  <c r="R91" i="11"/>
  <c r="Q91" i="11"/>
  <c r="P91" i="11"/>
  <c r="W90" i="11"/>
  <c r="AA90" i="11" s="1"/>
  <c r="V90" i="11"/>
  <c r="Z90" i="11" s="1"/>
  <c r="U90" i="11"/>
  <c r="R90" i="11"/>
  <c r="Q90" i="11"/>
  <c r="P90" i="11"/>
  <c r="Z89" i="11"/>
  <c r="W89" i="11"/>
  <c r="AA89" i="11" s="1"/>
  <c r="V89" i="11"/>
  <c r="U89" i="11"/>
  <c r="Y89" i="11" s="1"/>
  <c r="R89" i="11"/>
  <c r="S89" i="11" s="1"/>
  <c r="Q89" i="11"/>
  <c r="P89" i="11"/>
  <c r="Y88" i="11"/>
  <c r="W88" i="11"/>
  <c r="AA88" i="11" s="1"/>
  <c r="V88" i="11"/>
  <c r="Z88" i="11" s="1"/>
  <c r="U88" i="11"/>
  <c r="R88" i="11"/>
  <c r="Q88" i="11"/>
  <c r="P88" i="11"/>
  <c r="W87" i="11"/>
  <c r="AA87" i="11" s="1"/>
  <c r="V87" i="11"/>
  <c r="Z87" i="11" s="1"/>
  <c r="U87" i="11"/>
  <c r="Y87" i="11" s="1"/>
  <c r="R87" i="11"/>
  <c r="S87" i="11" s="1"/>
  <c r="Q87" i="11"/>
  <c r="P87" i="11"/>
  <c r="W86" i="11"/>
  <c r="AA86" i="11" s="1"/>
  <c r="V86" i="11"/>
  <c r="Z86" i="11" s="1"/>
  <c r="U86" i="11"/>
  <c r="R86" i="11"/>
  <c r="Q86" i="11"/>
  <c r="P86" i="11"/>
  <c r="Z85" i="11"/>
  <c r="W85" i="11"/>
  <c r="AA85" i="11" s="1"/>
  <c r="V85" i="11"/>
  <c r="U85" i="11"/>
  <c r="AK85" i="11" s="1"/>
  <c r="R85" i="11"/>
  <c r="S85" i="11" s="1"/>
  <c r="Q85" i="11"/>
  <c r="P85" i="11"/>
  <c r="Y84" i="11"/>
  <c r="W84" i="11"/>
  <c r="AA84" i="11" s="1"/>
  <c r="V84" i="11"/>
  <c r="Z84" i="11" s="1"/>
  <c r="U84" i="11"/>
  <c r="AK84" i="11" s="1"/>
  <c r="R84" i="11"/>
  <c r="Q84" i="11"/>
  <c r="P84" i="11"/>
  <c r="W83" i="11"/>
  <c r="AA83" i="11" s="1"/>
  <c r="V83" i="11"/>
  <c r="Z83" i="11" s="1"/>
  <c r="U83" i="11"/>
  <c r="AK83" i="11" s="1"/>
  <c r="R83" i="11"/>
  <c r="Q83" i="11"/>
  <c r="P83" i="11"/>
  <c r="W82" i="11"/>
  <c r="AA82" i="11" s="1"/>
  <c r="V82" i="11"/>
  <c r="Z82" i="11" s="1"/>
  <c r="U82" i="11"/>
  <c r="Y82" i="11" s="1"/>
  <c r="R82" i="11"/>
  <c r="Q82" i="11"/>
  <c r="P82" i="11"/>
  <c r="W81" i="11"/>
  <c r="AA81" i="11" s="1"/>
  <c r="V81" i="11"/>
  <c r="Z81" i="11" s="1"/>
  <c r="U81" i="11"/>
  <c r="Y81" i="11" s="1"/>
  <c r="S81" i="11"/>
  <c r="R81" i="11"/>
  <c r="Q81" i="11"/>
  <c r="P81" i="11"/>
  <c r="W80" i="11"/>
  <c r="AA80" i="11" s="1"/>
  <c r="V80" i="11"/>
  <c r="Z80" i="11" s="1"/>
  <c r="U80" i="11"/>
  <c r="R80" i="11"/>
  <c r="Q80" i="11"/>
  <c r="P80" i="11"/>
  <c r="W79" i="11"/>
  <c r="AA79" i="11" s="1"/>
  <c r="V79" i="11"/>
  <c r="Z79" i="11" s="1"/>
  <c r="U79" i="11"/>
  <c r="R79" i="11"/>
  <c r="Q79" i="11"/>
  <c r="P79" i="11"/>
  <c r="W78" i="11"/>
  <c r="AA78" i="11" s="1"/>
  <c r="V78" i="11"/>
  <c r="Z78" i="11" s="1"/>
  <c r="U78" i="11"/>
  <c r="Y78" i="11" s="1"/>
  <c r="R78" i="11"/>
  <c r="Q78" i="11"/>
  <c r="P78" i="11"/>
  <c r="AK77" i="11"/>
  <c r="AD77" i="11"/>
  <c r="Z77" i="11"/>
  <c r="Y77" i="11"/>
  <c r="W77" i="11"/>
  <c r="AA77" i="11" s="1"/>
  <c r="V77" i="11"/>
  <c r="U77" i="11"/>
  <c r="R77" i="11"/>
  <c r="Q77" i="11"/>
  <c r="P77" i="11"/>
  <c r="Y76" i="11"/>
  <c r="W76" i="11"/>
  <c r="AA76" i="11" s="1"/>
  <c r="V76" i="11"/>
  <c r="Z76" i="11" s="1"/>
  <c r="U76" i="11"/>
  <c r="AK76" i="11" s="1"/>
  <c r="R76" i="11"/>
  <c r="Q76" i="11"/>
  <c r="P76" i="11"/>
  <c r="AA75" i="11"/>
  <c r="W75" i="11"/>
  <c r="V75" i="11"/>
  <c r="Z75" i="11" s="1"/>
  <c r="U75" i="11"/>
  <c r="Y75" i="11" s="1"/>
  <c r="R75" i="11"/>
  <c r="Q75" i="11"/>
  <c r="P75" i="11"/>
  <c r="W74" i="11"/>
  <c r="AA74" i="11" s="1"/>
  <c r="V74" i="11"/>
  <c r="Z74" i="11" s="1"/>
  <c r="U74" i="11"/>
  <c r="Y74" i="11" s="1"/>
  <c r="R74" i="11"/>
  <c r="S74" i="11" s="1"/>
  <c r="Q74" i="11"/>
  <c r="P74" i="11"/>
  <c r="W73" i="11"/>
  <c r="AA73" i="11" s="1"/>
  <c r="V73" i="11"/>
  <c r="Z73" i="11" s="1"/>
  <c r="U73" i="11"/>
  <c r="R73" i="11"/>
  <c r="S73" i="11" s="1"/>
  <c r="Q73" i="11"/>
  <c r="P73" i="11"/>
  <c r="W72" i="11"/>
  <c r="AA72" i="11" s="1"/>
  <c r="V72" i="11"/>
  <c r="Z72" i="11" s="1"/>
  <c r="U72" i="11"/>
  <c r="AK72" i="11" s="1"/>
  <c r="R72" i="11"/>
  <c r="S72" i="11" s="1"/>
  <c r="Q72" i="11"/>
  <c r="P72" i="11"/>
  <c r="AK71" i="11"/>
  <c r="Y71" i="11"/>
  <c r="W71" i="11"/>
  <c r="AA71" i="11" s="1"/>
  <c r="V71" i="11"/>
  <c r="Z71" i="11" s="1"/>
  <c r="U71" i="11"/>
  <c r="AD71" i="11" s="1"/>
  <c r="R71" i="11"/>
  <c r="Q71" i="11"/>
  <c r="P71" i="11"/>
  <c r="AD70" i="11"/>
  <c r="Y70" i="11"/>
  <c r="W70" i="11"/>
  <c r="AA70" i="11" s="1"/>
  <c r="V70" i="11"/>
  <c r="Z70" i="11" s="1"/>
  <c r="U70" i="11"/>
  <c r="AK70" i="11" s="1"/>
  <c r="R70" i="11"/>
  <c r="Q70" i="11"/>
  <c r="P70" i="11"/>
  <c r="AD69" i="11"/>
  <c r="W69" i="11"/>
  <c r="AA69" i="11" s="1"/>
  <c r="V69" i="11"/>
  <c r="Z69" i="11" s="1"/>
  <c r="U69" i="11"/>
  <c r="Y69" i="11" s="1"/>
  <c r="R69" i="11"/>
  <c r="Q69" i="11"/>
  <c r="P69" i="11"/>
  <c r="W68" i="11"/>
  <c r="AA68" i="11" s="1"/>
  <c r="V68" i="11"/>
  <c r="Z68" i="11" s="1"/>
  <c r="U68" i="11"/>
  <c r="R68" i="11"/>
  <c r="S68" i="11" s="1"/>
  <c r="Q68" i="11"/>
  <c r="P68" i="11"/>
  <c r="W67" i="11"/>
  <c r="AA67" i="11" s="1"/>
  <c r="V67" i="11"/>
  <c r="Z67" i="11" s="1"/>
  <c r="U67" i="11"/>
  <c r="AD67" i="11" s="1"/>
  <c r="R67" i="11"/>
  <c r="S67" i="11" s="1"/>
  <c r="Q67" i="11"/>
  <c r="P67" i="11"/>
  <c r="W66" i="11"/>
  <c r="AA66" i="11" s="1"/>
  <c r="V66" i="11"/>
  <c r="Z66" i="11" s="1"/>
  <c r="U66" i="11"/>
  <c r="R66" i="11"/>
  <c r="Q66" i="11"/>
  <c r="P66" i="11"/>
  <c r="AK65" i="11"/>
  <c r="Z65" i="11"/>
  <c r="W65" i="11"/>
  <c r="AA65" i="11" s="1"/>
  <c r="V65" i="11"/>
  <c r="U65" i="11"/>
  <c r="AD65" i="11" s="1"/>
  <c r="R65" i="11"/>
  <c r="Q65" i="11"/>
  <c r="P65" i="11"/>
  <c r="W64" i="11"/>
  <c r="AA64" i="11" s="1"/>
  <c r="V64" i="11"/>
  <c r="Z64" i="11" s="1"/>
  <c r="U64" i="11"/>
  <c r="AK64" i="11" s="1"/>
  <c r="R64" i="11"/>
  <c r="Q64" i="11"/>
  <c r="P64" i="11"/>
  <c r="AK63" i="11"/>
  <c r="Z63" i="11"/>
  <c r="Y63" i="11"/>
  <c r="W63" i="11"/>
  <c r="AA63" i="11" s="1"/>
  <c r="V63" i="11"/>
  <c r="U63" i="11"/>
  <c r="R63" i="11"/>
  <c r="Q63" i="11"/>
  <c r="P63" i="11"/>
  <c r="Y62" i="11"/>
  <c r="W62" i="11"/>
  <c r="AA62" i="11" s="1"/>
  <c r="V62" i="11"/>
  <c r="Z62" i="11" s="1"/>
  <c r="U62" i="11"/>
  <c r="R62" i="11"/>
  <c r="Q62" i="11"/>
  <c r="P62" i="11"/>
  <c r="Z61" i="11"/>
  <c r="W61" i="11"/>
  <c r="AA61" i="11" s="1"/>
  <c r="V61" i="11"/>
  <c r="U61" i="11"/>
  <c r="Y61" i="11" s="1"/>
  <c r="R61" i="11"/>
  <c r="Q61" i="11"/>
  <c r="P61" i="11"/>
  <c r="W60" i="11"/>
  <c r="AA60" i="11" s="1"/>
  <c r="V60" i="11"/>
  <c r="Z60" i="11" s="1"/>
  <c r="U60" i="11"/>
  <c r="AK60" i="11" s="1"/>
  <c r="R60" i="11"/>
  <c r="Q60" i="11"/>
  <c r="P60" i="11"/>
  <c r="AK59" i="11"/>
  <c r="AD59" i="11"/>
  <c r="W59" i="11"/>
  <c r="AA59" i="11" s="1"/>
  <c r="V59" i="11"/>
  <c r="Z59" i="11" s="1"/>
  <c r="U59" i="11"/>
  <c r="Y59" i="11" s="1"/>
  <c r="R59" i="11"/>
  <c r="Q59" i="11"/>
  <c r="P59" i="11"/>
  <c r="W58" i="11"/>
  <c r="AA58" i="11" s="1"/>
  <c r="V58" i="11"/>
  <c r="Z58" i="11" s="1"/>
  <c r="U58" i="11"/>
  <c r="R58" i="11"/>
  <c r="Q58" i="11"/>
  <c r="P58" i="11"/>
  <c r="W57" i="11"/>
  <c r="AA57" i="11" s="1"/>
  <c r="V57" i="11"/>
  <c r="Z57" i="11" s="1"/>
  <c r="U57" i="11"/>
  <c r="R57" i="11"/>
  <c r="Q57" i="11"/>
  <c r="P57" i="11"/>
  <c r="W56" i="11"/>
  <c r="AA56" i="11" s="1"/>
  <c r="V56" i="11"/>
  <c r="Z56" i="11" s="1"/>
  <c r="U56" i="11"/>
  <c r="AK56" i="11" s="1"/>
  <c r="R56" i="11"/>
  <c r="Q56" i="11"/>
  <c r="P56" i="11"/>
  <c r="W55" i="11"/>
  <c r="AA55" i="11" s="1"/>
  <c r="V55" i="11"/>
  <c r="Z55" i="11" s="1"/>
  <c r="U55" i="11"/>
  <c r="Y55" i="11" s="1"/>
  <c r="R55" i="11"/>
  <c r="Q55" i="11"/>
  <c r="P55" i="11"/>
  <c r="W54" i="11"/>
  <c r="AA54" i="11" s="1"/>
  <c r="V54" i="11"/>
  <c r="Z54" i="11" s="1"/>
  <c r="U54" i="11"/>
  <c r="AK54" i="11" s="1"/>
  <c r="R54" i="11"/>
  <c r="Q54" i="11"/>
  <c r="P54" i="11"/>
  <c r="W53" i="11"/>
  <c r="AA53" i="11" s="1"/>
  <c r="V53" i="11"/>
  <c r="Z53" i="11" s="1"/>
  <c r="U53" i="11"/>
  <c r="Y53" i="11" s="1"/>
  <c r="R53" i="11"/>
  <c r="Q53" i="11"/>
  <c r="P53" i="11"/>
  <c r="W52" i="11"/>
  <c r="AA52" i="11" s="1"/>
  <c r="V52" i="11"/>
  <c r="Z52" i="11" s="1"/>
  <c r="U52" i="11"/>
  <c r="AK52" i="11" s="1"/>
  <c r="R52" i="11"/>
  <c r="S52" i="11" s="1"/>
  <c r="Q52" i="11"/>
  <c r="P52" i="11"/>
  <c r="AD51" i="11"/>
  <c r="W51" i="11"/>
  <c r="AA51" i="11" s="1"/>
  <c r="V51" i="11"/>
  <c r="Z51" i="11" s="1"/>
  <c r="U51" i="11"/>
  <c r="Y51" i="11" s="1"/>
  <c r="R51" i="11"/>
  <c r="Q51" i="11"/>
  <c r="P51" i="11"/>
  <c r="W50" i="11"/>
  <c r="AA50" i="11" s="1"/>
  <c r="V50" i="11"/>
  <c r="Z50" i="11" s="1"/>
  <c r="U50" i="11"/>
  <c r="R50" i="11"/>
  <c r="Q50" i="11"/>
  <c r="P50" i="11"/>
  <c r="W49" i="11"/>
  <c r="AA49" i="11" s="1"/>
  <c r="V49" i="11"/>
  <c r="Z49" i="11" s="1"/>
  <c r="U49" i="11"/>
  <c r="Y49" i="11" s="1"/>
  <c r="R49" i="11"/>
  <c r="Q49" i="11"/>
  <c r="P49" i="11"/>
  <c r="W48" i="11"/>
  <c r="AA48" i="11" s="1"/>
  <c r="V48" i="11"/>
  <c r="Z48" i="11" s="1"/>
  <c r="U48" i="11"/>
  <c r="AK48" i="11" s="1"/>
  <c r="R48" i="11"/>
  <c r="Q48" i="11"/>
  <c r="P48" i="11"/>
  <c r="AA47" i="11"/>
  <c r="Z47" i="11"/>
  <c r="Y47" i="11"/>
  <c r="W47" i="11"/>
  <c r="V47" i="11"/>
  <c r="U47" i="11"/>
  <c r="AK47" i="11" s="1"/>
  <c r="R47" i="11"/>
  <c r="Q47" i="11"/>
  <c r="P47" i="11"/>
  <c r="AD46" i="11"/>
  <c r="Y46" i="11"/>
  <c r="W46" i="11"/>
  <c r="AA46" i="11" s="1"/>
  <c r="V46" i="11"/>
  <c r="Z46" i="11" s="1"/>
  <c r="U46" i="11"/>
  <c r="AK46" i="11" s="1"/>
  <c r="R46" i="11"/>
  <c r="Q46" i="11"/>
  <c r="P46" i="11"/>
  <c r="AD45" i="11"/>
  <c r="W45" i="11"/>
  <c r="AA45" i="11" s="1"/>
  <c r="V45" i="11"/>
  <c r="Z45" i="11" s="1"/>
  <c r="U45" i="11"/>
  <c r="Y45" i="11" s="1"/>
  <c r="R45" i="11"/>
  <c r="Q45" i="11"/>
  <c r="P45" i="11"/>
  <c r="S45" i="11" s="1"/>
  <c r="W44" i="11"/>
  <c r="AA44" i="11" s="1"/>
  <c r="V44" i="11"/>
  <c r="Z44" i="11" s="1"/>
  <c r="U44" i="11"/>
  <c r="R44" i="11"/>
  <c r="S44" i="11" s="1"/>
  <c r="Q44" i="11"/>
  <c r="P44" i="11"/>
  <c r="Y43" i="11"/>
  <c r="W43" i="11"/>
  <c r="AA43" i="11" s="1"/>
  <c r="V43" i="11"/>
  <c r="Z43" i="11" s="1"/>
  <c r="U43" i="11"/>
  <c r="R43" i="11"/>
  <c r="S43" i="11" s="1"/>
  <c r="Q43" i="11"/>
  <c r="P43" i="11"/>
  <c r="Y42" i="11"/>
  <c r="W42" i="11"/>
  <c r="AA42" i="11" s="1"/>
  <c r="V42" i="11"/>
  <c r="Z42" i="11" s="1"/>
  <c r="U42" i="11"/>
  <c r="R42" i="11"/>
  <c r="S42" i="11" s="1"/>
  <c r="Q42" i="11"/>
  <c r="P42" i="11"/>
  <c r="AK41" i="11"/>
  <c r="Z41" i="11"/>
  <c r="Y41" i="11"/>
  <c r="W41" i="11"/>
  <c r="AA41" i="11" s="1"/>
  <c r="V41" i="11"/>
  <c r="U41" i="11"/>
  <c r="R41" i="11"/>
  <c r="Q41" i="11"/>
  <c r="P41" i="11"/>
  <c r="W40" i="11"/>
  <c r="AA40" i="11" s="1"/>
  <c r="V40" i="11"/>
  <c r="Z40" i="11" s="1"/>
  <c r="U40" i="11"/>
  <c r="R40" i="11"/>
  <c r="Q40" i="11"/>
  <c r="P40" i="11"/>
  <c r="AK39" i="11"/>
  <c r="AA39" i="11"/>
  <c r="Z39" i="11"/>
  <c r="Y39" i="11"/>
  <c r="W39" i="11"/>
  <c r="V39" i="11"/>
  <c r="U39" i="11"/>
  <c r="R39" i="11"/>
  <c r="Q39" i="11"/>
  <c r="P39" i="11"/>
  <c r="AD38" i="11"/>
  <c r="Y38" i="11"/>
  <c r="W38" i="11"/>
  <c r="V38" i="11"/>
  <c r="U38" i="11"/>
  <c r="R38" i="11"/>
  <c r="Q38" i="11"/>
  <c r="P38" i="11"/>
  <c r="AK37" i="11"/>
  <c r="W37" i="11"/>
  <c r="AA37" i="11" s="1"/>
  <c r="V37" i="11"/>
  <c r="Z37" i="11" s="1"/>
  <c r="U37" i="11"/>
  <c r="Y37" i="11" s="1"/>
  <c r="R37" i="11"/>
  <c r="Q37" i="11"/>
  <c r="P37" i="11"/>
  <c r="W36" i="11"/>
  <c r="AA36" i="11" s="1"/>
  <c r="V36" i="11"/>
  <c r="Z36" i="11" s="1"/>
  <c r="U36" i="11"/>
  <c r="R36" i="11"/>
  <c r="Q36" i="11"/>
  <c r="P36" i="11"/>
  <c r="Y35" i="11"/>
  <c r="W35" i="11"/>
  <c r="AA35" i="11" s="1"/>
  <c r="V35" i="11"/>
  <c r="Z35" i="11" s="1"/>
  <c r="U35" i="11"/>
  <c r="R35" i="11"/>
  <c r="Q35" i="11"/>
  <c r="P35" i="11"/>
  <c r="Y34" i="11"/>
  <c r="W34" i="11"/>
  <c r="AA34" i="11" s="1"/>
  <c r="V34" i="11"/>
  <c r="Z34" i="11" s="1"/>
  <c r="U34" i="11"/>
  <c r="R34" i="11"/>
  <c r="Q34" i="11"/>
  <c r="P34" i="11"/>
  <c r="AK33" i="11"/>
  <c r="Z33" i="11"/>
  <c r="Y33" i="11"/>
  <c r="W33" i="11"/>
  <c r="AA33" i="11" s="1"/>
  <c r="V33" i="11"/>
  <c r="U33" i="11"/>
  <c r="R33" i="11"/>
  <c r="Q33" i="11"/>
  <c r="P33" i="11"/>
  <c r="W32" i="11"/>
  <c r="AA32" i="11" s="1"/>
  <c r="V32" i="11"/>
  <c r="Z32" i="11" s="1"/>
  <c r="U32" i="11"/>
  <c r="R32" i="11"/>
  <c r="Q32" i="11"/>
  <c r="AK31" i="11"/>
  <c r="AA31" i="11"/>
  <c r="Z31" i="11"/>
  <c r="Y31" i="11"/>
  <c r="W31" i="11"/>
  <c r="V31" i="11"/>
  <c r="U31" i="11"/>
  <c r="R31" i="11"/>
  <c r="Q31" i="11"/>
  <c r="P31" i="11"/>
  <c r="W30" i="11"/>
  <c r="AA30" i="11" s="1"/>
  <c r="V30" i="11"/>
  <c r="Z30" i="11" s="1"/>
  <c r="U30" i="11"/>
  <c r="R30" i="11"/>
  <c r="Q30" i="11"/>
  <c r="P30" i="11"/>
  <c r="AK29" i="11"/>
  <c r="Y29" i="11"/>
  <c r="W29" i="11"/>
  <c r="AA29" i="11" s="1"/>
  <c r="V29" i="11"/>
  <c r="Z29" i="11" s="1"/>
  <c r="U29" i="11"/>
  <c r="R29" i="11"/>
  <c r="Q29" i="11"/>
  <c r="S29" i="11" s="1"/>
  <c r="P29" i="11"/>
  <c r="AK28" i="11"/>
  <c r="W28" i="11"/>
  <c r="AA28" i="11" s="1"/>
  <c r="V28" i="11"/>
  <c r="Z28" i="11" s="1"/>
  <c r="U28" i="11"/>
  <c r="Y28" i="11" s="1"/>
  <c r="R28" i="11"/>
  <c r="Q28" i="11"/>
  <c r="P28" i="11"/>
  <c r="AK27" i="11"/>
  <c r="W27" i="11"/>
  <c r="AA27" i="11" s="1"/>
  <c r="V27" i="11"/>
  <c r="Z27" i="11" s="1"/>
  <c r="U27" i="11"/>
  <c r="Y27" i="11" s="1"/>
  <c r="R27" i="11"/>
  <c r="Q27" i="11"/>
  <c r="P27" i="11"/>
  <c r="W26" i="11"/>
  <c r="AA26" i="11" s="1"/>
  <c r="V26" i="11"/>
  <c r="Z26" i="11" s="1"/>
  <c r="U26" i="11"/>
  <c r="Y26" i="11" s="1"/>
  <c r="R26" i="11"/>
  <c r="Q26" i="11"/>
  <c r="P26" i="11"/>
  <c r="W25" i="11"/>
  <c r="AA25" i="11" s="1"/>
  <c r="V25" i="11"/>
  <c r="Z25" i="11" s="1"/>
  <c r="U25" i="11"/>
  <c r="Y25" i="11" s="1"/>
  <c r="R25" i="11"/>
  <c r="S25" i="11" s="1"/>
  <c r="Q25" i="11"/>
  <c r="P25" i="11"/>
  <c r="AK24" i="11"/>
  <c r="Y24" i="11"/>
  <c r="W24" i="11"/>
  <c r="AA24" i="11" s="1"/>
  <c r="V24" i="11"/>
  <c r="Z24" i="11" s="1"/>
  <c r="U24" i="11"/>
  <c r="R24" i="11"/>
  <c r="Q24" i="11"/>
  <c r="P24" i="11"/>
  <c r="AK23" i="11"/>
  <c r="AA23" i="11"/>
  <c r="Z23" i="11"/>
  <c r="W23" i="11"/>
  <c r="V23" i="11"/>
  <c r="U23" i="11"/>
  <c r="Y23" i="11" s="1"/>
  <c r="R23" i="11"/>
  <c r="Q23" i="11"/>
  <c r="P23" i="11"/>
  <c r="W22" i="11"/>
  <c r="AA22" i="11" s="1"/>
  <c r="V22" i="11"/>
  <c r="Z22" i="11" s="1"/>
  <c r="U22" i="11"/>
  <c r="R22" i="11"/>
  <c r="Q22" i="11"/>
  <c r="P22" i="11"/>
  <c r="AK21" i="11"/>
  <c r="Y21" i="11"/>
  <c r="W21" i="11"/>
  <c r="AA21" i="11" s="1"/>
  <c r="V21" i="11"/>
  <c r="Z21" i="11" s="1"/>
  <c r="U21" i="11"/>
  <c r="R21" i="11"/>
  <c r="Q21" i="11"/>
  <c r="P21" i="11"/>
  <c r="W20" i="11"/>
  <c r="AA20" i="11" s="1"/>
  <c r="V20" i="11"/>
  <c r="Z20" i="11" s="1"/>
  <c r="U20" i="11"/>
  <c r="R20" i="11"/>
  <c r="Q20" i="11"/>
  <c r="P20" i="11"/>
  <c r="AA19" i="11"/>
  <c r="Z19" i="11"/>
  <c r="Y19" i="11"/>
  <c r="W19" i="11"/>
  <c r="V19" i="11"/>
  <c r="U19" i="11"/>
  <c r="R19" i="11"/>
  <c r="Q19" i="11"/>
  <c r="P19" i="11"/>
  <c r="AK18" i="11"/>
  <c r="W18" i="11"/>
  <c r="AA18" i="11" s="1"/>
  <c r="V18" i="11"/>
  <c r="Z18" i="11" s="1"/>
  <c r="U18" i="11"/>
  <c r="Y18" i="11" s="1"/>
  <c r="R18" i="11"/>
  <c r="Q18" i="11"/>
  <c r="P18" i="11"/>
  <c r="Z17" i="11"/>
  <c r="W17" i="11"/>
  <c r="AA17" i="11" s="1"/>
  <c r="V17" i="11"/>
  <c r="U17" i="11"/>
  <c r="R17" i="11"/>
  <c r="Q17" i="11"/>
  <c r="P17" i="11"/>
  <c r="W16" i="11"/>
  <c r="AA16" i="11" s="1"/>
  <c r="V16" i="11"/>
  <c r="Z16" i="11" s="1"/>
  <c r="U16" i="11"/>
  <c r="R16" i="11"/>
  <c r="Q16" i="11"/>
  <c r="P16" i="11"/>
  <c r="W15" i="11"/>
  <c r="AA15" i="11" s="1"/>
  <c r="V15" i="11"/>
  <c r="Z15" i="11" s="1"/>
  <c r="U15" i="11"/>
  <c r="Y15" i="11" s="1"/>
  <c r="R15" i="11"/>
  <c r="Q15" i="11"/>
  <c r="P15" i="11"/>
  <c r="W14" i="11"/>
  <c r="AA14" i="11" s="1"/>
  <c r="V14" i="11"/>
  <c r="Z14" i="11" s="1"/>
  <c r="U14" i="11"/>
  <c r="Y14" i="11" s="1"/>
  <c r="R14" i="11"/>
  <c r="Q14" i="11"/>
  <c r="S14" i="11" s="1"/>
  <c r="P14" i="11"/>
  <c r="Y13" i="11"/>
  <c r="W13" i="11"/>
  <c r="AA13" i="11" s="1"/>
  <c r="V13" i="11"/>
  <c r="Z13" i="11" s="1"/>
  <c r="U13" i="11"/>
  <c r="AK13" i="11" s="1"/>
  <c r="R13" i="11"/>
  <c r="Q13" i="11"/>
  <c r="P13" i="11"/>
  <c r="Y12" i="11"/>
  <c r="W12" i="11"/>
  <c r="AA12" i="11" s="1"/>
  <c r="V12" i="11"/>
  <c r="Z12" i="11" s="1"/>
  <c r="U12" i="11"/>
  <c r="R12" i="11"/>
  <c r="Q12" i="11"/>
  <c r="P12" i="11"/>
  <c r="Y11" i="11"/>
  <c r="W11" i="11"/>
  <c r="V11" i="11"/>
  <c r="U11" i="11"/>
  <c r="AK11" i="11" s="1"/>
  <c r="R11" i="11"/>
  <c r="Q11" i="11"/>
  <c r="P11" i="11"/>
  <c r="S61" i="11" l="1"/>
  <c r="S51" i="11"/>
  <c r="S108" i="11"/>
  <c r="Y83" i="11"/>
  <c r="S91" i="11"/>
  <c r="AD91" i="11"/>
  <c r="S95" i="11"/>
  <c r="Y101" i="11"/>
  <c r="S135" i="11"/>
  <c r="AD143" i="11"/>
  <c r="Y144" i="11"/>
  <c r="AK179" i="11"/>
  <c r="S80" i="11"/>
  <c r="S96" i="11"/>
  <c r="S185" i="11"/>
  <c r="S199" i="11"/>
  <c r="AK19" i="11"/>
  <c r="S27" i="11"/>
  <c r="AD47" i="11"/>
  <c r="Y54" i="11"/>
  <c r="S66" i="11"/>
  <c r="S34" i="11"/>
  <c r="S35" i="11"/>
  <c r="S46" i="11"/>
  <c r="S47" i="11"/>
  <c r="S50" i="11"/>
  <c r="AD54" i="11"/>
  <c r="Y114" i="11"/>
  <c r="Y128" i="11"/>
  <c r="AD138" i="11"/>
  <c r="AD141" i="11"/>
  <c r="AK143" i="11"/>
  <c r="S148" i="11"/>
  <c r="S149" i="11"/>
  <c r="AD151" i="11"/>
  <c r="S183" i="11"/>
  <c r="S191" i="11"/>
  <c r="AD137" i="11"/>
  <c r="AK141" i="11"/>
  <c r="AK177" i="11"/>
  <c r="AD114" i="11"/>
  <c r="S12" i="11"/>
  <c r="S15" i="11"/>
  <c r="AK17" i="11"/>
  <c r="S20" i="11"/>
  <c r="AK44" i="11"/>
  <c r="S49" i="11"/>
  <c r="AD61" i="11"/>
  <c r="S69" i="11"/>
  <c r="AD83" i="11"/>
  <c r="S88" i="11"/>
  <c r="AK99" i="11"/>
  <c r="AD109" i="11"/>
  <c r="AD121" i="11"/>
  <c r="S123" i="11"/>
  <c r="S165" i="11"/>
  <c r="S37" i="11"/>
  <c r="AK36" i="11"/>
  <c r="AK55" i="11"/>
  <c r="Y65" i="11"/>
  <c r="Y67" i="11"/>
  <c r="Y85" i="11"/>
  <c r="AD97" i="11"/>
  <c r="S53" i="11"/>
  <c r="S57" i="11"/>
  <c r="AK61" i="11"/>
  <c r="S82" i="11"/>
  <c r="S83" i="11"/>
  <c r="S92" i="11"/>
  <c r="S103" i="11"/>
  <c r="AK109" i="11"/>
  <c r="S151" i="11"/>
  <c r="W201" i="11"/>
  <c r="S16" i="11"/>
  <c r="S26" i="11"/>
  <c r="AK57" i="11"/>
  <c r="AD57" i="11"/>
  <c r="AK58" i="11"/>
  <c r="AD58" i="11"/>
  <c r="Y58" i="11"/>
  <c r="AK66" i="11"/>
  <c r="AD66" i="11"/>
  <c r="AJ204" i="11"/>
  <c r="AJ206" i="11" s="1"/>
  <c r="S117" i="11"/>
  <c r="AK150" i="11"/>
  <c r="AD150" i="11"/>
  <c r="Y150" i="11"/>
  <c r="S187" i="11"/>
  <c r="S188" i="11"/>
  <c r="Y189" i="11"/>
  <c r="AK189" i="11"/>
  <c r="AK196" i="11"/>
  <c r="AD196" i="11"/>
  <c r="Y196" i="11"/>
  <c r="S112" i="11"/>
  <c r="AK118" i="11"/>
  <c r="Y118" i="11"/>
  <c r="S133" i="11"/>
  <c r="AK134" i="11"/>
  <c r="Y134" i="11"/>
  <c r="Y195" i="11"/>
  <c r="AD195" i="11"/>
  <c r="Y163" i="11"/>
  <c r="AK163" i="11"/>
  <c r="S28" i="11"/>
  <c r="S23" i="11"/>
  <c r="S30" i="11"/>
  <c r="S33" i="11"/>
  <c r="AK45" i="11"/>
  <c r="AK51" i="11"/>
  <c r="AK53" i="11"/>
  <c r="Y57" i="11"/>
  <c r="Y66" i="11"/>
  <c r="AK67" i="11"/>
  <c r="AK69" i="11"/>
  <c r="S86" i="11"/>
  <c r="AK97" i="11"/>
  <c r="Y102" i="11"/>
  <c r="Y103" i="11"/>
  <c r="S111" i="11"/>
  <c r="S131" i="11"/>
  <c r="S153" i="11"/>
  <c r="Y161" i="11"/>
  <c r="AK161" i="11"/>
  <c r="Y185" i="11"/>
  <c r="AK185" i="11"/>
  <c r="S194" i="11"/>
  <c r="AK50" i="11"/>
  <c r="AD50" i="11"/>
  <c r="Y50" i="11"/>
  <c r="AK73" i="11"/>
  <c r="AD73" i="11"/>
  <c r="AK80" i="11"/>
  <c r="Y80" i="11"/>
  <c r="S94" i="11"/>
  <c r="Y17" i="11"/>
  <c r="S22" i="11"/>
  <c r="S39" i="11"/>
  <c r="S109" i="11"/>
  <c r="S110" i="11"/>
  <c r="AK112" i="11"/>
  <c r="S139" i="11"/>
  <c r="Y147" i="11"/>
  <c r="AD147" i="11"/>
  <c r="AD163" i="11"/>
  <c r="AK175" i="11"/>
  <c r="AK79" i="11"/>
  <c r="AD79" i="11"/>
  <c r="AK12" i="11"/>
  <c r="S36" i="11"/>
  <c r="S38" i="11"/>
  <c r="AD75" i="11"/>
  <c r="AD81" i="11"/>
  <c r="AK86" i="11"/>
  <c r="AD86" i="11"/>
  <c r="Y86" i="11"/>
  <c r="AK95" i="11"/>
  <c r="AK103" i="11"/>
  <c r="AK14" i="11"/>
  <c r="S41" i="11"/>
  <c r="S59" i="11"/>
  <c r="S60" i="11"/>
  <c r="S65" i="11"/>
  <c r="Y72" i="11"/>
  <c r="Y73" i="11"/>
  <c r="AK75" i="11"/>
  <c r="Y79" i="11"/>
  <c r="AK81" i="11"/>
  <c r="AD87" i="11"/>
  <c r="S97" i="11"/>
  <c r="S99" i="11"/>
  <c r="S101" i="11"/>
  <c r="S122" i="11"/>
  <c r="Y123" i="11"/>
  <c r="AK123" i="11"/>
  <c r="S130" i="11"/>
  <c r="S138" i="11"/>
  <c r="S141" i="11"/>
  <c r="AD172" i="11"/>
  <c r="Y183" i="11"/>
  <c r="AK183" i="11"/>
  <c r="AD183" i="11"/>
  <c r="S197" i="11"/>
  <c r="S31" i="11"/>
  <c r="Y20" i="11"/>
  <c r="AK20" i="11"/>
  <c r="AK22" i="11"/>
  <c r="AK87" i="11"/>
  <c r="AD89" i="11"/>
  <c r="AK108" i="11"/>
  <c r="Y108" i="11"/>
  <c r="Y167" i="11"/>
  <c r="AD167" i="11"/>
  <c r="AK49" i="11"/>
  <c r="AD49" i="11"/>
  <c r="AK15" i="11"/>
  <c r="S17" i="11"/>
  <c r="S58" i="11"/>
  <c r="AK68" i="11"/>
  <c r="Y68" i="11"/>
  <c r="S75" i="11"/>
  <c r="S77" i="11"/>
  <c r="AK89" i="11"/>
  <c r="AK190" i="11"/>
  <c r="Y190" i="11"/>
  <c r="S116" i="11"/>
  <c r="S136" i="11"/>
  <c r="AD154" i="11"/>
  <c r="Y158" i="11"/>
  <c r="Y180" i="11"/>
  <c r="AK192" i="11"/>
  <c r="S193" i="11"/>
  <c r="AK127" i="11"/>
  <c r="S154" i="11"/>
  <c r="S54" i="11"/>
  <c r="S55" i="11"/>
  <c r="S62" i="11"/>
  <c r="S63" i="11"/>
  <c r="S70" i="11"/>
  <c r="S71" i="11"/>
  <c r="S76" i="11"/>
  <c r="S98" i="11"/>
  <c r="AK104" i="11"/>
  <c r="S179" i="11"/>
  <c r="S19" i="11"/>
  <c r="AK25" i="11"/>
  <c r="S40" i="11"/>
  <c r="S90" i="11"/>
  <c r="S100" i="11"/>
  <c r="AK107" i="11"/>
  <c r="S143" i="11"/>
  <c r="S147" i="11"/>
  <c r="S156" i="11"/>
  <c r="S158" i="11"/>
  <c r="S167" i="11"/>
  <c r="S173" i="11"/>
  <c r="AK193" i="11"/>
  <c r="AK16" i="11"/>
  <c r="S18" i="11"/>
  <c r="S24" i="11"/>
  <c r="AK26" i="11"/>
  <c r="S32" i="11"/>
  <c r="S13" i="11"/>
  <c r="S21" i="11"/>
  <c r="AK32" i="11"/>
  <c r="AK35" i="11"/>
  <c r="AK40" i="11"/>
  <c r="AK43" i="11"/>
  <c r="S48" i="11"/>
  <c r="S56" i="11"/>
  <c r="S64" i="11"/>
  <c r="S78" i="11"/>
  <c r="S79" i="11"/>
  <c r="S84" i="11"/>
  <c r="AK90" i="11"/>
  <c r="S107" i="11"/>
  <c r="S126" i="11"/>
  <c r="S127" i="11"/>
  <c r="S128" i="11"/>
  <c r="Y138" i="11"/>
  <c r="S142" i="11"/>
  <c r="S144" i="11"/>
  <c r="S146" i="11"/>
  <c r="S159" i="11"/>
  <c r="S160" i="11"/>
  <c r="S163" i="11"/>
  <c r="AK170" i="11"/>
  <c r="S171" i="11"/>
  <c r="S175" i="11"/>
  <c r="S177" i="11"/>
  <c r="S195" i="11"/>
  <c r="Y22" i="11"/>
  <c r="AK30" i="11"/>
  <c r="Y40" i="11"/>
  <c r="Y44" i="11"/>
  <c r="Y48" i="11"/>
  <c r="Y52" i="11"/>
  <c r="Y64" i="11"/>
  <c r="V205" i="11"/>
  <c r="V216" i="11" s="1"/>
  <c r="Z38" i="11"/>
  <c r="Z205" i="11" s="1"/>
  <c r="Z216" i="11" s="1"/>
  <c r="AK96" i="11"/>
  <c r="AD96" i="11"/>
  <c r="U201" i="11"/>
  <c r="Y16" i="11"/>
  <c r="Y30" i="11"/>
  <c r="W205" i="11"/>
  <c r="W216" i="11" s="1"/>
  <c r="AA38" i="11"/>
  <c r="AA205" i="11" s="1"/>
  <c r="AA216" i="11" s="1"/>
  <c r="Y90" i="11"/>
  <c r="Y104" i="11"/>
  <c r="AK111" i="11"/>
  <c r="Y113" i="11"/>
  <c r="AD113" i="11"/>
  <c r="AK136" i="11"/>
  <c r="Y136" i="11"/>
  <c r="S150" i="11"/>
  <c r="AK168" i="11"/>
  <c r="Y168" i="11"/>
  <c r="Q201" i="11"/>
  <c r="AD11" i="11"/>
  <c r="Y32" i="11"/>
  <c r="S11" i="11"/>
  <c r="V201" i="11"/>
  <c r="Z11" i="11"/>
  <c r="Z204" i="11" s="1"/>
  <c r="Z206" i="11" s="1"/>
  <c r="AK92" i="11"/>
  <c r="AD92" i="11"/>
  <c r="S115" i="11"/>
  <c r="Y135" i="11"/>
  <c r="AK135" i="11"/>
  <c r="Y149" i="11"/>
  <c r="AK149" i="11"/>
  <c r="AD149" i="11"/>
  <c r="AK116" i="11"/>
  <c r="Y116" i="11"/>
  <c r="Y139" i="11"/>
  <c r="AD139" i="11"/>
  <c r="AK88" i="11"/>
  <c r="AD88" i="11"/>
  <c r="AK98" i="11"/>
  <c r="AD98" i="11"/>
  <c r="AK106" i="11"/>
  <c r="AD106" i="11"/>
  <c r="AK110" i="11"/>
  <c r="AD110" i="11"/>
  <c r="S120" i="11"/>
  <c r="S121" i="11"/>
  <c r="Y125" i="11"/>
  <c r="AK125" i="11"/>
  <c r="AK126" i="11"/>
  <c r="Y126" i="11"/>
  <c r="Y153" i="11"/>
  <c r="AK153" i="11"/>
  <c r="Y197" i="11"/>
  <c r="AK197" i="11"/>
  <c r="AD197" i="11"/>
  <c r="AK94" i="11"/>
  <c r="AD94" i="11"/>
  <c r="AK120" i="11"/>
  <c r="Y120" i="11"/>
  <c r="AA11" i="11"/>
  <c r="AA204" i="11" s="1"/>
  <c r="Y36" i="11"/>
  <c r="Y56" i="11"/>
  <c r="Y60" i="11"/>
  <c r="AK100" i="11"/>
  <c r="AD100" i="11"/>
  <c r="R201" i="11"/>
  <c r="AF11" i="11"/>
  <c r="AK34" i="11"/>
  <c r="U205" i="11"/>
  <c r="AK38" i="11"/>
  <c r="AK42" i="11"/>
  <c r="AD52" i="11"/>
  <c r="AD60" i="11"/>
  <c r="AK62" i="11"/>
  <c r="AD64" i="11"/>
  <c r="AD68" i="11"/>
  <c r="AD72" i="11"/>
  <c r="AK74" i="11"/>
  <c r="AD76" i="11"/>
  <c r="AK78" i="11"/>
  <c r="AD80" i="11"/>
  <c r="AK82" i="11"/>
  <c r="AD84" i="11"/>
  <c r="Y110" i="11"/>
  <c r="Y119" i="11"/>
  <c r="AK119" i="11"/>
  <c r="AD119" i="11"/>
  <c r="AK122" i="11"/>
  <c r="AD122" i="11"/>
  <c r="Y129" i="11"/>
  <c r="AK129" i="11"/>
  <c r="S137" i="11"/>
  <c r="AK142" i="11"/>
  <c r="AD142" i="11"/>
  <c r="Y142" i="11"/>
  <c r="Y157" i="11"/>
  <c r="AK157" i="11"/>
  <c r="AD157" i="11"/>
  <c r="S114" i="11"/>
  <c r="AK132" i="11"/>
  <c r="Y132" i="11"/>
  <c r="AK139" i="11"/>
  <c r="Y145" i="11"/>
  <c r="AK145" i="11"/>
  <c r="AD145" i="11"/>
  <c r="Y187" i="11"/>
  <c r="AK187" i="11"/>
  <c r="AK194" i="11"/>
  <c r="AD194" i="11"/>
  <c r="Y194" i="11"/>
  <c r="AK200" i="11"/>
  <c r="AD200" i="11"/>
  <c r="Y200" i="11"/>
  <c r="P201" i="11"/>
  <c r="U204" i="11"/>
  <c r="AD115" i="11"/>
  <c r="AD118" i="11"/>
  <c r="AK121" i="11"/>
  <c r="S124" i="11"/>
  <c r="AK130" i="11"/>
  <c r="AD131" i="11"/>
  <c r="AD134" i="11"/>
  <c r="AK137" i="11"/>
  <c r="S140" i="11"/>
  <c r="AK146" i="11"/>
  <c r="AK147" i="11"/>
  <c r="AK151" i="11"/>
  <c r="AK155" i="11"/>
  <c r="AK162" i="11"/>
  <c r="AD162" i="11"/>
  <c r="Y162" i="11"/>
  <c r="S172" i="11"/>
  <c r="AK115" i="11"/>
  <c r="S118" i="11"/>
  <c r="AK124" i="11"/>
  <c r="AK131" i="11"/>
  <c r="S134" i="11"/>
  <c r="AK140" i="11"/>
  <c r="AD144" i="11"/>
  <c r="S155" i="11"/>
  <c r="S164" i="11"/>
  <c r="AK178" i="11"/>
  <c r="Y178" i="11"/>
  <c r="AK164" i="11"/>
  <c r="AD164" i="11"/>
  <c r="Y171" i="11"/>
  <c r="AK171" i="11"/>
  <c r="S189" i="11"/>
  <c r="Y159" i="11"/>
  <c r="AD159" i="11"/>
  <c r="Y181" i="11"/>
  <c r="AK181" i="11"/>
  <c r="AK184" i="11"/>
  <c r="Y184" i="11"/>
  <c r="S132" i="11"/>
  <c r="Y140" i="11"/>
  <c r="AK148" i="11"/>
  <c r="AK152" i="11"/>
  <c r="AK156" i="11"/>
  <c r="AK160" i="11"/>
  <c r="Y160" i="11"/>
  <c r="Y165" i="11"/>
  <c r="AK165" i="11"/>
  <c r="AK166" i="11"/>
  <c r="Y166" i="11"/>
  <c r="AK169" i="11"/>
  <c r="S182" i="11"/>
  <c r="AK188" i="11"/>
  <c r="AK195" i="11"/>
  <c r="S198" i="11"/>
  <c r="AK173" i="11"/>
  <c r="S176" i="11"/>
  <c r="AK182" i="11"/>
  <c r="S192" i="11"/>
  <c r="AK167" i="11"/>
  <c r="S170" i="11"/>
  <c r="AK176" i="11"/>
  <c r="S186" i="11"/>
  <c r="Y172" i="11"/>
  <c r="S180" i="11"/>
  <c r="AK186" i="11"/>
  <c r="Y188" i="11"/>
  <c r="AD190" i="11"/>
  <c r="S196" i="11"/>
  <c r="S174" i="11"/>
  <c r="Y182" i="11"/>
  <c r="S190" i="11"/>
  <c r="Y198" i="11"/>
  <c r="S152" i="11"/>
  <c r="S168" i="11"/>
  <c r="AK174" i="11"/>
  <c r="AD175" i="11"/>
  <c r="Y176" i="11"/>
  <c r="S184" i="11"/>
  <c r="Y192" i="11"/>
  <c r="S200" i="11"/>
  <c r="Y205" i="11" l="1"/>
  <c r="Y212" i="11" s="1"/>
  <c r="Y204" i="11"/>
  <c r="Y206" i="11" s="1"/>
  <c r="AA206" i="11"/>
  <c r="U206" i="11"/>
  <c r="AA201" i="11"/>
  <c r="AH11" i="11"/>
  <c r="S201" i="11"/>
  <c r="Y201" i="11"/>
  <c r="Z201" i="11"/>
  <c r="Z207" i="11" s="1"/>
  <c r="AG11" i="11"/>
  <c r="AA207" i="11" l="1"/>
  <c r="Y207" i="11"/>
  <c r="O48" i="21" l="1"/>
  <c r="O49" i="21" s="1"/>
  <c r="V48" i="21"/>
  <c r="M39" i="1"/>
  <c r="T39" i="21" s="1"/>
  <c r="M40" i="1"/>
  <c r="T40" i="21" s="1"/>
  <c r="X194" i="7"/>
  <c r="AA194" i="7" s="1"/>
  <c r="X193" i="7"/>
  <c r="AA193" i="7" s="1"/>
  <c r="X192" i="7"/>
  <c r="AA192" i="7" s="1"/>
  <c r="X191" i="7"/>
  <c r="AA191" i="7" s="1"/>
  <c r="X190" i="7"/>
  <c r="AA190" i="7" s="1"/>
  <c r="X189" i="7"/>
  <c r="AA189" i="7" s="1"/>
  <c r="X188" i="7"/>
  <c r="AA188" i="7" s="1"/>
  <c r="X187" i="7"/>
  <c r="AA187" i="7" s="1"/>
  <c r="X186" i="7"/>
  <c r="AA186" i="7" s="1"/>
  <c r="X185" i="7"/>
  <c r="AA185" i="7" s="1"/>
  <c r="X184" i="7"/>
  <c r="AA184" i="7" s="1"/>
  <c r="X183" i="7"/>
  <c r="AA183" i="7" s="1"/>
  <c r="X182" i="7"/>
  <c r="AA182" i="7" s="1"/>
  <c r="X181" i="7"/>
  <c r="AA181" i="7" s="1"/>
  <c r="X180" i="7"/>
  <c r="AA180" i="7" s="1"/>
  <c r="X179" i="7"/>
  <c r="AA179" i="7" s="1"/>
  <c r="X178" i="7"/>
  <c r="AA178" i="7" s="1"/>
  <c r="X177" i="7"/>
  <c r="AA177" i="7" s="1"/>
  <c r="X176" i="7"/>
  <c r="AA176" i="7" s="1"/>
  <c r="X175" i="7"/>
  <c r="AA175" i="7" s="1"/>
  <c r="X174" i="7"/>
  <c r="AA174" i="7" s="1"/>
  <c r="X173" i="7"/>
  <c r="AA173" i="7" s="1"/>
  <c r="X172" i="7"/>
  <c r="AA172" i="7" s="1"/>
  <c r="X171" i="7"/>
  <c r="AA171" i="7" s="1"/>
  <c r="X170" i="7"/>
  <c r="AA170" i="7" s="1"/>
  <c r="X169" i="7"/>
  <c r="AA169" i="7" s="1"/>
  <c r="X168" i="7"/>
  <c r="AA168" i="7" s="1"/>
  <c r="X167" i="7"/>
  <c r="AA167" i="7" s="1"/>
  <c r="X166" i="7"/>
  <c r="AA166" i="7" s="1"/>
  <c r="X165" i="7"/>
  <c r="AA165" i="7" s="1"/>
  <c r="X164" i="7"/>
  <c r="AA164" i="7" s="1"/>
  <c r="X163" i="7"/>
  <c r="AA163" i="7" s="1"/>
  <c r="X162" i="7"/>
  <c r="AA162" i="7" s="1"/>
  <c r="X161" i="7"/>
  <c r="AA161" i="7" s="1"/>
  <c r="X160" i="7"/>
  <c r="AA160" i="7" s="1"/>
  <c r="X159" i="7"/>
  <c r="AA159" i="7" s="1"/>
  <c r="X158" i="7"/>
  <c r="AA158" i="7" s="1"/>
  <c r="X157" i="7"/>
  <c r="AA157" i="7" s="1"/>
  <c r="X156" i="7"/>
  <c r="AA156" i="7" s="1"/>
  <c r="X155" i="7"/>
  <c r="AA155" i="7" s="1"/>
  <c r="X154" i="7"/>
  <c r="AA154" i="7" s="1"/>
  <c r="X153" i="7"/>
  <c r="AA153" i="7" s="1"/>
  <c r="X152" i="7"/>
  <c r="AA152" i="7" s="1"/>
  <c r="X151" i="7"/>
  <c r="AA151" i="7" s="1"/>
  <c r="X150" i="7"/>
  <c r="AA150" i="7" s="1"/>
  <c r="X149" i="7"/>
  <c r="AA149" i="7" s="1"/>
  <c r="X148" i="7"/>
  <c r="AA148" i="7" s="1"/>
  <c r="X147" i="7"/>
  <c r="AA147" i="7" s="1"/>
  <c r="X146" i="7"/>
  <c r="AA146" i="7" s="1"/>
  <c r="X145" i="7"/>
  <c r="AA145" i="7" s="1"/>
  <c r="X144" i="7"/>
  <c r="AA144" i="7" s="1"/>
  <c r="X143" i="7"/>
  <c r="AA143" i="7" s="1"/>
  <c r="X142" i="7"/>
  <c r="AA142" i="7" s="1"/>
  <c r="X141" i="7"/>
  <c r="AA141" i="7" s="1"/>
  <c r="X140" i="7"/>
  <c r="AA140" i="7" s="1"/>
  <c r="X139" i="7"/>
  <c r="AA139" i="7" s="1"/>
  <c r="X138" i="7"/>
  <c r="AA138" i="7" s="1"/>
  <c r="X137" i="7"/>
  <c r="AA137" i="7" s="1"/>
  <c r="X136" i="7"/>
  <c r="AA136" i="7" s="1"/>
  <c r="X135" i="7"/>
  <c r="AA135" i="7" s="1"/>
  <c r="X134" i="7"/>
  <c r="AA134" i="7" s="1"/>
  <c r="X133" i="7"/>
  <c r="AA133" i="7" s="1"/>
  <c r="X132" i="7"/>
  <c r="AA132" i="7" s="1"/>
  <c r="X131" i="7"/>
  <c r="AA131" i="7" s="1"/>
  <c r="X130" i="7"/>
  <c r="AA130" i="7" s="1"/>
  <c r="X129" i="7"/>
  <c r="AA129" i="7" s="1"/>
  <c r="X128" i="7"/>
  <c r="AA128" i="7" s="1"/>
  <c r="X127" i="7"/>
  <c r="AA127" i="7" s="1"/>
  <c r="X126" i="7"/>
  <c r="AA126" i="7" s="1"/>
  <c r="X125" i="7"/>
  <c r="AA125" i="7" s="1"/>
  <c r="X124" i="7"/>
  <c r="AA124" i="7" s="1"/>
  <c r="X123" i="7"/>
  <c r="AA123" i="7" s="1"/>
  <c r="X122" i="7"/>
  <c r="AA122" i="7" s="1"/>
  <c r="X121" i="7"/>
  <c r="AA121" i="7" s="1"/>
  <c r="X120" i="7"/>
  <c r="AA120" i="7" s="1"/>
  <c r="X119" i="7"/>
  <c r="AA119" i="7" s="1"/>
  <c r="X118" i="7"/>
  <c r="AA118" i="7" s="1"/>
  <c r="X117" i="7"/>
  <c r="AA117" i="7" s="1"/>
  <c r="X116" i="7"/>
  <c r="AA116" i="7" s="1"/>
  <c r="X115" i="7"/>
  <c r="AA115" i="7" s="1"/>
  <c r="X114" i="7"/>
  <c r="AA114" i="7" s="1"/>
  <c r="X113" i="7"/>
  <c r="AA113" i="7" s="1"/>
  <c r="X112" i="7"/>
  <c r="AA112" i="7" s="1"/>
  <c r="X111" i="7"/>
  <c r="AA111" i="7" s="1"/>
  <c r="X110" i="7"/>
  <c r="AA110" i="7" s="1"/>
  <c r="X109" i="7"/>
  <c r="AA109" i="7" s="1"/>
  <c r="X108" i="7"/>
  <c r="AA108" i="7" s="1"/>
  <c r="X107" i="7"/>
  <c r="AA107" i="7" s="1"/>
  <c r="X106" i="7"/>
  <c r="AA106" i="7" s="1"/>
  <c r="X105" i="7"/>
  <c r="AA105" i="7" s="1"/>
  <c r="X104" i="7"/>
  <c r="AA104" i="7" s="1"/>
  <c r="X103" i="7"/>
  <c r="AA103" i="7" s="1"/>
  <c r="X102" i="7"/>
  <c r="AA102" i="7" s="1"/>
  <c r="X101" i="7"/>
  <c r="AA101" i="7" s="1"/>
  <c r="X100" i="7"/>
  <c r="AA100" i="7" s="1"/>
  <c r="X99" i="7"/>
  <c r="AA99" i="7" s="1"/>
  <c r="X98" i="7"/>
  <c r="AA98" i="7" s="1"/>
  <c r="X97" i="7"/>
  <c r="AA97" i="7" s="1"/>
  <c r="X96" i="7"/>
  <c r="AA96" i="7" s="1"/>
  <c r="X95" i="7"/>
  <c r="AA95" i="7" s="1"/>
  <c r="X94" i="7"/>
  <c r="AA94" i="7" s="1"/>
  <c r="X93" i="7"/>
  <c r="AA93" i="7" s="1"/>
  <c r="X92" i="7"/>
  <c r="AA92" i="7" s="1"/>
  <c r="X91" i="7"/>
  <c r="AA91" i="7" s="1"/>
  <c r="X90" i="7"/>
  <c r="AA90" i="7" s="1"/>
  <c r="X89" i="7"/>
  <c r="AA89" i="7" s="1"/>
  <c r="X88" i="7"/>
  <c r="AA88" i="7" s="1"/>
  <c r="X87" i="7"/>
  <c r="AA87" i="7" s="1"/>
  <c r="X86" i="7"/>
  <c r="AA86" i="7" s="1"/>
  <c r="X85" i="7"/>
  <c r="AA85" i="7" s="1"/>
  <c r="X84" i="7"/>
  <c r="AA84" i="7" s="1"/>
  <c r="X83" i="7"/>
  <c r="AA83" i="7" s="1"/>
  <c r="X82" i="7"/>
  <c r="AA82" i="7" s="1"/>
  <c r="X81" i="7"/>
  <c r="AA81" i="7" s="1"/>
  <c r="X80" i="7"/>
  <c r="AA80" i="7" s="1"/>
  <c r="X79" i="7"/>
  <c r="AA79" i="7" s="1"/>
  <c r="X78" i="7"/>
  <c r="AA78" i="7" s="1"/>
  <c r="X77" i="7"/>
  <c r="AA77" i="7" s="1"/>
  <c r="X76" i="7"/>
  <c r="AA76" i="7" s="1"/>
  <c r="X75" i="7"/>
  <c r="AA75" i="7" s="1"/>
  <c r="X74" i="7"/>
  <c r="AA74" i="7" s="1"/>
  <c r="X73" i="7"/>
  <c r="AA73" i="7" s="1"/>
  <c r="X72" i="7"/>
  <c r="AA72" i="7" s="1"/>
  <c r="X71" i="7"/>
  <c r="AA71" i="7" s="1"/>
  <c r="X70" i="7"/>
  <c r="AA70" i="7" s="1"/>
  <c r="X69" i="7"/>
  <c r="AA69" i="7" s="1"/>
  <c r="X68" i="7"/>
  <c r="AA68" i="7" s="1"/>
  <c r="X67" i="7"/>
  <c r="AA67" i="7" s="1"/>
  <c r="X66" i="7"/>
  <c r="AA66" i="7" s="1"/>
  <c r="X65" i="7"/>
  <c r="AA65" i="7" s="1"/>
  <c r="X64" i="7"/>
  <c r="AA64" i="7" s="1"/>
  <c r="X63" i="7"/>
  <c r="AA63" i="7" s="1"/>
  <c r="X62" i="7"/>
  <c r="AA62" i="7" s="1"/>
  <c r="X61" i="7"/>
  <c r="AA61" i="7" s="1"/>
  <c r="X60" i="7"/>
  <c r="AA60" i="7" s="1"/>
  <c r="X59" i="7"/>
  <c r="AA59" i="7" s="1"/>
  <c r="X58" i="7"/>
  <c r="AA58" i="7" s="1"/>
  <c r="X57" i="7"/>
  <c r="AA57" i="7" s="1"/>
  <c r="X56" i="7"/>
  <c r="AA56" i="7" s="1"/>
  <c r="X55" i="7"/>
  <c r="AA55" i="7" s="1"/>
  <c r="X54" i="7"/>
  <c r="AA54" i="7" s="1"/>
  <c r="X53" i="7"/>
  <c r="AA53" i="7" s="1"/>
  <c r="X52" i="7"/>
  <c r="AA52" i="7" s="1"/>
  <c r="X51" i="7"/>
  <c r="AA51" i="7" s="1"/>
  <c r="X50" i="7"/>
  <c r="AA50" i="7" s="1"/>
  <c r="X49" i="7"/>
  <c r="AA49" i="7" s="1"/>
  <c r="X48" i="7"/>
  <c r="AA48" i="7" s="1"/>
  <c r="X47" i="7"/>
  <c r="AA47" i="7" s="1"/>
  <c r="X46" i="7"/>
  <c r="AA46" i="7" s="1"/>
  <c r="X45" i="7"/>
  <c r="AA45" i="7" s="1"/>
  <c r="X44" i="7"/>
  <c r="AA44" i="7" s="1"/>
  <c r="X43" i="7"/>
  <c r="AA43" i="7" s="1"/>
  <c r="X42" i="7"/>
  <c r="AA42" i="7" s="1"/>
  <c r="X41" i="7"/>
  <c r="AA41" i="7" s="1"/>
  <c r="X40" i="7"/>
  <c r="AA40" i="7" s="1"/>
  <c r="X39" i="7"/>
  <c r="AA39" i="7" s="1"/>
  <c r="X38" i="7"/>
  <c r="AA38" i="7" s="1"/>
  <c r="X37" i="7"/>
  <c r="AA37" i="7" s="1"/>
  <c r="X36" i="7"/>
  <c r="AA36" i="7" s="1"/>
  <c r="X35" i="7"/>
  <c r="AA35" i="7" s="1"/>
  <c r="X34" i="7"/>
  <c r="AA34" i="7" s="1"/>
  <c r="X33" i="7"/>
  <c r="AA33" i="7" s="1"/>
  <c r="X32" i="7"/>
  <c r="AA32" i="7" s="1"/>
  <c r="X31" i="7"/>
  <c r="AA31" i="7" s="1"/>
  <c r="X30" i="7"/>
  <c r="AA30" i="7" s="1"/>
  <c r="X29" i="7"/>
  <c r="AA29" i="7" s="1"/>
  <c r="X28" i="7"/>
  <c r="AA28" i="7" s="1"/>
  <c r="X27" i="7"/>
  <c r="AA27" i="7" s="1"/>
  <c r="X26" i="7"/>
  <c r="AA26" i="7" s="1"/>
  <c r="X25" i="7"/>
  <c r="AA25" i="7" s="1"/>
  <c r="X24" i="7"/>
  <c r="AA24" i="7" s="1"/>
  <c r="X23" i="7"/>
  <c r="AA23" i="7" s="1"/>
  <c r="X22" i="7"/>
  <c r="AA22" i="7" s="1"/>
  <c r="X21" i="7"/>
  <c r="AA21" i="7" s="1"/>
  <c r="X20" i="7"/>
  <c r="AA20" i="7" s="1"/>
  <c r="X19" i="7"/>
  <c r="AA19" i="7" s="1"/>
  <c r="X18" i="7"/>
  <c r="AA18" i="7" s="1"/>
  <c r="X17" i="7"/>
  <c r="AA17" i="7" s="1"/>
  <c r="X16" i="7"/>
  <c r="AA16" i="7" s="1"/>
  <c r="X15" i="7"/>
  <c r="AA15" i="7" s="1"/>
  <c r="X14" i="7"/>
  <c r="AA14" i="7" s="1"/>
  <c r="X13" i="7"/>
  <c r="AA13" i="7" s="1"/>
  <c r="X12" i="7"/>
  <c r="AA12" i="7" s="1"/>
  <c r="X11" i="7"/>
  <c r="AA11" i="7" s="1"/>
  <c r="X10" i="7"/>
  <c r="AA10" i="7" s="1"/>
  <c r="X9" i="7"/>
  <c r="AA9" i="7" s="1"/>
  <c r="X8" i="7"/>
  <c r="AA8" i="7" s="1"/>
  <c r="X7" i="7"/>
  <c r="AA7" i="7" s="1"/>
  <c r="X6" i="7"/>
  <c r="AA6" i="7" s="1"/>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T160" i="6"/>
  <c r="X160" i="6" s="1"/>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T206" i="5"/>
  <c r="AO202" i="5"/>
  <c r="X194" i="5"/>
  <c r="X193" i="5"/>
  <c r="AA193" i="5" s="1"/>
  <c r="X192" i="5"/>
  <c r="X191" i="5"/>
  <c r="X190" i="5"/>
  <c r="X189" i="5"/>
  <c r="X188" i="5"/>
  <c r="X187" i="5"/>
  <c r="AA187" i="5" s="1"/>
  <c r="X186" i="5"/>
  <c r="AA186" i="5" s="1"/>
  <c r="X185" i="5"/>
  <c r="AA185" i="5" s="1"/>
  <c r="X184" i="5"/>
  <c r="X183" i="5"/>
  <c r="AA183" i="5" s="1"/>
  <c r="X182" i="5"/>
  <c r="AA182" i="5" s="1"/>
  <c r="X181" i="5"/>
  <c r="AA181" i="5" s="1"/>
  <c r="X180" i="5"/>
  <c r="AA180" i="5" s="1"/>
  <c r="X179" i="5"/>
  <c r="AA179" i="5" s="1"/>
  <c r="X178" i="5"/>
  <c r="AA178" i="5" s="1"/>
  <c r="X177" i="5"/>
  <c r="X176" i="5"/>
  <c r="AA176" i="5" s="1"/>
  <c r="X175" i="5"/>
  <c r="AA175" i="5" s="1"/>
  <c r="X174" i="5"/>
  <c r="AA174" i="5" s="1"/>
  <c r="X173" i="5"/>
  <c r="AA173" i="5" s="1"/>
  <c r="X172" i="5"/>
  <c r="AA172" i="5" s="1"/>
  <c r="X171" i="5"/>
  <c r="AA171" i="5" s="1"/>
  <c r="X170" i="5"/>
  <c r="X169" i="5"/>
  <c r="AA169" i="5" s="1"/>
  <c r="X168" i="5"/>
  <c r="AA168" i="5" s="1"/>
  <c r="X167" i="5"/>
  <c r="X166" i="5"/>
  <c r="AA166" i="5" s="1"/>
  <c r="X165" i="5"/>
  <c r="AA165" i="5" s="1"/>
  <c r="X164" i="5"/>
  <c r="AA164" i="5" s="1"/>
  <c r="X163" i="5"/>
  <c r="AA163" i="5" s="1"/>
  <c r="X162" i="5"/>
  <c r="X161" i="5"/>
  <c r="T160" i="5"/>
  <c r="X160" i="5" s="1"/>
  <c r="X159" i="5"/>
  <c r="X158" i="5"/>
  <c r="X157" i="5"/>
  <c r="X156" i="5"/>
  <c r="AA156" i="5" s="1"/>
  <c r="X155" i="5"/>
  <c r="AA155" i="5" s="1"/>
  <c r="X154" i="5"/>
  <c r="X153" i="5"/>
  <c r="X152" i="5"/>
  <c r="X151" i="5"/>
  <c r="AA151" i="5" s="1"/>
  <c r="X150" i="5"/>
  <c r="AA150" i="5" s="1"/>
  <c r="X149" i="5"/>
  <c r="X148" i="5"/>
  <c r="AA148" i="5" s="1"/>
  <c r="X147" i="5"/>
  <c r="AA147" i="5" s="1"/>
  <c r="X146" i="5"/>
  <c r="X145" i="5"/>
  <c r="X144" i="5"/>
  <c r="X143" i="5"/>
  <c r="AA143" i="5" s="1"/>
  <c r="X142" i="5"/>
  <c r="X141" i="5"/>
  <c r="AA141" i="5" s="1"/>
  <c r="X140" i="5"/>
  <c r="X139" i="5"/>
  <c r="X138" i="5"/>
  <c r="X137" i="5"/>
  <c r="X136" i="5"/>
  <c r="X135" i="5"/>
  <c r="AA135" i="5" s="1"/>
  <c r="X134" i="5"/>
  <c r="X133" i="5"/>
  <c r="X132" i="5"/>
  <c r="X131" i="5"/>
  <c r="AA131" i="5" s="1"/>
  <c r="X130" i="5"/>
  <c r="AA130" i="5" s="1"/>
  <c r="X129" i="5"/>
  <c r="X128" i="5"/>
  <c r="AA128" i="5" s="1"/>
  <c r="X127" i="5"/>
  <c r="AA127" i="5" s="1"/>
  <c r="X126" i="5"/>
  <c r="X125" i="5"/>
  <c r="AA125" i="5" s="1"/>
  <c r="X124" i="5"/>
  <c r="AA124" i="5" s="1"/>
  <c r="X123" i="5"/>
  <c r="AA123" i="5" s="1"/>
  <c r="X122" i="5"/>
  <c r="AA122" i="5" s="1"/>
  <c r="X121" i="5"/>
  <c r="AA121" i="5" s="1"/>
  <c r="X120" i="5"/>
  <c r="AA120" i="5" s="1"/>
  <c r="X119" i="5"/>
  <c r="AA119" i="5" s="1"/>
  <c r="X118" i="5"/>
  <c r="X117" i="5"/>
  <c r="X116" i="5"/>
  <c r="X115" i="5"/>
  <c r="X114" i="5"/>
  <c r="X113" i="5"/>
  <c r="X112" i="5"/>
  <c r="AA112" i="5" s="1"/>
  <c r="X111" i="5"/>
  <c r="X110" i="5"/>
  <c r="X109" i="5"/>
  <c r="X108" i="5"/>
  <c r="AA108" i="5" s="1"/>
  <c r="X107" i="5"/>
  <c r="X106" i="5"/>
  <c r="X105" i="5"/>
  <c r="AA105" i="5" s="1"/>
  <c r="X104" i="5"/>
  <c r="AA104" i="5" s="1"/>
  <c r="X103" i="5"/>
  <c r="X102" i="5"/>
  <c r="X101" i="5"/>
  <c r="AA101" i="5" s="1"/>
  <c r="X100" i="5"/>
  <c r="X99" i="5"/>
  <c r="AA99" i="5" s="1"/>
  <c r="X98" i="5"/>
  <c r="AA98" i="5" s="1"/>
  <c r="X97" i="5"/>
  <c r="X96" i="5"/>
  <c r="AA96" i="5" s="1"/>
  <c r="X95" i="5"/>
  <c r="X94" i="5"/>
  <c r="X93" i="5"/>
  <c r="X92" i="5"/>
  <c r="AA92" i="5" s="1"/>
  <c r="X91" i="5"/>
  <c r="X90" i="5"/>
  <c r="X89" i="5"/>
  <c r="X88" i="5"/>
  <c r="X87" i="5"/>
  <c r="AA87" i="5" s="1"/>
  <c r="X86" i="5"/>
  <c r="X85" i="5"/>
  <c r="X84" i="5"/>
  <c r="X83" i="5"/>
  <c r="X82" i="5"/>
  <c r="AA82" i="5" s="1"/>
  <c r="X81" i="5"/>
  <c r="X80" i="5"/>
  <c r="X79" i="5"/>
  <c r="AA79" i="5" s="1"/>
  <c r="X78" i="5"/>
  <c r="X77" i="5"/>
  <c r="X76" i="5"/>
  <c r="X75" i="5"/>
  <c r="AA75" i="5" s="1"/>
  <c r="X74" i="5"/>
  <c r="X73" i="5"/>
  <c r="X72" i="5"/>
  <c r="X71" i="5"/>
  <c r="AA71" i="5" s="1"/>
  <c r="X70" i="5"/>
  <c r="X69" i="5"/>
  <c r="X68" i="5"/>
  <c r="X67" i="5"/>
  <c r="X66" i="5"/>
  <c r="X65" i="5"/>
  <c r="X64" i="5"/>
  <c r="X63" i="5"/>
  <c r="X62" i="5"/>
  <c r="X61" i="5"/>
  <c r="X60" i="5"/>
  <c r="X59" i="5"/>
  <c r="AA59" i="5" s="1"/>
  <c r="X58" i="5"/>
  <c r="AA58" i="5" s="1"/>
  <c r="X57" i="5"/>
  <c r="X56" i="5"/>
  <c r="X55" i="5"/>
  <c r="X54" i="5"/>
  <c r="X53" i="5"/>
  <c r="X52" i="5"/>
  <c r="AA52" i="5" s="1"/>
  <c r="X51" i="5"/>
  <c r="AA51" i="5" s="1"/>
  <c r="X50" i="5"/>
  <c r="X49" i="5"/>
  <c r="AA49" i="5" s="1"/>
  <c r="X48" i="5"/>
  <c r="X47" i="5"/>
  <c r="X46" i="5"/>
  <c r="X45" i="5"/>
  <c r="X44" i="5"/>
  <c r="AA44" i="5" s="1"/>
  <c r="X43" i="5"/>
  <c r="X42" i="5"/>
  <c r="X41" i="5"/>
  <c r="X40" i="5"/>
  <c r="AA40" i="5" s="1"/>
  <c r="X39" i="5"/>
  <c r="AA39" i="5" s="1"/>
  <c r="X38" i="5"/>
  <c r="AA38" i="5" s="1"/>
  <c r="X37" i="5"/>
  <c r="AA37" i="5" s="1"/>
  <c r="X36" i="5"/>
  <c r="AA36" i="5" s="1"/>
  <c r="X35" i="5"/>
  <c r="AA35" i="5" s="1"/>
  <c r="X34" i="5"/>
  <c r="X33" i="5"/>
  <c r="AA33" i="5" s="1"/>
  <c r="W33" i="5"/>
  <c r="X32" i="5"/>
  <c r="AA32" i="5" s="1"/>
  <c r="W32" i="5"/>
  <c r="X31" i="5"/>
  <c r="AA31" i="5" s="1"/>
  <c r="W31" i="5"/>
  <c r="X30" i="5"/>
  <c r="AA30" i="5" s="1"/>
  <c r="W30" i="5"/>
  <c r="X29" i="5"/>
  <c r="AA29" i="5" s="1"/>
  <c r="W29" i="5"/>
  <c r="X28" i="5"/>
  <c r="AA28" i="5" s="1"/>
  <c r="W28" i="5"/>
  <c r="X27" i="5"/>
  <c r="AA27" i="5" s="1"/>
  <c r="W27" i="5"/>
  <c r="X26" i="5"/>
  <c r="AA26" i="5" s="1"/>
  <c r="W26" i="5"/>
  <c r="X25" i="5"/>
  <c r="AA25" i="5" s="1"/>
  <c r="W25" i="5"/>
  <c r="X24" i="5"/>
  <c r="AA24" i="5" s="1"/>
  <c r="W24" i="5"/>
  <c r="X23" i="5"/>
  <c r="AA23" i="5" s="1"/>
  <c r="W23" i="5"/>
  <c r="X22" i="5"/>
  <c r="AA22" i="5" s="1"/>
  <c r="W22" i="5"/>
  <c r="X21" i="5"/>
  <c r="AA21" i="5" s="1"/>
  <c r="W21" i="5"/>
  <c r="X20" i="5"/>
  <c r="AA20" i="5" s="1"/>
  <c r="W20" i="5"/>
  <c r="X19" i="5"/>
  <c r="AA19" i="5" s="1"/>
  <c r="W19" i="5"/>
  <c r="X18" i="5"/>
  <c r="AA18" i="5" s="1"/>
  <c r="W18" i="5"/>
  <c r="X17" i="5"/>
  <c r="AA17" i="5" s="1"/>
  <c r="W17" i="5"/>
  <c r="X16" i="5"/>
  <c r="AA16" i="5" s="1"/>
  <c r="W16" i="5"/>
  <c r="X15" i="5"/>
  <c r="AA15" i="5" s="1"/>
  <c r="W15" i="5"/>
  <c r="X14" i="5"/>
  <c r="AA14" i="5" s="1"/>
  <c r="W14" i="5"/>
  <c r="X13" i="5"/>
  <c r="AA13" i="5" s="1"/>
  <c r="W13" i="5"/>
  <c r="X12" i="5"/>
  <c r="AA12" i="5" s="1"/>
  <c r="W12" i="5"/>
  <c r="X11" i="5"/>
  <c r="AA11" i="5" s="1"/>
  <c r="W11" i="5"/>
  <c r="X10" i="5"/>
  <c r="AA10" i="5" s="1"/>
  <c r="W10" i="5"/>
  <c r="X9" i="5"/>
  <c r="AA9" i="5" s="1"/>
  <c r="W9" i="5"/>
  <c r="X8" i="5"/>
  <c r="AA8" i="5" s="1"/>
  <c r="W8" i="5"/>
  <c r="X7" i="5"/>
  <c r="W7" i="5"/>
  <c r="V3" i="5"/>
  <c r="S3" i="5"/>
  <c r="Q3" i="5"/>
  <c r="N3" i="5"/>
  <c r="I3" i="5"/>
  <c r="T205" i="5" l="1"/>
  <c r="X196" i="6"/>
  <c r="G28" i="1"/>
  <c r="N28" i="1" s="1"/>
  <c r="G19" i="1"/>
  <c r="N19" i="1" s="1"/>
  <c r="G20" i="1"/>
  <c r="N20" i="1" s="1"/>
  <c r="G18" i="1"/>
  <c r="N18" i="1" s="1"/>
  <c r="G29" i="1"/>
  <c r="N29" i="1" s="1"/>
  <c r="F23" i="1"/>
  <c r="F39" i="1" s="1"/>
  <c r="T23" i="1" s="1"/>
  <c r="T39" i="1" s="1"/>
  <c r="G25" i="1"/>
  <c r="N25" i="1" s="1"/>
  <c r="G24" i="1"/>
  <c r="G23" i="1"/>
  <c r="F25" i="1"/>
  <c r="F24" i="1"/>
  <c r="F40" i="1" s="1"/>
  <c r="T24" i="1" s="1"/>
  <c r="T40" i="1" s="1"/>
  <c r="G22" i="1"/>
  <c r="N22" i="1" s="1"/>
  <c r="E25" i="1"/>
  <c r="E41" i="1" s="1"/>
  <c r="E24" i="1"/>
  <c r="X206" i="5"/>
  <c r="X210" i="5" s="1"/>
  <c r="Z206" i="6"/>
  <c r="Z207" i="6"/>
  <c r="H48" i="1"/>
  <c r="O48" i="1" s="1"/>
  <c r="X196" i="5"/>
  <c r="AA7" i="5"/>
  <c r="X197" i="7"/>
  <c r="X203" i="7"/>
  <c r="X204" i="7" s="1"/>
  <c r="X205" i="7" s="1"/>
  <c r="X207" i="6"/>
  <c r="X199" i="6"/>
  <c r="X206" i="6"/>
  <c r="X205" i="5"/>
  <c r="X207" i="5" s="1"/>
  <c r="X208" i="5" s="1"/>
  <c r="AA160" i="5"/>
  <c r="T3" i="5"/>
  <c r="G40" i="1" l="1"/>
  <c r="U24" i="1" s="1"/>
  <c r="N24" i="1"/>
  <c r="O24" i="1" s="1"/>
  <c r="G39" i="1"/>
  <c r="U23" i="1" s="1"/>
  <c r="N23" i="1"/>
  <c r="O23" i="1" s="1"/>
  <c r="X208" i="6"/>
  <c r="X209" i="6" s="1"/>
  <c r="L34" i="1"/>
  <c r="L37" i="1"/>
  <c r="O29" i="1"/>
  <c r="O27" i="1"/>
  <c r="E34" i="1"/>
  <c r="S18" i="1" s="1"/>
  <c r="L39" i="1"/>
  <c r="L40" i="1"/>
  <c r="Z208" i="6"/>
  <c r="H29" i="1"/>
  <c r="H25" i="1"/>
  <c r="H28" i="1"/>
  <c r="H18" i="1"/>
  <c r="H23" i="1"/>
  <c r="E39" i="1"/>
  <c r="S23" i="1" s="1"/>
  <c r="H20" i="1"/>
  <c r="H27" i="1"/>
  <c r="H24" i="1"/>
  <c r="E40" i="1"/>
  <c r="S24" i="1" s="1"/>
  <c r="H19" i="1"/>
  <c r="H22" i="1"/>
  <c r="V48" i="1"/>
  <c r="O19" i="1"/>
  <c r="O21" i="1"/>
  <c r="E37" i="1"/>
  <c r="S21" i="1" s="1"/>
  <c r="F37" i="1"/>
  <c r="T21" i="1" s="1"/>
  <c r="G37" i="1"/>
  <c r="U21" i="1" s="1"/>
  <c r="M37" i="1"/>
  <c r="N37" i="1"/>
  <c r="L36" i="1"/>
  <c r="H14" i="1"/>
  <c r="E45" i="1" s="1"/>
  <c r="S29" i="1" s="1"/>
  <c r="N44" i="1"/>
  <c r="U44" i="21" s="1"/>
  <c r="M44" i="1"/>
  <c r="G44" i="1"/>
  <c r="U28" i="1" s="1"/>
  <c r="F44" i="1"/>
  <c r="T28" i="1" s="1"/>
  <c r="E44" i="1"/>
  <c r="S28" i="1" s="1"/>
  <c r="N41" i="1"/>
  <c r="U41" i="21" s="1"/>
  <c r="M41" i="1"/>
  <c r="T41" i="21" s="1"/>
  <c r="L41" i="1"/>
  <c r="G41" i="1"/>
  <c r="F41" i="1"/>
  <c r="N38" i="1"/>
  <c r="U38" i="21" s="1"/>
  <c r="M38" i="1"/>
  <c r="G38" i="1"/>
  <c r="U22" i="1" s="1"/>
  <c r="F38" i="1"/>
  <c r="T22" i="1" s="1"/>
  <c r="E38" i="1"/>
  <c r="N36" i="1"/>
  <c r="U36" i="21" s="1"/>
  <c r="M36" i="1"/>
  <c r="T36" i="21" s="1"/>
  <c r="G36" i="1"/>
  <c r="U20" i="1" s="1"/>
  <c r="F36" i="1"/>
  <c r="T20" i="1" s="1"/>
  <c r="E36" i="1"/>
  <c r="S20" i="1" s="1"/>
  <c r="N35" i="1"/>
  <c r="U35" i="21" s="1"/>
  <c r="M35" i="1"/>
  <c r="L35" i="1"/>
  <c r="G35" i="1"/>
  <c r="U19" i="1" s="1"/>
  <c r="F35" i="1"/>
  <c r="T19" i="1" s="1"/>
  <c r="E35" i="1"/>
  <c r="S19" i="1" s="1"/>
  <c r="N34" i="1"/>
  <c r="G34" i="1"/>
  <c r="F34" i="1"/>
  <c r="T18" i="1" s="1"/>
  <c r="O28" i="1"/>
  <c r="O25" i="1"/>
  <c r="O22" i="1"/>
  <c r="O20" i="1"/>
  <c r="O18" i="1"/>
  <c r="U38" i="1" l="1"/>
  <c r="U22" i="21"/>
  <c r="V22" i="21" s="1"/>
  <c r="H22" i="21"/>
  <c r="U19" i="21"/>
  <c r="V19" i="21" s="1"/>
  <c r="H19" i="21"/>
  <c r="U29" i="21"/>
  <c r="V29" i="21" s="1"/>
  <c r="H29" i="21"/>
  <c r="U20" i="21"/>
  <c r="V20" i="21" s="1"/>
  <c r="H20" i="21"/>
  <c r="U25" i="21"/>
  <c r="V25" i="21" s="1"/>
  <c r="H25" i="21"/>
  <c r="U28" i="21"/>
  <c r="V28" i="21" s="1"/>
  <c r="H28" i="21"/>
  <c r="N40" i="1"/>
  <c r="U40" i="21" s="1"/>
  <c r="N39" i="1"/>
  <c r="U39" i="21" s="1"/>
  <c r="U18" i="21"/>
  <c r="V18" i="21" s="1"/>
  <c r="U34" i="21"/>
  <c r="H18" i="21"/>
  <c r="U37" i="1"/>
  <c r="U37" i="21"/>
  <c r="T44" i="21"/>
  <c r="V44" i="21" s="1"/>
  <c r="T38" i="21"/>
  <c r="V38" i="21" s="1"/>
  <c r="T37" i="1"/>
  <c r="T37" i="21"/>
  <c r="T35" i="21"/>
  <c r="S41" i="21"/>
  <c r="V41" i="21" s="1"/>
  <c r="S40" i="21"/>
  <c r="S36" i="21"/>
  <c r="V36" i="21" s="1"/>
  <c r="S39" i="21"/>
  <c r="S37" i="21"/>
  <c r="S35" i="21"/>
  <c r="S34" i="21"/>
  <c r="E46" i="21"/>
  <c r="T36" i="1"/>
  <c r="T44" i="1"/>
  <c r="U36" i="1"/>
  <c r="U44" i="1"/>
  <c r="T38" i="1"/>
  <c r="S25" i="1"/>
  <c r="S41" i="1" s="1"/>
  <c r="T35" i="1"/>
  <c r="T25" i="1"/>
  <c r="T41" i="1" s="1"/>
  <c r="U35" i="1"/>
  <c r="U25" i="1"/>
  <c r="U41" i="1" s="1"/>
  <c r="S35" i="1"/>
  <c r="S22" i="1"/>
  <c r="H38" i="1"/>
  <c r="S37" i="1"/>
  <c r="O37" i="1"/>
  <c r="S34" i="1"/>
  <c r="S36" i="1"/>
  <c r="S44" i="1"/>
  <c r="T34" i="1"/>
  <c r="O42" i="1"/>
  <c r="S40" i="1"/>
  <c r="S39" i="1"/>
  <c r="H42" i="1"/>
  <c r="F45" i="1"/>
  <c r="T29" i="1" s="1"/>
  <c r="G45" i="1"/>
  <c r="U29" i="1" s="1"/>
  <c r="H40" i="1"/>
  <c r="V24" i="1"/>
  <c r="V23" i="1"/>
  <c r="H39" i="1"/>
  <c r="U18" i="1"/>
  <c r="H37" i="1"/>
  <c r="H44" i="1"/>
  <c r="O36" i="1"/>
  <c r="H41" i="1"/>
  <c r="H36" i="1"/>
  <c r="H35" i="1"/>
  <c r="O44" i="1"/>
  <c r="O41" i="1"/>
  <c r="O14" i="1"/>
  <c r="S45" i="1" s="1"/>
  <c r="O38" i="1"/>
  <c r="O35" i="1"/>
  <c r="E46" i="1"/>
  <c r="H34" i="1"/>
  <c r="O34" i="1"/>
  <c r="O39" i="1" l="1"/>
  <c r="U40" i="1"/>
  <c r="V40" i="1" s="1"/>
  <c r="V39" i="21"/>
  <c r="U24" i="21"/>
  <c r="V24" i="21" s="1"/>
  <c r="H24" i="21"/>
  <c r="V40" i="21"/>
  <c r="O40" i="1"/>
  <c r="U39" i="1"/>
  <c r="V39" i="1" s="1"/>
  <c r="U23" i="21"/>
  <c r="V23" i="21" s="1"/>
  <c r="H23" i="21"/>
  <c r="V35" i="21"/>
  <c r="V37" i="21"/>
  <c r="V34" i="21"/>
  <c r="S46" i="21"/>
  <c r="S30" i="1"/>
  <c r="S38" i="1"/>
  <c r="V38" i="1" s="1"/>
  <c r="G46" i="1"/>
  <c r="F46" i="1"/>
  <c r="T30" i="1"/>
  <c r="U34" i="1"/>
  <c r="U30" i="1"/>
  <c r="N45" i="1"/>
  <c r="M46" i="1"/>
  <c r="H45" i="1"/>
  <c r="H46" i="1" s="1"/>
  <c r="H49" i="1" s="1"/>
  <c r="V29" i="1"/>
  <c r="V20" i="1"/>
  <c r="V22" i="1"/>
  <c r="V44" i="1"/>
  <c r="V18" i="1"/>
  <c r="V19" i="1"/>
  <c r="V21" i="1"/>
  <c r="V36" i="1"/>
  <c r="V37" i="1"/>
  <c r="V28" i="1"/>
  <c r="V25" i="1"/>
  <c r="V41" i="1"/>
  <c r="V35" i="1"/>
  <c r="N46" i="1" l="1"/>
  <c r="T45" i="1"/>
  <c r="T46" i="1" s="1"/>
  <c r="U45" i="1"/>
  <c r="U46" i="1" s="1"/>
  <c r="V30" i="1"/>
  <c r="O45" i="1"/>
  <c r="O46" i="1" s="1"/>
  <c r="O49" i="1" s="1"/>
  <c r="L46" i="1"/>
  <c r="S46" i="1"/>
  <c r="V34" i="1"/>
  <c r="U45" i="21" l="1"/>
  <c r="U46" i="21" s="1"/>
  <c r="G46" i="21"/>
  <c r="T45" i="21"/>
  <c r="H46" i="21"/>
  <c r="H49" i="21" s="1"/>
  <c r="F46" i="21"/>
  <c r="V45" i="1"/>
  <c r="V46" i="1" s="1"/>
  <c r="V49" i="1" s="1"/>
  <c r="V45" i="21" l="1"/>
  <c r="V46" i="21" s="1"/>
  <c r="V49" i="21" s="1"/>
  <c r="T4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Harmanjot Kaur</author>
  </authors>
  <commentList>
    <comment ref="D26" authorId="0" shapeId="0" xr:uid="{EAC83CAC-7929-4FE7-B0FD-CC38AE8D1972}">
      <text>
        <r>
          <rPr>
            <b/>
            <sz val="9"/>
            <color indexed="81"/>
            <rFont val="Tahoma"/>
            <family val="2"/>
          </rPr>
          <t>Harmanjot Kaur:</t>
        </r>
        <r>
          <rPr>
            <sz val="9"/>
            <color indexed="81"/>
            <rFont val="Tahoma"/>
            <family val="2"/>
          </rPr>
          <t xml:space="preserve">
per week rate</t>
        </r>
      </text>
    </comment>
    <comment ref="K26" authorId="0" shapeId="0" xr:uid="{4B7D7E53-7046-4A0A-9081-93D875768F4F}">
      <text>
        <r>
          <rPr>
            <b/>
            <sz val="9"/>
            <color indexed="81"/>
            <rFont val="Tahoma"/>
            <family val="2"/>
          </rPr>
          <t>Harmanjot Kaur:</t>
        </r>
        <r>
          <rPr>
            <sz val="9"/>
            <color indexed="81"/>
            <rFont val="Tahoma"/>
            <family val="2"/>
          </rPr>
          <t xml:space="preserve">
per week rate</t>
        </r>
      </text>
    </comment>
    <comment ref="R26" authorId="0" shapeId="0" xr:uid="{FC2D0048-13A2-4AD5-B8A2-557F51CC9C43}">
      <text>
        <r>
          <rPr>
            <b/>
            <sz val="9"/>
            <color indexed="81"/>
            <rFont val="Tahoma"/>
            <family val="2"/>
          </rPr>
          <t>Harmanjot Kaur:</t>
        </r>
        <r>
          <rPr>
            <sz val="9"/>
            <color indexed="81"/>
            <rFont val="Tahoma"/>
            <family val="2"/>
          </rPr>
          <t xml:space="preserve">
per week rate</t>
        </r>
      </text>
    </comment>
    <comment ref="D27" authorId="0" shapeId="0" xr:uid="{5B51BA9F-F3B9-46DA-81AF-F1FAA167DD77}">
      <text>
        <r>
          <rPr>
            <b/>
            <sz val="9"/>
            <color indexed="81"/>
            <rFont val="Tahoma"/>
            <family val="2"/>
          </rPr>
          <t>Harmanjot Kaur:</t>
        </r>
        <r>
          <rPr>
            <sz val="9"/>
            <color indexed="81"/>
            <rFont val="Tahoma"/>
            <family val="2"/>
          </rPr>
          <t xml:space="preserve">
Per Week rate</t>
        </r>
      </text>
    </comment>
    <comment ref="K27" authorId="0" shapeId="0" xr:uid="{A906F972-5CB1-4A07-9BB7-3BDE851B188B}">
      <text>
        <r>
          <rPr>
            <b/>
            <sz val="9"/>
            <color indexed="81"/>
            <rFont val="Tahoma"/>
            <family val="2"/>
          </rPr>
          <t>Harmanjot Kaur:</t>
        </r>
        <r>
          <rPr>
            <sz val="9"/>
            <color indexed="81"/>
            <rFont val="Tahoma"/>
            <family val="2"/>
          </rPr>
          <t xml:space="preserve">
Per Week rate</t>
        </r>
      </text>
    </comment>
    <comment ref="R27" authorId="0" shapeId="0" xr:uid="{30F6B835-63EE-4127-8950-CA5EBDC84C29}">
      <text>
        <r>
          <rPr>
            <b/>
            <sz val="9"/>
            <color indexed="81"/>
            <rFont val="Tahoma"/>
            <family val="2"/>
          </rPr>
          <t>Harmanjot Kaur:</t>
        </r>
        <r>
          <rPr>
            <sz val="9"/>
            <color indexed="81"/>
            <rFont val="Tahoma"/>
            <family val="2"/>
          </rPr>
          <t xml:space="preserve">
Per Week rate</t>
        </r>
      </text>
    </comment>
    <comment ref="D42" authorId="0" shapeId="0" xr:uid="{EAA3E006-B7B0-4899-9191-336C5BF25BF4}">
      <text>
        <r>
          <rPr>
            <b/>
            <sz val="9"/>
            <color indexed="81"/>
            <rFont val="Tahoma"/>
            <family val="2"/>
          </rPr>
          <t>Harmanjot Kaur:</t>
        </r>
        <r>
          <rPr>
            <sz val="9"/>
            <color indexed="81"/>
            <rFont val="Tahoma"/>
            <family val="2"/>
          </rPr>
          <t xml:space="preserve">
per week rate</t>
        </r>
      </text>
    </comment>
    <comment ref="K42" authorId="0" shapeId="0" xr:uid="{E7F9BC42-9094-43E6-BD13-13DCF7F54494}">
      <text>
        <r>
          <rPr>
            <b/>
            <sz val="9"/>
            <color indexed="81"/>
            <rFont val="Tahoma"/>
            <family val="2"/>
          </rPr>
          <t>Harmanjot Kaur:</t>
        </r>
        <r>
          <rPr>
            <sz val="9"/>
            <color indexed="81"/>
            <rFont val="Tahoma"/>
            <family val="2"/>
          </rPr>
          <t xml:space="preserve">
per week rate</t>
        </r>
      </text>
    </comment>
    <comment ref="R42" authorId="0" shapeId="0" xr:uid="{527E8559-2EEE-4E46-8A5E-56FC29B24579}">
      <text>
        <r>
          <rPr>
            <b/>
            <sz val="9"/>
            <color indexed="81"/>
            <rFont val="Tahoma"/>
            <family val="2"/>
          </rPr>
          <t>Harmanjot Kaur:</t>
        </r>
        <r>
          <rPr>
            <sz val="9"/>
            <color indexed="81"/>
            <rFont val="Tahoma"/>
            <family val="2"/>
          </rPr>
          <t xml:space="preserve">
per week rate</t>
        </r>
      </text>
    </comment>
    <comment ref="D43" authorId="0" shapeId="0" xr:uid="{2E6A4DF2-3352-4F57-B11B-154485D2ACFD}">
      <text>
        <r>
          <rPr>
            <b/>
            <sz val="9"/>
            <color indexed="81"/>
            <rFont val="Tahoma"/>
            <family val="2"/>
          </rPr>
          <t>Harmanjot Kaur:</t>
        </r>
        <r>
          <rPr>
            <sz val="9"/>
            <color indexed="81"/>
            <rFont val="Tahoma"/>
            <family val="2"/>
          </rPr>
          <t xml:space="preserve">
Per Week rate</t>
        </r>
      </text>
    </comment>
    <comment ref="K43" authorId="0" shapeId="0" xr:uid="{4AC2B50D-1E38-4AED-A88E-E0405CF8B33E}">
      <text>
        <r>
          <rPr>
            <b/>
            <sz val="9"/>
            <color indexed="81"/>
            <rFont val="Tahoma"/>
            <family val="2"/>
          </rPr>
          <t>Harmanjot Kaur:</t>
        </r>
        <r>
          <rPr>
            <sz val="9"/>
            <color indexed="81"/>
            <rFont val="Tahoma"/>
            <family val="2"/>
          </rPr>
          <t xml:space="preserve">
Per Week rate</t>
        </r>
      </text>
    </comment>
    <comment ref="R43" authorId="0" shapeId="0" xr:uid="{4977A42E-8299-47F4-BFDC-AE2DD846F515}">
      <text>
        <r>
          <rPr>
            <b/>
            <sz val="9"/>
            <color indexed="81"/>
            <rFont val="Tahoma"/>
            <family val="2"/>
          </rPr>
          <t>Harmanjot Kaur:</t>
        </r>
        <r>
          <rPr>
            <sz val="9"/>
            <color indexed="81"/>
            <rFont val="Tahoma"/>
            <family val="2"/>
          </rPr>
          <t xml:space="preserve">
Per Week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Harmanjot Kaur</author>
  </authors>
  <commentList>
    <comment ref="D26" authorId="0" shapeId="0" xr:uid="{BAA69496-9773-4C23-B529-64906070D9D9}">
      <text>
        <r>
          <rPr>
            <b/>
            <sz val="9"/>
            <color indexed="81"/>
            <rFont val="Tahoma"/>
            <family val="2"/>
          </rPr>
          <t>Harmanjot Kaur:</t>
        </r>
        <r>
          <rPr>
            <sz val="9"/>
            <color indexed="81"/>
            <rFont val="Tahoma"/>
            <family val="2"/>
          </rPr>
          <t xml:space="preserve">
Per week rates</t>
        </r>
      </text>
    </comment>
    <comment ref="K26" authorId="0" shapeId="0" xr:uid="{80B3B1C6-EB0B-4F1D-9D0F-17A67B86032A}">
      <text>
        <r>
          <rPr>
            <b/>
            <sz val="9"/>
            <color indexed="81"/>
            <rFont val="Tahoma"/>
            <family val="2"/>
          </rPr>
          <t>Harmanjot Kaur:</t>
        </r>
        <r>
          <rPr>
            <sz val="9"/>
            <color indexed="81"/>
            <rFont val="Tahoma"/>
            <family val="2"/>
          </rPr>
          <t xml:space="preserve">
Per week rates</t>
        </r>
      </text>
    </comment>
    <comment ref="R26" authorId="0" shapeId="0" xr:uid="{34D974AE-0D50-45C2-91ED-A1B90270F75F}">
      <text>
        <r>
          <rPr>
            <b/>
            <sz val="9"/>
            <color indexed="81"/>
            <rFont val="Tahoma"/>
            <family val="2"/>
          </rPr>
          <t>Harmanjot Kaur:</t>
        </r>
        <r>
          <rPr>
            <sz val="9"/>
            <color indexed="81"/>
            <rFont val="Tahoma"/>
            <family val="2"/>
          </rPr>
          <t xml:space="preserve">
Per week rates</t>
        </r>
      </text>
    </comment>
    <comment ref="D27" authorId="0" shapeId="0" xr:uid="{48AD0400-0D61-4736-AB48-61118F7B83AD}">
      <text>
        <r>
          <rPr>
            <b/>
            <sz val="9"/>
            <color indexed="81"/>
            <rFont val="Tahoma"/>
            <family val="2"/>
          </rPr>
          <t>Harmanjot Kaur:</t>
        </r>
        <r>
          <rPr>
            <sz val="9"/>
            <color indexed="81"/>
            <rFont val="Tahoma"/>
            <family val="2"/>
          </rPr>
          <t xml:space="preserve">
Per Week rate</t>
        </r>
      </text>
    </comment>
    <comment ref="K27" authorId="0" shapeId="0" xr:uid="{3CF67266-6C29-46A9-8CF6-63626352C956}">
      <text>
        <r>
          <rPr>
            <b/>
            <sz val="9"/>
            <color indexed="81"/>
            <rFont val="Tahoma"/>
            <family val="2"/>
          </rPr>
          <t>Harmanjot Kaur:</t>
        </r>
        <r>
          <rPr>
            <sz val="9"/>
            <color indexed="81"/>
            <rFont val="Tahoma"/>
            <family val="2"/>
          </rPr>
          <t xml:space="preserve">
Per Week rate</t>
        </r>
      </text>
    </comment>
    <comment ref="R27" authorId="0" shapeId="0" xr:uid="{1CC8B841-8A70-48EC-AB95-05553EE1D560}">
      <text>
        <r>
          <rPr>
            <b/>
            <sz val="9"/>
            <color indexed="81"/>
            <rFont val="Tahoma"/>
            <family val="2"/>
          </rPr>
          <t>Harmanjot Kaur:</t>
        </r>
        <r>
          <rPr>
            <sz val="9"/>
            <color indexed="81"/>
            <rFont val="Tahoma"/>
            <family val="2"/>
          </rPr>
          <t xml:space="preserve">
Per Week rate</t>
        </r>
      </text>
    </comment>
    <comment ref="D42" authorId="0" shapeId="0" xr:uid="{810BFB92-57B4-4152-BB88-3716A7BFA96C}">
      <text>
        <r>
          <rPr>
            <b/>
            <sz val="9"/>
            <color indexed="81"/>
            <rFont val="Tahoma"/>
            <family val="2"/>
          </rPr>
          <t>Harmanjot Kaur:</t>
        </r>
        <r>
          <rPr>
            <sz val="9"/>
            <color indexed="81"/>
            <rFont val="Tahoma"/>
            <family val="2"/>
          </rPr>
          <t xml:space="preserve">
per week rate</t>
        </r>
      </text>
    </comment>
    <comment ref="K42" authorId="0" shapeId="0" xr:uid="{80374820-0792-4E85-897C-AB9CB5A5D901}">
      <text>
        <r>
          <rPr>
            <b/>
            <sz val="9"/>
            <color indexed="81"/>
            <rFont val="Tahoma"/>
            <family val="2"/>
          </rPr>
          <t>Harmanjot Kaur:</t>
        </r>
        <r>
          <rPr>
            <sz val="9"/>
            <color indexed="81"/>
            <rFont val="Tahoma"/>
            <family val="2"/>
          </rPr>
          <t xml:space="preserve">
per week rate</t>
        </r>
      </text>
    </comment>
    <comment ref="R42" authorId="0" shapeId="0" xr:uid="{D93A8296-4F69-4B54-857A-4B659C5AADFC}">
      <text>
        <r>
          <rPr>
            <b/>
            <sz val="9"/>
            <color indexed="81"/>
            <rFont val="Tahoma"/>
            <family val="2"/>
          </rPr>
          <t>Harmanjot Kaur:</t>
        </r>
        <r>
          <rPr>
            <sz val="9"/>
            <color indexed="81"/>
            <rFont val="Tahoma"/>
            <family val="2"/>
          </rPr>
          <t xml:space="preserve">
Per week rates</t>
        </r>
      </text>
    </comment>
    <comment ref="D43" authorId="0" shapeId="0" xr:uid="{5944A713-506E-43E7-B67B-5DD5EA5F18B0}">
      <text>
        <r>
          <rPr>
            <b/>
            <sz val="9"/>
            <color indexed="81"/>
            <rFont val="Tahoma"/>
            <family val="2"/>
          </rPr>
          <t>Harmanjot Kaur:</t>
        </r>
        <r>
          <rPr>
            <sz val="9"/>
            <color indexed="81"/>
            <rFont val="Tahoma"/>
            <family val="2"/>
          </rPr>
          <t xml:space="preserve">
Per Week rate</t>
        </r>
      </text>
    </comment>
    <comment ref="K43" authorId="0" shapeId="0" xr:uid="{220A1AD0-BA76-45AC-A564-D361032D291B}">
      <text>
        <r>
          <rPr>
            <b/>
            <sz val="9"/>
            <color indexed="81"/>
            <rFont val="Tahoma"/>
            <family val="2"/>
          </rPr>
          <t>Harmanjot Kaur:</t>
        </r>
        <r>
          <rPr>
            <sz val="9"/>
            <color indexed="81"/>
            <rFont val="Tahoma"/>
            <family val="2"/>
          </rPr>
          <t xml:space="preserve">
Per Week rate</t>
        </r>
      </text>
    </comment>
    <comment ref="R43" authorId="0" shapeId="0" xr:uid="{A772D356-9E77-42B6-99E4-E67DB2AE284A}">
      <text>
        <r>
          <rPr>
            <b/>
            <sz val="9"/>
            <color indexed="81"/>
            <rFont val="Tahoma"/>
            <family val="2"/>
          </rPr>
          <t>Harmanjot Kaur:</t>
        </r>
        <r>
          <rPr>
            <sz val="9"/>
            <color indexed="81"/>
            <rFont val="Tahoma"/>
            <family val="2"/>
          </rPr>
          <t xml:space="preserve">
Per Week 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tc={82CD1F18-9F15-411D-86CF-AC7E0C6BD0B1}</author>
  </authors>
  <commentList>
    <comment ref="BC153" authorId="0" shapeId="0" xr:uid="{82CD1F18-9F15-411D-86CF-AC7E0C6BD0B1}">
      <text>
        <t>[Threaded comment]
Your version of Excel allows you to read this threaded comment; however, any edits to it will get removed if the file is opened in a newer version of Excel. Learn more: https://go.microsoft.com/fwlink/?linkid=870924
Comment:
    Paid direct to academy</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Eunice Onyema</author>
  </authors>
  <commentList>
    <comment ref="Q5" authorId="0" shapeId="0" xr:uid="{57B4446C-3FF0-4F5D-A6A7-8338802C06DF}">
      <text>
        <r>
          <rPr>
            <b/>
            <sz val="9"/>
            <color indexed="81"/>
            <rFont val="Tahoma"/>
            <family val="2"/>
          </rPr>
          <t>Eunice Onyema:</t>
        </r>
        <r>
          <rPr>
            <sz val="9"/>
            <color indexed="81"/>
            <rFont val="Tahoma"/>
            <family val="2"/>
          </rPr>
          <t xml:space="preserve">
Hourly rate - so multiply by EYPP Pupls * 15 hrs * 38 weeks </t>
        </r>
      </text>
    </comment>
    <comment ref="D6" authorId="0" shapeId="0" xr:uid="{17FE30BC-C2E2-4746-994E-461AE19B78FF}">
      <text>
        <r>
          <rPr>
            <b/>
            <sz val="9"/>
            <color indexed="81"/>
            <rFont val="Tahoma"/>
            <family val="2"/>
          </rPr>
          <t>Eunice Onyema:</t>
        </r>
        <r>
          <rPr>
            <sz val="9"/>
            <color indexed="81"/>
            <rFont val="Tahoma"/>
            <family val="2"/>
          </rPr>
          <t xml:space="preserve">
Used Autumn 24 numbers as estimate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Eunice Onyema</author>
  </authors>
  <commentList>
    <comment ref="Q5" authorId="0" shapeId="0" xr:uid="{24A33D34-4653-4784-94BC-FCB08ED4042F}">
      <text>
        <r>
          <rPr>
            <b/>
            <sz val="9"/>
            <color indexed="81"/>
            <rFont val="Tahoma"/>
            <family val="2"/>
          </rPr>
          <t>Eunice Onyema:</t>
        </r>
        <r>
          <rPr>
            <sz val="9"/>
            <color indexed="81"/>
            <rFont val="Tahoma"/>
            <family val="2"/>
          </rPr>
          <t xml:space="preserve">
Hourly rate - so multiply by EYPP Pupls * 15 hrs * 38 weeks </t>
        </r>
      </text>
    </comment>
    <comment ref="D6" authorId="0" shapeId="0" xr:uid="{D9356E3F-E59C-46AF-98D8-86217ACFF5DD}">
      <text>
        <r>
          <rPr>
            <b/>
            <sz val="9"/>
            <color indexed="81"/>
            <rFont val="Tahoma"/>
            <family val="2"/>
          </rPr>
          <t>Eunice Onyema:</t>
        </r>
        <r>
          <rPr>
            <sz val="9"/>
            <color indexed="81"/>
            <rFont val="Tahoma"/>
            <family val="2"/>
          </rPr>
          <t xml:space="preserve">
Used Autumn 24 numbers as estimate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Eunice Onyema</author>
  </authors>
  <commentList>
    <comment ref="P4" authorId="0" shapeId="0" xr:uid="{638BE23E-8A8E-4A59-9A98-0D1CB57505CE}">
      <text>
        <r>
          <rPr>
            <b/>
            <sz val="9"/>
            <color indexed="81"/>
            <rFont val="Tahoma"/>
            <family val="2"/>
          </rPr>
          <t>Eunice Onyema:</t>
        </r>
        <r>
          <rPr>
            <sz val="9"/>
            <color indexed="81"/>
            <rFont val="Tahoma"/>
            <family val="2"/>
          </rPr>
          <t xml:space="preserve">
Hourly rate - so multiply by EYPP Pupls * 15 hrs * 38 weeks </t>
        </r>
      </text>
    </comment>
  </commentList>
</comments>
</file>

<file path=xl/sharedStrings.xml><?xml version="1.0" encoding="utf-8"?>
<sst xmlns="http://schemas.openxmlformats.org/spreadsheetml/2006/main" count="5853" uniqueCount="983">
  <si>
    <t>Guidance Notes for using the Early Years Funding Notification and Calculator Tool</t>
  </si>
  <si>
    <t>Cells highlighted in the colour light blue are either pre-populated or will populate from other places in the calculator.</t>
  </si>
  <si>
    <t>Cells highlighted in the colour lemon will need to be populated when completing the calculator.</t>
  </si>
  <si>
    <t>TAB</t>
  </si>
  <si>
    <t>EY Funding Notification</t>
  </si>
  <si>
    <t>In cell D6, select your school name</t>
  </si>
  <si>
    <t>Indicative Budget Notified by LA</t>
  </si>
  <si>
    <t>Column D - H are pre-populated by Schools Finance. It is the indicative budget for 2025-26.</t>
  </si>
  <si>
    <t>Actuals for Schools</t>
  </si>
  <si>
    <t>Column L - N will be updated and pre-populated by Schools Finance based on actual census data
Column O, row 47 reflects the actuals calculated for the school at that moment in time.</t>
  </si>
  <si>
    <t>Actuals/Estimated Funding Paid to School</t>
  </si>
  <si>
    <t>Rows 18 to 19 calculates the 80% of termly indicative payment the school should expected to receive at the beginning of each term.
Rows 33 to 44 calculates the cash adjustment the school should expect to receive based on the difference between the 80% termly indicative paid to the school and the actual calculated funding for the term.</t>
  </si>
  <si>
    <t>EY Calculator Tool</t>
  </si>
  <si>
    <t>Column D - H will be updated and pre-populated by Schools Finance based on actual census data
Column H, row 47 reflects the actuals calculated for the school at that moment in time.</t>
  </si>
  <si>
    <t>Calculator for Schools</t>
  </si>
  <si>
    <t>To calculate real term funding, populate cells highlighted lemon (column L - N)</t>
  </si>
  <si>
    <t>Number of Weeks 2025-26</t>
  </si>
  <si>
    <t>Difference between LA and School Calculation</t>
  </si>
  <si>
    <t>Summer</t>
  </si>
  <si>
    <t>Autumn</t>
  </si>
  <si>
    <t>Spring</t>
  </si>
  <si>
    <t>Yearly</t>
  </si>
  <si>
    <t>Factor</t>
  </si>
  <si>
    <t xml:space="preserve">Formula for calculation </t>
  </si>
  <si>
    <t>Hourly / Per Pupil Rates</t>
  </si>
  <si>
    <t>EY 3-4 Uni Ent</t>
  </si>
  <si>
    <t>Hourly rate* Number of hours per week*Number of week in the term</t>
  </si>
  <si>
    <t>Hourly Rate</t>
  </si>
  <si>
    <t>EY 3-4 Ext Ent</t>
  </si>
  <si>
    <t>EY 2 YO</t>
  </si>
  <si>
    <t>EY 2 YO Ext Ent</t>
  </si>
  <si>
    <t>EY Under 2</t>
  </si>
  <si>
    <t>EY Deprivation 0-5%</t>
  </si>
  <si>
    <t>EY Deprivation 5-10%</t>
  </si>
  <si>
    <t>EY Deprivation 10-20%</t>
  </si>
  <si>
    <t>FSM Universal</t>
  </si>
  <si>
    <t>Numbe of eligible pupil* Weekly rate* Number of weeks in the term</t>
  </si>
  <si>
    <t xml:space="preserve">Weekly rate </t>
  </si>
  <si>
    <t>FSM Extended</t>
  </si>
  <si>
    <t>EY EYPP</t>
  </si>
  <si>
    <t>Hourly rate* Number of hours per week(max 15 hours)*Number of week in the term</t>
  </si>
  <si>
    <t>Hourly rate</t>
  </si>
  <si>
    <t>DAF</t>
  </si>
  <si>
    <t>Yearly rate* Number of eligible pupils</t>
  </si>
  <si>
    <t>Per Pupil Rate</t>
  </si>
  <si>
    <t>Will only be paid once in a year.Funding can be only claimed by one setting.</t>
  </si>
  <si>
    <t>Maintained Nursery Supplementary</t>
  </si>
  <si>
    <t>Calculated by LA on the methodology provided by DfE</t>
  </si>
  <si>
    <t xml:space="preserve">Term weeks </t>
  </si>
  <si>
    <t xml:space="preserve">Hours per week </t>
  </si>
  <si>
    <t>Category</t>
  </si>
  <si>
    <t>Pupil Number</t>
  </si>
  <si>
    <t>Hours</t>
  </si>
  <si>
    <t>2026/27 Early Years Funding Notification</t>
  </si>
  <si>
    <t>DfE Number</t>
  </si>
  <si>
    <t>Cost Centre</t>
  </si>
  <si>
    <t>Schools Name</t>
  </si>
  <si>
    <t>Adderley Nursery School</t>
  </si>
  <si>
    <t>Indicative budget notified by LA in March 2025</t>
  </si>
  <si>
    <t xml:space="preserve">Hours per day </t>
  </si>
  <si>
    <t>Number of school weeks</t>
  </si>
  <si>
    <t xml:space="preserve">Actuals no of hours as per the census data received </t>
  </si>
  <si>
    <t>Actuals</t>
  </si>
  <si>
    <t>Estimated</t>
  </si>
  <si>
    <t>Hours numbers</t>
  </si>
  <si>
    <t>Hourly Rates</t>
  </si>
  <si>
    <t>Summer term</t>
  </si>
  <si>
    <t>Autumn Term</t>
  </si>
  <si>
    <t xml:space="preserve">Spring Term </t>
  </si>
  <si>
    <t>Total</t>
  </si>
  <si>
    <t>Actual Hours numbers</t>
  </si>
  <si>
    <t>Summer Term</t>
  </si>
  <si>
    <t>80% Payment</t>
  </si>
  <si>
    <t>EY 2 YO D</t>
  </si>
  <si>
    <t>EY 2 YO WP</t>
  </si>
  <si>
    <t>FSM  universal</t>
  </si>
  <si>
    <t>FSM Ext</t>
  </si>
  <si>
    <t xml:space="preserve">DAF Per Pupil Yearly Rate </t>
  </si>
  <si>
    <t xml:space="preserve">Actual funding as per the census data received </t>
  </si>
  <si>
    <t xml:space="preserve">Amount per term </t>
  </si>
  <si>
    <t>Cash Adjustment</t>
  </si>
  <si>
    <t xml:space="preserve">DAF </t>
  </si>
  <si>
    <t>MNS</t>
  </si>
  <si>
    <t>Overall Total</t>
  </si>
  <si>
    <t>FOR SCHOOL USE</t>
  </si>
  <si>
    <t>Actuals should have been paid</t>
  </si>
  <si>
    <t xml:space="preserve">To be used for actuals/ in year forecasting  </t>
  </si>
  <si>
    <t>Difference in hours</t>
  </si>
  <si>
    <t>Pupil number to hours convertor</t>
  </si>
  <si>
    <t>Difference in £</t>
  </si>
  <si>
    <t xml:space="preserve">Extended </t>
  </si>
  <si>
    <t xml:space="preserve">Universal </t>
  </si>
  <si>
    <t xml:space="preserve">Per week data </t>
  </si>
  <si>
    <t xml:space="preserve">Pupil number </t>
  </si>
  <si>
    <t>Under 2</t>
  </si>
  <si>
    <t>3 years  uni</t>
  </si>
  <si>
    <t>4 years uni</t>
  </si>
  <si>
    <t>Total 2 years</t>
  </si>
  <si>
    <t>Total 3-4 years</t>
  </si>
  <si>
    <t xml:space="preserve">3-4 years extended </t>
  </si>
  <si>
    <t xml:space="preserve">Total 3-4  universal </t>
  </si>
  <si>
    <t xml:space="preserve">2 years extended </t>
  </si>
  <si>
    <t xml:space="preserve">Total 2 years </t>
  </si>
  <si>
    <t xml:space="preserve">Should have been paid </t>
  </si>
  <si>
    <t xml:space="preserve">Payments made </t>
  </si>
  <si>
    <t>DfE</t>
  </si>
  <si>
    <t>School ID</t>
  </si>
  <si>
    <t>School Name</t>
  </si>
  <si>
    <t>Number U2</t>
  </si>
  <si>
    <t>Number 2D</t>
  </si>
  <si>
    <t>Number 2W</t>
  </si>
  <si>
    <t>Number 3</t>
  </si>
  <si>
    <t>Number 4</t>
  </si>
  <si>
    <t>Number 2</t>
  </si>
  <si>
    <t>Number 3 &amp; 4</t>
  </si>
  <si>
    <t>No of Pupils Extended Hours 3</t>
  </si>
  <si>
    <t>No of Pupils Extended Hours 4</t>
  </si>
  <si>
    <t>Total Pupils Extended Hours</t>
  </si>
  <si>
    <t>Universal U2</t>
  </si>
  <si>
    <t>Universal Hours 2D</t>
  </si>
  <si>
    <t>Universal Hours 3</t>
  </si>
  <si>
    <t>Universal Hours 4</t>
  </si>
  <si>
    <t>Universal Hours 3 &amp; 4</t>
  </si>
  <si>
    <t>Extended Hours 2W</t>
  </si>
  <si>
    <t>Hours 2</t>
  </si>
  <si>
    <t>Extended Hours 3</t>
  </si>
  <si>
    <t>Extended Hours 4</t>
  </si>
  <si>
    <t>Total Extended 3&amp;4</t>
  </si>
  <si>
    <t>Number of Pupils 5%</t>
  </si>
  <si>
    <t>5% Universal Hours</t>
  </si>
  <si>
    <t>5% Extended Hours</t>
  </si>
  <si>
    <t>Number of Pupils 10%</t>
  </si>
  <si>
    <t>10% Universal Hours</t>
  </si>
  <si>
    <t>10% Extended Hours</t>
  </si>
  <si>
    <t>Number of Pupils 20%</t>
  </si>
  <si>
    <t>20% Universal Hours</t>
  </si>
  <si>
    <t>20% Extended Hours</t>
  </si>
  <si>
    <t>Number of Pupils EYPP 2</t>
  </si>
  <si>
    <t>EYPP Universal Hours 2</t>
  </si>
  <si>
    <t>EYPP Extended Hours 2</t>
  </si>
  <si>
    <t>Number of Pupils EYPP 3 &amp; 4</t>
  </si>
  <si>
    <t>EYPP Universal Hours 3 &amp; 4</t>
  </si>
  <si>
    <t>EYPP Extended Hours 3 &amp; 4</t>
  </si>
  <si>
    <t>Number of Pupils EYPP</t>
  </si>
  <si>
    <t>EYPP Universal Hours</t>
  </si>
  <si>
    <t>EYPP Extended Hours</t>
  </si>
  <si>
    <t>EYPP (2 yr LAC)</t>
  </si>
  <si>
    <t>Total EYPP   (To Pay inc LAC)</t>
  </si>
  <si>
    <t>Number of Pupils FSM 2</t>
  </si>
  <si>
    <t>FSM Universal Hours 2</t>
  </si>
  <si>
    <t>FSM Extended Hours 2</t>
  </si>
  <si>
    <t>Number of Pupils FSM 3 &amp; 4</t>
  </si>
  <si>
    <t>FSM Universal Hours 3 &amp; 4</t>
  </si>
  <si>
    <t>FSM Extended Hours 3 &amp; 4</t>
  </si>
  <si>
    <t>Number of Pupils FSM</t>
  </si>
  <si>
    <t>FSM Universal Hours</t>
  </si>
  <si>
    <t>FSM Extended Hours</t>
  </si>
  <si>
    <t>FSM (LAC)</t>
  </si>
  <si>
    <t>Total FSM Pupil (To Pay inc LAC)</t>
  </si>
  <si>
    <t>Number of Pupils DAF 2</t>
  </si>
  <si>
    <t>Number of Pupils DAF 3 &amp; 4</t>
  </si>
  <si>
    <t>Number of Pupils DAF</t>
  </si>
  <si>
    <t>Flexible Funding Adjustments 2 Year olds                        (Hrs to Pay)</t>
  </si>
  <si>
    <t>Flexible Funding Adjustments 3&amp;4 Year olds        (HRs to Pay)</t>
  </si>
  <si>
    <t>Flexible Funding EYPP  (AmountTo Pay)</t>
  </si>
  <si>
    <t>Flexible funding FSM           (Amount to pay)</t>
  </si>
  <si>
    <t>Flexible Funding 5% Dep (Amount to Pay)</t>
  </si>
  <si>
    <t>Flexible Funding 10% Dep (Amount To Pay)</t>
  </si>
  <si>
    <t>Flexible Funding 20% Dep (Amount To Pay)</t>
  </si>
  <si>
    <t xml:space="preserve">2 year old hours </t>
  </si>
  <si>
    <t>2 year old extended</t>
  </si>
  <si>
    <t xml:space="preserve">3-4 years universal hours </t>
  </si>
  <si>
    <t xml:space="preserve">3-4 extended hours </t>
  </si>
  <si>
    <t>EYPP</t>
  </si>
  <si>
    <t>FSM Part time</t>
  </si>
  <si>
    <t>FSM full time</t>
  </si>
  <si>
    <t>FSM universal</t>
  </si>
  <si>
    <t>Check to Actuals Summer tab</t>
  </si>
  <si>
    <t>Difference</t>
  </si>
  <si>
    <t>Selly Oak Nursery School</t>
  </si>
  <si>
    <t>Bordesley Green East Nursery School</t>
  </si>
  <si>
    <t>Brearley Nursery School</t>
  </si>
  <si>
    <t>Garretts Green Nursery School</t>
  </si>
  <si>
    <t>Perry Beeches Nursery</t>
  </si>
  <si>
    <t>St. Thomas Centre Nursery</t>
  </si>
  <si>
    <t>HIGHFIELD CHILDREN'S CENTRE (NURSERY SCHOOL)</t>
  </si>
  <si>
    <t>Marsh Hill Nursery School</t>
  </si>
  <si>
    <t>West Heath Nursery School</t>
  </si>
  <si>
    <t>Goodway Nursery and CC</t>
  </si>
  <si>
    <t>Kings Norton Nursery School</t>
  </si>
  <si>
    <t>Allens Croft Nursery School</t>
  </si>
  <si>
    <t>Rubery Nursery School</t>
  </si>
  <si>
    <t>Washwood Heath Nursery School</t>
  </si>
  <si>
    <t>Weoley Castle Nursery School</t>
  </si>
  <si>
    <t>Highters Heath Nursery School</t>
  </si>
  <si>
    <t>Gracelands Nursery School</t>
  </si>
  <si>
    <t>Jakeman Nursery School</t>
  </si>
  <si>
    <t>Lillian De Lissa Nursery School</t>
  </si>
  <si>
    <t>Bloomsbury Nursery School</t>
  </si>
  <si>
    <t>Featherstone Nursery School</t>
  </si>
  <si>
    <t>Newtown Nursery School</t>
  </si>
  <si>
    <t>Shenley Fields Daycare and Nursery School</t>
  </si>
  <si>
    <t>Castle Vale Nursery School</t>
  </si>
  <si>
    <t>Osborne Nursery School</t>
  </si>
  <si>
    <t>Edith Cadbury Nursery School</t>
  </si>
  <si>
    <t>Prince Albert Primary School</t>
  </si>
  <si>
    <t>Mapledene Primary School</t>
  </si>
  <si>
    <t>Kings Heath Primary School</t>
  </si>
  <si>
    <t>Shaw Hill Primary School</t>
  </si>
  <si>
    <t>Wheelers Lane Primary School</t>
  </si>
  <si>
    <t>Barford Primary School</t>
  </si>
  <si>
    <t>James Watt Primary School</t>
  </si>
  <si>
    <t>The Oaks Primary School</t>
  </si>
  <si>
    <t>Acocks Green Primary School</t>
  </si>
  <si>
    <t>Paganel Primary School</t>
  </si>
  <si>
    <t>Bordesley Green Primary School</t>
  </si>
  <si>
    <t>Erdington Hall Primary</t>
  </si>
  <si>
    <t>Slade Primary School</t>
  </si>
  <si>
    <t>Canterbury Cross Primary School</t>
  </si>
  <si>
    <t>Cherry Orchard Primary School</t>
  </si>
  <si>
    <t>Nechells Primary E-ACT Academy</t>
  </si>
  <si>
    <t>Colmore Infant and Nursery School</t>
  </si>
  <si>
    <t>Cotteridge Primary School</t>
  </si>
  <si>
    <t>Ark Tindal Primary Academy</t>
  </si>
  <si>
    <t>Percy Shurmer Academy</t>
  </si>
  <si>
    <t>Shirestone Academy</t>
  </si>
  <si>
    <t>St Clement's Church of England Academy</t>
  </si>
  <si>
    <t>Cromwell Primary School</t>
  </si>
  <si>
    <t>Anderton Park Primary School</t>
  </si>
  <si>
    <t>Regents Park Community Primary School</t>
  </si>
  <si>
    <t>The Oaklands Primary</t>
  </si>
  <si>
    <t>Dorrington Academy</t>
  </si>
  <si>
    <t>Warren Farm Primary School</t>
  </si>
  <si>
    <t>Montgomery Primary Academy</t>
  </si>
  <si>
    <t>Billesley Primary School</t>
  </si>
  <si>
    <t>Kings Rise Academy</t>
  </si>
  <si>
    <t>Mansfield Green Primary E-ACT Academy</t>
  </si>
  <si>
    <t>Moor Green Primary Academy</t>
  </si>
  <si>
    <t>Conway Primary School</t>
  </si>
  <si>
    <t>Greet Primary School</t>
  </si>
  <si>
    <t>Hall Green Infants School</t>
  </si>
  <si>
    <t>Lea Forest Primary Academy</t>
  </si>
  <si>
    <t>Story Wood School</t>
  </si>
  <si>
    <t>Tame Valley Academy</t>
  </si>
  <si>
    <t>Hawthorn Primary School</t>
  </si>
  <si>
    <t>Merritts Brook Primary E-ACT Academy</t>
  </si>
  <si>
    <t>Oasis Academy Blakenhale Infants</t>
  </si>
  <si>
    <t>Oasis Academy Short Heath</t>
  </si>
  <si>
    <t>Ward End Primary School</t>
  </si>
  <si>
    <t>Four Dwellings Primary Academy</t>
  </si>
  <si>
    <t>Oasis Academy Hobmoor</t>
  </si>
  <si>
    <t>Kingsland Primary School</t>
  </si>
  <si>
    <t>Oasis Academy Boulton</t>
  </si>
  <si>
    <t>Lakey Lane Primary School</t>
  </si>
  <si>
    <t>Hawkesley Church Primary Academy</t>
  </si>
  <si>
    <t>Yarnfield Primary</t>
  </si>
  <si>
    <t>LOZELLS PRIMARY SCHOOL</t>
  </si>
  <si>
    <t>Marlborough Primary School</t>
  </si>
  <si>
    <t>Woodhouse Primary Academy</t>
  </si>
  <si>
    <t>Grestone Academy</t>
  </si>
  <si>
    <t>Oasis Academy Foundry</t>
  </si>
  <si>
    <t>Nelson Junior &amp; Infant School</t>
  </si>
  <si>
    <t>Alston Primary School</t>
  </si>
  <si>
    <t>Wyndcliffe Primary School</t>
  </si>
  <si>
    <t>Paget Primary School</t>
  </si>
  <si>
    <t>Park Hill Primary School</t>
  </si>
  <si>
    <t>Princethorpe Infant School</t>
  </si>
  <si>
    <t>Raddlebarn Primary School</t>
  </si>
  <si>
    <t>Rednal Hill Infant School (N.C.)</t>
  </si>
  <si>
    <t>Manor Park Primary Academy</t>
  </si>
  <si>
    <t>Severne Primary School</t>
  </si>
  <si>
    <t>Chandos Primary School</t>
  </si>
  <si>
    <t>Bordesley Village Primary School</t>
  </si>
  <si>
    <t>Somerville Primary School</t>
  </si>
  <si>
    <t>Stanville Primary School</t>
  </si>
  <si>
    <t>Yew Tree Community Junior and Infant School (NC)</t>
  </si>
  <si>
    <t>Springfield Primary Academy</t>
  </si>
  <si>
    <t>Colebourne Primary School</t>
  </si>
  <si>
    <t>Birchfield Primary School</t>
  </si>
  <si>
    <t>SS. Mary and John Catholic Primary School</t>
  </si>
  <si>
    <t>Stirchley Primary School</t>
  </si>
  <si>
    <t>Ladypool Primary School</t>
  </si>
  <si>
    <t>Court Farm Primary School</t>
  </si>
  <si>
    <t>City Road Primary School</t>
  </si>
  <si>
    <t>Timberley Academy</t>
  </si>
  <si>
    <t>Brookfields Primary School</t>
  </si>
  <si>
    <t>Sutton Park Primary</t>
  </si>
  <si>
    <t>Birches Green Primary School</t>
  </si>
  <si>
    <t>Oasis Academy Benson</t>
  </si>
  <si>
    <t>SUMMERFIELD PRIMARY SCHOOL</t>
  </si>
  <si>
    <t>Oasis Academy Wattville</t>
  </si>
  <si>
    <t>Yardley Wood Community School (NC)</t>
  </si>
  <si>
    <t>Yorkmead Primary School</t>
  </si>
  <si>
    <t>Broadmeadow Infant School</t>
  </si>
  <si>
    <t>Bellfield Infant School</t>
  </si>
  <si>
    <t>Welsh House Farm Community School</t>
  </si>
  <si>
    <t>CHILCOTE PRIMARY SCHOOL</t>
  </si>
  <si>
    <t>William Murdoch Primary School</t>
  </si>
  <si>
    <t>Cottesbrooke Infant and Nursery School</t>
  </si>
  <si>
    <t>Arden Primary School</t>
  </si>
  <si>
    <t>Welford Primary School</t>
  </si>
  <si>
    <t>Heathfield Primary School</t>
  </si>
  <si>
    <t>Worlds End Infant NC School</t>
  </si>
  <si>
    <t>Boldmere Infant School and Nursery</t>
  </si>
  <si>
    <t>Holland House Infant School and Nursery</t>
  </si>
  <si>
    <t>Hillstone Primary School</t>
  </si>
  <si>
    <t>Kingsthorne Primary School</t>
  </si>
  <si>
    <t>Aston Tower Community Primary School</t>
  </si>
  <si>
    <t>The Oval School</t>
  </si>
  <si>
    <t>Twickenham Primary School</t>
  </si>
  <si>
    <t>Barr View Primary &amp; Nursery Academy</t>
  </si>
  <si>
    <t>Leigh Primary School</t>
  </si>
  <si>
    <t>Elms Farm Primary School</t>
  </si>
  <si>
    <t>Heathlands Primary Academy</t>
  </si>
  <si>
    <t>Nelson Mandela School</t>
  </si>
  <si>
    <t>Parkfield Community School</t>
  </si>
  <si>
    <t>Robin Hood Academy</t>
  </si>
  <si>
    <t>Mere Green Primary School</t>
  </si>
  <si>
    <t>Calshot Primary School</t>
  </si>
  <si>
    <t>Grove Junior and Infant School</t>
  </si>
  <si>
    <t>Westminster Primary School</t>
  </si>
  <si>
    <t>Whitehouse Common Primary School</t>
  </si>
  <si>
    <t>Anglesey Primary School</t>
  </si>
  <si>
    <t>Wychall Primary School</t>
  </si>
  <si>
    <t>Rookery School</t>
  </si>
  <si>
    <t>Forestdale Primary School</t>
  </si>
  <si>
    <t>Christ Church C.E. Primary (NC) School</t>
  </si>
  <si>
    <t>St Mary's CofE Primary &amp; Nursery Academy Handsworth</t>
  </si>
  <si>
    <t>St Barnabas C of E Primary School</t>
  </si>
  <si>
    <t>St John's CofE Primary School</t>
  </si>
  <si>
    <t>St Vincent's Catholic Primary School</t>
  </si>
  <si>
    <t>St Michael's Church of England Primary School</t>
  </si>
  <si>
    <t>St Thomas Church of England Primary School</t>
  </si>
  <si>
    <t>Holy Family Catholic Primary School</t>
  </si>
  <si>
    <t>Christ The King Catholic Primary School</t>
  </si>
  <si>
    <t>Maryvale Catholic Primary School</t>
  </si>
  <si>
    <t>Oratory R.C. Primary and Nursery School</t>
  </si>
  <si>
    <t>Rosary Catholic Primary School</t>
  </si>
  <si>
    <t>Our Lady of Lourdes Catholic Primary (NC)</t>
  </si>
  <si>
    <t>St Augustine's Catholic Primary School</t>
  </si>
  <si>
    <t>St. Brigid's Catholic Primary School</t>
  </si>
  <si>
    <t>St. Catherine of Siena Catholic Primary School</t>
  </si>
  <si>
    <t>St Patrick and St Edmund's Catholic Primary School</t>
  </si>
  <si>
    <t>Our Lady and St Rose of Lima Catholic Primary &amp; Nursery School</t>
  </si>
  <si>
    <t>King David Primary School</t>
  </si>
  <si>
    <t>St Wilfrid's Catholic J I School</t>
  </si>
  <si>
    <t>St Margaret Mary RC Primary School</t>
  </si>
  <si>
    <t>St. Dunstan's Catholic Primary School</t>
  </si>
  <si>
    <t>St Paul's Catholic Primary School</t>
  </si>
  <si>
    <t>St Gerard's Catholic Primary</t>
  </si>
  <si>
    <t>St. Bernadette's Catholic Primary School</t>
  </si>
  <si>
    <t>St Judes Primary School</t>
  </si>
  <si>
    <t>St. Cuthbert's Catholic Primary School</t>
  </si>
  <si>
    <t>St. Clare's Catholic Primary School</t>
  </si>
  <si>
    <t>Holly Hill Infant &amp; Nursery School</t>
  </si>
  <si>
    <t>Audley Primary School</t>
  </si>
  <si>
    <t>St Peters CofE Primary School</t>
  </si>
  <si>
    <t>New Oscott Primary School</t>
  </si>
  <si>
    <t>Clifton Primary School</t>
  </si>
  <si>
    <t>Albert Bradbeer Primary</t>
  </si>
  <si>
    <t>Ark Kings Academy</t>
  </si>
  <si>
    <t>Ark Victoria Academy</t>
  </si>
  <si>
    <t>Starbank School</t>
  </si>
  <si>
    <t>Deanery C.E. Primary School</t>
  </si>
  <si>
    <t>Walmley Infant School</t>
  </si>
  <si>
    <t>St Francis Church of England Aided Primary School and Nursery</t>
  </si>
  <si>
    <t>Victoria School</t>
  </si>
  <si>
    <t>Longwill School for the Deaf</t>
  </si>
  <si>
    <t>Calthorpe Academy</t>
  </si>
  <si>
    <t>Uffculme School</t>
  </si>
  <si>
    <t>Wilson Stuart School</t>
  </si>
  <si>
    <t>Priestley Smith School</t>
  </si>
  <si>
    <t>Brays School (S)</t>
  </si>
  <si>
    <t>Beaufort School</t>
  </si>
  <si>
    <t>2024/25 Schools Early Years Indicative</t>
  </si>
  <si>
    <t>CFR</t>
  </si>
  <si>
    <t>I01</t>
  </si>
  <si>
    <t>I03</t>
  </si>
  <si>
    <t>Link to Backup</t>
  </si>
  <si>
    <t>SUMMER ACTUALS</t>
  </si>
  <si>
    <t>Early Years Indicatives 25/26</t>
  </si>
  <si>
    <t>ACTUALS</t>
  </si>
  <si>
    <t>ADJUSTMENT TO INDICATIVE</t>
  </si>
  <si>
    <t>ACTUAL FUNDING ADJUSTMENT</t>
  </si>
  <si>
    <t>Total Allocated (Full Year)</t>
  </si>
  <si>
    <t>DfE #</t>
  </si>
  <si>
    <t>URN</t>
  </si>
  <si>
    <t>Cost centre</t>
  </si>
  <si>
    <t>School</t>
  </si>
  <si>
    <t>Phase</t>
  </si>
  <si>
    <t>School Type</t>
  </si>
  <si>
    <t>MNS Supplementary Funding</t>
  </si>
  <si>
    <t>Under 2's Funding</t>
  </si>
  <si>
    <t>2 Year Old Funding Summer</t>
  </si>
  <si>
    <t>3&amp;4 Year Old Funding Summer</t>
  </si>
  <si>
    <t>EYPP Total for Summer</t>
  </si>
  <si>
    <t>Free School Meals Funding Summer</t>
  </si>
  <si>
    <t>Total Delegated Indicative Funding Summer 2025/26</t>
  </si>
  <si>
    <t>80% Summer Payment</t>
  </si>
  <si>
    <t>2 Year Old Funding Autumn</t>
  </si>
  <si>
    <t>3&amp;4 Year Old Funding Autumn</t>
  </si>
  <si>
    <t>EYPP Total for Autumn</t>
  </si>
  <si>
    <t>Free School Meals Funding Autumn</t>
  </si>
  <si>
    <t>Total Delegated Indicative Funding Autumn 2025/26</t>
  </si>
  <si>
    <t>80% Autumn Payment</t>
  </si>
  <si>
    <t>2 Year Old Funding Spring</t>
  </si>
  <si>
    <t>3&amp;4 Year Old Funding Spring</t>
  </si>
  <si>
    <t>EYPP Total for Spring</t>
  </si>
  <si>
    <t>Free School Meals Funding Spring</t>
  </si>
  <si>
    <t>Total Delegated Indicative Funding Spring 2025/26</t>
  </si>
  <si>
    <t>80% Spring Payment</t>
  </si>
  <si>
    <t>Summer Deprivation</t>
  </si>
  <si>
    <t>Autumn Deprivation</t>
  </si>
  <si>
    <t>Spring Deprivation</t>
  </si>
  <si>
    <t>Summer deprivation 80%</t>
  </si>
  <si>
    <t>Autumn deprivation 80%</t>
  </si>
  <si>
    <t>Spring deprivation 80%</t>
  </si>
  <si>
    <t>MNS Supplementary Funding ACTUALS</t>
  </si>
  <si>
    <t>MNS ADJUSTMENT</t>
  </si>
  <si>
    <t>Deprivation</t>
  </si>
  <si>
    <t>Total Delegated Actual Funding Summer 2025/26</t>
  </si>
  <si>
    <t>Total Delegated Indicative Adjustment to Actuals Funding Summer 2025/26</t>
  </si>
  <si>
    <t>Total Delegated Adjustment Payment Funding Summer 2025/26</t>
  </si>
  <si>
    <t>AX001</t>
  </si>
  <si>
    <t>Nursery</t>
  </si>
  <si>
    <t>Chq Bk</t>
  </si>
  <si>
    <t>AX085</t>
  </si>
  <si>
    <t>Adderley Primary School</t>
  </si>
  <si>
    <t>Primary</t>
  </si>
  <si>
    <t>AX002</t>
  </si>
  <si>
    <t>Al-Furqan Primary School</t>
  </si>
  <si>
    <t>AX087</t>
  </si>
  <si>
    <t>AX004</t>
  </si>
  <si>
    <t>Allens Croft Primary School</t>
  </si>
  <si>
    <t>AX006</t>
  </si>
  <si>
    <t>AX007</t>
  </si>
  <si>
    <t>AX008</t>
  </si>
  <si>
    <t>AX00E</t>
  </si>
  <si>
    <t>Baskerville School</t>
  </si>
  <si>
    <t>Special</t>
  </si>
  <si>
    <t>AX04L</t>
  </si>
  <si>
    <t>Beeches Infant School</t>
  </si>
  <si>
    <t>AX04M</t>
  </si>
  <si>
    <t>Beeches Junior School</t>
  </si>
  <si>
    <t>AX00G</t>
  </si>
  <si>
    <t>Bellfield Infant School (NC)</t>
  </si>
  <si>
    <t>AX00H</t>
  </si>
  <si>
    <t>Bellfield Junior School</t>
  </si>
  <si>
    <t>AX08C</t>
  </si>
  <si>
    <t>Bishop Challoner Catholic College</t>
  </si>
  <si>
    <t>Secondary</t>
  </si>
  <si>
    <t>AX00R</t>
  </si>
  <si>
    <t>AX08G</t>
  </si>
  <si>
    <t>AX00T</t>
  </si>
  <si>
    <t>Boldmere Junior School</t>
  </si>
  <si>
    <t>AX08J</t>
  </si>
  <si>
    <t>Bordesley Green Girls' School &amp; Sixth Form</t>
  </si>
  <si>
    <t>AX08H</t>
  </si>
  <si>
    <t>AX00X</t>
  </si>
  <si>
    <t>Bournville Village Primary</t>
  </si>
  <si>
    <t>AX00Y</t>
  </si>
  <si>
    <t>Braidwood School for the Deaf</t>
  </si>
  <si>
    <t>AX00Z</t>
  </si>
  <si>
    <t>AX08N</t>
  </si>
  <si>
    <t>Academy</t>
  </si>
  <si>
    <t>AX010</t>
  </si>
  <si>
    <t>Broadmeadow Junior School</t>
  </si>
  <si>
    <t>AX013</t>
  </si>
  <si>
    <t>AX08U</t>
  </si>
  <si>
    <t>Cardinal Wiseman Catholic School</t>
  </si>
  <si>
    <t>AX014</t>
  </si>
  <si>
    <t>AX015</t>
  </si>
  <si>
    <t>Chad Vale Primary School</t>
  </si>
  <si>
    <t>AX017</t>
  </si>
  <si>
    <t>Cherry Oak School</t>
  </si>
  <si>
    <t>AX018</t>
  </si>
  <si>
    <t>AX08W</t>
  </si>
  <si>
    <t>Chilcote Primary School</t>
  </si>
  <si>
    <t>AX01A</t>
  </si>
  <si>
    <t>Christ Church CofE Controlled Primary School and Nursery</t>
  </si>
  <si>
    <t>AX019</t>
  </si>
  <si>
    <t>AX073</t>
  </si>
  <si>
    <t>City of Birmingham School</t>
  </si>
  <si>
    <t>Pupil referral unit</t>
  </si>
  <si>
    <t>AX01B</t>
  </si>
  <si>
    <t>AX01D</t>
  </si>
  <si>
    <t>Cofton Primary School</t>
  </si>
  <si>
    <t>AX01E</t>
  </si>
  <si>
    <t>AX091</t>
  </si>
  <si>
    <t>Colmers School and Sixth Form College</t>
  </si>
  <si>
    <t>AX092</t>
  </si>
  <si>
    <t>AX093</t>
  </si>
  <si>
    <t>Colmore Junior School</t>
  </si>
  <si>
    <t>AX01H</t>
  </si>
  <si>
    <t>Corpus Christi Catholic Primary School</t>
  </si>
  <si>
    <t>AX01J</t>
  </si>
  <si>
    <t>AX01R</t>
  </si>
  <si>
    <t>Elms Farm Community Primary School</t>
  </si>
  <si>
    <t>AX01T</t>
  </si>
  <si>
    <t>English Martyrs' Catholic Primary School</t>
  </si>
  <si>
    <t>AX01X</t>
  </si>
  <si>
    <t>AX01W</t>
  </si>
  <si>
    <t>Featherstone Primary School</t>
  </si>
  <si>
    <t>AX01Z</t>
  </si>
  <si>
    <t>AX020</t>
  </si>
  <si>
    <t>Four Oaks Primary School</t>
  </si>
  <si>
    <t>AX021</t>
  </si>
  <si>
    <t>Fox Hollies School</t>
  </si>
  <si>
    <t>AX023</t>
  </si>
  <si>
    <t>AX026</t>
  </si>
  <si>
    <t>Gilbertstone Primary School</t>
  </si>
  <si>
    <t>AX027</t>
  </si>
  <si>
    <t>Glenmead Primary School</t>
  </si>
  <si>
    <t>Chq bk</t>
  </si>
  <si>
    <t>AX028</t>
  </si>
  <si>
    <t>Goodway Nursery School</t>
  </si>
  <si>
    <t>AX029</t>
  </si>
  <si>
    <t>AX02C</t>
  </si>
  <si>
    <t>Grendon Primary School</t>
  </si>
  <si>
    <t>AX02D</t>
  </si>
  <si>
    <t>Grove School</t>
  </si>
  <si>
    <t>AX02G</t>
  </si>
  <si>
    <t>Hall Green Infant School</t>
  </si>
  <si>
    <t>AX02H</t>
  </si>
  <si>
    <t>Hall Green Junior School</t>
  </si>
  <si>
    <t>AX02K</t>
  </si>
  <si>
    <t>Hamilton School</t>
  </si>
  <si>
    <t>AX02M</t>
  </si>
  <si>
    <t>AX02P</t>
  </si>
  <si>
    <t>Highfield Nursery School</t>
  </si>
  <si>
    <t>AX02R</t>
  </si>
  <si>
    <t>AX0A1</t>
  </si>
  <si>
    <t>Hodge Hill College</t>
  </si>
  <si>
    <t>AX0A2</t>
  </si>
  <si>
    <t>Hodge Hill Girls' School</t>
  </si>
  <si>
    <t>AX02U</t>
  </si>
  <si>
    <t>Holly Hill Methodist CofE Infant School</t>
  </si>
  <si>
    <t>AX0A4</t>
  </si>
  <si>
    <t>Holte School</t>
  </si>
  <si>
    <t>AX02Y</t>
  </si>
  <si>
    <t>AX0A7</t>
  </si>
  <si>
    <t>AX032</t>
  </si>
  <si>
    <t>AX036</t>
  </si>
  <si>
    <t>Kings Heath Secondary School</t>
  </si>
  <si>
    <t>AX03A</t>
  </si>
  <si>
    <t>AX03B</t>
  </si>
  <si>
    <t>Kingsland Primary School (NC)</t>
  </si>
  <si>
    <t>AX03C</t>
  </si>
  <si>
    <t>AX03D</t>
  </si>
  <si>
    <t>Kitwell Primary School</t>
  </si>
  <si>
    <t>AX03K</t>
  </si>
  <si>
    <t>Lindsworth School</t>
  </si>
  <si>
    <t>AX03L</t>
  </si>
  <si>
    <t>Little Sutton Primary School</t>
  </si>
  <si>
    <t>AX03M</t>
  </si>
  <si>
    <t>Longwill Primary School for Deaf Children</t>
  </si>
  <si>
    <t>AX0AN</t>
  </si>
  <si>
    <t>Lozells Junior and Infant School and Nursery</t>
  </si>
  <si>
    <t>AX03N</t>
  </si>
  <si>
    <t>Lyndon Green Infant School</t>
  </si>
  <si>
    <t>AX03P</t>
  </si>
  <si>
    <t>Lyndon Green Junior School</t>
  </si>
  <si>
    <t>AX03Q</t>
  </si>
  <si>
    <t>Maney Hill Primary School</t>
  </si>
  <si>
    <t>AX03W</t>
  </si>
  <si>
    <t>AX03V</t>
  </si>
  <si>
    <t>Marsh Hill Primary School</t>
  </si>
  <si>
    <t>AX03X</t>
  </si>
  <si>
    <t>AX040</t>
  </si>
  <si>
    <t>Minworth Junior and Infant School</t>
  </si>
  <si>
    <t>AX041</t>
  </si>
  <si>
    <t>Moor Hall Primary School</t>
  </si>
  <si>
    <t>AX042</t>
  </si>
  <si>
    <t>Moseley Church of England Primary School</t>
  </si>
  <si>
    <t>AX0AW</t>
  </si>
  <si>
    <t>Moseley School and Sixth Form</t>
  </si>
  <si>
    <t>AX044</t>
  </si>
  <si>
    <t>AX043</t>
  </si>
  <si>
    <t>Nelson Primary School</t>
  </si>
  <si>
    <t>AX045</t>
  </si>
  <si>
    <t>New Hall Primary School</t>
  </si>
  <si>
    <t>AX04B</t>
  </si>
  <si>
    <t>AX04C</t>
  </si>
  <si>
    <t>Oscott Manor School</t>
  </si>
  <si>
    <t>Academy??</t>
  </si>
  <si>
    <t>AX04D</t>
  </si>
  <si>
    <t>Our Lady and St Rose of Lima Catholic Primary School</t>
  </si>
  <si>
    <t>AX04E</t>
  </si>
  <si>
    <t>Our Lady of Lourdes Catholic Primary School</t>
  </si>
  <si>
    <t>AX04N</t>
  </si>
  <si>
    <t>Perry Beeches Nursery School</t>
  </si>
  <si>
    <t>AX0BD</t>
  </si>
  <si>
    <t>Queensbridge School</t>
  </si>
  <si>
    <t>AX04W</t>
  </si>
  <si>
    <t>Redhill Primary School</t>
  </si>
  <si>
    <t>AX04X</t>
  </si>
  <si>
    <t>Rednal Hill Infant School</t>
  </si>
  <si>
    <t>AX04Y</t>
  </si>
  <si>
    <t>Rednal Hill Junior School</t>
  </si>
  <si>
    <t>AX04Z</t>
  </si>
  <si>
    <t>AX052</t>
  </si>
  <si>
    <t>AX0BK</t>
  </si>
  <si>
    <t>Selly Oak Trust School</t>
  </si>
  <si>
    <t>AX0BL</t>
  </si>
  <si>
    <t>Selly Park Girls' School</t>
  </si>
  <si>
    <t>AX054</t>
  </si>
  <si>
    <t>Severne Junior Infant and Nursery School</t>
  </si>
  <si>
    <t>AX055</t>
  </si>
  <si>
    <t>AX056</t>
  </si>
  <si>
    <t>Shenley Fields Nursery School</t>
  </si>
  <si>
    <t>AX0BR</t>
  </si>
  <si>
    <t>Sladefield Infant School</t>
  </si>
  <si>
    <t>AX059</t>
  </si>
  <si>
    <t>Somerville Primary (NC) School</t>
  </si>
  <si>
    <t>AX05A</t>
  </si>
  <si>
    <t>Springfield House Community Special School</t>
  </si>
  <si>
    <t>AX061</t>
  </si>
  <si>
    <t>SS John &amp; Monica Catholic Primary School</t>
  </si>
  <si>
    <t>AX05C</t>
  </si>
  <si>
    <t>St Alban's Catholic Primary School</t>
  </si>
  <si>
    <t>AX05E</t>
  </si>
  <si>
    <t>St Anne's Catholic Primary School</t>
  </si>
  <si>
    <t>AX05H</t>
  </si>
  <si>
    <t>St Benedict's Primary School</t>
  </si>
  <si>
    <t>AX05J</t>
  </si>
  <si>
    <t>St Bernadette's Catholic Primary School</t>
  </si>
  <si>
    <t>AX05K</t>
  </si>
  <si>
    <t>St Bernard's Catholic Primary School</t>
  </si>
  <si>
    <t>AX05L</t>
  </si>
  <si>
    <t>St Catherine of Siena Catholic Primary School</t>
  </si>
  <si>
    <t>AX05P</t>
  </si>
  <si>
    <t>St Cuthbert's Catholic Primary School</t>
  </si>
  <si>
    <t>AX05Q</t>
  </si>
  <si>
    <t>St Dunstan's Catholic Primary School</t>
  </si>
  <si>
    <t>AX05U</t>
  </si>
  <si>
    <t>St Edward's Catholic Primary School</t>
  </si>
  <si>
    <t>AX05Y</t>
  </si>
  <si>
    <t>St Gerard's Catholic Primary School</t>
  </si>
  <si>
    <t>AX05Z</t>
  </si>
  <si>
    <t>St James Church of England Primary School, Handsworth</t>
  </si>
  <si>
    <t>AX063</t>
  </si>
  <si>
    <t>St John Wall Catholic School</t>
  </si>
  <si>
    <t>AX066</t>
  </si>
  <si>
    <t>St Jude's Catholic Primary School</t>
  </si>
  <si>
    <t>AX067</t>
  </si>
  <si>
    <t>St Laurence Church Infant School</t>
  </si>
  <si>
    <t>AX068</t>
  </si>
  <si>
    <t>St Laurence Church Junior School</t>
  </si>
  <si>
    <t>AX069</t>
  </si>
  <si>
    <t>St Margaret Mary Catholic Primary School</t>
  </si>
  <si>
    <t>AX06E</t>
  </si>
  <si>
    <t>St Mary's Catholic Primary School</t>
  </si>
  <si>
    <t>AX06D</t>
  </si>
  <si>
    <t>St Mary's Church of England Primary School</t>
  </si>
  <si>
    <t>AX06F</t>
  </si>
  <si>
    <t>St Matthew's CofE Primary School</t>
  </si>
  <si>
    <t>AX0C4</t>
  </si>
  <si>
    <t>St Paul's School for Girls</t>
  </si>
  <si>
    <t>AX06L</t>
  </si>
  <si>
    <t>AX06N</t>
  </si>
  <si>
    <t>St Saviour's C of E Primary School</t>
  </si>
  <si>
    <t>AX06W</t>
  </si>
  <si>
    <t>AX06Y</t>
  </si>
  <si>
    <t>Stechford Primary School</t>
  </si>
  <si>
    <t>AX072</t>
  </si>
  <si>
    <t>Sundridge Primary School</t>
  </si>
  <si>
    <t>AX01M</t>
  </si>
  <si>
    <t>The Dame Ellen Pinsent School</t>
  </si>
  <si>
    <t>AX049</t>
  </si>
  <si>
    <t>The Oratory Roman Catholic Primary School</t>
  </si>
  <si>
    <t>AX04P</t>
  </si>
  <si>
    <t>The Pines School</t>
  </si>
  <si>
    <t>AX075</t>
  </si>
  <si>
    <t>Thornton Primary School</t>
  </si>
  <si>
    <t>AX07A</t>
  </si>
  <si>
    <t>AX0CG</t>
  </si>
  <si>
    <t>AX0CH</t>
  </si>
  <si>
    <t>AX0CJ</t>
  </si>
  <si>
    <t>Walmley Junior School</t>
  </si>
  <si>
    <t>AX07B</t>
  </si>
  <si>
    <t>AX07E</t>
  </si>
  <si>
    <t>Water Mill Primary School</t>
  </si>
  <si>
    <t>AX0CL</t>
  </si>
  <si>
    <t>AX07H</t>
  </si>
  <si>
    <t>Welsh House Farm Community School and Special Needs Resources Base</t>
  </si>
  <si>
    <t>AX07K</t>
  </si>
  <si>
    <t>AX07P</t>
  </si>
  <si>
    <t>AX07N</t>
  </si>
  <si>
    <t>Wheelers Lane Technology College</t>
  </si>
  <si>
    <t>AX07Q</t>
  </si>
  <si>
    <t>AX07T</t>
  </si>
  <si>
    <t>AX07V</t>
  </si>
  <si>
    <t>Woodgate Primary School</t>
  </si>
  <si>
    <t>AX07W</t>
  </si>
  <si>
    <t>Woodthorpe Junior and Infant School</t>
  </si>
  <si>
    <t>AX07X</t>
  </si>
  <si>
    <t>World's End Infant and Nursery School</t>
  </si>
  <si>
    <t>AX0CQ</t>
  </si>
  <si>
    <t>World's End Junior School</t>
  </si>
  <si>
    <t>AX07Y</t>
  </si>
  <si>
    <t>Wylde Green Primary School</t>
  </si>
  <si>
    <t>AX080</t>
  </si>
  <si>
    <t>Yardley Primary School</t>
  </si>
  <si>
    <t>AX081</t>
  </si>
  <si>
    <t>Yardley Wood Community Primary School</t>
  </si>
  <si>
    <t>AX083</t>
  </si>
  <si>
    <t>Yorkmead Junior and Infant School</t>
  </si>
  <si>
    <t>AX00U</t>
  </si>
  <si>
    <t>AX01G</t>
  </si>
  <si>
    <t>Coppice Primary School</t>
  </si>
  <si>
    <t>AX03E</t>
  </si>
  <si>
    <t>AX03G</t>
  </si>
  <si>
    <t>Langley School</t>
  </si>
  <si>
    <t>AX05D</t>
  </si>
  <si>
    <t>St Ambrose Barlow Catholic Primary School</t>
  </si>
  <si>
    <t>AX07D</t>
  </si>
  <si>
    <t>AX07U</t>
  </si>
  <si>
    <t>Woodcock Hill Primary School</t>
  </si>
  <si>
    <t>AX00C</t>
  </si>
  <si>
    <t>AX00F</t>
  </si>
  <si>
    <t>AX00J</t>
  </si>
  <si>
    <t>Bells Farm Primary School</t>
  </si>
  <si>
    <t>AX00Q</t>
  </si>
  <si>
    <t>Blakesley Hall Primary School</t>
  </si>
  <si>
    <t>AX01Q</t>
  </si>
  <si>
    <t>AX025</t>
  </si>
  <si>
    <t>George Dixon Primary School</t>
  </si>
  <si>
    <t>AX02F</t>
  </si>
  <si>
    <t>Gunter Primary School</t>
  </si>
  <si>
    <t>AX02L</t>
  </si>
  <si>
    <t>Harborne Primary School</t>
  </si>
  <si>
    <t>AX09P</t>
  </si>
  <si>
    <t>Harper Bell Seventh-Day Adventist School</t>
  </si>
  <si>
    <t>AX02V</t>
  </si>
  <si>
    <t>Hollyfield Primary School</t>
  </si>
  <si>
    <t>AX035</t>
  </si>
  <si>
    <t>King David Junior and Infant School</t>
  </si>
  <si>
    <t>AX037</t>
  </si>
  <si>
    <t>AX03J</t>
  </si>
  <si>
    <t>Lillian de Lissa Nursery School</t>
  </si>
  <si>
    <t>AX03R</t>
  </si>
  <si>
    <t>AX046</t>
  </si>
  <si>
    <t>AX047</t>
  </si>
  <si>
    <t>AX04J</t>
  </si>
  <si>
    <t>AX04K</t>
  </si>
  <si>
    <t>Penns Primary School</t>
  </si>
  <si>
    <t>AX04Q</t>
  </si>
  <si>
    <t>AX04V</t>
  </si>
  <si>
    <t>AX053</t>
  </si>
  <si>
    <t>AX05F</t>
  </si>
  <si>
    <t>AX05N</t>
  </si>
  <si>
    <t>St Clare's Catholic Primary School</t>
  </si>
  <si>
    <t>AX05V</t>
  </si>
  <si>
    <t>St Francis Catholic Primary School</t>
  </si>
  <si>
    <t>AX06B</t>
  </si>
  <si>
    <t>St Martin de Porres Catholic Primary School</t>
  </si>
  <si>
    <t>AX06H</t>
  </si>
  <si>
    <t>AX06P</t>
  </si>
  <si>
    <t>St Teresa's Catholic Primary School</t>
  </si>
  <si>
    <t>AX06R</t>
  </si>
  <si>
    <t>St Thomas Centre Nursery School</t>
  </si>
  <si>
    <t>AX06U</t>
  </si>
  <si>
    <t>AX03Z</t>
  </si>
  <si>
    <t>The Meadows Primary School</t>
  </si>
  <si>
    <t>AX07J</t>
  </si>
  <si>
    <t>AX07L</t>
  </si>
  <si>
    <t>West Heath Primary School</t>
  </si>
  <si>
    <t>Totals</t>
  </si>
  <si>
    <t>Select School</t>
  </si>
  <si>
    <t>Number of weeks</t>
  </si>
  <si>
    <t>TOTALS</t>
  </si>
  <si>
    <t>Check</t>
  </si>
  <si>
    <t>Under 2's Pupils Summer</t>
  </si>
  <si>
    <t>Under 2's hours</t>
  </si>
  <si>
    <t>Under 2's funding</t>
  </si>
  <si>
    <t>2 Year Olds Pupils Summer Term Per Week</t>
  </si>
  <si>
    <t>2 Year Olds Summer Term Hours Per Week</t>
  </si>
  <si>
    <t>Pupil Numbers 3&amp;4 Year Olds Summer Term</t>
  </si>
  <si>
    <t>Universal Hours 3&amp;4 Year Olds Summer Term Per Week</t>
  </si>
  <si>
    <t>DERN (Claiming Extended Hours) 3&amp;4 Year Olds Summer Term</t>
  </si>
  <si>
    <t>Extended Hours 3&amp;4 Year Olds Summer Term</t>
  </si>
  <si>
    <t>EYPP Summer Term Pupils</t>
  </si>
  <si>
    <t>EYPP Summer Term Universal Hours</t>
  </si>
  <si>
    <t>Free School Meals Qualifying Pupils Summer</t>
  </si>
  <si>
    <t>DAF Pupils Summer</t>
  </si>
  <si>
    <t>Non Chq Bk</t>
  </si>
  <si>
    <t>EPA</t>
  </si>
  <si>
    <t>Prince Albert Junior and Infant School</t>
  </si>
  <si>
    <t>PAGANEL PRIMARY SCHOOL</t>
  </si>
  <si>
    <t>Erdington Hall Primary School</t>
  </si>
  <si>
    <t>Nansen Primary School</t>
  </si>
  <si>
    <t>The Oaklands Primary School</t>
  </si>
  <si>
    <t>SUMMERFIELD J.I. SCHOOL (N.C.)</t>
  </si>
  <si>
    <t>WARREN FARM PRIMARY SCHOOL</t>
  </si>
  <si>
    <t>Yarnfield Primary School</t>
  </si>
  <si>
    <t>Birches Green Primary</t>
  </si>
  <si>
    <t>Broadmeadow Infant &amp; Nursery School</t>
  </si>
  <si>
    <t>Cottesbrooke Infant &amp; Nursery School</t>
  </si>
  <si>
    <t>ARDEN PRIMARY SCHOOL NC</t>
  </si>
  <si>
    <t>BENSON COMMUNITY SCHOOL</t>
  </si>
  <si>
    <t>NELSON MANDELA SCHOOL</t>
  </si>
  <si>
    <t>Wattville Primary School</t>
  </si>
  <si>
    <t>St Barnabas CE Primary School</t>
  </si>
  <si>
    <t>St John's CE Primary School</t>
  </si>
  <si>
    <t>ST Thomas CE Academy</t>
  </si>
  <si>
    <t>The Rosary Catholic Primary School</t>
  </si>
  <si>
    <t>St. Margaret Mary Catholic Primary School</t>
  </si>
  <si>
    <t>St Peter's C.E. Primary School</t>
  </si>
  <si>
    <t>Do not include</t>
  </si>
  <si>
    <t>Mayfield School</t>
  </si>
  <si>
    <t>STECHFORD PRIMARY SCHOOL</t>
  </si>
  <si>
    <t>LA Maintained</t>
  </si>
  <si>
    <t>Under 2's Pupils Autumn</t>
  </si>
  <si>
    <t>2 Year Olds Pupils Autumn Term Per Week</t>
  </si>
  <si>
    <t>2 Year Olds Autumn Term Hours Per Week</t>
  </si>
  <si>
    <t>Pupil Numbers 3&amp;4 Year Olds Autumn Term</t>
  </si>
  <si>
    <t>Universal Hours 3&amp;4 Year Olds Autumn Term Per Week</t>
  </si>
  <si>
    <t>DERN (Claiming Extended Hours) 3&amp;4 Year Olds Autumn Term</t>
  </si>
  <si>
    <t>Extended Hours 3&amp;4 Year Olds Autumn Term</t>
  </si>
  <si>
    <t>EYPP Autumn Term Pupils</t>
  </si>
  <si>
    <t>EYPP Autumn Term Universal Hours</t>
  </si>
  <si>
    <t>Free School Meals Qualifying Pupils Autumn</t>
  </si>
  <si>
    <t>DAF Pupils Autumn</t>
  </si>
  <si>
    <t>80% payment</t>
  </si>
  <si>
    <t>80% Deprivation</t>
  </si>
  <si>
    <t xml:space="preserve">3&amp;4 Years Universal </t>
  </si>
  <si>
    <t xml:space="preserve">3&amp;4 Extended </t>
  </si>
  <si>
    <t>2 years Disadvantage</t>
  </si>
  <si>
    <t>2 Years WP</t>
  </si>
  <si>
    <t xml:space="preserve">Under 2 </t>
  </si>
  <si>
    <t>FSM Uni</t>
  </si>
  <si>
    <t>FSM extended</t>
  </si>
  <si>
    <t>Deprivation difference</t>
  </si>
  <si>
    <t>DAF difference</t>
  </si>
  <si>
    <t>3&amp;4 years Difference</t>
  </si>
  <si>
    <t>Under 2 Dif</t>
  </si>
  <si>
    <t>2 Year diff</t>
  </si>
  <si>
    <t xml:space="preserve">EYPP Diff </t>
  </si>
  <si>
    <t>FSM diff</t>
  </si>
  <si>
    <t>This tab summarises Maintained Nursery Schools (MNS) funding allocations and the split between 27 Maintained nurseries.</t>
  </si>
  <si>
    <t>Dedicated schools grant (DSG) 2021 to 2022 (skillsfunding.service.gov.uk)</t>
  </si>
  <si>
    <t>Dedicated schools grant: 2024 to 2025 supplementary funding for maintained nursery schools</t>
  </si>
  <si>
    <t>Total supplementary funding allocation for maintained nursery schools</t>
  </si>
  <si>
    <t>Birmingham</t>
  </si>
  <si>
    <t>MNS Supplementary funding should be distributed across all Maintained Nurseries based on on the total universal hours.</t>
  </si>
  <si>
    <t xml:space="preserve">The primary purpose of the MNS funding is to support salaries of non-teaching staff. </t>
  </si>
  <si>
    <t>£576,000 TPG is apportioned by the number of teachers in nursery schools</t>
  </si>
  <si>
    <t>Every Maintained Nursery School receives a flat £68,000 award from the total allocation and the rest of the funding is apportioned out according to the total number of the Universal hours each nursery provided to 2,  3 and 4YOs.</t>
  </si>
  <si>
    <t>Total Number of MNSs</t>
  </si>
  <si>
    <t xml:space="preserve">Each nursery receives as a base funding </t>
  </si>
  <si>
    <t>Total base funding for 27 nurseries</t>
  </si>
  <si>
    <t>Residual amount to be split by universal hours</t>
  </si>
  <si>
    <t>TPPG</t>
  </si>
  <si>
    <t>School_Name</t>
  </si>
  <si>
    <t>Type</t>
  </si>
  <si>
    <t>Postcode</t>
  </si>
  <si>
    <t>Total Universal hours budget  based on 24/25 census</t>
  </si>
  <si>
    <t>Teachers cost per nursery</t>
  </si>
  <si>
    <t>Autumn Hours</t>
  </si>
  <si>
    <t xml:space="preserve">Spring </t>
  </si>
  <si>
    <t>Nursery School (Maintained)</t>
  </si>
  <si>
    <t>N</t>
  </si>
  <si>
    <t>B29 6BP</t>
  </si>
  <si>
    <t>B33 8QB</t>
  </si>
  <si>
    <t>B19 3XJ</t>
  </si>
  <si>
    <t>B26 2JL</t>
  </si>
  <si>
    <t>B42 2PX</t>
  </si>
  <si>
    <t>B15 2AF</t>
  </si>
  <si>
    <t>B8 3QU</t>
  </si>
  <si>
    <t>B23 7HG</t>
  </si>
  <si>
    <t>B31 3HB</t>
  </si>
  <si>
    <t>B44 8RL</t>
  </si>
  <si>
    <t>B38 8SY</t>
  </si>
  <si>
    <t>B14 6RP</t>
  </si>
  <si>
    <t>B45 9PB</t>
  </si>
  <si>
    <t>B8 2SY</t>
  </si>
  <si>
    <t>B29 5QD</t>
  </si>
  <si>
    <t>B14 4BH</t>
  </si>
  <si>
    <t>B11 1ED</t>
  </si>
  <si>
    <t>B12 9NX</t>
  </si>
  <si>
    <t>B5 7LX</t>
  </si>
  <si>
    <t>B7 5BX</t>
  </si>
  <si>
    <t>B23 6AU</t>
  </si>
  <si>
    <t>B8 1EH</t>
  </si>
  <si>
    <t>B19 2NS</t>
  </si>
  <si>
    <t>B31 1BU</t>
  </si>
  <si>
    <t>B35 6DU</t>
  </si>
  <si>
    <t>B23 6UB</t>
  </si>
  <si>
    <t>B29 5LB</t>
  </si>
  <si>
    <t>Contingency budget to be decided</t>
  </si>
  <si>
    <t>FY</t>
  </si>
  <si>
    <t>Budget increase rate</t>
  </si>
  <si>
    <t>Lump sum</t>
  </si>
  <si>
    <t>2017/18</t>
  </si>
  <si>
    <t>2018/19</t>
  </si>
  <si>
    <t>2019/20</t>
  </si>
  <si>
    <t>2020/21</t>
  </si>
  <si>
    <t>2021/22</t>
  </si>
  <si>
    <t>2022/23</t>
  </si>
  <si>
    <t>2023/24</t>
  </si>
  <si>
    <t>2024/25</t>
  </si>
  <si>
    <t>Total check</t>
  </si>
  <si>
    <t xml:space="preserve">Total weeks </t>
  </si>
  <si>
    <t>2Disadvantage</t>
  </si>
  <si>
    <t>2 Working Parents</t>
  </si>
  <si>
    <t>£</t>
  </si>
  <si>
    <t>EYPP (2 yr  LAC) Pupils</t>
  </si>
  <si>
    <t>EYPP ( 3&amp;4 yr  LAC) Pupils</t>
  </si>
  <si>
    <t>Total EYPP Pupils  (To Pay inc LAC)</t>
  </si>
  <si>
    <t>Number of Pupils FSM 3 &amp; 4 (PT)</t>
  </si>
  <si>
    <t>Number of Pupils FSM 3 &amp; 4 (FT)</t>
  </si>
  <si>
    <t>Total Number of Pupils FSM</t>
  </si>
  <si>
    <t>FSM (LAC Pupils)</t>
  </si>
  <si>
    <t>Total FSM Pupils (To Pay inc LAC)</t>
  </si>
  <si>
    <t>Lift Percy Shurmer</t>
  </si>
  <si>
    <t>Lift Montgomery</t>
  </si>
  <si>
    <t>Lift Lea Forest</t>
  </si>
  <si>
    <t>Lift Four Dwellings Primary</t>
  </si>
  <si>
    <t>St George's Church of England Primary School</t>
  </si>
  <si>
    <t>Deprivation Band</t>
  </si>
  <si>
    <t>Amount per hour 2024/25</t>
  </si>
  <si>
    <t>Term</t>
  </si>
  <si>
    <t>Nr Weeks</t>
  </si>
  <si>
    <t>0-5%</t>
  </si>
  <si>
    <t>5-10%</t>
  </si>
  <si>
    <t>10-20%</t>
  </si>
  <si>
    <t>Summer funding</t>
  </si>
  <si>
    <t>Autumn Funding £</t>
  </si>
  <si>
    <t>Spring 2025 Funding</t>
  </si>
  <si>
    <t>5% funding</t>
  </si>
  <si>
    <t>10% funding</t>
  </si>
  <si>
    <t>20% funding</t>
  </si>
  <si>
    <t>TOTAL Funding</t>
  </si>
  <si>
    <t>Provider ID</t>
  </si>
  <si>
    <t>ID</t>
  </si>
  <si>
    <t>Type of School</t>
  </si>
  <si>
    <t>Summer deprivation</t>
  </si>
  <si>
    <t>Autumn deprivation</t>
  </si>
  <si>
    <t>Spring deprivation</t>
  </si>
  <si>
    <t>SUMMERFIELD PRIMARY SCHOOL (from Autumn - new DFE number)</t>
  </si>
  <si>
    <t>Total number of schools this term</t>
  </si>
  <si>
    <t>Deducted stetchford as not paid EYSFF Summer</t>
  </si>
  <si>
    <t>Maryvale</t>
  </si>
  <si>
    <t>On Cash sheet</t>
  </si>
  <si>
    <t>Under 2's Pupils Spring</t>
  </si>
  <si>
    <t>2 Year Olds Pupils Spring Term Per Week</t>
  </si>
  <si>
    <t>2 Year Olds Spring Term Hours Per Week</t>
  </si>
  <si>
    <t>Pupil Numbers 3&amp;4 Year Olds Spring Term</t>
  </si>
  <si>
    <t>DERN (Claiming Extended Hours) 3&amp;4 Year Olds Spring Term</t>
  </si>
  <si>
    <t>Universal Hours 3&amp;4 Year Olds Spring Term Per Week</t>
  </si>
  <si>
    <t>Extended Hours 3&amp;4 Year Olds Spring Term</t>
  </si>
  <si>
    <t>EYPP Spring Term Pupils</t>
  </si>
  <si>
    <t>EYPP Spring Term Universal Hours</t>
  </si>
  <si>
    <t>Free School Meals Qualifying Pupils Spring</t>
  </si>
  <si>
    <t>Free School Meals Total</t>
  </si>
  <si>
    <t>DAF Pupils Spring</t>
  </si>
  <si>
    <t>BCC's EY Povider ID</t>
  </si>
  <si>
    <t>Spring for all factors + Summer Indicatives+ AtumnIndicatives</t>
  </si>
  <si>
    <t>Primary School</t>
  </si>
  <si>
    <t>Number of Pupils FSM 2 (PT)</t>
  </si>
  <si>
    <t>Total Number of Pupils FSM (2yr, 3&amp;4 yr)</t>
  </si>
  <si>
    <t>Total FSM Universal Hours (2yr, 3&amp;4 yr)</t>
  </si>
  <si>
    <t>Total FSM Extended Hours (2 yr, 3&amp;4 yr)</t>
  </si>
  <si>
    <t>FSM PT</t>
  </si>
  <si>
    <t>FSM FT</t>
  </si>
  <si>
    <t>Diff</t>
  </si>
  <si>
    <t>Amount per hour 2025/26</t>
  </si>
  <si>
    <t>This table shows the allocated amount to MNS by the DfE for 2026/27 . This was the final figure published on 17/12/2025</t>
  </si>
  <si>
    <t xml:space="preserve">MNS supplementary funding allocation for the full financial year 2026 to 2027 should be treated in the same way as the rest of the allocations for the early years block. </t>
  </si>
  <si>
    <t xml:space="preserve">Residual </t>
  </si>
  <si>
    <t>Lump Sum</t>
  </si>
  <si>
    <t xml:space="preserve">Check </t>
  </si>
  <si>
    <t xml:space="preserve"> -   </t>
  </si>
  <si>
    <t>Indicitive Budget 26/27</t>
  </si>
  <si>
    <t>2026/27 Early Years Funding Calculator Tool</t>
  </si>
  <si>
    <t>Spring 24/25 hours</t>
  </si>
  <si>
    <t>Summer 25/26 hours</t>
  </si>
  <si>
    <t>Autumn 25/26 hours</t>
  </si>
  <si>
    <t>£68k Lump Funding</t>
  </si>
  <si>
    <t>Maintained Schools Supplementary Funding</t>
  </si>
  <si>
    <t>Total Supplementary Funding</t>
  </si>
  <si>
    <t>MNS?</t>
  </si>
  <si>
    <t>Term Total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</si>
</sst>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quot;£&quot;#,##0.00"/>
    <numFmt numFmtId="165" formatCode="_-* #,##0_-;\-* #,##0_-;_-* &quot;-&quot;??_-;_-@_-"/>
    <numFmt numFmtId="166" formatCode="&quot;£&quot;#,##0"/>
    <numFmt numFmtId="167" formatCode="_-&quot;£&quot;* #,##0_-;\-&quot;£&quot;* #,##0_-;_-&quot;£&quot;* &quot;-&quot;??_-;_-@_-"/>
    <numFmt numFmtId="168" formatCode="#,##0.0_ ;[Red]\-#,##0.0\ "/>
    <numFmt numFmtId="169" formatCode="#,##0.00_ ;[Red]\(#,##0.00\)\ "/>
    <numFmt numFmtId="170" formatCode="#,##0_ ;[Red]\-#,##0\ "/>
    <numFmt numFmtId="171" formatCode="#,##0.00_ ;[Red]\-#,##0.00\ "/>
    <numFmt numFmtId="172" formatCode="&quot;£&quot;#,##0_);[Red]\(&quot;£&quot;#,##0\)"/>
    <numFmt numFmtId="173" formatCode="#,##0.00_ ;[Red]\(#,##0.00\)"/>
    <numFmt numFmtId="174" formatCode="0_ ;[Red]\-0\ "/>
  </numFmts>
  <fonts count="52"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0"/>
      <color theme="1"/>
      <name val="Arial"/>
      <family val="2"/>
    </font>
    <font>
      <sz val="10"/>
      <color theme="1"/>
      <name val="Arial"/>
      <family val="2"/>
    </font>
    <font>
      <sz val="10"/>
      <color theme="1"/>
      <name val="Aptos Narrow"/>
      <family val="2"/>
      <scheme val="minor"/>
    </font>
    <font>
      <b/>
      <sz val="10"/>
      <color theme="1"/>
      <name val="Aptos Narrow"/>
      <family val="2"/>
      <scheme val="minor"/>
    </font>
    <font>
      <sz val="10"/>
      <color theme="1"/>
      <name val="Aptos Narrow"/>
      <family val="2"/>
    </font>
    <font>
      <b/>
      <sz val="10"/>
      <color theme="1"/>
      <name val="Aptos Narrow"/>
      <family val="2"/>
    </font>
    <font>
      <sz val="10"/>
      <color rgb="FFFF0000"/>
      <name val="Aptos Narrow"/>
      <family val="2"/>
    </font>
    <font>
      <sz val="10"/>
      <name val="Aptos Narrow"/>
      <family val="2"/>
    </font>
    <font>
      <sz val="11"/>
      <color theme="1"/>
      <name val="Aptos Narrow"/>
      <family val="2"/>
    </font>
    <font>
      <b/>
      <sz val="9"/>
      <color indexed="81"/>
      <name val="Tahoma"/>
      <family val="2"/>
    </font>
    <font>
      <sz val="9"/>
      <color indexed="81"/>
      <name val="Tahoma"/>
      <family val="2"/>
    </font>
    <font>
      <sz val="12"/>
      <color theme="1"/>
      <name val="Arial"/>
      <family val="2"/>
    </font>
    <font>
      <sz val="12"/>
      <color rgb="FF16365C"/>
      <name val="Arial"/>
      <family val="2"/>
    </font>
    <font>
      <b/>
      <sz val="14"/>
      <name val="Calibri"/>
      <family val="2"/>
    </font>
    <font>
      <u/>
      <sz val="11"/>
      <color rgb="FF0000FF"/>
      <name val="Calibri"/>
      <family val="2"/>
    </font>
    <font>
      <b/>
      <sz val="16"/>
      <color rgb="FF000000"/>
      <name val="Calibri"/>
      <family val="2"/>
    </font>
    <font>
      <sz val="11"/>
      <color rgb="FF000000"/>
      <name val="Calibri"/>
      <family val="2"/>
    </font>
    <font>
      <sz val="12"/>
      <color rgb="FF000000"/>
      <name val="Calibri"/>
      <family val="2"/>
    </font>
    <font>
      <sz val="10"/>
      <name val="Arial"/>
      <family val="2"/>
    </font>
    <font>
      <b/>
      <sz val="10"/>
      <color rgb="FF0B0B0B"/>
      <name val="Arial"/>
      <family val="2"/>
    </font>
    <font>
      <sz val="10"/>
      <color rgb="FF0B0C0C"/>
      <name val="Arial"/>
      <family val="2"/>
    </font>
    <font>
      <sz val="11"/>
      <name val="Arial"/>
      <family val="2"/>
    </font>
    <font>
      <sz val="10"/>
      <color rgb="FF000000"/>
      <name val="Calibri"/>
      <family val="2"/>
    </font>
    <font>
      <b/>
      <sz val="11"/>
      <name val="Arial"/>
      <family val="2"/>
    </font>
    <font>
      <sz val="9"/>
      <color rgb="FF000000"/>
      <name val="Calibri"/>
      <family val="2"/>
    </font>
    <font>
      <b/>
      <sz val="10"/>
      <color rgb="FF000000"/>
      <name val="Arial"/>
      <family val="2"/>
    </font>
    <font>
      <b/>
      <sz val="11"/>
      <color rgb="FF403151"/>
      <name val="Arial"/>
      <family val="2"/>
    </font>
    <font>
      <sz val="10"/>
      <color rgb="FF000000"/>
      <name val="Arial"/>
      <family val="2"/>
    </font>
    <font>
      <b/>
      <sz val="11"/>
      <color rgb="FF000000"/>
      <name val="Calibri"/>
      <family val="2"/>
    </font>
    <font>
      <sz val="11"/>
      <color theme="0"/>
      <name val="Aptos Narrow"/>
      <family val="2"/>
      <scheme val="minor"/>
    </font>
    <font>
      <b/>
      <sz val="14"/>
      <color theme="0"/>
      <name val="Aptos Narrow"/>
      <family val="2"/>
      <scheme val="minor"/>
    </font>
    <font>
      <sz val="14"/>
      <color theme="0"/>
      <name val="Aptos Narrow"/>
      <family val="2"/>
      <scheme val="minor"/>
    </font>
    <font>
      <sz val="8"/>
      <name val="Aptos Narrow"/>
      <family val="2"/>
      <scheme val="minor"/>
    </font>
    <font>
      <b/>
      <sz val="9"/>
      <color theme="1"/>
      <name val="Arial"/>
      <family val="2"/>
    </font>
    <font>
      <b/>
      <sz val="11"/>
      <color theme="1"/>
      <name val="Aptos Narrow"/>
      <family val="2"/>
    </font>
    <font>
      <sz val="9"/>
      <color theme="1"/>
      <name val="Arial"/>
      <family val="2"/>
    </font>
    <font>
      <sz val="8"/>
      <color theme="1"/>
      <name val="Arial"/>
      <family val="2"/>
    </font>
    <font>
      <b/>
      <sz val="11"/>
      <color theme="7" tint="-0.499984740745262"/>
      <name val="Arial"/>
      <family val="2"/>
    </font>
    <font>
      <b/>
      <sz val="10"/>
      <color rgb="FFFF0000"/>
      <name val="Arial"/>
      <family val="2"/>
    </font>
    <font>
      <b/>
      <sz val="12"/>
      <color theme="1"/>
      <name val="Arial"/>
      <family val="2"/>
    </font>
    <font>
      <b/>
      <sz val="8"/>
      <color theme="1"/>
      <name val="Arial"/>
      <family val="2"/>
    </font>
    <font>
      <b/>
      <sz val="10"/>
      <name val="Arial"/>
      <family val="2"/>
    </font>
    <font>
      <b/>
      <i/>
      <sz val="11"/>
      <color theme="1"/>
      <name val="Arial"/>
      <family val="2"/>
    </font>
    <font>
      <b/>
      <sz val="11"/>
      <name val="Aptos Narrow"/>
      <family val="2"/>
      <scheme val="minor"/>
    </font>
    <font>
      <sz val="11"/>
      <color rgb="FFFF0000"/>
      <name val="Aptos Narrow"/>
      <family val="2"/>
      <scheme val="minor"/>
    </font>
    <font>
      <sz val="10"/>
      <color rgb="FFFF0000"/>
      <name val="Arial"/>
      <family val="2"/>
    </font>
    <font>
      <b/>
      <sz val="14"/>
      <color theme="1"/>
      <name val="Aptos Narrow"/>
      <family val="2"/>
      <scheme val="minor"/>
    </font>
    <font>
      <sz val="11"/>
      <name val="Aptos Narrow"/>
      <family val="2"/>
      <scheme val="minor"/>
    </font>
  </fonts>
  <fills count="38">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BFC1C3"/>
        <bgColor rgb="FFBFC1C3"/>
      </patternFill>
    </fill>
    <fill>
      <patternFill patternType="solid">
        <fgColor rgb="FFE26B0A"/>
        <bgColor rgb="FF000000"/>
      </patternFill>
    </fill>
    <fill>
      <patternFill patternType="solid">
        <fgColor rgb="FFFCD5B4"/>
        <bgColor rgb="FFBFC1C3"/>
      </patternFill>
    </fill>
    <fill>
      <patternFill patternType="solid">
        <fgColor rgb="FFFABF8F"/>
        <bgColor rgb="FF000000"/>
      </patternFill>
    </fill>
    <fill>
      <patternFill patternType="solid">
        <fgColor rgb="FFCCC0DA"/>
        <bgColor rgb="FF000000"/>
      </patternFill>
    </fill>
    <fill>
      <patternFill patternType="solid">
        <fgColor rgb="FFD9D9D9"/>
        <bgColor rgb="FF000000"/>
      </patternFill>
    </fill>
    <fill>
      <patternFill patternType="solid">
        <fgColor rgb="FFF2F2F2"/>
        <bgColor rgb="FF000000"/>
      </patternFill>
    </fill>
    <fill>
      <patternFill patternType="solid">
        <fgColor theme="9" tint="0.79998168889431442"/>
        <bgColor rgb="FF000000"/>
      </patternFill>
    </fill>
    <fill>
      <patternFill patternType="solid">
        <fgColor rgb="FFD0007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rgb="FFFFFFCC"/>
        <bgColor indexed="64"/>
      </patternFill>
    </fill>
    <fill>
      <patternFill patternType="solid">
        <fgColor rgb="FFCCEC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8" tint="0.79998168889431442"/>
        <bgColor indexed="64"/>
      </patternFill>
    </fill>
  </fills>
  <borders count="4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top/>
      <bottom/>
      <diagonal/>
    </border>
    <border>
      <left style="thin">
        <color auto="1"/>
      </left>
      <right style="hair">
        <color auto="1"/>
      </right>
      <top style="hair">
        <color auto="1"/>
      </top>
      <bottom style="hair">
        <color auto="1"/>
      </bottom>
      <diagonal/>
    </border>
    <border>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double">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bottom style="hair">
        <color auto="1"/>
      </bottom>
      <diagonal/>
    </border>
  </borders>
  <cellStyleXfs count="18">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0" fontId="5" fillId="0" borderId="0"/>
    <xf numFmtId="0" fontId="15" fillId="0" borderId="0"/>
    <xf numFmtId="0" fontId="1" fillId="0" borderId="0"/>
    <xf numFmtId="0" fontId="1" fillId="0" borderId="0"/>
    <xf numFmtId="0" fontId="22" fillId="0" borderId="0"/>
    <xf numFmtId="43" fontId="15" fillId="0" borderId="0" applyFont="0" applyFill="0" applyBorder="0" applyAlignment="0" applyProtection="0"/>
    <xf numFmtId="0" fontId="22" fillId="0" borderId="0"/>
    <xf numFmtId="0" fontId="1" fillId="0" borderId="0"/>
    <xf numFmtId="0" fontId="5" fillId="0" borderId="0"/>
    <xf numFmtId="0" fontId="15" fillId="0" borderId="0"/>
    <xf numFmtId="44" fontId="1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15" fillId="0" borderId="0" applyFont="0" applyFill="0" applyBorder="0" applyAlignment="0" applyProtection="0"/>
  </cellStyleXfs>
  <cellXfs count="509">
    <xf numFmtId="0" fontId="0" fillId="0" borderId="0" xfId="0"/>
    <xf numFmtId="0" fontId="0" fillId="2" borderId="0" xfId="0" applyFill="1"/>
    <xf numFmtId="0" fontId="2" fillId="2" borderId="4" xfId="0" applyFont="1" applyFill="1" applyBorder="1"/>
    <xf numFmtId="0" fontId="0" fillId="2" borderId="4" xfId="0" applyFill="1" applyBorder="1"/>
    <xf numFmtId="0" fontId="0" fillId="0" borderId="4" xfId="0" applyBorder="1"/>
    <xf numFmtId="0" fontId="2" fillId="0" borderId="0" xfId="0" applyFont="1"/>
    <xf numFmtId="164" fontId="5" fillId="2" borderId="4" xfId="3" applyNumberFormat="1" applyFont="1" applyFill="1" applyBorder="1" applyAlignment="1" applyProtection="1">
      <alignment horizontal="left" vertical="center"/>
      <protection locked="0"/>
    </xf>
    <xf numFmtId="165" fontId="0" fillId="2" borderId="4" xfId="1" applyNumberFormat="1" applyFont="1" applyFill="1" applyBorder="1"/>
    <xf numFmtId="164" fontId="0" fillId="2" borderId="4" xfId="0" applyNumberFormat="1" applyFill="1" applyBorder="1" applyAlignment="1">
      <alignment horizontal="left" vertical="center"/>
    </xf>
    <xf numFmtId="166" fontId="5" fillId="2" borderId="4" xfId="3" applyNumberFormat="1" applyFont="1" applyFill="1" applyBorder="1" applyAlignment="1" applyProtection="1">
      <alignment horizontal="left" vertical="center"/>
      <protection locked="0"/>
    </xf>
    <xf numFmtId="164" fontId="0" fillId="2" borderId="0" xfId="0" applyNumberFormat="1" applyFill="1"/>
    <xf numFmtId="0" fontId="2" fillId="0" borderId="6" xfId="0" applyFont="1" applyBorder="1" applyAlignment="1">
      <alignment horizontal="center" vertical="top" wrapText="1"/>
    </xf>
    <xf numFmtId="0" fontId="2" fillId="0" borderId="7" xfId="0" applyFont="1" applyBorder="1" applyAlignment="1">
      <alignment horizontal="center" vertical="top" wrapText="1"/>
    </xf>
    <xf numFmtId="0" fontId="2" fillId="0" borderId="8" xfId="0" applyFont="1" applyBorder="1" applyAlignment="1">
      <alignment horizontal="center" vertical="top" wrapText="1"/>
    </xf>
    <xf numFmtId="0" fontId="2" fillId="0" borderId="9" xfId="0" applyFont="1" applyBorder="1" applyAlignment="1">
      <alignment horizontal="center" vertical="top" wrapText="1"/>
    </xf>
    <xf numFmtId="43" fontId="0" fillId="0" borderId="11" xfId="0" applyNumberFormat="1" applyBorder="1" applyAlignment="1">
      <alignment vertical="center" wrapText="1"/>
    </xf>
    <xf numFmtId="43" fontId="0" fillId="0" borderId="12" xfId="0" applyNumberFormat="1" applyBorder="1" applyAlignment="1">
      <alignment vertical="center" wrapText="1"/>
    </xf>
    <xf numFmtId="0" fontId="0" fillId="0" borderId="13" xfId="0" applyBorder="1"/>
    <xf numFmtId="0" fontId="0" fillId="4" borderId="13" xfId="0" applyFill="1" applyBorder="1"/>
    <xf numFmtId="0" fontId="0" fillId="4" borderId="4" xfId="0" applyFill="1" applyBorder="1"/>
    <xf numFmtId="43" fontId="0" fillId="4" borderId="11" xfId="0" applyNumberFormat="1" applyFill="1" applyBorder="1" applyAlignment="1">
      <alignment vertical="center" wrapText="1"/>
    </xf>
    <xf numFmtId="43" fontId="0" fillId="4" borderId="12" xfId="0" applyNumberFormat="1" applyFill="1" applyBorder="1" applyAlignment="1">
      <alignment vertical="center" wrapText="1"/>
    </xf>
    <xf numFmtId="0" fontId="0" fillId="4" borderId="10" xfId="0" applyFill="1" applyBorder="1"/>
    <xf numFmtId="0" fontId="0" fillId="0" borderId="13" xfId="0" applyBorder="1" applyAlignment="1">
      <alignment vertical="center" wrapText="1"/>
    </xf>
    <xf numFmtId="0" fontId="0" fillId="4" borderId="11" xfId="0" applyFill="1" applyBorder="1"/>
    <xf numFmtId="0" fontId="0" fillId="0" borderId="4" xfId="0" applyBorder="1" applyAlignment="1">
      <alignment vertical="center" wrapText="1"/>
    </xf>
    <xf numFmtId="0" fontId="6" fillId="0" borderId="0" xfId="0" applyFont="1" applyAlignment="1">
      <alignment horizontal="center"/>
    </xf>
    <xf numFmtId="0" fontId="6" fillId="0" borderId="0" xfId="0" applyFont="1"/>
    <xf numFmtId="0" fontId="7" fillId="0" borderId="14" xfId="0" applyFont="1" applyBorder="1"/>
    <xf numFmtId="5" fontId="6" fillId="0" borderId="0" xfId="0" applyNumberFormat="1" applyFont="1"/>
    <xf numFmtId="165" fontId="6" fillId="0" borderId="0" xfId="0" applyNumberFormat="1" applyFont="1" applyAlignment="1">
      <alignment horizontal="center"/>
    </xf>
    <xf numFmtId="6" fontId="6" fillId="0" borderId="0" xfId="0" applyNumberFormat="1" applyFont="1"/>
    <xf numFmtId="165" fontId="7" fillId="5" borderId="0" xfId="1" applyNumberFormat="1" applyFont="1" applyFill="1" applyAlignment="1">
      <alignment horizontal="center"/>
    </xf>
    <xf numFmtId="165" fontId="7" fillId="5" borderId="0" xfId="1" applyNumberFormat="1" applyFont="1" applyFill="1"/>
    <xf numFmtId="44" fontId="7" fillId="5" borderId="0" xfId="2" applyFont="1" applyFill="1"/>
    <xf numFmtId="167" fontId="7" fillId="5" borderId="0" xfId="2" applyNumberFormat="1" applyFont="1" applyFill="1"/>
    <xf numFmtId="165" fontId="7" fillId="0" borderId="0" xfId="1" applyNumberFormat="1" applyFont="1" applyFill="1"/>
    <xf numFmtId="7" fontId="7" fillId="0" borderId="0" xfId="0" applyNumberFormat="1" applyFont="1"/>
    <xf numFmtId="8" fontId="7" fillId="0" borderId="0" xfId="0" applyNumberFormat="1" applyFont="1"/>
    <xf numFmtId="7" fontId="6" fillId="0" borderId="0" xfId="0" applyNumberFormat="1" applyFont="1"/>
    <xf numFmtId="43" fontId="6" fillId="0" borderId="0" xfId="1" applyFont="1" applyAlignment="1">
      <alignment horizontal="center"/>
    </xf>
    <xf numFmtId="0" fontId="6" fillId="6" borderId="0" xfId="0" applyFont="1" applyFill="1"/>
    <xf numFmtId="44" fontId="6" fillId="0" borderId="0" xfId="2" applyFont="1"/>
    <xf numFmtId="0" fontId="7" fillId="0" borderId="0" xfId="0" applyFont="1" applyAlignment="1">
      <alignment horizontal="center" vertical="center" wrapText="1"/>
    </xf>
    <xf numFmtId="0" fontId="7" fillId="0" borderId="0" xfId="0" applyFont="1" applyAlignment="1">
      <alignment horizontal="center" wrapText="1"/>
    </xf>
    <xf numFmtId="5" fontId="7" fillId="0" borderId="0" xfId="0" applyNumberFormat="1" applyFont="1" applyAlignment="1">
      <alignment horizontal="center" wrapText="1"/>
    </xf>
    <xf numFmtId="6" fontId="7" fillId="0" borderId="0" xfId="0" applyNumberFormat="1" applyFont="1" applyAlignment="1">
      <alignment horizontal="center" wrapText="1"/>
    </xf>
    <xf numFmtId="0" fontId="7" fillId="6" borderId="0" xfId="0" applyFont="1" applyFill="1" applyAlignment="1">
      <alignment horizontal="center" wrapText="1"/>
    </xf>
    <xf numFmtId="9" fontId="7" fillId="7" borderId="0" xfId="0" applyNumberFormat="1" applyFont="1" applyFill="1" applyAlignment="1">
      <alignment horizontal="center" wrapText="1"/>
    </xf>
    <xf numFmtId="166" fontId="6" fillId="0" borderId="0" xfId="0" applyNumberFormat="1" applyFont="1"/>
    <xf numFmtId="167" fontId="6" fillId="0" borderId="0" xfId="2" applyNumberFormat="1" applyFont="1" applyAlignment="1">
      <alignment horizontal="center"/>
    </xf>
    <xf numFmtId="166" fontId="6" fillId="6" borderId="0" xfId="0" applyNumberFormat="1" applyFont="1" applyFill="1"/>
    <xf numFmtId="164" fontId="6" fillId="0" borderId="0" xfId="0" applyNumberFormat="1" applyFont="1"/>
    <xf numFmtId="7" fontId="6" fillId="7" borderId="0" xfId="0" applyNumberFormat="1" applyFont="1" applyFill="1"/>
    <xf numFmtId="43" fontId="6" fillId="0" borderId="0" xfId="1" applyFont="1"/>
    <xf numFmtId="43" fontId="6" fillId="0" borderId="0" xfId="0" applyNumberFormat="1" applyFont="1"/>
    <xf numFmtId="1" fontId="6" fillId="0" borderId="0" xfId="0" applyNumberFormat="1" applyFont="1"/>
    <xf numFmtId="0" fontId="6" fillId="8" borderId="0" xfId="0" applyFont="1" applyFill="1"/>
    <xf numFmtId="0" fontId="6" fillId="8" borderId="0" xfId="0" applyFont="1" applyFill="1" applyAlignment="1">
      <alignment horizontal="center"/>
    </xf>
    <xf numFmtId="5" fontId="6" fillId="8" borderId="0" xfId="0" applyNumberFormat="1" applyFont="1" applyFill="1"/>
    <xf numFmtId="6" fontId="6" fillId="8" borderId="0" xfId="0" applyNumberFormat="1" applyFont="1" applyFill="1"/>
    <xf numFmtId="166" fontId="6" fillId="8" borderId="0" xfId="0" applyNumberFormat="1" applyFont="1" applyFill="1"/>
    <xf numFmtId="1" fontId="6" fillId="8" borderId="0" xfId="0" applyNumberFormat="1" applyFont="1" applyFill="1" applyAlignment="1">
      <alignment horizontal="center"/>
    </xf>
    <xf numFmtId="165" fontId="6" fillId="8" borderId="0" xfId="1" applyNumberFormat="1" applyFont="1" applyFill="1"/>
    <xf numFmtId="164" fontId="6" fillId="8" borderId="0" xfId="0" applyNumberFormat="1" applyFont="1" applyFill="1"/>
    <xf numFmtId="0" fontId="7" fillId="0" borderId="0" xfId="0" applyFont="1"/>
    <xf numFmtId="0" fontId="8" fillId="0" borderId="0" xfId="4" applyFont="1"/>
    <xf numFmtId="0" fontId="6" fillId="2" borderId="0" xfId="0" applyFont="1" applyFill="1"/>
    <xf numFmtId="0" fontId="8" fillId="0" borderId="0" xfId="4" applyFont="1" applyAlignment="1">
      <alignment horizontal="center"/>
    </xf>
    <xf numFmtId="0" fontId="9" fillId="0" borderId="0" xfId="4" applyFont="1" applyAlignment="1">
      <alignment horizontal="center"/>
    </xf>
    <xf numFmtId="0" fontId="10" fillId="0" borderId="0" xfId="4" applyFont="1" applyAlignment="1">
      <alignment horizontal="center"/>
    </xf>
    <xf numFmtId="0" fontId="8" fillId="5" borderId="0" xfId="4" applyFont="1" applyFill="1" applyAlignment="1">
      <alignment horizontal="center"/>
    </xf>
    <xf numFmtId="0" fontId="10" fillId="5" borderId="0" xfId="4" applyFont="1" applyFill="1" applyAlignment="1">
      <alignment horizontal="center"/>
    </xf>
    <xf numFmtId="0" fontId="11" fillId="0" borderId="0" xfId="4" applyFont="1" applyAlignment="1">
      <alignment horizontal="center"/>
    </xf>
    <xf numFmtId="0" fontId="12" fillId="0" borderId="0" xfId="0" applyFont="1"/>
    <xf numFmtId="165" fontId="6" fillId="0" borderId="0" xfId="0" applyNumberFormat="1" applyFont="1"/>
    <xf numFmtId="8" fontId="6" fillId="0" borderId="0" xfId="0" applyNumberFormat="1" applyFont="1"/>
    <xf numFmtId="164" fontId="6" fillId="4" borderId="0" xfId="0" applyNumberFormat="1" applyFont="1" applyFill="1"/>
    <xf numFmtId="164" fontId="6" fillId="7" borderId="0" xfId="0" applyNumberFormat="1" applyFont="1" applyFill="1"/>
    <xf numFmtId="164" fontId="6" fillId="0" borderId="0" xfId="1" applyNumberFormat="1" applyFont="1"/>
    <xf numFmtId="167" fontId="7" fillId="5" borderId="0" xfId="2" applyNumberFormat="1" applyFont="1" applyFill="1" applyAlignment="1">
      <alignment horizontal="center"/>
    </xf>
    <xf numFmtId="44" fontId="6" fillId="0" borderId="0" xfId="2" applyFont="1" applyAlignment="1">
      <alignment horizontal="center"/>
    </xf>
    <xf numFmtId="9" fontId="7" fillId="0" borderId="0" xfId="0" applyNumberFormat="1" applyFont="1" applyAlignment="1">
      <alignment horizontal="center" wrapText="1"/>
    </xf>
    <xf numFmtId="1" fontId="6" fillId="0" borderId="0" xfId="0" applyNumberFormat="1" applyFont="1" applyAlignment="1">
      <alignment horizontal="center"/>
    </xf>
    <xf numFmtId="0" fontId="6" fillId="9" borderId="0" xfId="0" applyFont="1" applyFill="1"/>
    <xf numFmtId="0" fontId="17" fillId="10" borderId="0" xfId="7" applyFont="1" applyFill="1"/>
    <xf numFmtId="0" fontId="20" fillId="10" borderId="0" xfId="7" applyFont="1" applyFill="1"/>
    <xf numFmtId="0" fontId="20" fillId="0" borderId="0" xfId="6" applyFont="1"/>
    <xf numFmtId="0" fontId="25" fillId="10" borderId="0" xfId="7" applyFont="1" applyFill="1"/>
    <xf numFmtId="0" fontId="26" fillId="10" borderId="0" xfId="7" applyFont="1" applyFill="1"/>
    <xf numFmtId="0" fontId="22" fillId="0" borderId="0" xfId="10"/>
    <xf numFmtId="0" fontId="20" fillId="18" borderId="0" xfId="7" applyFont="1" applyFill="1"/>
    <xf numFmtId="0" fontId="15" fillId="0" borderId="0" xfId="5"/>
    <xf numFmtId="0" fontId="32" fillId="0" borderId="0" xfId="6" applyFont="1" applyAlignment="1">
      <alignment horizontal="center"/>
    </xf>
    <xf numFmtId="6" fontId="20" fillId="0" borderId="0" xfId="6" applyNumberFormat="1" applyFont="1"/>
    <xf numFmtId="168" fontId="20" fillId="0" borderId="0" xfId="6" applyNumberFormat="1" applyFont="1"/>
    <xf numFmtId="0" fontId="20" fillId="0" borderId="0" xfId="7" applyFont="1"/>
    <xf numFmtId="6" fontId="32" fillId="0" borderId="18" xfId="6" applyNumberFormat="1" applyFont="1" applyBorder="1"/>
    <xf numFmtId="0" fontId="34" fillId="19" borderId="20" xfId="0" applyFont="1" applyFill="1" applyBorder="1"/>
    <xf numFmtId="0" fontId="33" fillId="19" borderId="20" xfId="0" applyFont="1" applyFill="1" applyBorder="1"/>
    <xf numFmtId="0" fontId="0" fillId="19" borderId="20" xfId="0" applyFill="1" applyBorder="1"/>
    <xf numFmtId="0" fontId="0" fillId="19" borderId="20" xfId="0" applyFill="1" applyBorder="1" applyProtection="1">
      <protection hidden="1"/>
    </xf>
    <xf numFmtId="0" fontId="2" fillId="19" borderId="22" xfId="0" applyFont="1" applyFill="1" applyBorder="1"/>
    <xf numFmtId="0" fontId="0" fillId="19" borderId="22" xfId="0" applyFill="1" applyBorder="1"/>
    <xf numFmtId="0" fontId="2" fillId="0" borderId="23" xfId="0" applyFont="1" applyBorder="1" applyAlignment="1">
      <alignment horizontal="center" vertical="top" wrapText="1"/>
    </xf>
    <xf numFmtId="0" fontId="2" fillId="0" borderId="24" xfId="0" applyFont="1" applyBorder="1" applyAlignment="1">
      <alignment horizontal="center" vertical="top" wrapText="1"/>
    </xf>
    <xf numFmtId="0" fontId="2" fillId="0" borderId="25" xfId="0" applyFont="1" applyBorder="1" applyAlignment="1">
      <alignment horizontal="center" vertical="top" wrapText="1"/>
    </xf>
    <xf numFmtId="0" fontId="2" fillId="0" borderId="16" xfId="0" applyFont="1" applyBorder="1" applyAlignment="1">
      <alignment horizontal="center" vertical="top" wrapText="1"/>
    </xf>
    <xf numFmtId="0" fontId="2" fillId="0" borderId="26" xfId="0" applyFont="1" applyBorder="1" applyAlignment="1">
      <alignment horizontal="center" vertical="top" wrapText="1"/>
    </xf>
    <xf numFmtId="0" fontId="0" fillId="2" borderId="2" xfId="0" applyFill="1" applyBorder="1" applyAlignment="1">
      <alignment horizontal="centerContinuous"/>
    </xf>
    <xf numFmtId="0" fontId="0" fillId="2" borderId="3" xfId="0" applyFill="1" applyBorder="1" applyAlignment="1">
      <alignment horizontal="centerContinuous"/>
    </xf>
    <xf numFmtId="0" fontId="26" fillId="0" borderId="0" xfId="7" applyFont="1"/>
    <xf numFmtId="0" fontId="3" fillId="0" borderId="0" xfId="3"/>
    <xf numFmtId="0" fontId="1" fillId="0" borderId="0" xfId="11"/>
    <xf numFmtId="0" fontId="37" fillId="21" borderId="4" xfId="5" applyFont="1" applyFill="1" applyBorder="1" applyAlignment="1">
      <alignment horizontal="center" vertical="center"/>
    </xf>
    <xf numFmtId="0" fontId="37" fillId="21" borderId="4" xfId="5" applyFont="1" applyFill="1" applyBorder="1" applyAlignment="1">
      <alignment horizontal="center" vertical="center" wrapText="1"/>
    </xf>
    <xf numFmtId="0" fontId="15" fillId="2" borderId="0" xfId="5" applyFill="1"/>
    <xf numFmtId="0" fontId="38" fillId="9" borderId="0" xfId="0" applyFont="1" applyFill="1" applyAlignment="1">
      <alignment horizontal="center" wrapText="1"/>
    </xf>
    <xf numFmtId="0" fontId="39" fillId="2" borderId="4" xfId="5" applyFont="1" applyFill="1" applyBorder="1"/>
    <xf numFmtId="7" fontId="39" fillId="2" borderId="4" xfId="5" applyNumberFormat="1" applyFont="1" applyFill="1" applyBorder="1"/>
    <xf numFmtId="1" fontId="39" fillId="2" borderId="4" xfId="5" applyNumberFormat="1" applyFont="1" applyFill="1" applyBorder="1"/>
    <xf numFmtId="0" fontId="12" fillId="9" borderId="0" xfId="0" applyFont="1" applyFill="1"/>
    <xf numFmtId="0" fontId="40" fillId="2" borderId="0" xfId="5" applyFont="1" applyFill="1" applyAlignment="1">
      <alignment horizontal="center" vertical="center"/>
    </xf>
    <xf numFmtId="0" fontId="41" fillId="25" borderId="0" xfId="5" applyFont="1" applyFill="1" applyAlignment="1">
      <alignment horizontal="center" vertical="center" wrapText="1"/>
    </xf>
    <xf numFmtId="0" fontId="4" fillId="20" borderId="4" xfId="12" applyFont="1" applyFill="1" applyBorder="1" applyAlignment="1">
      <alignment horizontal="center" vertical="center" wrapText="1"/>
    </xf>
    <xf numFmtId="0" fontId="4" fillId="20" borderId="27" xfId="12" applyFont="1" applyFill="1" applyBorder="1" applyAlignment="1">
      <alignment horizontal="center" vertical="center" wrapText="1"/>
    </xf>
    <xf numFmtId="0" fontId="4" fillId="22" borderId="0" xfId="12" applyFont="1" applyFill="1" applyAlignment="1">
      <alignment horizontal="center" vertical="center" wrapText="1"/>
    </xf>
    <xf numFmtId="0" fontId="4" fillId="23" borderId="23" xfId="12" applyFont="1" applyFill="1" applyBorder="1" applyAlignment="1">
      <alignment horizontal="center" vertical="center" wrapText="1"/>
    </xf>
    <xf numFmtId="0" fontId="4" fillId="23" borderId="25" xfId="12" applyFont="1" applyFill="1" applyBorder="1" applyAlignment="1">
      <alignment horizontal="center" vertical="center" wrapText="1"/>
    </xf>
    <xf numFmtId="0" fontId="4" fillId="23" borderId="16" xfId="12" applyFont="1" applyFill="1" applyBorder="1" applyAlignment="1">
      <alignment horizontal="center" vertical="center" wrapText="1"/>
    </xf>
    <xf numFmtId="0" fontId="2" fillId="0" borderId="0" xfId="0" applyFont="1" applyAlignment="1">
      <alignment horizontal="center" wrapText="1"/>
    </xf>
    <xf numFmtId="0" fontId="5" fillId="0" borderId="0" xfId="12"/>
    <xf numFmtId="0" fontId="5" fillId="0" borderId="0" xfId="12" applyAlignment="1">
      <alignment horizontal="center"/>
    </xf>
    <xf numFmtId="0" fontId="5" fillId="0" borderId="4" xfId="12" applyBorder="1"/>
    <xf numFmtId="165" fontId="5" fillId="0" borderId="4" xfId="1" applyNumberFormat="1" applyFont="1" applyBorder="1"/>
    <xf numFmtId="40" fontId="5" fillId="26" borderId="30" xfId="5" applyNumberFormat="1" applyFont="1" applyFill="1" applyBorder="1"/>
    <xf numFmtId="40" fontId="4" fillId="25" borderId="30" xfId="5" applyNumberFormat="1" applyFont="1" applyFill="1" applyBorder="1"/>
    <xf numFmtId="40" fontId="4" fillId="25" borderId="0" xfId="5" applyNumberFormat="1" applyFont="1" applyFill="1"/>
    <xf numFmtId="44" fontId="0" fillId="0" borderId="0" xfId="2" applyFont="1"/>
    <xf numFmtId="44" fontId="0" fillId="0" borderId="0" xfId="0" applyNumberFormat="1"/>
    <xf numFmtId="0" fontId="42" fillId="0" borderId="0" xfId="12" applyFont="1"/>
    <xf numFmtId="0" fontId="5" fillId="27" borderId="0" xfId="12" applyFill="1"/>
    <xf numFmtId="0" fontId="5" fillId="28" borderId="4" xfId="12" applyFill="1" applyBorder="1" applyAlignment="1">
      <alignment horizontal="center"/>
    </xf>
    <xf numFmtId="0" fontId="5" fillId="28" borderId="4" xfId="12" applyFill="1" applyBorder="1"/>
    <xf numFmtId="44" fontId="4" fillId="28" borderId="4" xfId="2" applyFont="1" applyFill="1" applyBorder="1"/>
    <xf numFmtId="170" fontId="6" fillId="0" borderId="0" xfId="0" applyNumberFormat="1" applyFont="1"/>
    <xf numFmtId="165" fontId="0" fillId="0" borderId="0" xfId="0" applyNumberFormat="1"/>
    <xf numFmtId="43" fontId="0" fillId="0" borderId="0" xfId="1" applyFont="1"/>
    <xf numFmtId="44" fontId="0" fillId="4" borderId="0" xfId="0" applyNumberFormat="1" applyFill="1"/>
    <xf numFmtId="43" fontId="0" fillId="0" borderId="0" xfId="0" applyNumberFormat="1"/>
    <xf numFmtId="0" fontId="2" fillId="2" borderId="5" xfId="0" applyFont="1" applyFill="1" applyBorder="1" applyAlignment="1">
      <alignment horizontal="centerContinuous"/>
    </xf>
    <xf numFmtId="0" fontId="0" fillId="2" borderId="20" xfId="0" applyFill="1" applyBorder="1"/>
    <xf numFmtId="0" fontId="5" fillId="2" borderId="0" xfId="3" applyNumberFormat="1" applyFont="1" applyFill="1" applyBorder="1" applyAlignment="1" applyProtection="1">
      <alignment horizontal="left" vertical="center"/>
      <protection locked="0"/>
    </xf>
    <xf numFmtId="0" fontId="0" fillId="2" borderId="22" xfId="0" applyFill="1" applyBorder="1"/>
    <xf numFmtId="166" fontId="5" fillId="2" borderId="0" xfId="3" applyNumberFormat="1" applyFont="1" applyFill="1" applyBorder="1" applyAlignment="1" applyProtection="1">
      <alignment horizontal="left" vertical="center"/>
      <protection locked="0"/>
    </xf>
    <xf numFmtId="165" fontId="0" fillId="0" borderId="0" xfId="1" applyNumberFormat="1" applyFont="1" applyFill="1" applyBorder="1"/>
    <xf numFmtId="0" fontId="4" fillId="0" borderId="0" xfId="3" applyNumberFormat="1" applyFont="1" applyFill="1" applyBorder="1" applyAlignment="1" applyProtection="1">
      <alignment horizontal="left" vertical="center"/>
      <protection locked="0"/>
    </xf>
    <xf numFmtId="166" fontId="5" fillId="0" borderId="0" xfId="3" applyNumberFormat="1" applyFont="1" applyFill="1" applyBorder="1" applyAlignment="1" applyProtection="1">
      <alignment horizontal="left" vertical="center"/>
      <protection locked="0"/>
    </xf>
    <xf numFmtId="0" fontId="2" fillId="2" borderId="1" xfId="0" applyFont="1" applyFill="1" applyBorder="1" applyAlignment="1">
      <alignment horizontal="centerContinuous"/>
    </xf>
    <xf numFmtId="0" fontId="0" fillId="2" borderId="31" xfId="0" applyFill="1" applyBorder="1"/>
    <xf numFmtId="0" fontId="5" fillId="20" borderId="4" xfId="12" applyFill="1" applyBorder="1" applyAlignment="1">
      <alignment vertical="center" wrapText="1"/>
    </xf>
    <xf numFmtId="0" fontId="5" fillId="20" borderId="4" xfId="12" applyFill="1" applyBorder="1" applyAlignment="1">
      <alignment horizontal="center" vertical="center" wrapText="1"/>
    </xf>
    <xf numFmtId="0" fontId="5" fillId="20" borderId="4" xfId="12" applyFill="1" applyBorder="1" applyAlignment="1">
      <alignment horizontal="left" vertical="center" wrapText="1"/>
    </xf>
    <xf numFmtId="0" fontId="5" fillId="0" borderId="0" xfId="12" applyAlignment="1">
      <alignment horizontal="left" wrapText="1"/>
    </xf>
    <xf numFmtId="0" fontId="5" fillId="30" borderId="0" xfId="12" applyFill="1"/>
    <xf numFmtId="0" fontId="5" fillId="30" borderId="0" xfId="12" applyFill="1" applyAlignment="1">
      <alignment horizontal="center"/>
    </xf>
    <xf numFmtId="0" fontId="5" fillId="30" borderId="0" xfId="12" applyFill="1" applyAlignment="1">
      <alignment horizontal="left" wrapText="1"/>
    </xf>
    <xf numFmtId="0" fontId="37" fillId="21" borderId="4" xfId="13" applyFont="1" applyFill="1" applyBorder="1" applyAlignment="1">
      <alignment horizontal="center" vertical="center"/>
    </xf>
    <xf numFmtId="0" fontId="37" fillId="21" borderId="4" xfId="13" applyFont="1" applyFill="1" applyBorder="1" applyAlignment="1">
      <alignment horizontal="center" vertical="center" wrapText="1"/>
    </xf>
    <xf numFmtId="0" fontId="15" fillId="2" borderId="0" xfId="13" applyFill="1"/>
    <xf numFmtId="6" fontId="7" fillId="0" borderId="0" xfId="5" applyNumberFormat="1" applyFont="1" applyAlignment="1">
      <alignment horizontal="center" wrapText="1"/>
    </xf>
    <xf numFmtId="0" fontId="38" fillId="9" borderId="0" xfId="5" applyFont="1" applyFill="1" applyAlignment="1">
      <alignment horizontal="center" wrapText="1"/>
    </xf>
    <xf numFmtId="0" fontId="43" fillId="0" borderId="0" xfId="5" applyFont="1"/>
    <xf numFmtId="0" fontId="39" fillId="2" borderId="4" xfId="13" applyFont="1" applyFill="1" applyBorder="1"/>
    <xf numFmtId="7" fontId="39" fillId="2" borderId="4" xfId="13" applyNumberFormat="1" applyFont="1" applyFill="1" applyBorder="1"/>
    <xf numFmtId="1" fontId="39" fillId="2" borderId="4" xfId="13" applyNumberFormat="1" applyFont="1" applyFill="1" applyBorder="1"/>
    <xf numFmtId="1" fontId="6" fillId="0" borderId="0" xfId="5" applyNumberFormat="1" applyFont="1" applyAlignment="1">
      <alignment horizontal="center"/>
    </xf>
    <xf numFmtId="0" fontId="12" fillId="9" borderId="0" xfId="5" applyFont="1" applyFill="1"/>
    <xf numFmtId="0" fontId="6" fillId="0" borderId="0" xfId="5" applyFont="1" applyAlignment="1">
      <alignment horizontal="center"/>
    </xf>
    <xf numFmtId="0" fontId="6" fillId="0" borderId="0" xfId="5" applyFont="1"/>
    <xf numFmtId="0" fontId="40" fillId="2" borderId="0" xfId="13" applyFont="1" applyFill="1" applyAlignment="1">
      <alignment horizontal="center" vertical="center"/>
    </xf>
    <xf numFmtId="0" fontId="44" fillId="2" borderId="0" xfId="13" applyFont="1" applyFill="1" applyAlignment="1">
      <alignment horizontal="center" vertical="center"/>
    </xf>
    <xf numFmtId="0" fontId="2" fillId="0" borderId="0" xfId="5" applyFont="1" applyAlignment="1">
      <alignment horizontal="center" wrapText="1"/>
    </xf>
    <xf numFmtId="165" fontId="5" fillId="0" borderId="4" xfId="9" applyNumberFormat="1" applyFont="1" applyBorder="1"/>
    <xf numFmtId="40" fontId="5" fillId="26" borderId="30" xfId="13" applyNumberFormat="1" applyFont="1" applyFill="1" applyBorder="1"/>
    <xf numFmtId="40" fontId="4" fillId="25" borderId="30" xfId="13" applyNumberFormat="1" applyFont="1" applyFill="1" applyBorder="1"/>
    <xf numFmtId="44" fontId="43" fillId="0" borderId="0" xfId="14" applyFont="1"/>
    <xf numFmtId="44" fontId="0" fillId="0" borderId="0" xfId="14" applyFont="1"/>
    <xf numFmtId="44" fontId="15" fillId="0" borderId="0" xfId="5" applyNumberFormat="1"/>
    <xf numFmtId="44" fontId="4" fillId="28" borderId="4" xfId="14" applyFont="1" applyFill="1" applyBorder="1"/>
    <xf numFmtId="6" fontId="6" fillId="0" borderId="0" xfId="5" applyNumberFormat="1" applyFont="1"/>
    <xf numFmtId="170" fontId="6" fillId="0" borderId="0" xfId="5" applyNumberFormat="1" applyFont="1"/>
    <xf numFmtId="0" fontId="12" fillId="0" borderId="0" xfId="5" applyFont="1"/>
    <xf numFmtId="165" fontId="15" fillId="0" borderId="0" xfId="5" applyNumberFormat="1"/>
    <xf numFmtId="43" fontId="0" fillId="0" borderId="0" xfId="9" applyFont="1"/>
    <xf numFmtId="43" fontId="43" fillId="0" borderId="0" xfId="9" applyFont="1"/>
    <xf numFmtId="44" fontId="15" fillId="4" borderId="0" xfId="5" applyNumberFormat="1" applyFill="1"/>
    <xf numFmtId="43" fontId="15" fillId="0" borderId="0" xfId="5" applyNumberFormat="1"/>
    <xf numFmtId="165" fontId="0" fillId="2" borderId="0" xfId="1" applyNumberFormat="1" applyFont="1" applyFill="1" applyBorder="1"/>
    <xf numFmtId="0" fontId="45" fillId="26" borderId="4" xfId="0" applyFont="1" applyFill="1" applyBorder="1" applyAlignment="1" applyProtection="1">
      <alignment horizontal="left" vertical="center"/>
      <protection locked="0"/>
    </xf>
    <xf numFmtId="0" fontId="2" fillId="26" borderId="4" xfId="0" applyFont="1" applyFill="1" applyBorder="1"/>
    <xf numFmtId="0" fontId="4" fillId="26" borderId="4" xfId="3" applyNumberFormat="1" applyFont="1" applyFill="1" applyBorder="1" applyAlignment="1" applyProtection="1">
      <alignment horizontal="left" vertical="center"/>
      <protection locked="0"/>
    </xf>
    <xf numFmtId="0" fontId="0" fillId="31" borderId="4" xfId="0" applyFill="1" applyBorder="1" applyProtection="1">
      <protection locked="0"/>
    </xf>
    <xf numFmtId="3" fontId="0" fillId="31" borderId="4" xfId="0" applyNumberFormat="1" applyFill="1" applyBorder="1" applyProtection="1">
      <protection locked="0"/>
    </xf>
    <xf numFmtId="0" fontId="2" fillId="26" borderId="4" xfId="0" applyFont="1" applyFill="1" applyBorder="1" applyAlignment="1">
      <alignment horizontal="left"/>
    </xf>
    <xf numFmtId="0" fontId="29" fillId="31" borderId="0" xfId="0" applyFont="1" applyFill="1" applyAlignment="1">
      <alignment vertical="center"/>
    </xf>
    <xf numFmtId="0" fontId="29" fillId="32" borderId="0" xfId="0" applyFont="1" applyFill="1" applyAlignment="1">
      <alignment vertical="center"/>
    </xf>
    <xf numFmtId="165" fontId="0" fillId="32" borderId="4" xfId="1" applyNumberFormat="1" applyFont="1" applyFill="1" applyBorder="1"/>
    <xf numFmtId="164" fontId="0" fillId="32" borderId="4" xfId="0" applyNumberFormat="1" applyFill="1" applyBorder="1"/>
    <xf numFmtId="0" fontId="29" fillId="0" borderId="0" xfId="0" applyFont="1" applyAlignment="1">
      <alignment vertical="center"/>
    </xf>
    <xf numFmtId="0" fontId="0" fillId="0" borderId="31" xfId="0" applyBorder="1"/>
    <xf numFmtId="0" fontId="2" fillId="2" borderId="27" xfId="0" applyFont="1" applyFill="1" applyBorder="1"/>
    <xf numFmtId="0" fontId="0" fillId="31" borderId="31" xfId="0" applyFill="1" applyBorder="1" applyProtection="1">
      <protection locked="0"/>
    </xf>
    <xf numFmtId="0" fontId="46" fillId="19" borderId="20" xfId="0" applyFont="1" applyFill="1" applyBorder="1" applyProtection="1">
      <protection hidden="1"/>
    </xf>
    <xf numFmtId="0" fontId="45" fillId="26" borderId="4" xfId="3" applyFont="1" applyFill="1" applyBorder="1" applyAlignment="1" applyProtection="1">
      <alignment horizontal="left" vertical="center"/>
      <protection locked="0"/>
    </xf>
    <xf numFmtId="0" fontId="4" fillId="26" borderId="4" xfId="3" applyFont="1" applyFill="1" applyBorder="1" applyAlignment="1" applyProtection="1">
      <alignment horizontal="left" vertical="center"/>
      <protection locked="0"/>
    </xf>
    <xf numFmtId="0" fontId="4" fillId="26" borderId="4" xfId="0" applyFont="1" applyFill="1" applyBorder="1" applyAlignment="1" applyProtection="1">
      <alignment horizontal="left" vertical="center"/>
      <protection locked="0"/>
    </xf>
    <xf numFmtId="171" fontId="0" fillId="32" borderId="4" xfId="0" applyNumberFormat="1" applyFill="1" applyBorder="1"/>
    <xf numFmtId="0" fontId="0" fillId="0" borderId="31" xfId="0" applyBorder="1" applyProtection="1">
      <protection locked="0"/>
    </xf>
    <xf numFmtId="0" fontId="0" fillId="0" borderId="4" xfId="0" applyBorder="1" applyProtection="1">
      <protection locked="0"/>
    </xf>
    <xf numFmtId="0" fontId="0" fillId="0" borderId="0" xfId="0" applyAlignment="1">
      <alignment wrapText="1"/>
    </xf>
    <xf numFmtId="0" fontId="0" fillId="0" borderId="0" xfId="0" applyAlignment="1">
      <alignment vertical="top"/>
    </xf>
    <xf numFmtId="0" fontId="47" fillId="2" borderId="5" xfId="0" applyFont="1" applyFill="1" applyBorder="1" applyAlignment="1">
      <alignment horizontal="centerContinuous"/>
    </xf>
    <xf numFmtId="0" fontId="47" fillId="0" borderId="0" xfId="0" applyFont="1"/>
    <xf numFmtId="0" fontId="48" fillId="0" borderId="0" xfId="0" applyFont="1"/>
    <xf numFmtId="0" fontId="2" fillId="0" borderId="4" xfId="0" applyFont="1" applyBorder="1"/>
    <xf numFmtId="164" fontId="0" fillId="0" borderId="4" xfId="0" applyNumberFormat="1" applyBorder="1"/>
    <xf numFmtId="0" fontId="0" fillId="0" borderId="0" xfId="0" applyAlignment="1">
      <alignment horizontal="left" vertical="top"/>
    </xf>
    <xf numFmtId="0" fontId="45" fillId="26" borderId="0" xfId="3" applyFont="1" applyFill="1" applyBorder="1" applyAlignment="1" applyProtection="1">
      <alignment horizontal="left" vertical="center"/>
      <protection locked="0"/>
    </xf>
    <xf numFmtId="0" fontId="4" fillId="0" borderId="0" xfId="3" applyFont="1" applyFill="1" applyBorder="1" applyAlignment="1" applyProtection="1">
      <alignment horizontal="left" vertical="center"/>
      <protection locked="0"/>
    </xf>
    <xf numFmtId="171" fontId="0" fillId="0" borderId="0" xfId="0" applyNumberFormat="1"/>
    <xf numFmtId="0" fontId="5" fillId="0" borderId="0" xfId="4"/>
    <xf numFmtId="0" fontId="5" fillId="0" borderId="0" xfId="4" applyAlignment="1">
      <alignment horizontal="center"/>
    </xf>
    <xf numFmtId="0" fontId="49" fillId="0" borderId="0" xfId="4" applyFont="1"/>
    <xf numFmtId="0" fontId="5" fillId="0" borderId="0" xfId="4" applyAlignment="1">
      <alignment vertical="center" wrapText="1"/>
    </xf>
    <xf numFmtId="0" fontId="5" fillId="0" borderId="0" xfId="4" applyAlignment="1">
      <alignment horizontal="center" vertical="center" wrapText="1"/>
    </xf>
    <xf numFmtId="0" fontId="4" fillId="0" borderId="0" xfId="4" applyFont="1" applyAlignment="1">
      <alignment horizontal="center" vertical="center" wrapText="1"/>
    </xf>
    <xf numFmtId="9" fontId="5" fillId="0" borderId="0" xfId="4" applyNumberFormat="1" applyAlignment="1">
      <alignment horizontal="center" vertical="center" wrapText="1"/>
    </xf>
    <xf numFmtId="9" fontId="49" fillId="0" borderId="0" xfId="4" applyNumberFormat="1" applyFont="1" applyAlignment="1">
      <alignment horizontal="center" vertical="center" wrapText="1"/>
    </xf>
    <xf numFmtId="0" fontId="49" fillId="0" borderId="0" xfId="4" applyFont="1" applyAlignment="1">
      <alignment horizontal="center" vertical="center" wrapText="1"/>
    </xf>
    <xf numFmtId="0" fontId="22" fillId="29" borderId="0" xfId="4" applyFont="1" applyFill="1" applyAlignment="1">
      <alignment horizontal="center" vertical="center" wrapText="1"/>
    </xf>
    <xf numFmtId="0" fontId="22" fillId="9" borderId="0" xfId="4" applyFont="1" applyFill="1" applyAlignment="1">
      <alignment horizontal="center" vertical="center" wrapText="1"/>
    </xf>
    <xf numFmtId="0" fontId="5" fillId="29" borderId="0" xfId="4" applyFill="1" applyAlignment="1">
      <alignment horizontal="center" vertical="center" wrapText="1"/>
    </xf>
    <xf numFmtId="0" fontId="5" fillId="33" borderId="0" xfId="4" applyFill="1" applyAlignment="1">
      <alignment horizontal="center" vertical="center" wrapText="1"/>
    </xf>
    <xf numFmtId="0" fontId="4" fillId="0" borderId="0" xfId="4" applyFont="1" applyAlignment="1">
      <alignment horizontal="center"/>
    </xf>
    <xf numFmtId="0" fontId="49" fillId="0" borderId="0" xfId="4" applyFont="1" applyAlignment="1">
      <alignment horizontal="center"/>
    </xf>
    <xf numFmtId="0" fontId="22" fillId="0" borderId="0" xfId="4" applyFont="1" applyAlignment="1">
      <alignment horizontal="center"/>
    </xf>
    <xf numFmtId="43" fontId="5" fillId="0" borderId="0" xfId="1" applyFont="1"/>
    <xf numFmtId="165" fontId="5" fillId="0" borderId="0" xfId="1" applyNumberFormat="1" applyFont="1"/>
    <xf numFmtId="0" fontId="0" fillId="27" borderId="0" xfId="0" applyFill="1"/>
    <xf numFmtId="0" fontId="2" fillId="0" borderId="0" xfId="0" applyFont="1" applyAlignment="1">
      <alignment horizontal="right"/>
    </xf>
    <xf numFmtId="0" fontId="2" fillId="0" borderId="14" xfId="0" applyFont="1" applyBorder="1" applyAlignment="1">
      <alignment horizontal="centerContinuous"/>
    </xf>
    <xf numFmtId="0" fontId="2" fillId="0" borderId="2" xfId="0" applyFont="1" applyBorder="1" applyAlignment="1">
      <alignment horizontal="centerContinuous"/>
    </xf>
    <xf numFmtId="0" fontId="2" fillId="0" borderId="3" xfId="0" applyFont="1" applyBorder="1" applyAlignment="1">
      <alignment horizontal="centerContinuous"/>
    </xf>
    <xf numFmtId="0" fontId="50" fillId="0" borderId="1" xfId="0" applyFont="1" applyBorder="1" applyAlignment="1">
      <alignment horizontal="centerContinuous"/>
    </xf>
    <xf numFmtId="0" fontId="50" fillId="0" borderId="2" xfId="0" applyFont="1" applyBorder="1" applyAlignment="1">
      <alignment horizontal="centerContinuous"/>
    </xf>
    <xf numFmtId="0" fontId="50" fillId="27" borderId="2" xfId="0" applyFont="1" applyFill="1" applyBorder="1" applyAlignment="1">
      <alignment horizontal="centerContinuous"/>
    </xf>
    <xf numFmtId="0" fontId="0" fillId="0" borderId="2" xfId="0" applyBorder="1" applyAlignment="1">
      <alignment horizontal="centerContinuous"/>
    </xf>
    <xf numFmtId="0" fontId="0" fillId="0" borderId="3" xfId="0" applyBorder="1" applyAlignment="1">
      <alignment horizontal="centerContinuous"/>
    </xf>
    <xf numFmtId="0" fontId="2" fillId="0" borderId="1" xfId="0" applyFont="1" applyBorder="1" applyAlignment="1">
      <alignment horizontal="centerContinuous"/>
    </xf>
    <xf numFmtId="0" fontId="2" fillId="0" borderId="0" xfId="0" applyFont="1" applyAlignment="1">
      <alignment horizontal="center" vertical="top" wrapText="1"/>
    </xf>
    <xf numFmtId="0" fontId="2" fillId="20" borderId="0" xfId="0" applyFont="1" applyFill="1" applyAlignment="1">
      <alignment horizontal="center" vertical="top" wrapText="1"/>
    </xf>
    <xf numFmtId="0" fontId="2" fillId="27" borderId="0" xfId="0" applyFont="1" applyFill="1" applyAlignment="1">
      <alignment horizontal="center" vertical="top" wrapText="1"/>
    </xf>
    <xf numFmtId="0" fontId="2" fillId="7" borderId="0" xfId="0" applyFont="1" applyFill="1" applyAlignment="1">
      <alignment horizontal="center" vertical="top" wrapText="1"/>
    </xf>
    <xf numFmtId="0" fontId="2" fillId="34" borderId="0" xfId="0" applyFont="1" applyFill="1" applyAlignment="1">
      <alignment horizontal="center" vertical="top" wrapText="1"/>
    </xf>
    <xf numFmtId="0" fontId="2" fillId="33" borderId="0" xfId="0" applyFont="1" applyFill="1" applyAlignment="1">
      <alignment horizontal="center" vertical="top" wrapText="1"/>
    </xf>
    <xf numFmtId="0" fontId="2" fillId="35" borderId="0" xfId="0" applyFont="1" applyFill="1" applyAlignment="1">
      <alignment horizontal="center" vertical="top" wrapText="1"/>
    </xf>
    <xf numFmtId="0" fontId="2" fillId="36" borderId="0" xfId="0" applyFont="1" applyFill="1" applyAlignment="1">
      <alignment horizontal="center" vertical="top" wrapText="1"/>
    </xf>
    <xf numFmtId="0" fontId="51" fillId="0" borderId="0" xfId="0" applyFont="1"/>
    <xf numFmtId="0" fontId="51" fillId="0" borderId="0" xfId="3" applyFont="1" applyFill="1" applyBorder="1" applyAlignment="1">
      <alignment horizontal="center" vertical="center" wrapText="1"/>
    </xf>
    <xf numFmtId="0" fontId="27" fillId="0" borderId="0" xfId="0" applyFont="1" applyAlignment="1">
      <alignment horizontal="center" vertical="center" wrapText="1"/>
    </xf>
    <xf numFmtId="0" fontId="0" fillId="0" borderId="32" xfId="0" applyBorder="1"/>
    <xf numFmtId="0" fontId="0" fillId="0" borderId="33" xfId="0" applyBorder="1"/>
    <xf numFmtId="0" fontId="0" fillId="0" borderId="34" xfId="0" applyBorder="1"/>
    <xf numFmtId="0" fontId="0" fillId="0" borderId="10" xfId="0" applyBorder="1" applyAlignment="1">
      <alignment vertical="center" wrapText="1"/>
    </xf>
    <xf numFmtId="0" fontId="0" fillId="0" borderId="11" xfId="0" applyBorder="1" applyAlignment="1">
      <alignment vertical="center" wrapText="1"/>
    </xf>
    <xf numFmtId="43" fontId="0" fillId="0" borderId="0" xfId="0" applyNumberFormat="1" applyAlignment="1">
      <alignment vertical="center" wrapText="1"/>
    </xf>
    <xf numFmtId="171" fontId="0" fillId="27" borderId="0" xfId="0" applyNumberFormat="1" applyFill="1"/>
    <xf numFmtId="43" fontId="0" fillId="0" borderId="0" xfId="1" applyFont="1" applyFill="1" applyBorder="1"/>
    <xf numFmtId="44" fontId="0" fillId="0" borderId="0" xfId="1" applyNumberFormat="1" applyFont="1" applyFill="1" applyBorder="1"/>
    <xf numFmtId="172" fontId="0" fillId="0" borderId="0" xfId="1" applyNumberFormat="1" applyFont="1" applyFill="1" applyBorder="1"/>
    <xf numFmtId="173" fontId="0" fillId="0" borderId="0" xfId="0" applyNumberFormat="1"/>
    <xf numFmtId="43" fontId="0" fillId="0" borderId="13" xfId="1" applyFont="1" applyBorder="1"/>
    <xf numFmtId="43" fontId="0" fillId="0" borderId="35" xfId="0" applyNumberFormat="1" applyBorder="1"/>
    <xf numFmtId="43" fontId="0" fillId="4" borderId="0" xfId="0" applyNumberFormat="1" applyFill="1"/>
    <xf numFmtId="171" fontId="0" fillId="4" borderId="0" xfId="0" applyNumberFormat="1" applyFill="1"/>
    <xf numFmtId="43" fontId="0" fillId="4" borderId="0" xfId="1" applyFont="1" applyFill="1" applyBorder="1"/>
    <xf numFmtId="44" fontId="0" fillId="4" borderId="0" xfId="1" applyNumberFormat="1" applyFont="1" applyFill="1" applyBorder="1"/>
    <xf numFmtId="172" fontId="0" fillId="4" borderId="0" xfId="1" applyNumberFormat="1" applyFont="1" applyFill="1" applyBorder="1"/>
    <xf numFmtId="0" fontId="0" fillId="4" borderId="0" xfId="0" applyFill="1"/>
    <xf numFmtId="173" fontId="0" fillId="4" borderId="0" xfId="0" applyNumberFormat="1" applyFill="1"/>
    <xf numFmtId="43" fontId="0" fillId="4" borderId="35" xfId="0" applyNumberFormat="1" applyFill="1" applyBorder="1"/>
    <xf numFmtId="43" fontId="0" fillId="4" borderId="13" xfId="1" applyFont="1" applyFill="1" applyBorder="1"/>
    <xf numFmtId="0" fontId="0" fillId="27" borderId="13" xfId="0" applyFill="1" applyBorder="1"/>
    <xf numFmtId="0" fontId="0" fillId="27" borderId="4" xfId="0" applyFill="1" applyBorder="1"/>
    <xf numFmtId="0" fontId="2" fillId="27" borderId="4" xfId="0" applyFont="1" applyFill="1" applyBorder="1"/>
    <xf numFmtId="43" fontId="0" fillId="27" borderId="11" xfId="0" applyNumberFormat="1" applyFill="1" applyBorder="1" applyAlignment="1">
      <alignment vertical="center" wrapText="1"/>
    </xf>
    <xf numFmtId="43" fontId="0" fillId="27" borderId="35" xfId="0" applyNumberFormat="1" applyFill="1" applyBorder="1"/>
    <xf numFmtId="43" fontId="0" fillId="27" borderId="0" xfId="0" applyNumberFormat="1" applyFill="1"/>
    <xf numFmtId="171" fontId="0" fillId="0" borderId="0" xfId="0" applyNumberFormat="1" applyAlignment="1">
      <alignment vertical="center" wrapText="1"/>
    </xf>
    <xf numFmtId="171" fontId="0" fillId="27" borderId="0" xfId="0" applyNumberFormat="1" applyFill="1" applyAlignment="1">
      <alignment vertical="center" wrapText="1"/>
    </xf>
    <xf numFmtId="171" fontId="0" fillId="0" borderId="18" xfId="0" applyNumberFormat="1" applyBorder="1" applyAlignment="1">
      <alignment vertical="center" wrapText="1"/>
    </xf>
    <xf numFmtId="44" fontId="0" fillId="0" borderId="0" xfId="0" applyNumberFormat="1" applyAlignment="1">
      <alignment vertical="center" wrapText="1"/>
    </xf>
    <xf numFmtId="43" fontId="0" fillId="27" borderId="36" xfId="1" applyFont="1" applyFill="1" applyBorder="1"/>
    <xf numFmtId="43" fontId="0" fillId="27" borderId="37" xfId="1" applyFont="1" applyFill="1" applyBorder="1"/>
    <xf numFmtId="43" fontId="0" fillId="27" borderId="38" xfId="1" applyFont="1" applyFill="1" applyBorder="1"/>
    <xf numFmtId="43" fontId="6" fillId="0" borderId="0" xfId="0" applyNumberFormat="1" applyFont="1" applyAlignment="1">
      <alignment horizontal="center"/>
    </xf>
    <xf numFmtId="43" fontId="5" fillId="0" borderId="0" xfId="4" applyNumberFormat="1"/>
    <xf numFmtId="165" fontId="5" fillId="33" borderId="0" xfId="1" applyNumberFormat="1" applyFont="1" applyFill="1" applyAlignment="1">
      <alignment horizontal="center" vertical="center" wrapText="1"/>
    </xf>
    <xf numFmtId="165" fontId="5" fillId="33" borderId="0" xfId="1" applyNumberFormat="1" applyFont="1" applyFill="1" applyAlignment="1">
      <alignment vertical="center" wrapText="1"/>
    </xf>
    <xf numFmtId="0" fontId="5" fillId="33" borderId="0" xfId="4" applyFill="1" applyAlignment="1">
      <alignment vertical="center" wrapText="1"/>
    </xf>
    <xf numFmtId="43" fontId="5" fillId="33" borderId="0" xfId="1" applyFont="1" applyFill="1"/>
    <xf numFmtId="43" fontId="5" fillId="33" borderId="0" xfId="4" applyNumberFormat="1" applyFill="1"/>
    <xf numFmtId="43" fontId="4" fillId="33" borderId="39" xfId="4" applyNumberFormat="1" applyFont="1" applyFill="1" applyBorder="1"/>
    <xf numFmtId="165" fontId="5" fillId="37" borderId="4" xfId="1" applyNumberFormat="1" applyFont="1" applyFill="1" applyBorder="1" applyAlignment="1">
      <alignment horizontal="center" vertical="center" wrapText="1"/>
    </xf>
    <xf numFmtId="165" fontId="5" fillId="37" borderId="4" xfId="1" applyNumberFormat="1" applyFont="1" applyFill="1" applyBorder="1" applyAlignment="1">
      <alignment vertical="center" wrapText="1"/>
    </xf>
    <xf numFmtId="0" fontId="5" fillId="37" borderId="4" xfId="4" applyFill="1" applyBorder="1" applyAlignment="1">
      <alignment vertical="center" wrapText="1"/>
    </xf>
    <xf numFmtId="43" fontId="5" fillId="37" borderId="4" xfId="1" applyFont="1" applyFill="1" applyBorder="1"/>
    <xf numFmtId="43" fontId="4" fillId="37" borderId="39" xfId="4" applyNumberFormat="1" applyFont="1" applyFill="1" applyBorder="1"/>
    <xf numFmtId="43" fontId="4" fillId="33" borderId="40" xfId="4" applyNumberFormat="1" applyFont="1" applyFill="1" applyBorder="1"/>
    <xf numFmtId="43" fontId="4" fillId="31" borderId="4" xfId="4" applyNumberFormat="1" applyFont="1" applyFill="1" applyBorder="1"/>
    <xf numFmtId="0" fontId="4" fillId="31" borderId="4" xfId="4" applyFont="1" applyFill="1" applyBorder="1" applyAlignment="1">
      <alignment vertical="center" wrapText="1"/>
    </xf>
    <xf numFmtId="169" fontId="4" fillId="31" borderId="4" xfId="1" applyNumberFormat="1" applyFont="1" applyFill="1" applyBorder="1"/>
    <xf numFmtId="0" fontId="5" fillId="4" borderId="0" xfId="4" applyFill="1" applyAlignment="1">
      <alignment horizontal="center" vertical="center" wrapText="1"/>
    </xf>
    <xf numFmtId="0" fontId="22" fillId="4" borderId="0" xfId="4" applyFont="1" applyFill="1" applyAlignment="1">
      <alignment horizontal="center"/>
    </xf>
    <xf numFmtId="0" fontId="5" fillId="4" borderId="0" xfId="4" applyFill="1" applyAlignment="1">
      <alignment horizontal="center"/>
    </xf>
    <xf numFmtId="0" fontId="5" fillId="4" borderId="0" xfId="4" applyFill="1"/>
    <xf numFmtId="165" fontId="4" fillId="0" borderId="41" xfId="1" applyNumberFormat="1" applyFont="1" applyBorder="1"/>
    <xf numFmtId="0" fontId="0" fillId="2" borderId="19" xfId="0" applyFill="1" applyBorder="1"/>
    <xf numFmtId="0" fontId="0" fillId="2" borderId="21" xfId="0" applyFill="1" applyBorder="1"/>
    <xf numFmtId="0" fontId="0" fillId="2" borderId="42" xfId="0" applyFill="1" applyBorder="1"/>
    <xf numFmtId="0" fontId="0" fillId="2" borderId="43" xfId="0" applyFill="1" applyBorder="1"/>
    <xf numFmtId="0" fontId="2" fillId="2" borderId="0" xfId="0" applyFont="1" applyFill="1"/>
    <xf numFmtId="3" fontId="0" fillId="0" borderId="0" xfId="0" applyNumberFormat="1" applyProtection="1">
      <protection locked="0"/>
    </xf>
    <xf numFmtId="164" fontId="0" fillId="0" borderId="0" xfId="0" applyNumberFormat="1"/>
    <xf numFmtId="166" fontId="5" fillId="0" borderId="0" xfId="3" applyNumberFormat="1" applyFont="1" applyBorder="1" applyAlignment="1" applyProtection="1">
      <alignment horizontal="left" vertical="center"/>
      <protection locked="0"/>
    </xf>
    <xf numFmtId="165" fontId="0" fillId="0" borderId="0" xfId="1" applyNumberFormat="1" applyFont="1" applyBorder="1"/>
    <xf numFmtId="0" fontId="4" fillId="0" borderId="0" xfId="3" applyFont="1" applyBorder="1" applyAlignment="1" applyProtection="1">
      <alignment horizontal="left" vertical="center"/>
      <protection locked="0"/>
    </xf>
    <xf numFmtId="0" fontId="5" fillId="2" borderId="0" xfId="3" applyFont="1" applyFill="1" applyBorder="1" applyAlignment="1" applyProtection="1">
      <alignment horizontal="left" vertical="center"/>
      <protection locked="0"/>
    </xf>
    <xf numFmtId="0" fontId="2" fillId="2" borderId="0" xfId="0" applyFont="1" applyFill="1" applyAlignment="1">
      <alignment horizontal="center"/>
    </xf>
    <xf numFmtId="43" fontId="0" fillId="2" borderId="0" xfId="1" applyFont="1" applyFill="1" applyBorder="1"/>
    <xf numFmtId="0" fontId="0" fillId="2" borderId="44" xfId="0" applyFill="1" applyBorder="1"/>
    <xf numFmtId="0" fontId="0" fillId="2" borderId="45" xfId="0" applyFill="1" applyBorder="1"/>
    <xf numFmtId="0" fontId="33" fillId="19" borderId="0" xfId="0" applyFont="1" applyFill="1"/>
    <xf numFmtId="0" fontId="0" fillId="19" borderId="0" xfId="0" applyFill="1"/>
    <xf numFmtId="0" fontId="0" fillId="19" borderId="0" xfId="0" applyFill="1" applyProtection="1">
      <protection hidden="1"/>
    </xf>
    <xf numFmtId="0" fontId="35" fillId="19" borderId="0" xfId="0" applyFont="1" applyFill="1" applyAlignment="1">
      <alignment horizontal="left"/>
    </xf>
    <xf numFmtId="0" fontId="0" fillId="19" borderId="21" xfId="0" applyFill="1" applyBorder="1"/>
    <xf numFmtId="0" fontId="0" fillId="19" borderId="42" xfId="0" applyFill="1" applyBorder="1"/>
    <xf numFmtId="0" fontId="0" fillId="19" borderId="45" xfId="0" applyFill="1" applyBorder="1"/>
    <xf numFmtId="0" fontId="0" fillId="0" borderId="42" xfId="0" applyBorder="1"/>
    <xf numFmtId="0" fontId="34" fillId="19" borderId="0" xfId="0" applyFont="1" applyFill="1"/>
    <xf numFmtId="0" fontId="0" fillId="0" borderId="43" xfId="0" applyBorder="1"/>
    <xf numFmtId="0" fontId="0" fillId="19" borderId="19" xfId="0" applyFill="1" applyBorder="1"/>
    <xf numFmtId="0" fontId="0" fillId="19" borderId="43" xfId="0" applyFill="1" applyBorder="1"/>
    <xf numFmtId="0" fontId="0" fillId="19" borderId="44" xfId="0" applyFill="1" applyBorder="1"/>
    <xf numFmtId="165" fontId="5" fillId="0" borderId="4" xfId="1" applyNumberFormat="1" applyFont="1" applyBorder="1" applyAlignment="1">
      <alignment horizontal="center" vertical="center" wrapText="1"/>
    </xf>
    <xf numFmtId="165" fontId="5" fillId="0" borderId="4" xfId="1" applyNumberFormat="1" applyFont="1" applyBorder="1" applyAlignment="1">
      <alignment vertical="center" wrapText="1"/>
    </xf>
    <xf numFmtId="165" fontId="5" fillId="0" borderId="31" xfId="1" applyNumberFormat="1" applyFont="1" applyBorder="1"/>
    <xf numFmtId="165" fontId="5" fillId="0" borderId="4" xfId="1" applyNumberFormat="1" applyFont="1" applyBorder="1" applyAlignment="1">
      <alignment horizontal="center"/>
    </xf>
    <xf numFmtId="165" fontId="4" fillId="0" borderId="4" xfId="1" applyNumberFormat="1" applyFont="1" applyBorder="1" applyAlignment="1">
      <alignment horizontal="center"/>
    </xf>
    <xf numFmtId="165" fontId="49" fillId="0" borderId="4" xfId="1" applyNumberFormat="1" applyFont="1" applyBorder="1" applyAlignment="1">
      <alignment horizontal="center"/>
    </xf>
    <xf numFmtId="165" fontId="22" fillId="0" borderId="4" xfId="1" applyNumberFormat="1" applyFont="1" applyBorder="1" applyAlignment="1">
      <alignment horizontal="center"/>
    </xf>
    <xf numFmtId="165" fontId="49" fillId="0" borderId="4" xfId="1" applyNumberFormat="1" applyFont="1" applyBorder="1"/>
    <xf numFmtId="164" fontId="2" fillId="32" borderId="4" xfId="0" applyNumberFormat="1" applyFont="1" applyFill="1" applyBorder="1"/>
    <xf numFmtId="165" fontId="0" fillId="32" borderId="4" xfId="1" applyNumberFormat="1" applyFont="1" applyFill="1" applyBorder="1" applyProtection="1"/>
    <xf numFmtId="3" fontId="0" fillId="32" borderId="4" xfId="0" applyNumberFormat="1" applyFill="1" applyBorder="1"/>
    <xf numFmtId="164" fontId="0" fillId="2" borderId="4" xfId="0" applyNumberFormat="1" applyFill="1" applyBorder="1"/>
    <xf numFmtId="174" fontId="5" fillId="31" borderId="4" xfId="3" applyNumberFormat="1" applyFont="1" applyFill="1" applyBorder="1" applyAlignment="1" applyProtection="1">
      <alignment horizontal="left" vertical="center"/>
      <protection locked="0"/>
    </xf>
    <xf numFmtId="0" fontId="0" fillId="31" borderId="4" xfId="0" applyFill="1" applyBorder="1"/>
    <xf numFmtId="0" fontId="2" fillId="26" borderId="4" xfId="0" applyFont="1" applyFill="1" applyBorder="1" applyAlignment="1">
      <alignment wrapText="1"/>
    </xf>
    <xf numFmtId="43" fontId="7" fillId="0" borderId="41" xfId="1" applyFont="1" applyBorder="1"/>
    <xf numFmtId="43" fontId="7" fillId="5" borderId="0" xfId="1" applyFont="1" applyFill="1"/>
    <xf numFmtId="43" fontId="7" fillId="0" borderId="0" xfId="1" applyFont="1" applyAlignment="1">
      <alignment horizontal="center" wrapText="1"/>
    </xf>
    <xf numFmtId="43" fontId="6" fillId="8" borderId="0" xfId="1" applyFont="1" applyFill="1"/>
    <xf numFmtId="43" fontId="8" fillId="5" borderId="0" xfId="1" applyFont="1" applyFill="1" applyAlignment="1">
      <alignment horizontal="center"/>
    </xf>
    <xf numFmtId="164" fontId="7" fillId="0" borderId="41" xfId="1" applyNumberFormat="1" applyFont="1" applyBorder="1"/>
    <xf numFmtId="0" fontId="5" fillId="0" borderId="4" xfId="4" applyBorder="1"/>
    <xf numFmtId="0" fontId="5" fillId="3" borderId="0" xfId="4" applyFill="1"/>
    <xf numFmtId="8" fontId="5" fillId="0" borderId="4" xfId="4" applyNumberFormat="1" applyBorder="1"/>
    <xf numFmtId="0" fontId="5" fillId="3" borderId="0" xfId="4" applyFill="1" applyAlignment="1">
      <alignment horizontal="center" vertical="center" wrapText="1"/>
    </xf>
    <xf numFmtId="0" fontId="4" fillId="3" borderId="0" xfId="4" applyFont="1" applyFill="1" applyAlignment="1">
      <alignment horizontal="center" vertical="center" wrapText="1"/>
    </xf>
    <xf numFmtId="9" fontId="5" fillId="3" borderId="0" xfId="4" applyNumberFormat="1" applyFill="1" applyAlignment="1">
      <alignment horizontal="center" vertical="center" wrapText="1"/>
    </xf>
    <xf numFmtId="9" fontId="49" fillId="3" borderId="0" xfId="4" applyNumberFormat="1" applyFont="1" applyFill="1" applyAlignment="1">
      <alignment horizontal="center" vertical="center" wrapText="1"/>
    </xf>
    <xf numFmtId="0" fontId="5" fillId="0" borderId="4" xfId="4" applyBorder="1" applyAlignment="1">
      <alignment vertical="center" wrapText="1"/>
    </xf>
    <xf numFmtId="165" fontId="0" fillId="0" borderId="4" xfId="15" applyNumberFormat="1" applyFont="1" applyBorder="1" applyAlignment="1">
      <alignment horizontal="center"/>
    </xf>
    <xf numFmtId="165" fontId="4" fillId="0" borderId="4" xfId="15" applyNumberFormat="1" applyFont="1" applyBorder="1" applyAlignment="1">
      <alignment horizontal="center"/>
    </xf>
    <xf numFmtId="165" fontId="0" fillId="3" borderId="4" xfId="15" applyNumberFormat="1" applyFont="1" applyFill="1" applyBorder="1" applyAlignment="1">
      <alignment horizontal="center"/>
    </xf>
    <xf numFmtId="165" fontId="4" fillId="3" borderId="4" xfId="15" applyNumberFormat="1" applyFont="1" applyFill="1" applyBorder="1" applyAlignment="1">
      <alignment horizontal="center"/>
    </xf>
    <xf numFmtId="165" fontId="49" fillId="3" borderId="4" xfId="15" applyNumberFormat="1" applyFont="1" applyFill="1" applyBorder="1" applyAlignment="1">
      <alignment horizontal="center"/>
    </xf>
    <xf numFmtId="165" fontId="22" fillId="0" borderId="4" xfId="15" applyNumberFormat="1" applyFont="1" applyBorder="1" applyAlignment="1">
      <alignment horizontal="center"/>
    </xf>
    <xf numFmtId="165" fontId="22" fillId="3" borderId="4" xfId="15" applyNumberFormat="1" applyFont="1" applyFill="1" applyBorder="1" applyAlignment="1">
      <alignment horizontal="center"/>
    </xf>
    <xf numFmtId="165" fontId="49" fillId="0" borderId="4" xfId="15" applyNumberFormat="1" applyFont="1" applyBorder="1" applyAlignment="1">
      <alignment horizontal="center"/>
    </xf>
    <xf numFmtId="165" fontId="0" fillId="3" borderId="4" xfId="15" applyNumberFormat="1" applyFont="1" applyFill="1" applyBorder="1"/>
    <xf numFmtId="165" fontId="0" fillId="3" borderId="27" xfId="15" applyNumberFormat="1" applyFont="1" applyFill="1" applyBorder="1"/>
    <xf numFmtId="165" fontId="5" fillId="0" borderId="4" xfId="4" applyNumberFormat="1" applyBorder="1"/>
    <xf numFmtId="165" fontId="49" fillId="3" borderId="4" xfId="15" applyNumberFormat="1" applyFont="1" applyFill="1" applyBorder="1"/>
    <xf numFmtId="165" fontId="49" fillId="3" borderId="27" xfId="15" applyNumberFormat="1" applyFont="1" applyFill="1" applyBorder="1"/>
    <xf numFmtId="165" fontId="4" fillId="0" borderId="41" xfId="4" applyNumberFormat="1" applyFont="1" applyBorder="1"/>
    <xf numFmtId="165" fontId="5" fillId="0" borderId="0" xfId="4" applyNumberFormat="1"/>
    <xf numFmtId="10" fontId="4" fillId="3" borderId="4" xfId="16" applyNumberFormat="1" applyFont="1" applyFill="1" applyBorder="1" applyAlignment="1">
      <alignment horizontal="center"/>
    </xf>
    <xf numFmtId="0" fontId="4" fillId="3" borderId="4" xfId="4" applyFont="1" applyFill="1" applyBorder="1" applyAlignment="1">
      <alignment horizontal="center"/>
    </xf>
    <xf numFmtId="0" fontId="45" fillId="3" borderId="4" xfId="4" applyFont="1" applyFill="1" applyBorder="1" applyAlignment="1">
      <alignment horizontal="center"/>
    </xf>
    <xf numFmtId="0" fontId="42" fillId="3" borderId="4" xfId="4" applyFont="1" applyFill="1" applyBorder="1" applyAlignment="1">
      <alignment horizontal="center"/>
    </xf>
    <xf numFmtId="0" fontId="49" fillId="4" borderId="0" xfId="4" applyFont="1" applyFill="1" applyAlignment="1">
      <alignment horizontal="center"/>
    </xf>
    <xf numFmtId="43" fontId="5" fillId="0" borderId="4" xfId="4" applyNumberFormat="1" applyBorder="1"/>
    <xf numFmtId="0" fontId="0" fillId="0" borderId="0" xfId="0" applyAlignment="1">
      <alignment horizontal="center"/>
    </xf>
    <xf numFmtId="0" fontId="4" fillId="0" borderId="0" xfId="0" applyFont="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9" fontId="0" fillId="0" borderId="0" xfId="0" applyNumberFormat="1" applyAlignment="1">
      <alignment horizontal="center" vertical="center" wrapText="1"/>
    </xf>
    <xf numFmtId="9" fontId="49" fillId="0" borderId="0" xfId="0" applyNumberFormat="1" applyFont="1" applyAlignment="1">
      <alignment horizontal="center" vertical="center" wrapText="1"/>
    </xf>
    <xf numFmtId="0" fontId="49" fillId="0" borderId="0" xfId="0" applyFont="1" applyAlignment="1">
      <alignment horizontal="center" vertical="center" wrapText="1"/>
    </xf>
    <xf numFmtId="0" fontId="22" fillId="29" borderId="0" xfId="0" applyFont="1" applyFill="1" applyAlignment="1">
      <alignment horizontal="center" vertical="center" wrapText="1"/>
    </xf>
    <xf numFmtId="0" fontId="22" fillId="9" borderId="0" xfId="0" applyFont="1" applyFill="1" applyAlignment="1">
      <alignment horizontal="center" vertical="center" wrapText="1"/>
    </xf>
    <xf numFmtId="0" fontId="0" fillId="29" borderId="0" xfId="0" applyFill="1" applyAlignment="1">
      <alignment horizontal="center" vertical="center" wrapText="1"/>
    </xf>
    <xf numFmtId="0" fontId="0" fillId="33" borderId="0" xfId="0" applyFill="1" applyAlignment="1">
      <alignment horizontal="center" vertical="center" wrapText="1"/>
    </xf>
    <xf numFmtId="0" fontId="49" fillId="0" borderId="0" xfId="0" applyFont="1" applyAlignment="1">
      <alignment horizontal="center"/>
    </xf>
    <xf numFmtId="0" fontId="22" fillId="0" borderId="0" xfId="0" applyFont="1" applyAlignment="1">
      <alignment horizontal="center"/>
    </xf>
    <xf numFmtId="0" fontId="20" fillId="0" borderId="0" xfId="0" applyFont="1"/>
    <xf numFmtId="0" fontId="20" fillId="10" borderId="0" xfId="0" applyFont="1" applyFill="1"/>
    <xf numFmtId="0" fontId="16" fillId="10" borderId="0" xfId="0" applyFont="1" applyFill="1"/>
    <xf numFmtId="0" fontId="17" fillId="0" borderId="0" xfId="0" applyFont="1"/>
    <xf numFmtId="0" fontId="17" fillId="10" borderId="0" xfId="0" applyFont="1" applyFill="1"/>
    <xf numFmtId="0" fontId="18" fillId="0" borderId="0" xfId="0" applyFont="1"/>
    <xf numFmtId="0" fontId="19" fillId="0" borderId="0" xfId="0" applyFont="1"/>
    <xf numFmtId="0" fontId="21" fillId="0" borderId="0" xfId="0" applyFont="1"/>
    <xf numFmtId="0" fontId="23" fillId="11" borderId="4" xfId="0" applyFont="1" applyFill="1" applyBorder="1" applyAlignment="1">
      <alignment horizontal="centerContinuous" vertical="center" wrapText="1"/>
    </xf>
    <xf numFmtId="0" fontId="24" fillId="12" borderId="4" xfId="0" applyFont="1" applyFill="1" applyBorder="1" applyAlignment="1">
      <alignment horizontal="center" vertical="center" wrapText="1"/>
    </xf>
    <xf numFmtId="0" fontId="23" fillId="13" borderId="4" xfId="0" applyFont="1" applyFill="1" applyBorder="1" applyAlignment="1">
      <alignment horizontal="left" vertical="center"/>
    </xf>
    <xf numFmtId="0" fontId="23" fillId="13" borderId="4" xfId="0" applyFont="1" applyFill="1" applyBorder="1" applyAlignment="1">
      <alignment vertical="center"/>
    </xf>
    <xf numFmtId="6" fontId="24" fillId="14" borderId="4" xfId="0" applyNumberFormat="1" applyFont="1" applyFill="1" applyBorder="1"/>
    <xf numFmtId="0" fontId="25" fillId="0" borderId="0" xfId="0" applyFont="1"/>
    <xf numFmtId="0" fontId="25" fillId="10" borderId="0" xfId="0" applyFont="1" applyFill="1"/>
    <xf numFmtId="0" fontId="26" fillId="10" borderId="0" xfId="0" applyFont="1" applyFill="1"/>
    <xf numFmtId="0" fontId="16" fillId="10" borderId="0" xfId="0" applyFont="1" applyFill="1" applyAlignment="1">
      <alignment horizontal="left" wrapText="1"/>
    </xf>
    <xf numFmtId="0" fontId="27" fillId="0" borderId="4" xfId="0" applyFont="1" applyBorder="1"/>
    <xf numFmtId="0" fontId="25" fillId="0" borderId="4" xfId="0" applyFont="1" applyBorder="1" applyAlignment="1">
      <alignment wrapText="1"/>
    </xf>
    <xf numFmtId="6" fontId="27" fillId="0" borderId="4" xfId="0" applyNumberFormat="1" applyFont="1" applyBorder="1"/>
    <xf numFmtId="8" fontId="20" fillId="10" borderId="0" xfId="0" applyNumberFormat="1" applyFont="1" applyFill="1"/>
    <xf numFmtId="0" fontId="28" fillId="0" borderId="0" xfId="0" applyFont="1" applyAlignment="1">
      <alignment horizontal="center"/>
    </xf>
    <xf numFmtId="0" fontId="28" fillId="10" borderId="0" xfId="0" applyFont="1" applyFill="1" applyAlignment="1">
      <alignment horizontal="center"/>
    </xf>
    <xf numFmtId="0" fontId="31" fillId="0" borderId="4" xfId="0" applyFont="1" applyBorder="1" applyAlignment="1">
      <alignment horizontal="left"/>
    </xf>
    <xf numFmtId="0" fontId="31" fillId="0" borderId="4" xfId="0" applyFont="1" applyBorder="1"/>
    <xf numFmtId="0" fontId="31" fillId="0" borderId="4" xfId="0" applyFont="1" applyBorder="1" applyAlignment="1">
      <alignment horizontal="center"/>
    </xf>
    <xf numFmtId="3" fontId="31" fillId="0" borderId="4" xfId="0" applyNumberFormat="1" applyFont="1" applyBorder="1"/>
    <xf numFmtId="0" fontId="31" fillId="17" borderId="16" xfId="0" applyFont="1" applyFill="1" applyBorder="1"/>
    <xf numFmtId="4" fontId="26" fillId="10" borderId="17" xfId="0" applyNumberFormat="1" applyFont="1" applyFill="1" applyBorder="1"/>
    <xf numFmtId="0" fontId="26" fillId="10" borderId="17" xfId="0" applyFont="1" applyFill="1" applyBorder="1"/>
    <xf numFmtId="0" fontId="31" fillId="0" borderId="16" xfId="0" applyFont="1" applyBorder="1"/>
    <xf numFmtId="4" fontId="26" fillId="0" borderId="17" xfId="0" applyNumberFormat="1" applyFont="1" applyBorder="1"/>
    <xf numFmtId="3" fontId="31" fillId="0" borderId="15" xfId="0" applyNumberFormat="1" applyFont="1" applyBorder="1"/>
    <xf numFmtId="8" fontId="32" fillId="15" borderId="4" xfId="0" applyNumberFormat="1" applyFont="1" applyFill="1" applyBorder="1"/>
    <xf numFmtId="0" fontId="32" fillId="15" borderId="0" xfId="0" applyFont="1" applyFill="1"/>
    <xf numFmtId="0" fontId="32" fillId="15" borderId="4" xfId="0" applyFont="1" applyFill="1" applyBorder="1"/>
    <xf numFmtId="0" fontId="7" fillId="28" borderId="0" xfId="0" applyFont="1" applyFill="1" applyAlignment="1">
      <alignment horizontal="center" wrapText="1"/>
    </xf>
    <xf numFmtId="5" fontId="7" fillId="28" borderId="0" xfId="0" applyNumberFormat="1" applyFont="1" applyFill="1" applyAlignment="1">
      <alignment horizontal="center" wrapText="1"/>
    </xf>
    <xf numFmtId="43" fontId="26" fillId="10" borderId="17" xfId="17" applyFont="1" applyFill="1" applyBorder="1"/>
    <xf numFmtId="0" fontId="4" fillId="28" borderId="0" xfId="0" applyFont="1" applyFill="1" applyAlignment="1">
      <alignment horizontal="center" vertical="center" wrapText="1"/>
    </xf>
    <xf numFmtId="0" fontId="0" fillId="28" borderId="0" xfId="0" applyFill="1" applyAlignment="1">
      <alignment horizontal="center" vertical="center" wrapText="1"/>
    </xf>
    <xf numFmtId="165" fontId="31" fillId="0" borderId="4" xfId="1" applyNumberFormat="1" applyFont="1" applyFill="1" applyBorder="1"/>
    <xf numFmtId="165" fontId="5" fillId="32" borderId="4" xfId="4" applyNumberFormat="1" applyFill="1" applyBorder="1"/>
    <xf numFmtId="0" fontId="35" fillId="19" borderId="0" xfId="0" applyFont="1" applyFill="1" applyProtection="1">
      <protection locked="0"/>
    </xf>
    <xf numFmtId="0" fontId="5" fillId="0" borderId="1" xfId="4" applyBorder="1" applyAlignment="1">
      <alignment horizontal="center"/>
    </xf>
    <xf numFmtId="0" fontId="5" fillId="0" borderId="2" xfId="4" applyBorder="1" applyAlignment="1">
      <alignment horizontal="center"/>
    </xf>
    <xf numFmtId="0" fontId="5" fillId="0" borderId="3" xfId="4" applyBorder="1" applyAlignment="1">
      <alignment horizontal="center"/>
    </xf>
    <xf numFmtId="0" fontId="5" fillId="0" borderId="0" xfId="4" applyAlignment="1">
      <alignment horizontal="center"/>
    </xf>
    <xf numFmtId="0" fontId="5" fillId="0" borderId="19" xfId="4" applyBorder="1" applyAlignment="1">
      <alignment horizontal="center"/>
    </xf>
    <xf numFmtId="0" fontId="5" fillId="0" borderId="20" xfId="4" applyBorder="1" applyAlignment="1">
      <alignment horizontal="center"/>
    </xf>
    <xf numFmtId="0" fontId="5" fillId="0" borderId="21" xfId="4" applyBorder="1" applyAlignment="1">
      <alignment horizontal="center"/>
    </xf>
    <xf numFmtId="0" fontId="29" fillId="15" borderId="15" xfId="0" applyFont="1" applyFill="1" applyBorder="1" applyAlignment="1">
      <alignment horizontal="center" vertical="center" wrapText="1"/>
    </xf>
    <xf numFmtId="0" fontId="29" fillId="15" borderId="25" xfId="0" applyFont="1" applyFill="1" applyBorder="1" applyAlignment="1">
      <alignment horizontal="center" vertical="center" wrapText="1"/>
    </xf>
    <xf numFmtId="0" fontId="29" fillId="15" borderId="46" xfId="0" applyFont="1" applyFill="1" applyBorder="1" applyAlignment="1">
      <alignment horizontal="center" vertical="center" wrapText="1"/>
    </xf>
    <xf numFmtId="0" fontId="29" fillId="15" borderId="11" xfId="0" applyFont="1" applyFill="1" applyBorder="1" applyAlignment="1">
      <alignment horizontal="center" vertical="center" wrapText="1"/>
    </xf>
    <xf numFmtId="0" fontId="20" fillId="0" borderId="0" xfId="0" applyFont="1"/>
    <xf numFmtId="0" fontId="25" fillId="0" borderId="0" xfId="0" applyFont="1"/>
    <xf numFmtId="0" fontId="30" fillId="16" borderId="15" xfId="0" applyFont="1" applyFill="1" applyBorder="1" applyAlignment="1">
      <alignment horizontal="center" vertical="center" wrapText="1"/>
    </xf>
    <xf numFmtId="0" fontId="30" fillId="16" borderId="25" xfId="0" applyFont="1" applyFill="1" applyBorder="1" applyAlignment="1">
      <alignment horizontal="center" vertical="center" wrapText="1"/>
    </xf>
    <xf numFmtId="0" fontId="20" fillId="10" borderId="0" xfId="0" applyFont="1" applyFill="1"/>
    <xf numFmtId="0" fontId="16" fillId="10" borderId="0" xfId="0" applyFont="1" applyFill="1" applyAlignment="1">
      <alignment horizontal="left" wrapText="1"/>
    </xf>
    <xf numFmtId="0" fontId="29" fillId="15" borderId="15" xfId="0" applyFont="1" applyFill="1" applyBorder="1" applyAlignment="1">
      <alignment horizontal="center" vertical="center"/>
    </xf>
    <xf numFmtId="0" fontId="29" fillId="15" borderId="25" xfId="0" applyFont="1" applyFill="1" applyBorder="1" applyAlignment="1">
      <alignment horizontal="center" vertical="center"/>
    </xf>
    <xf numFmtId="0" fontId="29" fillId="15" borderId="11" xfId="0" applyFont="1" applyFill="1" applyBorder="1" applyAlignment="1">
      <alignment horizontal="center" vertical="center"/>
    </xf>
    <xf numFmtId="0" fontId="17" fillId="10" borderId="0" xfId="0" applyFont="1" applyFill="1"/>
    <xf numFmtId="0" fontId="25" fillId="10" borderId="0" xfId="0" applyFont="1" applyFill="1"/>
    <xf numFmtId="0" fontId="26" fillId="10" borderId="0" xfId="0" applyFont="1" applyFill="1"/>
    <xf numFmtId="0" fontId="41" fillId="24" borderId="29" xfId="5" applyFont="1" applyFill="1" applyBorder="1" applyAlignment="1">
      <alignment horizontal="center" vertical="center" wrapText="1"/>
    </xf>
    <xf numFmtId="0" fontId="41" fillId="24" borderId="10" xfId="5" applyFont="1" applyFill="1" applyBorder="1" applyAlignment="1">
      <alignment horizontal="center" vertical="center" wrapText="1"/>
    </xf>
    <xf numFmtId="0" fontId="41" fillId="25" borderId="29" xfId="5" applyFont="1" applyFill="1" applyBorder="1" applyAlignment="1">
      <alignment horizontal="center" vertical="center" wrapText="1"/>
    </xf>
    <xf numFmtId="0" fontId="41" fillId="25" borderId="10" xfId="5" applyFont="1" applyFill="1" applyBorder="1" applyAlignment="1">
      <alignment horizontal="center" vertical="center" wrapText="1"/>
    </xf>
    <xf numFmtId="0" fontId="15" fillId="6" borderId="27" xfId="5" applyFill="1" applyBorder="1" applyAlignment="1">
      <alignment horizontal="center"/>
    </xf>
    <xf numFmtId="0" fontId="15" fillId="6" borderId="28" xfId="5" applyFill="1" applyBorder="1" applyAlignment="1">
      <alignment horizontal="center"/>
    </xf>
    <xf numFmtId="0" fontId="4" fillId="22" borderId="1" xfId="5" applyFont="1" applyFill="1" applyBorder="1" applyAlignment="1">
      <alignment horizontal="center"/>
    </xf>
    <xf numFmtId="0" fontId="4" fillId="22" borderId="2" xfId="5" applyFont="1" applyFill="1" applyBorder="1" applyAlignment="1">
      <alignment horizontal="center"/>
    </xf>
    <xf numFmtId="0" fontId="4" fillId="23" borderId="1" xfId="5" applyFont="1" applyFill="1" applyBorder="1" applyAlignment="1">
      <alignment horizontal="center"/>
    </xf>
    <xf numFmtId="0" fontId="4" fillId="23" borderId="2" xfId="5" applyFont="1" applyFill="1" applyBorder="1" applyAlignment="1">
      <alignment horizontal="center"/>
    </xf>
    <xf numFmtId="0" fontId="4" fillId="23" borderId="3" xfId="5" applyFont="1" applyFill="1" applyBorder="1" applyAlignment="1">
      <alignment horizontal="center"/>
    </xf>
    <xf numFmtId="0" fontId="41" fillId="24" borderId="29" xfId="13" applyFont="1" applyFill="1" applyBorder="1" applyAlignment="1">
      <alignment horizontal="center" vertical="center" wrapText="1"/>
    </xf>
    <xf numFmtId="0" fontId="41" fillId="24" borderId="10" xfId="13" applyFont="1" applyFill="1" applyBorder="1" applyAlignment="1">
      <alignment horizontal="center" vertical="center" wrapText="1"/>
    </xf>
    <xf numFmtId="0" fontId="41" fillId="25" borderId="29" xfId="13" applyFont="1" applyFill="1" applyBorder="1" applyAlignment="1">
      <alignment horizontal="center" vertical="center" wrapText="1"/>
    </xf>
    <xf numFmtId="0" fontId="41" fillId="25" borderId="10" xfId="13" applyFont="1" applyFill="1" applyBorder="1" applyAlignment="1">
      <alignment horizontal="center" vertical="center" wrapText="1"/>
    </xf>
    <xf numFmtId="0" fontId="15" fillId="6" borderId="27" xfId="13" applyFill="1" applyBorder="1" applyAlignment="1">
      <alignment horizontal="center"/>
    </xf>
    <xf numFmtId="0" fontId="15" fillId="6" borderId="28" xfId="13" applyFill="1" applyBorder="1" applyAlignment="1">
      <alignment horizontal="center"/>
    </xf>
    <xf numFmtId="0" fontId="4" fillId="22" borderId="1" xfId="13" applyFont="1" applyFill="1" applyBorder="1" applyAlignment="1">
      <alignment horizontal="center"/>
    </xf>
    <xf numFmtId="0" fontId="4" fillId="22" borderId="2" xfId="13" applyFont="1" applyFill="1" applyBorder="1" applyAlignment="1">
      <alignment horizontal="center"/>
    </xf>
    <xf numFmtId="0" fontId="4" fillId="23" borderId="1" xfId="13" applyFont="1" applyFill="1" applyBorder="1" applyAlignment="1">
      <alignment horizontal="center"/>
    </xf>
    <xf numFmtId="0" fontId="4" fillId="23" borderId="2" xfId="13" applyFont="1" applyFill="1" applyBorder="1" applyAlignment="1">
      <alignment horizontal="center"/>
    </xf>
    <xf numFmtId="0" fontId="4" fillId="23" borderId="3" xfId="13" applyFont="1" applyFill="1" applyBorder="1" applyAlignment="1">
      <alignment horizontal="center"/>
    </xf>
  </cellXfs>
  <cellStyles count="18">
    <cellStyle name="%" xfId="8" xr:uid="{B72D2E1C-1476-4413-A7E8-552ED771B52B}"/>
    <cellStyle name="Comma" xfId="1" builtinId="3"/>
    <cellStyle name="Comma 2" xfId="15" xr:uid="{F727ED34-2E5A-4781-868E-BF928D9C0109}"/>
    <cellStyle name="Comma 3" xfId="9" xr:uid="{5C775392-CDC3-4F20-8414-4C83BC16ED38}"/>
    <cellStyle name="Comma 3 2" xfId="17" xr:uid="{3B5B2682-F0CB-49D1-AB9E-E1FC31CBA237}"/>
    <cellStyle name="Currency" xfId="2" builtinId="4"/>
    <cellStyle name="Currency 2" xfId="14" xr:uid="{292818C3-BD6C-47E0-9E37-0CB2F8C41961}"/>
    <cellStyle name="Hyperlink" xfId="3" builtinId="8"/>
    <cellStyle name="Normal" xfId="0" builtinId="0"/>
    <cellStyle name="Normal 14" xfId="10" xr:uid="{7A28665D-CC7D-4D4C-B953-370CDD162C2B}"/>
    <cellStyle name="Normal 143" xfId="6" xr:uid="{20B1F56E-781B-4E0B-8E78-069E3547828E}"/>
    <cellStyle name="Normal 143 2" xfId="7" xr:uid="{8CE1DD11-B87E-4EB5-85EB-BE996A9347FB}"/>
    <cellStyle name="Normal 2" xfId="4" xr:uid="{6C18BAED-1E72-4BC2-A255-2D015FDA3252}"/>
    <cellStyle name="Normal 5" xfId="5" xr:uid="{E37BBFA2-05F8-492A-8364-9CBBBF78A133}"/>
    <cellStyle name="Normal 5 2" xfId="11" xr:uid="{21670246-9F2A-437F-8D15-BCEAB7EBAD75}"/>
    <cellStyle name="Normal 5 3" xfId="13" xr:uid="{16B55D5A-83A3-4C97-B052-B1CF0DA9E8E5}"/>
    <cellStyle name="Normal 8" xfId="12" xr:uid="{9431870E-BD00-4C79-8352-0A780EEEA3C5}"/>
    <cellStyle name="Percent 2" xfId="16" xr:uid="{7AE13C0A-8053-4977-965F-45E18D31A9BD}"/>
  </cellStyles>
  <dxfs count="6">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s>
  <tableStyles count="0" defaultTableStyle="TableStyleMedium2" defaultPivotStyle="PivotStyleLight16"/>
  <colors>
    <mruColors>
      <color rgb="FFCCECFF"/>
      <color rgb="FFFFFFCC"/>
      <color rgb="FFD000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16</xdr:col>
      <xdr:colOff>1204668</xdr:colOff>
      <xdr:row>0</xdr:row>
      <xdr:rowOff>121860</xdr:rowOff>
    </xdr:from>
    <xdr:ext cx="4219290" cy="1317473"/>
    <xdr:pic>
      <xdr:nvPicPr>
        <xdr:cNvPr id="2" name="Picture 1" descr="Birmingham City Council">
          <a:extLst>
            <a:ext uri="{FF2B5EF4-FFF2-40B4-BE49-F238E27FC236}">
              <a16:creationId xmlns:a16="http://schemas.microsoft.com/office/drawing/2014/main" id="{59CEFB56-2766-461D-81CF-1E29858AD186}"/>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14973585" y="121860"/>
          <a:ext cx="4219290" cy="131747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birminghamcitycouncil.sharepoint.com/sites/HighNeedsandEarlyYears/Shared%20Documents/High%20Needs%20and%20Early%20Years/Early%20Years/9.%20Payments/2025-26/EEE_AU2025_Update%20Autmn%2008.12.25.xlsx" TargetMode="External"/><Relationship Id="rId1" Type="http://schemas.openxmlformats.org/officeDocument/2006/relationships/externalLinkPath" Target="/sites/HighNeedsandEarlyYears/Shared%20Documents/High%20Needs%20and%20Early%20Years/Early%20Years/9.%20Payments/2025-26/EEE_AU2025_Update%20Autmn%2008.12.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yq0yPDp3ZUeOmAFiFMpKz4BixtiLjRdPtNxgmNTJyvRn4384e_T6Q6zyRtB2Se2u" itemId="017UOTABSNJ2EGIZ635FAJD7Z4KVAZLTM2">
      <xxl21:absoluteUrl r:id="rId2"/>
    </xxl21:alternateUrls>
    <sheetNames>
      <sheetName val="AU2025_PVI"/>
      <sheetName val="AU2025_School"/>
      <sheetName val="Journal for Mntd"/>
      <sheetName val="Academy Payments"/>
    </sheetNames>
    <sheetDataSet>
      <sheetData sheetId="0"/>
      <sheetData sheetId="1">
        <row r="1">
          <cell r="BR1" t="str">
            <v xml:space="preserve">Total weeks </v>
          </cell>
          <cell r="BS1">
            <v>13</v>
          </cell>
          <cell r="BT1"/>
          <cell r="BU1"/>
          <cell r="BV1"/>
          <cell r="BW1"/>
          <cell r="BX1"/>
          <cell r="BY1"/>
          <cell r="BZ1"/>
          <cell r="CA1"/>
          <cell r="CB1"/>
        </row>
        <row r="2">
          <cell r="BQ2" t="str">
            <v>£</v>
          </cell>
          <cell r="BR2"/>
          <cell r="BS2">
            <v>5.66</v>
          </cell>
          <cell r="BT2">
            <v>5.66</v>
          </cell>
          <cell r="BU2">
            <v>8.51</v>
          </cell>
          <cell r="BV2">
            <v>8.51</v>
          </cell>
          <cell r="BW2">
            <v>11.92</v>
          </cell>
          <cell r="BX2">
            <v>5.74</v>
          </cell>
          <cell r="BY2">
            <v>14.34</v>
          </cell>
          <cell r="BZ2">
            <v>0.61</v>
          </cell>
          <cell r="CA2">
            <v>0.28999999999999998</v>
          </cell>
          <cell r="CB2">
            <v>0.08</v>
          </cell>
        </row>
        <row r="3">
          <cell r="BQ3" t="str">
            <v>Flexible Funding 20% Dep (Amount To Pay)</v>
          </cell>
          <cell r="BR3"/>
          <cell r="BS3" t="str">
            <v xml:space="preserve">3&amp;4 Years Universal </v>
          </cell>
          <cell r="BT3" t="str">
            <v xml:space="preserve">3&amp;4 Extended </v>
          </cell>
          <cell r="BU3" t="str">
            <v>2 years Disadvantage</v>
          </cell>
          <cell r="BV3" t="str">
            <v>2 Years WP</v>
          </cell>
          <cell r="BW3" t="str">
            <v xml:space="preserve">Under 2 </v>
          </cell>
          <cell r="BX3" t="str">
            <v>FSM Uni</v>
          </cell>
          <cell r="BY3" t="str">
            <v>FSM extended</v>
          </cell>
          <cell r="BZ3" t="str">
            <v>EY Deprivation 0-5%</v>
          </cell>
          <cell r="CA3" t="str">
            <v>EY Deprivation 5-10%</v>
          </cell>
          <cell r="CB3" t="str">
            <v>EY Deprivation 10-20%</v>
          </cell>
        </row>
        <row r="4">
          <cell r="B4">
            <v>1000</v>
          </cell>
          <cell r="BQ4"/>
          <cell r="BR4"/>
          <cell r="BS4">
            <v>43044.3</v>
          </cell>
          <cell r="BT4">
            <v>10541.75</v>
          </cell>
          <cell r="BU4">
            <v>0</v>
          </cell>
          <cell r="BV4">
            <v>0</v>
          </cell>
          <cell r="BW4">
            <v>0</v>
          </cell>
          <cell r="BX4">
            <v>596.96</v>
          </cell>
          <cell r="BY4">
            <v>0</v>
          </cell>
          <cell r="BZ4">
            <v>1308.45</v>
          </cell>
          <cell r="CA4">
            <v>407.15999999999997</v>
          </cell>
          <cell r="CB4">
            <v>15.6</v>
          </cell>
        </row>
        <row r="5">
          <cell r="B5">
            <v>1001</v>
          </cell>
          <cell r="BQ5"/>
          <cell r="BR5"/>
          <cell r="BS5">
            <v>60703.5</v>
          </cell>
          <cell r="BT5">
            <v>12904.800000000001</v>
          </cell>
          <cell r="BU5">
            <v>29614.799999999999</v>
          </cell>
          <cell r="BV5">
            <v>16594.5</v>
          </cell>
          <cell r="BW5">
            <v>0</v>
          </cell>
          <cell r="BX5">
            <v>125.92</v>
          </cell>
          <cell r="BY5">
            <v>0</v>
          </cell>
          <cell r="BZ5">
            <v>1189.5</v>
          </cell>
          <cell r="CA5">
            <v>395.84999999999997</v>
          </cell>
          <cell r="CB5">
            <v>592.80000000000007</v>
          </cell>
        </row>
        <row r="6">
          <cell r="B6">
            <v>1002</v>
          </cell>
          <cell r="BQ6"/>
          <cell r="BR6"/>
          <cell r="BS6">
            <v>55185</v>
          </cell>
          <cell r="BT6">
            <v>4414.8</v>
          </cell>
          <cell r="BU6">
            <v>55400.1</v>
          </cell>
          <cell r="BV6">
            <v>4978.3499999999995</v>
          </cell>
          <cell r="BW6">
            <v>0</v>
          </cell>
          <cell r="BX6">
            <v>3731</v>
          </cell>
          <cell r="BY6">
            <v>0</v>
          </cell>
          <cell r="BZ6">
            <v>7612.8</v>
          </cell>
          <cell r="CA6">
            <v>791.69999999999993</v>
          </cell>
          <cell r="CB6">
            <v>31.2</v>
          </cell>
        </row>
        <row r="7">
          <cell r="B7">
            <v>1006</v>
          </cell>
          <cell r="BQ7"/>
          <cell r="BR7"/>
          <cell r="BS7">
            <v>76155.3</v>
          </cell>
          <cell r="BT7">
            <v>27592.5</v>
          </cell>
          <cell r="BU7">
            <v>0</v>
          </cell>
          <cell r="BV7">
            <v>16594.5</v>
          </cell>
          <cell r="BW7">
            <v>0</v>
          </cell>
          <cell r="BX7">
            <v>0</v>
          </cell>
          <cell r="BY7">
            <v>372.84</v>
          </cell>
          <cell r="BZ7">
            <v>1308.45</v>
          </cell>
          <cell r="CA7">
            <v>339.29999999999995</v>
          </cell>
          <cell r="CB7">
            <v>62.4</v>
          </cell>
        </row>
        <row r="8">
          <cell r="B8">
            <v>1008</v>
          </cell>
          <cell r="BQ8"/>
          <cell r="BR8"/>
          <cell r="BS8">
            <v>62910.9</v>
          </cell>
          <cell r="BT8">
            <v>27592.5</v>
          </cell>
          <cell r="BU8">
            <v>0</v>
          </cell>
          <cell r="BV8">
            <v>0</v>
          </cell>
          <cell r="BW8">
            <v>0</v>
          </cell>
          <cell r="BX8">
            <v>74.62</v>
          </cell>
          <cell r="BY8">
            <v>186.42</v>
          </cell>
          <cell r="BZ8">
            <v>118.95</v>
          </cell>
          <cell r="CA8">
            <v>56.55</v>
          </cell>
          <cell r="CB8">
            <v>78</v>
          </cell>
        </row>
        <row r="9">
          <cell r="B9">
            <v>1009</v>
          </cell>
          <cell r="BQ9"/>
          <cell r="BR9"/>
          <cell r="BS9">
            <v>54081.3</v>
          </cell>
          <cell r="BT9">
            <v>16555.5</v>
          </cell>
          <cell r="BU9">
            <v>38677.949999999997</v>
          </cell>
          <cell r="BV9">
            <v>9956.6999999999989</v>
          </cell>
          <cell r="BW9">
            <v>0</v>
          </cell>
          <cell r="BX9">
            <v>2014.74</v>
          </cell>
          <cell r="BY9">
            <v>559.26</v>
          </cell>
          <cell r="BZ9">
            <v>4995.8999999999996</v>
          </cell>
          <cell r="CA9">
            <v>226.2</v>
          </cell>
          <cell r="CB9">
            <v>93.600000000000009</v>
          </cell>
        </row>
        <row r="10">
          <cell r="B10">
            <v>1010</v>
          </cell>
          <cell r="BQ10"/>
          <cell r="BR10"/>
          <cell r="BS10">
            <v>83881.2</v>
          </cell>
          <cell r="BT10">
            <v>12140.7</v>
          </cell>
          <cell r="BU10">
            <v>66378</v>
          </cell>
          <cell r="BV10">
            <v>29870.1</v>
          </cell>
          <cell r="BW10">
            <v>0</v>
          </cell>
          <cell r="BX10">
            <v>895.44</v>
          </cell>
          <cell r="BY10">
            <v>186.42</v>
          </cell>
          <cell r="BZ10">
            <v>475.8</v>
          </cell>
          <cell r="CA10">
            <v>1470.3</v>
          </cell>
          <cell r="CB10">
            <v>1653.6000000000001</v>
          </cell>
        </row>
        <row r="11">
          <cell r="B11">
            <v>1012</v>
          </cell>
          <cell r="BQ11"/>
          <cell r="BR11"/>
          <cell r="BS11">
            <v>80570.100000000006</v>
          </cell>
          <cell r="BT11">
            <v>14348.1</v>
          </cell>
          <cell r="BU11">
            <v>11616.15</v>
          </cell>
          <cell r="BV11">
            <v>8297.25</v>
          </cell>
          <cell r="BW11">
            <v>0</v>
          </cell>
          <cell r="BX11">
            <v>0</v>
          </cell>
          <cell r="BY11">
            <v>0</v>
          </cell>
          <cell r="BZ11">
            <v>2497.9499999999998</v>
          </cell>
          <cell r="CA11">
            <v>1357.1999999999998</v>
          </cell>
          <cell r="CB11">
            <v>218.4</v>
          </cell>
        </row>
        <row r="12">
          <cell r="B12">
            <v>1014</v>
          </cell>
          <cell r="BQ12"/>
          <cell r="BR12"/>
          <cell r="BS12">
            <v>72844.2</v>
          </cell>
          <cell r="BT12">
            <v>26064.300000000003</v>
          </cell>
          <cell r="BU12">
            <v>50294.1</v>
          </cell>
          <cell r="BV12">
            <v>0</v>
          </cell>
          <cell r="BW12">
            <v>0</v>
          </cell>
          <cell r="BX12">
            <v>2462.46</v>
          </cell>
          <cell r="BY12">
            <v>1677.78</v>
          </cell>
          <cell r="BZ12">
            <v>4639.05</v>
          </cell>
          <cell r="CA12">
            <v>1413.75</v>
          </cell>
          <cell r="CB12">
            <v>234</v>
          </cell>
        </row>
        <row r="13">
          <cell r="B13">
            <v>1015</v>
          </cell>
          <cell r="BQ13"/>
          <cell r="BR13"/>
          <cell r="BS13">
            <v>77259</v>
          </cell>
          <cell r="BT13">
            <v>37525.800000000003</v>
          </cell>
          <cell r="BU13">
            <v>14935.05</v>
          </cell>
          <cell r="BV13">
            <v>54761.85</v>
          </cell>
          <cell r="BW13">
            <v>0</v>
          </cell>
          <cell r="BX13">
            <v>2163.98</v>
          </cell>
          <cell r="BY13">
            <v>2237.04</v>
          </cell>
          <cell r="BZ13">
            <v>1546.35</v>
          </cell>
          <cell r="CA13">
            <v>678.59999999999991</v>
          </cell>
          <cell r="CB13">
            <v>187.20000000000002</v>
          </cell>
        </row>
        <row r="14">
          <cell r="B14">
            <v>1016</v>
          </cell>
          <cell r="BQ14"/>
          <cell r="BR14"/>
          <cell r="BS14">
            <v>60703.5</v>
          </cell>
          <cell r="BT14">
            <v>20344.87</v>
          </cell>
          <cell r="BU14">
            <v>19913.399999999998</v>
          </cell>
          <cell r="BV14">
            <v>21572.85</v>
          </cell>
          <cell r="BW14">
            <v>0</v>
          </cell>
          <cell r="BX14">
            <v>2163.98</v>
          </cell>
          <cell r="BY14">
            <v>372.84</v>
          </cell>
          <cell r="BZ14">
            <v>2854.7999999999997</v>
          </cell>
          <cell r="CA14">
            <v>580.57999999999993</v>
          </cell>
          <cell r="CB14">
            <v>156</v>
          </cell>
        </row>
        <row r="15">
          <cell r="B15">
            <v>1017</v>
          </cell>
          <cell r="BQ15"/>
          <cell r="BR15"/>
          <cell r="BS15">
            <v>75051.600000000006</v>
          </cell>
          <cell r="BT15">
            <v>22074</v>
          </cell>
          <cell r="BU15">
            <v>30865.77</v>
          </cell>
          <cell r="BV15">
            <v>69696.899999999994</v>
          </cell>
          <cell r="BW15">
            <v>0</v>
          </cell>
          <cell r="BX15">
            <v>3432.52</v>
          </cell>
          <cell r="BY15">
            <v>745.68</v>
          </cell>
          <cell r="BZ15">
            <v>2735.85</v>
          </cell>
          <cell r="CA15">
            <v>1922.6999999999998</v>
          </cell>
          <cell r="CB15">
            <v>368.16</v>
          </cell>
        </row>
        <row r="16">
          <cell r="B16">
            <v>1018</v>
          </cell>
          <cell r="BQ16"/>
          <cell r="BR16"/>
          <cell r="BS16">
            <v>71740.5</v>
          </cell>
          <cell r="BT16">
            <v>29799.9</v>
          </cell>
          <cell r="BU16">
            <v>51442.95</v>
          </cell>
          <cell r="BV16">
            <v>36507.9</v>
          </cell>
          <cell r="BW16">
            <v>0</v>
          </cell>
          <cell r="BX16">
            <v>4701.0600000000004</v>
          </cell>
          <cell r="BY16">
            <v>1491.36</v>
          </cell>
          <cell r="BZ16">
            <v>4401.1499999999996</v>
          </cell>
          <cell r="CA16">
            <v>1300.6499999999999</v>
          </cell>
          <cell r="CB16">
            <v>327.60000000000002</v>
          </cell>
        </row>
        <row r="17">
          <cell r="B17">
            <v>1019</v>
          </cell>
          <cell r="BQ17"/>
          <cell r="BR17"/>
          <cell r="BS17">
            <v>75051.600000000006</v>
          </cell>
          <cell r="BT17">
            <v>19442.100000000002</v>
          </cell>
          <cell r="BU17">
            <v>19913.399999999998</v>
          </cell>
          <cell r="BV17">
            <v>14935.05</v>
          </cell>
          <cell r="BW17">
            <v>0</v>
          </cell>
          <cell r="BX17">
            <v>0</v>
          </cell>
          <cell r="BY17">
            <v>186.42</v>
          </cell>
          <cell r="BZ17">
            <v>2854.7999999999997</v>
          </cell>
          <cell r="CA17">
            <v>1131</v>
          </cell>
          <cell r="CB17">
            <v>577.20000000000005</v>
          </cell>
        </row>
        <row r="18">
          <cell r="B18">
            <v>1020</v>
          </cell>
          <cell r="BQ18"/>
          <cell r="BR18"/>
          <cell r="BS18">
            <v>87192.3</v>
          </cell>
          <cell r="BT18">
            <v>16555.5</v>
          </cell>
          <cell r="BU18">
            <v>72122.249999999985</v>
          </cell>
          <cell r="BV18">
            <v>69696.899999999994</v>
          </cell>
          <cell r="BW18">
            <v>4648.8</v>
          </cell>
          <cell r="BX18">
            <v>6118.84</v>
          </cell>
          <cell r="BY18">
            <v>559.26</v>
          </cell>
          <cell r="BZ18">
            <v>7255.95</v>
          </cell>
          <cell r="CA18">
            <v>3053.7</v>
          </cell>
          <cell r="CB18">
            <v>624</v>
          </cell>
        </row>
        <row r="19">
          <cell r="B19">
            <v>1021</v>
          </cell>
          <cell r="BQ19"/>
          <cell r="BR19"/>
          <cell r="BS19">
            <v>30903.600000000002</v>
          </cell>
          <cell r="BT19">
            <v>4414.8</v>
          </cell>
          <cell r="BU19">
            <v>31529.55</v>
          </cell>
          <cell r="BV19">
            <v>36507.9</v>
          </cell>
          <cell r="BW19">
            <v>0</v>
          </cell>
          <cell r="BX19">
            <v>2163.98</v>
          </cell>
          <cell r="BY19">
            <v>186.42</v>
          </cell>
          <cell r="BZ19">
            <v>713.69999999999993</v>
          </cell>
          <cell r="CA19">
            <v>791.69999999999993</v>
          </cell>
          <cell r="CB19">
            <v>358.8</v>
          </cell>
        </row>
        <row r="20">
          <cell r="B20">
            <v>1022</v>
          </cell>
          <cell r="BQ20"/>
          <cell r="BR20"/>
          <cell r="BS20">
            <v>50770.200000000004</v>
          </cell>
          <cell r="BT20">
            <v>16555.5</v>
          </cell>
          <cell r="BU20">
            <v>29997.75</v>
          </cell>
          <cell r="BV20">
            <v>34848.449999999997</v>
          </cell>
          <cell r="BW20">
            <v>13946.4</v>
          </cell>
          <cell r="BX20">
            <v>447.72</v>
          </cell>
          <cell r="BY20">
            <v>932.1</v>
          </cell>
          <cell r="BZ20">
            <v>2022.1499999999999</v>
          </cell>
          <cell r="CA20">
            <v>1131</v>
          </cell>
          <cell r="CB20">
            <v>858</v>
          </cell>
        </row>
        <row r="21">
          <cell r="B21">
            <v>1023</v>
          </cell>
          <cell r="BQ21"/>
          <cell r="BR21"/>
          <cell r="BS21">
            <v>54081.3</v>
          </cell>
          <cell r="BT21">
            <v>9084.3000000000011</v>
          </cell>
          <cell r="BU21">
            <v>40975.649999999994</v>
          </cell>
          <cell r="BV21">
            <v>26551.200000000001</v>
          </cell>
          <cell r="BW21">
            <v>0</v>
          </cell>
          <cell r="BX21">
            <v>1308.44</v>
          </cell>
          <cell r="BY21">
            <v>186.42</v>
          </cell>
          <cell r="BZ21">
            <v>951.6</v>
          </cell>
          <cell r="CA21">
            <v>1244.0999999999999</v>
          </cell>
          <cell r="CB21">
            <v>717.6</v>
          </cell>
        </row>
        <row r="22">
          <cell r="B22">
            <v>1024</v>
          </cell>
          <cell r="BQ22"/>
          <cell r="BR22"/>
          <cell r="BS22">
            <v>39733.200000000004</v>
          </cell>
          <cell r="BT22">
            <v>5688.3</v>
          </cell>
          <cell r="BU22">
            <v>44294.549999999996</v>
          </cell>
          <cell r="BV22">
            <v>23232.3</v>
          </cell>
          <cell r="BW22">
            <v>0</v>
          </cell>
          <cell r="BX22">
            <v>3283.28</v>
          </cell>
          <cell r="BY22">
            <v>0</v>
          </cell>
          <cell r="BZ22">
            <v>3568.5</v>
          </cell>
          <cell r="CA22">
            <v>622.04999999999995</v>
          </cell>
          <cell r="CB22">
            <v>265.2</v>
          </cell>
        </row>
        <row r="23">
          <cell r="B23">
            <v>1025</v>
          </cell>
          <cell r="BQ23"/>
          <cell r="BR23"/>
          <cell r="BS23">
            <v>55185</v>
          </cell>
          <cell r="BT23">
            <v>9933.3000000000011</v>
          </cell>
          <cell r="BU23">
            <v>74675.25</v>
          </cell>
          <cell r="BV23">
            <v>13275.6</v>
          </cell>
          <cell r="BW23">
            <v>0</v>
          </cell>
          <cell r="BX23">
            <v>4477.2</v>
          </cell>
          <cell r="BY23">
            <v>186.42</v>
          </cell>
          <cell r="BZ23">
            <v>6780.15</v>
          </cell>
          <cell r="CA23">
            <v>2092.35</v>
          </cell>
          <cell r="CB23">
            <v>140.4</v>
          </cell>
        </row>
        <row r="24">
          <cell r="B24">
            <v>1026</v>
          </cell>
          <cell r="BQ24"/>
          <cell r="BR24"/>
          <cell r="BS24">
            <v>61807.200000000004</v>
          </cell>
          <cell r="BT24">
            <v>16640.400000000001</v>
          </cell>
          <cell r="BU24">
            <v>41869.199999999997</v>
          </cell>
          <cell r="BV24">
            <v>23232.3</v>
          </cell>
          <cell r="BW24">
            <v>0</v>
          </cell>
          <cell r="BX24">
            <v>820.82</v>
          </cell>
          <cell r="BY24">
            <v>186.42</v>
          </cell>
          <cell r="BZ24">
            <v>1070.55</v>
          </cell>
          <cell r="CA24">
            <v>735.15</v>
          </cell>
          <cell r="CB24">
            <v>358.8</v>
          </cell>
        </row>
        <row r="25">
          <cell r="B25">
            <v>1027</v>
          </cell>
          <cell r="BQ25"/>
          <cell r="BR25"/>
          <cell r="BS25">
            <v>51873.9</v>
          </cell>
          <cell r="BT25">
            <v>8320.2000000000007</v>
          </cell>
          <cell r="BU25">
            <v>46464.6</v>
          </cell>
          <cell r="BV25">
            <v>19913.399999999998</v>
          </cell>
          <cell r="BW25">
            <v>0</v>
          </cell>
          <cell r="BX25">
            <v>2238.6</v>
          </cell>
          <cell r="BY25">
            <v>0</v>
          </cell>
          <cell r="BZ25">
            <v>237.9</v>
          </cell>
          <cell r="CA25">
            <v>2318.5499999999997</v>
          </cell>
          <cell r="CB25">
            <v>592.80000000000007</v>
          </cell>
        </row>
        <row r="26">
          <cell r="B26">
            <v>1028</v>
          </cell>
          <cell r="BQ26"/>
          <cell r="BR26"/>
          <cell r="BS26">
            <v>50770.200000000004</v>
          </cell>
          <cell r="BT26">
            <v>7725.9000000000005</v>
          </cell>
          <cell r="BU26">
            <v>44805.15</v>
          </cell>
          <cell r="BV26">
            <v>19913.399999999998</v>
          </cell>
          <cell r="BW26">
            <v>0</v>
          </cell>
          <cell r="BX26">
            <v>1119.3</v>
          </cell>
          <cell r="BY26">
            <v>0</v>
          </cell>
          <cell r="BZ26">
            <v>6066.45</v>
          </cell>
          <cell r="CA26">
            <v>904.8</v>
          </cell>
          <cell r="CB26">
            <v>265.2</v>
          </cell>
        </row>
        <row r="27">
          <cell r="B27">
            <v>1038</v>
          </cell>
          <cell r="BQ27"/>
          <cell r="BR27"/>
          <cell r="BS27">
            <v>88296</v>
          </cell>
          <cell r="BT27">
            <v>41940.6</v>
          </cell>
          <cell r="BU27">
            <v>31529.55</v>
          </cell>
          <cell r="BV27">
            <v>68037.45</v>
          </cell>
          <cell r="BW27">
            <v>2324.4</v>
          </cell>
          <cell r="BX27">
            <v>3507.1400000000003</v>
          </cell>
          <cell r="BY27">
            <v>1304.94</v>
          </cell>
          <cell r="BZ27">
            <v>7612.8</v>
          </cell>
          <cell r="CA27">
            <v>1187.55</v>
          </cell>
          <cell r="CB27">
            <v>702</v>
          </cell>
        </row>
        <row r="28">
          <cell r="B28">
            <v>1048</v>
          </cell>
          <cell r="BQ28"/>
          <cell r="BR28"/>
          <cell r="BS28">
            <v>99333</v>
          </cell>
          <cell r="BT28">
            <v>32007.3</v>
          </cell>
          <cell r="BU28">
            <v>54761.85</v>
          </cell>
          <cell r="BV28">
            <v>14935.05</v>
          </cell>
          <cell r="BW28">
            <v>0</v>
          </cell>
          <cell r="BX28">
            <v>298.48</v>
          </cell>
          <cell r="BY28">
            <v>745.68</v>
          </cell>
          <cell r="BZ28">
            <v>13203.449999999999</v>
          </cell>
          <cell r="CA28">
            <v>169.64999999999998</v>
          </cell>
          <cell r="CB28">
            <v>343.2</v>
          </cell>
        </row>
        <row r="29">
          <cell r="B29">
            <v>1049</v>
          </cell>
          <cell r="BQ29"/>
          <cell r="BR29"/>
          <cell r="BS29">
            <v>71740.5</v>
          </cell>
          <cell r="BT29">
            <v>13329.300000000001</v>
          </cell>
          <cell r="BU29">
            <v>56421.299999999996</v>
          </cell>
          <cell r="BV29">
            <v>13275.6</v>
          </cell>
          <cell r="BW29">
            <v>0</v>
          </cell>
          <cell r="BX29">
            <v>1417.78</v>
          </cell>
          <cell r="BY29">
            <v>932.1</v>
          </cell>
          <cell r="BZ29">
            <v>6185.4</v>
          </cell>
          <cell r="CA29">
            <v>56.55</v>
          </cell>
          <cell r="CB29">
            <v>452.40000000000003</v>
          </cell>
        </row>
        <row r="30">
          <cell r="B30">
            <v>1802</v>
          </cell>
          <cell r="BQ30"/>
          <cell r="BR30"/>
          <cell r="BS30">
            <v>47459.1</v>
          </cell>
          <cell r="BT30">
            <v>15197.1</v>
          </cell>
          <cell r="BU30">
            <v>35231.4</v>
          </cell>
          <cell r="BV30">
            <v>26551.200000000001</v>
          </cell>
          <cell r="BW30">
            <v>0</v>
          </cell>
          <cell r="BX30">
            <v>2910.1800000000003</v>
          </cell>
          <cell r="BY30">
            <v>745.68</v>
          </cell>
          <cell r="BZ30">
            <v>2497.9499999999998</v>
          </cell>
          <cell r="CA30">
            <v>2205.4499999999998</v>
          </cell>
          <cell r="CB30">
            <v>156</v>
          </cell>
        </row>
        <row r="31">
          <cell r="B31">
            <v>2003</v>
          </cell>
          <cell r="BQ31"/>
          <cell r="BR31"/>
          <cell r="BS31">
            <v>69533.100000000006</v>
          </cell>
          <cell r="BT31">
            <v>0</v>
          </cell>
          <cell r="BU31">
            <v>0</v>
          </cell>
          <cell r="BV31">
            <v>0</v>
          </cell>
          <cell r="BW31">
            <v>0</v>
          </cell>
          <cell r="BX31">
            <v>1268.54</v>
          </cell>
          <cell r="BY31">
            <v>0</v>
          </cell>
          <cell r="BZ31">
            <v>118.95</v>
          </cell>
          <cell r="CA31">
            <v>1639.9499999999998</v>
          </cell>
          <cell r="CB31">
            <v>436.8</v>
          </cell>
        </row>
        <row r="32">
          <cell r="B32">
            <v>2005</v>
          </cell>
          <cell r="BQ32"/>
          <cell r="BR32"/>
          <cell r="BS32">
            <v>23177.7</v>
          </cell>
          <cell r="BT32">
            <v>1214.07</v>
          </cell>
          <cell r="BU32">
            <v>0</v>
          </cell>
          <cell r="BV32">
            <v>0</v>
          </cell>
          <cell r="BW32">
            <v>0</v>
          </cell>
          <cell r="BX32">
            <v>373.1</v>
          </cell>
          <cell r="BY32">
            <v>0</v>
          </cell>
          <cell r="BZ32">
            <v>237.9</v>
          </cell>
          <cell r="CA32">
            <v>56.55</v>
          </cell>
          <cell r="CB32">
            <v>0</v>
          </cell>
        </row>
        <row r="33">
          <cell r="B33">
            <v>2008</v>
          </cell>
          <cell r="BQ33"/>
          <cell r="BR33"/>
          <cell r="BS33">
            <v>35318.400000000001</v>
          </cell>
          <cell r="BT33">
            <v>4414.8</v>
          </cell>
          <cell r="BU33">
            <v>0</v>
          </cell>
          <cell r="BV33">
            <v>0</v>
          </cell>
          <cell r="BW33">
            <v>0</v>
          </cell>
          <cell r="BX33">
            <v>0</v>
          </cell>
          <cell r="BY33">
            <v>186.42</v>
          </cell>
          <cell r="BZ33">
            <v>832.65</v>
          </cell>
          <cell r="CA33">
            <v>0</v>
          </cell>
          <cell r="CB33">
            <v>358.8</v>
          </cell>
        </row>
        <row r="34">
          <cell r="B34">
            <v>2011</v>
          </cell>
          <cell r="BQ34"/>
          <cell r="BR34"/>
          <cell r="BS34">
            <v>41940.6</v>
          </cell>
          <cell r="BT34">
            <v>0</v>
          </cell>
          <cell r="BU34">
            <v>0</v>
          </cell>
          <cell r="BV34">
            <v>0</v>
          </cell>
          <cell r="BW34">
            <v>0</v>
          </cell>
          <cell r="BX34">
            <v>0</v>
          </cell>
          <cell r="BY34">
            <v>0</v>
          </cell>
          <cell r="BZ34">
            <v>832.65</v>
          </cell>
          <cell r="CA34">
            <v>0</v>
          </cell>
          <cell r="CB34">
            <v>46.800000000000004</v>
          </cell>
        </row>
        <row r="35">
          <cell r="B35">
            <v>2014</v>
          </cell>
          <cell r="BQ35"/>
          <cell r="BR35"/>
          <cell r="BS35">
            <v>36422.1</v>
          </cell>
          <cell r="BT35">
            <v>7725.9000000000005</v>
          </cell>
          <cell r="BU35">
            <v>0</v>
          </cell>
          <cell r="BV35">
            <v>0</v>
          </cell>
          <cell r="BW35">
            <v>0</v>
          </cell>
          <cell r="BX35">
            <v>895.44</v>
          </cell>
          <cell r="BY35">
            <v>559.26</v>
          </cell>
          <cell r="BZ35">
            <v>237.9</v>
          </cell>
          <cell r="CA35">
            <v>1470.3</v>
          </cell>
          <cell r="CB35">
            <v>0</v>
          </cell>
        </row>
        <row r="36">
          <cell r="B36">
            <v>2015</v>
          </cell>
          <cell r="BQ36"/>
          <cell r="BR36"/>
          <cell r="BS36">
            <v>30903.600000000002</v>
          </cell>
          <cell r="BT36">
            <v>0</v>
          </cell>
          <cell r="BU36">
            <v>0</v>
          </cell>
          <cell r="BV36">
            <v>0</v>
          </cell>
          <cell r="BW36">
            <v>0</v>
          </cell>
          <cell r="BX36">
            <v>746.2</v>
          </cell>
          <cell r="BY36">
            <v>0</v>
          </cell>
          <cell r="BZ36">
            <v>1070.55</v>
          </cell>
          <cell r="CA36">
            <v>282.75</v>
          </cell>
          <cell r="CB36">
            <v>218.4</v>
          </cell>
        </row>
        <row r="37">
          <cell r="B37">
            <v>2018</v>
          </cell>
          <cell r="BQ37"/>
          <cell r="BR37"/>
          <cell r="BS37">
            <v>33111</v>
          </cell>
          <cell r="BT37">
            <v>3735.6</v>
          </cell>
          <cell r="BU37">
            <v>29870.1</v>
          </cell>
          <cell r="BV37">
            <v>0</v>
          </cell>
          <cell r="BW37">
            <v>0</v>
          </cell>
          <cell r="BX37">
            <v>0</v>
          </cell>
          <cell r="BY37">
            <v>372.84</v>
          </cell>
          <cell r="BZ37">
            <v>3806.4</v>
          </cell>
          <cell r="CA37">
            <v>622.04999999999995</v>
          </cell>
          <cell r="CB37">
            <v>15.6</v>
          </cell>
        </row>
        <row r="38">
          <cell r="B38">
            <v>2020</v>
          </cell>
          <cell r="BQ38"/>
          <cell r="BR38"/>
          <cell r="BS38">
            <v>51873.9</v>
          </cell>
          <cell r="BT38">
            <v>12140.7</v>
          </cell>
          <cell r="BU38">
            <v>0</v>
          </cell>
          <cell r="BV38">
            <v>0</v>
          </cell>
          <cell r="BW38">
            <v>0</v>
          </cell>
          <cell r="BX38">
            <v>522.34</v>
          </cell>
          <cell r="BY38">
            <v>186.42</v>
          </cell>
          <cell r="BZ38">
            <v>0</v>
          </cell>
          <cell r="CA38">
            <v>904.8</v>
          </cell>
          <cell r="CB38">
            <v>265.2</v>
          </cell>
        </row>
        <row r="39">
          <cell r="B39">
            <v>2021</v>
          </cell>
          <cell r="BQ39"/>
          <cell r="BR39"/>
          <cell r="BS39">
            <v>22074</v>
          </cell>
          <cell r="BT39">
            <v>0</v>
          </cell>
          <cell r="BU39">
            <v>0</v>
          </cell>
          <cell r="BV39">
            <v>0</v>
          </cell>
          <cell r="BW39">
            <v>0</v>
          </cell>
          <cell r="BX39">
            <v>0</v>
          </cell>
          <cell r="BY39">
            <v>0</v>
          </cell>
          <cell r="BZ39">
            <v>237.9</v>
          </cell>
          <cell r="CA39">
            <v>678.59999999999991</v>
          </cell>
          <cell r="CB39">
            <v>31.2</v>
          </cell>
        </row>
        <row r="40">
          <cell r="B40">
            <v>2030</v>
          </cell>
          <cell r="BQ40"/>
          <cell r="BR40"/>
          <cell r="BS40">
            <v>37525.800000000003</v>
          </cell>
          <cell r="BT40">
            <v>0</v>
          </cell>
          <cell r="BU40">
            <v>0</v>
          </cell>
          <cell r="BV40">
            <v>0</v>
          </cell>
          <cell r="BW40">
            <v>0</v>
          </cell>
          <cell r="BX40">
            <v>0</v>
          </cell>
          <cell r="BY40">
            <v>0</v>
          </cell>
          <cell r="BZ40">
            <v>0</v>
          </cell>
          <cell r="CA40">
            <v>113.1</v>
          </cell>
          <cell r="CB40">
            <v>421.2</v>
          </cell>
        </row>
        <row r="41">
          <cell r="B41">
            <v>2036</v>
          </cell>
          <cell r="BQ41"/>
          <cell r="BR41"/>
          <cell r="BS41">
            <v>27592.5</v>
          </cell>
          <cell r="BT41">
            <v>0</v>
          </cell>
          <cell r="BU41">
            <v>0</v>
          </cell>
          <cell r="BV41">
            <v>0</v>
          </cell>
          <cell r="BW41">
            <v>0</v>
          </cell>
          <cell r="BX41">
            <v>223.86</v>
          </cell>
          <cell r="BY41">
            <v>0</v>
          </cell>
          <cell r="BZ41">
            <v>237.9</v>
          </cell>
          <cell r="CA41">
            <v>735.15</v>
          </cell>
          <cell r="CB41">
            <v>46.800000000000004</v>
          </cell>
        </row>
        <row r="42">
          <cell r="B42">
            <v>2037</v>
          </cell>
          <cell r="BQ42"/>
          <cell r="BR42"/>
          <cell r="BS42">
            <v>35318.400000000001</v>
          </cell>
          <cell r="BT42">
            <v>5518.5</v>
          </cell>
          <cell r="BU42">
            <v>0</v>
          </cell>
          <cell r="BV42">
            <v>0</v>
          </cell>
          <cell r="BW42">
            <v>0</v>
          </cell>
          <cell r="BX42">
            <v>298.48</v>
          </cell>
          <cell r="BY42">
            <v>186.42</v>
          </cell>
          <cell r="BZ42">
            <v>118.95</v>
          </cell>
          <cell r="CA42">
            <v>169.64999999999998</v>
          </cell>
          <cell r="CB42">
            <v>343.2</v>
          </cell>
        </row>
        <row r="43">
          <cell r="B43">
            <v>2038</v>
          </cell>
          <cell r="BQ43"/>
          <cell r="BR43"/>
          <cell r="BS43">
            <v>23177.7</v>
          </cell>
          <cell r="BT43">
            <v>0</v>
          </cell>
          <cell r="BU43">
            <v>0</v>
          </cell>
          <cell r="BV43">
            <v>0</v>
          </cell>
          <cell r="BW43">
            <v>0</v>
          </cell>
          <cell r="BX43">
            <v>373.1</v>
          </cell>
          <cell r="BY43">
            <v>0</v>
          </cell>
          <cell r="BZ43">
            <v>356.84999999999997</v>
          </cell>
          <cell r="CA43">
            <v>56.55</v>
          </cell>
          <cell r="CB43">
            <v>249.6</v>
          </cell>
        </row>
        <row r="44">
          <cell r="B44">
            <v>2039</v>
          </cell>
          <cell r="BQ44"/>
          <cell r="BR44"/>
          <cell r="BS44">
            <v>65118.3</v>
          </cell>
          <cell r="BT44">
            <v>0</v>
          </cell>
          <cell r="BU44">
            <v>0</v>
          </cell>
          <cell r="BV44">
            <v>0</v>
          </cell>
          <cell r="BW44">
            <v>0</v>
          </cell>
          <cell r="BX44">
            <v>1119.3</v>
          </cell>
          <cell r="BY44">
            <v>0</v>
          </cell>
          <cell r="BZ44">
            <v>0</v>
          </cell>
          <cell r="CA44">
            <v>226.2</v>
          </cell>
          <cell r="CB44">
            <v>421.2</v>
          </cell>
        </row>
        <row r="45">
          <cell r="B45">
            <v>2040</v>
          </cell>
          <cell r="BQ45"/>
          <cell r="BR45"/>
          <cell r="BS45">
            <v>23177.7</v>
          </cell>
          <cell r="BT45">
            <v>0</v>
          </cell>
          <cell r="BU45">
            <v>0</v>
          </cell>
          <cell r="BV45">
            <v>0</v>
          </cell>
          <cell r="BW45">
            <v>0</v>
          </cell>
          <cell r="BX45">
            <v>0</v>
          </cell>
          <cell r="BY45">
            <v>0</v>
          </cell>
          <cell r="BZ45">
            <v>0</v>
          </cell>
          <cell r="CA45">
            <v>56.55</v>
          </cell>
          <cell r="CB45">
            <v>0</v>
          </cell>
        </row>
        <row r="46">
          <cell r="B46">
            <v>2048</v>
          </cell>
          <cell r="BQ46"/>
          <cell r="BR46"/>
          <cell r="BS46">
            <v>14348.1</v>
          </cell>
          <cell r="BT46">
            <v>0</v>
          </cell>
          <cell r="BU46">
            <v>0</v>
          </cell>
          <cell r="BV46">
            <v>0</v>
          </cell>
          <cell r="BW46">
            <v>0</v>
          </cell>
          <cell r="BX46">
            <v>596.96</v>
          </cell>
          <cell r="BY46">
            <v>0</v>
          </cell>
          <cell r="BZ46">
            <v>0</v>
          </cell>
          <cell r="CA46">
            <v>678.59999999999991</v>
          </cell>
          <cell r="CB46">
            <v>15.6</v>
          </cell>
        </row>
        <row r="47">
          <cell r="B47">
            <v>2054</v>
          </cell>
          <cell r="BQ47"/>
          <cell r="BR47"/>
          <cell r="BS47">
            <v>40836.9</v>
          </cell>
          <cell r="BT47">
            <v>12140.7</v>
          </cell>
          <cell r="BU47">
            <v>0</v>
          </cell>
          <cell r="BV47">
            <v>0</v>
          </cell>
          <cell r="BW47">
            <v>0</v>
          </cell>
          <cell r="BX47">
            <v>447.72</v>
          </cell>
          <cell r="BY47">
            <v>186.42</v>
          </cell>
          <cell r="BZ47">
            <v>594.75</v>
          </cell>
          <cell r="CA47">
            <v>56.55</v>
          </cell>
          <cell r="CB47">
            <v>46.800000000000004</v>
          </cell>
        </row>
        <row r="48">
          <cell r="B48">
            <v>2055</v>
          </cell>
          <cell r="BQ48"/>
          <cell r="BR48"/>
          <cell r="BS48">
            <v>30903.600000000002</v>
          </cell>
          <cell r="BT48">
            <v>16555.5</v>
          </cell>
          <cell r="BU48">
            <v>0</v>
          </cell>
          <cell r="BV48">
            <v>0</v>
          </cell>
          <cell r="BW48">
            <v>0</v>
          </cell>
          <cell r="BX48">
            <v>0</v>
          </cell>
          <cell r="BY48">
            <v>0</v>
          </cell>
          <cell r="BZ48">
            <v>356.84999999999997</v>
          </cell>
          <cell r="CA48">
            <v>0</v>
          </cell>
          <cell r="CB48">
            <v>109.2</v>
          </cell>
        </row>
        <row r="49">
          <cell r="B49">
            <v>2056</v>
          </cell>
          <cell r="BQ49"/>
          <cell r="BR49"/>
          <cell r="BS49">
            <v>43044.3</v>
          </cell>
          <cell r="BT49">
            <v>0</v>
          </cell>
          <cell r="BU49">
            <v>0</v>
          </cell>
          <cell r="BV49">
            <v>0</v>
          </cell>
          <cell r="BW49">
            <v>0</v>
          </cell>
          <cell r="BX49">
            <v>223.86</v>
          </cell>
          <cell r="BY49">
            <v>0</v>
          </cell>
          <cell r="BZ49">
            <v>1308.45</v>
          </cell>
          <cell r="CA49">
            <v>848.24999999999989</v>
          </cell>
          <cell r="CB49">
            <v>124.8</v>
          </cell>
        </row>
        <row r="50">
          <cell r="B50">
            <v>2057</v>
          </cell>
          <cell r="BQ50">
            <v>-31.2</v>
          </cell>
          <cell r="BR50"/>
          <cell r="BS50">
            <v>41940.6</v>
          </cell>
          <cell r="BT50">
            <v>-2207.4</v>
          </cell>
          <cell r="BU50">
            <v>0</v>
          </cell>
          <cell r="BV50">
            <v>0</v>
          </cell>
          <cell r="BW50">
            <v>0</v>
          </cell>
          <cell r="BX50">
            <v>1344.2</v>
          </cell>
          <cell r="BY50">
            <v>0</v>
          </cell>
          <cell r="BZ50">
            <v>1070.55</v>
          </cell>
          <cell r="CA50">
            <v>1074.4499999999998</v>
          </cell>
          <cell r="CB50">
            <v>93.6</v>
          </cell>
        </row>
        <row r="51">
          <cell r="B51">
            <v>2058</v>
          </cell>
          <cell r="BQ51"/>
          <cell r="BR51"/>
          <cell r="BS51">
            <v>30903.600000000002</v>
          </cell>
          <cell r="BT51">
            <v>3311.1</v>
          </cell>
          <cell r="BU51">
            <v>0</v>
          </cell>
          <cell r="BV51">
            <v>0</v>
          </cell>
          <cell r="BW51">
            <v>0</v>
          </cell>
          <cell r="BX51">
            <v>1193.92</v>
          </cell>
          <cell r="BY51">
            <v>0</v>
          </cell>
          <cell r="BZ51">
            <v>594.75</v>
          </cell>
          <cell r="CA51">
            <v>1017.9</v>
          </cell>
          <cell r="CB51">
            <v>93.600000000000009</v>
          </cell>
        </row>
        <row r="52">
          <cell r="B52">
            <v>2059</v>
          </cell>
          <cell r="BQ52"/>
          <cell r="BR52"/>
          <cell r="BS52">
            <v>11037</v>
          </cell>
          <cell r="BT52">
            <v>1103.7</v>
          </cell>
          <cell r="BU52">
            <v>0</v>
          </cell>
          <cell r="BV52">
            <v>0</v>
          </cell>
          <cell r="BW52">
            <v>0</v>
          </cell>
          <cell r="BX52">
            <v>522.34</v>
          </cell>
          <cell r="BY52">
            <v>186.42</v>
          </cell>
          <cell r="BZ52">
            <v>0</v>
          </cell>
          <cell r="CA52">
            <v>339.29999999999995</v>
          </cell>
          <cell r="CB52">
            <v>15.6</v>
          </cell>
        </row>
        <row r="53">
          <cell r="B53">
            <v>2060</v>
          </cell>
          <cell r="BQ53"/>
          <cell r="BR53"/>
          <cell r="BS53">
            <v>22074</v>
          </cell>
          <cell r="BT53">
            <v>0</v>
          </cell>
          <cell r="BU53">
            <v>0</v>
          </cell>
          <cell r="BV53">
            <v>0</v>
          </cell>
          <cell r="BW53">
            <v>0</v>
          </cell>
          <cell r="BX53">
            <v>522.34</v>
          </cell>
          <cell r="BY53">
            <v>0</v>
          </cell>
          <cell r="BZ53">
            <v>2260.0499999999997</v>
          </cell>
          <cell r="CA53">
            <v>56.55</v>
          </cell>
          <cell r="CB53">
            <v>0</v>
          </cell>
        </row>
        <row r="54">
          <cell r="B54">
            <v>2062</v>
          </cell>
          <cell r="BQ54"/>
          <cell r="BR54"/>
          <cell r="BS54">
            <v>43044.3</v>
          </cell>
          <cell r="BT54">
            <v>0</v>
          </cell>
          <cell r="BU54">
            <v>0</v>
          </cell>
          <cell r="BV54">
            <v>0</v>
          </cell>
          <cell r="BW54">
            <v>0</v>
          </cell>
          <cell r="BX54">
            <v>0</v>
          </cell>
          <cell r="BY54">
            <v>0</v>
          </cell>
          <cell r="BZ54">
            <v>951.6</v>
          </cell>
          <cell r="CA54">
            <v>282.75</v>
          </cell>
          <cell r="CB54">
            <v>156</v>
          </cell>
        </row>
        <row r="55">
          <cell r="B55">
            <v>2063</v>
          </cell>
          <cell r="BQ55"/>
          <cell r="BR55"/>
          <cell r="BS55">
            <v>24281.4</v>
          </cell>
          <cell r="BT55">
            <v>0</v>
          </cell>
          <cell r="BU55">
            <v>0</v>
          </cell>
          <cell r="BV55">
            <v>0</v>
          </cell>
          <cell r="BW55">
            <v>0</v>
          </cell>
          <cell r="BX55">
            <v>0</v>
          </cell>
          <cell r="BY55">
            <v>0</v>
          </cell>
          <cell r="BZ55">
            <v>1427.3999999999999</v>
          </cell>
          <cell r="CA55">
            <v>0</v>
          </cell>
          <cell r="CB55">
            <v>156</v>
          </cell>
        </row>
        <row r="56">
          <cell r="B56">
            <v>2064</v>
          </cell>
          <cell r="BQ56"/>
          <cell r="BR56"/>
          <cell r="BS56">
            <v>22074</v>
          </cell>
          <cell r="BT56">
            <v>0</v>
          </cell>
          <cell r="BU56">
            <v>0</v>
          </cell>
          <cell r="BV56">
            <v>0</v>
          </cell>
          <cell r="BW56">
            <v>0</v>
          </cell>
          <cell r="BX56">
            <v>671.58</v>
          </cell>
          <cell r="BY56">
            <v>0</v>
          </cell>
          <cell r="BZ56">
            <v>0</v>
          </cell>
          <cell r="CA56">
            <v>508.95</v>
          </cell>
          <cell r="CB56">
            <v>0</v>
          </cell>
        </row>
        <row r="57">
          <cell r="B57">
            <v>2065</v>
          </cell>
          <cell r="BQ57"/>
          <cell r="BR57"/>
          <cell r="BS57">
            <v>34214.700000000004</v>
          </cell>
          <cell r="BT57">
            <v>0</v>
          </cell>
          <cell r="BU57">
            <v>0</v>
          </cell>
          <cell r="BV57">
            <v>0</v>
          </cell>
          <cell r="BW57">
            <v>0</v>
          </cell>
          <cell r="BX57">
            <v>0</v>
          </cell>
          <cell r="BY57">
            <v>0</v>
          </cell>
          <cell r="BZ57">
            <v>0</v>
          </cell>
          <cell r="CA57">
            <v>0</v>
          </cell>
          <cell r="CB57">
            <v>0</v>
          </cell>
        </row>
        <row r="58">
          <cell r="B58">
            <v>2068</v>
          </cell>
          <cell r="BQ58"/>
          <cell r="BR58"/>
          <cell r="BS58">
            <v>22074</v>
          </cell>
          <cell r="BT58">
            <v>2207.4</v>
          </cell>
          <cell r="BU58">
            <v>0</v>
          </cell>
          <cell r="BV58">
            <v>0</v>
          </cell>
          <cell r="BW58">
            <v>0</v>
          </cell>
          <cell r="BX58">
            <v>596.96</v>
          </cell>
          <cell r="BY58">
            <v>186.42</v>
          </cell>
          <cell r="BZ58">
            <v>356.84999999999997</v>
          </cell>
          <cell r="CA58">
            <v>565.5</v>
          </cell>
          <cell r="CB58">
            <v>0</v>
          </cell>
        </row>
        <row r="59">
          <cell r="B59">
            <v>2070</v>
          </cell>
          <cell r="BQ59"/>
          <cell r="BR59"/>
          <cell r="BS59">
            <v>28696.2</v>
          </cell>
          <cell r="BT59">
            <v>0</v>
          </cell>
          <cell r="BU59">
            <v>14935.05</v>
          </cell>
          <cell r="BV59">
            <v>0</v>
          </cell>
          <cell r="BW59">
            <v>0</v>
          </cell>
          <cell r="BX59">
            <v>820.82</v>
          </cell>
          <cell r="BY59">
            <v>0</v>
          </cell>
          <cell r="BZ59">
            <v>832.65</v>
          </cell>
          <cell r="CA59">
            <v>395.84999999999997</v>
          </cell>
          <cell r="CB59">
            <v>280.8</v>
          </cell>
        </row>
        <row r="60">
          <cell r="B60">
            <v>2072</v>
          </cell>
          <cell r="BQ60"/>
          <cell r="BR60"/>
          <cell r="BS60">
            <v>56288.700000000004</v>
          </cell>
          <cell r="BT60">
            <v>22074</v>
          </cell>
          <cell r="BU60">
            <v>0</v>
          </cell>
          <cell r="BV60">
            <v>0</v>
          </cell>
          <cell r="BW60">
            <v>0</v>
          </cell>
          <cell r="BX60">
            <v>820.82</v>
          </cell>
          <cell r="BY60">
            <v>372.84</v>
          </cell>
          <cell r="BZ60">
            <v>1903.2</v>
          </cell>
          <cell r="CA60">
            <v>1017.9</v>
          </cell>
          <cell r="CB60">
            <v>296.40000000000003</v>
          </cell>
        </row>
        <row r="61">
          <cell r="B61">
            <v>2073</v>
          </cell>
          <cell r="BQ61"/>
          <cell r="BR61"/>
          <cell r="BS61">
            <v>27592.5</v>
          </cell>
          <cell r="BT61">
            <v>5518.5</v>
          </cell>
          <cell r="BU61">
            <v>0</v>
          </cell>
          <cell r="BV61">
            <v>0</v>
          </cell>
          <cell r="BW61">
            <v>0</v>
          </cell>
          <cell r="BX61">
            <v>746.2</v>
          </cell>
          <cell r="BY61">
            <v>0</v>
          </cell>
          <cell r="BZ61">
            <v>2260.0499999999997</v>
          </cell>
          <cell r="CA61">
            <v>169.64999999999998</v>
          </cell>
          <cell r="CB61">
            <v>0</v>
          </cell>
        </row>
        <row r="62">
          <cell r="B62">
            <v>2075</v>
          </cell>
          <cell r="BQ62"/>
          <cell r="BR62"/>
          <cell r="BS62">
            <v>16555.5</v>
          </cell>
          <cell r="BT62">
            <v>0</v>
          </cell>
          <cell r="BU62">
            <v>0</v>
          </cell>
          <cell r="BV62">
            <v>0</v>
          </cell>
          <cell r="BW62">
            <v>0</v>
          </cell>
          <cell r="BX62">
            <v>0</v>
          </cell>
          <cell r="BY62">
            <v>0</v>
          </cell>
          <cell r="BZ62">
            <v>0</v>
          </cell>
          <cell r="CA62">
            <v>395.84999999999997</v>
          </cell>
          <cell r="CB62">
            <v>109.2</v>
          </cell>
        </row>
        <row r="63">
          <cell r="B63">
            <v>2078</v>
          </cell>
          <cell r="BQ63"/>
          <cell r="BR63"/>
          <cell r="BS63">
            <v>30756.440000000002</v>
          </cell>
          <cell r="BT63">
            <v>12287.86</v>
          </cell>
          <cell r="BU63">
            <v>0</v>
          </cell>
          <cell r="BV63">
            <v>0</v>
          </cell>
          <cell r="BW63">
            <v>0</v>
          </cell>
          <cell r="BX63">
            <v>74.62</v>
          </cell>
          <cell r="BY63">
            <v>0</v>
          </cell>
          <cell r="BZ63">
            <v>0</v>
          </cell>
          <cell r="CA63">
            <v>0</v>
          </cell>
          <cell r="CB63">
            <v>309.92</v>
          </cell>
        </row>
        <row r="64">
          <cell r="B64">
            <v>2082</v>
          </cell>
          <cell r="BQ64"/>
          <cell r="BR64"/>
          <cell r="BS64">
            <v>25385.100000000002</v>
          </cell>
          <cell r="BT64">
            <v>0</v>
          </cell>
          <cell r="BU64">
            <v>0</v>
          </cell>
          <cell r="BV64">
            <v>0</v>
          </cell>
          <cell r="BW64">
            <v>0</v>
          </cell>
          <cell r="BX64">
            <v>0</v>
          </cell>
          <cell r="BY64">
            <v>0</v>
          </cell>
          <cell r="BZ64">
            <v>951.6</v>
          </cell>
          <cell r="CA64">
            <v>508.95</v>
          </cell>
          <cell r="CB64">
            <v>93.600000000000009</v>
          </cell>
        </row>
        <row r="65">
          <cell r="B65">
            <v>2086</v>
          </cell>
          <cell r="BQ65"/>
          <cell r="BR65"/>
          <cell r="BS65">
            <v>20970.3</v>
          </cell>
          <cell r="BT65">
            <v>0</v>
          </cell>
          <cell r="BU65">
            <v>0</v>
          </cell>
          <cell r="BV65">
            <v>0</v>
          </cell>
          <cell r="BW65">
            <v>0</v>
          </cell>
          <cell r="BX65">
            <v>149.24</v>
          </cell>
          <cell r="BY65">
            <v>0</v>
          </cell>
          <cell r="BZ65">
            <v>0</v>
          </cell>
          <cell r="CA65">
            <v>226.2</v>
          </cell>
          <cell r="CB65">
            <v>234</v>
          </cell>
        </row>
        <row r="66">
          <cell r="B66">
            <v>2093</v>
          </cell>
          <cell r="BQ66"/>
          <cell r="BR66"/>
          <cell r="BS66">
            <v>55185</v>
          </cell>
          <cell r="BT66">
            <v>0</v>
          </cell>
          <cell r="BU66">
            <v>0</v>
          </cell>
          <cell r="BV66">
            <v>0</v>
          </cell>
          <cell r="BW66">
            <v>0</v>
          </cell>
          <cell r="BX66">
            <v>671.58</v>
          </cell>
          <cell r="BY66">
            <v>0</v>
          </cell>
          <cell r="BZ66">
            <v>0</v>
          </cell>
          <cell r="CA66">
            <v>113.1</v>
          </cell>
          <cell r="CB66">
            <v>46.800000000000004</v>
          </cell>
        </row>
        <row r="67">
          <cell r="B67">
            <v>2096</v>
          </cell>
          <cell r="BQ67"/>
          <cell r="BR67"/>
          <cell r="BS67">
            <v>27592.5</v>
          </cell>
          <cell r="BT67">
            <v>0</v>
          </cell>
          <cell r="BU67">
            <v>0</v>
          </cell>
          <cell r="BV67">
            <v>0</v>
          </cell>
          <cell r="BW67">
            <v>0</v>
          </cell>
          <cell r="BX67">
            <v>596.96</v>
          </cell>
          <cell r="BY67">
            <v>0</v>
          </cell>
          <cell r="BZ67">
            <v>832.65</v>
          </cell>
          <cell r="CA67">
            <v>791.69999999999993</v>
          </cell>
          <cell r="CB67">
            <v>15.6</v>
          </cell>
        </row>
        <row r="68">
          <cell r="B68">
            <v>2097</v>
          </cell>
          <cell r="BQ68"/>
          <cell r="BR68"/>
          <cell r="BS68">
            <v>17659.2</v>
          </cell>
          <cell r="BT68">
            <v>5518.5</v>
          </cell>
          <cell r="BU68">
            <v>0</v>
          </cell>
          <cell r="BV68">
            <v>0</v>
          </cell>
          <cell r="BW68">
            <v>0</v>
          </cell>
          <cell r="BX68">
            <v>373.1</v>
          </cell>
          <cell r="BY68">
            <v>372.84</v>
          </cell>
          <cell r="BZ68">
            <v>0</v>
          </cell>
          <cell r="CA68">
            <v>565.5</v>
          </cell>
          <cell r="CB68">
            <v>124.8</v>
          </cell>
        </row>
        <row r="69">
          <cell r="B69">
            <v>2098</v>
          </cell>
          <cell r="BQ69"/>
          <cell r="BR69"/>
          <cell r="BS69">
            <v>16555.5</v>
          </cell>
          <cell r="BT69">
            <v>0</v>
          </cell>
          <cell r="BU69">
            <v>0</v>
          </cell>
          <cell r="BV69">
            <v>0</v>
          </cell>
          <cell r="BW69">
            <v>0</v>
          </cell>
          <cell r="BX69">
            <v>596.96</v>
          </cell>
          <cell r="BY69">
            <v>0</v>
          </cell>
          <cell r="BZ69">
            <v>1070.55</v>
          </cell>
          <cell r="CA69">
            <v>56.55</v>
          </cell>
          <cell r="CB69">
            <v>62.4</v>
          </cell>
        </row>
        <row r="70">
          <cell r="B70">
            <v>2099</v>
          </cell>
          <cell r="BQ70"/>
          <cell r="BR70"/>
          <cell r="BS70">
            <v>13244.4</v>
          </cell>
          <cell r="BT70">
            <v>0</v>
          </cell>
          <cell r="BU70">
            <v>0</v>
          </cell>
          <cell r="BV70">
            <v>0</v>
          </cell>
          <cell r="BW70">
            <v>0</v>
          </cell>
          <cell r="BX70">
            <v>373.1</v>
          </cell>
          <cell r="BY70">
            <v>0</v>
          </cell>
          <cell r="BZ70">
            <v>713.69999999999993</v>
          </cell>
          <cell r="CA70">
            <v>56.55</v>
          </cell>
          <cell r="CB70">
            <v>46.800000000000004</v>
          </cell>
        </row>
        <row r="71">
          <cell r="B71">
            <v>2100</v>
          </cell>
          <cell r="BQ71"/>
          <cell r="BR71"/>
          <cell r="BS71">
            <v>19866.600000000002</v>
          </cell>
          <cell r="BT71">
            <v>0</v>
          </cell>
          <cell r="BU71">
            <v>0</v>
          </cell>
          <cell r="BV71">
            <v>0</v>
          </cell>
          <cell r="BW71">
            <v>0</v>
          </cell>
          <cell r="BX71">
            <v>746.2</v>
          </cell>
          <cell r="BY71">
            <v>0</v>
          </cell>
          <cell r="BZ71">
            <v>832.65</v>
          </cell>
          <cell r="CA71">
            <v>565.5</v>
          </cell>
          <cell r="CB71">
            <v>0</v>
          </cell>
        </row>
        <row r="72">
          <cell r="B72">
            <v>2102</v>
          </cell>
          <cell r="BQ72"/>
          <cell r="BR72"/>
          <cell r="BS72">
            <v>41940.6</v>
          </cell>
          <cell r="BT72">
            <v>13244.4</v>
          </cell>
          <cell r="BU72">
            <v>0</v>
          </cell>
          <cell r="BV72">
            <v>0</v>
          </cell>
          <cell r="BW72">
            <v>0</v>
          </cell>
          <cell r="BX72">
            <v>895.44</v>
          </cell>
          <cell r="BY72">
            <v>559.26</v>
          </cell>
          <cell r="BZ72">
            <v>2735.85</v>
          </cell>
          <cell r="CA72">
            <v>1074.4499999999998</v>
          </cell>
          <cell r="CB72">
            <v>93.600000000000009</v>
          </cell>
        </row>
        <row r="73">
          <cell r="B73">
            <v>2103</v>
          </cell>
          <cell r="BQ73"/>
          <cell r="BR73"/>
          <cell r="BS73">
            <v>17659.2</v>
          </cell>
          <cell r="BT73">
            <v>0</v>
          </cell>
          <cell r="BU73">
            <v>0</v>
          </cell>
          <cell r="BV73">
            <v>0</v>
          </cell>
          <cell r="BW73">
            <v>0</v>
          </cell>
          <cell r="BX73">
            <v>0</v>
          </cell>
          <cell r="BY73">
            <v>0</v>
          </cell>
          <cell r="BZ73">
            <v>0</v>
          </cell>
          <cell r="CA73">
            <v>282.75</v>
          </cell>
          <cell r="CB73">
            <v>124.8</v>
          </cell>
        </row>
        <row r="74">
          <cell r="B74">
            <v>2108</v>
          </cell>
          <cell r="BQ74"/>
          <cell r="BR74"/>
          <cell r="BS74">
            <v>45251.700000000004</v>
          </cell>
          <cell r="BT74">
            <v>0</v>
          </cell>
          <cell r="BU74">
            <v>0</v>
          </cell>
          <cell r="BV74">
            <v>0</v>
          </cell>
          <cell r="BW74">
            <v>0</v>
          </cell>
          <cell r="BX74">
            <v>0</v>
          </cell>
          <cell r="BY74">
            <v>0</v>
          </cell>
          <cell r="BZ74">
            <v>118.95</v>
          </cell>
          <cell r="CA74">
            <v>1526.85</v>
          </cell>
          <cell r="CB74">
            <v>124.8</v>
          </cell>
        </row>
        <row r="75">
          <cell r="B75">
            <v>2109</v>
          </cell>
          <cell r="BQ75"/>
          <cell r="BR75"/>
          <cell r="BS75">
            <v>23177.7</v>
          </cell>
          <cell r="BT75">
            <v>0</v>
          </cell>
          <cell r="BU75">
            <v>0</v>
          </cell>
          <cell r="BV75">
            <v>0</v>
          </cell>
          <cell r="BW75">
            <v>0</v>
          </cell>
          <cell r="BX75">
            <v>970.06000000000006</v>
          </cell>
          <cell r="BY75">
            <v>0</v>
          </cell>
          <cell r="BZ75">
            <v>475.8</v>
          </cell>
          <cell r="CA75">
            <v>226.2</v>
          </cell>
          <cell r="CB75">
            <v>78</v>
          </cell>
        </row>
        <row r="76">
          <cell r="B76">
            <v>2110</v>
          </cell>
          <cell r="BQ76"/>
          <cell r="BR76"/>
          <cell r="BS76">
            <v>65118.3</v>
          </cell>
          <cell r="BT76">
            <v>0</v>
          </cell>
          <cell r="BU76">
            <v>0</v>
          </cell>
          <cell r="BV76">
            <v>0</v>
          </cell>
          <cell r="BW76">
            <v>0</v>
          </cell>
          <cell r="BX76">
            <v>522.34</v>
          </cell>
          <cell r="BY76">
            <v>0</v>
          </cell>
          <cell r="BZ76">
            <v>594.75</v>
          </cell>
          <cell r="CA76">
            <v>56.55</v>
          </cell>
          <cell r="CB76">
            <v>530.4</v>
          </cell>
        </row>
        <row r="77">
          <cell r="B77">
            <v>2115</v>
          </cell>
          <cell r="BQ77"/>
          <cell r="BR77"/>
          <cell r="BS77">
            <v>22074</v>
          </cell>
          <cell r="BT77">
            <v>8829.6</v>
          </cell>
          <cell r="BU77">
            <v>0</v>
          </cell>
          <cell r="BV77">
            <v>0</v>
          </cell>
          <cell r="BW77">
            <v>0</v>
          </cell>
          <cell r="BX77">
            <v>0</v>
          </cell>
          <cell r="BY77">
            <v>0</v>
          </cell>
          <cell r="BZ77">
            <v>1308.45</v>
          </cell>
          <cell r="CA77">
            <v>169.64999999999998</v>
          </cell>
          <cell r="CB77">
            <v>0</v>
          </cell>
        </row>
        <row r="78">
          <cell r="B78">
            <v>2117</v>
          </cell>
          <cell r="BQ78"/>
          <cell r="BR78"/>
          <cell r="BS78">
            <v>22074</v>
          </cell>
          <cell r="BT78">
            <v>0</v>
          </cell>
          <cell r="BU78">
            <v>0</v>
          </cell>
          <cell r="BV78">
            <v>0</v>
          </cell>
          <cell r="BW78">
            <v>0</v>
          </cell>
          <cell r="BX78">
            <v>0</v>
          </cell>
          <cell r="BY78">
            <v>0</v>
          </cell>
          <cell r="BZ78">
            <v>0</v>
          </cell>
          <cell r="CA78">
            <v>169.64999999999998</v>
          </cell>
          <cell r="CB78">
            <v>265.2</v>
          </cell>
        </row>
        <row r="79">
          <cell r="B79">
            <v>2119</v>
          </cell>
          <cell r="BQ79"/>
          <cell r="BR79"/>
          <cell r="BS79">
            <v>17659.2</v>
          </cell>
          <cell r="BT79">
            <v>0</v>
          </cell>
          <cell r="BU79">
            <v>0</v>
          </cell>
          <cell r="BV79">
            <v>0</v>
          </cell>
          <cell r="BW79">
            <v>0</v>
          </cell>
          <cell r="BX79">
            <v>0</v>
          </cell>
          <cell r="BY79">
            <v>0</v>
          </cell>
          <cell r="BZ79">
            <v>118.95</v>
          </cell>
          <cell r="CA79">
            <v>0</v>
          </cell>
          <cell r="CB79">
            <v>109.2</v>
          </cell>
        </row>
        <row r="80">
          <cell r="B80">
            <v>2120</v>
          </cell>
          <cell r="BQ80"/>
          <cell r="BR80"/>
          <cell r="BS80">
            <v>17659.2</v>
          </cell>
          <cell r="BT80">
            <v>4414.8</v>
          </cell>
          <cell r="BU80">
            <v>0</v>
          </cell>
          <cell r="BV80">
            <v>0</v>
          </cell>
          <cell r="BW80">
            <v>0</v>
          </cell>
          <cell r="BX80">
            <v>373.1</v>
          </cell>
          <cell r="BY80">
            <v>372.84</v>
          </cell>
          <cell r="BZ80">
            <v>951.6</v>
          </cell>
          <cell r="CA80">
            <v>56.55</v>
          </cell>
          <cell r="CB80">
            <v>31.2</v>
          </cell>
        </row>
        <row r="81">
          <cell r="B81">
            <v>2121</v>
          </cell>
          <cell r="BQ81"/>
          <cell r="BR81"/>
          <cell r="BS81">
            <v>24281.4</v>
          </cell>
          <cell r="BT81">
            <v>3311.1</v>
          </cell>
          <cell r="BU81">
            <v>3318.9</v>
          </cell>
          <cell r="BV81">
            <v>0</v>
          </cell>
          <cell r="BW81">
            <v>0</v>
          </cell>
          <cell r="BX81">
            <v>1193.92</v>
          </cell>
          <cell r="BY81">
            <v>0</v>
          </cell>
          <cell r="BZ81">
            <v>2022.1499999999999</v>
          </cell>
          <cell r="CA81">
            <v>282.75</v>
          </cell>
          <cell r="CB81">
            <v>15.6</v>
          </cell>
        </row>
        <row r="82">
          <cell r="B82">
            <v>2122</v>
          </cell>
          <cell r="BQ82"/>
          <cell r="BR82"/>
          <cell r="BS82">
            <v>61807.200000000004</v>
          </cell>
          <cell r="BT82">
            <v>3311.1</v>
          </cell>
          <cell r="BU82">
            <v>0</v>
          </cell>
          <cell r="BV82">
            <v>0</v>
          </cell>
          <cell r="BW82">
            <v>0</v>
          </cell>
          <cell r="BX82">
            <v>1268.54</v>
          </cell>
          <cell r="BY82">
            <v>0</v>
          </cell>
          <cell r="BZ82">
            <v>0</v>
          </cell>
          <cell r="CA82">
            <v>395.84999999999997</v>
          </cell>
          <cell r="CB82">
            <v>514.79999999999995</v>
          </cell>
        </row>
        <row r="83">
          <cell r="B83">
            <v>2127</v>
          </cell>
          <cell r="BQ83"/>
          <cell r="BR83"/>
          <cell r="BS83">
            <v>33111</v>
          </cell>
          <cell r="BT83">
            <v>11037</v>
          </cell>
          <cell r="BU83">
            <v>0</v>
          </cell>
          <cell r="BV83">
            <v>0</v>
          </cell>
          <cell r="BW83">
            <v>0</v>
          </cell>
          <cell r="BX83">
            <v>746.2</v>
          </cell>
          <cell r="BY83">
            <v>372.84</v>
          </cell>
          <cell r="BZ83">
            <v>1189.5</v>
          </cell>
          <cell r="CA83">
            <v>904.8</v>
          </cell>
          <cell r="CB83">
            <v>156</v>
          </cell>
        </row>
        <row r="84">
          <cell r="B84">
            <v>2132</v>
          </cell>
          <cell r="BQ84"/>
          <cell r="BR84"/>
          <cell r="BS84">
            <v>44148</v>
          </cell>
          <cell r="BT84">
            <v>0</v>
          </cell>
          <cell r="BU84">
            <v>0</v>
          </cell>
          <cell r="BV84">
            <v>0</v>
          </cell>
          <cell r="BW84">
            <v>0</v>
          </cell>
          <cell r="BX84">
            <v>0</v>
          </cell>
          <cell r="BY84">
            <v>0</v>
          </cell>
          <cell r="BZ84">
            <v>118.95</v>
          </cell>
          <cell r="CA84">
            <v>452.4</v>
          </cell>
          <cell r="CB84">
            <v>421.2</v>
          </cell>
        </row>
        <row r="85">
          <cell r="B85">
            <v>2136</v>
          </cell>
          <cell r="BQ85"/>
          <cell r="BR85"/>
          <cell r="BS85">
            <v>32007.3</v>
          </cell>
          <cell r="BT85">
            <v>11037</v>
          </cell>
          <cell r="BU85">
            <v>0</v>
          </cell>
          <cell r="BV85">
            <v>0</v>
          </cell>
          <cell r="BW85">
            <v>0</v>
          </cell>
          <cell r="BX85">
            <v>671.58</v>
          </cell>
          <cell r="BY85">
            <v>372.84</v>
          </cell>
          <cell r="BZ85">
            <v>951.6</v>
          </cell>
          <cell r="CA85">
            <v>169.64999999999998</v>
          </cell>
          <cell r="CB85">
            <v>187.20000000000002</v>
          </cell>
        </row>
        <row r="86">
          <cell r="B86">
            <v>2138</v>
          </cell>
          <cell r="BQ86"/>
          <cell r="BR86"/>
          <cell r="BS86">
            <v>35318.400000000001</v>
          </cell>
          <cell r="BT86">
            <v>7725.9000000000005</v>
          </cell>
          <cell r="BU86">
            <v>11616.15</v>
          </cell>
          <cell r="BV86">
            <v>16594.5</v>
          </cell>
          <cell r="BW86">
            <v>0</v>
          </cell>
          <cell r="BX86">
            <v>373.1</v>
          </cell>
          <cell r="BY86">
            <v>745.68</v>
          </cell>
          <cell r="BZ86">
            <v>0</v>
          </cell>
          <cell r="CA86">
            <v>508.95</v>
          </cell>
          <cell r="CB86">
            <v>109.2</v>
          </cell>
        </row>
        <row r="87">
          <cell r="B87">
            <v>2141</v>
          </cell>
          <cell r="BQ87"/>
          <cell r="BR87"/>
          <cell r="BS87">
            <v>22074</v>
          </cell>
          <cell r="BT87">
            <v>-1618.76</v>
          </cell>
          <cell r="BU87">
            <v>0</v>
          </cell>
          <cell r="BV87">
            <v>0</v>
          </cell>
          <cell r="BW87">
            <v>0</v>
          </cell>
          <cell r="BX87">
            <v>671.58</v>
          </cell>
          <cell r="BY87">
            <v>0</v>
          </cell>
          <cell r="BZ87">
            <v>1546.35</v>
          </cell>
          <cell r="CA87">
            <v>226.2</v>
          </cell>
          <cell r="CB87">
            <v>15.6</v>
          </cell>
        </row>
        <row r="88">
          <cell r="B88">
            <v>2142</v>
          </cell>
          <cell r="BQ88"/>
          <cell r="BR88"/>
          <cell r="BS88">
            <v>28696.2</v>
          </cell>
          <cell r="BT88">
            <v>0</v>
          </cell>
          <cell r="BU88">
            <v>0</v>
          </cell>
          <cell r="BV88">
            <v>0</v>
          </cell>
          <cell r="BW88">
            <v>0</v>
          </cell>
          <cell r="BX88">
            <v>746.2</v>
          </cell>
          <cell r="BY88">
            <v>0</v>
          </cell>
          <cell r="BZ88">
            <v>1665.3</v>
          </cell>
          <cell r="CA88">
            <v>56.55</v>
          </cell>
          <cell r="CB88">
            <v>62.4</v>
          </cell>
        </row>
        <row r="89">
          <cell r="B89">
            <v>2144</v>
          </cell>
          <cell r="BQ89"/>
          <cell r="BR89"/>
          <cell r="BS89">
            <v>44148</v>
          </cell>
          <cell r="BT89">
            <v>0</v>
          </cell>
          <cell r="BU89">
            <v>0</v>
          </cell>
          <cell r="BV89">
            <v>0</v>
          </cell>
          <cell r="BW89">
            <v>0</v>
          </cell>
          <cell r="BX89">
            <v>149.24</v>
          </cell>
          <cell r="BY89">
            <v>0</v>
          </cell>
          <cell r="BZ89">
            <v>237.9</v>
          </cell>
          <cell r="CA89">
            <v>622.04999999999995</v>
          </cell>
          <cell r="CB89">
            <v>374.40000000000003</v>
          </cell>
        </row>
        <row r="90">
          <cell r="B90">
            <v>2146</v>
          </cell>
          <cell r="BQ90"/>
          <cell r="BR90"/>
          <cell r="BS90">
            <v>47459.1</v>
          </cell>
          <cell r="BT90">
            <v>0</v>
          </cell>
          <cell r="BU90">
            <v>0</v>
          </cell>
          <cell r="BV90">
            <v>0</v>
          </cell>
          <cell r="BW90">
            <v>0</v>
          </cell>
          <cell r="BX90">
            <v>1268.54</v>
          </cell>
          <cell r="BY90">
            <v>0</v>
          </cell>
          <cell r="BZ90">
            <v>237.9</v>
          </cell>
          <cell r="CA90">
            <v>282.75</v>
          </cell>
          <cell r="CB90">
            <v>530.4</v>
          </cell>
        </row>
        <row r="91">
          <cell r="B91">
            <v>2149</v>
          </cell>
          <cell r="BQ91"/>
          <cell r="BR91"/>
          <cell r="BS91">
            <v>19866.600000000002</v>
          </cell>
          <cell r="BT91">
            <v>0</v>
          </cell>
          <cell r="BU91">
            <v>0</v>
          </cell>
          <cell r="BV91">
            <v>0</v>
          </cell>
          <cell r="BW91">
            <v>0</v>
          </cell>
          <cell r="BX91">
            <v>596.96</v>
          </cell>
          <cell r="BY91">
            <v>0</v>
          </cell>
          <cell r="BZ91">
            <v>118.95</v>
          </cell>
          <cell r="CA91">
            <v>113.1</v>
          </cell>
          <cell r="CB91">
            <v>31.2</v>
          </cell>
        </row>
        <row r="92">
          <cell r="B92">
            <v>2156</v>
          </cell>
          <cell r="BQ92"/>
          <cell r="BR92"/>
          <cell r="BS92">
            <v>34214.700000000004</v>
          </cell>
          <cell r="BT92">
            <v>0</v>
          </cell>
          <cell r="BU92">
            <v>0</v>
          </cell>
          <cell r="BV92">
            <v>0</v>
          </cell>
          <cell r="BW92">
            <v>0</v>
          </cell>
          <cell r="BX92">
            <v>1044.68</v>
          </cell>
          <cell r="BY92">
            <v>0</v>
          </cell>
          <cell r="BZ92">
            <v>1427.3999999999999</v>
          </cell>
          <cell r="CA92">
            <v>622.04999999999995</v>
          </cell>
          <cell r="CB92">
            <v>78</v>
          </cell>
        </row>
        <row r="93">
          <cell r="B93">
            <v>2157</v>
          </cell>
          <cell r="BQ93"/>
          <cell r="BR93"/>
          <cell r="BS93">
            <v>23177.7</v>
          </cell>
          <cell r="BT93">
            <v>12140.7</v>
          </cell>
          <cell r="BU93">
            <v>0</v>
          </cell>
          <cell r="BV93">
            <v>0</v>
          </cell>
          <cell r="BW93">
            <v>0</v>
          </cell>
          <cell r="BX93">
            <v>0</v>
          </cell>
          <cell r="BY93">
            <v>0</v>
          </cell>
          <cell r="BZ93">
            <v>475.8</v>
          </cell>
          <cell r="CA93">
            <v>0</v>
          </cell>
          <cell r="CB93">
            <v>62.4</v>
          </cell>
        </row>
        <row r="94">
          <cell r="B94">
            <v>2161</v>
          </cell>
          <cell r="BQ94"/>
          <cell r="BR94"/>
          <cell r="BS94">
            <v>37525.800000000003</v>
          </cell>
          <cell r="BT94">
            <v>13244.4</v>
          </cell>
          <cell r="BU94">
            <v>0</v>
          </cell>
          <cell r="BV94">
            <v>0</v>
          </cell>
          <cell r="BW94">
            <v>0</v>
          </cell>
          <cell r="BX94">
            <v>149.24</v>
          </cell>
          <cell r="BY94">
            <v>0</v>
          </cell>
          <cell r="BZ94">
            <v>951.6</v>
          </cell>
          <cell r="CA94">
            <v>0</v>
          </cell>
          <cell r="CB94">
            <v>234</v>
          </cell>
        </row>
        <row r="95">
          <cell r="B95">
            <v>2162</v>
          </cell>
          <cell r="BQ95"/>
          <cell r="BR95"/>
          <cell r="BS95">
            <v>13244.4</v>
          </cell>
          <cell r="BT95">
            <v>0</v>
          </cell>
          <cell r="BU95">
            <v>0</v>
          </cell>
          <cell r="BV95">
            <v>0</v>
          </cell>
          <cell r="BW95">
            <v>0</v>
          </cell>
          <cell r="BX95">
            <v>0</v>
          </cell>
          <cell r="BY95">
            <v>0</v>
          </cell>
          <cell r="BZ95">
            <v>0</v>
          </cell>
          <cell r="CA95">
            <v>339.29999999999995</v>
          </cell>
          <cell r="CB95">
            <v>31.2</v>
          </cell>
        </row>
        <row r="96">
          <cell r="B96">
            <v>2169</v>
          </cell>
          <cell r="BQ96"/>
          <cell r="BR96"/>
          <cell r="BS96">
            <v>25385.100000000002</v>
          </cell>
          <cell r="BT96">
            <v>0</v>
          </cell>
          <cell r="BU96">
            <v>0</v>
          </cell>
          <cell r="BV96">
            <v>0</v>
          </cell>
          <cell r="BW96">
            <v>0</v>
          </cell>
          <cell r="BX96">
            <v>820.82</v>
          </cell>
          <cell r="BY96">
            <v>0</v>
          </cell>
          <cell r="BZ96">
            <v>475.8</v>
          </cell>
          <cell r="CA96">
            <v>452.4</v>
          </cell>
          <cell r="CB96">
            <v>109.2</v>
          </cell>
        </row>
        <row r="97">
          <cell r="B97">
            <v>2170</v>
          </cell>
          <cell r="BQ97"/>
          <cell r="BR97"/>
          <cell r="BS97">
            <v>32007.3</v>
          </cell>
          <cell r="BT97">
            <v>0</v>
          </cell>
          <cell r="BU97">
            <v>21572.85</v>
          </cell>
          <cell r="BV97">
            <v>0</v>
          </cell>
          <cell r="BW97">
            <v>0</v>
          </cell>
          <cell r="BX97">
            <v>1417.78</v>
          </cell>
          <cell r="BY97">
            <v>0</v>
          </cell>
          <cell r="BZ97">
            <v>1784.25</v>
          </cell>
          <cell r="CA97">
            <v>565.5</v>
          </cell>
          <cell r="CB97">
            <v>202.8</v>
          </cell>
        </row>
        <row r="98">
          <cell r="B98">
            <v>2171</v>
          </cell>
          <cell r="BQ98"/>
          <cell r="BR98"/>
          <cell r="BS98">
            <v>19866.600000000002</v>
          </cell>
          <cell r="BT98">
            <v>0</v>
          </cell>
          <cell r="BU98">
            <v>0</v>
          </cell>
          <cell r="BV98">
            <v>0</v>
          </cell>
          <cell r="BW98">
            <v>0</v>
          </cell>
          <cell r="BX98">
            <v>298.48</v>
          </cell>
          <cell r="BY98">
            <v>0</v>
          </cell>
          <cell r="BZ98">
            <v>118.95</v>
          </cell>
          <cell r="CA98">
            <v>0</v>
          </cell>
          <cell r="CB98">
            <v>249.6</v>
          </cell>
        </row>
        <row r="99">
          <cell r="B99">
            <v>2176</v>
          </cell>
          <cell r="BQ99"/>
          <cell r="BR99"/>
          <cell r="BS99">
            <v>50770.200000000004</v>
          </cell>
          <cell r="BT99">
            <v>14348.1</v>
          </cell>
          <cell r="BU99">
            <v>0</v>
          </cell>
          <cell r="BV99">
            <v>0</v>
          </cell>
          <cell r="BW99">
            <v>0</v>
          </cell>
          <cell r="BX99">
            <v>0</v>
          </cell>
          <cell r="BY99">
            <v>372.84</v>
          </cell>
          <cell r="BZ99">
            <v>475.8</v>
          </cell>
          <cell r="CA99">
            <v>339.29999999999995</v>
          </cell>
          <cell r="CB99">
            <v>577.20000000000005</v>
          </cell>
        </row>
        <row r="100">
          <cell r="B100">
            <v>2178</v>
          </cell>
          <cell r="BQ100"/>
          <cell r="BR100"/>
          <cell r="BS100">
            <v>22074</v>
          </cell>
          <cell r="BT100">
            <v>7725.9000000000005</v>
          </cell>
          <cell r="BU100">
            <v>0</v>
          </cell>
          <cell r="BV100">
            <v>0</v>
          </cell>
          <cell r="BW100">
            <v>0</v>
          </cell>
          <cell r="BX100">
            <v>74.62</v>
          </cell>
          <cell r="BY100">
            <v>0</v>
          </cell>
          <cell r="BZ100">
            <v>1427.3999999999999</v>
          </cell>
          <cell r="CA100">
            <v>0</v>
          </cell>
          <cell r="CB100">
            <v>62.4</v>
          </cell>
        </row>
        <row r="101">
          <cell r="B101">
            <v>2180</v>
          </cell>
          <cell r="BQ101"/>
          <cell r="BR101"/>
          <cell r="BS101">
            <v>49666.5</v>
          </cell>
          <cell r="BT101">
            <v>2207.4</v>
          </cell>
          <cell r="BU101">
            <v>0</v>
          </cell>
          <cell r="BV101">
            <v>0</v>
          </cell>
          <cell r="BW101">
            <v>0</v>
          </cell>
          <cell r="BX101">
            <v>1119.3</v>
          </cell>
          <cell r="BY101">
            <v>0</v>
          </cell>
          <cell r="BZ101">
            <v>0</v>
          </cell>
          <cell r="CA101">
            <v>1809.6</v>
          </cell>
          <cell r="CB101">
            <v>62.4</v>
          </cell>
        </row>
        <row r="102">
          <cell r="B102">
            <v>2181</v>
          </cell>
          <cell r="BQ102"/>
          <cell r="BR102"/>
          <cell r="BS102">
            <v>23177.7</v>
          </cell>
          <cell r="BT102">
            <v>0</v>
          </cell>
          <cell r="BU102">
            <v>0</v>
          </cell>
          <cell r="BV102">
            <v>0</v>
          </cell>
          <cell r="BW102">
            <v>0</v>
          </cell>
          <cell r="BX102">
            <v>0</v>
          </cell>
          <cell r="BY102">
            <v>0</v>
          </cell>
          <cell r="BZ102">
            <v>118.95</v>
          </cell>
          <cell r="CA102">
            <v>0</v>
          </cell>
          <cell r="CB102">
            <v>187.20000000000002</v>
          </cell>
        </row>
        <row r="103">
          <cell r="B103">
            <v>2185</v>
          </cell>
          <cell r="BQ103"/>
          <cell r="BR103"/>
          <cell r="BS103">
            <v>43044.3</v>
          </cell>
          <cell r="BT103">
            <v>12140.7</v>
          </cell>
          <cell r="BU103">
            <v>0</v>
          </cell>
          <cell r="BV103">
            <v>0</v>
          </cell>
          <cell r="BW103">
            <v>0</v>
          </cell>
          <cell r="BX103">
            <v>74.62</v>
          </cell>
          <cell r="BY103">
            <v>0</v>
          </cell>
          <cell r="BZ103">
            <v>0</v>
          </cell>
          <cell r="CA103">
            <v>113.1</v>
          </cell>
          <cell r="CB103">
            <v>0</v>
          </cell>
        </row>
        <row r="104">
          <cell r="B104">
            <v>2186</v>
          </cell>
          <cell r="BQ104"/>
          <cell r="BR104"/>
          <cell r="BS104">
            <v>40836.9</v>
          </cell>
          <cell r="BT104">
            <v>3311.1</v>
          </cell>
          <cell r="BU104">
            <v>0</v>
          </cell>
          <cell r="BV104">
            <v>0</v>
          </cell>
          <cell r="BW104">
            <v>0</v>
          </cell>
          <cell r="BX104">
            <v>223.86</v>
          </cell>
          <cell r="BY104">
            <v>0</v>
          </cell>
          <cell r="BZ104">
            <v>118.95</v>
          </cell>
          <cell r="CA104">
            <v>508.95</v>
          </cell>
          <cell r="CB104">
            <v>249.6</v>
          </cell>
        </row>
        <row r="105">
          <cell r="B105">
            <v>2187</v>
          </cell>
          <cell r="BQ105"/>
          <cell r="BR105"/>
          <cell r="BS105">
            <v>36422.1</v>
          </cell>
          <cell r="BT105">
            <v>5518.5</v>
          </cell>
          <cell r="BU105">
            <v>0</v>
          </cell>
          <cell r="BV105">
            <v>0</v>
          </cell>
          <cell r="BW105">
            <v>0</v>
          </cell>
          <cell r="BX105">
            <v>0</v>
          </cell>
          <cell r="BY105">
            <v>0</v>
          </cell>
          <cell r="BZ105">
            <v>951.6</v>
          </cell>
          <cell r="CA105">
            <v>339.29999999999995</v>
          </cell>
          <cell r="CB105">
            <v>124.8</v>
          </cell>
        </row>
        <row r="106">
          <cell r="B106">
            <v>2188</v>
          </cell>
          <cell r="BQ106"/>
          <cell r="BR106"/>
          <cell r="BS106">
            <v>20970.3</v>
          </cell>
          <cell r="BT106">
            <v>9339</v>
          </cell>
          <cell r="BU106">
            <v>0</v>
          </cell>
          <cell r="BV106">
            <v>0</v>
          </cell>
          <cell r="BW106">
            <v>0</v>
          </cell>
          <cell r="BX106">
            <v>373.1</v>
          </cell>
          <cell r="BY106">
            <v>372.84</v>
          </cell>
          <cell r="BZ106">
            <v>0</v>
          </cell>
          <cell r="CA106">
            <v>0</v>
          </cell>
          <cell r="CB106">
            <v>15.6</v>
          </cell>
        </row>
        <row r="107">
          <cell r="B107">
            <v>2189</v>
          </cell>
          <cell r="BQ107"/>
          <cell r="BR107"/>
          <cell r="BS107">
            <v>18762.900000000001</v>
          </cell>
          <cell r="BT107">
            <v>0</v>
          </cell>
          <cell r="BU107">
            <v>0</v>
          </cell>
          <cell r="BV107">
            <v>0</v>
          </cell>
          <cell r="BW107">
            <v>0</v>
          </cell>
          <cell r="BX107">
            <v>596.96</v>
          </cell>
          <cell r="BY107">
            <v>0</v>
          </cell>
          <cell r="BZ107">
            <v>594.75</v>
          </cell>
          <cell r="CA107">
            <v>508.95</v>
          </cell>
          <cell r="CB107">
            <v>31.2</v>
          </cell>
        </row>
        <row r="108">
          <cell r="B108">
            <v>2191</v>
          </cell>
          <cell r="BQ108"/>
          <cell r="BR108"/>
          <cell r="BS108">
            <v>17659.2</v>
          </cell>
          <cell r="BT108">
            <v>2207.4</v>
          </cell>
          <cell r="BU108">
            <v>0</v>
          </cell>
          <cell r="BV108">
            <v>0</v>
          </cell>
          <cell r="BW108">
            <v>0</v>
          </cell>
          <cell r="BX108">
            <v>74.62</v>
          </cell>
          <cell r="BY108">
            <v>0</v>
          </cell>
          <cell r="BZ108">
            <v>594.75</v>
          </cell>
          <cell r="CA108">
            <v>0</v>
          </cell>
          <cell r="CB108">
            <v>187.20000000000002</v>
          </cell>
        </row>
        <row r="109">
          <cell r="B109">
            <v>2194</v>
          </cell>
          <cell r="BQ109"/>
          <cell r="BR109"/>
          <cell r="BS109">
            <v>40836.9</v>
          </cell>
          <cell r="BT109">
            <v>0</v>
          </cell>
          <cell r="BU109">
            <v>0</v>
          </cell>
          <cell r="BV109">
            <v>0</v>
          </cell>
          <cell r="BW109">
            <v>0</v>
          </cell>
          <cell r="BX109">
            <v>671.58</v>
          </cell>
          <cell r="BY109">
            <v>0</v>
          </cell>
          <cell r="BZ109">
            <v>237.9</v>
          </cell>
          <cell r="CA109">
            <v>56.55</v>
          </cell>
          <cell r="CB109">
            <v>249.6</v>
          </cell>
        </row>
        <row r="110">
          <cell r="B110">
            <v>2195</v>
          </cell>
          <cell r="BQ110"/>
          <cell r="BR110"/>
          <cell r="BS110">
            <v>34656.18</v>
          </cell>
          <cell r="BT110">
            <v>0</v>
          </cell>
          <cell r="BU110">
            <v>11948.039999999999</v>
          </cell>
          <cell r="BV110">
            <v>0</v>
          </cell>
          <cell r="BW110">
            <v>0</v>
          </cell>
          <cell r="BX110">
            <v>596.96</v>
          </cell>
          <cell r="BY110">
            <v>0</v>
          </cell>
          <cell r="BZ110">
            <v>1379.82</v>
          </cell>
          <cell r="CA110">
            <v>769.07999999999993</v>
          </cell>
          <cell r="CB110">
            <v>99.84</v>
          </cell>
        </row>
        <row r="111">
          <cell r="B111">
            <v>2196</v>
          </cell>
          <cell r="BQ111"/>
          <cell r="BR111"/>
          <cell r="BS111">
            <v>20970.3</v>
          </cell>
          <cell r="BT111">
            <v>0</v>
          </cell>
          <cell r="BU111">
            <v>0</v>
          </cell>
          <cell r="BV111">
            <v>0</v>
          </cell>
          <cell r="BW111">
            <v>0</v>
          </cell>
          <cell r="BX111">
            <v>223.86</v>
          </cell>
          <cell r="BY111">
            <v>0</v>
          </cell>
          <cell r="BZ111">
            <v>832.65</v>
          </cell>
          <cell r="CA111">
            <v>452.4</v>
          </cell>
          <cell r="CB111">
            <v>46.800000000000004</v>
          </cell>
        </row>
        <row r="112">
          <cell r="B112">
            <v>2204</v>
          </cell>
          <cell r="BQ112"/>
          <cell r="BR112"/>
          <cell r="BS112">
            <v>13244.4</v>
          </cell>
          <cell r="BT112">
            <v>3311.1</v>
          </cell>
          <cell r="BU112">
            <v>0</v>
          </cell>
          <cell r="BV112">
            <v>0</v>
          </cell>
          <cell r="BW112">
            <v>0</v>
          </cell>
          <cell r="BX112">
            <v>373.1</v>
          </cell>
          <cell r="BY112">
            <v>186.42</v>
          </cell>
          <cell r="BZ112">
            <v>832.65</v>
          </cell>
          <cell r="CA112">
            <v>113.1</v>
          </cell>
          <cell r="CB112">
            <v>0</v>
          </cell>
        </row>
        <row r="113">
          <cell r="B113">
            <v>2211</v>
          </cell>
          <cell r="BQ113"/>
          <cell r="BR113"/>
          <cell r="BS113">
            <v>46355.4</v>
          </cell>
          <cell r="BT113">
            <v>6622.2</v>
          </cell>
          <cell r="BU113">
            <v>0</v>
          </cell>
          <cell r="BV113">
            <v>0</v>
          </cell>
          <cell r="BW113">
            <v>0</v>
          </cell>
          <cell r="BX113">
            <v>1417.78</v>
          </cell>
          <cell r="BY113">
            <v>186.42</v>
          </cell>
          <cell r="BZ113">
            <v>594.75</v>
          </cell>
          <cell r="CA113">
            <v>1244.0999999999999</v>
          </cell>
          <cell r="CB113">
            <v>46.800000000000004</v>
          </cell>
        </row>
        <row r="114">
          <cell r="B114">
            <v>2212</v>
          </cell>
          <cell r="BQ114"/>
          <cell r="BR114"/>
          <cell r="BS114">
            <v>15451.800000000001</v>
          </cell>
          <cell r="BT114">
            <v>0</v>
          </cell>
          <cell r="BU114">
            <v>0</v>
          </cell>
          <cell r="BV114">
            <v>0</v>
          </cell>
          <cell r="BW114">
            <v>0</v>
          </cell>
          <cell r="BX114">
            <v>0</v>
          </cell>
          <cell r="BY114">
            <v>0</v>
          </cell>
          <cell r="BZ114">
            <v>1070.55</v>
          </cell>
          <cell r="CA114">
            <v>282.75</v>
          </cell>
          <cell r="CB114">
            <v>0</v>
          </cell>
        </row>
        <row r="115">
          <cell r="B115">
            <v>2214</v>
          </cell>
          <cell r="BQ115"/>
          <cell r="BR115"/>
          <cell r="BS115">
            <v>13244.4</v>
          </cell>
          <cell r="BT115">
            <v>0</v>
          </cell>
          <cell r="BU115">
            <v>0</v>
          </cell>
          <cell r="BV115">
            <v>0</v>
          </cell>
          <cell r="BW115">
            <v>0</v>
          </cell>
          <cell r="BX115">
            <v>0</v>
          </cell>
          <cell r="BY115">
            <v>0</v>
          </cell>
          <cell r="BZ115">
            <v>951.6</v>
          </cell>
          <cell r="CA115">
            <v>0</v>
          </cell>
          <cell r="CB115">
            <v>15.6</v>
          </cell>
        </row>
        <row r="116">
          <cell r="B116">
            <v>2221</v>
          </cell>
          <cell r="BQ116"/>
          <cell r="BR116"/>
          <cell r="BS116">
            <v>32007.3</v>
          </cell>
          <cell r="BT116">
            <v>0</v>
          </cell>
          <cell r="BU116">
            <v>0</v>
          </cell>
          <cell r="BV116">
            <v>0</v>
          </cell>
          <cell r="BW116">
            <v>0</v>
          </cell>
          <cell r="BX116">
            <v>895.44</v>
          </cell>
          <cell r="BY116">
            <v>0</v>
          </cell>
          <cell r="BZ116">
            <v>0</v>
          </cell>
          <cell r="CA116">
            <v>0</v>
          </cell>
          <cell r="CB116">
            <v>390</v>
          </cell>
        </row>
        <row r="117">
          <cell r="B117">
            <v>2222</v>
          </cell>
          <cell r="BQ117"/>
          <cell r="BR117"/>
          <cell r="BS117">
            <v>13244.4</v>
          </cell>
          <cell r="BT117">
            <v>1103.7</v>
          </cell>
          <cell r="BU117">
            <v>0</v>
          </cell>
          <cell r="BV117">
            <v>0</v>
          </cell>
          <cell r="BW117">
            <v>0</v>
          </cell>
          <cell r="BX117">
            <v>74.62</v>
          </cell>
          <cell r="BY117">
            <v>0</v>
          </cell>
          <cell r="BZ117">
            <v>475.8</v>
          </cell>
          <cell r="CA117">
            <v>0</v>
          </cell>
          <cell r="CB117">
            <v>31.2</v>
          </cell>
        </row>
        <row r="118">
          <cell r="B118">
            <v>2223</v>
          </cell>
          <cell r="BQ118"/>
          <cell r="BR118"/>
          <cell r="BS118">
            <v>18762.900000000001</v>
          </cell>
          <cell r="BT118">
            <v>7725.9000000000005</v>
          </cell>
          <cell r="BU118">
            <v>0</v>
          </cell>
          <cell r="BV118">
            <v>0</v>
          </cell>
          <cell r="BW118">
            <v>0</v>
          </cell>
          <cell r="BX118">
            <v>298.48</v>
          </cell>
          <cell r="BY118">
            <v>0</v>
          </cell>
          <cell r="BZ118">
            <v>832.65</v>
          </cell>
          <cell r="CA118">
            <v>0</v>
          </cell>
          <cell r="CB118">
            <v>140.4</v>
          </cell>
        </row>
        <row r="119">
          <cell r="B119">
            <v>2227</v>
          </cell>
          <cell r="BQ119"/>
          <cell r="BR119"/>
          <cell r="BS119">
            <v>41940.6</v>
          </cell>
          <cell r="BT119">
            <v>5518.5</v>
          </cell>
          <cell r="BU119">
            <v>0</v>
          </cell>
          <cell r="BV119">
            <v>0</v>
          </cell>
          <cell r="BW119">
            <v>0</v>
          </cell>
          <cell r="BX119">
            <v>1865.5</v>
          </cell>
          <cell r="BY119">
            <v>186.42</v>
          </cell>
          <cell r="BZ119">
            <v>1308.45</v>
          </cell>
          <cell r="CA119">
            <v>1074.4499999999998</v>
          </cell>
          <cell r="CB119">
            <v>62.4</v>
          </cell>
        </row>
        <row r="120">
          <cell r="B120">
            <v>2231</v>
          </cell>
          <cell r="BQ120"/>
          <cell r="BR120"/>
          <cell r="BS120">
            <v>27592.5</v>
          </cell>
          <cell r="BT120">
            <v>3311.1</v>
          </cell>
          <cell r="BU120">
            <v>0</v>
          </cell>
          <cell r="BV120">
            <v>0</v>
          </cell>
          <cell r="BW120">
            <v>0</v>
          </cell>
          <cell r="BX120">
            <v>0</v>
          </cell>
          <cell r="BY120">
            <v>0</v>
          </cell>
          <cell r="BZ120">
            <v>0</v>
          </cell>
          <cell r="CA120">
            <v>169.64999999999998</v>
          </cell>
          <cell r="CB120">
            <v>187.20000000000002</v>
          </cell>
        </row>
        <row r="121">
          <cell r="B121">
            <v>2239</v>
          </cell>
          <cell r="BQ121"/>
          <cell r="BR121"/>
          <cell r="BS121">
            <v>35318.400000000001</v>
          </cell>
          <cell r="BT121">
            <v>18762.900000000001</v>
          </cell>
          <cell r="BU121">
            <v>0</v>
          </cell>
          <cell r="BV121">
            <v>0</v>
          </cell>
          <cell r="BW121">
            <v>0</v>
          </cell>
          <cell r="BX121">
            <v>895.44</v>
          </cell>
          <cell r="BY121">
            <v>186.42</v>
          </cell>
          <cell r="BZ121">
            <v>2616.9</v>
          </cell>
          <cell r="CA121">
            <v>282.75</v>
          </cell>
          <cell r="CB121">
            <v>124.8</v>
          </cell>
        </row>
        <row r="122">
          <cell r="B122">
            <v>2245</v>
          </cell>
          <cell r="BQ122"/>
          <cell r="BR122"/>
          <cell r="BS122">
            <v>24281.4</v>
          </cell>
          <cell r="BT122">
            <v>0</v>
          </cell>
          <cell r="BU122">
            <v>0</v>
          </cell>
          <cell r="BV122">
            <v>0</v>
          </cell>
          <cell r="BW122">
            <v>0</v>
          </cell>
          <cell r="BX122">
            <v>1044.68</v>
          </cell>
          <cell r="BY122">
            <v>0</v>
          </cell>
          <cell r="BZ122">
            <v>2141.1</v>
          </cell>
          <cell r="CA122">
            <v>56.55</v>
          </cell>
          <cell r="CB122">
            <v>15.6</v>
          </cell>
        </row>
        <row r="123">
          <cell r="B123">
            <v>2251</v>
          </cell>
          <cell r="BQ123"/>
          <cell r="BR123"/>
          <cell r="BS123">
            <v>41940.6</v>
          </cell>
          <cell r="BT123">
            <v>13244.4</v>
          </cell>
          <cell r="BU123">
            <v>0</v>
          </cell>
          <cell r="BV123">
            <v>0</v>
          </cell>
          <cell r="BW123">
            <v>0</v>
          </cell>
          <cell r="BX123">
            <v>149.24</v>
          </cell>
          <cell r="BY123">
            <v>0</v>
          </cell>
          <cell r="BZ123">
            <v>0</v>
          </cell>
          <cell r="CA123">
            <v>56.55</v>
          </cell>
          <cell r="CB123">
            <v>0</v>
          </cell>
        </row>
        <row r="124">
          <cell r="B124">
            <v>2293</v>
          </cell>
          <cell r="BQ124"/>
          <cell r="BR124"/>
          <cell r="BS124">
            <v>35318.400000000001</v>
          </cell>
          <cell r="BT124">
            <v>0</v>
          </cell>
          <cell r="BU124">
            <v>0</v>
          </cell>
          <cell r="BV124">
            <v>0</v>
          </cell>
          <cell r="BW124">
            <v>0</v>
          </cell>
          <cell r="BX124">
            <v>0</v>
          </cell>
          <cell r="BY124">
            <v>0</v>
          </cell>
          <cell r="BZ124">
            <v>237.9</v>
          </cell>
          <cell r="CA124">
            <v>282.75</v>
          </cell>
          <cell r="CB124">
            <v>358.8</v>
          </cell>
        </row>
        <row r="125">
          <cell r="B125">
            <v>2299</v>
          </cell>
          <cell r="BQ125"/>
          <cell r="BR125"/>
          <cell r="BS125">
            <v>52977.599999999999</v>
          </cell>
          <cell r="BT125">
            <v>8829.6</v>
          </cell>
          <cell r="BU125">
            <v>0</v>
          </cell>
          <cell r="BV125">
            <v>0</v>
          </cell>
          <cell r="BW125">
            <v>0</v>
          </cell>
          <cell r="BX125">
            <v>0</v>
          </cell>
          <cell r="BY125">
            <v>0</v>
          </cell>
          <cell r="BZ125">
            <v>0</v>
          </cell>
          <cell r="CA125">
            <v>678.59999999999991</v>
          </cell>
          <cell r="CB125">
            <v>46.800000000000004</v>
          </cell>
        </row>
        <row r="126">
          <cell r="B126">
            <v>2300</v>
          </cell>
          <cell r="BQ126"/>
          <cell r="BR126"/>
          <cell r="BS126">
            <v>66222</v>
          </cell>
          <cell r="BT126">
            <v>9933.3000000000011</v>
          </cell>
          <cell r="BU126">
            <v>0</v>
          </cell>
          <cell r="BV126">
            <v>0</v>
          </cell>
          <cell r="BW126">
            <v>0</v>
          </cell>
          <cell r="BX126">
            <v>1417.78</v>
          </cell>
          <cell r="BY126">
            <v>186.42</v>
          </cell>
          <cell r="BZ126">
            <v>594.75</v>
          </cell>
          <cell r="CA126">
            <v>1187.55</v>
          </cell>
          <cell r="CB126">
            <v>592.80000000000007</v>
          </cell>
        </row>
        <row r="127">
          <cell r="B127">
            <v>2308</v>
          </cell>
          <cell r="BQ127"/>
          <cell r="BR127"/>
          <cell r="BS127">
            <v>27592.5</v>
          </cell>
          <cell r="BT127">
            <v>6622.2</v>
          </cell>
          <cell r="BU127">
            <v>0</v>
          </cell>
          <cell r="BV127">
            <v>0</v>
          </cell>
          <cell r="BW127">
            <v>0</v>
          </cell>
          <cell r="BX127">
            <v>0</v>
          </cell>
          <cell r="BY127">
            <v>372.84</v>
          </cell>
          <cell r="BZ127">
            <v>0</v>
          </cell>
          <cell r="CA127">
            <v>1413.75</v>
          </cell>
          <cell r="CB127">
            <v>62.4</v>
          </cell>
        </row>
        <row r="128">
          <cell r="B128">
            <v>2309</v>
          </cell>
          <cell r="BQ128"/>
          <cell r="BR128"/>
          <cell r="BS128">
            <v>32007.3</v>
          </cell>
          <cell r="BT128">
            <v>7725.9000000000005</v>
          </cell>
          <cell r="BU128">
            <v>0</v>
          </cell>
          <cell r="BV128">
            <v>0</v>
          </cell>
          <cell r="BW128">
            <v>0</v>
          </cell>
          <cell r="BX128">
            <v>298.48</v>
          </cell>
          <cell r="BY128">
            <v>186.42</v>
          </cell>
          <cell r="BZ128">
            <v>0</v>
          </cell>
          <cell r="CA128">
            <v>1300.6499999999999</v>
          </cell>
          <cell r="CB128">
            <v>156</v>
          </cell>
        </row>
        <row r="129">
          <cell r="B129">
            <v>2317</v>
          </cell>
          <cell r="BQ129"/>
          <cell r="BR129"/>
          <cell r="BS129">
            <v>50770.200000000004</v>
          </cell>
          <cell r="BT129">
            <v>13244.4</v>
          </cell>
          <cell r="BU129">
            <v>0</v>
          </cell>
          <cell r="BV129">
            <v>0</v>
          </cell>
          <cell r="BW129">
            <v>0</v>
          </cell>
          <cell r="BX129">
            <v>746.2</v>
          </cell>
          <cell r="BY129">
            <v>186.42</v>
          </cell>
          <cell r="BZ129">
            <v>1189.5</v>
          </cell>
          <cell r="CA129">
            <v>565.5</v>
          </cell>
          <cell r="CB129">
            <v>358.8</v>
          </cell>
        </row>
        <row r="130">
          <cell r="B130">
            <v>2402</v>
          </cell>
          <cell r="BQ130"/>
          <cell r="BR130"/>
          <cell r="BS130">
            <v>33111</v>
          </cell>
          <cell r="BT130">
            <v>18762.900000000001</v>
          </cell>
          <cell r="BU130">
            <v>0</v>
          </cell>
          <cell r="BV130">
            <v>0</v>
          </cell>
          <cell r="BW130">
            <v>0</v>
          </cell>
          <cell r="BX130">
            <v>74.62</v>
          </cell>
          <cell r="BY130">
            <v>0</v>
          </cell>
          <cell r="BZ130">
            <v>237.9</v>
          </cell>
          <cell r="CA130">
            <v>56.55</v>
          </cell>
          <cell r="CB130">
            <v>15.6</v>
          </cell>
        </row>
        <row r="131">
          <cell r="B131">
            <v>2429</v>
          </cell>
          <cell r="BQ131"/>
          <cell r="BR131"/>
          <cell r="BS131">
            <v>16555.5</v>
          </cell>
          <cell r="BT131">
            <v>4414.8</v>
          </cell>
          <cell r="BU131">
            <v>0</v>
          </cell>
          <cell r="BV131">
            <v>0</v>
          </cell>
          <cell r="BW131">
            <v>0</v>
          </cell>
          <cell r="BX131">
            <v>74.62</v>
          </cell>
          <cell r="BY131">
            <v>0</v>
          </cell>
          <cell r="BZ131">
            <v>0</v>
          </cell>
          <cell r="CA131">
            <v>0</v>
          </cell>
          <cell r="CB131">
            <v>0</v>
          </cell>
        </row>
        <row r="132">
          <cell r="B132">
            <v>2434</v>
          </cell>
          <cell r="BQ132"/>
          <cell r="BR132"/>
          <cell r="BS132">
            <v>30903.600000000002</v>
          </cell>
          <cell r="BT132">
            <v>5518.5</v>
          </cell>
          <cell r="BU132">
            <v>0</v>
          </cell>
          <cell r="BV132">
            <v>0</v>
          </cell>
          <cell r="BW132">
            <v>0</v>
          </cell>
          <cell r="BX132">
            <v>149.24</v>
          </cell>
          <cell r="BY132">
            <v>0</v>
          </cell>
          <cell r="BZ132">
            <v>1427.3999999999999</v>
          </cell>
          <cell r="CA132">
            <v>282.75</v>
          </cell>
          <cell r="CB132">
            <v>202.8</v>
          </cell>
        </row>
        <row r="133">
          <cell r="B133">
            <v>2441</v>
          </cell>
          <cell r="BQ133"/>
          <cell r="BR133"/>
          <cell r="BS133">
            <v>20970.3</v>
          </cell>
          <cell r="BT133">
            <v>0</v>
          </cell>
          <cell r="BU133">
            <v>0</v>
          </cell>
          <cell r="BV133">
            <v>0</v>
          </cell>
          <cell r="BW133">
            <v>0</v>
          </cell>
          <cell r="BX133">
            <v>746.2</v>
          </cell>
          <cell r="BY133">
            <v>0</v>
          </cell>
          <cell r="BZ133">
            <v>475.8</v>
          </cell>
          <cell r="CA133">
            <v>735.15</v>
          </cell>
          <cell r="CB133">
            <v>0</v>
          </cell>
        </row>
        <row r="134">
          <cell r="B134">
            <v>2443</v>
          </cell>
          <cell r="BQ134"/>
          <cell r="BR134"/>
          <cell r="BS134">
            <v>27592.5</v>
          </cell>
          <cell r="BT134">
            <v>0</v>
          </cell>
          <cell r="BU134">
            <v>0</v>
          </cell>
          <cell r="BV134">
            <v>0</v>
          </cell>
          <cell r="BW134">
            <v>0</v>
          </cell>
          <cell r="BX134">
            <v>746.2</v>
          </cell>
          <cell r="BY134">
            <v>0</v>
          </cell>
          <cell r="BZ134">
            <v>356.84999999999997</v>
          </cell>
          <cell r="CA134">
            <v>1074.4499999999998</v>
          </cell>
          <cell r="CB134">
            <v>31.2</v>
          </cell>
        </row>
        <row r="135">
          <cell r="B135">
            <v>2447</v>
          </cell>
          <cell r="BQ135"/>
          <cell r="BR135"/>
          <cell r="BS135">
            <v>54081.3</v>
          </cell>
          <cell r="BT135">
            <v>0</v>
          </cell>
          <cell r="BU135">
            <v>0</v>
          </cell>
          <cell r="BV135">
            <v>0</v>
          </cell>
          <cell r="BW135">
            <v>0</v>
          </cell>
          <cell r="BX135">
            <v>1716.26</v>
          </cell>
          <cell r="BY135">
            <v>0</v>
          </cell>
          <cell r="BZ135">
            <v>3092.7</v>
          </cell>
          <cell r="CA135">
            <v>226.2</v>
          </cell>
          <cell r="CB135">
            <v>109.2</v>
          </cell>
        </row>
        <row r="136">
          <cell r="B136">
            <v>2449</v>
          </cell>
          <cell r="BQ136"/>
          <cell r="BR136"/>
          <cell r="BS136">
            <v>44148</v>
          </cell>
          <cell r="BT136">
            <v>0</v>
          </cell>
          <cell r="BU136">
            <v>0</v>
          </cell>
          <cell r="BV136">
            <v>0</v>
          </cell>
          <cell r="BW136">
            <v>0</v>
          </cell>
          <cell r="BX136">
            <v>1044.68</v>
          </cell>
          <cell r="BY136">
            <v>0</v>
          </cell>
          <cell r="BZ136">
            <v>2616.9</v>
          </cell>
          <cell r="CA136">
            <v>339.29999999999995</v>
          </cell>
          <cell r="CB136">
            <v>78</v>
          </cell>
        </row>
        <row r="137">
          <cell r="B137">
            <v>2450</v>
          </cell>
          <cell r="BQ137"/>
          <cell r="BR137"/>
          <cell r="BS137">
            <v>32007.3</v>
          </cell>
          <cell r="BT137">
            <v>15451.800000000001</v>
          </cell>
          <cell r="BU137">
            <v>0</v>
          </cell>
          <cell r="BV137">
            <v>0</v>
          </cell>
          <cell r="BW137">
            <v>0</v>
          </cell>
          <cell r="BX137">
            <v>298.48</v>
          </cell>
          <cell r="BY137">
            <v>0</v>
          </cell>
          <cell r="BZ137">
            <v>475.8</v>
          </cell>
          <cell r="CA137">
            <v>0</v>
          </cell>
          <cell r="CB137">
            <v>15.6</v>
          </cell>
        </row>
        <row r="138">
          <cell r="B138">
            <v>2453</v>
          </cell>
          <cell r="BQ138"/>
          <cell r="BR138"/>
          <cell r="BS138">
            <v>26488.799999999999</v>
          </cell>
          <cell r="BT138">
            <v>0</v>
          </cell>
          <cell r="BU138">
            <v>0</v>
          </cell>
          <cell r="BV138">
            <v>0</v>
          </cell>
          <cell r="BW138">
            <v>0</v>
          </cell>
          <cell r="BX138">
            <v>0</v>
          </cell>
          <cell r="BY138">
            <v>0</v>
          </cell>
          <cell r="BZ138">
            <v>356.84999999999997</v>
          </cell>
          <cell r="CA138">
            <v>339.29999999999995</v>
          </cell>
          <cell r="CB138">
            <v>234</v>
          </cell>
        </row>
        <row r="139">
          <cell r="B139">
            <v>2454</v>
          </cell>
          <cell r="BQ139"/>
          <cell r="BR139"/>
          <cell r="BS139">
            <v>23177.7</v>
          </cell>
          <cell r="BT139">
            <v>4414.8</v>
          </cell>
          <cell r="BU139">
            <v>0</v>
          </cell>
          <cell r="BV139">
            <v>0</v>
          </cell>
          <cell r="BW139">
            <v>0</v>
          </cell>
          <cell r="BX139">
            <v>149.24</v>
          </cell>
          <cell r="BY139">
            <v>0</v>
          </cell>
          <cell r="BZ139">
            <v>594.75</v>
          </cell>
          <cell r="CA139">
            <v>0</v>
          </cell>
          <cell r="CB139">
            <v>124.8</v>
          </cell>
        </row>
        <row r="140">
          <cell r="B140">
            <v>2455</v>
          </cell>
          <cell r="BQ140"/>
          <cell r="BR140"/>
          <cell r="BS140">
            <v>27592.5</v>
          </cell>
          <cell r="BT140">
            <v>8829.6</v>
          </cell>
          <cell r="BU140">
            <v>0</v>
          </cell>
          <cell r="BV140">
            <v>0</v>
          </cell>
          <cell r="BW140">
            <v>0</v>
          </cell>
          <cell r="BX140">
            <v>373.1</v>
          </cell>
          <cell r="BY140">
            <v>0</v>
          </cell>
          <cell r="BZ140">
            <v>594.75</v>
          </cell>
          <cell r="CA140">
            <v>282.75</v>
          </cell>
          <cell r="CB140">
            <v>124.8</v>
          </cell>
        </row>
        <row r="141">
          <cell r="B141">
            <v>2457</v>
          </cell>
          <cell r="BQ141"/>
          <cell r="BR141"/>
          <cell r="BS141">
            <v>32559.15</v>
          </cell>
          <cell r="BT141">
            <v>0</v>
          </cell>
          <cell r="BU141">
            <v>0</v>
          </cell>
          <cell r="BV141">
            <v>0</v>
          </cell>
          <cell r="BW141">
            <v>0</v>
          </cell>
          <cell r="BX141">
            <v>447.72</v>
          </cell>
          <cell r="BY141">
            <v>0</v>
          </cell>
          <cell r="BZ141">
            <v>1070.55</v>
          </cell>
          <cell r="CA141">
            <v>791.69999999999993</v>
          </cell>
          <cell r="CB141">
            <v>85.8</v>
          </cell>
        </row>
        <row r="142">
          <cell r="B142">
            <v>2458</v>
          </cell>
          <cell r="BQ142"/>
          <cell r="BR142"/>
          <cell r="BS142">
            <v>51873.9</v>
          </cell>
          <cell r="BT142">
            <v>0</v>
          </cell>
          <cell r="BU142">
            <v>0</v>
          </cell>
          <cell r="BV142">
            <v>0</v>
          </cell>
          <cell r="BW142">
            <v>0</v>
          </cell>
          <cell r="BX142">
            <v>0</v>
          </cell>
          <cell r="BY142">
            <v>0</v>
          </cell>
          <cell r="BZ142">
            <v>356.84999999999997</v>
          </cell>
          <cell r="CA142">
            <v>56.55</v>
          </cell>
          <cell r="CB142">
            <v>483.6</v>
          </cell>
        </row>
        <row r="143">
          <cell r="B143">
            <v>2460</v>
          </cell>
          <cell r="BQ143"/>
          <cell r="BR143"/>
          <cell r="BS143">
            <v>27592.5</v>
          </cell>
          <cell r="BT143">
            <v>5518.5</v>
          </cell>
          <cell r="BU143">
            <v>0</v>
          </cell>
          <cell r="BV143">
            <v>0</v>
          </cell>
          <cell r="BW143">
            <v>0</v>
          </cell>
          <cell r="BX143">
            <v>447.72</v>
          </cell>
          <cell r="BY143">
            <v>0</v>
          </cell>
          <cell r="BZ143">
            <v>0</v>
          </cell>
          <cell r="CA143">
            <v>113.1</v>
          </cell>
          <cell r="CB143">
            <v>171.6</v>
          </cell>
        </row>
        <row r="144">
          <cell r="B144">
            <v>2463</v>
          </cell>
          <cell r="BQ144"/>
          <cell r="BR144"/>
          <cell r="BS144">
            <v>27592.5</v>
          </cell>
          <cell r="BT144">
            <v>16555.5</v>
          </cell>
          <cell r="BU144">
            <v>0</v>
          </cell>
          <cell r="BV144">
            <v>0</v>
          </cell>
          <cell r="BW144">
            <v>0</v>
          </cell>
          <cell r="BX144">
            <v>0</v>
          </cell>
          <cell r="BY144">
            <v>186.42</v>
          </cell>
          <cell r="BZ144">
            <v>0</v>
          </cell>
          <cell r="CA144">
            <v>0</v>
          </cell>
          <cell r="CB144">
            <v>0</v>
          </cell>
        </row>
        <row r="145">
          <cell r="B145">
            <v>2465</v>
          </cell>
          <cell r="BQ145"/>
          <cell r="BR145"/>
          <cell r="BS145">
            <v>25385.100000000002</v>
          </cell>
          <cell r="BT145">
            <v>0</v>
          </cell>
          <cell r="BU145">
            <v>0</v>
          </cell>
          <cell r="BV145">
            <v>0</v>
          </cell>
          <cell r="BW145">
            <v>0</v>
          </cell>
          <cell r="BX145">
            <v>0</v>
          </cell>
          <cell r="BY145">
            <v>0</v>
          </cell>
          <cell r="BZ145">
            <v>0</v>
          </cell>
          <cell r="CA145">
            <v>0</v>
          </cell>
          <cell r="CB145">
            <v>15.6</v>
          </cell>
        </row>
        <row r="146">
          <cell r="B146">
            <v>2466</v>
          </cell>
          <cell r="BQ146"/>
          <cell r="BR146"/>
          <cell r="BS146">
            <v>40836.9</v>
          </cell>
          <cell r="BT146">
            <v>5518.5</v>
          </cell>
          <cell r="BU146">
            <v>0</v>
          </cell>
          <cell r="BV146">
            <v>0</v>
          </cell>
          <cell r="BW146">
            <v>0</v>
          </cell>
          <cell r="BX146">
            <v>74.62</v>
          </cell>
          <cell r="BY146">
            <v>0</v>
          </cell>
          <cell r="BZ146">
            <v>0</v>
          </cell>
          <cell r="CA146">
            <v>678.59999999999991</v>
          </cell>
          <cell r="CB146">
            <v>390</v>
          </cell>
        </row>
        <row r="147">
          <cell r="B147">
            <v>2471</v>
          </cell>
          <cell r="BQ147"/>
          <cell r="BR147"/>
          <cell r="BS147">
            <v>44148</v>
          </cell>
          <cell r="BT147">
            <v>0</v>
          </cell>
          <cell r="BU147">
            <v>0</v>
          </cell>
          <cell r="BV147">
            <v>0</v>
          </cell>
          <cell r="BW147">
            <v>0</v>
          </cell>
          <cell r="BX147">
            <v>0</v>
          </cell>
          <cell r="BY147">
            <v>0</v>
          </cell>
          <cell r="BZ147">
            <v>0</v>
          </cell>
          <cell r="CA147">
            <v>1526.85</v>
          </cell>
          <cell r="CB147">
            <v>171.6</v>
          </cell>
        </row>
        <row r="148">
          <cell r="B148">
            <v>2478</v>
          </cell>
          <cell r="BQ148"/>
          <cell r="BR148"/>
          <cell r="BS148">
            <v>23177.7</v>
          </cell>
          <cell r="BT148">
            <v>17659.2</v>
          </cell>
          <cell r="BU148">
            <v>0</v>
          </cell>
          <cell r="BV148">
            <v>0</v>
          </cell>
          <cell r="BW148">
            <v>0</v>
          </cell>
          <cell r="BX148">
            <v>74.62</v>
          </cell>
          <cell r="BY148">
            <v>186.42</v>
          </cell>
          <cell r="BZ148">
            <v>0</v>
          </cell>
          <cell r="CA148">
            <v>0</v>
          </cell>
          <cell r="CB148">
            <v>31.2</v>
          </cell>
        </row>
        <row r="149">
          <cell r="B149">
            <v>2479</v>
          </cell>
          <cell r="BQ149"/>
          <cell r="BR149"/>
          <cell r="BS149">
            <v>46355.4</v>
          </cell>
          <cell r="BT149">
            <v>4414.8</v>
          </cell>
          <cell r="BU149">
            <v>0</v>
          </cell>
          <cell r="BV149">
            <v>0</v>
          </cell>
          <cell r="BW149">
            <v>0</v>
          </cell>
          <cell r="BX149">
            <v>895.44</v>
          </cell>
          <cell r="BY149">
            <v>0</v>
          </cell>
          <cell r="BZ149">
            <v>1665.3</v>
          </cell>
          <cell r="CA149">
            <v>1131</v>
          </cell>
          <cell r="CB149">
            <v>171.6</v>
          </cell>
        </row>
        <row r="150">
          <cell r="B150">
            <v>2480</v>
          </cell>
          <cell r="BQ150"/>
          <cell r="BR150"/>
          <cell r="BS150">
            <v>17659.2</v>
          </cell>
          <cell r="BT150">
            <v>1103.7</v>
          </cell>
          <cell r="BU150">
            <v>0</v>
          </cell>
          <cell r="BV150">
            <v>0</v>
          </cell>
          <cell r="BW150">
            <v>0</v>
          </cell>
          <cell r="BX150">
            <v>447.72</v>
          </cell>
          <cell r="BY150">
            <v>0</v>
          </cell>
          <cell r="BZ150">
            <v>1903.2</v>
          </cell>
          <cell r="CA150">
            <v>0</v>
          </cell>
          <cell r="CB150">
            <v>0</v>
          </cell>
        </row>
        <row r="151">
          <cell r="B151">
            <v>2481</v>
          </cell>
          <cell r="BQ151"/>
          <cell r="BR151"/>
          <cell r="BS151">
            <v>43044.3</v>
          </cell>
          <cell r="BT151">
            <v>5518.5</v>
          </cell>
          <cell r="BU151">
            <v>0</v>
          </cell>
          <cell r="BV151">
            <v>0</v>
          </cell>
          <cell r="BW151">
            <v>0</v>
          </cell>
          <cell r="BX151">
            <v>447.72</v>
          </cell>
          <cell r="BY151">
            <v>0</v>
          </cell>
          <cell r="BZ151">
            <v>0</v>
          </cell>
          <cell r="CA151">
            <v>113.1</v>
          </cell>
          <cell r="CB151">
            <v>468</v>
          </cell>
        </row>
        <row r="152">
          <cell r="B152">
            <v>2486</v>
          </cell>
          <cell r="BQ152"/>
          <cell r="BR152"/>
          <cell r="BS152">
            <v>13244.4</v>
          </cell>
          <cell r="BT152">
            <v>0</v>
          </cell>
          <cell r="BU152">
            <v>0</v>
          </cell>
          <cell r="BV152">
            <v>0</v>
          </cell>
          <cell r="BW152">
            <v>0</v>
          </cell>
          <cell r="BX152">
            <v>447.72</v>
          </cell>
          <cell r="BY152">
            <v>0</v>
          </cell>
          <cell r="BZ152">
            <v>1308.45</v>
          </cell>
          <cell r="CA152">
            <v>56.55</v>
          </cell>
          <cell r="CB152">
            <v>0</v>
          </cell>
        </row>
        <row r="153">
          <cell r="B153">
            <v>3002</v>
          </cell>
          <cell r="BQ153"/>
          <cell r="BR153"/>
          <cell r="BS153">
            <v>9933.3000000000011</v>
          </cell>
          <cell r="BT153">
            <v>0</v>
          </cell>
          <cell r="BU153">
            <v>0</v>
          </cell>
          <cell r="BV153">
            <v>0</v>
          </cell>
          <cell r="BW153">
            <v>0</v>
          </cell>
          <cell r="BX153">
            <v>149.24</v>
          </cell>
          <cell r="BY153">
            <v>0</v>
          </cell>
          <cell r="BZ153">
            <v>1070.55</v>
          </cell>
          <cell r="CA153">
            <v>0</v>
          </cell>
          <cell r="CB153">
            <v>0</v>
          </cell>
        </row>
        <row r="154">
          <cell r="B154">
            <v>3015</v>
          </cell>
          <cell r="BQ154"/>
          <cell r="BR154"/>
          <cell r="BS154">
            <v>17659.2</v>
          </cell>
          <cell r="BT154">
            <v>0</v>
          </cell>
          <cell r="BU154">
            <v>0</v>
          </cell>
          <cell r="BV154">
            <v>0</v>
          </cell>
          <cell r="BW154">
            <v>0</v>
          </cell>
          <cell r="BX154">
            <v>298.48</v>
          </cell>
          <cell r="BY154">
            <v>0</v>
          </cell>
          <cell r="BZ154">
            <v>0</v>
          </cell>
          <cell r="CA154">
            <v>565.5</v>
          </cell>
          <cell r="CB154">
            <v>46.800000000000004</v>
          </cell>
        </row>
        <row r="155">
          <cell r="B155">
            <v>3302</v>
          </cell>
          <cell r="BQ155"/>
          <cell r="BR155"/>
          <cell r="BS155">
            <v>37525.800000000003</v>
          </cell>
          <cell r="BT155">
            <v>14348.1</v>
          </cell>
          <cell r="BU155">
            <v>0</v>
          </cell>
          <cell r="BV155">
            <v>0</v>
          </cell>
          <cell r="BW155">
            <v>0</v>
          </cell>
          <cell r="BX155">
            <v>373.1</v>
          </cell>
          <cell r="BY155">
            <v>186.42</v>
          </cell>
          <cell r="BZ155">
            <v>118.95</v>
          </cell>
          <cell r="CA155">
            <v>508.95</v>
          </cell>
          <cell r="CB155">
            <v>15.6</v>
          </cell>
        </row>
        <row r="156">
          <cell r="B156">
            <v>3306</v>
          </cell>
          <cell r="BQ156"/>
          <cell r="BR156"/>
          <cell r="BS156">
            <v>40836.9</v>
          </cell>
          <cell r="BT156">
            <v>0</v>
          </cell>
          <cell r="BU156">
            <v>0</v>
          </cell>
          <cell r="BV156">
            <v>0</v>
          </cell>
          <cell r="BW156">
            <v>0</v>
          </cell>
          <cell r="BX156">
            <v>0</v>
          </cell>
          <cell r="BY156">
            <v>0</v>
          </cell>
          <cell r="BZ156">
            <v>0</v>
          </cell>
          <cell r="CA156">
            <v>56.55</v>
          </cell>
          <cell r="CB156">
            <v>514.79999999999995</v>
          </cell>
        </row>
        <row r="157">
          <cell r="B157">
            <v>3310</v>
          </cell>
          <cell r="BQ157"/>
          <cell r="BR157"/>
          <cell r="BS157">
            <v>17659.2</v>
          </cell>
          <cell r="BT157">
            <v>0</v>
          </cell>
          <cell r="BU157">
            <v>0</v>
          </cell>
          <cell r="BV157">
            <v>0</v>
          </cell>
          <cell r="BW157">
            <v>0</v>
          </cell>
          <cell r="BX157">
            <v>596.96</v>
          </cell>
          <cell r="BY157">
            <v>0</v>
          </cell>
          <cell r="BZ157">
            <v>1189.5</v>
          </cell>
          <cell r="CA157">
            <v>169.64999999999998</v>
          </cell>
          <cell r="CB157">
            <v>15.6</v>
          </cell>
        </row>
        <row r="158">
          <cell r="B158">
            <v>3311</v>
          </cell>
          <cell r="BQ158"/>
          <cell r="BR158"/>
          <cell r="BS158">
            <v>27592.5</v>
          </cell>
          <cell r="BT158">
            <v>7386.3</v>
          </cell>
          <cell r="BU158">
            <v>0</v>
          </cell>
          <cell r="BV158">
            <v>0</v>
          </cell>
          <cell r="BW158">
            <v>0</v>
          </cell>
          <cell r="BX158">
            <v>223.86</v>
          </cell>
          <cell r="BY158">
            <v>0</v>
          </cell>
          <cell r="BZ158">
            <v>2260.0499999999997</v>
          </cell>
          <cell r="CA158">
            <v>339.29999999999995</v>
          </cell>
          <cell r="CB158">
            <v>15.6</v>
          </cell>
        </row>
        <row r="159">
          <cell r="B159">
            <v>3314</v>
          </cell>
          <cell r="BQ159"/>
          <cell r="BR159"/>
          <cell r="BS159">
            <v>27592.5</v>
          </cell>
          <cell r="BT159">
            <v>0</v>
          </cell>
          <cell r="BU159">
            <v>0</v>
          </cell>
          <cell r="BV159">
            <v>0</v>
          </cell>
          <cell r="BW159">
            <v>0</v>
          </cell>
          <cell r="BX159">
            <v>746.2</v>
          </cell>
          <cell r="BY159">
            <v>0</v>
          </cell>
          <cell r="BZ159">
            <v>1546.35</v>
          </cell>
          <cell r="CA159">
            <v>56.55</v>
          </cell>
          <cell r="CB159">
            <v>0</v>
          </cell>
        </row>
        <row r="160">
          <cell r="B160">
            <v>3317</v>
          </cell>
          <cell r="BQ160"/>
          <cell r="BR160"/>
          <cell r="BS160">
            <v>28696.2</v>
          </cell>
          <cell r="BT160">
            <v>0</v>
          </cell>
          <cell r="BU160">
            <v>0</v>
          </cell>
          <cell r="BV160">
            <v>0</v>
          </cell>
          <cell r="BW160">
            <v>0</v>
          </cell>
          <cell r="BX160">
            <v>746.2</v>
          </cell>
          <cell r="BY160">
            <v>0</v>
          </cell>
          <cell r="BZ160">
            <v>118.95</v>
          </cell>
          <cell r="CA160">
            <v>56.55</v>
          </cell>
          <cell r="CB160">
            <v>202.8</v>
          </cell>
        </row>
        <row r="161">
          <cell r="B161">
            <v>3319</v>
          </cell>
          <cell r="BQ161"/>
          <cell r="BR161"/>
          <cell r="BS161">
            <v>36201.360000000001</v>
          </cell>
          <cell r="BT161">
            <v>16996.98</v>
          </cell>
          <cell r="BU161">
            <v>0</v>
          </cell>
          <cell r="BV161">
            <v>0</v>
          </cell>
          <cell r="BW161">
            <v>0</v>
          </cell>
          <cell r="BX161">
            <v>746.2</v>
          </cell>
          <cell r="BY161">
            <v>745.68</v>
          </cell>
          <cell r="BZ161">
            <v>1546.35</v>
          </cell>
          <cell r="CA161">
            <v>1074.4499999999998</v>
          </cell>
          <cell r="CB161">
            <v>31.2</v>
          </cell>
        </row>
        <row r="162">
          <cell r="B162">
            <v>3322</v>
          </cell>
          <cell r="BQ162"/>
          <cell r="BR162"/>
          <cell r="BS162">
            <v>18762.900000000001</v>
          </cell>
          <cell r="BT162">
            <v>8829.6</v>
          </cell>
          <cell r="BU162">
            <v>0</v>
          </cell>
          <cell r="BV162">
            <v>0</v>
          </cell>
          <cell r="BW162">
            <v>0</v>
          </cell>
          <cell r="BX162">
            <v>0</v>
          </cell>
          <cell r="BY162">
            <v>0</v>
          </cell>
          <cell r="BZ162">
            <v>594.75</v>
          </cell>
          <cell r="CA162">
            <v>56.55</v>
          </cell>
          <cell r="CB162">
            <v>0</v>
          </cell>
        </row>
        <row r="163">
          <cell r="B163">
            <v>3325</v>
          </cell>
          <cell r="BQ163"/>
          <cell r="BR163"/>
          <cell r="BS163">
            <v>17659.2</v>
          </cell>
          <cell r="BT163">
            <v>1103.7</v>
          </cell>
          <cell r="BU163">
            <v>0</v>
          </cell>
          <cell r="BV163">
            <v>0</v>
          </cell>
          <cell r="BW163">
            <v>0</v>
          </cell>
          <cell r="BX163">
            <v>0</v>
          </cell>
          <cell r="BY163">
            <v>0</v>
          </cell>
          <cell r="BZ163">
            <v>0</v>
          </cell>
          <cell r="CA163">
            <v>113.1</v>
          </cell>
          <cell r="CB163">
            <v>140.4</v>
          </cell>
        </row>
        <row r="164">
          <cell r="B164">
            <v>3328</v>
          </cell>
          <cell r="BQ164"/>
          <cell r="BR164"/>
          <cell r="BS164">
            <v>10595.52</v>
          </cell>
          <cell r="BT164">
            <v>0</v>
          </cell>
          <cell r="BU164">
            <v>0</v>
          </cell>
          <cell r="BV164">
            <v>0</v>
          </cell>
          <cell r="BW164">
            <v>0</v>
          </cell>
          <cell r="BX164">
            <v>223.86</v>
          </cell>
          <cell r="BY164">
            <v>0</v>
          </cell>
          <cell r="BZ164">
            <v>118.95</v>
          </cell>
          <cell r="CA164">
            <v>113.1</v>
          </cell>
          <cell r="CB164">
            <v>0</v>
          </cell>
        </row>
        <row r="165">
          <cell r="B165">
            <v>3329</v>
          </cell>
          <cell r="BQ165"/>
          <cell r="BR165"/>
          <cell r="BS165">
            <v>30903.600000000002</v>
          </cell>
          <cell r="BT165">
            <v>11037</v>
          </cell>
          <cell r="BU165">
            <v>0</v>
          </cell>
          <cell r="BV165">
            <v>0</v>
          </cell>
          <cell r="BW165">
            <v>0</v>
          </cell>
          <cell r="BX165">
            <v>223.86</v>
          </cell>
          <cell r="BY165">
            <v>186.42</v>
          </cell>
          <cell r="BZ165">
            <v>0</v>
          </cell>
          <cell r="CA165">
            <v>508.95</v>
          </cell>
          <cell r="CB165">
            <v>249.6</v>
          </cell>
        </row>
        <row r="166">
          <cell r="B166">
            <v>3330</v>
          </cell>
          <cell r="BQ166"/>
          <cell r="BR166"/>
          <cell r="BS166">
            <v>30903.600000000002</v>
          </cell>
          <cell r="BT166">
            <v>14348.1</v>
          </cell>
          <cell r="BU166">
            <v>0</v>
          </cell>
          <cell r="BV166">
            <v>0</v>
          </cell>
          <cell r="BW166">
            <v>0</v>
          </cell>
          <cell r="BX166">
            <v>0</v>
          </cell>
          <cell r="BY166">
            <v>0</v>
          </cell>
          <cell r="BZ166">
            <v>2141.1</v>
          </cell>
          <cell r="CA166">
            <v>452.4</v>
          </cell>
          <cell r="CB166">
            <v>31.2</v>
          </cell>
        </row>
        <row r="167">
          <cell r="B167">
            <v>3331</v>
          </cell>
          <cell r="BQ167"/>
          <cell r="BR167"/>
          <cell r="BS167">
            <v>33111</v>
          </cell>
          <cell r="BT167">
            <v>5518.5</v>
          </cell>
          <cell r="BU167">
            <v>0</v>
          </cell>
          <cell r="BV167">
            <v>0</v>
          </cell>
          <cell r="BW167">
            <v>0</v>
          </cell>
          <cell r="BX167">
            <v>522.34</v>
          </cell>
          <cell r="BY167">
            <v>0</v>
          </cell>
          <cell r="BZ167">
            <v>1070.55</v>
          </cell>
          <cell r="CA167">
            <v>169.64999999999998</v>
          </cell>
          <cell r="CB167">
            <v>15.6</v>
          </cell>
        </row>
        <row r="168">
          <cell r="B168">
            <v>3346</v>
          </cell>
          <cell r="BQ168"/>
          <cell r="BR168"/>
          <cell r="BS168">
            <v>9933.3000000000011</v>
          </cell>
          <cell r="BT168">
            <v>0</v>
          </cell>
          <cell r="BU168">
            <v>0</v>
          </cell>
          <cell r="BV168">
            <v>0</v>
          </cell>
          <cell r="BW168">
            <v>0</v>
          </cell>
          <cell r="BX168">
            <v>373.1</v>
          </cell>
          <cell r="BY168">
            <v>0</v>
          </cell>
          <cell r="BZ168">
            <v>237.9</v>
          </cell>
          <cell r="CA168">
            <v>226.2</v>
          </cell>
          <cell r="CB168">
            <v>15.6</v>
          </cell>
        </row>
        <row r="169">
          <cell r="B169">
            <v>3351</v>
          </cell>
          <cell r="BQ169"/>
          <cell r="BR169"/>
          <cell r="BS169">
            <v>28696.2</v>
          </cell>
          <cell r="BT169">
            <v>5886.4000000000005</v>
          </cell>
          <cell r="BU169">
            <v>0</v>
          </cell>
          <cell r="BV169">
            <v>0</v>
          </cell>
          <cell r="BW169">
            <v>0</v>
          </cell>
          <cell r="BX169">
            <v>671.58</v>
          </cell>
          <cell r="BY169">
            <v>186.42</v>
          </cell>
          <cell r="BZ169">
            <v>634.4</v>
          </cell>
          <cell r="CA169">
            <v>1149.8499999999999</v>
          </cell>
          <cell r="CB169">
            <v>31.2</v>
          </cell>
        </row>
        <row r="170">
          <cell r="B170">
            <v>3352</v>
          </cell>
          <cell r="BQ170"/>
          <cell r="BR170"/>
          <cell r="BS170">
            <v>3311.1</v>
          </cell>
          <cell r="BT170">
            <v>0</v>
          </cell>
          <cell r="BU170">
            <v>0</v>
          </cell>
          <cell r="BV170">
            <v>0</v>
          </cell>
          <cell r="BW170">
            <v>0</v>
          </cell>
          <cell r="BX170">
            <v>0</v>
          </cell>
          <cell r="BY170">
            <v>0</v>
          </cell>
          <cell r="BZ170">
            <v>0</v>
          </cell>
          <cell r="CA170">
            <v>0</v>
          </cell>
          <cell r="CB170">
            <v>31.2</v>
          </cell>
        </row>
        <row r="171">
          <cell r="B171">
            <v>3359</v>
          </cell>
          <cell r="BQ171"/>
          <cell r="BR171"/>
          <cell r="BS171">
            <v>8829.6</v>
          </cell>
          <cell r="BT171">
            <v>0</v>
          </cell>
          <cell r="BU171">
            <v>0</v>
          </cell>
          <cell r="BV171">
            <v>0</v>
          </cell>
          <cell r="BW171">
            <v>0</v>
          </cell>
          <cell r="BX171">
            <v>596.96</v>
          </cell>
          <cell r="BY171">
            <v>0</v>
          </cell>
          <cell r="BZ171">
            <v>713.69999999999993</v>
          </cell>
          <cell r="CA171">
            <v>0</v>
          </cell>
          <cell r="CB171">
            <v>0</v>
          </cell>
        </row>
        <row r="172">
          <cell r="B172">
            <v>3361</v>
          </cell>
          <cell r="BQ172"/>
          <cell r="BR172"/>
          <cell r="BS172">
            <v>22074</v>
          </cell>
          <cell r="BT172">
            <v>9933.3000000000011</v>
          </cell>
          <cell r="BU172">
            <v>0</v>
          </cell>
          <cell r="BV172">
            <v>0</v>
          </cell>
          <cell r="BW172">
            <v>0</v>
          </cell>
          <cell r="BX172">
            <v>522.34</v>
          </cell>
          <cell r="BY172">
            <v>186.42</v>
          </cell>
          <cell r="BZ172">
            <v>237.9</v>
          </cell>
          <cell r="CA172">
            <v>678.59999999999991</v>
          </cell>
          <cell r="CB172">
            <v>124.8</v>
          </cell>
        </row>
        <row r="173">
          <cell r="B173">
            <v>3363</v>
          </cell>
          <cell r="BQ173"/>
          <cell r="BR173"/>
          <cell r="BS173">
            <v>26488.799999999999</v>
          </cell>
          <cell r="BT173">
            <v>0</v>
          </cell>
          <cell r="BU173">
            <v>0</v>
          </cell>
          <cell r="BV173">
            <v>0</v>
          </cell>
          <cell r="BW173">
            <v>0</v>
          </cell>
          <cell r="BX173">
            <v>522.34</v>
          </cell>
          <cell r="BY173">
            <v>0</v>
          </cell>
          <cell r="BZ173">
            <v>237.9</v>
          </cell>
          <cell r="CA173">
            <v>0</v>
          </cell>
          <cell r="CB173">
            <v>78</v>
          </cell>
        </row>
        <row r="174">
          <cell r="B174">
            <v>3366</v>
          </cell>
          <cell r="BQ174"/>
          <cell r="BR174"/>
          <cell r="BS174">
            <v>4414.8</v>
          </cell>
          <cell r="BT174">
            <v>0</v>
          </cell>
          <cell r="BU174">
            <v>0</v>
          </cell>
          <cell r="BV174">
            <v>0</v>
          </cell>
          <cell r="BW174">
            <v>0</v>
          </cell>
          <cell r="BX174">
            <v>298.48</v>
          </cell>
          <cell r="BY174">
            <v>0</v>
          </cell>
          <cell r="BZ174">
            <v>356.84999999999997</v>
          </cell>
          <cell r="CA174">
            <v>56.55</v>
          </cell>
          <cell r="CB174">
            <v>0</v>
          </cell>
        </row>
        <row r="175">
          <cell r="B175">
            <v>3367</v>
          </cell>
          <cell r="BQ175"/>
          <cell r="BR175"/>
          <cell r="BS175">
            <v>27592.5</v>
          </cell>
          <cell r="BT175">
            <v>11699.220000000001</v>
          </cell>
          <cell r="BU175">
            <v>0</v>
          </cell>
          <cell r="BV175">
            <v>0</v>
          </cell>
          <cell r="BW175">
            <v>0</v>
          </cell>
          <cell r="BX175">
            <v>522.34</v>
          </cell>
          <cell r="BY175">
            <v>372.84</v>
          </cell>
          <cell r="BZ175">
            <v>2497.9499999999998</v>
          </cell>
          <cell r="CA175">
            <v>0</v>
          </cell>
          <cell r="CB175">
            <v>78</v>
          </cell>
        </row>
        <row r="176">
          <cell r="B176">
            <v>3372</v>
          </cell>
          <cell r="BQ176"/>
          <cell r="BR176"/>
          <cell r="BS176">
            <v>46355.4</v>
          </cell>
          <cell r="BT176">
            <v>0</v>
          </cell>
          <cell r="BU176">
            <v>0</v>
          </cell>
          <cell r="BV176">
            <v>0</v>
          </cell>
          <cell r="BW176">
            <v>0</v>
          </cell>
          <cell r="BX176">
            <v>1193.92</v>
          </cell>
          <cell r="BY176">
            <v>0</v>
          </cell>
          <cell r="BZ176">
            <v>356.84999999999997</v>
          </cell>
          <cell r="CA176">
            <v>282.75</v>
          </cell>
          <cell r="CB176">
            <v>436.8</v>
          </cell>
        </row>
        <row r="177">
          <cell r="B177">
            <v>3377</v>
          </cell>
          <cell r="BQ177"/>
          <cell r="BR177"/>
          <cell r="BS177">
            <v>15451.800000000001</v>
          </cell>
          <cell r="BT177">
            <v>0</v>
          </cell>
          <cell r="BU177">
            <v>0</v>
          </cell>
          <cell r="BV177">
            <v>0</v>
          </cell>
          <cell r="BW177">
            <v>0</v>
          </cell>
          <cell r="BX177">
            <v>0</v>
          </cell>
          <cell r="BY177">
            <v>0</v>
          </cell>
          <cell r="BZ177">
            <v>1070.55</v>
          </cell>
          <cell r="CA177">
            <v>169.64999999999998</v>
          </cell>
          <cell r="CB177">
            <v>15.6</v>
          </cell>
        </row>
        <row r="178">
          <cell r="B178">
            <v>3386</v>
          </cell>
          <cell r="BQ178"/>
          <cell r="BR178"/>
          <cell r="BS178">
            <v>32559.15</v>
          </cell>
          <cell r="BT178">
            <v>3311.1</v>
          </cell>
          <cell r="BU178">
            <v>0</v>
          </cell>
          <cell r="BV178">
            <v>0</v>
          </cell>
          <cell r="BW178">
            <v>0</v>
          </cell>
          <cell r="BX178">
            <v>746.2</v>
          </cell>
          <cell r="BY178">
            <v>186.42</v>
          </cell>
          <cell r="BZ178">
            <v>237.9</v>
          </cell>
          <cell r="CA178">
            <v>763.42499999999995</v>
          </cell>
          <cell r="CB178">
            <v>124.8</v>
          </cell>
        </row>
        <row r="179">
          <cell r="B179">
            <v>3406</v>
          </cell>
          <cell r="BQ179"/>
          <cell r="BR179"/>
          <cell r="BS179">
            <v>11037</v>
          </cell>
          <cell r="BT179">
            <v>0</v>
          </cell>
          <cell r="BU179">
            <v>0</v>
          </cell>
          <cell r="BV179">
            <v>0</v>
          </cell>
          <cell r="BW179">
            <v>0</v>
          </cell>
          <cell r="BX179">
            <v>373.1</v>
          </cell>
          <cell r="BY179">
            <v>0</v>
          </cell>
          <cell r="BZ179">
            <v>118.95</v>
          </cell>
          <cell r="CA179">
            <v>282.75</v>
          </cell>
          <cell r="CB179">
            <v>46.800000000000004</v>
          </cell>
        </row>
        <row r="180">
          <cell r="B180">
            <v>3411</v>
          </cell>
          <cell r="BQ180"/>
          <cell r="BR180"/>
          <cell r="BS180">
            <v>38629.5</v>
          </cell>
          <cell r="BT180">
            <v>12140.7</v>
          </cell>
          <cell r="BU180">
            <v>0</v>
          </cell>
          <cell r="BV180">
            <v>0</v>
          </cell>
          <cell r="BW180">
            <v>0</v>
          </cell>
          <cell r="BX180">
            <v>1343.16</v>
          </cell>
          <cell r="BY180">
            <v>745.68</v>
          </cell>
          <cell r="BZ180">
            <v>4520.0999999999995</v>
          </cell>
          <cell r="CA180">
            <v>226.2</v>
          </cell>
          <cell r="CB180">
            <v>0</v>
          </cell>
        </row>
        <row r="181">
          <cell r="B181">
            <v>3412</v>
          </cell>
          <cell r="BQ181"/>
          <cell r="BR181"/>
          <cell r="BS181">
            <v>68429.400000000009</v>
          </cell>
          <cell r="BT181">
            <v>11037</v>
          </cell>
          <cell r="BU181">
            <v>0</v>
          </cell>
          <cell r="BV181">
            <v>0</v>
          </cell>
          <cell r="BW181">
            <v>0</v>
          </cell>
          <cell r="BX181">
            <v>1641.64</v>
          </cell>
          <cell r="BY181">
            <v>559.26</v>
          </cell>
          <cell r="BZ181">
            <v>3449.5499999999997</v>
          </cell>
          <cell r="CA181">
            <v>1470.3</v>
          </cell>
          <cell r="CB181">
            <v>31.2</v>
          </cell>
        </row>
        <row r="182">
          <cell r="B182">
            <v>3428</v>
          </cell>
          <cell r="BQ182"/>
          <cell r="BR182"/>
          <cell r="BS182">
            <v>19866.600000000002</v>
          </cell>
          <cell r="BT182">
            <v>12140.7</v>
          </cell>
          <cell r="BU182">
            <v>0</v>
          </cell>
          <cell r="BV182">
            <v>0</v>
          </cell>
          <cell r="BW182">
            <v>0</v>
          </cell>
          <cell r="BX182">
            <v>74.62</v>
          </cell>
          <cell r="BY182">
            <v>0</v>
          </cell>
          <cell r="BZ182">
            <v>0</v>
          </cell>
          <cell r="CA182">
            <v>282.75</v>
          </cell>
          <cell r="CB182">
            <v>0</v>
          </cell>
        </row>
        <row r="183">
          <cell r="B183">
            <v>3431</v>
          </cell>
          <cell r="BQ183"/>
          <cell r="BR183"/>
          <cell r="BS183">
            <v>27151.02</v>
          </cell>
          <cell r="BT183">
            <v>17217.72</v>
          </cell>
          <cell r="BU183">
            <v>0</v>
          </cell>
          <cell r="BV183">
            <v>0</v>
          </cell>
          <cell r="BW183">
            <v>0</v>
          </cell>
          <cell r="BX183">
            <v>74.62</v>
          </cell>
          <cell r="BY183">
            <v>0</v>
          </cell>
          <cell r="BZ183">
            <v>594.75</v>
          </cell>
          <cell r="CA183">
            <v>0</v>
          </cell>
          <cell r="CB183">
            <v>15.6</v>
          </cell>
        </row>
        <row r="184">
          <cell r="B184">
            <v>3432</v>
          </cell>
          <cell r="BQ184"/>
          <cell r="BR184"/>
          <cell r="BS184">
            <v>50865.853999999999</v>
          </cell>
          <cell r="BT184">
            <v>2207.4</v>
          </cell>
          <cell r="BU184">
            <v>0</v>
          </cell>
          <cell r="BV184">
            <v>0</v>
          </cell>
          <cell r="BW184">
            <v>0</v>
          </cell>
          <cell r="BX184">
            <v>223.86</v>
          </cell>
          <cell r="BY184">
            <v>186.42</v>
          </cell>
          <cell r="BZ184">
            <v>2260.0499999999997</v>
          </cell>
          <cell r="CA184">
            <v>1418.6510000000001</v>
          </cell>
          <cell r="CB184">
            <v>15.6</v>
          </cell>
        </row>
        <row r="185">
          <cell r="B185">
            <v>3433</v>
          </cell>
          <cell r="BQ185"/>
          <cell r="BR185"/>
          <cell r="BS185">
            <v>19866.600000000002</v>
          </cell>
          <cell r="BT185">
            <v>0</v>
          </cell>
          <cell r="BU185">
            <v>0</v>
          </cell>
          <cell r="BV185">
            <v>0</v>
          </cell>
          <cell r="BW185">
            <v>0</v>
          </cell>
          <cell r="BX185">
            <v>746.2</v>
          </cell>
          <cell r="BY185">
            <v>0</v>
          </cell>
          <cell r="BZ185">
            <v>951.6</v>
          </cell>
          <cell r="CA185">
            <v>113.1</v>
          </cell>
          <cell r="CB185">
            <v>46.800000000000004</v>
          </cell>
        </row>
        <row r="186">
          <cell r="B186">
            <v>4001</v>
          </cell>
          <cell r="BQ186"/>
          <cell r="BR186"/>
          <cell r="BS186">
            <v>14348.1</v>
          </cell>
          <cell r="BT186">
            <v>1103.7</v>
          </cell>
          <cell r="BU186">
            <v>0</v>
          </cell>
          <cell r="BV186">
            <v>0</v>
          </cell>
          <cell r="BW186">
            <v>0</v>
          </cell>
          <cell r="BX186">
            <v>298.48</v>
          </cell>
          <cell r="BY186">
            <v>0</v>
          </cell>
          <cell r="BZ186">
            <v>1070.55</v>
          </cell>
          <cell r="CA186">
            <v>0</v>
          </cell>
          <cell r="CB186">
            <v>0</v>
          </cell>
        </row>
        <row r="187">
          <cell r="B187">
            <v>4019</v>
          </cell>
          <cell r="BQ187"/>
          <cell r="BR187"/>
          <cell r="BS187">
            <v>51873.9</v>
          </cell>
          <cell r="BT187">
            <v>3311.1</v>
          </cell>
          <cell r="BU187">
            <v>0</v>
          </cell>
          <cell r="BV187">
            <v>0</v>
          </cell>
          <cell r="BW187">
            <v>0</v>
          </cell>
          <cell r="BX187">
            <v>149.24</v>
          </cell>
          <cell r="BY187">
            <v>0</v>
          </cell>
          <cell r="BZ187">
            <v>0</v>
          </cell>
          <cell r="CA187">
            <v>169.64999999999998</v>
          </cell>
          <cell r="CB187">
            <v>546</v>
          </cell>
        </row>
        <row r="188">
          <cell r="B188">
            <v>4038</v>
          </cell>
          <cell r="BQ188"/>
          <cell r="BR188"/>
          <cell r="BS188">
            <v>92710.8</v>
          </cell>
          <cell r="BT188">
            <v>11037</v>
          </cell>
          <cell r="BU188">
            <v>0</v>
          </cell>
          <cell r="BV188">
            <v>0</v>
          </cell>
          <cell r="BW188">
            <v>0</v>
          </cell>
          <cell r="BX188">
            <v>0</v>
          </cell>
          <cell r="BY188">
            <v>0</v>
          </cell>
          <cell r="BZ188">
            <v>713.69999999999993</v>
          </cell>
          <cell r="CA188">
            <v>1639.9499999999998</v>
          </cell>
          <cell r="CB188">
            <v>795.6</v>
          </cell>
        </row>
        <row r="189">
          <cell r="B189">
            <v>5201</v>
          </cell>
          <cell r="BQ189"/>
          <cell r="BR189"/>
          <cell r="BS189">
            <v>26488.799999999999</v>
          </cell>
          <cell r="BT189">
            <v>0</v>
          </cell>
          <cell r="BU189">
            <v>0</v>
          </cell>
          <cell r="BV189">
            <v>0</v>
          </cell>
          <cell r="BW189">
            <v>0</v>
          </cell>
          <cell r="BX189">
            <v>0</v>
          </cell>
          <cell r="BY189">
            <v>0</v>
          </cell>
          <cell r="BZ189">
            <v>0</v>
          </cell>
          <cell r="CA189">
            <v>0</v>
          </cell>
          <cell r="CB189">
            <v>0</v>
          </cell>
        </row>
        <row r="190">
          <cell r="B190">
            <v>5203</v>
          </cell>
          <cell r="BQ190"/>
          <cell r="BR190"/>
          <cell r="BS190">
            <v>57392.4</v>
          </cell>
          <cell r="BT190">
            <v>48562.8</v>
          </cell>
          <cell r="BU190">
            <v>0</v>
          </cell>
          <cell r="BV190">
            <v>0</v>
          </cell>
          <cell r="BW190">
            <v>0</v>
          </cell>
          <cell r="BX190">
            <v>298.48</v>
          </cell>
          <cell r="BY190">
            <v>0</v>
          </cell>
          <cell r="BZ190">
            <v>951.6</v>
          </cell>
          <cell r="CA190">
            <v>56.55</v>
          </cell>
          <cell r="CB190">
            <v>15.6</v>
          </cell>
        </row>
        <row r="191">
          <cell r="B191">
            <v>5205</v>
          </cell>
          <cell r="BQ191"/>
          <cell r="BR191"/>
          <cell r="BS191">
            <v>22074</v>
          </cell>
          <cell r="BT191">
            <v>13053.092000000002</v>
          </cell>
          <cell r="BU191">
            <v>0</v>
          </cell>
          <cell r="BV191">
            <v>0</v>
          </cell>
          <cell r="BW191">
            <v>0</v>
          </cell>
          <cell r="BX191">
            <v>0</v>
          </cell>
          <cell r="BY191">
            <v>0</v>
          </cell>
          <cell r="BZ191">
            <v>0</v>
          </cell>
          <cell r="CA191">
            <v>209.989</v>
          </cell>
          <cell r="CB191">
            <v>0</v>
          </cell>
        </row>
        <row r="192">
          <cell r="B192">
            <v>7009</v>
          </cell>
          <cell r="BQ192"/>
          <cell r="BR192"/>
          <cell r="BS192">
            <v>5518.5</v>
          </cell>
          <cell r="BT192">
            <v>0</v>
          </cell>
          <cell r="BU192">
            <v>0</v>
          </cell>
          <cell r="BV192">
            <v>0</v>
          </cell>
          <cell r="BW192">
            <v>0</v>
          </cell>
          <cell r="BX192">
            <v>223.86</v>
          </cell>
          <cell r="BY192">
            <v>0</v>
          </cell>
          <cell r="BZ192">
            <v>356.84999999999997</v>
          </cell>
          <cell r="CA192">
            <v>0</v>
          </cell>
          <cell r="CB192">
            <v>15.6</v>
          </cell>
        </row>
        <row r="193">
          <cell r="B193">
            <v>7012</v>
          </cell>
          <cell r="BQ193"/>
          <cell r="BR193"/>
          <cell r="BS193">
            <v>3311.1</v>
          </cell>
          <cell r="BT193">
            <v>0</v>
          </cell>
          <cell r="BU193">
            <v>0</v>
          </cell>
          <cell r="BV193">
            <v>0</v>
          </cell>
          <cell r="BW193">
            <v>0</v>
          </cell>
          <cell r="BX193">
            <v>0</v>
          </cell>
          <cell r="BY193">
            <v>0</v>
          </cell>
          <cell r="BZ193">
            <v>0</v>
          </cell>
          <cell r="CA193">
            <v>0</v>
          </cell>
          <cell r="CB193">
            <v>15.6</v>
          </cell>
        </row>
        <row r="194">
          <cell r="B194">
            <v>7013</v>
          </cell>
          <cell r="BQ194"/>
          <cell r="BR194"/>
          <cell r="BS194">
            <v>2207.4</v>
          </cell>
          <cell r="BT194">
            <v>0</v>
          </cell>
          <cell r="BU194">
            <v>0</v>
          </cell>
          <cell r="BV194">
            <v>0</v>
          </cell>
          <cell r="BW194">
            <v>0</v>
          </cell>
          <cell r="BX194">
            <v>0</v>
          </cell>
          <cell r="BY194">
            <v>0</v>
          </cell>
          <cell r="BZ194">
            <v>118.95</v>
          </cell>
          <cell r="CA194">
            <v>0</v>
          </cell>
          <cell r="CB194">
            <v>15.6</v>
          </cell>
        </row>
        <row r="195">
          <cell r="B195">
            <v>7031</v>
          </cell>
          <cell r="BQ195"/>
          <cell r="BR195"/>
          <cell r="BS195">
            <v>2207.4</v>
          </cell>
          <cell r="BT195">
            <v>0</v>
          </cell>
          <cell r="BU195">
            <v>1659.45</v>
          </cell>
          <cell r="BV195">
            <v>0</v>
          </cell>
          <cell r="BW195">
            <v>0</v>
          </cell>
          <cell r="BX195">
            <v>149.24</v>
          </cell>
          <cell r="BY195">
            <v>0</v>
          </cell>
          <cell r="BZ195">
            <v>0</v>
          </cell>
          <cell r="CA195">
            <v>113.1</v>
          </cell>
          <cell r="CB195">
            <v>15.6</v>
          </cell>
        </row>
        <row r="196">
          <cell r="B196">
            <v>7034</v>
          </cell>
          <cell r="BQ196"/>
          <cell r="BR196"/>
          <cell r="BS196">
            <v>0</v>
          </cell>
          <cell r="BT196">
            <v>0</v>
          </cell>
          <cell r="BU196">
            <v>3318.9</v>
          </cell>
          <cell r="BV196">
            <v>0</v>
          </cell>
          <cell r="BW196">
            <v>0</v>
          </cell>
          <cell r="BX196">
            <v>74.62</v>
          </cell>
          <cell r="BY196">
            <v>0</v>
          </cell>
          <cell r="BZ196">
            <v>0</v>
          </cell>
          <cell r="CA196">
            <v>0</v>
          </cell>
          <cell r="CB196">
            <v>0</v>
          </cell>
        </row>
        <row r="197">
          <cell r="B197">
            <v>7052</v>
          </cell>
          <cell r="BQ197"/>
          <cell r="BR197"/>
          <cell r="BS197">
            <v>1103.7</v>
          </cell>
          <cell r="BT197">
            <v>0</v>
          </cell>
          <cell r="BU197">
            <v>0</v>
          </cell>
          <cell r="BV197">
            <v>0</v>
          </cell>
          <cell r="BW197">
            <v>0</v>
          </cell>
          <cell r="BX197">
            <v>74.62</v>
          </cell>
          <cell r="BY197">
            <v>0</v>
          </cell>
          <cell r="BZ197">
            <v>0</v>
          </cell>
          <cell r="CA197">
            <v>0</v>
          </cell>
          <cell r="CB197">
            <v>0</v>
          </cell>
        </row>
        <row r="198">
          <cell r="BQ198">
            <v>-31.2</v>
          </cell>
          <cell r="BS198">
            <v>6747308.0740000028</v>
          </cell>
          <cell r="BT198">
            <v>1197314.7019999996</v>
          </cell>
          <cell r="BU198">
            <v>1091969.1600000001</v>
          </cell>
          <cell r="BV198">
            <v>690331.2</v>
          </cell>
          <cell r="BW198">
            <v>20919.600000000002</v>
          </cell>
          <cell r="BX198">
            <v>122767.51999999999</v>
          </cell>
          <cell r="BY198">
            <v>25539.539999999975</v>
          </cell>
          <cell r="BZ198">
            <v>212317.81999999998</v>
          </cell>
          <cell r="CA198">
            <v>90406.485000000044</v>
          </cell>
          <cell r="CB198">
            <v>31658.119999999974</v>
          </cell>
        </row>
        <row r="199">
          <cell r="BX199">
            <v>148307.05999999997</v>
          </cell>
        </row>
        <row r="200">
          <cell r="BR200" t="str">
            <v>Special</v>
          </cell>
          <cell r="BS200">
            <v>-14348.1</v>
          </cell>
          <cell r="BT200">
            <v>0</v>
          </cell>
          <cell r="BU200">
            <v>-4978.3500000000004</v>
          </cell>
          <cell r="BV200">
            <v>0</v>
          </cell>
          <cell r="BW200">
            <v>0</v>
          </cell>
          <cell r="BX200">
            <v>-522.34</v>
          </cell>
          <cell r="BY200">
            <v>0</v>
          </cell>
          <cell r="BZ200">
            <v>-475.79999999999995</v>
          </cell>
          <cell r="CA200">
            <v>-113.1</v>
          </cell>
          <cell r="CB200">
            <v>-62.4</v>
          </cell>
        </row>
        <row r="201">
          <cell r="BR201" t="str">
            <v>Total to Pay</v>
          </cell>
          <cell r="BS201">
            <v>6732959.9740000032</v>
          </cell>
          <cell r="BT201">
            <v>1197314.7019999996</v>
          </cell>
          <cell r="BU201">
            <v>1086990.81</v>
          </cell>
          <cell r="BV201">
            <v>690331.2</v>
          </cell>
          <cell r="BW201">
            <v>20919.600000000002</v>
          </cell>
          <cell r="BX201">
            <v>122245.18</v>
          </cell>
          <cell r="BY201">
            <v>25539.539999999975</v>
          </cell>
          <cell r="BZ201">
            <v>211842.02</v>
          </cell>
          <cell r="CA201">
            <v>90293.385000000038</v>
          </cell>
          <cell r="CB201">
            <v>31595.719999999972</v>
          </cell>
        </row>
        <row r="203">
          <cell r="BR203" t="str">
            <v>Chq Bk</v>
          </cell>
          <cell r="BS203">
            <v>3641643.4339999999</v>
          </cell>
          <cell r="BT203">
            <v>850055.59</v>
          </cell>
          <cell r="BU203">
            <v>997048.62000000011</v>
          </cell>
          <cell r="BV203">
            <v>673736.7</v>
          </cell>
          <cell r="BW203">
            <v>20919.600000000002</v>
          </cell>
          <cell r="BX203">
            <v>77472.13999999997</v>
          </cell>
          <cell r="BY203">
            <v>19574.099999999991</v>
          </cell>
          <cell r="BZ203">
            <v>143612.29999999996</v>
          </cell>
          <cell r="CA203">
            <v>50351.366000000002</v>
          </cell>
          <cell r="CB203">
            <v>17301.959999999992</v>
          </cell>
        </row>
        <row r="204">
          <cell r="BR204" t="str">
            <v>Chq Bk Special</v>
          </cell>
          <cell r="BS204">
            <v>-9933.3000000000011</v>
          </cell>
          <cell r="BT204">
            <v>0</v>
          </cell>
          <cell r="BU204">
            <v>-3318.9</v>
          </cell>
          <cell r="BV204">
            <v>0</v>
          </cell>
          <cell r="BW204">
            <v>0</v>
          </cell>
          <cell r="BX204">
            <v>-373.1</v>
          </cell>
          <cell r="BY204">
            <v>0</v>
          </cell>
          <cell r="BZ204">
            <v>-356.84999999999997</v>
          </cell>
          <cell r="CA204">
            <v>0</v>
          </cell>
          <cell r="CB204">
            <v>-31.2</v>
          </cell>
        </row>
        <row r="205">
          <cell r="BR205" t="str">
            <v>Academy</v>
          </cell>
          <cell r="BS205">
            <v>3105664.6399999987</v>
          </cell>
          <cell r="BT205">
            <v>347259.11199999996</v>
          </cell>
          <cell r="BU205">
            <v>94920.539999999979</v>
          </cell>
          <cell r="BV205">
            <v>16594.5</v>
          </cell>
          <cell r="BW205">
            <v>0</v>
          </cell>
          <cell r="BX205">
            <v>45295.38</v>
          </cell>
          <cell r="BY205">
            <v>5965.4400000000005</v>
          </cell>
          <cell r="BZ205">
            <v>68705.52</v>
          </cell>
          <cell r="CA205">
            <v>40055.119000000006</v>
          </cell>
          <cell r="CB205">
            <v>14356.160000000002</v>
          </cell>
        </row>
        <row r="206">
          <cell r="BR206" t="str">
            <v>Academy Special</v>
          </cell>
          <cell r="BS206">
            <v>-4414.8</v>
          </cell>
          <cell r="BT206">
            <v>0</v>
          </cell>
          <cell r="BU206">
            <v>-1659.45</v>
          </cell>
          <cell r="BV206">
            <v>0</v>
          </cell>
          <cell r="BW206">
            <v>0</v>
          </cell>
          <cell r="BX206">
            <v>-149.24</v>
          </cell>
          <cell r="BY206">
            <v>0</v>
          </cell>
          <cell r="BZ206">
            <v>-118.95</v>
          </cell>
          <cell r="CA206">
            <v>-113.1</v>
          </cell>
          <cell r="CB206">
            <v>-31.2</v>
          </cell>
        </row>
        <row r="207">
          <cell r="BR207" t="str">
            <v>Control</v>
          </cell>
          <cell r="BS207">
            <v>0</v>
          </cell>
          <cell r="BT207">
            <v>0</v>
          </cell>
          <cell r="BU207">
            <v>0</v>
          </cell>
          <cell r="BV207">
            <v>0</v>
          </cell>
          <cell r="BW207">
            <v>0</v>
          </cell>
          <cell r="BX207">
            <v>0</v>
          </cell>
          <cell r="BY207">
            <v>0</v>
          </cell>
          <cell r="BZ207">
            <v>0</v>
          </cell>
          <cell r="CA207">
            <v>0</v>
          </cell>
          <cell r="CB207">
            <v>0</v>
          </cell>
        </row>
      </sheetData>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Cameron Birkett" id="{6587EDF7-D997-4915-A490-27B2D4C39362}" userId="S::Cameron.Birkett@birmingham.gov.uk::92177288-7bf8-432f-b8e4-24cf83a0a80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C153" dT="2024-10-17T13:30:58.54" personId="{6587EDF7-D997-4915-A490-27B2D4C39362}" id="{82CD1F18-9F15-411D-86CF-AC7E0C6BD0B1}">
    <text>Paid direct to academy</text>
  </threadedComment>
</ThreadedComments>
</file>

<file path=xl/worksheets/_rels/sheet10.xml.rels><?xml version="1.0" encoding="UTF-8" standalone="yes"?>
<Relationships xmlns="http://schemas.openxmlformats.org/package/2006/relationships"><Relationship Id="rId1" Type="http://schemas.openxmlformats.org/officeDocument/2006/relationships/hyperlink" Target="https://skillsfunding.service.gov.uk/view-latest-funding/dedicated-schools-grant/funding-breakdown/2021-to-2022/330/18-7-2022?includeHistory=true" TargetMode="External"/></Relationships>
</file>

<file path=xl/worksheets/_rels/sheet14.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A7F4-6EB9-4C6F-AFB2-99BED0DD6856}">
  <sheetPr codeName="Sheet1"/>
  <dimension ref="A1:I43"/>
  <sheetViews>
    <sheetView workbookViewId="0">
      <selection activeCell="B37" sqref="B37"/>
    </sheetView>
  </sheetViews>
  <sheetFormatPr defaultRowHeight="15" x14ac:dyDescent="0.25"/>
  <cols>
    <col min="1" max="1" width="41.140625" customWidth="1"/>
    <col min="2" max="2" width="89.28515625" bestFit="1" customWidth="1"/>
    <col min="3" max="3" width="2.5703125" customWidth="1"/>
    <col min="5" max="5" width="15" bestFit="1" customWidth="1"/>
    <col min="6" max="6" width="11.28515625" customWidth="1"/>
    <col min="7" max="7" width="9.7109375" customWidth="1"/>
    <col min="8" max="8" width="13.28515625" bestFit="1" customWidth="1"/>
  </cols>
  <sheetData>
    <row r="1" spans="1:7" x14ac:dyDescent="0.25">
      <c r="A1" s="223" t="s">
        <v>0</v>
      </c>
      <c r="B1" s="224"/>
    </row>
    <row r="3" spans="1:7" x14ac:dyDescent="0.25">
      <c r="A3" s="206" t="s">
        <v>1</v>
      </c>
      <c r="B3" s="206"/>
      <c r="C3" s="209"/>
      <c r="D3" s="209"/>
      <c r="E3" s="209"/>
      <c r="F3" s="209"/>
      <c r="G3" s="209"/>
    </row>
    <row r="4" spans="1:7" x14ac:dyDescent="0.25">
      <c r="A4" s="205" t="s">
        <v>2</v>
      </c>
      <c r="B4" s="205"/>
      <c r="C4" s="209"/>
      <c r="D4" s="209"/>
      <c r="E4" s="209"/>
      <c r="F4" s="209"/>
      <c r="G4" s="209"/>
    </row>
    <row r="6" spans="1:7" x14ac:dyDescent="0.25">
      <c r="A6" s="5" t="s">
        <v>3</v>
      </c>
    </row>
    <row r="7" spans="1:7" x14ac:dyDescent="0.25">
      <c r="A7" s="5" t="s">
        <v>4</v>
      </c>
      <c r="B7" t="s">
        <v>5</v>
      </c>
    </row>
    <row r="8" spans="1:7" x14ac:dyDescent="0.25">
      <c r="A8" s="221" t="s">
        <v>6</v>
      </c>
      <c r="B8" s="220" t="s">
        <v>7</v>
      </c>
    </row>
    <row r="9" spans="1:7" ht="30" x14ac:dyDescent="0.25">
      <c r="A9" s="227" t="s">
        <v>8</v>
      </c>
      <c r="B9" s="220" t="s">
        <v>9</v>
      </c>
    </row>
    <row r="10" spans="1:7" ht="75" x14ac:dyDescent="0.25">
      <c r="A10" s="221" t="s">
        <v>10</v>
      </c>
      <c r="B10" s="220" t="s">
        <v>11</v>
      </c>
    </row>
    <row r="11" spans="1:7" x14ac:dyDescent="0.25">
      <c r="A11" s="5" t="s">
        <v>12</v>
      </c>
    </row>
    <row r="12" spans="1:7" ht="30" x14ac:dyDescent="0.25">
      <c r="A12" s="221" t="s">
        <v>8</v>
      </c>
      <c r="B12" s="220" t="s">
        <v>13</v>
      </c>
    </row>
    <row r="13" spans="1:7" x14ac:dyDescent="0.25">
      <c r="A13" t="s">
        <v>14</v>
      </c>
      <c r="B13" t="s">
        <v>15</v>
      </c>
      <c r="D13" s="5" t="s">
        <v>16</v>
      </c>
    </row>
    <row r="14" spans="1:7" x14ac:dyDescent="0.25">
      <c r="A14" t="s">
        <v>17</v>
      </c>
      <c r="D14" s="225" t="s">
        <v>18</v>
      </c>
      <c r="E14" s="225" t="s">
        <v>19</v>
      </c>
      <c r="F14" s="225" t="s">
        <v>20</v>
      </c>
      <c r="G14" s="225" t="s">
        <v>21</v>
      </c>
    </row>
    <row r="15" spans="1:7" x14ac:dyDescent="0.25">
      <c r="D15" s="4">
        <v>13</v>
      </c>
      <c r="E15" s="4">
        <v>13</v>
      </c>
      <c r="F15" s="4">
        <v>12</v>
      </c>
      <c r="G15" s="4">
        <v>38</v>
      </c>
    </row>
    <row r="17" spans="1:9" x14ac:dyDescent="0.25">
      <c r="A17" s="5" t="s">
        <v>22</v>
      </c>
      <c r="B17" s="5" t="s">
        <v>23</v>
      </c>
      <c r="D17" s="5" t="s">
        <v>24</v>
      </c>
    </row>
    <row r="18" spans="1:9" x14ac:dyDescent="0.25">
      <c r="A18" s="5"/>
      <c r="D18" s="225" t="s">
        <v>18</v>
      </c>
      <c r="E18" s="225" t="s">
        <v>19</v>
      </c>
      <c r="F18" s="225" t="s">
        <v>20</v>
      </c>
      <c r="G18" s="225" t="s">
        <v>21</v>
      </c>
    </row>
    <row r="19" spans="1:9" x14ac:dyDescent="0.25">
      <c r="A19" t="s">
        <v>25</v>
      </c>
      <c r="B19" t="s">
        <v>26</v>
      </c>
      <c r="D19" s="226">
        <v>5.66</v>
      </c>
      <c r="E19" s="226">
        <v>5.66</v>
      </c>
      <c r="F19" s="226">
        <v>5.66</v>
      </c>
      <c r="G19" s="226"/>
      <c r="H19" s="4" t="s">
        <v>27</v>
      </c>
    </row>
    <row r="20" spans="1:9" x14ac:dyDescent="0.25">
      <c r="A20" t="s">
        <v>28</v>
      </c>
      <c r="B20" t="s">
        <v>26</v>
      </c>
      <c r="D20" s="226">
        <v>5.66</v>
      </c>
      <c r="E20" s="226">
        <v>5.66</v>
      </c>
      <c r="F20" s="226">
        <v>5.66</v>
      </c>
      <c r="G20" s="226"/>
      <c r="H20" s="4" t="s">
        <v>27</v>
      </c>
    </row>
    <row r="21" spans="1:9" x14ac:dyDescent="0.25">
      <c r="A21" t="s">
        <v>29</v>
      </c>
      <c r="B21" t="s">
        <v>26</v>
      </c>
      <c r="D21" s="226">
        <v>8.51</v>
      </c>
      <c r="E21" s="226">
        <v>8.51</v>
      </c>
      <c r="F21" s="226">
        <v>8.51</v>
      </c>
      <c r="G21" s="226"/>
      <c r="H21" s="4" t="s">
        <v>27</v>
      </c>
    </row>
    <row r="22" spans="1:9" x14ac:dyDescent="0.25">
      <c r="A22" t="s">
        <v>30</v>
      </c>
      <c r="B22" t="s">
        <v>26</v>
      </c>
      <c r="D22" s="226">
        <v>8.51</v>
      </c>
      <c r="E22" s="226">
        <v>8.51</v>
      </c>
      <c r="F22" s="226">
        <v>8.51</v>
      </c>
      <c r="G22" s="226"/>
      <c r="H22" s="4" t="s">
        <v>27</v>
      </c>
    </row>
    <row r="23" spans="1:9" x14ac:dyDescent="0.25">
      <c r="A23" t="s">
        <v>31</v>
      </c>
      <c r="B23" t="s">
        <v>26</v>
      </c>
      <c r="D23" s="226">
        <v>11.92</v>
      </c>
      <c r="E23" s="226">
        <v>11.92</v>
      </c>
      <c r="F23" s="226">
        <v>11.92</v>
      </c>
      <c r="G23" s="226"/>
      <c r="H23" s="4" t="s">
        <v>27</v>
      </c>
    </row>
    <row r="24" spans="1:9" x14ac:dyDescent="0.25">
      <c r="A24" t="s">
        <v>32</v>
      </c>
      <c r="B24" t="s">
        <v>26</v>
      </c>
      <c r="D24" s="226">
        <v>0.61</v>
      </c>
      <c r="E24" s="226">
        <v>0.61</v>
      </c>
      <c r="F24" s="226">
        <v>0.61</v>
      </c>
      <c r="G24" s="226"/>
      <c r="H24" s="4" t="s">
        <v>27</v>
      </c>
    </row>
    <row r="25" spans="1:9" x14ac:dyDescent="0.25">
      <c r="A25" t="s">
        <v>33</v>
      </c>
      <c r="B25" t="s">
        <v>26</v>
      </c>
      <c r="D25" s="226">
        <v>0.28999999999999998</v>
      </c>
      <c r="E25" s="226">
        <v>0.28999999999999998</v>
      </c>
      <c r="F25" s="226">
        <v>0.28999999999999998</v>
      </c>
      <c r="G25" s="226"/>
      <c r="H25" s="4" t="s">
        <v>27</v>
      </c>
    </row>
    <row r="26" spans="1:9" x14ac:dyDescent="0.25">
      <c r="A26" t="s">
        <v>34</v>
      </c>
      <c r="B26" t="s">
        <v>26</v>
      </c>
      <c r="D26" s="226">
        <v>0.08</v>
      </c>
      <c r="E26" s="226">
        <v>0.08</v>
      </c>
      <c r="F26" s="226">
        <v>0.08</v>
      </c>
      <c r="G26" s="226"/>
      <c r="H26" s="4" t="s">
        <v>27</v>
      </c>
    </row>
    <row r="27" spans="1:9" x14ac:dyDescent="0.25">
      <c r="A27" t="s">
        <v>35</v>
      </c>
      <c r="B27" t="s">
        <v>36</v>
      </c>
      <c r="D27" s="226">
        <v>2.29</v>
      </c>
      <c r="E27" s="226">
        <v>2.29</v>
      </c>
      <c r="F27" s="226">
        <v>2.29</v>
      </c>
      <c r="G27" s="226"/>
      <c r="H27" s="4" t="s">
        <v>37</v>
      </c>
    </row>
    <row r="28" spans="1:9" x14ac:dyDescent="0.25">
      <c r="A28" t="s">
        <v>38</v>
      </c>
      <c r="B28" t="s">
        <v>36</v>
      </c>
      <c r="D28" s="226">
        <v>14.34</v>
      </c>
      <c r="E28" s="226">
        <v>14.34</v>
      </c>
      <c r="F28" s="226">
        <v>14.34</v>
      </c>
      <c r="G28" s="226"/>
      <c r="H28" s="4" t="s">
        <v>37</v>
      </c>
    </row>
    <row r="29" spans="1:9" x14ac:dyDescent="0.25">
      <c r="A29" t="s">
        <v>39</v>
      </c>
      <c r="B29" t="s">
        <v>40</v>
      </c>
      <c r="D29" s="226">
        <v>1</v>
      </c>
      <c r="E29" s="226">
        <v>1</v>
      </c>
      <c r="F29" s="226">
        <v>1</v>
      </c>
      <c r="G29" s="226"/>
      <c r="H29" s="4" t="s">
        <v>41</v>
      </c>
    </row>
    <row r="30" spans="1:9" x14ac:dyDescent="0.25">
      <c r="A30" t="s">
        <v>42</v>
      </c>
      <c r="B30" t="s">
        <v>43</v>
      </c>
      <c r="D30" s="226">
        <v>938</v>
      </c>
      <c r="E30" s="226"/>
      <c r="F30" s="226"/>
      <c r="G30" s="226"/>
      <c r="H30" s="4" t="s">
        <v>44</v>
      </c>
      <c r="I30" t="s">
        <v>45</v>
      </c>
    </row>
    <row r="31" spans="1:9" x14ac:dyDescent="0.25">
      <c r="A31" t="s">
        <v>46</v>
      </c>
      <c r="B31" t="s">
        <v>47</v>
      </c>
    </row>
    <row r="34" spans="1:7" x14ac:dyDescent="0.25">
      <c r="A34" s="5"/>
      <c r="E34" t="s">
        <v>48</v>
      </c>
      <c r="F34" s="369">
        <v>13</v>
      </c>
    </row>
    <row r="35" spans="1:7" x14ac:dyDescent="0.25">
      <c r="E35" t="s">
        <v>49</v>
      </c>
      <c r="F35" s="369">
        <v>15</v>
      </c>
    </row>
    <row r="37" spans="1:7" ht="31.5" customHeight="1" x14ac:dyDescent="0.25">
      <c r="E37" s="2" t="s">
        <v>50</v>
      </c>
      <c r="F37" s="370" t="s">
        <v>51</v>
      </c>
      <c r="G37" s="200" t="s">
        <v>52</v>
      </c>
    </row>
    <row r="38" spans="1:7" x14ac:dyDescent="0.25">
      <c r="E38" s="215" t="s">
        <v>25</v>
      </c>
      <c r="F38" s="368"/>
      <c r="G38" s="207">
        <f>F38*$F$34*$F$35</f>
        <v>0</v>
      </c>
    </row>
    <row r="39" spans="1:7" x14ac:dyDescent="0.25">
      <c r="E39" s="215" t="s">
        <v>28</v>
      </c>
      <c r="F39" s="368"/>
      <c r="G39" s="207">
        <f t="shared" ref="G39:G43" si="0">F39*$F$34*$F$35</f>
        <v>0</v>
      </c>
    </row>
    <row r="40" spans="1:7" x14ac:dyDescent="0.25">
      <c r="E40" s="215" t="s">
        <v>29</v>
      </c>
      <c r="F40" s="368"/>
      <c r="G40" s="207">
        <f t="shared" si="0"/>
        <v>0</v>
      </c>
    </row>
    <row r="41" spans="1:7" x14ac:dyDescent="0.25">
      <c r="E41" s="215" t="s">
        <v>30</v>
      </c>
      <c r="F41" s="368"/>
      <c r="G41" s="207">
        <f t="shared" si="0"/>
        <v>0</v>
      </c>
    </row>
    <row r="42" spans="1:7" x14ac:dyDescent="0.25">
      <c r="E42" s="215" t="s">
        <v>31</v>
      </c>
      <c r="F42" s="368"/>
      <c r="G42" s="207">
        <f t="shared" si="0"/>
        <v>0</v>
      </c>
    </row>
    <row r="43" spans="1:7" x14ac:dyDescent="0.25">
      <c r="E43" s="215" t="s">
        <v>39</v>
      </c>
      <c r="F43" s="368"/>
      <c r="G43" s="207">
        <f t="shared" si="0"/>
        <v>0</v>
      </c>
    </row>
  </sheetData>
  <sheetProtection algorithmName="SHA-512" hashValue="kKUQdxMn5WemXnCSZTrd4p2sz1/R01uB6R1nBYgqiXLVsEIVFRLtGPIUVLNttPwATsGkBhcYhUGb6pPV+iVWsw==" saltValue="m/whGAm/LSMcjvf499uIBg=="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A9DD1-809E-41B3-9F68-7CFD8015FDB8}">
  <sheetPr codeName="Sheet7"/>
  <dimension ref="A1:WXC73"/>
  <sheetViews>
    <sheetView zoomScale="110" zoomScaleNormal="110" workbookViewId="0">
      <selection activeCell="I37" sqref="I37"/>
    </sheetView>
  </sheetViews>
  <sheetFormatPr defaultRowHeight="15" x14ac:dyDescent="0.25"/>
  <cols>
    <col min="1" max="1" width="14" style="96" customWidth="1"/>
    <col min="2" max="2" width="48.28515625" style="96" customWidth="1"/>
    <col min="3" max="3" width="35.7109375" style="96" customWidth="1"/>
    <col min="4" max="4" width="18.140625" style="96" customWidth="1"/>
    <col min="5" max="8" width="11.140625" style="96" customWidth="1"/>
    <col min="9" max="9" width="17" style="96" customWidth="1"/>
    <col min="10" max="12" width="17.28515625" style="96" customWidth="1"/>
    <col min="13" max="13" width="2.28515625" style="86" customWidth="1"/>
    <col min="14" max="14" width="14.28515625" style="86" customWidth="1"/>
    <col min="15" max="19" width="0" style="86" hidden="1" customWidth="1"/>
    <col min="20" max="20" width="14.140625" style="86" customWidth="1"/>
    <col min="21" max="47" width="9.140625" style="86"/>
    <col min="48" max="16175" width="9.140625" style="90"/>
    <col min="16176" max="16379" width="9.140625" style="86"/>
    <col min="16380" max="16384" width="9.140625" style="86" customWidth="1"/>
  </cols>
  <sheetData>
    <row r="1" spans="1:16175" x14ac:dyDescent="0.25">
      <c r="A1" s="420"/>
      <c r="B1" s="420"/>
      <c r="C1" s="420"/>
      <c r="D1" s="420"/>
      <c r="E1" s="420"/>
      <c r="F1" s="420"/>
      <c r="G1" s="420"/>
      <c r="H1" s="420"/>
      <c r="I1" s="420"/>
      <c r="J1" s="420"/>
      <c r="K1" s="420"/>
      <c r="L1" s="420"/>
      <c r="M1" s="479"/>
      <c r="N1" s="479"/>
      <c r="O1" s="421"/>
      <c r="P1" s="421"/>
    </row>
    <row r="2" spans="1:16175" s="85" customFormat="1" ht="18.75" x14ac:dyDescent="0.3">
      <c r="A2" s="422" t="s">
        <v>839</v>
      </c>
      <c r="B2" s="423"/>
      <c r="C2" s="423"/>
      <c r="D2" s="424"/>
      <c r="E2" s="424"/>
      <c r="F2" s="424"/>
      <c r="G2" s="424"/>
      <c r="H2" s="424"/>
      <c r="I2" s="424"/>
      <c r="J2" s="424"/>
      <c r="K2" s="424"/>
      <c r="L2" s="424"/>
      <c r="M2" s="484"/>
      <c r="N2" s="484"/>
      <c r="O2" s="424"/>
      <c r="P2" s="424"/>
    </row>
    <row r="3" spans="1:16175" ht="76.900000000000006" customHeight="1" x14ac:dyDescent="0.35">
      <c r="A3" s="425"/>
      <c r="B3" s="426"/>
      <c r="C3" s="426"/>
      <c r="D3" s="421"/>
      <c r="E3" s="421"/>
      <c r="F3" s="421"/>
      <c r="G3" s="421"/>
      <c r="H3" s="421"/>
      <c r="I3" s="421"/>
      <c r="J3" s="421"/>
      <c r="K3" s="421"/>
      <c r="L3" s="421"/>
      <c r="M3" s="479"/>
      <c r="N3" s="479"/>
      <c r="O3" s="421"/>
      <c r="P3" s="421"/>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c r="FU3" s="86"/>
      <c r="FV3" s="86"/>
      <c r="FW3" s="86"/>
      <c r="FX3" s="86"/>
      <c r="FY3" s="86"/>
      <c r="FZ3" s="86"/>
      <c r="GA3" s="86"/>
      <c r="GB3" s="86"/>
      <c r="GC3" s="86"/>
      <c r="GD3" s="86"/>
      <c r="GE3" s="86"/>
      <c r="GF3" s="86"/>
      <c r="GG3" s="86"/>
      <c r="GH3" s="86"/>
      <c r="GI3" s="86"/>
      <c r="GJ3" s="86"/>
      <c r="GK3" s="86"/>
      <c r="GL3" s="86"/>
      <c r="GM3" s="86"/>
      <c r="GN3" s="86"/>
      <c r="GO3" s="86"/>
      <c r="GP3" s="86"/>
      <c r="GQ3" s="86"/>
      <c r="GR3" s="86"/>
      <c r="GS3" s="86"/>
      <c r="GT3" s="86"/>
      <c r="GU3" s="86"/>
      <c r="GV3" s="86"/>
      <c r="GW3" s="86"/>
      <c r="GX3" s="86"/>
      <c r="GY3" s="86"/>
      <c r="GZ3" s="86"/>
      <c r="HA3" s="86"/>
      <c r="HB3" s="86"/>
      <c r="HC3" s="86"/>
      <c r="HD3" s="86"/>
      <c r="HE3" s="86"/>
      <c r="HF3" s="86"/>
      <c r="HG3" s="86"/>
      <c r="HH3" s="86"/>
      <c r="HI3" s="86"/>
      <c r="HJ3" s="86"/>
      <c r="HK3" s="86"/>
      <c r="HL3" s="86"/>
      <c r="HM3" s="86"/>
      <c r="HN3" s="86"/>
      <c r="HO3" s="86"/>
      <c r="HP3" s="86"/>
      <c r="HQ3" s="86"/>
      <c r="HR3" s="86"/>
      <c r="HS3" s="86"/>
      <c r="HT3" s="86"/>
      <c r="HU3" s="86"/>
      <c r="HV3" s="86"/>
      <c r="HW3" s="86"/>
      <c r="HX3" s="86"/>
      <c r="HY3" s="86"/>
      <c r="HZ3" s="86"/>
      <c r="IA3" s="86"/>
      <c r="IB3" s="86"/>
      <c r="IC3" s="86"/>
      <c r="ID3" s="86"/>
      <c r="IE3" s="86"/>
      <c r="IF3" s="86"/>
      <c r="IG3" s="86"/>
      <c r="IH3" s="86"/>
      <c r="II3" s="86"/>
      <c r="IJ3" s="86"/>
      <c r="IK3" s="86"/>
      <c r="IL3" s="86"/>
      <c r="IM3" s="86"/>
      <c r="IN3" s="86"/>
      <c r="IO3" s="86"/>
      <c r="IP3" s="86"/>
      <c r="IQ3" s="86"/>
      <c r="IR3" s="86"/>
      <c r="IS3" s="86"/>
      <c r="IT3" s="86"/>
      <c r="IU3" s="86"/>
      <c r="IV3" s="86"/>
      <c r="IW3" s="86"/>
      <c r="IX3" s="86"/>
      <c r="IY3" s="86"/>
      <c r="IZ3" s="86"/>
      <c r="JA3" s="86"/>
      <c r="JB3" s="86"/>
      <c r="JC3" s="86"/>
      <c r="JD3" s="86"/>
      <c r="JE3" s="86"/>
      <c r="JF3" s="86"/>
      <c r="JG3" s="86"/>
      <c r="JH3" s="86"/>
      <c r="JI3" s="86"/>
      <c r="JJ3" s="86"/>
      <c r="JK3" s="86"/>
      <c r="JL3" s="86"/>
      <c r="JM3" s="86"/>
      <c r="JN3" s="86"/>
      <c r="JO3" s="86"/>
      <c r="JP3" s="86"/>
      <c r="JQ3" s="86"/>
      <c r="JR3" s="86"/>
      <c r="JS3" s="86"/>
      <c r="JT3" s="86"/>
      <c r="JU3" s="86"/>
      <c r="JV3" s="86"/>
      <c r="JW3" s="86"/>
      <c r="JX3" s="86"/>
      <c r="JY3" s="86"/>
      <c r="JZ3" s="86"/>
      <c r="KA3" s="86"/>
      <c r="KB3" s="86"/>
      <c r="KC3" s="86"/>
      <c r="KD3" s="86"/>
      <c r="KE3" s="86"/>
      <c r="KF3" s="86"/>
      <c r="KG3" s="86"/>
      <c r="KH3" s="86"/>
      <c r="KI3" s="86"/>
      <c r="KJ3" s="86"/>
      <c r="KK3" s="86"/>
      <c r="KL3" s="86"/>
      <c r="KM3" s="86"/>
      <c r="KN3" s="86"/>
      <c r="KO3" s="86"/>
      <c r="KP3" s="86"/>
      <c r="KQ3" s="86"/>
      <c r="KR3" s="86"/>
      <c r="KS3" s="86"/>
      <c r="KT3" s="86"/>
      <c r="KU3" s="86"/>
      <c r="KV3" s="86"/>
      <c r="KW3" s="86"/>
      <c r="KX3" s="86"/>
      <c r="KY3" s="86"/>
      <c r="KZ3" s="86"/>
      <c r="LA3" s="86"/>
      <c r="LB3" s="86"/>
      <c r="LC3" s="86"/>
      <c r="LD3" s="86"/>
      <c r="LE3" s="86"/>
      <c r="LF3" s="86"/>
      <c r="LG3" s="86"/>
      <c r="LH3" s="86"/>
      <c r="LI3" s="86"/>
      <c r="LJ3" s="86"/>
      <c r="LK3" s="86"/>
      <c r="LL3" s="86"/>
      <c r="LM3" s="86"/>
      <c r="LN3" s="86"/>
      <c r="LO3" s="86"/>
      <c r="LP3" s="86"/>
      <c r="LQ3" s="86"/>
      <c r="LR3" s="86"/>
      <c r="LS3" s="86"/>
      <c r="LT3" s="86"/>
      <c r="LU3" s="86"/>
      <c r="LV3" s="86"/>
      <c r="LW3" s="86"/>
      <c r="LX3" s="86"/>
      <c r="LY3" s="86"/>
      <c r="LZ3" s="86"/>
      <c r="MA3" s="86"/>
      <c r="MB3" s="86"/>
      <c r="MC3" s="86"/>
      <c r="MD3" s="86"/>
      <c r="ME3" s="86"/>
      <c r="MF3" s="86"/>
      <c r="MG3" s="86"/>
      <c r="MH3" s="86"/>
      <c r="MI3" s="86"/>
      <c r="MJ3" s="86"/>
      <c r="MK3" s="86"/>
      <c r="ML3" s="86"/>
      <c r="MM3" s="86"/>
      <c r="MN3" s="86"/>
      <c r="MO3" s="86"/>
      <c r="MP3" s="86"/>
      <c r="MQ3" s="86"/>
      <c r="MR3" s="86"/>
      <c r="MS3" s="86"/>
      <c r="MT3" s="86"/>
      <c r="MU3" s="86"/>
      <c r="MV3" s="86"/>
      <c r="MW3" s="86"/>
      <c r="MX3" s="86"/>
      <c r="MY3" s="86"/>
      <c r="MZ3" s="86"/>
      <c r="NA3" s="86"/>
      <c r="NB3" s="86"/>
      <c r="NC3" s="86"/>
      <c r="ND3" s="86"/>
      <c r="NE3" s="86"/>
      <c r="NF3" s="86"/>
      <c r="NG3" s="86"/>
      <c r="NH3" s="86"/>
      <c r="NI3" s="86"/>
      <c r="NJ3" s="86"/>
      <c r="NK3" s="86"/>
      <c r="NL3" s="86"/>
      <c r="NM3" s="86"/>
      <c r="NN3" s="86"/>
      <c r="NO3" s="86"/>
      <c r="NP3" s="86"/>
      <c r="NQ3" s="86"/>
      <c r="NR3" s="86"/>
      <c r="NS3" s="86"/>
      <c r="NT3" s="86"/>
      <c r="NU3" s="86"/>
      <c r="NV3" s="86"/>
      <c r="NW3" s="86"/>
      <c r="NX3" s="86"/>
      <c r="NY3" s="86"/>
      <c r="NZ3" s="86"/>
      <c r="OA3" s="86"/>
      <c r="OB3" s="86"/>
      <c r="OC3" s="86"/>
      <c r="OD3" s="86"/>
      <c r="OE3" s="86"/>
      <c r="OF3" s="86"/>
      <c r="OG3" s="86"/>
      <c r="OH3" s="86"/>
      <c r="OI3" s="86"/>
      <c r="OJ3" s="86"/>
      <c r="OK3" s="86"/>
      <c r="OL3" s="86"/>
      <c r="OM3" s="86"/>
      <c r="ON3" s="86"/>
      <c r="OO3" s="86"/>
      <c r="OP3" s="86"/>
      <c r="OQ3" s="86"/>
      <c r="OR3" s="86"/>
      <c r="OS3" s="86"/>
      <c r="OT3" s="86"/>
      <c r="OU3" s="86"/>
      <c r="OV3" s="86"/>
      <c r="OW3" s="86"/>
      <c r="OX3" s="86"/>
      <c r="OY3" s="86"/>
      <c r="OZ3" s="86"/>
      <c r="PA3" s="86"/>
      <c r="PB3" s="86"/>
      <c r="PC3" s="86"/>
      <c r="PD3" s="86"/>
      <c r="PE3" s="86"/>
      <c r="PF3" s="86"/>
      <c r="PG3" s="86"/>
      <c r="PH3" s="86"/>
      <c r="PI3" s="86"/>
      <c r="PJ3" s="86"/>
      <c r="PK3" s="86"/>
      <c r="PL3" s="86"/>
      <c r="PM3" s="86"/>
      <c r="PN3" s="86"/>
      <c r="PO3" s="86"/>
      <c r="PP3" s="86"/>
      <c r="PQ3" s="86"/>
      <c r="PR3" s="86"/>
      <c r="PS3" s="86"/>
      <c r="PT3" s="86"/>
      <c r="PU3" s="86"/>
      <c r="PV3" s="86"/>
      <c r="PW3" s="86"/>
      <c r="PX3" s="86"/>
      <c r="PY3" s="86"/>
      <c r="PZ3" s="86"/>
      <c r="QA3" s="86"/>
      <c r="QB3" s="86"/>
      <c r="QC3" s="86"/>
      <c r="QD3" s="86"/>
      <c r="QE3" s="86"/>
      <c r="QF3" s="86"/>
      <c r="QG3" s="86"/>
      <c r="QH3" s="86"/>
      <c r="QI3" s="86"/>
      <c r="QJ3" s="86"/>
      <c r="QK3" s="86"/>
      <c r="QL3" s="86"/>
      <c r="QM3" s="86"/>
      <c r="QN3" s="86"/>
      <c r="QO3" s="86"/>
      <c r="QP3" s="86"/>
      <c r="QQ3" s="86"/>
      <c r="QR3" s="86"/>
      <c r="QS3" s="86"/>
      <c r="QT3" s="86"/>
      <c r="QU3" s="86"/>
      <c r="QV3" s="86"/>
      <c r="QW3" s="86"/>
      <c r="QX3" s="86"/>
      <c r="QY3" s="86"/>
      <c r="QZ3" s="86"/>
      <c r="RA3" s="86"/>
      <c r="RB3" s="86"/>
      <c r="RC3" s="86"/>
      <c r="RD3" s="86"/>
      <c r="RE3" s="86"/>
      <c r="RF3" s="86"/>
      <c r="RG3" s="86"/>
      <c r="RH3" s="86"/>
      <c r="RI3" s="86"/>
      <c r="RJ3" s="86"/>
      <c r="RK3" s="86"/>
      <c r="RL3" s="86"/>
      <c r="RM3" s="86"/>
      <c r="RN3" s="86"/>
      <c r="RO3" s="86"/>
      <c r="RP3" s="86"/>
      <c r="RQ3" s="86"/>
      <c r="RR3" s="86"/>
      <c r="RS3" s="86"/>
      <c r="RT3" s="86"/>
      <c r="RU3" s="86"/>
      <c r="RV3" s="86"/>
      <c r="RW3" s="86"/>
      <c r="RX3" s="86"/>
      <c r="RY3" s="86"/>
      <c r="RZ3" s="86"/>
      <c r="SA3" s="86"/>
      <c r="SB3" s="86"/>
      <c r="SC3" s="86"/>
      <c r="SD3" s="86"/>
      <c r="SE3" s="86"/>
      <c r="SF3" s="86"/>
      <c r="SG3" s="86"/>
      <c r="SH3" s="86"/>
      <c r="SI3" s="86"/>
      <c r="SJ3" s="86"/>
      <c r="SK3" s="86"/>
      <c r="SL3" s="86"/>
      <c r="SM3" s="86"/>
      <c r="SN3" s="86"/>
      <c r="SO3" s="86"/>
      <c r="SP3" s="86"/>
      <c r="SQ3" s="86"/>
      <c r="SR3" s="86"/>
      <c r="SS3" s="86"/>
      <c r="ST3" s="86"/>
      <c r="SU3" s="86"/>
      <c r="SV3" s="86"/>
      <c r="SW3" s="86"/>
      <c r="SX3" s="86"/>
      <c r="SY3" s="86"/>
      <c r="SZ3" s="86"/>
      <c r="TA3" s="86"/>
      <c r="TB3" s="86"/>
      <c r="TC3" s="86"/>
      <c r="TD3" s="86"/>
      <c r="TE3" s="86"/>
      <c r="TF3" s="86"/>
      <c r="TG3" s="86"/>
      <c r="TH3" s="86"/>
      <c r="TI3" s="86"/>
      <c r="TJ3" s="86"/>
      <c r="TK3" s="86"/>
      <c r="TL3" s="86"/>
      <c r="TM3" s="86"/>
      <c r="TN3" s="86"/>
      <c r="TO3" s="86"/>
      <c r="TP3" s="86"/>
      <c r="TQ3" s="86"/>
      <c r="TR3" s="86"/>
      <c r="TS3" s="86"/>
      <c r="TT3" s="86"/>
      <c r="TU3" s="86"/>
      <c r="TV3" s="86"/>
      <c r="TW3" s="86"/>
      <c r="TX3" s="86"/>
      <c r="TY3" s="86"/>
      <c r="TZ3" s="86"/>
      <c r="UA3" s="86"/>
      <c r="UB3" s="86"/>
      <c r="UC3" s="86"/>
      <c r="UD3" s="86"/>
      <c r="UE3" s="86"/>
      <c r="UF3" s="86"/>
      <c r="UG3" s="86"/>
      <c r="UH3" s="86"/>
      <c r="UI3" s="86"/>
      <c r="UJ3" s="86"/>
      <c r="UK3" s="86"/>
      <c r="UL3" s="86"/>
      <c r="UM3" s="86"/>
      <c r="UN3" s="86"/>
      <c r="UO3" s="86"/>
      <c r="UP3" s="86"/>
      <c r="UQ3" s="86"/>
      <c r="UR3" s="86"/>
      <c r="US3" s="86"/>
      <c r="UT3" s="86"/>
      <c r="UU3" s="86"/>
      <c r="UV3" s="86"/>
      <c r="UW3" s="86"/>
      <c r="UX3" s="86"/>
      <c r="UY3" s="86"/>
      <c r="UZ3" s="86"/>
      <c r="VA3" s="86"/>
      <c r="VB3" s="86"/>
      <c r="VC3" s="86"/>
      <c r="VD3" s="86"/>
      <c r="VE3" s="86"/>
      <c r="VF3" s="86"/>
      <c r="VG3" s="86"/>
      <c r="VH3" s="86"/>
      <c r="VI3" s="86"/>
      <c r="VJ3" s="86"/>
      <c r="VK3" s="86"/>
      <c r="VL3" s="86"/>
      <c r="VM3" s="86"/>
      <c r="VN3" s="86"/>
      <c r="VO3" s="86"/>
      <c r="VP3" s="86"/>
      <c r="VQ3" s="86"/>
      <c r="VR3" s="86"/>
      <c r="VS3" s="86"/>
      <c r="VT3" s="86"/>
      <c r="VU3" s="86"/>
      <c r="VV3" s="86"/>
      <c r="VW3" s="86"/>
      <c r="VX3" s="86"/>
      <c r="VY3" s="86"/>
      <c r="VZ3" s="86"/>
      <c r="WA3" s="86"/>
      <c r="WB3" s="86"/>
      <c r="WC3" s="86"/>
      <c r="WD3" s="86"/>
      <c r="WE3" s="86"/>
      <c r="WF3" s="86"/>
      <c r="WG3" s="86"/>
      <c r="WH3" s="86"/>
      <c r="WI3" s="86"/>
      <c r="WJ3" s="86"/>
      <c r="WK3" s="86"/>
      <c r="WL3" s="86"/>
      <c r="WM3" s="86"/>
      <c r="WN3" s="86"/>
      <c r="WO3" s="86"/>
      <c r="WP3" s="86"/>
      <c r="WQ3" s="86"/>
      <c r="WR3" s="86"/>
      <c r="WS3" s="86"/>
      <c r="WT3" s="86"/>
      <c r="WU3" s="86"/>
      <c r="WV3" s="86"/>
      <c r="WW3" s="86"/>
      <c r="WX3" s="86"/>
      <c r="WY3" s="86"/>
      <c r="WZ3" s="86"/>
      <c r="XA3" s="86"/>
      <c r="XB3" s="86"/>
      <c r="XC3" s="86"/>
      <c r="XD3" s="86"/>
      <c r="XE3" s="86"/>
      <c r="XF3" s="86"/>
      <c r="XG3" s="86"/>
      <c r="XH3" s="86"/>
      <c r="XI3" s="86"/>
      <c r="XJ3" s="86"/>
      <c r="XK3" s="86"/>
      <c r="XL3" s="86"/>
      <c r="XM3" s="86"/>
      <c r="XN3" s="86"/>
      <c r="XO3" s="86"/>
      <c r="XP3" s="86"/>
      <c r="XQ3" s="86"/>
      <c r="XR3" s="86"/>
      <c r="XS3" s="86"/>
      <c r="XT3" s="86"/>
      <c r="XU3" s="86"/>
      <c r="XV3" s="86"/>
      <c r="XW3" s="86"/>
      <c r="XX3" s="86"/>
      <c r="XY3" s="86"/>
      <c r="XZ3" s="86"/>
      <c r="YA3" s="86"/>
      <c r="YB3" s="86"/>
      <c r="YC3" s="86"/>
      <c r="YD3" s="86"/>
      <c r="YE3" s="86"/>
      <c r="YF3" s="86"/>
      <c r="YG3" s="86"/>
      <c r="YH3" s="86"/>
      <c r="YI3" s="86"/>
      <c r="YJ3" s="86"/>
      <c r="YK3" s="86"/>
      <c r="YL3" s="86"/>
      <c r="YM3" s="86"/>
      <c r="YN3" s="86"/>
      <c r="YO3" s="86"/>
      <c r="YP3" s="86"/>
      <c r="YQ3" s="86"/>
      <c r="YR3" s="86"/>
      <c r="YS3" s="86"/>
      <c r="YT3" s="86"/>
      <c r="YU3" s="86"/>
      <c r="YV3" s="86"/>
      <c r="YW3" s="86"/>
      <c r="YX3" s="86"/>
      <c r="YY3" s="86"/>
      <c r="YZ3" s="86"/>
      <c r="ZA3" s="86"/>
      <c r="ZB3" s="86"/>
      <c r="ZC3" s="86"/>
      <c r="ZD3" s="86"/>
      <c r="ZE3" s="86"/>
      <c r="ZF3" s="86"/>
      <c r="ZG3" s="86"/>
      <c r="ZH3" s="86"/>
      <c r="ZI3" s="86"/>
      <c r="ZJ3" s="86"/>
      <c r="ZK3" s="86"/>
      <c r="ZL3" s="86"/>
      <c r="ZM3" s="86"/>
      <c r="ZN3" s="86"/>
      <c r="ZO3" s="86"/>
      <c r="ZP3" s="86"/>
      <c r="ZQ3" s="86"/>
      <c r="ZR3" s="86"/>
      <c r="ZS3" s="86"/>
      <c r="ZT3" s="86"/>
      <c r="ZU3" s="86"/>
      <c r="ZV3" s="86"/>
      <c r="ZW3" s="86"/>
      <c r="ZX3" s="86"/>
      <c r="ZY3" s="86"/>
      <c r="ZZ3" s="86"/>
      <c r="AAA3" s="86"/>
      <c r="AAB3" s="86"/>
      <c r="AAC3" s="86"/>
      <c r="AAD3" s="86"/>
      <c r="AAE3" s="86"/>
      <c r="AAF3" s="86"/>
      <c r="AAG3" s="86"/>
      <c r="AAH3" s="86"/>
      <c r="AAI3" s="86"/>
      <c r="AAJ3" s="86"/>
      <c r="AAK3" s="86"/>
      <c r="AAL3" s="86"/>
      <c r="AAM3" s="86"/>
      <c r="AAN3" s="86"/>
      <c r="AAO3" s="86"/>
      <c r="AAP3" s="86"/>
      <c r="AAQ3" s="86"/>
      <c r="AAR3" s="86"/>
      <c r="AAS3" s="86"/>
      <c r="AAT3" s="86"/>
      <c r="AAU3" s="86"/>
      <c r="AAV3" s="86"/>
      <c r="AAW3" s="86"/>
      <c r="AAX3" s="86"/>
      <c r="AAY3" s="86"/>
      <c r="AAZ3" s="86"/>
      <c r="ABA3" s="86"/>
      <c r="ABB3" s="86"/>
      <c r="ABC3" s="86"/>
      <c r="ABD3" s="86"/>
      <c r="ABE3" s="86"/>
      <c r="ABF3" s="86"/>
      <c r="ABG3" s="86"/>
      <c r="ABH3" s="86"/>
      <c r="ABI3" s="86"/>
      <c r="ABJ3" s="86"/>
      <c r="ABK3" s="86"/>
      <c r="ABL3" s="86"/>
      <c r="ABM3" s="86"/>
      <c r="ABN3" s="86"/>
      <c r="ABO3" s="86"/>
      <c r="ABP3" s="86"/>
      <c r="ABQ3" s="86"/>
      <c r="ABR3" s="86"/>
      <c r="ABS3" s="86"/>
      <c r="ABT3" s="86"/>
      <c r="ABU3" s="86"/>
      <c r="ABV3" s="86"/>
      <c r="ABW3" s="86"/>
      <c r="ABX3" s="86"/>
      <c r="ABY3" s="86"/>
      <c r="ABZ3" s="86"/>
      <c r="ACA3" s="86"/>
      <c r="ACB3" s="86"/>
      <c r="ACC3" s="86"/>
      <c r="ACD3" s="86"/>
      <c r="ACE3" s="86"/>
      <c r="ACF3" s="86"/>
      <c r="ACG3" s="86"/>
      <c r="ACH3" s="86"/>
      <c r="ACI3" s="86"/>
      <c r="ACJ3" s="86"/>
      <c r="ACK3" s="86"/>
      <c r="ACL3" s="86"/>
      <c r="ACM3" s="86"/>
      <c r="ACN3" s="86"/>
      <c r="ACO3" s="86"/>
      <c r="ACP3" s="86"/>
      <c r="ACQ3" s="86"/>
      <c r="ACR3" s="86"/>
      <c r="ACS3" s="86"/>
      <c r="ACT3" s="86"/>
      <c r="ACU3" s="86"/>
      <c r="ACV3" s="86"/>
      <c r="ACW3" s="86"/>
      <c r="ACX3" s="86"/>
      <c r="ACY3" s="86"/>
      <c r="ACZ3" s="86"/>
      <c r="ADA3" s="86"/>
      <c r="ADB3" s="86"/>
      <c r="ADC3" s="86"/>
      <c r="ADD3" s="86"/>
      <c r="ADE3" s="86"/>
      <c r="ADF3" s="86"/>
      <c r="ADG3" s="86"/>
      <c r="ADH3" s="86"/>
      <c r="ADI3" s="86"/>
      <c r="ADJ3" s="86"/>
      <c r="ADK3" s="86"/>
      <c r="ADL3" s="86"/>
      <c r="ADM3" s="86"/>
      <c r="ADN3" s="86"/>
      <c r="ADO3" s="86"/>
      <c r="ADP3" s="86"/>
      <c r="ADQ3" s="86"/>
      <c r="ADR3" s="86"/>
      <c r="ADS3" s="86"/>
      <c r="ADT3" s="86"/>
      <c r="ADU3" s="86"/>
      <c r="ADV3" s="86"/>
      <c r="ADW3" s="86"/>
      <c r="ADX3" s="86"/>
      <c r="ADY3" s="86"/>
      <c r="ADZ3" s="86"/>
      <c r="AEA3" s="86"/>
      <c r="AEB3" s="86"/>
      <c r="AEC3" s="86"/>
      <c r="AED3" s="86"/>
      <c r="AEE3" s="86"/>
      <c r="AEF3" s="86"/>
      <c r="AEG3" s="86"/>
      <c r="AEH3" s="86"/>
      <c r="AEI3" s="86"/>
      <c r="AEJ3" s="86"/>
      <c r="AEK3" s="86"/>
      <c r="AEL3" s="86"/>
      <c r="AEM3" s="86"/>
      <c r="AEN3" s="86"/>
      <c r="AEO3" s="86"/>
      <c r="AEP3" s="86"/>
      <c r="AEQ3" s="86"/>
      <c r="AER3" s="86"/>
      <c r="AES3" s="86"/>
      <c r="AET3" s="86"/>
      <c r="AEU3" s="86"/>
      <c r="AEV3" s="86"/>
      <c r="AEW3" s="86"/>
      <c r="AEX3" s="86"/>
      <c r="AEY3" s="86"/>
      <c r="AEZ3" s="86"/>
      <c r="AFA3" s="86"/>
      <c r="AFB3" s="86"/>
      <c r="AFC3" s="86"/>
      <c r="AFD3" s="86"/>
      <c r="AFE3" s="86"/>
      <c r="AFF3" s="86"/>
      <c r="AFG3" s="86"/>
      <c r="AFH3" s="86"/>
      <c r="AFI3" s="86"/>
      <c r="AFJ3" s="86"/>
      <c r="AFK3" s="86"/>
      <c r="AFL3" s="86"/>
      <c r="AFM3" s="86"/>
      <c r="AFN3" s="86"/>
      <c r="AFO3" s="86"/>
      <c r="AFP3" s="86"/>
      <c r="AFQ3" s="86"/>
      <c r="AFR3" s="86"/>
      <c r="AFS3" s="86"/>
      <c r="AFT3" s="86"/>
      <c r="AFU3" s="86"/>
      <c r="AFV3" s="86"/>
      <c r="AFW3" s="86"/>
      <c r="AFX3" s="86"/>
      <c r="AFY3" s="86"/>
      <c r="AFZ3" s="86"/>
      <c r="AGA3" s="86"/>
      <c r="AGB3" s="86"/>
      <c r="AGC3" s="86"/>
      <c r="AGD3" s="86"/>
      <c r="AGE3" s="86"/>
      <c r="AGF3" s="86"/>
      <c r="AGG3" s="86"/>
      <c r="AGH3" s="86"/>
      <c r="AGI3" s="86"/>
      <c r="AGJ3" s="86"/>
      <c r="AGK3" s="86"/>
      <c r="AGL3" s="86"/>
      <c r="AGM3" s="86"/>
      <c r="AGN3" s="86"/>
      <c r="AGO3" s="86"/>
      <c r="AGP3" s="86"/>
      <c r="AGQ3" s="86"/>
      <c r="AGR3" s="86"/>
      <c r="AGS3" s="86"/>
      <c r="AGT3" s="86"/>
      <c r="AGU3" s="86"/>
      <c r="AGV3" s="86"/>
      <c r="AGW3" s="86"/>
      <c r="AGX3" s="86"/>
      <c r="AGY3" s="86"/>
      <c r="AGZ3" s="86"/>
      <c r="AHA3" s="86"/>
      <c r="AHB3" s="86"/>
      <c r="AHC3" s="86"/>
      <c r="AHD3" s="86"/>
      <c r="AHE3" s="86"/>
      <c r="AHF3" s="86"/>
      <c r="AHG3" s="86"/>
      <c r="AHH3" s="86"/>
      <c r="AHI3" s="86"/>
      <c r="AHJ3" s="86"/>
      <c r="AHK3" s="86"/>
      <c r="AHL3" s="86"/>
      <c r="AHM3" s="86"/>
      <c r="AHN3" s="86"/>
      <c r="AHO3" s="86"/>
      <c r="AHP3" s="86"/>
      <c r="AHQ3" s="86"/>
      <c r="AHR3" s="86"/>
      <c r="AHS3" s="86"/>
      <c r="AHT3" s="86"/>
      <c r="AHU3" s="86"/>
      <c r="AHV3" s="86"/>
      <c r="AHW3" s="86"/>
      <c r="AHX3" s="86"/>
      <c r="AHY3" s="86"/>
      <c r="AHZ3" s="86"/>
      <c r="AIA3" s="86"/>
      <c r="AIB3" s="86"/>
      <c r="AIC3" s="86"/>
      <c r="AID3" s="86"/>
      <c r="AIE3" s="86"/>
      <c r="AIF3" s="86"/>
      <c r="AIG3" s="86"/>
      <c r="AIH3" s="86"/>
      <c r="AII3" s="86"/>
      <c r="AIJ3" s="86"/>
      <c r="AIK3" s="86"/>
      <c r="AIL3" s="86"/>
      <c r="AIM3" s="86"/>
      <c r="AIN3" s="86"/>
      <c r="AIO3" s="86"/>
      <c r="AIP3" s="86"/>
      <c r="AIQ3" s="86"/>
      <c r="AIR3" s="86"/>
      <c r="AIS3" s="86"/>
      <c r="AIT3" s="86"/>
      <c r="AIU3" s="86"/>
      <c r="AIV3" s="86"/>
      <c r="AIW3" s="86"/>
      <c r="AIX3" s="86"/>
      <c r="AIY3" s="86"/>
      <c r="AIZ3" s="86"/>
      <c r="AJA3" s="86"/>
      <c r="AJB3" s="86"/>
      <c r="AJC3" s="86"/>
      <c r="AJD3" s="86"/>
      <c r="AJE3" s="86"/>
      <c r="AJF3" s="86"/>
      <c r="AJG3" s="86"/>
      <c r="AJH3" s="86"/>
      <c r="AJI3" s="86"/>
      <c r="AJJ3" s="86"/>
      <c r="AJK3" s="86"/>
      <c r="AJL3" s="86"/>
      <c r="AJM3" s="86"/>
      <c r="AJN3" s="86"/>
      <c r="AJO3" s="86"/>
      <c r="AJP3" s="86"/>
      <c r="AJQ3" s="86"/>
      <c r="AJR3" s="86"/>
      <c r="AJS3" s="86"/>
      <c r="AJT3" s="86"/>
      <c r="AJU3" s="86"/>
      <c r="AJV3" s="86"/>
      <c r="AJW3" s="86"/>
      <c r="AJX3" s="86"/>
      <c r="AJY3" s="86"/>
      <c r="AJZ3" s="86"/>
      <c r="AKA3" s="86"/>
      <c r="AKB3" s="86"/>
      <c r="AKC3" s="86"/>
      <c r="AKD3" s="86"/>
      <c r="AKE3" s="86"/>
      <c r="AKF3" s="86"/>
      <c r="AKG3" s="86"/>
      <c r="AKH3" s="86"/>
      <c r="AKI3" s="86"/>
      <c r="AKJ3" s="86"/>
      <c r="AKK3" s="86"/>
      <c r="AKL3" s="86"/>
      <c r="AKM3" s="86"/>
      <c r="AKN3" s="86"/>
      <c r="AKO3" s="86"/>
      <c r="AKP3" s="86"/>
      <c r="AKQ3" s="86"/>
      <c r="AKR3" s="86"/>
      <c r="AKS3" s="86"/>
      <c r="AKT3" s="86"/>
      <c r="AKU3" s="86"/>
      <c r="AKV3" s="86"/>
      <c r="AKW3" s="86"/>
      <c r="AKX3" s="86"/>
      <c r="AKY3" s="86"/>
      <c r="AKZ3" s="86"/>
      <c r="ALA3" s="86"/>
      <c r="ALB3" s="86"/>
      <c r="ALC3" s="86"/>
      <c r="ALD3" s="86"/>
      <c r="ALE3" s="86"/>
      <c r="ALF3" s="86"/>
      <c r="ALG3" s="86"/>
      <c r="ALH3" s="86"/>
      <c r="ALI3" s="86"/>
      <c r="ALJ3" s="86"/>
      <c r="ALK3" s="86"/>
      <c r="ALL3" s="86"/>
      <c r="ALM3" s="86"/>
      <c r="ALN3" s="86"/>
      <c r="ALO3" s="86"/>
      <c r="ALP3" s="86"/>
      <c r="ALQ3" s="86"/>
      <c r="ALR3" s="86"/>
      <c r="ALS3" s="86"/>
      <c r="ALT3" s="86"/>
      <c r="ALU3" s="86"/>
      <c r="ALV3" s="86"/>
      <c r="ALW3" s="86"/>
      <c r="ALX3" s="86"/>
      <c r="ALY3" s="86"/>
      <c r="ALZ3" s="86"/>
      <c r="AMA3" s="86"/>
      <c r="AMB3" s="86"/>
      <c r="AMC3" s="86"/>
      <c r="AMD3" s="86"/>
      <c r="AME3" s="86"/>
      <c r="AMF3" s="86"/>
      <c r="AMG3" s="86"/>
      <c r="AMH3" s="86"/>
      <c r="AMI3" s="86"/>
      <c r="AMJ3" s="86"/>
      <c r="AMK3" s="86"/>
      <c r="AML3" s="86"/>
      <c r="AMM3" s="86"/>
      <c r="AMN3" s="86"/>
      <c r="AMO3" s="86"/>
      <c r="AMP3" s="86"/>
      <c r="AMQ3" s="86"/>
      <c r="AMR3" s="86"/>
      <c r="AMS3" s="86"/>
      <c r="AMT3" s="86"/>
      <c r="AMU3" s="86"/>
      <c r="AMV3" s="86"/>
      <c r="AMW3" s="86"/>
      <c r="AMX3" s="86"/>
      <c r="AMY3" s="86"/>
      <c r="AMZ3" s="86"/>
      <c r="ANA3" s="86"/>
      <c r="ANB3" s="86"/>
      <c r="ANC3" s="86"/>
      <c r="AND3" s="86"/>
      <c r="ANE3" s="86"/>
      <c r="ANF3" s="86"/>
      <c r="ANG3" s="86"/>
      <c r="ANH3" s="86"/>
      <c r="ANI3" s="86"/>
      <c r="ANJ3" s="86"/>
      <c r="ANK3" s="86"/>
      <c r="ANL3" s="86"/>
      <c r="ANM3" s="86"/>
      <c r="ANN3" s="86"/>
      <c r="ANO3" s="86"/>
      <c r="ANP3" s="86"/>
      <c r="ANQ3" s="86"/>
      <c r="ANR3" s="86"/>
      <c r="ANS3" s="86"/>
      <c r="ANT3" s="86"/>
      <c r="ANU3" s="86"/>
      <c r="ANV3" s="86"/>
      <c r="ANW3" s="86"/>
      <c r="ANX3" s="86"/>
      <c r="ANY3" s="86"/>
      <c r="ANZ3" s="86"/>
      <c r="AOA3" s="86"/>
      <c r="AOB3" s="86"/>
      <c r="AOC3" s="86"/>
      <c r="AOD3" s="86"/>
      <c r="AOE3" s="86"/>
      <c r="AOF3" s="86"/>
      <c r="AOG3" s="86"/>
      <c r="AOH3" s="86"/>
      <c r="AOI3" s="86"/>
      <c r="AOJ3" s="86"/>
      <c r="AOK3" s="86"/>
      <c r="AOL3" s="86"/>
      <c r="AOM3" s="86"/>
      <c r="AON3" s="86"/>
      <c r="AOO3" s="86"/>
      <c r="AOP3" s="86"/>
      <c r="AOQ3" s="86"/>
      <c r="AOR3" s="86"/>
      <c r="AOS3" s="86"/>
      <c r="AOT3" s="86"/>
      <c r="AOU3" s="86"/>
      <c r="AOV3" s="86"/>
      <c r="AOW3" s="86"/>
      <c r="AOX3" s="86"/>
      <c r="AOY3" s="86"/>
      <c r="AOZ3" s="86"/>
      <c r="APA3" s="86"/>
      <c r="APB3" s="86"/>
      <c r="APC3" s="86"/>
      <c r="APD3" s="86"/>
      <c r="APE3" s="86"/>
      <c r="APF3" s="86"/>
      <c r="APG3" s="86"/>
      <c r="APH3" s="86"/>
      <c r="API3" s="86"/>
      <c r="APJ3" s="86"/>
      <c r="APK3" s="86"/>
      <c r="APL3" s="86"/>
      <c r="APM3" s="86"/>
      <c r="APN3" s="86"/>
      <c r="APO3" s="86"/>
      <c r="APP3" s="86"/>
      <c r="APQ3" s="86"/>
      <c r="APR3" s="86"/>
      <c r="APS3" s="86"/>
      <c r="APT3" s="86"/>
      <c r="APU3" s="86"/>
      <c r="APV3" s="86"/>
      <c r="APW3" s="86"/>
      <c r="APX3" s="86"/>
      <c r="APY3" s="86"/>
      <c r="APZ3" s="86"/>
      <c r="AQA3" s="86"/>
      <c r="AQB3" s="86"/>
      <c r="AQC3" s="86"/>
      <c r="AQD3" s="86"/>
      <c r="AQE3" s="86"/>
      <c r="AQF3" s="86"/>
      <c r="AQG3" s="86"/>
      <c r="AQH3" s="86"/>
      <c r="AQI3" s="86"/>
      <c r="AQJ3" s="86"/>
      <c r="AQK3" s="86"/>
      <c r="AQL3" s="86"/>
      <c r="AQM3" s="86"/>
      <c r="AQN3" s="86"/>
      <c r="AQO3" s="86"/>
      <c r="AQP3" s="86"/>
      <c r="AQQ3" s="86"/>
      <c r="AQR3" s="86"/>
      <c r="AQS3" s="86"/>
      <c r="AQT3" s="86"/>
      <c r="AQU3" s="86"/>
      <c r="AQV3" s="86"/>
      <c r="AQW3" s="86"/>
      <c r="AQX3" s="86"/>
      <c r="AQY3" s="86"/>
      <c r="AQZ3" s="86"/>
      <c r="ARA3" s="86"/>
      <c r="ARB3" s="86"/>
      <c r="ARC3" s="86"/>
      <c r="ARD3" s="86"/>
      <c r="ARE3" s="86"/>
      <c r="ARF3" s="86"/>
      <c r="ARG3" s="86"/>
      <c r="ARH3" s="86"/>
      <c r="ARI3" s="86"/>
      <c r="ARJ3" s="86"/>
      <c r="ARK3" s="86"/>
      <c r="ARL3" s="86"/>
      <c r="ARM3" s="86"/>
      <c r="ARN3" s="86"/>
      <c r="ARO3" s="86"/>
      <c r="ARP3" s="86"/>
      <c r="ARQ3" s="86"/>
      <c r="ARR3" s="86"/>
      <c r="ARS3" s="86"/>
      <c r="ART3" s="86"/>
      <c r="ARU3" s="86"/>
      <c r="ARV3" s="86"/>
      <c r="ARW3" s="86"/>
      <c r="ARX3" s="86"/>
      <c r="ARY3" s="86"/>
      <c r="ARZ3" s="86"/>
      <c r="ASA3" s="86"/>
      <c r="ASB3" s="86"/>
      <c r="ASC3" s="86"/>
      <c r="ASD3" s="86"/>
      <c r="ASE3" s="86"/>
      <c r="ASF3" s="86"/>
      <c r="ASG3" s="86"/>
      <c r="ASH3" s="86"/>
      <c r="ASI3" s="86"/>
      <c r="ASJ3" s="86"/>
      <c r="ASK3" s="86"/>
      <c r="ASL3" s="86"/>
      <c r="ASM3" s="86"/>
      <c r="ASN3" s="86"/>
      <c r="ASO3" s="86"/>
      <c r="ASP3" s="86"/>
      <c r="ASQ3" s="86"/>
      <c r="ASR3" s="86"/>
      <c r="ASS3" s="86"/>
      <c r="AST3" s="86"/>
      <c r="ASU3" s="86"/>
      <c r="ASV3" s="86"/>
      <c r="ASW3" s="86"/>
      <c r="ASX3" s="86"/>
      <c r="ASY3" s="86"/>
      <c r="ASZ3" s="86"/>
      <c r="ATA3" s="86"/>
      <c r="ATB3" s="86"/>
      <c r="ATC3" s="86"/>
      <c r="ATD3" s="86"/>
      <c r="ATE3" s="86"/>
      <c r="ATF3" s="86"/>
      <c r="ATG3" s="86"/>
      <c r="ATH3" s="86"/>
      <c r="ATI3" s="86"/>
      <c r="ATJ3" s="86"/>
      <c r="ATK3" s="86"/>
      <c r="ATL3" s="86"/>
      <c r="ATM3" s="86"/>
      <c r="ATN3" s="86"/>
      <c r="ATO3" s="86"/>
      <c r="ATP3" s="86"/>
      <c r="ATQ3" s="86"/>
      <c r="ATR3" s="86"/>
      <c r="ATS3" s="86"/>
      <c r="ATT3" s="86"/>
      <c r="ATU3" s="86"/>
      <c r="ATV3" s="86"/>
      <c r="ATW3" s="86"/>
      <c r="ATX3" s="86"/>
      <c r="ATY3" s="86"/>
      <c r="ATZ3" s="86"/>
      <c r="AUA3" s="86"/>
      <c r="AUB3" s="86"/>
      <c r="AUC3" s="86"/>
      <c r="AUD3" s="86"/>
      <c r="AUE3" s="86"/>
      <c r="AUF3" s="86"/>
      <c r="AUG3" s="86"/>
      <c r="AUH3" s="86"/>
      <c r="AUI3" s="86"/>
      <c r="AUJ3" s="86"/>
      <c r="AUK3" s="86"/>
      <c r="AUL3" s="86"/>
      <c r="AUM3" s="86"/>
      <c r="AUN3" s="86"/>
      <c r="AUO3" s="86"/>
      <c r="AUP3" s="86"/>
      <c r="AUQ3" s="86"/>
      <c r="AUR3" s="86"/>
      <c r="AUS3" s="86"/>
      <c r="AUT3" s="86"/>
      <c r="AUU3" s="86"/>
      <c r="AUV3" s="86"/>
      <c r="AUW3" s="86"/>
      <c r="AUX3" s="86"/>
      <c r="AUY3" s="86"/>
      <c r="AUZ3" s="86"/>
      <c r="AVA3" s="86"/>
      <c r="AVB3" s="86"/>
      <c r="AVC3" s="86"/>
      <c r="AVD3" s="86"/>
      <c r="AVE3" s="86"/>
      <c r="AVF3" s="86"/>
      <c r="AVG3" s="86"/>
      <c r="AVH3" s="86"/>
      <c r="AVI3" s="86"/>
      <c r="AVJ3" s="86"/>
      <c r="AVK3" s="86"/>
      <c r="AVL3" s="86"/>
      <c r="AVM3" s="86"/>
      <c r="AVN3" s="86"/>
      <c r="AVO3" s="86"/>
      <c r="AVP3" s="86"/>
      <c r="AVQ3" s="86"/>
      <c r="AVR3" s="86"/>
      <c r="AVS3" s="86"/>
      <c r="AVT3" s="86"/>
      <c r="AVU3" s="86"/>
      <c r="AVV3" s="86"/>
      <c r="AVW3" s="86"/>
      <c r="AVX3" s="86"/>
      <c r="AVY3" s="86"/>
      <c r="AVZ3" s="86"/>
      <c r="AWA3" s="86"/>
      <c r="AWB3" s="86"/>
      <c r="AWC3" s="86"/>
      <c r="AWD3" s="86"/>
      <c r="AWE3" s="86"/>
      <c r="AWF3" s="86"/>
      <c r="AWG3" s="86"/>
      <c r="AWH3" s="86"/>
      <c r="AWI3" s="86"/>
      <c r="AWJ3" s="86"/>
      <c r="AWK3" s="86"/>
      <c r="AWL3" s="86"/>
      <c r="AWM3" s="86"/>
      <c r="AWN3" s="86"/>
      <c r="AWO3" s="86"/>
      <c r="AWP3" s="86"/>
      <c r="AWQ3" s="86"/>
      <c r="AWR3" s="86"/>
      <c r="AWS3" s="86"/>
      <c r="AWT3" s="86"/>
      <c r="AWU3" s="86"/>
      <c r="AWV3" s="86"/>
      <c r="AWW3" s="86"/>
      <c r="AWX3" s="86"/>
      <c r="AWY3" s="86"/>
      <c r="AWZ3" s="86"/>
      <c r="AXA3" s="86"/>
      <c r="AXB3" s="86"/>
      <c r="AXC3" s="86"/>
      <c r="AXD3" s="86"/>
      <c r="AXE3" s="86"/>
      <c r="AXF3" s="86"/>
      <c r="AXG3" s="86"/>
      <c r="AXH3" s="86"/>
      <c r="AXI3" s="86"/>
      <c r="AXJ3" s="86"/>
      <c r="AXK3" s="86"/>
      <c r="AXL3" s="86"/>
      <c r="AXM3" s="86"/>
      <c r="AXN3" s="86"/>
      <c r="AXO3" s="86"/>
      <c r="AXP3" s="86"/>
      <c r="AXQ3" s="86"/>
      <c r="AXR3" s="86"/>
      <c r="AXS3" s="86"/>
      <c r="AXT3" s="86"/>
      <c r="AXU3" s="86"/>
      <c r="AXV3" s="86"/>
      <c r="AXW3" s="86"/>
      <c r="AXX3" s="86"/>
      <c r="AXY3" s="86"/>
      <c r="AXZ3" s="86"/>
      <c r="AYA3" s="86"/>
      <c r="AYB3" s="86"/>
      <c r="AYC3" s="86"/>
      <c r="AYD3" s="86"/>
      <c r="AYE3" s="86"/>
      <c r="AYF3" s="86"/>
      <c r="AYG3" s="86"/>
      <c r="AYH3" s="86"/>
      <c r="AYI3" s="86"/>
      <c r="AYJ3" s="86"/>
      <c r="AYK3" s="86"/>
      <c r="AYL3" s="86"/>
      <c r="AYM3" s="86"/>
      <c r="AYN3" s="86"/>
      <c r="AYO3" s="86"/>
      <c r="AYP3" s="86"/>
      <c r="AYQ3" s="86"/>
      <c r="AYR3" s="86"/>
      <c r="AYS3" s="86"/>
      <c r="AYT3" s="86"/>
      <c r="AYU3" s="86"/>
      <c r="AYV3" s="86"/>
      <c r="AYW3" s="86"/>
      <c r="AYX3" s="86"/>
      <c r="AYY3" s="86"/>
      <c r="AYZ3" s="86"/>
      <c r="AZA3" s="86"/>
      <c r="AZB3" s="86"/>
      <c r="AZC3" s="86"/>
      <c r="AZD3" s="86"/>
      <c r="AZE3" s="86"/>
      <c r="AZF3" s="86"/>
      <c r="AZG3" s="86"/>
      <c r="AZH3" s="86"/>
      <c r="AZI3" s="86"/>
      <c r="AZJ3" s="86"/>
      <c r="AZK3" s="86"/>
      <c r="AZL3" s="86"/>
      <c r="AZM3" s="86"/>
      <c r="AZN3" s="86"/>
      <c r="AZO3" s="86"/>
      <c r="AZP3" s="86"/>
      <c r="AZQ3" s="86"/>
      <c r="AZR3" s="86"/>
      <c r="AZS3" s="86"/>
      <c r="AZT3" s="86"/>
      <c r="AZU3" s="86"/>
      <c r="AZV3" s="86"/>
      <c r="AZW3" s="86"/>
      <c r="AZX3" s="86"/>
      <c r="AZY3" s="86"/>
      <c r="AZZ3" s="86"/>
      <c r="BAA3" s="86"/>
      <c r="BAB3" s="86"/>
      <c r="BAC3" s="86"/>
      <c r="BAD3" s="86"/>
      <c r="BAE3" s="86"/>
      <c r="BAF3" s="86"/>
      <c r="BAG3" s="86"/>
      <c r="BAH3" s="86"/>
      <c r="BAI3" s="86"/>
      <c r="BAJ3" s="86"/>
      <c r="BAK3" s="86"/>
      <c r="BAL3" s="86"/>
      <c r="BAM3" s="86"/>
      <c r="BAN3" s="86"/>
      <c r="BAO3" s="86"/>
      <c r="BAP3" s="86"/>
      <c r="BAQ3" s="86"/>
      <c r="BAR3" s="86"/>
      <c r="BAS3" s="86"/>
      <c r="BAT3" s="86"/>
      <c r="BAU3" s="86"/>
      <c r="BAV3" s="86"/>
      <c r="BAW3" s="86"/>
      <c r="BAX3" s="86"/>
      <c r="BAY3" s="86"/>
      <c r="BAZ3" s="86"/>
      <c r="BBA3" s="86"/>
      <c r="BBB3" s="86"/>
      <c r="BBC3" s="86"/>
      <c r="BBD3" s="86"/>
      <c r="BBE3" s="86"/>
      <c r="BBF3" s="86"/>
      <c r="BBG3" s="86"/>
      <c r="BBH3" s="86"/>
      <c r="BBI3" s="86"/>
      <c r="BBJ3" s="86"/>
      <c r="BBK3" s="86"/>
      <c r="BBL3" s="86"/>
      <c r="BBM3" s="86"/>
      <c r="BBN3" s="86"/>
      <c r="BBO3" s="86"/>
      <c r="BBP3" s="86"/>
      <c r="BBQ3" s="86"/>
      <c r="BBR3" s="86"/>
      <c r="BBS3" s="86"/>
      <c r="BBT3" s="86"/>
      <c r="BBU3" s="86"/>
      <c r="BBV3" s="86"/>
      <c r="BBW3" s="86"/>
      <c r="BBX3" s="86"/>
      <c r="BBY3" s="86"/>
      <c r="BBZ3" s="86"/>
      <c r="BCA3" s="86"/>
      <c r="BCB3" s="86"/>
      <c r="BCC3" s="86"/>
      <c r="BCD3" s="86"/>
      <c r="BCE3" s="86"/>
      <c r="BCF3" s="86"/>
      <c r="BCG3" s="86"/>
      <c r="BCH3" s="86"/>
      <c r="BCI3" s="86"/>
      <c r="BCJ3" s="86"/>
      <c r="BCK3" s="86"/>
      <c r="BCL3" s="86"/>
      <c r="BCM3" s="86"/>
      <c r="BCN3" s="86"/>
      <c r="BCO3" s="86"/>
      <c r="BCP3" s="86"/>
      <c r="BCQ3" s="86"/>
      <c r="BCR3" s="86"/>
      <c r="BCS3" s="86"/>
      <c r="BCT3" s="86"/>
      <c r="BCU3" s="86"/>
      <c r="BCV3" s="86"/>
      <c r="BCW3" s="86"/>
      <c r="BCX3" s="86"/>
      <c r="BCY3" s="86"/>
      <c r="BCZ3" s="86"/>
      <c r="BDA3" s="86"/>
      <c r="BDB3" s="86"/>
      <c r="BDC3" s="86"/>
      <c r="BDD3" s="86"/>
      <c r="BDE3" s="86"/>
      <c r="BDF3" s="86"/>
      <c r="BDG3" s="86"/>
      <c r="BDH3" s="86"/>
      <c r="BDI3" s="86"/>
      <c r="BDJ3" s="86"/>
      <c r="BDK3" s="86"/>
      <c r="BDL3" s="86"/>
      <c r="BDM3" s="86"/>
      <c r="BDN3" s="86"/>
      <c r="BDO3" s="86"/>
      <c r="BDP3" s="86"/>
      <c r="BDQ3" s="86"/>
      <c r="BDR3" s="86"/>
      <c r="BDS3" s="86"/>
      <c r="BDT3" s="86"/>
      <c r="BDU3" s="86"/>
      <c r="BDV3" s="86"/>
      <c r="BDW3" s="86"/>
      <c r="BDX3" s="86"/>
      <c r="BDY3" s="86"/>
      <c r="BDZ3" s="86"/>
      <c r="BEA3" s="86"/>
      <c r="BEB3" s="86"/>
      <c r="BEC3" s="86"/>
      <c r="BED3" s="86"/>
      <c r="BEE3" s="86"/>
      <c r="BEF3" s="86"/>
      <c r="BEG3" s="86"/>
      <c r="BEH3" s="86"/>
      <c r="BEI3" s="86"/>
      <c r="BEJ3" s="86"/>
      <c r="BEK3" s="86"/>
      <c r="BEL3" s="86"/>
      <c r="BEM3" s="86"/>
      <c r="BEN3" s="86"/>
      <c r="BEO3" s="86"/>
      <c r="BEP3" s="86"/>
      <c r="BEQ3" s="86"/>
      <c r="BER3" s="86"/>
      <c r="BES3" s="86"/>
      <c r="BET3" s="86"/>
      <c r="BEU3" s="86"/>
      <c r="BEV3" s="86"/>
      <c r="BEW3" s="86"/>
      <c r="BEX3" s="86"/>
      <c r="BEY3" s="86"/>
      <c r="BEZ3" s="86"/>
      <c r="BFA3" s="86"/>
      <c r="BFB3" s="86"/>
      <c r="BFC3" s="86"/>
      <c r="BFD3" s="86"/>
      <c r="BFE3" s="86"/>
      <c r="BFF3" s="86"/>
      <c r="BFG3" s="86"/>
      <c r="BFH3" s="86"/>
      <c r="BFI3" s="86"/>
      <c r="BFJ3" s="86"/>
      <c r="BFK3" s="86"/>
      <c r="BFL3" s="86"/>
      <c r="BFM3" s="86"/>
      <c r="BFN3" s="86"/>
      <c r="BFO3" s="86"/>
      <c r="BFP3" s="86"/>
      <c r="BFQ3" s="86"/>
      <c r="BFR3" s="86"/>
      <c r="BFS3" s="86"/>
      <c r="BFT3" s="86"/>
      <c r="BFU3" s="86"/>
      <c r="BFV3" s="86"/>
      <c r="BFW3" s="86"/>
      <c r="BFX3" s="86"/>
      <c r="BFY3" s="86"/>
      <c r="BFZ3" s="86"/>
      <c r="BGA3" s="86"/>
      <c r="BGB3" s="86"/>
      <c r="BGC3" s="86"/>
      <c r="BGD3" s="86"/>
      <c r="BGE3" s="86"/>
      <c r="BGF3" s="86"/>
      <c r="BGG3" s="86"/>
      <c r="BGH3" s="86"/>
      <c r="BGI3" s="86"/>
      <c r="BGJ3" s="86"/>
      <c r="BGK3" s="86"/>
      <c r="BGL3" s="86"/>
      <c r="BGM3" s="86"/>
      <c r="BGN3" s="86"/>
      <c r="BGO3" s="86"/>
      <c r="BGP3" s="86"/>
      <c r="BGQ3" s="86"/>
      <c r="BGR3" s="86"/>
      <c r="BGS3" s="86"/>
      <c r="BGT3" s="86"/>
      <c r="BGU3" s="86"/>
      <c r="BGV3" s="86"/>
      <c r="BGW3" s="86"/>
      <c r="BGX3" s="86"/>
      <c r="BGY3" s="86"/>
      <c r="BGZ3" s="86"/>
      <c r="BHA3" s="86"/>
      <c r="BHB3" s="86"/>
      <c r="BHC3" s="86"/>
      <c r="BHD3" s="86"/>
      <c r="BHE3" s="86"/>
      <c r="BHF3" s="86"/>
      <c r="BHG3" s="86"/>
      <c r="BHH3" s="86"/>
      <c r="BHI3" s="86"/>
      <c r="BHJ3" s="86"/>
      <c r="BHK3" s="86"/>
      <c r="BHL3" s="86"/>
      <c r="BHM3" s="86"/>
      <c r="BHN3" s="86"/>
      <c r="BHO3" s="86"/>
      <c r="BHP3" s="86"/>
      <c r="BHQ3" s="86"/>
      <c r="BHR3" s="86"/>
      <c r="BHS3" s="86"/>
      <c r="BHT3" s="86"/>
      <c r="BHU3" s="86"/>
      <c r="BHV3" s="86"/>
      <c r="BHW3" s="86"/>
      <c r="BHX3" s="86"/>
      <c r="BHY3" s="86"/>
      <c r="BHZ3" s="86"/>
      <c r="BIA3" s="86"/>
      <c r="BIB3" s="86"/>
      <c r="BIC3" s="86"/>
      <c r="BID3" s="86"/>
      <c r="BIE3" s="86"/>
      <c r="BIF3" s="86"/>
      <c r="BIG3" s="86"/>
      <c r="BIH3" s="86"/>
      <c r="BII3" s="86"/>
      <c r="BIJ3" s="86"/>
      <c r="BIK3" s="86"/>
      <c r="BIL3" s="86"/>
      <c r="BIM3" s="86"/>
      <c r="BIN3" s="86"/>
      <c r="BIO3" s="86"/>
      <c r="BIP3" s="86"/>
      <c r="BIQ3" s="86"/>
      <c r="BIR3" s="86"/>
      <c r="BIS3" s="86"/>
      <c r="BIT3" s="86"/>
      <c r="BIU3" s="86"/>
      <c r="BIV3" s="86"/>
      <c r="BIW3" s="86"/>
      <c r="BIX3" s="86"/>
      <c r="BIY3" s="86"/>
      <c r="BIZ3" s="86"/>
      <c r="BJA3" s="86"/>
      <c r="BJB3" s="86"/>
      <c r="BJC3" s="86"/>
      <c r="BJD3" s="86"/>
      <c r="BJE3" s="86"/>
      <c r="BJF3" s="86"/>
      <c r="BJG3" s="86"/>
      <c r="BJH3" s="86"/>
      <c r="BJI3" s="86"/>
      <c r="BJJ3" s="86"/>
      <c r="BJK3" s="86"/>
      <c r="BJL3" s="86"/>
      <c r="BJM3" s="86"/>
      <c r="BJN3" s="86"/>
      <c r="BJO3" s="86"/>
      <c r="BJP3" s="86"/>
      <c r="BJQ3" s="86"/>
      <c r="BJR3" s="86"/>
      <c r="BJS3" s="86"/>
      <c r="BJT3" s="86"/>
      <c r="BJU3" s="86"/>
      <c r="BJV3" s="86"/>
      <c r="BJW3" s="86"/>
      <c r="BJX3" s="86"/>
      <c r="BJY3" s="86"/>
      <c r="BJZ3" s="86"/>
      <c r="BKA3" s="86"/>
      <c r="BKB3" s="86"/>
      <c r="BKC3" s="86"/>
      <c r="BKD3" s="86"/>
      <c r="BKE3" s="86"/>
      <c r="BKF3" s="86"/>
      <c r="BKG3" s="86"/>
      <c r="BKH3" s="86"/>
      <c r="BKI3" s="86"/>
      <c r="BKJ3" s="86"/>
      <c r="BKK3" s="86"/>
      <c r="BKL3" s="86"/>
      <c r="BKM3" s="86"/>
      <c r="BKN3" s="86"/>
      <c r="BKO3" s="86"/>
      <c r="BKP3" s="86"/>
      <c r="BKQ3" s="86"/>
      <c r="BKR3" s="86"/>
      <c r="BKS3" s="86"/>
      <c r="BKT3" s="86"/>
      <c r="BKU3" s="86"/>
      <c r="BKV3" s="86"/>
      <c r="BKW3" s="86"/>
      <c r="BKX3" s="86"/>
      <c r="BKY3" s="86"/>
      <c r="BKZ3" s="86"/>
      <c r="BLA3" s="86"/>
      <c r="BLB3" s="86"/>
      <c r="BLC3" s="86"/>
      <c r="BLD3" s="86"/>
      <c r="BLE3" s="86"/>
      <c r="BLF3" s="86"/>
      <c r="BLG3" s="86"/>
      <c r="BLH3" s="86"/>
      <c r="BLI3" s="86"/>
      <c r="BLJ3" s="86"/>
      <c r="BLK3" s="86"/>
      <c r="BLL3" s="86"/>
      <c r="BLM3" s="86"/>
      <c r="BLN3" s="86"/>
      <c r="BLO3" s="86"/>
      <c r="BLP3" s="86"/>
      <c r="BLQ3" s="86"/>
      <c r="BLR3" s="86"/>
      <c r="BLS3" s="86"/>
      <c r="BLT3" s="86"/>
      <c r="BLU3" s="86"/>
      <c r="BLV3" s="86"/>
      <c r="BLW3" s="86"/>
      <c r="BLX3" s="86"/>
      <c r="BLY3" s="86"/>
      <c r="BLZ3" s="86"/>
      <c r="BMA3" s="86"/>
      <c r="BMB3" s="86"/>
      <c r="BMC3" s="86"/>
      <c r="BMD3" s="86"/>
      <c r="BME3" s="86"/>
      <c r="BMF3" s="86"/>
      <c r="BMG3" s="86"/>
      <c r="BMH3" s="86"/>
      <c r="BMI3" s="86"/>
      <c r="BMJ3" s="86"/>
      <c r="BMK3" s="86"/>
      <c r="BML3" s="86"/>
      <c r="BMM3" s="86"/>
      <c r="BMN3" s="86"/>
      <c r="BMO3" s="86"/>
      <c r="BMP3" s="86"/>
      <c r="BMQ3" s="86"/>
      <c r="BMR3" s="86"/>
      <c r="BMS3" s="86"/>
      <c r="BMT3" s="86"/>
      <c r="BMU3" s="86"/>
      <c r="BMV3" s="86"/>
      <c r="BMW3" s="86"/>
      <c r="BMX3" s="86"/>
      <c r="BMY3" s="86"/>
      <c r="BMZ3" s="86"/>
      <c r="BNA3" s="86"/>
      <c r="BNB3" s="86"/>
      <c r="BNC3" s="86"/>
      <c r="BND3" s="86"/>
      <c r="BNE3" s="86"/>
      <c r="BNF3" s="86"/>
      <c r="BNG3" s="86"/>
      <c r="BNH3" s="86"/>
      <c r="BNI3" s="86"/>
      <c r="BNJ3" s="86"/>
      <c r="BNK3" s="86"/>
      <c r="BNL3" s="86"/>
      <c r="BNM3" s="86"/>
      <c r="BNN3" s="86"/>
      <c r="BNO3" s="86"/>
      <c r="BNP3" s="86"/>
      <c r="BNQ3" s="86"/>
      <c r="BNR3" s="86"/>
      <c r="BNS3" s="86"/>
      <c r="BNT3" s="86"/>
      <c r="BNU3" s="86"/>
      <c r="BNV3" s="86"/>
      <c r="BNW3" s="86"/>
      <c r="BNX3" s="86"/>
      <c r="BNY3" s="86"/>
      <c r="BNZ3" s="86"/>
      <c r="BOA3" s="86"/>
      <c r="BOB3" s="86"/>
      <c r="BOC3" s="86"/>
      <c r="BOD3" s="86"/>
      <c r="BOE3" s="86"/>
      <c r="BOF3" s="86"/>
      <c r="BOG3" s="86"/>
      <c r="BOH3" s="86"/>
      <c r="BOI3" s="86"/>
      <c r="BOJ3" s="86"/>
      <c r="BOK3" s="86"/>
      <c r="BOL3" s="86"/>
      <c r="BOM3" s="86"/>
      <c r="BON3" s="86"/>
      <c r="BOO3" s="86"/>
      <c r="BOP3" s="86"/>
      <c r="BOQ3" s="86"/>
      <c r="BOR3" s="86"/>
      <c r="BOS3" s="86"/>
      <c r="BOT3" s="86"/>
      <c r="BOU3" s="86"/>
      <c r="BOV3" s="86"/>
      <c r="BOW3" s="86"/>
      <c r="BOX3" s="86"/>
      <c r="BOY3" s="86"/>
      <c r="BOZ3" s="86"/>
      <c r="BPA3" s="86"/>
      <c r="BPB3" s="86"/>
      <c r="BPC3" s="86"/>
      <c r="BPD3" s="86"/>
      <c r="BPE3" s="86"/>
      <c r="BPF3" s="86"/>
      <c r="BPG3" s="86"/>
      <c r="BPH3" s="86"/>
      <c r="BPI3" s="86"/>
      <c r="BPJ3" s="86"/>
      <c r="BPK3" s="86"/>
      <c r="BPL3" s="86"/>
      <c r="BPM3" s="86"/>
      <c r="BPN3" s="86"/>
      <c r="BPO3" s="86"/>
      <c r="BPP3" s="86"/>
      <c r="BPQ3" s="86"/>
      <c r="BPR3" s="86"/>
      <c r="BPS3" s="86"/>
      <c r="BPT3" s="86"/>
      <c r="BPU3" s="86"/>
      <c r="BPV3" s="86"/>
      <c r="BPW3" s="86"/>
      <c r="BPX3" s="86"/>
      <c r="BPY3" s="86"/>
      <c r="BPZ3" s="86"/>
      <c r="BQA3" s="86"/>
      <c r="BQB3" s="86"/>
      <c r="BQC3" s="86"/>
      <c r="BQD3" s="86"/>
      <c r="BQE3" s="86"/>
      <c r="BQF3" s="86"/>
      <c r="BQG3" s="86"/>
      <c r="BQH3" s="86"/>
      <c r="BQI3" s="86"/>
      <c r="BQJ3" s="86"/>
      <c r="BQK3" s="86"/>
      <c r="BQL3" s="86"/>
      <c r="BQM3" s="86"/>
      <c r="BQN3" s="86"/>
      <c r="BQO3" s="86"/>
      <c r="BQP3" s="86"/>
      <c r="BQQ3" s="86"/>
      <c r="BQR3" s="86"/>
      <c r="BQS3" s="86"/>
      <c r="BQT3" s="86"/>
      <c r="BQU3" s="86"/>
      <c r="BQV3" s="86"/>
      <c r="BQW3" s="86"/>
      <c r="BQX3" s="86"/>
      <c r="BQY3" s="86"/>
      <c r="BQZ3" s="86"/>
      <c r="BRA3" s="86"/>
      <c r="BRB3" s="86"/>
      <c r="BRC3" s="86"/>
      <c r="BRD3" s="86"/>
      <c r="BRE3" s="86"/>
      <c r="BRF3" s="86"/>
      <c r="BRG3" s="86"/>
      <c r="BRH3" s="86"/>
      <c r="BRI3" s="86"/>
      <c r="BRJ3" s="86"/>
      <c r="BRK3" s="86"/>
      <c r="BRL3" s="86"/>
      <c r="BRM3" s="86"/>
      <c r="BRN3" s="86"/>
      <c r="BRO3" s="86"/>
      <c r="BRP3" s="86"/>
      <c r="BRQ3" s="86"/>
      <c r="BRR3" s="86"/>
      <c r="BRS3" s="86"/>
      <c r="BRT3" s="86"/>
      <c r="BRU3" s="86"/>
      <c r="BRV3" s="86"/>
      <c r="BRW3" s="86"/>
      <c r="BRX3" s="86"/>
      <c r="BRY3" s="86"/>
      <c r="BRZ3" s="86"/>
      <c r="BSA3" s="86"/>
      <c r="BSB3" s="86"/>
      <c r="BSC3" s="86"/>
      <c r="BSD3" s="86"/>
      <c r="BSE3" s="86"/>
      <c r="BSF3" s="86"/>
      <c r="BSG3" s="86"/>
      <c r="BSH3" s="86"/>
      <c r="BSI3" s="86"/>
      <c r="BSJ3" s="86"/>
      <c r="BSK3" s="86"/>
      <c r="BSL3" s="86"/>
      <c r="BSM3" s="86"/>
      <c r="BSN3" s="86"/>
      <c r="BSO3" s="86"/>
      <c r="BSP3" s="86"/>
      <c r="BSQ3" s="86"/>
      <c r="BSR3" s="86"/>
      <c r="BSS3" s="86"/>
      <c r="BST3" s="86"/>
      <c r="BSU3" s="86"/>
      <c r="BSV3" s="86"/>
      <c r="BSW3" s="86"/>
      <c r="BSX3" s="86"/>
      <c r="BSY3" s="86"/>
      <c r="BSZ3" s="86"/>
      <c r="BTA3" s="86"/>
      <c r="BTB3" s="86"/>
      <c r="BTC3" s="86"/>
      <c r="BTD3" s="86"/>
      <c r="BTE3" s="86"/>
      <c r="BTF3" s="86"/>
      <c r="BTG3" s="86"/>
      <c r="BTH3" s="86"/>
      <c r="BTI3" s="86"/>
      <c r="BTJ3" s="86"/>
      <c r="BTK3" s="86"/>
      <c r="BTL3" s="86"/>
      <c r="BTM3" s="86"/>
      <c r="BTN3" s="86"/>
      <c r="BTO3" s="86"/>
      <c r="BTP3" s="86"/>
      <c r="BTQ3" s="86"/>
      <c r="BTR3" s="86"/>
      <c r="BTS3" s="86"/>
      <c r="BTT3" s="86"/>
      <c r="BTU3" s="86"/>
      <c r="BTV3" s="86"/>
      <c r="BTW3" s="86"/>
      <c r="BTX3" s="86"/>
      <c r="BTY3" s="86"/>
      <c r="BTZ3" s="86"/>
      <c r="BUA3" s="86"/>
      <c r="BUB3" s="86"/>
      <c r="BUC3" s="86"/>
      <c r="BUD3" s="86"/>
      <c r="BUE3" s="86"/>
      <c r="BUF3" s="86"/>
      <c r="BUG3" s="86"/>
      <c r="BUH3" s="86"/>
      <c r="BUI3" s="86"/>
      <c r="BUJ3" s="86"/>
      <c r="BUK3" s="86"/>
      <c r="BUL3" s="86"/>
      <c r="BUM3" s="86"/>
      <c r="BUN3" s="86"/>
      <c r="BUO3" s="86"/>
      <c r="BUP3" s="86"/>
      <c r="BUQ3" s="86"/>
      <c r="BUR3" s="86"/>
      <c r="BUS3" s="86"/>
      <c r="BUT3" s="86"/>
      <c r="BUU3" s="86"/>
      <c r="BUV3" s="86"/>
      <c r="BUW3" s="86"/>
      <c r="BUX3" s="86"/>
      <c r="BUY3" s="86"/>
      <c r="BUZ3" s="86"/>
      <c r="BVA3" s="86"/>
      <c r="BVB3" s="86"/>
      <c r="BVC3" s="86"/>
      <c r="BVD3" s="86"/>
      <c r="BVE3" s="86"/>
      <c r="BVF3" s="86"/>
      <c r="BVG3" s="86"/>
      <c r="BVH3" s="86"/>
      <c r="BVI3" s="86"/>
      <c r="BVJ3" s="86"/>
      <c r="BVK3" s="86"/>
      <c r="BVL3" s="86"/>
      <c r="BVM3" s="86"/>
      <c r="BVN3" s="86"/>
      <c r="BVO3" s="86"/>
      <c r="BVP3" s="86"/>
      <c r="BVQ3" s="86"/>
      <c r="BVR3" s="86"/>
      <c r="BVS3" s="86"/>
      <c r="BVT3" s="86"/>
      <c r="BVU3" s="86"/>
      <c r="BVV3" s="86"/>
      <c r="BVW3" s="86"/>
      <c r="BVX3" s="86"/>
      <c r="BVY3" s="86"/>
      <c r="BVZ3" s="86"/>
      <c r="BWA3" s="86"/>
      <c r="BWB3" s="86"/>
      <c r="BWC3" s="86"/>
      <c r="BWD3" s="86"/>
      <c r="BWE3" s="86"/>
      <c r="BWF3" s="86"/>
      <c r="BWG3" s="86"/>
      <c r="BWH3" s="86"/>
      <c r="BWI3" s="86"/>
      <c r="BWJ3" s="86"/>
      <c r="BWK3" s="86"/>
      <c r="BWL3" s="86"/>
      <c r="BWM3" s="86"/>
      <c r="BWN3" s="86"/>
      <c r="BWO3" s="86"/>
      <c r="BWP3" s="86"/>
      <c r="BWQ3" s="86"/>
      <c r="BWR3" s="86"/>
      <c r="BWS3" s="86"/>
      <c r="BWT3" s="86"/>
      <c r="BWU3" s="86"/>
      <c r="BWV3" s="86"/>
      <c r="BWW3" s="86"/>
      <c r="BWX3" s="86"/>
      <c r="BWY3" s="86"/>
      <c r="BWZ3" s="86"/>
      <c r="BXA3" s="86"/>
      <c r="BXB3" s="86"/>
      <c r="BXC3" s="86"/>
      <c r="BXD3" s="86"/>
      <c r="BXE3" s="86"/>
      <c r="BXF3" s="86"/>
      <c r="BXG3" s="86"/>
      <c r="BXH3" s="86"/>
      <c r="BXI3" s="86"/>
      <c r="BXJ3" s="86"/>
      <c r="BXK3" s="86"/>
      <c r="BXL3" s="86"/>
      <c r="BXM3" s="86"/>
      <c r="BXN3" s="86"/>
      <c r="BXO3" s="86"/>
      <c r="BXP3" s="86"/>
      <c r="BXQ3" s="86"/>
      <c r="BXR3" s="86"/>
      <c r="BXS3" s="86"/>
      <c r="BXT3" s="86"/>
      <c r="BXU3" s="86"/>
      <c r="BXV3" s="86"/>
      <c r="BXW3" s="86"/>
      <c r="BXX3" s="86"/>
      <c r="BXY3" s="86"/>
      <c r="BXZ3" s="86"/>
      <c r="BYA3" s="86"/>
      <c r="BYB3" s="86"/>
      <c r="BYC3" s="86"/>
      <c r="BYD3" s="86"/>
      <c r="BYE3" s="86"/>
      <c r="BYF3" s="86"/>
      <c r="BYG3" s="86"/>
      <c r="BYH3" s="86"/>
      <c r="BYI3" s="86"/>
      <c r="BYJ3" s="86"/>
      <c r="BYK3" s="86"/>
      <c r="BYL3" s="86"/>
      <c r="BYM3" s="86"/>
      <c r="BYN3" s="86"/>
      <c r="BYO3" s="86"/>
      <c r="BYP3" s="86"/>
      <c r="BYQ3" s="86"/>
      <c r="BYR3" s="86"/>
      <c r="BYS3" s="86"/>
      <c r="BYT3" s="86"/>
      <c r="BYU3" s="86"/>
      <c r="BYV3" s="86"/>
      <c r="BYW3" s="86"/>
      <c r="BYX3" s="86"/>
      <c r="BYY3" s="86"/>
      <c r="BYZ3" s="86"/>
      <c r="BZA3" s="86"/>
      <c r="BZB3" s="86"/>
      <c r="BZC3" s="86"/>
      <c r="BZD3" s="86"/>
      <c r="BZE3" s="86"/>
      <c r="BZF3" s="86"/>
      <c r="BZG3" s="86"/>
      <c r="BZH3" s="86"/>
      <c r="BZI3" s="86"/>
      <c r="BZJ3" s="86"/>
      <c r="BZK3" s="86"/>
      <c r="BZL3" s="86"/>
      <c r="BZM3" s="86"/>
      <c r="BZN3" s="86"/>
      <c r="BZO3" s="86"/>
      <c r="BZP3" s="86"/>
      <c r="BZQ3" s="86"/>
      <c r="BZR3" s="86"/>
      <c r="BZS3" s="86"/>
      <c r="BZT3" s="86"/>
      <c r="BZU3" s="86"/>
      <c r="BZV3" s="86"/>
      <c r="BZW3" s="86"/>
      <c r="BZX3" s="86"/>
      <c r="BZY3" s="86"/>
      <c r="BZZ3" s="86"/>
      <c r="CAA3" s="86"/>
      <c r="CAB3" s="86"/>
      <c r="CAC3" s="86"/>
      <c r="CAD3" s="86"/>
      <c r="CAE3" s="86"/>
      <c r="CAF3" s="86"/>
      <c r="CAG3" s="86"/>
      <c r="CAH3" s="86"/>
      <c r="CAI3" s="86"/>
      <c r="CAJ3" s="86"/>
      <c r="CAK3" s="86"/>
      <c r="CAL3" s="86"/>
      <c r="CAM3" s="86"/>
      <c r="CAN3" s="86"/>
      <c r="CAO3" s="86"/>
      <c r="CAP3" s="86"/>
      <c r="CAQ3" s="86"/>
      <c r="CAR3" s="86"/>
      <c r="CAS3" s="86"/>
      <c r="CAT3" s="86"/>
      <c r="CAU3" s="86"/>
      <c r="CAV3" s="86"/>
      <c r="CAW3" s="86"/>
      <c r="CAX3" s="86"/>
      <c r="CAY3" s="86"/>
      <c r="CAZ3" s="86"/>
      <c r="CBA3" s="86"/>
      <c r="CBB3" s="86"/>
      <c r="CBC3" s="86"/>
      <c r="CBD3" s="86"/>
      <c r="CBE3" s="86"/>
      <c r="CBF3" s="86"/>
      <c r="CBG3" s="86"/>
      <c r="CBH3" s="86"/>
      <c r="CBI3" s="86"/>
      <c r="CBJ3" s="86"/>
      <c r="CBK3" s="86"/>
      <c r="CBL3" s="86"/>
      <c r="CBM3" s="86"/>
      <c r="CBN3" s="86"/>
      <c r="CBO3" s="86"/>
      <c r="CBP3" s="86"/>
      <c r="CBQ3" s="86"/>
      <c r="CBR3" s="86"/>
      <c r="CBS3" s="86"/>
      <c r="CBT3" s="86"/>
      <c r="CBU3" s="86"/>
      <c r="CBV3" s="86"/>
      <c r="CBW3" s="86"/>
      <c r="CBX3" s="86"/>
      <c r="CBY3" s="86"/>
      <c r="CBZ3" s="86"/>
      <c r="CCA3" s="86"/>
      <c r="CCB3" s="86"/>
      <c r="CCC3" s="86"/>
      <c r="CCD3" s="86"/>
      <c r="CCE3" s="86"/>
      <c r="CCF3" s="86"/>
      <c r="CCG3" s="86"/>
      <c r="CCH3" s="86"/>
      <c r="CCI3" s="86"/>
      <c r="CCJ3" s="86"/>
      <c r="CCK3" s="86"/>
      <c r="CCL3" s="86"/>
      <c r="CCM3" s="86"/>
      <c r="CCN3" s="86"/>
      <c r="CCO3" s="86"/>
      <c r="CCP3" s="86"/>
      <c r="CCQ3" s="86"/>
      <c r="CCR3" s="86"/>
      <c r="CCS3" s="86"/>
      <c r="CCT3" s="86"/>
      <c r="CCU3" s="86"/>
      <c r="CCV3" s="86"/>
      <c r="CCW3" s="86"/>
      <c r="CCX3" s="86"/>
      <c r="CCY3" s="86"/>
      <c r="CCZ3" s="86"/>
      <c r="CDA3" s="86"/>
      <c r="CDB3" s="86"/>
      <c r="CDC3" s="86"/>
      <c r="CDD3" s="86"/>
      <c r="CDE3" s="86"/>
      <c r="CDF3" s="86"/>
      <c r="CDG3" s="86"/>
      <c r="CDH3" s="86"/>
      <c r="CDI3" s="86"/>
      <c r="CDJ3" s="86"/>
      <c r="CDK3" s="86"/>
      <c r="CDL3" s="86"/>
      <c r="CDM3" s="86"/>
      <c r="CDN3" s="86"/>
      <c r="CDO3" s="86"/>
      <c r="CDP3" s="86"/>
      <c r="CDQ3" s="86"/>
      <c r="CDR3" s="86"/>
      <c r="CDS3" s="86"/>
      <c r="CDT3" s="86"/>
      <c r="CDU3" s="86"/>
      <c r="CDV3" s="86"/>
      <c r="CDW3" s="86"/>
      <c r="CDX3" s="86"/>
      <c r="CDY3" s="86"/>
      <c r="CDZ3" s="86"/>
      <c r="CEA3" s="86"/>
      <c r="CEB3" s="86"/>
      <c r="CEC3" s="86"/>
      <c r="CED3" s="86"/>
      <c r="CEE3" s="86"/>
      <c r="CEF3" s="86"/>
      <c r="CEG3" s="86"/>
      <c r="CEH3" s="86"/>
      <c r="CEI3" s="86"/>
      <c r="CEJ3" s="86"/>
      <c r="CEK3" s="86"/>
      <c r="CEL3" s="86"/>
      <c r="CEM3" s="86"/>
      <c r="CEN3" s="86"/>
      <c r="CEO3" s="86"/>
      <c r="CEP3" s="86"/>
      <c r="CEQ3" s="86"/>
      <c r="CER3" s="86"/>
      <c r="CES3" s="86"/>
      <c r="CET3" s="86"/>
      <c r="CEU3" s="86"/>
      <c r="CEV3" s="86"/>
      <c r="CEW3" s="86"/>
      <c r="CEX3" s="86"/>
      <c r="CEY3" s="86"/>
      <c r="CEZ3" s="86"/>
      <c r="CFA3" s="86"/>
      <c r="CFB3" s="86"/>
      <c r="CFC3" s="86"/>
      <c r="CFD3" s="86"/>
      <c r="CFE3" s="86"/>
      <c r="CFF3" s="86"/>
      <c r="CFG3" s="86"/>
      <c r="CFH3" s="86"/>
      <c r="CFI3" s="86"/>
      <c r="CFJ3" s="86"/>
      <c r="CFK3" s="86"/>
      <c r="CFL3" s="86"/>
      <c r="CFM3" s="86"/>
      <c r="CFN3" s="86"/>
      <c r="CFO3" s="86"/>
      <c r="CFP3" s="86"/>
      <c r="CFQ3" s="86"/>
      <c r="CFR3" s="86"/>
      <c r="CFS3" s="86"/>
      <c r="CFT3" s="86"/>
      <c r="CFU3" s="86"/>
      <c r="CFV3" s="86"/>
      <c r="CFW3" s="86"/>
      <c r="CFX3" s="86"/>
      <c r="CFY3" s="86"/>
      <c r="CFZ3" s="86"/>
      <c r="CGA3" s="86"/>
      <c r="CGB3" s="86"/>
      <c r="CGC3" s="86"/>
      <c r="CGD3" s="86"/>
      <c r="CGE3" s="86"/>
      <c r="CGF3" s="86"/>
      <c r="CGG3" s="86"/>
      <c r="CGH3" s="86"/>
      <c r="CGI3" s="86"/>
      <c r="CGJ3" s="86"/>
      <c r="CGK3" s="86"/>
      <c r="CGL3" s="86"/>
      <c r="CGM3" s="86"/>
      <c r="CGN3" s="86"/>
      <c r="CGO3" s="86"/>
      <c r="CGP3" s="86"/>
      <c r="CGQ3" s="86"/>
      <c r="CGR3" s="86"/>
      <c r="CGS3" s="86"/>
      <c r="CGT3" s="86"/>
      <c r="CGU3" s="86"/>
      <c r="CGV3" s="86"/>
      <c r="CGW3" s="86"/>
      <c r="CGX3" s="86"/>
      <c r="CGY3" s="86"/>
      <c r="CGZ3" s="86"/>
      <c r="CHA3" s="86"/>
      <c r="CHB3" s="86"/>
      <c r="CHC3" s="86"/>
      <c r="CHD3" s="86"/>
      <c r="CHE3" s="86"/>
      <c r="CHF3" s="86"/>
      <c r="CHG3" s="86"/>
      <c r="CHH3" s="86"/>
      <c r="CHI3" s="86"/>
      <c r="CHJ3" s="86"/>
      <c r="CHK3" s="86"/>
      <c r="CHL3" s="86"/>
      <c r="CHM3" s="86"/>
      <c r="CHN3" s="86"/>
      <c r="CHO3" s="86"/>
      <c r="CHP3" s="86"/>
      <c r="CHQ3" s="86"/>
      <c r="CHR3" s="86"/>
      <c r="CHS3" s="86"/>
      <c r="CHT3" s="86"/>
      <c r="CHU3" s="86"/>
      <c r="CHV3" s="86"/>
      <c r="CHW3" s="86"/>
      <c r="CHX3" s="86"/>
      <c r="CHY3" s="86"/>
      <c r="CHZ3" s="86"/>
      <c r="CIA3" s="86"/>
      <c r="CIB3" s="86"/>
      <c r="CIC3" s="86"/>
      <c r="CID3" s="86"/>
      <c r="CIE3" s="86"/>
      <c r="CIF3" s="86"/>
      <c r="CIG3" s="86"/>
      <c r="CIH3" s="86"/>
      <c r="CII3" s="86"/>
      <c r="CIJ3" s="86"/>
      <c r="CIK3" s="86"/>
      <c r="CIL3" s="86"/>
      <c r="CIM3" s="86"/>
      <c r="CIN3" s="86"/>
      <c r="CIO3" s="86"/>
      <c r="CIP3" s="86"/>
      <c r="CIQ3" s="86"/>
      <c r="CIR3" s="86"/>
      <c r="CIS3" s="86"/>
      <c r="CIT3" s="86"/>
      <c r="CIU3" s="86"/>
      <c r="CIV3" s="86"/>
      <c r="CIW3" s="86"/>
      <c r="CIX3" s="86"/>
      <c r="CIY3" s="86"/>
      <c r="CIZ3" s="86"/>
      <c r="CJA3" s="86"/>
      <c r="CJB3" s="86"/>
      <c r="CJC3" s="86"/>
      <c r="CJD3" s="86"/>
      <c r="CJE3" s="86"/>
      <c r="CJF3" s="86"/>
      <c r="CJG3" s="86"/>
      <c r="CJH3" s="86"/>
      <c r="CJI3" s="86"/>
      <c r="CJJ3" s="86"/>
      <c r="CJK3" s="86"/>
      <c r="CJL3" s="86"/>
      <c r="CJM3" s="86"/>
      <c r="CJN3" s="86"/>
      <c r="CJO3" s="86"/>
      <c r="CJP3" s="86"/>
      <c r="CJQ3" s="86"/>
      <c r="CJR3" s="86"/>
      <c r="CJS3" s="86"/>
      <c r="CJT3" s="86"/>
      <c r="CJU3" s="86"/>
      <c r="CJV3" s="86"/>
      <c r="CJW3" s="86"/>
      <c r="CJX3" s="86"/>
      <c r="CJY3" s="86"/>
      <c r="CJZ3" s="86"/>
      <c r="CKA3" s="86"/>
      <c r="CKB3" s="86"/>
      <c r="CKC3" s="86"/>
      <c r="CKD3" s="86"/>
      <c r="CKE3" s="86"/>
      <c r="CKF3" s="86"/>
      <c r="CKG3" s="86"/>
      <c r="CKH3" s="86"/>
      <c r="CKI3" s="86"/>
      <c r="CKJ3" s="86"/>
      <c r="CKK3" s="86"/>
      <c r="CKL3" s="86"/>
      <c r="CKM3" s="86"/>
      <c r="CKN3" s="86"/>
      <c r="CKO3" s="86"/>
      <c r="CKP3" s="86"/>
      <c r="CKQ3" s="86"/>
      <c r="CKR3" s="86"/>
      <c r="CKS3" s="86"/>
      <c r="CKT3" s="86"/>
      <c r="CKU3" s="86"/>
      <c r="CKV3" s="86"/>
      <c r="CKW3" s="86"/>
      <c r="CKX3" s="86"/>
      <c r="CKY3" s="86"/>
      <c r="CKZ3" s="86"/>
      <c r="CLA3" s="86"/>
      <c r="CLB3" s="86"/>
      <c r="CLC3" s="86"/>
      <c r="CLD3" s="86"/>
      <c r="CLE3" s="86"/>
      <c r="CLF3" s="86"/>
      <c r="CLG3" s="86"/>
      <c r="CLH3" s="86"/>
      <c r="CLI3" s="86"/>
      <c r="CLJ3" s="86"/>
      <c r="CLK3" s="86"/>
      <c r="CLL3" s="86"/>
      <c r="CLM3" s="86"/>
      <c r="CLN3" s="86"/>
      <c r="CLO3" s="86"/>
      <c r="CLP3" s="86"/>
      <c r="CLQ3" s="86"/>
      <c r="CLR3" s="86"/>
      <c r="CLS3" s="86"/>
      <c r="CLT3" s="86"/>
      <c r="CLU3" s="86"/>
      <c r="CLV3" s="86"/>
      <c r="CLW3" s="86"/>
      <c r="CLX3" s="86"/>
      <c r="CLY3" s="86"/>
      <c r="CLZ3" s="86"/>
      <c r="CMA3" s="86"/>
      <c r="CMB3" s="86"/>
      <c r="CMC3" s="86"/>
      <c r="CMD3" s="86"/>
      <c r="CME3" s="86"/>
      <c r="CMF3" s="86"/>
      <c r="CMG3" s="86"/>
      <c r="CMH3" s="86"/>
      <c r="CMI3" s="86"/>
      <c r="CMJ3" s="86"/>
      <c r="CMK3" s="86"/>
      <c r="CML3" s="86"/>
      <c r="CMM3" s="86"/>
      <c r="CMN3" s="86"/>
      <c r="CMO3" s="86"/>
      <c r="CMP3" s="86"/>
      <c r="CMQ3" s="86"/>
      <c r="CMR3" s="86"/>
      <c r="CMS3" s="86"/>
      <c r="CMT3" s="86"/>
      <c r="CMU3" s="86"/>
      <c r="CMV3" s="86"/>
      <c r="CMW3" s="86"/>
      <c r="CMX3" s="86"/>
      <c r="CMY3" s="86"/>
      <c r="CMZ3" s="86"/>
      <c r="CNA3" s="86"/>
      <c r="CNB3" s="86"/>
      <c r="CNC3" s="86"/>
      <c r="CND3" s="86"/>
      <c r="CNE3" s="86"/>
      <c r="CNF3" s="86"/>
      <c r="CNG3" s="86"/>
      <c r="CNH3" s="86"/>
      <c r="CNI3" s="86"/>
      <c r="CNJ3" s="86"/>
      <c r="CNK3" s="86"/>
      <c r="CNL3" s="86"/>
      <c r="CNM3" s="86"/>
      <c r="CNN3" s="86"/>
      <c r="CNO3" s="86"/>
      <c r="CNP3" s="86"/>
      <c r="CNQ3" s="86"/>
      <c r="CNR3" s="86"/>
      <c r="CNS3" s="86"/>
      <c r="CNT3" s="86"/>
      <c r="CNU3" s="86"/>
      <c r="CNV3" s="86"/>
      <c r="CNW3" s="86"/>
      <c r="CNX3" s="86"/>
      <c r="CNY3" s="86"/>
      <c r="CNZ3" s="86"/>
      <c r="COA3" s="86"/>
      <c r="COB3" s="86"/>
      <c r="COC3" s="86"/>
      <c r="COD3" s="86"/>
      <c r="COE3" s="86"/>
      <c r="COF3" s="86"/>
      <c r="COG3" s="86"/>
      <c r="COH3" s="86"/>
      <c r="COI3" s="86"/>
      <c r="COJ3" s="86"/>
      <c r="COK3" s="86"/>
      <c r="COL3" s="86"/>
      <c r="COM3" s="86"/>
      <c r="CON3" s="86"/>
      <c r="COO3" s="86"/>
      <c r="COP3" s="86"/>
      <c r="COQ3" s="86"/>
      <c r="COR3" s="86"/>
      <c r="COS3" s="86"/>
      <c r="COT3" s="86"/>
      <c r="COU3" s="86"/>
      <c r="COV3" s="86"/>
      <c r="COW3" s="86"/>
      <c r="COX3" s="86"/>
      <c r="COY3" s="86"/>
      <c r="COZ3" s="86"/>
      <c r="CPA3" s="86"/>
      <c r="CPB3" s="86"/>
      <c r="CPC3" s="86"/>
      <c r="CPD3" s="86"/>
      <c r="CPE3" s="86"/>
      <c r="CPF3" s="86"/>
      <c r="CPG3" s="86"/>
      <c r="CPH3" s="86"/>
      <c r="CPI3" s="86"/>
      <c r="CPJ3" s="86"/>
      <c r="CPK3" s="86"/>
      <c r="CPL3" s="86"/>
      <c r="CPM3" s="86"/>
      <c r="CPN3" s="86"/>
      <c r="CPO3" s="86"/>
      <c r="CPP3" s="86"/>
      <c r="CPQ3" s="86"/>
      <c r="CPR3" s="86"/>
      <c r="CPS3" s="86"/>
      <c r="CPT3" s="86"/>
      <c r="CPU3" s="86"/>
      <c r="CPV3" s="86"/>
      <c r="CPW3" s="86"/>
      <c r="CPX3" s="86"/>
      <c r="CPY3" s="86"/>
      <c r="CPZ3" s="86"/>
      <c r="CQA3" s="86"/>
      <c r="CQB3" s="86"/>
      <c r="CQC3" s="86"/>
      <c r="CQD3" s="86"/>
      <c r="CQE3" s="86"/>
      <c r="CQF3" s="86"/>
      <c r="CQG3" s="86"/>
      <c r="CQH3" s="86"/>
      <c r="CQI3" s="86"/>
      <c r="CQJ3" s="86"/>
      <c r="CQK3" s="86"/>
      <c r="CQL3" s="86"/>
      <c r="CQM3" s="86"/>
      <c r="CQN3" s="86"/>
      <c r="CQO3" s="86"/>
      <c r="CQP3" s="86"/>
      <c r="CQQ3" s="86"/>
      <c r="CQR3" s="86"/>
      <c r="CQS3" s="86"/>
      <c r="CQT3" s="86"/>
      <c r="CQU3" s="86"/>
      <c r="CQV3" s="86"/>
      <c r="CQW3" s="86"/>
      <c r="CQX3" s="86"/>
      <c r="CQY3" s="86"/>
      <c r="CQZ3" s="86"/>
      <c r="CRA3" s="86"/>
      <c r="CRB3" s="86"/>
      <c r="CRC3" s="86"/>
      <c r="CRD3" s="86"/>
      <c r="CRE3" s="86"/>
      <c r="CRF3" s="86"/>
      <c r="CRG3" s="86"/>
      <c r="CRH3" s="86"/>
      <c r="CRI3" s="86"/>
      <c r="CRJ3" s="86"/>
      <c r="CRK3" s="86"/>
      <c r="CRL3" s="86"/>
      <c r="CRM3" s="86"/>
      <c r="CRN3" s="86"/>
      <c r="CRO3" s="86"/>
      <c r="CRP3" s="86"/>
      <c r="CRQ3" s="86"/>
      <c r="CRR3" s="86"/>
      <c r="CRS3" s="86"/>
      <c r="CRT3" s="86"/>
      <c r="CRU3" s="86"/>
      <c r="CRV3" s="86"/>
      <c r="CRW3" s="86"/>
      <c r="CRX3" s="86"/>
      <c r="CRY3" s="86"/>
      <c r="CRZ3" s="86"/>
      <c r="CSA3" s="86"/>
      <c r="CSB3" s="86"/>
      <c r="CSC3" s="86"/>
      <c r="CSD3" s="86"/>
      <c r="CSE3" s="86"/>
      <c r="CSF3" s="86"/>
      <c r="CSG3" s="86"/>
      <c r="CSH3" s="86"/>
      <c r="CSI3" s="86"/>
      <c r="CSJ3" s="86"/>
      <c r="CSK3" s="86"/>
      <c r="CSL3" s="86"/>
      <c r="CSM3" s="86"/>
      <c r="CSN3" s="86"/>
      <c r="CSO3" s="86"/>
      <c r="CSP3" s="86"/>
      <c r="CSQ3" s="86"/>
      <c r="CSR3" s="86"/>
      <c r="CSS3" s="86"/>
      <c r="CST3" s="86"/>
      <c r="CSU3" s="86"/>
      <c r="CSV3" s="86"/>
      <c r="CSW3" s="86"/>
      <c r="CSX3" s="86"/>
      <c r="CSY3" s="86"/>
      <c r="CSZ3" s="86"/>
      <c r="CTA3" s="86"/>
      <c r="CTB3" s="86"/>
      <c r="CTC3" s="86"/>
      <c r="CTD3" s="86"/>
      <c r="CTE3" s="86"/>
      <c r="CTF3" s="86"/>
      <c r="CTG3" s="86"/>
      <c r="CTH3" s="86"/>
      <c r="CTI3" s="86"/>
      <c r="CTJ3" s="86"/>
      <c r="CTK3" s="86"/>
      <c r="CTL3" s="86"/>
      <c r="CTM3" s="86"/>
      <c r="CTN3" s="86"/>
      <c r="CTO3" s="86"/>
      <c r="CTP3" s="86"/>
      <c r="CTQ3" s="86"/>
      <c r="CTR3" s="86"/>
      <c r="CTS3" s="86"/>
      <c r="CTT3" s="86"/>
      <c r="CTU3" s="86"/>
      <c r="CTV3" s="86"/>
      <c r="CTW3" s="86"/>
      <c r="CTX3" s="86"/>
      <c r="CTY3" s="86"/>
      <c r="CTZ3" s="86"/>
      <c r="CUA3" s="86"/>
      <c r="CUB3" s="86"/>
      <c r="CUC3" s="86"/>
      <c r="CUD3" s="86"/>
      <c r="CUE3" s="86"/>
      <c r="CUF3" s="86"/>
      <c r="CUG3" s="86"/>
      <c r="CUH3" s="86"/>
      <c r="CUI3" s="86"/>
      <c r="CUJ3" s="86"/>
      <c r="CUK3" s="86"/>
      <c r="CUL3" s="86"/>
      <c r="CUM3" s="86"/>
      <c r="CUN3" s="86"/>
      <c r="CUO3" s="86"/>
      <c r="CUP3" s="86"/>
      <c r="CUQ3" s="86"/>
      <c r="CUR3" s="86"/>
      <c r="CUS3" s="86"/>
      <c r="CUT3" s="86"/>
      <c r="CUU3" s="86"/>
      <c r="CUV3" s="86"/>
      <c r="CUW3" s="86"/>
      <c r="CUX3" s="86"/>
      <c r="CUY3" s="86"/>
      <c r="CUZ3" s="86"/>
      <c r="CVA3" s="86"/>
      <c r="CVB3" s="86"/>
      <c r="CVC3" s="86"/>
      <c r="CVD3" s="86"/>
      <c r="CVE3" s="86"/>
      <c r="CVF3" s="86"/>
      <c r="CVG3" s="86"/>
      <c r="CVH3" s="86"/>
      <c r="CVI3" s="86"/>
      <c r="CVJ3" s="86"/>
      <c r="CVK3" s="86"/>
      <c r="CVL3" s="86"/>
      <c r="CVM3" s="86"/>
      <c r="CVN3" s="86"/>
      <c r="CVO3" s="86"/>
      <c r="CVP3" s="86"/>
      <c r="CVQ3" s="86"/>
      <c r="CVR3" s="86"/>
      <c r="CVS3" s="86"/>
      <c r="CVT3" s="86"/>
      <c r="CVU3" s="86"/>
      <c r="CVV3" s="86"/>
      <c r="CVW3" s="86"/>
      <c r="CVX3" s="86"/>
      <c r="CVY3" s="86"/>
      <c r="CVZ3" s="86"/>
      <c r="CWA3" s="86"/>
      <c r="CWB3" s="86"/>
      <c r="CWC3" s="86"/>
      <c r="CWD3" s="86"/>
      <c r="CWE3" s="86"/>
      <c r="CWF3" s="86"/>
      <c r="CWG3" s="86"/>
      <c r="CWH3" s="86"/>
      <c r="CWI3" s="86"/>
      <c r="CWJ3" s="86"/>
      <c r="CWK3" s="86"/>
      <c r="CWL3" s="86"/>
      <c r="CWM3" s="86"/>
      <c r="CWN3" s="86"/>
      <c r="CWO3" s="86"/>
      <c r="CWP3" s="86"/>
      <c r="CWQ3" s="86"/>
      <c r="CWR3" s="86"/>
      <c r="CWS3" s="86"/>
      <c r="CWT3" s="86"/>
      <c r="CWU3" s="86"/>
      <c r="CWV3" s="86"/>
      <c r="CWW3" s="86"/>
      <c r="CWX3" s="86"/>
      <c r="CWY3" s="86"/>
      <c r="CWZ3" s="86"/>
      <c r="CXA3" s="86"/>
      <c r="CXB3" s="86"/>
      <c r="CXC3" s="86"/>
      <c r="CXD3" s="86"/>
      <c r="CXE3" s="86"/>
      <c r="CXF3" s="86"/>
      <c r="CXG3" s="86"/>
      <c r="CXH3" s="86"/>
      <c r="CXI3" s="86"/>
      <c r="CXJ3" s="86"/>
      <c r="CXK3" s="86"/>
      <c r="CXL3" s="86"/>
      <c r="CXM3" s="86"/>
      <c r="CXN3" s="86"/>
      <c r="CXO3" s="86"/>
      <c r="CXP3" s="86"/>
      <c r="CXQ3" s="86"/>
      <c r="CXR3" s="86"/>
      <c r="CXS3" s="86"/>
      <c r="CXT3" s="86"/>
      <c r="CXU3" s="86"/>
      <c r="CXV3" s="86"/>
      <c r="CXW3" s="86"/>
      <c r="CXX3" s="86"/>
      <c r="CXY3" s="86"/>
      <c r="CXZ3" s="86"/>
      <c r="CYA3" s="86"/>
      <c r="CYB3" s="86"/>
      <c r="CYC3" s="86"/>
      <c r="CYD3" s="86"/>
      <c r="CYE3" s="86"/>
      <c r="CYF3" s="86"/>
      <c r="CYG3" s="86"/>
      <c r="CYH3" s="86"/>
      <c r="CYI3" s="86"/>
      <c r="CYJ3" s="86"/>
      <c r="CYK3" s="86"/>
      <c r="CYL3" s="86"/>
      <c r="CYM3" s="86"/>
      <c r="CYN3" s="86"/>
      <c r="CYO3" s="86"/>
      <c r="CYP3" s="86"/>
      <c r="CYQ3" s="86"/>
      <c r="CYR3" s="86"/>
      <c r="CYS3" s="86"/>
      <c r="CYT3" s="86"/>
      <c r="CYU3" s="86"/>
      <c r="CYV3" s="86"/>
      <c r="CYW3" s="86"/>
      <c r="CYX3" s="86"/>
      <c r="CYY3" s="86"/>
      <c r="CYZ3" s="86"/>
      <c r="CZA3" s="86"/>
      <c r="CZB3" s="86"/>
      <c r="CZC3" s="86"/>
      <c r="CZD3" s="86"/>
      <c r="CZE3" s="86"/>
      <c r="CZF3" s="86"/>
      <c r="CZG3" s="86"/>
      <c r="CZH3" s="86"/>
      <c r="CZI3" s="86"/>
      <c r="CZJ3" s="86"/>
      <c r="CZK3" s="86"/>
      <c r="CZL3" s="86"/>
      <c r="CZM3" s="86"/>
      <c r="CZN3" s="86"/>
      <c r="CZO3" s="86"/>
      <c r="CZP3" s="86"/>
      <c r="CZQ3" s="86"/>
      <c r="CZR3" s="86"/>
      <c r="CZS3" s="86"/>
      <c r="CZT3" s="86"/>
      <c r="CZU3" s="86"/>
      <c r="CZV3" s="86"/>
      <c r="CZW3" s="86"/>
      <c r="CZX3" s="86"/>
      <c r="CZY3" s="86"/>
      <c r="CZZ3" s="86"/>
      <c r="DAA3" s="86"/>
      <c r="DAB3" s="86"/>
      <c r="DAC3" s="86"/>
      <c r="DAD3" s="86"/>
      <c r="DAE3" s="86"/>
      <c r="DAF3" s="86"/>
      <c r="DAG3" s="86"/>
      <c r="DAH3" s="86"/>
      <c r="DAI3" s="86"/>
      <c r="DAJ3" s="86"/>
      <c r="DAK3" s="86"/>
      <c r="DAL3" s="86"/>
      <c r="DAM3" s="86"/>
      <c r="DAN3" s="86"/>
      <c r="DAO3" s="86"/>
      <c r="DAP3" s="86"/>
      <c r="DAQ3" s="86"/>
      <c r="DAR3" s="86"/>
      <c r="DAS3" s="86"/>
      <c r="DAT3" s="86"/>
      <c r="DAU3" s="86"/>
      <c r="DAV3" s="86"/>
      <c r="DAW3" s="86"/>
      <c r="DAX3" s="86"/>
      <c r="DAY3" s="86"/>
      <c r="DAZ3" s="86"/>
      <c r="DBA3" s="86"/>
      <c r="DBB3" s="86"/>
      <c r="DBC3" s="86"/>
      <c r="DBD3" s="86"/>
      <c r="DBE3" s="86"/>
      <c r="DBF3" s="86"/>
      <c r="DBG3" s="86"/>
      <c r="DBH3" s="86"/>
      <c r="DBI3" s="86"/>
      <c r="DBJ3" s="86"/>
      <c r="DBK3" s="86"/>
      <c r="DBL3" s="86"/>
      <c r="DBM3" s="86"/>
      <c r="DBN3" s="86"/>
      <c r="DBO3" s="86"/>
      <c r="DBP3" s="86"/>
      <c r="DBQ3" s="86"/>
      <c r="DBR3" s="86"/>
      <c r="DBS3" s="86"/>
      <c r="DBT3" s="86"/>
      <c r="DBU3" s="86"/>
      <c r="DBV3" s="86"/>
      <c r="DBW3" s="86"/>
      <c r="DBX3" s="86"/>
      <c r="DBY3" s="86"/>
      <c r="DBZ3" s="86"/>
      <c r="DCA3" s="86"/>
      <c r="DCB3" s="86"/>
      <c r="DCC3" s="86"/>
      <c r="DCD3" s="86"/>
      <c r="DCE3" s="86"/>
      <c r="DCF3" s="86"/>
      <c r="DCG3" s="86"/>
      <c r="DCH3" s="86"/>
      <c r="DCI3" s="86"/>
      <c r="DCJ3" s="86"/>
      <c r="DCK3" s="86"/>
      <c r="DCL3" s="86"/>
      <c r="DCM3" s="86"/>
      <c r="DCN3" s="86"/>
      <c r="DCO3" s="86"/>
      <c r="DCP3" s="86"/>
      <c r="DCQ3" s="86"/>
      <c r="DCR3" s="86"/>
      <c r="DCS3" s="86"/>
      <c r="DCT3" s="86"/>
      <c r="DCU3" s="86"/>
      <c r="DCV3" s="86"/>
      <c r="DCW3" s="86"/>
      <c r="DCX3" s="86"/>
      <c r="DCY3" s="86"/>
      <c r="DCZ3" s="86"/>
      <c r="DDA3" s="86"/>
      <c r="DDB3" s="86"/>
      <c r="DDC3" s="86"/>
      <c r="DDD3" s="86"/>
      <c r="DDE3" s="86"/>
      <c r="DDF3" s="86"/>
      <c r="DDG3" s="86"/>
      <c r="DDH3" s="86"/>
      <c r="DDI3" s="86"/>
      <c r="DDJ3" s="86"/>
      <c r="DDK3" s="86"/>
      <c r="DDL3" s="86"/>
      <c r="DDM3" s="86"/>
      <c r="DDN3" s="86"/>
      <c r="DDO3" s="86"/>
      <c r="DDP3" s="86"/>
      <c r="DDQ3" s="86"/>
      <c r="DDR3" s="86"/>
      <c r="DDS3" s="86"/>
      <c r="DDT3" s="86"/>
      <c r="DDU3" s="86"/>
      <c r="DDV3" s="86"/>
      <c r="DDW3" s="86"/>
      <c r="DDX3" s="86"/>
      <c r="DDY3" s="86"/>
      <c r="DDZ3" s="86"/>
      <c r="DEA3" s="86"/>
      <c r="DEB3" s="86"/>
      <c r="DEC3" s="86"/>
      <c r="DED3" s="86"/>
      <c r="DEE3" s="86"/>
      <c r="DEF3" s="86"/>
      <c r="DEG3" s="86"/>
      <c r="DEH3" s="86"/>
      <c r="DEI3" s="86"/>
      <c r="DEJ3" s="86"/>
      <c r="DEK3" s="86"/>
      <c r="DEL3" s="86"/>
      <c r="DEM3" s="86"/>
      <c r="DEN3" s="86"/>
      <c r="DEO3" s="86"/>
      <c r="DEP3" s="86"/>
      <c r="DEQ3" s="86"/>
      <c r="DER3" s="86"/>
      <c r="DES3" s="86"/>
      <c r="DET3" s="86"/>
      <c r="DEU3" s="86"/>
      <c r="DEV3" s="86"/>
      <c r="DEW3" s="86"/>
      <c r="DEX3" s="86"/>
      <c r="DEY3" s="86"/>
      <c r="DEZ3" s="86"/>
      <c r="DFA3" s="86"/>
      <c r="DFB3" s="86"/>
      <c r="DFC3" s="86"/>
      <c r="DFD3" s="86"/>
      <c r="DFE3" s="86"/>
      <c r="DFF3" s="86"/>
      <c r="DFG3" s="86"/>
      <c r="DFH3" s="86"/>
      <c r="DFI3" s="86"/>
      <c r="DFJ3" s="86"/>
      <c r="DFK3" s="86"/>
      <c r="DFL3" s="86"/>
      <c r="DFM3" s="86"/>
      <c r="DFN3" s="86"/>
      <c r="DFO3" s="86"/>
      <c r="DFP3" s="86"/>
      <c r="DFQ3" s="86"/>
      <c r="DFR3" s="86"/>
      <c r="DFS3" s="86"/>
      <c r="DFT3" s="86"/>
      <c r="DFU3" s="86"/>
      <c r="DFV3" s="86"/>
      <c r="DFW3" s="86"/>
      <c r="DFX3" s="86"/>
      <c r="DFY3" s="86"/>
      <c r="DFZ3" s="86"/>
      <c r="DGA3" s="86"/>
      <c r="DGB3" s="86"/>
      <c r="DGC3" s="86"/>
      <c r="DGD3" s="86"/>
      <c r="DGE3" s="86"/>
      <c r="DGF3" s="86"/>
      <c r="DGG3" s="86"/>
      <c r="DGH3" s="86"/>
      <c r="DGI3" s="86"/>
      <c r="DGJ3" s="86"/>
      <c r="DGK3" s="86"/>
      <c r="DGL3" s="86"/>
      <c r="DGM3" s="86"/>
      <c r="DGN3" s="86"/>
      <c r="DGO3" s="86"/>
      <c r="DGP3" s="86"/>
      <c r="DGQ3" s="86"/>
      <c r="DGR3" s="86"/>
      <c r="DGS3" s="86"/>
      <c r="DGT3" s="86"/>
      <c r="DGU3" s="86"/>
      <c r="DGV3" s="86"/>
      <c r="DGW3" s="86"/>
      <c r="DGX3" s="86"/>
      <c r="DGY3" s="86"/>
      <c r="DGZ3" s="86"/>
      <c r="DHA3" s="86"/>
      <c r="DHB3" s="86"/>
      <c r="DHC3" s="86"/>
      <c r="DHD3" s="86"/>
      <c r="DHE3" s="86"/>
      <c r="DHF3" s="86"/>
      <c r="DHG3" s="86"/>
      <c r="DHH3" s="86"/>
      <c r="DHI3" s="86"/>
      <c r="DHJ3" s="86"/>
      <c r="DHK3" s="86"/>
      <c r="DHL3" s="86"/>
      <c r="DHM3" s="86"/>
      <c r="DHN3" s="86"/>
      <c r="DHO3" s="86"/>
      <c r="DHP3" s="86"/>
      <c r="DHQ3" s="86"/>
      <c r="DHR3" s="86"/>
      <c r="DHS3" s="86"/>
      <c r="DHT3" s="86"/>
      <c r="DHU3" s="86"/>
      <c r="DHV3" s="86"/>
      <c r="DHW3" s="86"/>
      <c r="DHX3" s="86"/>
      <c r="DHY3" s="86"/>
      <c r="DHZ3" s="86"/>
      <c r="DIA3" s="86"/>
      <c r="DIB3" s="86"/>
      <c r="DIC3" s="86"/>
      <c r="DID3" s="86"/>
      <c r="DIE3" s="86"/>
      <c r="DIF3" s="86"/>
      <c r="DIG3" s="86"/>
      <c r="DIH3" s="86"/>
      <c r="DII3" s="86"/>
      <c r="DIJ3" s="86"/>
      <c r="DIK3" s="86"/>
      <c r="DIL3" s="86"/>
      <c r="DIM3" s="86"/>
      <c r="DIN3" s="86"/>
      <c r="DIO3" s="86"/>
      <c r="DIP3" s="86"/>
      <c r="DIQ3" s="86"/>
      <c r="DIR3" s="86"/>
      <c r="DIS3" s="86"/>
      <c r="DIT3" s="86"/>
      <c r="DIU3" s="86"/>
      <c r="DIV3" s="86"/>
      <c r="DIW3" s="86"/>
      <c r="DIX3" s="86"/>
      <c r="DIY3" s="86"/>
      <c r="DIZ3" s="86"/>
      <c r="DJA3" s="86"/>
      <c r="DJB3" s="86"/>
      <c r="DJC3" s="86"/>
      <c r="DJD3" s="86"/>
      <c r="DJE3" s="86"/>
      <c r="DJF3" s="86"/>
      <c r="DJG3" s="86"/>
      <c r="DJH3" s="86"/>
      <c r="DJI3" s="86"/>
      <c r="DJJ3" s="86"/>
      <c r="DJK3" s="86"/>
      <c r="DJL3" s="86"/>
      <c r="DJM3" s="86"/>
      <c r="DJN3" s="86"/>
      <c r="DJO3" s="86"/>
      <c r="DJP3" s="86"/>
      <c r="DJQ3" s="86"/>
      <c r="DJR3" s="86"/>
      <c r="DJS3" s="86"/>
      <c r="DJT3" s="86"/>
      <c r="DJU3" s="86"/>
      <c r="DJV3" s="86"/>
      <c r="DJW3" s="86"/>
      <c r="DJX3" s="86"/>
      <c r="DJY3" s="86"/>
      <c r="DJZ3" s="86"/>
      <c r="DKA3" s="86"/>
      <c r="DKB3" s="86"/>
      <c r="DKC3" s="86"/>
      <c r="DKD3" s="86"/>
      <c r="DKE3" s="86"/>
      <c r="DKF3" s="86"/>
      <c r="DKG3" s="86"/>
      <c r="DKH3" s="86"/>
      <c r="DKI3" s="86"/>
      <c r="DKJ3" s="86"/>
      <c r="DKK3" s="86"/>
      <c r="DKL3" s="86"/>
      <c r="DKM3" s="86"/>
      <c r="DKN3" s="86"/>
      <c r="DKO3" s="86"/>
      <c r="DKP3" s="86"/>
      <c r="DKQ3" s="86"/>
      <c r="DKR3" s="86"/>
      <c r="DKS3" s="86"/>
      <c r="DKT3" s="86"/>
      <c r="DKU3" s="86"/>
      <c r="DKV3" s="86"/>
      <c r="DKW3" s="86"/>
      <c r="DKX3" s="86"/>
      <c r="DKY3" s="86"/>
      <c r="DKZ3" s="86"/>
      <c r="DLA3" s="86"/>
      <c r="DLB3" s="86"/>
      <c r="DLC3" s="86"/>
      <c r="DLD3" s="86"/>
      <c r="DLE3" s="86"/>
      <c r="DLF3" s="86"/>
      <c r="DLG3" s="86"/>
      <c r="DLH3" s="86"/>
      <c r="DLI3" s="86"/>
      <c r="DLJ3" s="86"/>
      <c r="DLK3" s="86"/>
      <c r="DLL3" s="86"/>
      <c r="DLM3" s="86"/>
      <c r="DLN3" s="86"/>
      <c r="DLO3" s="86"/>
      <c r="DLP3" s="86"/>
      <c r="DLQ3" s="86"/>
      <c r="DLR3" s="86"/>
      <c r="DLS3" s="86"/>
      <c r="DLT3" s="86"/>
      <c r="DLU3" s="86"/>
      <c r="DLV3" s="86"/>
      <c r="DLW3" s="86"/>
      <c r="DLX3" s="86"/>
      <c r="DLY3" s="86"/>
      <c r="DLZ3" s="86"/>
      <c r="DMA3" s="86"/>
      <c r="DMB3" s="86"/>
      <c r="DMC3" s="86"/>
      <c r="DMD3" s="86"/>
      <c r="DME3" s="86"/>
      <c r="DMF3" s="86"/>
      <c r="DMG3" s="86"/>
      <c r="DMH3" s="86"/>
      <c r="DMI3" s="86"/>
      <c r="DMJ3" s="86"/>
      <c r="DMK3" s="86"/>
      <c r="DML3" s="86"/>
      <c r="DMM3" s="86"/>
      <c r="DMN3" s="86"/>
      <c r="DMO3" s="86"/>
      <c r="DMP3" s="86"/>
      <c r="DMQ3" s="86"/>
      <c r="DMR3" s="86"/>
      <c r="DMS3" s="86"/>
      <c r="DMT3" s="86"/>
      <c r="DMU3" s="86"/>
      <c r="DMV3" s="86"/>
      <c r="DMW3" s="86"/>
      <c r="DMX3" s="86"/>
      <c r="DMY3" s="86"/>
      <c r="DMZ3" s="86"/>
      <c r="DNA3" s="86"/>
      <c r="DNB3" s="86"/>
      <c r="DNC3" s="86"/>
      <c r="DND3" s="86"/>
      <c r="DNE3" s="86"/>
      <c r="DNF3" s="86"/>
      <c r="DNG3" s="86"/>
      <c r="DNH3" s="86"/>
      <c r="DNI3" s="86"/>
      <c r="DNJ3" s="86"/>
      <c r="DNK3" s="86"/>
      <c r="DNL3" s="86"/>
      <c r="DNM3" s="86"/>
      <c r="DNN3" s="86"/>
      <c r="DNO3" s="86"/>
      <c r="DNP3" s="86"/>
      <c r="DNQ3" s="86"/>
      <c r="DNR3" s="86"/>
      <c r="DNS3" s="86"/>
      <c r="DNT3" s="86"/>
      <c r="DNU3" s="86"/>
      <c r="DNV3" s="86"/>
      <c r="DNW3" s="86"/>
      <c r="DNX3" s="86"/>
      <c r="DNY3" s="86"/>
      <c r="DNZ3" s="86"/>
      <c r="DOA3" s="86"/>
      <c r="DOB3" s="86"/>
      <c r="DOC3" s="86"/>
      <c r="DOD3" s="86"/>
      <c r="DOE3" s="86"/>
      <c r="DOF3" s="86"/>
      <c r="DOG3" s="86"/>
      <c r="DOH3" s="86"/>
      <c r="DOI3" s="86"/>
      <c r="DOJ3" s="86"/>
      <c r="DOK3" s="86"/>
      <c r="DOL3" s="86"/>
      <c r="DOM3" s="86"/>
      <c r="DON3" s="86"/>
      <c r="DOO3" s="86"/>
      <c r="DOP3" s="86"/>
      <c r="DOQ3" s="86"/>
      <c r="DOR3" s="86"/>
      <c r="DOS3" s="86"/>
      <c r="DOT3" s="86"/>
      <c r="DOU3" s="86"/>
      <c r="DOV3" s="86"/>
      <c r="DOW3" s="86"/>
      <c r="DOX3" s="86"/>
      <c r="DOY3" s="86"/>
      <c r="DOZ3" s="86"/>
      <c r="DPA3" s="86"/>
      <c r="DPB3" s="86"/>
      <c r="DPC3" s="86"/>
      <c r="DPD3" s="86"/>
      <c r="DPE3" s="86"/>
      <c r="DPF3" s="86"/>
      <c r="DPG3" s="86"/>
      <c r="DPH3" s="86"/>
      <c r="DPI3" s="86"/>
      <c r="DPJ3" s="86"/>
      <c r="DPK3" s="86"/>
      <c r="DPL3" s="86"/>
      <c r="DPM3" s="86"/>
      <c r="DPN3" s="86"/>
      <c r="DPO3" s="86"/>
      <c r="DPP3" s="86"/>
      <c r="DPQ3" s="86"/>
      <c r="DPR3" s="86"/>
      <c r="DPS3" s="86"/>
      <c r="DPT3" s="86"/>
      <c r="DPU3" s="86"/>
      <c r="DPV3" s="86"/>
      <c r="DPW3" s="86"/>
      <c r="DPX3" s="86"/>
      <c r="DPY3" s="86"/>
      <c r="DPZ3" s="86"/>
      <c r="DQA3" s="86"/>
      <c r="DQB3" s="86"/>
      <c r="DQC3" s="86"/>
      <c r="DQD3" s="86"/>
      <c r="DQE3" s="86"/>
      <c r="DQF3" s="86"/>
      <c r="DQG3" s="86"/>
      <c r="DQH3" s="86"/>
      <c r="DQI3" s="86"/>
      <c r="DQJ3" s="86"/>
      <c r="DQK3" s="86"/>
      <c r="DQL3" s="86"/>
      <c r="DQM3" s="86"/>
      <c r="DQN3" s="86"/>
      <c r="DQO3" s="86"/>
      <c r="DQP3" s="86"/>
      <c r="DQQ3" s="86"/>
      <c r="DQR3" s="86"/>
      <c r="DQS3" s="86"/>
      <c r="DQT3" s="86"/>
      <c r="DQU3" s="86"/>
      <c r="DQV3" s="86"/>
      <c r="DQW3" s="86"/>
      <c r="DQX3" s="86"/>
      <c r="DQY3" s="86"/>
      <c r="DQZ3" s="86"/>
      <c r="DRA3" s="86"/>
      <c r="DRB3" s="86"/>
      <c r="DRC3" s="86"/>
      <c r="DRD3" s="86"/>
      <c r="DRE3" s="86"/>
      <c r="DRF3" s="86"/>
      <c r="DRG3" s="86"/>
      <c r="DRH3" s="86"/>
      <c r="DRI3" s="86"/>
      <c r="DRJ3" s="86"/>
      <c r="DRK3" s="86"/>
      <c r="DRL3" s="86"/>
      <c r="DRM3" s="86"/>
      <c r="DRN3" s="86"/>
      <c r="DRO3" s="86"/>
      <c r="DRP3" s="86"/>
      <c r="DRQ3" s="86"/>
      <c r="DRR3" s="86"/>
      <c r="DRS3" s="86"/>
      <c r="DRT3" s="86"/>
      <c r="DRU3" s="86"/>
      <c r="DRV3" s="86"/>
      <c r="DRW3" s="86"/>
      <c r="DRX3" s="86"/>
      <c r="DRY3" s="86"/>
      <c r="DRZ3" s="86"/>
      <c r="DSA3" s="86"/>
      <c r="DSB3" s="86"/>
      <c r="DSC3" s="86"/>
      <c r="DSD3" s="86"/>
      <c r="DSE3" s="86"/>
      <c r="DSF3" s="86"/>
      <c r="DSG3" s="86"/>
      <c r="DSH3" s="86"/>
      <c r="DSI3" s="86"/>
      <c r="DSJ3" s="86"/>
      <c r="DSK3" s="86"/>
      <c r="DSL3" s="86"/>
      <c r="DSM3" s="86"/>
      <c r="DSN3" s="86"/>
      <c r="DSO3" s="86"/>
      <c r="DSP3" s="86"/>
      <c r="DSQ3" s="86"/>
      <c r="DSR3" s="86"/>
      <c r="DSS3" s="86"/>
      <c r="DST3" s="86"/>
      <c r="DSU3" s="86"/>
      <c r="DSV3" s="86"/>
      <c r="DSW3" s="86"/>
      <c r="DSX3" s="86"/>
      <c r="DSY3" s="86"/>
      <c r="DSZ3" s="86"/>
      <c r="DTA3" s="86"/>
      <c r="DTB3" s="86"/>
      <c r="DTC3" s="86"/>
      <c r="DTD3" s="86"/>
      <c r="DTE3" s="86"/>
      <c r="DTF3" s="86"/>
      <c r="DTG3" s="86"/>
      <c r="DTH3" s="86"/>
      <c r="DTI3" s="86"/>
      <c r="DTJ3" s="86"/>
      <c r="DTK3" s="86"/>
      <c r="DTL3" s="86"/>
      <c r="DTM3" s="86"/>
      <c r="DTN3" s="86"/>
      <c r="DTO3" s="86"/>
      <c r="DTP3" s="86"/>
      <c r="DTQ3" s="86"/>
      <c r="DTR3" s="86"/>
      <c r="DTS3" s="86"/>
      <c r="DTT3" s="86"/>
      <c r="DTU3" s="86"/>
      <c r="DTV3" s="86"/>
      <c r="DTW3" s="86"/>
      <c r="DTX3" s="86"/>
      <c r="DTY3" s="86"/>
      <c r="DTZ3" s="86"/>
      <c r="DUA3" s="86"/>
      <c r="DUB3" s="86"/>
      <c r="DUC3" s="86"/>
      <c r="DUD3" s="86"/>
      <c r="DUE3" s="86"/>
      <c r="DUF3" s="86"/>
      <c r="DUG3" s="86"/>
      <c r="DUH3" s="86"/>
      <c r="DUI3" s="86"/>
      <c r="DUJ3" s="86"/>
      <c r="DUK3" s="86"/>
      <c r="DUL3" s="86"/>
      <c r="DUM3" s="86"/>
      <c r="DUN3" s="86"/>
      <c r="DUO3" s="86"/>
      <c r="DUP3" s="86"/>
      <c r="DUQ3" s="86"/>
      <c r="DUR3" s="86"/>
      <c r="DUS3" s="86"/>
      <c r="DUT3" s="86"/>
      <c r="DUU3" s="86"/>
      <c r="DUV3" s="86"/>
      <c r="DUW3" s="86"/>
      <c r="DUX3" s="86"/>
      <c r="DUY3" s="86"/>
      <c r="DUZ3" s="86"/>
      <c r="DVA3" s="86"/>
      <c r="DVB3" s="86"/>
      <c r="DVC3" s="86"/>
      <c r="DVD3" s="86"/>
      <c r="DVE3" s="86"/>
      <c r="DVF3" s="86"/>
      <c r="DVG3" s="86"/>
      <c r="DVH3" s="86"/>
      <c r="DVI3" s="86"/>
      <c r="DVJ3" s="86"/>
      <c r="DVK3" s="86"/>
      <c r="DVL3" s="86"/>
      <c r="DVM3" s="86"/>
      <c r="DVN3" s="86"/>
      <c r="DVO3" s="86"/>
      <c r="DVP3" s="86"/>
      <c r="DVQ3" s="86"/>
      <c r="DVR3" s="86"/>
      <c r="DVS3" s="86"/>
      <c r="DVT3" s="86"/>
      <c r="DVU3" s="86"/>
      <c r="DVV3" s="86"/>
      <c r="DVW3" s="86"/>
      <c r="DVX3" s="86"/>
      <c r="DVY3" s="86"/>
      <c r="DVZ3" s="86"/>
      <c r="DWA3" s="86"/>
      <c r="DWB3" s="86"/>
      <c r="DWC3" s="86"/>
      <c r="DWD3" s="86"/>
      <c r="DWE3" s="86"/>
      <c r="DWF3" s="86"/>
      <c r="DWG3" s="86"/>
      <c r="DWH3" s="86"/>
      <c r="DWI3" s="86"/>
      <c r="DWJ3" s="86"/>
      <c r="DWK3" s="86"/>
      <c r="DWL3" s="86"/>
      <c r="DWM3" s="86"/>
      <c r="DWN3" s="86"/>
      <c r="DWO3" s="86"/>
      <c r="DWP3" s="86"/>
      <c r="DWQ3" s="86"/>
      <c r="DWR3" s="86"/>
      <c r="DWS3" s="86"/>
      <c r="DWT3" s="86"/>
      <c r="DWU3" s="86"/>
      <c r="DWV3" s="86"/>
      <c r="DWW3" s="86"/>
      <c r="DWX3" s="86"/>
      <c r="DWY3" s="86"/>
      <c r="DWZ3" s="86"/>
      <c r="DXA3" s="86"/>
      <c r="DXB3" s="86"/>
      <c r="DXC3" s="86"/>
      <c r="DXD3" s="86"/>
      <c r="DXE3" s="86"/>
      <c r="DXF3" s="86"/>
      <c r="DXG3" s="86"/>
      <c r="DXH3" s="86"/>
      <c r="DXI3" s="86"/>
      <c r="DXJ3" s="86"/>
      <c r="DXK3" s="86"/>
      <c r="DXL3" s="86"/>
      <c r="DXM3" s="86"/>
      <c r="DXN3" s="86"/>
      <c r="DXO3" s="86"/>
      <c r="DXP3" s="86"/>
      <c r="DXQ3" s="86"/>
      <c r="DXR3" s="86"/>
      <c r="DXS3" s="86"/>
      <c r="DXT3" s="86"/>
      <c r="DXU3" s="86"/>
      <c r="DXV3" s="86"/>
      <c r="DXW3" s="86"/>
      <c r="DXX3" s="86"/>
      <c r="DXY3" s="86"/>
      <c r="DXZ3" s="86"/>
      <c r="DYA3" s="86"/>
      <c r="DYB3" s="86"/>
      <c r="DYC3" s="86"/>
      <c r="DYD3" s="86"/>
      <c r="DYE3" s="86"/>
      <c r="DYF3" s="86"/>
      <c r="DYG3" s="86"/>
      <c r="DYH3" s="86"/>
      <c r="DYI3" s="86"/>
      <c r="DYJ3" s="86"/>
      <c r="DYK3" s="86"/>
      <c r="DYL3" s="86"/>
      <c r="DYM3" s="86"/>
      <c r="DYN3" s="86"/>
      <c r="DYO3" s="86"/>
      <c r="DYP3" s="86"/>
      <c r="DYQ3" s="86"/>
      <c r="DYR3" s="86"/>
      <c r="DYS3" s="86"/>
      <c r="DYT3" s="86"/>
      <c r="DYU3" s="86"/>
      <c r="DYV3" s="86"/>
      <c r="DYW3" s="86"/>
      <c r="DYX3" s="86"/>
      <c r="DYY3" s="86"/>
      <c r="DYZ3" s="86"/>
      <c r="DZA3" s="86"/>
      <c r="DZB3" s="86"/>
      <c r="DZC3" s="86"/>
      <c r="DZD3" s="86"/>
      <c r="DZE3" s="86"/>
      <c r="DZF3" s="86"/>
      <c r="DZG3" s="86"/>
      <c r="DZH3" s="86"/>
      <c r="DZI3" s="86"/>
      <c r="DZJ3" s="86"/>
      <c r="DZK3" s="86"/>
      <c r="DZL3" s="86"/>
      <c r="DZM3" s="86"/>
      <c r="DZN3" s="86"/>
      <c r="DZO3" s="86"/>
      <c r="DZP3" s="86"/>
      <c r="DZQ3" s="86"/>
      <c r="DZR3" s="86"/>
      <c r="DZS3" s="86"/>
      <c r="DZT3" s="86"/>
      <c r="DZU3" s="86"/>
      <c r="DZV3" s="86"/>
      <c r="DZW3" s="86"/>
      <c r="DZX3" s="86"/>
      <c r="DZY3" s="86"/>
      <c r="DZZ3" s="86"/>
      <c r="EAA3" s="86"/>
      <c r="EAB3" s="86"/>
      <c r="EAC3" s="86"/>
      <c r="EAD3" s="86"/>
      <c r="EAE3" s="86"/>
      <c r="EAF3" s="86"/>
      <c r="EAG3" s="86"/>
      <c r="EAH3" s="86"/>
      <c r="EAI3" s="86"/>
      <c r="EAJ3" s="86"/>
      <c r="EAK3" s="86"/>
      <c r="EAL3" s="86"/>
      <c r="EAM3" s="86"/>
      <c r="EAN3" s="86"/>
      <c r="EAO3" s="86"/>
      <c r="EAP3" s="86"/>
      <c r="EAQ3" s="86"/>
      <c r="EAR3" s="86"/>
      <c r="EAS3" s="86"/>
      <c r="EAT3" s="86"/>
      <c r="EAU3" s="86"/>
      <c r="EAV3" s="86"/>
      <c r="EAW3" s="86"/>
      <c r="EAX3" s="86"/>
      <c r="EAY3" s="86"/>
      <c r="EAZ3" s="86"/>
      <c r="EBA3" s="86"/>
      <c r="EBB3" s="86"/>
      <c r="EBC3" s="86"/>
      <c r="EBD3" s="86"/>
      <c r="EBE3" s="86"/>
      <c r="EBF3" s="86"/>
      <c r="EBG3" s="86"/>
      <c r="EBH3" s="86"/>
      <c r="EBI3" s="86"/>
      <c r="EBJ3" s="86"/>
      <c r="EBK3" s="86"/>
      <c r="EBL3" s="86"/>
      <c r="EBM3" s="86"/>
      <c r="EBN3" s="86"/>
      <c r="EBO3" s="86"/>
      <c r="EBP3" s="86"/>
      <c r="EBQ3" s="86"/>
      <c r="EBR3" s="86"/>
      <c r="EBS3" s="86"/>
      <c r="EBT3" s="86"/>
      <c r="EBU3" s="86"/>
      <c r="EBV3" s="86"/>
      <c r="EBW3" s="86"/>
      <c r="EBX3" s="86"/>
      <c r="EBY3" s="86"/>
      <c r="EBZ3" s="86"/>
      <c r="ECA3" s="86"/>
      <c r="ECB3" s="86"/>
      <c r="ECC3" s="86"/>
      <c r="ECD3" s="86"/>
      <c r="ECE3" s="86"/>
      <c r="ECF3" s="86"/>
      <c r="ECG3" s="86"/>
      <c r="ECH3" s="86"/>
      <c r="ECI3" s="86"/>
      <c r="ECJ3" s="86"/>
      <c r="ECK3" s="86"/>
      <c r="ECL3" s="86"/>
      <c r="ECM3" s="86"/>
      <c r="ECN3" s="86"/>
      <c r="ECO3" s="86"/>
      <c r="ECP3" s="86"/>
      <c r="ECQ3" s="86"/>
      <c r="ECR3" s="86"/>
      <c r="ECS3" s="86"/>
      <c r="ECT3" s="86"/>
      <c r="ECU3" s="86"/>
      <c r="ECV3" s="86"/>
      <c r="ECW3" s="86"/>
      <c r="ECX3" s="86"/>
      <c r="ECY3" s="86"/>
      <c r="ECZ3" s="86"/>
      <c r="EDA3" s="86"/>
      <c r="EDB3" s="86"/>
      <c r="EDC3" s="86"/>
      <c r="EDD3" s="86"/>
      <c r="EDE3" s="86"/>
      <c r="EDF3" s="86"/>
      <c r="EDG3" s="86"/>
      <c r="EDH3" s="86"/>
      <c r="EDI3" s="86"/>
      <c r="EDJ3" s="86"/>
      <c r="EDK3" s="86"/>
      <c r="EDL3" s="86"/>
      <c r="EDM3" s="86"/>
      <c r="EDN3" s="86"/>
      <c r="EDO3" s="86"/>
      <c r="EDP3" s="86"/>
      <c r="EDQ3" s="86"/>
      <c r="EDR3" s="86"/>
      <c r="EDS3" s="86"/>
      <c r="EDT3" s="86"/>
      <c r="EDU3" s="86"/>
      <c r="EDV3" s="86"/>
      <c r="EDW3" s="86"/>
      <c r="EDX3" s="86"/>
      <c r="EDY3" s="86"/>
      <c r="EDZ3" s="86"/>
      <c r="EEA3" s="86"/>
      <c r="EEB3" s="86"/>
      <c r="EEC3" s="86"/>
      <c r="EED3" s="86"/>
      <c r="EEE3" s="86"/>
      <c r="EEF3" s="86"/>
      <c r="EEG3" s="86"/>
      <c r="EEH3" s="86"/>
      <c r="EEI3" s="86"/>
      <c r="EEJ3" s="86"/>
      <c r="EEK3" s="86"/>
      <c r="EEL3" s="86"/>
      <c r="EEM3" s="86"/>
      <c r="EEN3" s="86"/>
      <c r="EEO3" s="86"/>
      <c r="EEP3" s="86"/>
      <c r="EEQ3" s="86"/>
      <c r="EER3" s="86"/>
      <c r="EES3" s="86"/>
      <c r="EET3" s="86"/>
      <c r="EEU3" s="86"/>
      <c r="EEV3" s="86"/>
      <c r="EEW3" s="86"/>
      <c r="EEX3" s="86"/>
      <c r="EEY3" s="86"/>
      <c r="EEZ3" s="86"/>
      <c r="EFA3" s="86"/>
      <c r="EFB3" s="86"/>
      <c r="EFC3" s="86"/>
      <c r="EFD3" s="86"/>
      <c r="EFE3" s="86"/>
      <c r="EFF3" s="86"/>
      <c r="EFG3" s="86"/>
      <c r="EFH3" s="86"/>
      <c r="EFI3" s="86"/>
      <c r="EFJ3" s="86"/>
      <c r="EFK3" s="86"/>
      <c r="EFL3" s="86"/>
      <c r="EFM3" s="86"/>
      <c r="EFN3" s="86"/>
      <c r="EFO3" s="86"/>
      <c r="EFP3" s="86"/>
      <c r="EFQ3" s="86"/>
      <c r="EFR3" s="86"/>
      <c r="EFS3" s="86"/>
      <c r="EFT3" s="86"/>
      <c r="EFU3" s="86"/>
      <c r="EFV3" s="86"/>
      <c r="EFW3" s="86"/>
      <c r="EFX3" s="86"/>
      <c r="EFY3" s="86"/>
      <c r="EFZ3" s="86"/>
      <c r="EGA3" s="86"/>
      <c r="EGB3" s="86"/>
      <c r="EGC3" s="86"/>
      <c r="EGD3" s="86"/>
      <c r="EGE3" s="86"/>
      <c r="EGF3" s="86"/>
      <c r="EGG3" s="86"/>
      <c r="EGH3" s="86"/>
      <c r="EGI3" s="86"/>
      <c r="EGJ3" s="86"/>
      <c r="EGK3" s="86"/>
      <c r="EGL3" s="86"/>
      <c r="EGM3" s="86"/>
      <c r="EGN3" s="86"/>
      <c r="EGO3" s="86"/>
      <c r="EGP3" s="86"/>
      <c r="EGQ3" s="86"/>
      <c r="EGR3" s="86"/>
      <c r="EGS3" s="86"/>
      <c r="EGT3" s="86"/>
      <c r="EGU3" s="86"/>
      <c r="EGV3" s="86"/>
      <c r="EGW3" s="86"/>
      <c r="EGX3" s="86"/>
      <c r="EGY3" s="86"/>
      <c r="EGZ3" s="86"/>
      <c r="EHA3" s="86"/>
      <c r="EHB3" s="86"/>
      <c r="EHC3" s="86"/>
      <c r="EHD3" s="86"/>
      <c r="EHE3" s="86"/>
      <c r="EHF3" s="86"/>
      <c r="EHG3" s="86"/>
      <c r="EHH3" s="86"/>
      <c r="EHI3" s="86"/>
      <c r="EHJ3" s="86"/>
      <c r="EHK3" s="86"/>
      <c r="EHL3" s="86"/>
      <c r="EHM3" s="86"/>
      <c r="EHN3" s="86"/>
      <c r="EHO3" s="86"/>
      <c r="EHP3" s="86"/>
      <c r="EHQ3" s="86"/>
      <c r="EHR3" s="86"/>
      <c r="EHS3" s="86"/>
      <c r="EHT3" s="86"/>
      <c r="EHU3" s="86"/>
      <c r="EHV3" s="86"/>
      <c r="EHW3" s="86"/>
      <c r="EHX3" s="86"/>
      <c r="EHY3" s="86"/>
      <c r="EHZ3" s="86"/>
      <c r="EIA3" s="86"/>
      <c r="EIB3" s="86"/>
      <c r="EIC3" s="86"/>
      <c r="EID3" s="86"/>
      <c r="EIE3" s="86"/>
      <c r="EIF3" s="86"/>
      <c r="EIG3" s="86"/>
      <c r="EIH3" s="86"/>
      <c r="EII3" s="86"/>
      <c r="EIJ3" s="86"/>
      <c r="EIK3" s="86"/>
      <c r="EIL3" s="86"/>
      <c r="EIM3" s="86"/>
      <c r="EIN3" s="86"/>
      <c r="EIO3" s="86"/>
      <c r="EIP3" s="86"/>
      <c r="EIQ3" s="86"/>
      <c r="EIR3" s="86"/>
      <c r="EIS3" s="86"/>
      <c r="EIT3" s="86"/>
      <c r="EIU3" s="86"/>
      <c r="EIV3" s="86"/>
      <c r="EIW3" s="86"/>
      <c r="EIX3" s="86"/>
      <c r="EIY3" s="86"/>
      <c r="EIZ3" s="86"/>
      <c r="EJA3" s="86"/>
      <c r="EJB3" s="86"/>
      <c r="EJC3" s="86"/>
      <c r="EJD3" s="86"/>
      <c r="EJE3" s="86"/>
      <c r="EJF3" s="86"/>
      <c r="EJG3" s="86"/>
      <c r="EJH3" s="86"/>
      <c r="EJI3" s="86"/>
      <c r="EJJ3" s="86"/>
      <c r="EJK3" s="86"/>
      <c r="EJL3" s="86"/>
      <c r="EJM3" s="86"/>
      <c r="EJN3" s="86"/>
      <c r="EJO3" s="86"/>
      <c r="EJP3" s="86"/>
      <c r="EJQ3" s="86"/>
      <c r="EJR3" s="86"/>
      <c r="EJS3" s="86"/>
      <c r="EJT3" s="86"/>
      <c r="EJU3" s="86"/>
      <c r="EJV3" s="86"/>
      <c r="EJW3" s="86"/>
      <c r="EJX3" s="86"/>
      <c r="EJY3" s="86"/>
      <c r="EJZ3" s="86"/>
      <c r="EKA3" s="86"/>
      <c r="EKB3" s="86"/>
      <c r="EKC3" s="86"/>
      <c r="EKD3" s="86"/>
      <c r="EKE3" s="86"/>
      <c r="EKF3" s="86"/>
      <c r="EKG3" s="86"/>
      <c r="EKH3" s="86"/>
      <c r="EKI3" s="86"/>
      <c r="EKJ3" s="86"/>
      <c r="EKK3" s="86"/>
      <c r="EKL3" s="86"/>
      <c r="EKM3" s="86"/>
      <c r="EKN3" s="86"/>
      <c r="EKO3" s="86"/>
      <c r="EKP3" s="86"/>
      <c r="EKQ3" s="86"/>
      <c r="EKR3" s="86"/>
      <c r="EKS3" s="86"/>
      <c r="EKT3" s="86"/>
      <c r="EKU3" s="86"/>
      <c r="EKV3" s="86"/>
      <c r="EKW3" s="86"/>
      <c r="EKX3" s="86"/>
      <c r="EKY3" s="86"/>
      <c r="EKZ3" s="86"/>
      <c r="ELA3" s="86"/>
      <c r="ELB3" s="86"/>
      <c r="ELC3" s="86"/>
      <c r="ELD3" s="86"/>
      <c r="ELE3" s="86"/>
      <c r="ELF3" s="86"/>
      <c r="ELG3" s="86"/>
      <c r="ELH3" s="86"/>
      <c r="ELI3" s="86"/>
      <c r="ELJ3" s="86"/>
      <c r="ELK3" s="86"/>
      <c r="ELL3" s="86"/>
      <c r="ELM3" s="86"/>
      <c r="ELN3" s="86"/>
      <c r="ELO3" s="86"/>
      <c r="ELP3" s="86"/>
      <c r="ELQ3" s="86"/>
      <c r="ELR3" s="86"/>
      <c r="ELS3" s="86"/>
      <c r="ELT3" s="86"/>
      <c r="ELU3" s="86"/>
      <c r="ELV3" s="86"/>
      <c r="ELW3" s="86"/>
      <c r="ELX3" s="86"/>
      <c r="ELY3" s="86"/>
      <c r="ELZ3" s="86"/>
      <c r="EMA3" s="86"/>
      <c r="EMB3" s="86"/>
      <c r="EMC3" s="86"/>
      <c r="EMD3" s="86"/>
      <c r="EME3" s="86"/>
      <c r="EMF3" s="86"/>
      <c r="EMG3" s="86"/>
      <c r="EMH3" s="86"/>
      <c r="EMI3" s="86"/>
      <c r="EMJ3" s="86"/>
      <c r="EMK3" s="86"/>
      <c r="EML3" s="86"/>
      <c r="EMM3" s="86"/>
      <c r="EMN3" s="86"/>
      <c r="EMO3" s="86"/>
      <c r="EMP3" s="86"/>
      <c r="EMQ3" s="86"/>
      <c r="EMR3" s="86"/>
      <c r="EMS3" s="86"/>
      <c r="EMT3" s="86"/>
      <c r="EMU3" s="86"/>
      <c r="EMV3" s="86"/>
      <c r="EMW3" s="86"/>
      <c r="EMX3" s="86"/>
      <c r="EMY3" s="86"/>
      <c r="EMZ3" s="86"/>
      <c r="ENA3" s="86"/>
      <c r="ENB3" s="86"/>
      <c r="ENC3" s="86"/>
      <c r="END3" s="86"/>
      <c r="ENE3" s="86"/>
      <c r="ENF3" s="86"/>
      <c r="ENG3" s="86"/>
      <c r="ENH3" s="86"/>
      <c r="ENI3" s="86"/>
      <c r="ENJ3" s="86"/>
      <c r="ENK3" s="86"/>
      <c r="ENL3" s="86"/>
      <c r="ENM3" s="86"/>
      <c r="ENN3" s="86"/>
      <c r="ENO3" s="86"/>
      <c r="ENP3" s="86"/>
      <c r="ENQ3" s="86"/>
      <c r="ENR3" s="86"/>
      <c r="ENS3" s="86"/>
      <c r="ENT3" s="86"/>
      <c r="ENU3" s="86"/>
      <c r="ENV3" s="86"/>
      <c r="ENW3" s="86"/>
      <c r="ENX3" s="86"/>
      <c r="ENY3" s="86"/>
      <c r="ENZ3" s="86"/>
      <c r="EOA3" s="86"/>
      <c r="EOB3" s="86"/>
      <c r="EOC3" s="86"/>
      <c r="EOD3" s="86"/>
      <c r="EOE3" s="86"/>
      <c r="EOF3" s="86"/>
      <c r="EOG3" s="86"/>
      <c r="EOH3" s="86"/>
      <c r="EOI3" s="86"/>
      <c r="EOJ3" s="86"/>
      <c r="EOK3" s="86"/>
      <c r="EOL3" s="86"/>
      <c r="EOM3" s="86"/>
      <c r="EON3" s="86"/>
      <c r="EOO3" s="86"/>
      <c r="EOP3" s="86"/>
      <c r="EOQ3" s="86"/>
      <c r="EOR3" s="86"/>
      <c r="EOS3" s="86"/>
      <c r="EOT3" s="86"/>
      <c r="EOU3" s="86"/>
      <c r="EOV3" s="86"/>
      <c r="EOW3" s="86"/>
      <c r="EOX3" s="86"/>
      <c r="EOY3" s="86"/>
      <c r="EOZ3" s="86"/>
      <c r="EPA3" s="86"/>
      <c r="EPB3" s="86"/>
      <c r="EPC3" s="86"/>
      <c r="EPD3" s="86"/>
      <c r="EPE3" s="86"/>
      <c r="EPF3" s="86"/>
      <c r="EPG3" s="86"/>
      <c r="EPH3" s="86"/>
      <c r="EPI3" s="86"/>
      <c r="EPJ3" s="86"/>
      <c r="EPK3" s="86"/>
      <c r="EPL3" s="86"/>
      <c r="EPM3" s="86"/>
      <c r="EPN3" s="86"/>
      <c r="EPO3" s="86"/>
      <c r="EPP3" s="86"/>
      <c r="EPQ3" s="86"/>
      <c r="EPR3" s="86"/>
      <c r="EPS3" s="86"/>
      <c r="EPT3" s="86"/>
      <c r="EPU3" s="86"/>
      <c r="EPV3" s="86"/>
      <c r="EPW3" s="86"/>
      <c r="EPX3" s="86"/>
      <c r="EPY3" s="86"/>
      <c r="EPZ3" s="86"/>
      <c r="EQA3" s="86"/>
      <c r="EQB3" s="86"/>
      <c r="EQC3" s="86"/>
      <c r="EQD3" s="86"/>
      <c r="EQE3" s="86"/>
      <c r="EQF3" s="86"/>
      <c r="EQG3" s="86"/>
      <c r="EQH3" s="86"/>
      <c r="EQI3" s="86"/>
      <c r="EQJ3" s="86"/>
      <c r="EQK3" s="86"/>
      <c r="EQL3" s="86"/>
      <c r="EQM3" s="86"/>
      <c r="EQN3" s="86"/>
      <c r="EQO3" s="86"/>
      <c r="EQP3" s="86"/>
      <c r="EQQ3" s="86"/>
      <c r="EQR3" s="86"/>
      <c r="EQS3" s="86"/>
      <c r="EQT3" s="86"/>
      <c r="EQU3" s="86"/>
      <c r="EQV3" s="86"/>
      <c r="EQW3" s="86"/>
      <c r="EQX3" s="86"/>
      <c r="EQY3" s="86"/>
      <c r="EQZ3" s="86"/>
      <c r="ERA3" s="86"/>
      <c r="ERB3" s="86"/>
      <c r="ERC3" s="86"/>
      <c r="ERD3" s="86"/>
      <c r="ERE3" s="86"/>
      <c r="ERF3" s="86"/>
      <c r="ERG3" s="86"/>
      <c r="ERH3" s="86"/>
      <c r="ERI3" s="86"/>
      <c r="ERJ3" s="86"/>
      <c r="ERK3" s="86"/>
      <c r="ERL3" s="86"/>
      <c r="ERM3" s="86"/>
      <c r="ERN3" s="86"/>
      <c r="ERO3" s="86"/>
      <c r="ERP3" s="86"/>
      <c r="ERQ3" s="86"/>
      <c r="ERR3" s="86"/>
      <c r="ERS3" s="86"/>
      <c r="ERT3" s="86"/>
      <c r="ERU3" s="86"/>
      <c r="ERV3" s="86"/>
      <c r="ERW3" s="86"/>
      <c r="ERX3" s="86"/>
      <c r="ERY3" s="86"/>
      <c r="ERZ3" s="86"/>
      <c r="ESA3" s="86"/>
      <c r="ESB3" s="86"/>
      <c r="ESC3" s="86"/>
      <c r="ESD3" s="86"/>
      <c r="ESE3" s="86"/>
      <c r="ESF3" s="86"/>
      <c r="ESG3" s="86"/>
      <c r="ESH3" s="86"/>
      <c r="ESI3" s="86"/>
      <c r="ESJ3" s="86"/>
      <c r="ESK3" s="86"/>
      <c r="ESL3" s="86"/>
      <c r="ESM3" s="86"/>
      <c r="ESN3" s="86"/>
      <c r="ESO3" s="86"/>
      <c r="ESP3" s="86"/>
      <c r="ESQ3" s="86"/>
      <c r="ESR3" s="86"/>
      <c r="ESS3" s="86"/>
      <c r="EST3" s="86"/>
      <c r="ESU3" s="86"/>
      <c r="ESV3" s="86"/>
      <c r="ESW3" s="86"/>
      <c r="ESX3" s="86"/>
      <c r="ESY3" s="86"/>
      <c r="ESZ3" s="86"/>
      <c r="ETA3" s="86"/>
      <c r="ETB3" s="86"/>
      <c r="ETC3" s="86"/>
      <c r="ETD3" s="86"/>
      <c r="ETE3" s="86"/>
      <c r="ETF3" s="86"/>
      <c r="ETG3" s="86"/>
      <c r="ETH3" s="86"/>
      <c r="ETI3" s="86"/>
      <c r="ETJ3" s="86"/>
      <c r="ETK3" s="86"/>
      <c r="ETL3" s="86"/>
      <c r="ETM3" s="86"/>
      <c r="ETN3" s="86"/>
      <c r="ETO3" s="86"/>
      <c r="ETP3" s="86"/>
      <c r="ETQ3" s="86"/>
      <c r="ETR3" s="86"/>
      <c r="ETS3" s="86"/>
      <c r="ETT3" s="86"/>
      <c r="ETU3" s="86"/>
      <c r="ETV3" s="86"/>
      <c r="ETW3" s="86"/>
      <c r="ETX3" s="86"/>
      <c r="ETY3" s="86"/>
      <c r="ETZ3" s="86"/>
      <c r="EUA3" s="86"/>
      <c r="EUB3" s="86"/>
      <c r="EUC3" s="86"/>
      <c r="EUD3" s="86"/>
      <c r="EUE3" s="86"/>
      <c r="EUF3" s="86"/>
      <c r="EUG3" s="86"/>
      <c r="EUH3" s="86"/>
      <c r="EUI3" s="86"/>
      <c r="EUJ3" s="86"/>
      <c r="EUK3" s="86"/>
      <c r="EUL3" s="86"/>
      <c r="EUM3" s="86"/>
      <c r="EUN3" s="86"/>
      <c r="EUO3" s="86"/>
      <c r="EUP3" s="86"/>
      <c r="EUQ3" s="86"/>
      <c r="EUR3" s="86"/>
      <c r="EUS3" s="86"/>
      <c r="EUT3" s="86"/>
      <c r="EUU3" s="86"/>
      <c r="EUV3" s="86"/>
      <c r="EUW3" s="86"/>
      <c r="EUX3" s="86"/>
      <c r="EUY3" s="86"/>
      <c r="EUZ3" s="86"/>
      <c r="EVA3" s="86"/>
      <c r="EVB3" s="86"/>
      <c r="EVC3" s="86"/>
      <c r="EVD3" s="86"/>
      <c r="EVE3" s="86"/>
      <c r="EVF3" s="86"/>
      <c r="EVG3" s="86"/>
      <c r="EVH3" s="86"/>
      <c r="EVI3" s="86"/>
      <c r="EVJ3" s="86"/>
      <c r="EVK3" s="86"/>
      <c r="EVL3" s="86"/>
      <c r="EVM3" s="86"/>
      <c r="EVN3" s="86"/>
      <c r="EVO3" s="86"/>
      <c r="EVP3" s="86"/>
      <c r="EVQ3" s="86"/>
      <c r="EVR3" s="86"/>
      <c r="EVS3" s="86"/>
      <c r="EVT3" s="86"/>
      <c r="EVU3" s="86"/>
      <c r="EVV3" s="86"/>
      <c r="EVW3" s="86"/>
      <c r="EVX3" s="86"/>
      <c r="EVY3" s="86"/>
      <c r="EVZ3" s="86"/>
      <c r="EWA3" s="86"/>
      <c r="EWB3" s="86"/>
      <c r="EWC3" s="86"/>
      <c r="EWD3" s="86"/>
      <c r="EWE3" s="86"/>
      <c r="EWF3" s="86"/>
      <c r="EWG3" s="86"/>
      <c r="EWH3" s="86"/>
      <c r="EWI3" s="86"/>
      <c r="EWJ3" s="86"/>
      <c r="EWK3" s="86"/>
      <c r="EWL3" s="86"/>
      <c r="EWM3" s="86"/>
      <c r="EWN3" s="86"/>
      <c r="EWO3" s="86"/>
      <c r="EWP3" s="86"/>
      <c r="EWQ3" s="86"/>
      <c r="EWR3" s="86"/>
      <c r="EWS3" s="86"/>
      <c r="EWT3" s="86"/>
      <c r="EWU3" s="86"/>
      <c r="EWV3" s="86"/>
      <c r="EWW3" s="86"/>
      <c r="EWX3" s="86"/>
      <c r="EWY3" s="86"/>
      <c r="EWZ3" s="86"/>
      <c r="EXA3" s="86"/>
      <c r="EXB3" s="86"/>
      <c r="EXC3" s="86"/>
      <c r="EXD3" s="86"/>
      <c r="EXE3" s="86"/>
      <c r="EXF3" s="86"/>
      <c r="EXG3" s="86"/>
      <c r="EXH3" s="86"/>
      <c r="EXI3" s="86"/>
      <c r="EXJ3" s="86"/>
      <c r="EXK3" s="86"/>
      <c r="EXL3" s="86"/>
      <c r="EXM3" s="86"/>
      <c r="EXN3" s="86"/>
      <c r="EXO3" s="86"/>
      <c r="EXP3" s="86"/>
      <c r="EXQ3" s="86"/>
      <c r="EXR3" s="86"/>
      <c r="EXS3" s="86"/>
      <c r="EXT3" s="86"/>
      <c r="EXU3" s="86"/>
      <c r="EXV3" s="86"/>
      <c r="EXW3" s="86"/>
      <c r="EXX3" s="86"/>
      <c r="EXY3" s="86"/>
      <c r="EXZ3" s="86"/>
      <c r="EYA3" s="86"/>
      <c r="EYB3" s="86"/>
      <c r="EYC3" s="86"/>
      <c r="EYD3" s="86"/>
      <c r="EYE3" s="86"/>
      <c r="EYF3" s="86"/>
      <c r="EYG3" s="86"/>
      <c r="EYH3" s="86"/>
      <c r="EYI3" s="86"/>
      <c r="EYJ3" s="86"/>
      <c r="EYK3" s="86"/>
      <c r="EYL3" s="86"/>
      <c r="EYM3" s="86"/>
      <c r="EYN3" s="86"/>
      <c r="EYO3" s="86"/>
      <c r="EYP3" s="86"/>
      <c r="EYQ3" s="86"/>
      <c r="EYR3" s="86"/>
      <c r="EYS3" s="86"/>
      <c r="EYT3" s="86"/>
      <c r="EYU3" s="86"/>
      <c r="EYV3" s="86"/>
      <c r="EYW3" s="86"/>
      <c r="EYX3" s="86"/>
      <c r="EYY3" s="86"/>
      <c r="EYZ3" s="86"/>
      <c r="EZA3" s="86"/>
      <c r="EZB3" s="86"/>
      <c r="EZC3" s="86"/>
      <c r="EZD3" s="86"/>
      <c r="EZE3" s="86"/>
      <c r="EZF3" s="86"/>
      <c r="EZG3" s="86"/>
      <c r="EZH3" s="86"/>
      <c r="EZI3" s="86"/>
      <c r="EZJ3" s="86"/>
      <c r="EZK3" s="86"/>
      <c r="EZL3" s="86"/>
      <c r="EZM3" s="86"/>
      <c r="EZN3" s="86"/>
      <c r="EZO3" s="86"/>
      <c r="EZP3" s="86"/>
      <c r="EZQ3" s="86"/>
      <c r="EZR3" s="86"/>
      <c r="EZS3" s="86"/>
      <c r="EZT3" s="86"/>
      <c r="EZU3" s="86"/>
      <c r="EZV3" s="86"/>
      <c r="EZW3" s="86"/>
      <c r="EZX3" s="86"/>
      <c r="EZY3" s="86"/>
      <c r="EZZ3" s="86"/>
      <c r="FAA3" s="86"/>
      <c r="FAB3" s="86"/>
      <c r="FAC3" s="86"/>
      <c r="FAD3" s="86"/>
      <c r="FAE3" s="86"/>
      <c r="FAF3" s="86"/>
      <c r="FAG3" s="86"/>
      <c r="FAH3" s="86"/>
      <c r="FAI3" s="86"/>
      <c r="FAJ3" s="86"/>
      <c r="FAK3" s="86"/>
      <c r="FAL3" s="86"/>
      <c r="FAM3" s="86"/>
      <c r="FAN3" s="86"/>
      <c r="FAO3" s="86"/>
      <c r="FAP3" s="86"/>
      <c r="FAQ3" s="86"/>
      <c r="FAR3" s="86"/>
      <c r="FAS3" s="86"/>
      <c r="FAT3" s="86"/>
      <c r="FAU3" s="86"/>
      <c r="FAV3" s="86"/>
      <c r="FAW3" s="86"/>
      <c r="FAX3" s="86"/>
      <c r="FAY3" s="86"/>
      <c r="FAZ3" s="86"/>
      <c r="FBA3" s="86"/>
      <c r="FBB3" s="86"/>
      <c r="FBC3" s="86"/>
      <c r="FBD3" s="86"/>
      <c r="FBE3" s="86"/>
      <c r="FBF3" s="86"/>
      <c r="FBG3" s="86"/>
      <c r="FBH3" s="86"/>
      <c r="FBI3" s="86"/>
      <c r="FBJ3" s="86"/>
      <c r="FBK3" s="86"/>
      <c r="FBL3" s="86"/>
      <c r="FBM3" s="86"/>
      <c r="FBN3" s="86"/>
      <c r="FBO3" s="86"/>
      <c r="FBP3" s="86"/>
      <c r="FBQ3" s="86"/>
      <c r="FBR3" s="86"/>
      <c r="FBS3" s="86"/>
      <c r="FBT3" s="86"/>
      <c r="FBU3" s="86"/>
      <c r="FBV3" s="86"/>
      <c r="FBW3" s="86"/>
      <c r="FBX3" s="86"/>
      <c r="FBY3" s="86"/>
      <c r="FBZ3" s="86"/>
      <c r="FCA3" s="86"/>
      <c r="FCB3" s="86"/>
      <c r="FCC3" s="86"/>
      <c r="FCD3" s="86"/>
      <c r="FCE3" s="86"/>
      <c r="FCF3" s="86"/>
      <c r="FCG3" s="86"/>
      <c r="FCH3" s="86"/>
      <c r="FCI3" s="86"/>
      <c r="FCJ3" s="86"/>
      <c r="FCK3" s="86"/>
      <c r="FCL3" s="86"/>
      <c r="FCM3" s="86"/>
      <c r="FCN3" s="86"/>
      <c r="FCO3" s="86"/>
      <c r="FCP3" s="86"/>
      <c r="FCQ3" s="86"/>
      <c r="FCR3" s="86"/>
      <c r="FCS3" s="86"/>
      <c r="FCT3" s="86"/>
      <c r="FCU3" s="86"/>
      <c r="FCV3" s="86"/>
      <c r="FCW3" s="86"/>
      <c r="FCX3" s="86"/>
      <c r="FCY3" s="86"/>
      <c r="FCZ3" s="86"/>
      <c r="FDA3" s="86"/>
      <c r="FDB3" s="86"/>
      <c r="FDC3" s="86"/>
      <c r="FDD3" s="86"/>
      <c r="FDE3" s="86"/>
      <c r="FDF3" s="86"/>
      <c r="FDG3" s="86"/>
      <c r="FDH3" s="86"/>
      <c r="FDI3" s="86"/>
      <c r="FDJ3" s="86"/>
      <c r="FDK3" s="86"/>
      <c r="FDL3" s="86"/>
      <c r="FDM3" s="86"/>
      <c r="FDN3" s="86"/>
      <c r="FDO3" s="86"/>
      <c r="FDP3" s="86"/>
      <c r="FDQ3" s="86"/>
      <c r="FDR3" s="86"/>
      <c r="FDS3" s="86"/>
      <c r="FDT3" s="86"/>
      <c r="FDU3" s="86"/>
      <c r="FDV3" s="86"/>
      <c r="FDW3" s="86"/>
      <c r="FDX3" s="86"/>
      <c r="FDY3" s="86"/>
      <c r="FDZ3" s="86"/>
      <c r="FEA3" s="86"/>
      <c r="FEB3" s="86"/>
      <c r="FEC3" s="86"/>
      <c r="FED3" s="86"/>
      <c r="FEE3" s="86"/>
      <c r="FEF3" s="86"/>
      <c r="FEG3" s="86"/>
      <c r="FEH3" s="86"/>
      <c r="FEI3" s="86"/>
      <c r="FEJ3" s="86"/>
      <c r="FEK3" s="86"/>
      <c r="FEL3" s="86"/>
      <c r="FEM3" s="86"/>
      <c r="FEN3" s="86"/>
      <c r="FEO3" s="86"/>
      <c r="FEP3" s="86"/>
      <c r="FEQ3" s="86"/>
      <c r="FER3" s="86"/>
      <c r="FES3" s="86"/>
      <c r="FET3" s="86"/>
      <c r="FEU3" s="86"/>
      <c r="FEV3" s="86"/>
      <c r="FEW3" s="86"/>
      <c r="FEX3" s="86"/>
      <c r="FEY3" s="86"/>
      <c r="FEZ3" s="86"/>
      <c r="FFA3" s="86"/>
      <c r="FFB3" s="86"/>
      <c r="FFC3" s="86"/>
      <c r="FFD3" s="86"/>
      <c r="FFE3" s="86"/>
      <c r="FFF3" s="86"/>
      <c r="FFG3" s="86"/>
      <c r="FFH3" s="86"/>
      <c r="FFI3" s="86"/>
      <c r="FFJ3" s="86"/>
      <c r="FFK3" s="86"/>
      <c r="FFL3" s="86"/>
      <c r="FFM3" s="86"/>
      <c r="FFN3" s="86"/>
      <c r="FFO3" s="86"/>
      <c r="FFP3" s="86"/>
      <c r="FFQ3" s="86"/>
      <c r="FFR3" s="86"/>
      <c r="FFS3" s="86"/>
      <c r="FFT3" s="86"/>
      <c r="FFU3" s="86"/>
      <c r="FFV3" s="86"/>
      <c r="FFW3" s="86"/>
      <c r="FFX3" s="86"/>
      <c r="FFY3" s="86"/>
      <c r="FFZ3" s="86"/>
      <c r="FGA3" s="86"/>
      <c r="FGB3" s="86"/>
      <c r="FGC3" s="86"/>
      <c r="FGD3" s="86"/>
      <c r="FGE3" s="86"/>
      <c r="FGF3" s="86"/>
      <c r="FGG3" s="86"/>
      <c r="FGH3" s="86"/>
      <c r="FGI3" s="86"/>
      <c r="FGJ3" s="86"/>
      <c r="FGK3" s="86"/>
      <c r="FGL3" s="86"/>
      <c r="FGM3" s="86"/>
      <c r="FGN3" s="86"/>
      <c r="FGO3" s="86"/>
      <c r="FGP3" s="86"/>
      <c r="FGQ3" s="86"/>
      <c r="FGR3" s="86"/>
      <c r="FGS3" s="86"/>
      <c r="FGT3" s="86"/>
      <c r="FGU3" s="86"/>
      <c r="FGV3" s="86"/>
      <c r="FGW3" s="86"/>
      <c r="FGX3" s="86"/>
      <c r="FGY3" s="86"/>
      <c r="FGZ3" s="86"/>
      <c r="FHA3" s="86"/>
      <c r="FHB3" s="86"/>
      <c r="FHC3" s="86"/>
      <c r="FHD3" s="86"/>
      <c r="FHE3" s="86"/>
      <c r="FHF3" s="86"/>
      <c r="FHG3" s="86"/>
      <c r="FHH3" s="86"/>
      <c r="FHI3" s="86"/>
      <c r="FHJ3" s="86"/>
      <c r="FHK3" s="86"/>
      <c r="FHL3" s="86"/>
      <c r="FHM3" s="86"/>
      <c r="FHN3" s="86"/>
      <c r="FHO3" s="86"/>
      <c r="FHP3" s="86"/>
      <c r="FHQ3" s="86"/>
      <c r="FHR3" s="86"/>
      <c r="FHS3" s="86"/>
      <c r="FHT3" s="86"/>
      <c r="FHU3" s="86"/>
      <c r="FHV3" s="86"/>
      <c r="FHW3" s="86"/>
      <c r="FHX3" s="86"/>
      <c r="FHY3" s="86"/>
      <c r="FHZ3" s="86"/>
      <c r="FIA3" s="86"/>
      <c r="FIB3" s="86"/>
      <c r="FIC3" s="86"/>
      <c r="FID3" s="86"/>
      <c r="FIE3" s="86"/>
      <c r="FIF3" s="86"/>
      <c r="FIG3" s="86"/>
      <c r="FIH3" s="86"/>
      <c r="FII3" s="86"/>
      <c r="FIJ3" s="86"/>
      <c r="FIK3" s="86"/>
      <c r="FIL3" s="86"/>
      <c r="FIM3" s="86"/>
      <c r="FIN3" s="86"/>
      <c r="FIO3" s="86"/>
      <c r="FIP3" s="86"/>
      <c r="FIQ3" s="86"/>
      <c r="FIR3" s="86"/>
      <c r="FIS3" s="86"/>
      <c r="FIT3" s="86"/>
      <c r="FIU3" s="86"/>
      <c r="FIV3" s="86"/>
      <c r="FIW3" s="86"/>
      <c r="FIX3" s="86"/>
      <c r="FIY3" s="86"/>
      <c r="FIZ3" s="86"/>
      <c r="FJA3" s="86"/>
      <c r="FJB3" s="86"/>
      <c r="FJC3" s="86"/>
      <c r="FJD3" s="86"/>
      <c r="FJE3" s="86"/>
      <c r="FJF3" s="86"/>
      <c r="FJG3" s="86"/>
      <c r="FJH3" s="86"/>
      <c r="FJI3" s="86"/>
      <c r="FJJ3" s="86"/>
      <c r="FJK3" s="86"/>
      <c r="FJL3" s="86"/>
      <c r="FJM3" s="86"/>
      <c r="FJN3" s="86"/>
      <c r="FJO3" s="86"/>
      <c r="FJP3" s="86"/>
      <c r="FJQ3" s="86"/>
      <c r="FJR3" s="86"/>
      <c r="FJS3" s="86"/>
      <c r="FJT3" s="86"/>
      <c r="FJU3" s="86"/>
      <c r="FJV3" s="86"/>
      <c r="FJW3" s="86"/>
      <c r="FJX3" s="86"/>
      <c r="FJY3" s="86"/>
      <c r="FJZ3" s="86"/>
      <c r="FKA3" s="86"/>
      <c r="FKB3" s="86"/>
      <c r="FKC3" s="86"/>
      <c r="FKD3" s="86"/>
      <c r="FKE3" s="86"/>
      <c r="FKF3" s="86"/>
      <c r="FKG3" s="86"/>
      <c r="FKH3" s="86"/>
      <c r="FKI3" s="86"/>
      <c r="FKJ3" s="86"/>
      <c r="FKK3" s="86"/>
      <c r="FKL3" s="86"/>
      <c r="FKM3" s="86"/>
      <c r="FKN3" s="86"/>
      <c r="FKO3" s="86"/>
      <c r="FKP3" s="86"/>
      <c r="FKQ3" s="86"/>
      <c r="FKR3" s="86"/>
      <c r="FKS3" s="86"/>
      <c r="FKT3" s="86"/>
      <c r="FKU3" s="86"/>
      <c r="FKV3" s="86"/>
      <c r="FKW3" s="86"/>
      <c r="FKX3" s="86"/>
      <c r="FKY3" s="86"/>
      <c r="FKZ3" s="86"/>
      <c r="FLA3" s="86"/>
      <c r="FLB3" s="86"/>
      <c r="FLC3" s="86"/>
      <c r="FLD3" s="86"/>
      <c r="FLE3" s="86"/>
      <c r="FLF3" s="86"/>
      <c r="FLG3" s="86"/>
      <c r="FLH3" s="86"/>
      <c r="FLI3" s="86"/>
      <c r="FLJ3" s="86"/>
      <c r="FLK3" s="86"/>
      <c r="FLL3" s="86"/>
      <c r="FLM3" s="86"/>
      <c r="FLN3" s="86"/>
      <c r="FLO3" s="86"/>
      <c r="FLP3" s="86"/>
      <c r="FLQ3" s="86"/>
      <c r="FLR3" s="86"/>
      <c r="FLS3" s="86"/>
      <c r="FLT3" s="86"/>
      <c r="FLU3" s="86"/>
      <c r="FLV3" s="86"/>
      <c r="FLW3" s="86"/>
      <c r="FLX3" s="86"/>
      <c r="FLY3" s="86"/>
      <c r="FLZ3" s="86"/>
      <c r="FMA3" s="86"/>
      <c r="FMB3" s="86"/>
      <c r="FMC3" s="86"/>
      <c r="FMD3" s="86"/>
      <c r="FME3" s="86"/>
      <c r="FMF3" s="86"/>
      <c r="FMG3" s="86"/>
      <c r="FMH3" s="86"/>
      <c r="FMI3" s="86"/>
      <c r="FMJ3" s="86"/>
      <c r="FMK3" s="86"/>
      <c r="FML3" s="86"/>
      <c r="FMM3" s="86"/>
      <c r="FMN3" s="86"/>
      <c r="FMO3" s="86"/>
      <c r="FMP3" s="86"/>
      <c r="FMQ3" s="86"/>
      <c r="FMR3" s="86"/>
      <c r="FMS3" s="86"/>
      <c r="FMT3" s="86"/>
      <c r="FMU3" s="86"/>
      <c r="FMV3" s="86"/>
      <c r="FMW3" s="86"/>
      <c r="FMX3" s="86"/>
      <c r="FMY3" s="86"/>
      <c r="FMZ3" s="86"/>
      <c r="FNA3" s="86"/>
      <c r="FNB3" s="86"/>
      <c r="FNC3" s="86"/>
      <c r="FND3" s="86"/>
      <c r="FNE3" s="86"/>
      <c r="FNF3" s="86"/>
      <c r="FNG3" s="86"/>
      <c r="FNH3" s="86"/>
      <c r="FNI3" s="86"/>
      <c r="FNJ3" s="86"/>
      <c r="FNK3" s="86"/>
      <c r="FNL3" s="86"/>
      <c r="FNM3" s="86"/>
      <c r="FNN3" s="86"/>
      <c r="FNO3" s="86"/>
      <c r="FNP3" s="86"/>
      <c r="FNQ3" s="86"/>
      <c r="FNR3" s="86"/>
      <c r="FNS3" s="86"/>
      <c r="FNT3" s="86"/>
      <c r="FNU3" s="86"/>
      <c r="FNV3" s="86"/>
      <c r="FNW3" s="86"/>
      <c r="FNX3" s="86"/>
      <c r="FNY3" s="86"/>
      <c r="FNZ3" s="86"/>
      <c r="FOA3" s="86"/>
      <c r="FOB3" s="86"/>
      <c r="FOC3" s="86"/>
      <c r="FOD3" s="86"/>
      <c r="FOE3" s="86"/>
      <c r="FOF3" s="86"/>
      <c r="FOG3" s="86"/>
      <c r="FOH3" s="86"/>
      <c r="FOI3" s="86"/>
      <c r="FOJ3" s="86"/>
      <c r="FOK3" s="86"/>
      <c r="FOL3" s="86"/>
      <c r="FOM3" s="86"/>
      <c r="FON3" s="86"/>
      <c r="FOO3" s="86"/>
      <c r="FOP3" s="86"/>
      <c r="FOQ3" s="86"/>
      <c r="FOR3" s="86"/>
      <c r="FOS3" s="86"/>
      <c r="FOT3" s="86"/>
      <c r="FOU3" s="86"/>
      <c r="FOV3" s="86"/>
      <c r="FOW3" s="86"/>
      <c r="FOX3" s="86"/>
      <c r="FOY3" s="86"/>
      <c r="FOZ3" s="86"/>
      <c r="FPA3" s="86"/>
      <c r="FPB3" s="86"/>
      <c r="FPC3" s="86"/>
      <c r="FPD3" s="86"/>
      <c r="FPE3" s="86"/>
      <c r="FPF3" s="86"/>
      <c r="FPG3" s="86"/>
      <c r="FPH3" s="86"/>
      <c r="FPI3" s="86"/>
      <c r="FPJ3" s="86"/>
      <c r="FPK3" s="86"/>
      <c r="FPL3" s="86"/>
      <c r="FPM3" s="86"/>
      <c r="FPN3" s="86"/>
      <c r="FPO3" s="86"/>
      <c r="FPP3" s="86"/>
      <c r="FPQ3" s="86"/>
      <c r="FPR3" s="86"/>
      <c r="FPS3" s="86"/>
      <c r="FPT3" s="86"/>
      <c r="FPU3" s="86"/>
      <c r="FPV3" s="86"/>
      <c r="FPW3" s="86"/>
      <c r="FPX3" s="86"/>
      <c r="FPY3" s="86"/>
      <c r="FPZ3" s="86"/>
      <c r="FQA3" s="86"/>
      <c r="FQB3" s="86"/>
      <c r="FQC3" s="86"/>
      <c r="FQD3" s="86"/>
      <c r="FQE3" s="86"/>
      <c r="FQF3" s="86"/>
      <c r="FQG3" s="86"/>
      <c r="FQH3" s="86"/>
      <c r="FQI3" s="86"/>
      <c r="FQJ3" s="86"/>
      <c r="FQK3" s="86"/>
      <c r="FQL3" s="86"/>
      <c r="FQM3" s="86"/>
      <c r="FQN3" s="86"/>
      <c r="FQO3" s="86"/>
      <c r="FQP3" s="86"/>
      <c r="FQQ3" s="86"/>
      <c r="FQR3" s="86"/>
      <c r="FQS3" s="86"/>
      <c r="FQT3" s="86"/>
      <c r="FQU3" s="86"/>
      <c r="FQV3" s="86"/>
      <c r="FQW3" s="86"/>
      <c r="FQX3" s="86"/>
      <c r="FQY3" s="86"/>
      <c r="FQZ3" s="86"/>
      <c r="FRA3" s="86"/>
      <c r="FRB3" s="86"/>
      <c r="FRC3" s="86"/>
      <c r="FRD3" s="86"/>
      <c r="FRE3" s="86"/>
      <c r="FRF3" s="86"/>
      <c r="FRG3" s="86"/>
      <c r="FRH3" s="86"/>
      <c r="FRI3" s="86"/>
      <c r="FRJ3" s="86"/>
      <c r="FRK3" s="86"/>
      <c r="FRL3" s="86"/>
      <c r="FRM3" s="86"/>
      <c r="FRN3" s="86"/>
      <c r="FRO3" s="86"/>
      <c r="FRP3" s="86"/>
      <c r="FRQ3" s="86"/>
      <c r="FRR3" s="86"/>
      <c r="FRS3" s="86"/>
      <c r="FRT3" s="86"/>
      <c r="FRU3" s="86"/>
      <c r="FRV3" s="86"/>
      <c r="FRW3" s="86"/>
      <c r="FRX3" s="86"/>
      <c r="FRY3" s="86"/>
      <c r="FRZ3" s="86"/>
      <c r="FSA3" s="86"/>
      <c r="FSB3" s="86"/>
      <c r="FSC3" s="86"/>
      <c r="FSD3" s="86"/>
      <c r="FSE3" s="86"/>
      <c r="FSF3" s="86"/>
      <c r="FSG3" s="86"/>
      <c r="FSH3" s="86"/>
      <c r="FSI3" s="86"/>
      <c r="FSJ3" s="86"/>
      <c r="FSK3" s="86"/>
      <c r="FSL3" s="86"/>
      <c r="FSM3" s="86"/>
      <c r="FSN3" s="86"/>
      <c r="FSO3" s="86"/>
      <c r="FSP3" s="86"/>
      <c r="FSQ3" s="86"/>
      <c r="FSR3" s="86"/>
      <c r="FSS3" s="86"/>
      <c r="FST3" s="86"/>
      <c r="FSU3" s="86"/>
      <c r="FSV3" s="86"/>
      <c r="FSW3" s="86"/>
      <c r="FSX3" s="86"/>
      <c r="FSY3" s="86"/>
      <c r="FSZ3" s="86"/>
      <c r="FTA3" s="86"/>
      <c r="FTB3" s="86"/>
      <c r="FTC3" s="86"/>
      <c r="FTD3" s="86"/>
      <c r="FTE3" s="86"/>
      <c r="FTF3" s="86"/>
      <c r="FTG3" s="86"/>
      <c r="FTH3" s="86"/>
      <c r="FTI3" s="86"/>
      <c r="FTJ3" s="86"/>
      <c r="FTK3" s="86"/>
      <c r="FTL3" s="86"/>
      <c r="FTM3" s="86"/>
      <c r="FTN3" s="86"/>
      <c r="FTO3" s="86"/>
      <c r="FTP3" s="86"/>
      <c r="FTQ3" s="86"/>
      <c r="FTR3" s="86"/>
      <c r="FTS3" s="86"/>
      <c r="FTT3" s="86"/>
      <c r="FTU3" s="86"/>
      <c r="FTV3" s="86"/>
      <c r="FTW3" s="86"/>
      <c r="FTX3" s="86"/>
      <c r="FTY3" s="86"/>
      <c r="FTZ3" s="86"/>
      <c r="FUA3" s="86"/>
      <c r="FUB3" s="86"/>
      <c r="FUC3" s="86"/>
      <c r="FUD3" s="86"/>
      <c r="FUE3" s="86"/>
      <c r="FUF3" s="86"/>
      <c r="FUG3" s="86"/>
      <c r="FUH3" s="86"/>
      <c r="FUI3" s="86"/>
      <c r="FUJ3" s="86"/>
      <c r="FUK3" s="86"/>
      <c r="FUL3" s="86"/>
      <c r="FUM3" s="86"/>
      <c r="FUN3" s="86"/>
      <c r="FUO3" s="86"/>
      <c r="FUP3" s="86"/>
      <c r="FUQ3" s="86"/>
      <c r="FUR3" s="86"/>
      <c r="FUS3" s="86"/>
      <c r="FUT3" s="86"/>
      <c r="FUU3" s="86"/>
      <c r="FUV3" s="86"/>
      <c r="FUW3" s="86"/>
      <c r="FUX3" s="86"/>
      <c r="FUY3" s="86"/>
      <c r="FUZ3" s="86"/>
      <c r="FVA3" s="86"/>
      <c r="FVB3" s="86"/>
      <c r="FVC3" s="86"/>
      <c r="FVD3" s="86"/>
      <c r="FVE3" s="86"/>
      <c r="FVF3" s="86"/>
      <c r="FVG3" s="86"/>
      <c r="FVH3" s="86"/>
      <c r="FVI3" s="86"/>
      <c r="FVJ3" s="86"/>
      <c r="FVK3" s="86"/>
      <c r="FVL3" s="86"/>
      <c r="FVM3" s="86"/>
      <c r="FVN3" s="86"/>
      <c r="FVO3" s="86"/>
      <c r="FVP3" s="86"/>
      <c r="FVQ3" s="86"/>
      <c r="FVR3" s="86"/>
      <c r="FVS3" s="86"/>
      <c r="FVT3" s="86"/>
      <c r="FVU3" s="86"/>
      <c r="FVV3" s="86"/>
      <c r="FVW3" s="86"/>
      <c r="FVX3" s="86"/>
      <c r="FVY3" s="86"/>
      <c r="FVZ3" s="86"/>
      <c r="FWA3" s="86"/>
      <c r="FWB3" s="86"/>
      <c r="FWC3" s="86"/>
      <c r="FWD3" s="86"/>
      <c r="FWE3" s="86"/>
      <c r="FWF3" s="86"/>
      <c r="FWG3" s="86"/>
      <c r="FWH3" s="86"/>
      <c r="FWI3" s="86"/>
      <c r="FWJ3" s="86"/>
      <c r="FWK3" s="86"/>
      <c r="FWL3" s="86"/>
      <c r="FWM3" s="86"/>
      <c r="FWN3" s="86"/>
      <c r="FWO3" s="86"/>
      <c r="FWP3" s="86"/>
      <c r="FWQ3" s="86"/>
      <c r="FWR3" s="86"/>
      <c r="FWS3" s="86"/>
      <c r="FWT3" s="86"/>
      <c r="FWU3" s="86"/>
      <c r="FWV3" s="86"/>
      <c r="FWW3" s="86"/>
      <c r="FWX3" s="86"/>
      <c r="FWY3" s="86"/>
      <c r="FWZ3" s="86"/>
      <c r="FXA3" s="86"/>
      <c r="FXB3" s="86"/>
      <c r="FXC3" s="86"/>
      <c r="FXD3" s="86"/>
      <c r="FXE3" s="86"/>
      <c r="FXF3" s="86"/>
      <c r="FXG3" s="86"/>
      <c r="FXH3" s="86"/>
      <c r="FXI3" s="86"/>
      <c r="FXJ3" s="86"/>
      <c r="FXK3" s="86"/>
      <c r="FXL3" s="86"/>
      <c r="FXM3" s="86"/>
      <c r="FXN3" s="86"/>
      <c r="FXO3" s="86"/>
      <c r="FXP3" s="86"/>
      <c r="FXQ3" s="86"/>
      <c r="FXR3" s="86"/>
      <c r="FXS3" s="86"/>
      <c r="FXT3" s="86"/>
      <c r="FXU3" s="86"/>
      <c r="FXV3" s="86"/>
      <c r="FXW3" s="86"/>
      <c r="FXX3" s="86"/>
      <c r="FXY3" s="86"/>
      <c r="FXZ3" s="86"/>
      <c r="FYA3" s="86"/>
      <c r="FYB3" s="86"/>
      <c r="FYC3" s="86"/>
      <c r="FYD3" s="86"/>
      <c r="FYE3" s="86"/>
      <c r="FYF3" s="86"/>
      <c r="FYG3" s="86"/>
      <c r="FYH3" s="86"/>
      <c r="FYI3" s="86"/>
      <c r="FYJ3" s="86"/>
      <c r="FYK3" s="86"/>
      <c r="FYL3" s="86"/>
      <c r="FYM3" s="86"/>
      <c r="FYN3" s="86"/>
      <c r="FYO3" s="86"/>
      <c r="FYP3" s="86"/>
      <c r="FYQ3" s="86"/>
      <c r="FYR3" s="86"/>
      <c r="FYS3" s="86"/>
      <c r="FYT3" s="86"/>
      <c r="FYU3" s="86"/>
      <c r="FYV3" s="86"/>
      <c r="FYW3" s="86"/>
      <c r="FYX3" s="86"/>
      <c r="FYY3" s="86"/>
      <c r="FYZ3" s="86"/>
      <c r="FZA3" s="86"/>
      <c r="FZB3" s="86"/>
      <c r="FZC3" s="86"/>
      <c r="FZD3" s="86"/>
      <c r="FZE3" s="86"/>
      <c r="FZF3" s="86"/>
      <c r="FZG3" s="86"/>
      <c r="FZH3" s="86"/>
      <c r="FZI3" s="86"/>
      <c r="FZJ3" s="86"/>
      <c r="FZK3" s="86"/>
      <c r="FZL3" s="86"/>
      <c r="FZM3" s="86"/>
      <c r="FZN3" s="86"/>
      <c r="FZO3" s="86"/>
      <c r="FZP3" s="86"/>
      <c r="FZQ3" s="86"/>
      <c r="FZR3" s="86"/>
      <c r="FZS3" s="86"/>
      <c r="FZT3" s="86"/>
      <c r="FZU3" s="86"/>
      <c r="FZV3" s="86"/>
      <c r="FZW3" s="86"/>
      <c r="FZX3" s="86"/>
      <c r="FZY3" s="86"/>
      <c r="FZZ3" s="86"/>
      <c r="GAA3" s="86"/>
      <c r="GAB3" s="86"/>
      <c r="GAC3" s="86"/>
      <c r="GAD3" s="86"/>
      <c r="GAE3" s="86"/>
      <c r="GAF3" s="86"/>
      <c r="GAG3" s="86"/>
      <c r="GAH3" s="86"/>
      <c r="GAI3" s="86"/>
      <c r="GAJ3" s="86"/>
      <c r="GAK3" s="86"/>
      <c r="GAL3" s="86"/>
      <c r="GAM3" s="86"/>
      <c r="GAN3" s="86"/>
      <c r="GAO3" s="86"/>
      <c r="GAP3" s="86"/>
      <c r="GAQ3" s="86"/>
      <c r="GAR3" s="86"/>
      <c r="GAS3" s="86"/>
      <c r="GAT3" s="86"/>
      <c r="GAU3" s="86"/>
      <c r="GAV3" s="86"/>
      <c r="GAW3" s="86"/>
      <c r="GAX3" s="86"/>
      <c r="GAY3" s="86"/>
      <c r="GAZ3" s="86"/>
      <c r="GBA3" s="86"/>
      <c r="GBB3" s="86"/>
      <c r="GBC3" s="86"/>
      <c r="GBD3" s="86"/>
      <c r="GBE3" s="86"/>
      <c r="GBF3" s="86"/>
      <c r="GBG3" s="86"/>
      <c r="GBH3" s="86"/>
      <c r="GBI3" s="86"/>
      <c r="GBJ3" s="86"/>
      <c r="GBK3" s="86"/>
      <c r="GBL3" s="86"/>
      <c r="GBM3" s="86"/>
      <c r="GBN3" s="86"/>
      <c r="GBO3" s="86"/>
      <c r="GBP3" s="86"/>
      <c r="GBQ3" s="86"/>
      <c r="GBR3" s="86"/>
      <c r="GBS3" s="86"/>
      <c r="GBT3" s="86"/>
      <c r="GBU3" s="86"/>
      <c r="GBV3" s="86"/>
      <c r="GBW3" s="86"/>
      <c r="GBX3" s="86"/>
      <c r="GBY3" s="86"/>
      <c r="GBZ3" s="86"/>
      <c r="GCA3" s="86"/>
      <c r="GCB3" s="86"/>
      <c r="GCC3" s="86"/>
      <c r="GCD3" s="86"/>
      <c r="GCE3" s="86"/>
      <c r="GCF3" s="86"/>
      <c r="GCG3" s="86"/>
      <c r="GCH3" s="86"/>
      <c r="GCI3" s="86"/>
      <c r="GCJ3" s="86"/>
      <c r="GCK3" s="86"/>
      <c r="GCL3" s="86"/>
      <c r="GCM3" s="86"/>
      <c r="GCN3" s="86"/>
      <c r="GCO3" s="86"/>
      <c r="GCP3" s="86"/>
      <c r="GCQ3" s="86"/>
      <c r="GCR3" s="86"/>
      <c r="GCS3" s="86"/>
      <c r="GCT3" s="86"/>
      <c r="GCU3" s="86"/>
      <c r="GCV3" s="86"/>
      <c r="GCW3" s="86"/>
      <c r="GCX3" s="86"/>
      <c r="GCY3" s="86"/>
      <c r="GCZ3" s="86"/>
      <c r="GDA3" s="86"/>
      <c r="GDB3" s="86"/>
      <c r="GDC3" s="86"/>
      <c r="GDD3" s="86"/>
      <c r="GDE3" s="86"/>
      <c r="GDF3" s="86"/>
      <c r="GDG3" s="86"/>
      <c r="GDH3" s="86"/>
      <c r="GDI3" s="86"/>
      <c r="GDJ3" s="86"/>
      <c r="GDK3" s="86"/>
      <c r="GDL3" s="86"/>
      <c r="GDM3" s="86"/>
      <c r="GDN3" s="86"/>
      <c r="GDO3" s="86"/>
      <c r="GDP3" s="86"/>
      <c r="GDQ3" s="86"/>
      <c r="GDR3" s="86"/>
      <c r="GDS3" s="86"/>
      <c r="GDT3" s="86"/>
      <c r="GDU3" s="86"/>
      <c r="GDV3" s="86"/>
      <c r="GDW3" s="86"/>
      <c r="GDX3" s="86"/>
      <c r="GDY3" s="86"/>
      <c r="GDZ3" s="86"/>
      <c r="GEA3" s="86"/>
      <c r="GEB3" s="86"/>
      <c r="GEC3" s="86"/>
      <c r="GED3" s="86"/>
      <c r="GEE3" s="86"/>
      <c r="GEF3" s="86"/>
      <c r="GEG3" s="86"/>
      <c r="GEH3" s="86"/>
      <c r="GEI3" s="86"/>
      <c r="GEJ3" s="86"/>
      <c r="GEK3" s="86"/>
      <c r="GEL3" s="86"/>
      <c r="GEM3" s="86"/>
      <c r="GEN3" s="86"/>
      <c r="GEO3" s="86"/>
      <c r="GEP3" s="86"/>
      <c r="GEQ3" s="86"/>
      <c r="GER3" s="86"/>
      <c r="GES3" s="86"/>
      <c r="GET3" s="86"/>
      <c r="GEU3" s="86"/>
      <c r="GEV3" s="86"/>
      <c r="GEW3" s="86"/>
      <c r="GEX3" s="86"/>
      <c r="GEY3" s="86"/>
      <c r="GEZ3" s="86"/>
      <c r="GFA3" s="86"/>
      <c r="GFB3" s="86"/>
      <c r="GFC3" s="86"/>
      <c r="GFD3" s="86"/>
      <c r="GFE3" s="86"/>
      <c r="GFF3" s="86"/>
      <c r="GFG3" s="86"/>
      <c r="GFH3" s="86"/>
      <c r="GFI3" s="86"/>
      <c r="GFJ3" s="86"/>
      <c r="GFK3" s="86"/>
      <c r="GFL3" s="86"/>
      <c r="GFM3" s="86"/>
      <c r="GFN3" s="86"/>
      <c r="GFO3" s="86"/>
      <c r="GFP3" s="86"/>
      <c r="GFQ3" s="86"/>
      <c r="GFR3" s="86"/>
      <c r="GFS3" s="86"/>
      <c r="GFT3" s="86"/>
      <c r="GFU3" s="86"/>
      <c r="GFV3" s="86"/>
      <c r="GFW3" s="86"/>
      <c r="GFX3" s="86"/>
      <c r="GFY3" s="86"/>
      <c r="GFZ3" s="86"/>
      <c r="GGA3" s="86"/>
      <c r="GGB3" s="86"/>
      <c r="GGC3" s="86"/>
      <c r="GGD3" s="86"/>
      <c r="GGE3" s="86"/>
      <c r="GGF3" s="86"/>
      <c r="GGG3" s="86"/>
      <c r="GGH3" s="86"/>
      <c r="GGI3" s="86"/>
      <c r="GGJ3" s="86"/>
      <c r="GGK3" s="86"/>
      <c r="GGL3" s="86"/>
      <c r="GGM3" s="86"/>
      <c r="GGN3" s="86"/>
      <c r="GGO3" s="86"/>
      <c r="GGP3" s="86"/>
      <c r="GGQ3" s="86"/>
      <c r="GGR3" s="86"/>
      <c r="GGS3" s="86"/>
      <c r="GGT3" s="86"/>
      <c r="GGU3" s="86"/>
      <c r="GGV3" s="86"/>
      <c r="GGW3" s="86"/>
      <c r="GGX3" s="86"/>
      <c r="GGY3" s="86"/>
      <c r="GGZ3" s="86"/>
      <c r="GHA3" s="86"/>
      <c r="GHB3" s="86"/>
      <c r="GHC3" s="86"/>
      <c r="GHD3" s="86"/>
      <c r="GHE3" s="86"/>
      <c r="GHF3" s="86"/>
      <c r="GHG3" s="86"/>
      <c r="GHH3" s="86"/>
      <c r="GHI3" s="86"/>
      <c r="GHJ3" s="86"/>
      <c r="GHK3" s="86"/>
      <c r="GHL3" s="86"/>
      <c r="GHM3" s="86"/>
      <c r="GHN3" s="86"/>
      <c r="GHO3" s="86"/>
      <c r="GHP3" s="86"/>
      <c r="GHQ3" s="86"/>
      <c r="GHR3" s="86"/>
      <c r="GHS3" s="86"/>
      <c r="GHT3" s="86"/>
      <c r="GHU3" s="86"/>
      <c r="GHV3" s="86"/>
      <c r="GHW3" s="86"/>
      <c r="GHX3" s="86"/>
      <c r="GHY3" s="86"/>
      <c r="GHZ3" s="86"/>
      <c r="GIA3" s="86"/>
      <c r="GIB3" s="86"/>
      <c r="GIC3" s="86"/>
      <c r="GID3" s="86"/>
      <c r="GIE3" s="86"/>
      <c r="GIF3" s="86"/>
      <c r="GIG3" s="86"/>
      <c r="GIH3" s="86"/>
      <c r="GII3" s="86"/>
      <c r="GIJ3" s="86"/>
      <c r="GIK3" s="86"/>
      <c r="GIL3" s="86"/>
      <c r="GIM3" s="86"/>
      <c r="GIN3" s="86"/>
      <c r="GIO3" s="86"/>
      <c r="GIP3" s="86"/>
      <c r="GIQ3" s="86"/>
      <c r="GIR3" s="86"/>
      <c r="GIS3" s="86"/>
      <c r="GIT3" s="86"/>
      <c r="GIU3" s="86"/>
      <c r="GIV3" s="86"/>
      <c r="GIW3" s="86"/>
      <c r="GIX3" s="86"/>
      <c r="GIY3" s="86"/>
      <c r="GIZ3" s="86"/>
      <c r="GJA3" s="86"/>
      <c r="GJB3" s="86"/>
      <c r="GJC3" s="86"/>
      <c r="GJD3" s="86"/>
      <c r="GJE3" s="86"/>
      <c r="GJF3" s="86"/>
      <c r="GJG3" s="86"/>
      <c r="GJH3" s="86"/>
      <c r="GJI3" s="86"/>
      <c r="GJJ3" s="86"/>
      <c r="GJK3" s="86"/>
      <c r="GJL3" s="86"/>
      <c r="GJM3" s="86"/>
      <c r="GJN3" s="86"/>
      <c r="GJO3" s="86"/>
      <c r="GJP3" s="86"/>
      <c r="GJQ3" s="86"/>
      <c r="GJR3" s="86"/>
      <c r="GJS3" s="86"/>
      <c r="GJT3" s="86"/>
      <c r="GJU3" s="86"/>
      <c r="GJV3" s="86"/>
      <c r="GJW3" s="86"/>
      <c r="GJX3" s="86"/>
      <c r="GJY3" s="86"/>
      <c r="GJZ3" s="86"/>
      <c r="GKA3" s="86"/>
      <c r="GKB3" s="86"/>
      <c r="GKC3" s="86"/>
      <c r="GKD3" s="86"/>
      <c r="GKE3" s="86"/>
      <c r="GKF3" s="86"/>
      <c r="GKG3" s="86"/>
      <c r="GKH3" s="86"/>
      <c r="GKI3" s="86"/>
      <c r="GKJ3" s="86"/>
      <c r="GKK3" s="86"/>
      <c r="GKL3" s="86"/>
      <c r="GKM3" s="86"/>
      <c r="GKN3" s="86"/>
      <c r="GKO3" s="86"/>
      <c r="GKP3" s="86"/>
      <c r="GKQ3" s="86"/>
      <c r="GKR3" s="86"/>
      <c r="GKS3" s="86"/>
      <c r="GKT3" s="86"/>
      <c r="GKU3" s="86"/>
      <c r="GKV3" s="86"/>
      <c r="GKW3" s="86"/>
      <c r="GKX3" s="86"/>
      <c r="GKY3" s="86"/>
      <c r="GKZ3" s="86"/>
      <c r="GLA3" s="86"/>
      <c r="GLB3" s="86"/>
      <c r="GLC3" s="86"/>
      <c r="GLD3" s="86"/>
      <c r="GLE3" s="86"/>
      <c r="GLF3" s="86"/>
      <c r="GLG3" s="86"/>
      <c r="GLH3" s="86"/>
      <c r="GLI3" s="86"/>
      <c r="GLJ3" s="86"/>
      <c r="GLK3" s="86"/>
      <c r="GLL3" s="86"/>
      <c r="GLM3" s="86"/>
      <c r="GLN3" s="86"/>
      <c r="GLO3" s="86"/>
      <c r="GLP3" s="86"/>
      <c r="GLQ3" s="86"/>
      <c r="GLR3" s="86"/>
      <c r="GLS3" s="86"/>
      <c r="GLT3" s="86"/>
      <c r="GLU3" s="86"/>
      <c r="GLV3" s="86"/>
      <c r="GLW3" s="86"/>
      <c r="GLX3" s="86"/>
      <c r="GLY3" s="86"/>
      <c r="GLZ3" s="86"/>
      <c r="GMA3" s="86"/>
      <c r="GMB3" s="86"/>
      <c r="GMC3" s="86"/>
      <c r="GMD3" s="86"/>
      <c r="GME3" s="86"/>
      <c r="GMF3" s="86"/>
      <c r="GMG3" s="86"/>
      <c r="GMH3" s="86"/>
      <c r="GMI3" s="86"/>
      <c r="GMJ3" s="86"/>
      <c r="GMK3" s="86"/>
      <c r="GML3" s="86"/>
      <c r="GMM3" s="86"/>
      <c r="GMN3" s="86"/>
      <c r="GMO3" s="86"/>
      <c r="GMP3" s="86"/>
      <c r="GMQ3" s="86"/>
      <c r="GMR3" s="86"/>
      <c r="GMS3" s="86"/>
      <c r="GMT3" s="86"/>
      <c r="GMU3" s="86"/>
      <c r="GMV3" s="86"/>
      <c r="GMW3" s="86"/>
      <c r="GMX3" s="86"/>
      <c r="GMY3" s="86"/>
      <c r="GMZ3" s="86"/>
      <c r="GNA3" s="86"/>
      <c r="GNB3" s="86"/>
      <c r="GNC3" s="86"/>
      <c r="GND3" s="86"/>
      <c r="GNE3" s="86"/>
      <c r="GNF3" s="86"/>
      <c r="GNG3" s="86"/>
      <c r="GNH3" s="86"/>
      <c r="GNI3" s="86"/>
      <c r="GNJ3" s="86"/>
      <c r="GNK3" s="86"/>
      <c r="GNL3" s="86"/>
      <c r="GNM3" s="86"/>
      <c r="GNN3" s="86"/>
      <c r="GNO3" s="86"/>
      <c r="GNP3" s="86"/>
      <c r="GNQ3" s="86"/>
      <c r="GNR3" s="86"/>
      <c r="GNS3" s="86"/>
      <c r="GNT3" s="86"/>
      <c r="GNU3" s="86"/>
      <c r="GNV3" s="86"/>
      <c r="GNW3" s="86"/>
      <c r="GNX3" s="86"/>
      <c r="GNY3" s="86"/>
      <c r="GNZ3" s="86"/>
      <c r="GOA3" s="86"/>
      <c r="GOB3" s="86"/>
      <c r="GOC3" s="86"/>
      <c r="GOD3" s="86"/>
      <c r="GOE3" s="86"/>
      <c r="GOF3" s="86"/>
      <c r="GOG3" s="86"/>
      <c r="GOH3" s="86"/>
      <c r="GOI3" s="86"/>
      <c r="GOJ3" s="86"/>
      <c r="GOK3" s="86"/>
      <c r="GOL3" s="86"/>
      <c r="GOM3" s="86"/>
      <c r="GON3" s="86"/>
      <c r="GOO3" s="86"/>
      <c r="GOP3" s="86"/>
      <c r="GOQ3" s="86"/>
      <c r="GOR3" s="86"/>
      <c r="GOS3" s="86"/>
      <c r="GOT3" s="86"/>
      <c r="GOU3" s="86"/>
      <c r="GOV3" s="86"/>
      <c r="GOW3" s="86"/>
      <c r="GOX3" s="86"/>
      <c r="GOY3" s="86"/>
      <c r="GOZ3" s="86"/>
      <c r="GPA3" s="86"/>
      <c r="GPB3" s="86"/>
      <c r="GPC3" s="86"/>
      <c r="GPD3" s="86"/>
      <c r="GPE3" s="86"/>
      <c r="GPF3" s="86"/>
      <c r="GPG3" s="86"/>
      <c r="GPH3" s="86"/>
      <c r="GPI3" s="86"/>
      <c r="GPJ3" s="86"/>
      <c r="GPK3" s="86"/>
      <c r="GPL3" s="86"/>
      <c r="GPM3" s="86"/>
      <c r="GPN3" s="86"/>
      <c r="GPO3" s="86"/>
      <c r="GPP3" s="86"/>
      <c r="GPQ3" s="86"/>
      <c r="GPR3" s="86"/>
      <c r="GPS3" s="86"/>
      <c r="GPT3" s="86"/>
      <c r="GPU3" s="86"/>
      <c r="GPV3" s="86"/>
      <c r="GPW3" s="86"/>
      <c r="GPX3" s="86"/>
      <c r="GPY3" s="86"/>
      <c r="GPZ3" s="86"/>
      <c r="GQA3" s="86"/>
      <c r="GQB3" s="86"/>
      <c r="GQC3" s="86"/>
      <c r="GQD3" s="86"/>
      <c r="GQE3" s="86"/>
      <c r="GQF3" s="86"/>
      <c r="GQG3" s="86"/>
      <c r="GQH3" s="86"/>
      <c r="GQI3" s="86"/>
      <c r="GQJ3" s="86"/>
      <c r="GQK3" s="86"/>
      <c r="GQL3" s="86"/>
      <c r="GQM3" s="86"/>
      <c r="GQN3" s="86"/>
      <c r="GQO3" s="86"/>
      <c r="GQP3" s="86"/>
      <c r="GQQ3" s="86"/>
      <c r="GQR3" s="86"/>
      <c r="GQS3" s="86"/>
      <c r="GQT3" s="86"/>
      <c r="GQU3" s="86"/>
      <c r="GQV3" s="86"/>
      <c r="GQW3" s="86"/>
      <c r="GQX3" s="86"/>
      <c r="GQY3" s="86"/>
      <c r="GQZ3" s="86"/>
      <c r="GRA3" s="86"/>
      <c r="GRB3" s="86"/>
      <c r="GRC3" s="86"/>
      <c r="GRD3" s="86"/>
      <c r="GRE3" s="86"/>
      <c r="GRF3" s="86"/>
      <c r="GRG3" s="86"/>
      <c r="GRH3" s="86"/>
      <c r="GRI3" s="86"/>
      <c r="GRJ3" s="86"/>
      <c r="GRK3" s="86"/>
      <c r="GRL3" s="86"/>
      <c r="GRM3" s="86"/>
      <c r="GRN3" s="86"/>
      <c r="GRO3" s="86"/>
      <c r="GRP3" s="86"/>
      <c r="GRQ3" s="86"/>
      <c r="GRR3" s="86"/>
      <c r="GRS3" s="86"/>
      <c r="GRT3" s="86"/>
      <c r="GRU3" s="86"/>
      <c r="GRV3" s="86"/>
      <c r="GRW3" s="86"/>
      <c r="GRX3" s="86"/>
      <c r="GRY3" s="86"/>
      <c r="GRZ3" s="86"/>
      <c r="GSA3" s="86"/>
      <c r="GSB3" s="86"/>
      <c r="GSC3" s="86"/>
      <c r="GSD3" s="86"/>
      <c r="GSE3" s="86"/>
      <c r="GSF3" s="86"/>
      <c r="GSG3" s="86"/>
      <c r="GSH3" s="86"/>
      <c r="GSI3" s="86"/>
      <c r="GSJ3" s="86"/>
      <c r="GSK3" s="86"/>
      <c r="GSL3" s="86"/>
      <c r="GSM3" s="86"/>
      <c r="GSN3" s="86"/>
      <c r="GSO3" s="86"/>
      <c r="GSP3" s="86"/>
      <c r="GSQ3" s="86"/>
      <c r="GSR3" s="86"/>
      <c r="GSS3" s="86"/>
      <c r="GST3" s="86"/>
      <c r="GSU3" s="86"/>
      <c r="GSV3" s="86"/>
      <c r="GSW3" s="86"/>
      <c r="GSX3" s="86"/>
      <c r="GSY3" s="86"/>
      <c r="GSZ3" s="86"/>
      <c r="GTA3" s="86"/>
      <c r="GTB3" s="86"/>
      <c r="GTC3" s="86"/>
      <c r="GTD3" s="86"/>
      <c r="GTE3" s="86"/>
      <c r="GTF3" s="86"/>
      <c r="GTG3" s="86"/>
      <c r="GTH3" s="86"/>
      <c r="GTI3" s="86"/>
      <c r="GTJ3" s="86"/>
      <c r="GTK3" s="86"/>
      <c r="GTL3" s="86"/>
      <c r="GTM3" s="86"/>
      <c r="GTN3" s="86"/>
      <c r="GTO3" s="86"/>
      <c r="GTP3" s="86"/>
      <c r="GTQ3" s="86"/>
      <c r="GTR3" s="86"/>
      <c r="GTS3" s="86"/>
      <c r="GTT3" s="86"/>
      <c r="GTU3" s="86"/>
      <c r="GTV3" s="86"/>
      <c r="GTW3" s="86"/>
      <c r="GTX3" s="86"/>
      <c r="GTY3" s="86"/>
      <c r="GTZ3" s="86"/>
      <c r="GUA3" s="86"/>
      <c r="GUB3" s="86"/>
      <c r="GUC3" s="86"/>
      <c r="GUD3" s="86"/>
      <c r="GUE3" s="86"/>
      <c r="GUF3" s="86"/>
      <c r="GUG3" s="86"/>
      <c r="GUH3" s="86"/>
      <c r="GUI3" s="86"/>
      <c r="GUJ3" s="86"/>
      <c r="GUK3" s="86"/>
      <c r="GUL3" s="86"/>
      <c r="GUM3" s="86"/>
      <c r="GUN3" s="86"/>
      <c r="GUO3" s="86"/>
      <c r="GUP3" s="86"/>
      <c r="GUQ3" s="86"/>
      <c r="GUR3" s="86"/>
      <c r="GUS3" s="86"/>
      <c r="GUT3" s="86"/>
      <c r="GUU3" s="86"/>
      <c r="GUV3" s="86"/>
      <c r="GUW3" s="86"/>
      <c r="GUX3" s="86"/>
      <c r="GUY3" s="86"/>
      <c r="GUZ3" s="86"/>
      <c r="GVA3" s="86"/>
      <c r="GVB3" s="86"/>
      <c r="GVC3" s="86"/>
      <c r="GVD3" s="86"/>
      <c r="GVE3" s="86"/>
      <c r="GVF3" s="86"/>
      <c r="GVG3" s="86"/>
      <c r="GVH3" s="86"/>
      <c r="GVI3" s="86"/>
      <c r="GVJ3" s="86"/>
      <c r="GVK3" s="86"/>
      <c r="GVL3" s="86"/>
      <c r="GVM3" s="86"/>
      <c r="GVN3" s="86"/>
      <c r="GVO3" s="86"/>
      <c r="GVP3" s="86"/>
      <c r="GVQ3" s="86"/>
      <c r="GVR3" s="86"/>
      <c r="GVS3" s="86"/>
      <c r="GVT3" s="86"/>
      <c r="GVU3" s="86"/>
      <c r="GVV3" s="86"/>
      <c r="GVW3" s="86"/>
      <c r="GVX3" s="86"/>
      <c r="GVY3" s="86"/>
      <c r="GVZ3" s="86"/>
      <c r="GWA3" s="86"/>
      <c r="GWB3" s="86"/>
      <c r="GWC3" s="86"/>
      <c r="GWD3" s="86"/>
      <c r="GWE3" s="86"/>
      <c r="GWF3" s="86"/>
      <c r="GWG3" s="86"/>
      <c r="GWH3" s="86"/>
      <c r="GWI3" s="86"/>
      <c r="GWJ3" s="86"/>
      <c r="GWK3" s="86"/>
      <c r="GWL3" s="86"/>
      <c r="GWM3" s="86"/>
      <c r="GWN3" s="86"/>
      <c r="GWO3" s="86"/>
      <c r="GWP3" s="86"/>
      <c r="GWQ3" s="86"/>
      <c r="GWR3" s="86"/>
      <c r="GWS3" s="86"/>
      <c r="GWT3" s="86"/>
      <c r="GWU3" s="86"/>
      <c r="GWV3" s="86"/>
      <c r="GWW3" s="86"/>
      <c r="GWX3" s="86"/>
      <c r="GWY3" s="86"/>
      <c r="GWZ3" s="86"/>
      <c r="GXA3" s="86"/>
      <c r="GXB3" s="86"/>
      <c r="GXC3" s="86"/>
      <c r="GXD3" s="86"/>
      <c r="GXE3" s="86"/>
      <c r="GXF3" s="86"/>
      <c r="GXG3" s="86"/>
      <c r="GXH3" s="86"/>
      <c r="GXI3" s="86"/>
      <c r="GXJ3" s="86"/>
      <c r="GXK3" s="86"/>
      <c r="GXL3" s="86"/>
      <c r="GXM3" s="86"/>
      <c r="GXN3" s="86"/>
      <c r="GXO3" s="86"/>
      <c r="GXP3" s="86"/>
      <c r="GXQ3" s="86"/>
      <c r="GXR3" s="86"/>
      <c r="GXS3" s="86"/>
      <c r="GXT3" s="86"/>
      <c r="GXU3" s="86"/>
      <c r="GXV3" s="86"/>
      <c r="GXW3" s="86"/>
      <c r="GXX3" s="86"/>
      <c r="GXY3" s="86"/>
      <c r="GXZ3" s="86"/>
      <c r="GYA3" s="86"/>
      <c r="GYB3" s="86"/>
      <c r="GYC3" s="86"/>
      <c r="GYD3" s="86"/>
      <c r="GYE3" s="86"/>
      <c r="GYF3" s="86"/>
      <c r="GYG3" s="86"/>
      <c r="GYH3" s="86"/>
      <c r="GYI3" s="86"/>
      <c r="GYJ3" s="86"/>
      <c r="GYK3" s="86"/>
      <c r="GYL3" s="86"/>
      <c r="GYM3" s="86"/>
      <c r="GYN3" s="86"/>
      <c r="GYO3" s="86"/>
      <c r="GYP3" s="86"/>
      <c r="GYQ3" s="86"/>
      <c r="GYR3" s="86"/>
      <c r="GYS3" s="86"/>
      <c r="GYT3" s="86"/>
      <c r="GYU3" s="86"/>
      <c r="GYV3" s="86"/>
      <c r="GYW3" s="86"/>
      <c r="GYX3" s="86"/>
      <c r="GYY3" s="86"/>
      <c r="GYZ3" s="86"/>
      <c r="GZA3" s="86"/>
      <c r="GZB3" s="86"/>
      <c r="GZC3" s="86"/>
      <c r="GZD3" s="86"/>
      <c r="GZE3" s="86"/>
      <c r="GZF3" s="86"/>
      <c r="GZG3" s="86"/>
      <c r="GZH3" s="86"/>
      <c r="GZI3" s="86"/>
      <c r="GZJ3" s="86"/>
      <c r="GZK3" s="86"/>
      <c r="GZL3" s="86"/>
      <c r="GZM3" s="86"/>
      <c r="GZN3" s="86"/>
      <c r="GZO3" s="86"/>
      <c r="GZP3" s="86"/>
      <c r="GZQ3" s="86"/>
      <c r="GZR3" s="86"/>
      <c r="GZS3" s="86"/>
      <c r="GZT3" s="86"/>
      <c r="GZU3" s="86"/>
      <c r="GZV3" s="86"/>
      <c r="GZW3" s="86"/>
      <c r="GZX3" s="86"/>
      <c r="GZY3" s="86"/>
      <c r="GZZ3" s="86"/>
      <c r="HAA3" s="86"/>
      <c r="HAB3" s="86"/>
      <c r="HAC3" s="86"/>
      <c r="HAD3" s="86"/>
      <c r="HAE3" s="86"/>
      <c r="HAF3" s="86"/>
      <c r="HAG3" s="86"/>
      <c r="HAH3" s="86"/>
      <c r="HAI3" s="86"/>
      <c r="HAJ3" s="86"/>
      <c r="HAK3" s="86"/>
      <c r="HAL3" s="86"/>
      <c r="HAM3" s="86"/>
      <c r="HAN3" s="86"/>
      <c r="HAO3" s="86"/>
      <c r="HAP3" s="86"/>
      <c r="HAQ3" s="86"/>
      <c r="HAR3" s="86"/>
      <c r="HAS3" s="86"/>
      <c r="HAT3" s="86"/>
      <c r="HAU3" s="86"/>
      <c r="HAV3" s="86"/>
      <c r="HAW3" s="86"/>
      <c r="HAX3" s="86"/>
      <c r="HAY3" s="86"/>
      <c r="HAZ3" s="86"/>
      <c r="HBA3" s="86"/>
      <c r="HBB3" s="86"/>
      <c r="HBC3" s="86"/>
      <c r="HBD3" s="86"/>
      <c r="HBE3" s="86"/>
      <c r="HBF3" s="86"/>
      <c r="HBG3" s="86"/>
      <c r="HBH3" s="86"/>
      <c r="HBI3" s="86"/>
      <c r="HBJ3" s="86"/>
      <c r="HBK3" s="86"/>
      <c r="HBL3" s="86"/>
      <c r="HBM3" s="86"/>
      <c r="HBN3" s="86"/>
      <c r="HBO3" s="86"/>
      <c r="HBP3" s="86"/>
      <c r="HBQ3" s="86"/>
      <c r="HBR3" s="86"/>
      <c r="HBS3" s="86"/>
      <c r="HBT3" s="86"/>
      <c r="HBU3" s="86"/>
      <c r="HBV3" s="86"/>
      <c r="HBW3" s="86"/>
      <c r="HBX3" s="86"/>
      <c r="HBY3" s="86"/>
      <c r="HBZ3" s="86"/>
      <c r="HCA3" s="86"/>
      <c r="HCB3" s="86"/>
      <c r="HCC3" s="86"/>
      <c r="HCD3" s="86"/>
      <c r="HCE3" s="86"/>
      <c r="HCF3" s="86"/>
      <c r="HCG3" s="86"/>
      <c r="HCH3" s="86"/>
      <c r="HCI3" s="86"/>
      <c r="HCJ3" s="86"/>
      <c r="HCK3" s="86"/>
      <c r="HCL3" s="86"/>
      <c r="HCM3" s="86"/>
      <c r="HCN3" s="86"/>
      <c r="HCO3" s="86"/>
      <c r="HCP3" s="86"/>
      <c r="HCQ3" s="86"/>
      <c r="HCR3" s="86"/>
      <c r="HCS3" s="86"/>
      <c r="HCT3" s="86"/>
      <c r="HCU3" s="86"/>
      <c r="HCV3" s="86"/>
      <c r="HCW3" s="86"/>
      <c r="HCX3" s="86"/>
      <c r="HCY3" s="86"/>
      <c r="HCZ3" s="86"/>
      <c r="HDA3" s="86"/>
      <c r="HDB3" s="86"/>
      <c r="HDC3" s="86"/>
      <c r="HDD3" s="86"/>
      <c r="HDE3" s="86"/>
      <c r="HDF3" s="86"/>
      <c r="HDG3" s="86"/>
      <c r="HDH3" s="86"/>
      <c r="HDI3" s="86"/>
      <c r="HDJ3" s="86"/>
      <c r="HDK3" s="86"/>
      <c r="HDL3" s="86"/>
      <c r="HDM3" s="86"/>
      <c r="HDN3" s="86"/>
      <c r="HDO3" s="86"/>
      <c r="HDP3" s="86"/>
      <c r="HDQ3" s="86"/>
      <c r="HDR3" s="86"/>
      <c r="HDS3" s="86"/>
      <c r="HDT3" s="86"/>
      <c r="HDU3" s="86"/>
      <c r="HDV3" s="86"/>
      <c r="HDW3" s="86"/>
      <c r="HDX3" s="86"/>
      <c r="HDY3" s="86"/>
      <c r="HDZ3" s="86"/>
      <c r="HEA3" s="86"/>
      <c r="HEB3" s="86"/>
      <c r="HEC3" s="86"/>
      <c r="HED3" s="86"/>
      <c r="HEE3" s="86"/>
      <c r="HEF3" s="86"/>
      <c r="HEG3" s="86"/>
      <c r="HEH3" s="86"/>
      <c r="HEI3" s="86"/>
      <c r="HEJ3" s="86"/>
      <c r="HEK3" s="86"/>
      <c r="HEL3" s="86"/>
      <c r="HEM3" s="86"/>
      <c r="HEN3" s="86"/>
      <c r="HEO3" s="86"/>
      <c r="HEP3" s="86"/>
      <c r="HEQ3" s="86"/>
      <c r="HER3" s="86"/>
      <c r="HES3" s="86"/>
      <c r="HET3" s="86"/>
      <c r="HEU3" s="86"/>
      <c r="HEV3" s="86"/>
      <c r="HEW3" s="86"/>
      <c r="HEX3" s="86"/>
      <c r="HEY3" s="86"/>
      <c r="HEZ3" s="86"/>
      <c r="HFA3" s="86"/>
      <c r="HFB3" s="86"/>
      <c r="HFC3" s="86"/>
      <c r="HFD3" s="86"/>
      <c r="HFE3" s="86"/>
      <c r="HFF3" s="86"/>
      <c r="HFG3" s="86"/>
      <c r="HFH3" s="86"/>
      <c r="HFI3" s="86"/>
      <c r="HFJ3" s="86"/>
      <c r="HFK3" s="86"/>
      <c r="HFL3" s="86"/>
      <c r="HFM3" s="86"/>
      <c r="HFN3" s="86"/>
      <c r="HFO3" s="86"/>
      <c r="HFP3" s="86"/>
      <c r="HFQ3" s="86"/>
      <c r="HFR3" s="86"/>
      <c r="HFS3" s="86"/>
      <c r="HFT3" s="86"/>
      <c r="HFU3" s="86"/>
      <c r="HFV3" s="86"/>
      <c r="HFW3" s="86"/>
      <c r="HFX3" s="86"/>
      <c r="HFY3" s="86"/>
      <c r="HFZ3" s="86"/>
      <c r="HGA3" s="86"/>
      <c r="HGB3" s="86"/>
      <c r="HGC3" s="86"/>
      <c r="HGD3" s="86"/>
      <c r="HGE3" s="86"/>
      <c r="HGF3" s="86"/>
      <c r="HGG3" s="86"/>
      <c r="HGH3" s="86"/>
      <c r="HGI3" s="86"/>
      <c r="HGJ3" s="86"/>
      <c r="HGK3" s="86"/>
      <c r="HGL3" s="86"/>
      <c r="HGM3" s="86"/>
      <c r="HGN3" s="86"/>
      <c r="HGO3" s="86"/>
      <c r="HGP3" s="86"/>
      <c r="HGQ3" s="86"/>
      <c r="HGR3" s="86"/>
      <c r="HGS3" s="86"/>
      <c r="HGT3" s="86"/>
      <c r="HGU3" s="86"/>
      <c r="HGV3" s="86"/>
      <c r="HGW3" s="86"/>
      <c r="HGX3" s="86"/>
      <c r="HGY3" s="86"/>
      <c r="HGZ3" s="86"/>
      <c r="HHA3" s="86"/>
      <c r="HHB3" s="86"/>
      <c r="HHC3" s="86"/>
      <c r="HHD3" s="86"/>
      <c r="HHE3" s="86"/>
      <c r="HHF3" s="86"/>
      <c r="HHG3" s="86"/>
      <c r="HHH3" s="86"/>
      <c r="HHI3" s="86"/>
      <c r="HHJ3" s="86"/>
      <c r="HHK3" s="86"/>
      <c r="HHL3" s="86"/>
      <c r="HHM3" s="86"/>
      <c r="HHN3" s="86"/>
      <c r="HHO3" s="86"/>
      <c r="HHP3" s="86"/>
      <c r="HHQ3" s="86"/>
      <c r="HHR3" s="86"/>
      <c r="HHS3" s="86"/>
      <c r="HHT3" s="86"/>
      <c r="HHU3" s="86"/>
      <c r="HHV3" s="86"/>
      <c r="HHW3" s="86"/>
      <c r="HHX3" s="86"/>
      <c r="HHY3" s="86"/>
      <c r="HHZ3" s="86"/>
      <c r="HIA3" s="86"/>
      <c r="HIB3" s="86"/>
      <c r="HIC3" s="86"/>
      <c r="HID3" s="86"/>
      <c r="HIE3" s="86"/>
      <c r="HIF3" s="86"/>
      <c r="HIG3" s="86"/>
      <c r="HIH3" s="86"/>
      <c r="HII3" s="86"/>
      <c r="HIJ3" s="86"/>
      <c r="HIK3" s="86"/>
      <c r="HIL3" s="86"/>
      <c r="HIM3" s="86"/>
      <c r="HIN3" s="86"/>
      <c r="HIO3" s="86"/>
      <c r="HIP3" s="86"/>
      <c r="HIQ3" s="86"/>
      <c r="HIR3" s="86"/>
      <c r="HIS3" s="86"/>
      <c r="HIT3" s="86"/>
      <c r="HIU3" s="86"/>
      <c r="HIV3" s="86"/>
      <c r="HIW3" s="86"/>
      <c r="HIX3" s="86"/>
      <c r="HIY3" s="86"/>
      <c r="HIZ3" s="86"/>
      <c r="HJA3" s="86"/>
      <c r="HJB3" s="86"/>
      <c r="HJC3" s="86"/>
      <c r="HJD3" s="86"/>
      <c r="HJE3" s="86"/>
      <c r="HJF3" s="86"/>
      <c r="HJG3" s="86"/>
      <c r="HJH3" s="86"/>
      <c r="HJI3" s="86"/>
      <c r="HJJ3" s="86"/>
      <c r="HJK3" s="86"/>
      <c r="HJL3" s="86"/>
      <c r="HJM3" s="86"/>
      <c r="HJN3" s="86"/>
      <c r="HJO3" s="86"/>
      <c r="HJP3" s="86"/>
      <c r="HJQ3" s="86"/>
      <c r="HJR3" s="86"/>
      <c r="HJS3" s="86"/>
      <c r="HJT3" s="86"/>
      <c r="HJU3" s="86"/>
      <c r="HJV3" s="86"/>
      <c r="HJW3" s="86"/>
      <c r="HJX3" s="86"/>
      <c r="HJY3" s="86"/>
      <c r="HJZ3" s="86"/>
      <c r="HKA3" s="86"/>
      <c r="HKB3" s="86"/>
      <c r="HKC3" s="86"/>
      <c r="HKD3" s="86"/>
      <c r="HKE3" s="86"/>
      <c r="HKF3" s="86"/>
      <c r="HKG3" s="86"/>
      <c r="HKH3" s="86"/>
      <c r="HKI3" s="86"/>
      <c r="HKJ3" s="86"/>
      <c r="HKK3" s="86"/>
      <c r="HKL3" s="86"/>
      <c r="HKM3" s="86"/>
      <c r="HKN3" s="86"/>
      <c r="HKO3" s="86"/>
      <c r="HKP3" s="86"/>
      <c r="HKQ3" s="86"/>
      <c r="HKR3" s="86"/>
      <c r="HKS3" s="86"/>
      <c r="HKT3" s="86"/>
      <c r="HKU3" s="86"/>
      <c r="HKV3" s="86"/>
      <c r="HKW3" s="86"/>
      <c r="HKX3" s="86"/>
      <c r="HKY3" s="86"/>
      <c r="HKZ3" s="86"/>
      <c r="HLA3" s="86"/>
      <c r="HLB3" s="86"/>
      <c r="HLC3" s="86"/>
      <c r="HLD3" s="86"/>
      <c r="HLE3" s="86"/>
      <c r="HLF3" s="86"/>
      <c r="HLG3" s="86"/>
      <c r="HLH3" s="86"/>
      <c r="HLI3" s="86"/>
      <c r="HLJ3" s="86"/>
      <c r="HLK3" s="86"/>
      <c r="HLL3" s="86"/>
      <c r="HLM3" s="86"/>
      <c r="HLN3" s="86"/>
      <c r="HLO3" s="86"/>
      <c r="HLP3" s="86"/>
      <c r="HLQ3" s="86"/>
      <c r="HLR3" s="86"/>
      <c r="HLS3" s="86"/>
      <c r="HLT3" s="86"/>
      <c r="HLU3" s="86"/>
      <c r="HLV3" s="86"/>
      <c r="HLW3" s="86"/>
      <c r="HLX3" s="86"/>
      <c r="HLY3" s="86"/>
      <c r="HLZ3" s="86"/>
      <c r="HMA3" s="86"/>
      <c r="HMB3" s="86"/>
      <c r="HMC3" s="86"/>
      <c r="HMD3" s="86"/>
      <c r="HME3" s="86"/>
      <c r="HMF3" s="86"/>
      <c r="HMG3" s="86"/>
      <c r="HMH3" s="86"/>
      <c r="HMI3" s="86"/>
      <c r="HMJ3" s="86"/>
      <c r="HMK3" s="86"/>
      <c r="HML3" s="86"/>
      <c r="HMM3" s="86"/>
      <c r="HMN3" s="86"/>
      <c r="HMO3" s="86"/>
      <c r="HMP3" s="86"/>
      <c r="HMQ3" s="86"/>
      <c r="HMR3" s="86"/>
      <c r="HMS3" s="86"/>
      <c r="HMT3" s="86"/>
      <c r="HMU3" s="86"/>
      <c r="HMV3" s="86"/>
      <c r="HMW3" s="86"/>
      <c r="HMX3" s="86"/>
      <c r="HMY3" s="86"/>
      <c r="HMZ3" s="86"/>
      <c r="HNA3" s="86"/>
      <c r="HNB3" s="86"/>
      <c r="HNC3" s="86"/>
      <c r="HND3" s="86"/>
      <c r="HNE3" s="86"/>
      <c r="HNF3" s="86"/>
      <c r="HNG3" s="86"/>
      <c r="HNH3" s="86"/>
      <c r="HNI3" s="86"/>
      <c r="HNJ3" s="86"/>
      <c r="HNK3" s="86"/>
      <c r="HNL3" s="86"/>
      <c r="HNM3" s="86"/>
      <c r="HNN3" s="86"/>
      <c r="HNO3" s="86"/>
      <c r="HNP3" s="86"/>
      <c r="HNQ3" s="86"/>
      <c r="HNR3" s="86"/>
      <c r="HNS3" s="86"/>
      <c r="HNT3" s="86"/>
      <c r="HNU3" s="86"/>
      <c r="HNV3" s="86"/>
      <c r="HNW3" s="86"/>
      <c r="HNX3" s="86"/>
      <c r="HNY3" s="86"/>
      <c r="HNZ3" s="86"/>
      <c r="HOA3" s="86"/>
      <c r="HOB3" s="86"/>
      <c r="HOC3" s="86"/>
      <c r="HOD3" s="86"/>
      <c r="HOE3" s="86"/>
      <c r="HOF3" s="86"/>
      <c r="HOG3" s="86"/>
      <c r="HOH3" s="86"/>
      <c r="HOI3" s="86"/>
      <c r="HOJ3" s="86"/>
      <c r="HOK3" s="86"/>
      <c r="HOL3" s="86"/>
      <c r="HOM3" s="86"/>
      <c r="HON3" s="86"/>
      <c r="HOO3" s="86"/>
      <c r="HOP3" s="86"/>
      <c r="HOQ3" s="86"/>
      <c r="HOR3" s="86"/>
      <c r="HOS3" s="86"/>
      <c r="HOT3" s="86"/>
      <c r="HOU3" s="86"/>
      <c r="HOV3" s="86"/>
      <c r="HOW3" s="86"/>
      <c r="HOX3" s="86"/>
      <c r="HOY3" s="86"/>
      <c r="HOZ3" s="86"/>
      <c r="HPA3" s="86"/>
      <c r="HPB3" s="86"/>
      <c r="HPC3" s="86"/>
      <c r="HPD3" s="86"/>
      <c r="HPE3" s="86"/>
      <c r="HPF3" s="86"/>
      <c r="HPG3" s="86"/>
      <c r="HPH3" s="86"/>
      <c r="HPI3" s="86"/>
      <c r="HPJ3" s="86"/>
      <c r="HPK3" s="86"/>
      <c r="HPL3" s="86"/>
      <c r="HPM3" s="86"/>
      <c r="HPN3" s="86"/>
      <c r="HPO3" s="86"/>
      <c r="HPP3" s="86"/>
      <c r="HPQ3" s="86"/>
      <c r="HPR3" s="86"/>
      <c r="HPS3" s="86"/>
      <c r="HPT3" s="86"/>
      <c r="HPU3" s="86"/>
      <c r="HPV3" s="86"/>
      <c r="HPW3" s="86"/>
      <c r="HPX3" s="86"/>
      <c r="HPY3" s="86"/>
      <c r="HPZ3" s="86"/>
      <c r="HQA3" s="86"/>
      <c r="HQB3" s="86"/>
      <c r="HQC3" s="86"/>
      <c r="HQD3" s="86"/>
      <c r="HQE3" s="86"/>
      <c r="HQF3" s="86"/>
      <c r="HQG3" s="86"/>
      <c r="HQH3" s="86"/>
      <c r="HQI3" s="86"/>
      <c r="HQJ3" s="86"/>
      <c r="HQK3" s="86"/>
      <c r="HQL3" s="86"/>
      <c r="HQM3" s="86"/>
      <c r="HQN3" s="86"/>
      <c r="HQO3" s="86"/>
      <c r="HQP3" s="86"/>
      <c r="HQQ3" s="86"/>
      <c r="HQR3" s="86"/>
      <c r="HQS3" s="86"/>
      <c r="HQT3" s="86"/>
      <c r="HQU3" s="86"/>
      <c r="HQV3" s="86"/>
      <c r="HQW3" s="86"/>
      <c r="HQX3" s="86"/>
      <c r="HQY3" s="86"/>
      <c r="HQZ3" s="86"/>
      <c r="HRA3" s="86"/>
      <c r="HRB3" s="86"/>
      <c r="HRC3" s="86"/>
      <c r="HRD3" s="86"/>
      <c r="HRE3" s="86"/>
      <c r="HRF3" s="86"/>
      <c r="HRG3" s="86"/>
      <c r="HRH3" s="86"/>
      <c r="HRI3" s="86"/>
      <c r="HRJ3" s="86"/>
      <c r="HRK3" s="86"/>
      <c r="HRL3" s="86"/>
      <c r="HRM3" s="86"/>
      <c r="HRN3" s="86"/>
      <c r="HRO3" s="86"/>
      <c r="HRP3" s="86"/>
      <c r="HRQ3" s="86"/>
      <c r="HRR3" s="86"/>
      <c r="HRS3" s="86"/>
      <c r="HRT3" s="86"/>
      <c r="HRU3" s="86"/>
      <c r="HRV3" s="86"/>
      <c r="HRW3" s="86"/>
      <c r="HRX3" s="86"/>
      <c r="HRY3" s="86"/>
      <c r="HRZ3" s="86"/>
      <c r="HSA3" s="86"/>
      <c r="HSB3" s="86"/>
      <c r="HSC3" s="86"/>
      <c r="HSD3" s="86"/>
      <c r="HSE3" s="86"/>
      <c r="HSF3" s="86"/>
      <c r="HSG3" s="86"/>
      <c r="HSH3" s="86"/>
      <c r="HSI3" s="86"/>
      <c r="HSJ3" s="86"/>
      <c r="HSK3" s="86"/>
      <c r="HSL3" s="86"/>
      <c r="HSM3" s="86"/>
      <c r="HSN3" s="86"/>
      <c r="HSO3" s="86"/>
      <c r="HSP3" s="86"/>
      <c r="HSQ3" s="86"/>
      <c r="HSR3" s="86"/>
      <c r="HSS3" s="86"/>
      <c r="HST3" s="86"/>
      <c r="HSU3" s="86"/>
      <c r="HSV3" s="86"/>
      <c r="HSW3" s="86"/>
      <c r="HSX3" s="86"/>
      <c r="HSY3" s="86"/>
      <c r="HSZ3" s="86"/>
      <c r="HTA3" s="86"/>
      <c r="HTB3" s="86"/>
      <c r="HTC3" s="86"/>
      <c r="HTD3" s="86"/>
      <c r="HTE3" s="86"/>
      <c r="HTF3" s="86"/>
      <c r="HTG3" s="86"/>
      <c r="HTH3" s="86"/>
      <c r="HTI3" s="86"/>
      <c r="HTJ3" s="86"/>
      <c r="HTK3" s="86"/>
      <c r="HTL3" s="86"/>
      <c r="HTM3" s="86"/>
      <c r="HTN3" s="86"/>
      <c r="HTO3" s="86"/>
      <c r="HTP3" s="86"/>
      <c r="HTQ3" s="86"/>
      <c r="HTR3" s="86"/>
      <c r="HTS3" s="86"/>
      <c r="HTT3" s="86"/>
      <c r="HTU3" s="86"/>
      <c r="HTV3" s="86"/>
      <c r="HTW3" s="86"/>
      <c r="HTX3" s="86"/>
      <c r="HTY3" s="86"/>
      <c r="HTZ3" s="86"/>
      <c r="HUA3" s="86"/>
      <c r="HUB3" s="86"/>
      <c r="HUC3" s="86"/>
      <c r="HUD3" s="86"/>
      <c r="HUE3" s="86"/>
      <c r="HUF3" s="86"/>
      <c r="HUG3" s="86"/>
      <c r="HUH3" s="86"/>
      <c r="HUI3" s="86"/>
      <c r="HUJ3" s="86"/>
      <c r="HUK3" s="86"/>
      <c r="HUL3" s="86"/>
      <c r="HUM3" s="86"/>
      <c r="HUN3" s="86"/>
      <c r="HUO3" s="86"/>
      <c r="HUP3" s="86"/>
      <c r="HUQ3" s="86"/>
      <c r="HUR3" s="86"/>
      <c r="HUS3" s="86"/>
      <c r="HUT3" s="86"/>
      <c r="HUU3" s="86"/>
      <c r="HUV3" s="86"/>
      <c r="HUW3" s="86"/>
      <c r="HUX3" s="86"/>
      <c r="HUY3" s="86"/>
      <c r="HUZ3" s="86"/>
      <c r="HVA3" s="86"/>
      <c r="HVB3" s="86"/>
      <c r="HVC3" s="86"/>
      <c r="HVD3" s="86"/>
      <c r="HVE3" s="86"/>
      <c r="HVF3" s="86"/>
      <c r="HVG3" s="86"/>
      <c r="HVH3" s="86"/>
      <c r="HVI3" s="86"/>
      <c r="HVJ3" s="86"/>
      <c r="HVK3" s="86"/>
      <c r="HVL3" s="86"/>
      <c r="HVM3" s="86"/>
      <c r="HVN3" s="86"/>
      <c r="HVO3" s="86"/>
      <c r="HVP3" s="86"/>
      <c r="HVQ3" s="86"/>
      <c r="HVR3" s="86"/>
      <c r="HVS3" s="86"/>
      <c r="HVT3" s="86"/>
      <c r="HVU3" s="86"/>
      <c r="HVV3" s="86"/>
      <c r="HVW3" s="86"/>
      <c r="HVX3" s="86"/>
      <c r="HVY3" s="86"/>
      <c r="HVZ3" s="86"/>
      <c r="HWA3" s="86"/>
      <c r="HWB3" s="86"/>
      <c r="HWC3" s="86"/>
      <c r="HWD3" s="86"/>
      <c r="HWE3" s="86"/>
      <c r="HWF3" s="86"/>
      <c r="HWG3" s="86"/>
      <c r="HWH3" s="86"/>
      <c r="HWI3" s="86"/>
      <c r="HWJ3" s="86"/>
      <c r="HWK3" s="86"/>
      <c r="HWL3" s="86"/>
      <c r="HWM3" s="86"/>
      <c r="HWN3" s="86"/>
      <c r="HWO3" s="86"/>
      <c r="HWP3" s="86"/>
      <c r="HWQ3" s="86"/>
      <c r="HWR3" s="86"/>
      <c r="HWS3" s="86"/>
      <c r="HWT3" s="86"/>
      <c r="HWU3" s="86"/>
      <c r="HWV3" s="86"/>
      <c r="HWW3" s="86"/>
      <c r="HWX3" s="86"/>
      <c r="HWY3" s="86"/>
      <c r="HWZ3" s="86"/>
      <c r="HXA3" s="86"/>
      <c r="HXB3" s="86"/>
      <c r="HXC3" s="86"/>
      <c r="HXD3" s="86"/>
      <c r="HXE3" s="86"/>
      <c r="HXF3" s="86"/>
      <c r="HXG3" s="86"/>
      <c r="HXH3" s="86"/>
      <c r="HXI3" s="86"/>
      <c r="HXJ3" s="86"/>
      <c r="HXK3" s="86"/>
      <c r="HXL3" s="86"/>
      <c r="HXM3" s="86"/>
      <c r="HXN3" s="86"/>
      <c r="HXO3" s="86"/>
      <c r="HXP3" s="86"/>
      <c r="HXQ3" s="86"/>
      <c r="HXR3" s="86"/>
      <c r="HXS3" s="86"/>
      <c r="HXT3" s="86"/>
      <c r="HXU3" s="86"/>
      <c r="HXV3" s="86"/>
      <c r="HXW3" s="86"/>
      <c r="HXX3" s="86"/>
      <c r="HXY3" s="86"/>
      <c r="HXZ3" s="86"/>
      <c r="HYA3" s="86"/>
      <c r="HYB3" s="86"/>
      <c r="HYC3" s="86"/>
      <c r="HYD3" s="86"/>
      <c r="HYE3" s="86"/>
      <c r="HYF3" s="86"/>
      <c r="HYG3" s="86"/>
      <c r="HYH3" s="86"/>
      <c r="HYI3" s="86"/>
      <c r="HYJ3" s="86"/>
      <c r="HYK3" s="86"/>
      <c r="HYL3" s="86"/>
      <c r="HYM3" s="86"/>
      <c r="HYN3" s="86"/>
      <c r="HYO3" s="86"/>
      <c r="HYP3" s="86"/>
      <c r="HYQ3" s="86"/>
      <c r="HYR3" s="86"/>
      <c r="HYS3" s="86"/>
      <c r="HYT3" s="86"/>
      <c r="HYU3" s="86"/>
      <c r="HYV3" s="86"/>
      <c r="HYW3" s="86"/>
      <c r="HYX3" s="86"/>
      <c r="HYY3" s="86"/>
      <c r="HYZ3" s="86"/>
      <c r="HZA3" s="86"/>
      <c r="HZB3" s="86"/>
      <c r="HZC3" s="86"/>
      <c r="HZD3" s="86"/>
      <c r="HZE3" s="86"/>
      <c r="HZF3" s="86"/>
      <c r="HZG3" s="86"/>
      <c r="HZH3" s="86"/>
      <c r="HZI3" s="86"/>
      <c r="HZJ3" s="86"/>
      <c r="HZK3" s="86"/>
      <c r="HZL3" s="86"/>
      <c r="HZM3" s="86"/>
      <c r="HZN3" s="86"/>
      <c r="HZO3" s="86"/>
      <c r="HZP3" s="86"/>
      <c r="HZQ3" s="86"/>
      <c r="HZR3" s="86"/>
      <c r="HZS3" s="86"/>
      <c r="HZT3" s="86"/>
      <c r="HZU3" s="86"/>
      <c r="HZV3" s="86"/>
      <c r="HZW3" s="86"/>
      <c r="HZX3" s="86"/>
      <c r="HZY3" s="86"/>
      <c r="HZZ3" s="86"/>
      <c r="IAA3" s="86"/>
      <c r="IAB3" s="86"/>
      <c r="IAC3" s="86"/>
      <c r="IAD3" s="86"/>
      <c r="IAE3" s="86"/>
      <c r="IAF3" s="86"/>
      <c r="IAG3" s="86"/>
      <c r="IAH3" s="86"/>
      <c r="IAI3" s="86"/>
      <c r="IAJ3" s="86"/>
      <c r="IAK3" s="86"/>
      <c r="IAL3" s="86"/>
      <c r="IAM3" s="86"/>
      <c r="IAN3" s="86"/>
      <c r="IAO3" s="86"/>
      <c r="IAP3" s="86"/>
      <c r="IAQ3" s="86"/>
      <c r="IAR3" s="86"/>
      <c r="IAS3" s="86"/>
      <c r="IAT3" s="86"/>
      <c r="IAU3" s="86"/>
      <c r="IAV3" s="86"/>
      <c r="IAW3" s="86"/>
      <c r="IAX3" s="86"/>
      <c r="IAY3" s="86"/>
      <c r="IAZ3" s="86"/>
      <c r="IBA3" s="86"/>
      <c r="IBB3" s="86"/>
      <c r="IBC3" s="86"/>
      <c r="IBD3" s="86"/>
      <c r="IBE3" s="86"/>
      <c r="IBF3" s="86"/>
      <c r="IBG3" s="86"/>
      <c r="IBH3" s="86"/>
      <c r="IBI3" s="86"/>
      <c r="IBJ3" s="86"/>
      <c r="IBK3" s="86"/>
      <c r="IBL3" s="86"/>
      <c r="IBM3" s="86"/>
      <c r="IBN3" s="86"/>
      <c r="IBO3" s="86"/>
      <c r="IBP3" s="86"/>
      <c r="IBQ3" s="86"/>
      <c r="IBR3" s="86"/>
      <c r="IBS3" s="86"/>
      <c r="IBT3" s="86"/>
      <c r="IBU3" s="86"/>
      <c r="IBV3" s="86"/>
      <c r="IBW3" s="86"/>
      <c r="IBX3" s="86"/>
      <c r="IBY3" s="86"/>
      <c r="IBZ3" s="86"/>
      <c r="ICA3" s="86"/>
      <c r="ICB3" s="86"/>
      <c r="ICC3" s="86"/>
      <c r="ICD3" s="86"/>
      <c r="ICE3" s="86"/>
      <c r="ICF3" s="86"/>
      <c r="ICG3" s="86"/>
      <c r="ICH3" s="86"/>
      <c r="ICI3" s="86"/>
      <c r="ICJ3" s="86"/>
      <c r="ICK3" s="86"/>
      <c r="ICL3" s="86"/>
      <c r="ICM3" s="86"/>
      <c r="ICN3" s="86"/>
      <c r="ICO3" s="86"/>
      <c r="ICP3" s="86"/>
      <c r="ICQ3" s="86"/>
      <c r="ICR3" s="86"/>
      <c r="ICS3" s="86"/>
      <c r="ICT3" s="86"/>
      <c r="ICU3" s="86"/>
      <c r="ICV3" s="86"/>
      <c r="ICW3" s="86"/>
      <c r="ICX3" s="86"/>
      <c r="ICY3" s="86"/>
      <c r="ICZ3" s="86"/>
      <c r="IDA3" s="86"/>
      <c r="IDB3" s="86"/>
      <c r="IDC3" s="86"/>
      <c r="IDD3" s="86"/>
      <c r="IDE3" s="86"/>
      <c r="IDF3" s="86"/>
      <c r="IDG3" s="86"/>
      <c r="IDH3" s="86"/>
      <c r="IDI3" s="86"/>
      <c r="IDJ3" s="86"/>
      <c r="IDK3" s="86"/>
      <c r="IDL3" s="86"/>
      <c r="IDM3" s="86"/>
      <c r="IDN3" s="86"/>
      <c r="IDO3" s="86"/>
      <c r="IDP3" s="86"/>
      <c r="IDQ3" s="86"/>
      <c r="IDR3" s="86"/>
      <c r="IDS3" s="86"/>
      <c r="IDT3" s="86"/>
      <c r="IDU3" s="86"/>
      <c r="IDV3" s="86"/>
      <c r="IDW3" s="86"/>
      <c r="IDX3" s="86"/>
      <c r="IDY3" s="86"/>
      <c r="IDZ3" s="86"/>
      <c r="IEA3" s="86"/>
      <c r="IEB3" s="86"/>
      <c r="IEC3" s="86"/>
      <c r="IED3" s="86"/>
      <c r="IEE3" s="86"/>
      <c r="IEF3" s="86"/>
      <c r="IEG3" s="86"/>
      <c r="IEH3" s="86"/>
      <c r="IEI3" s="86"/>
      <c r="IEJ3" s="86"/>
      <c r="IEK3" s="86"/>
      <c r="IEL3" s="86"/>
      <c r="IEM3" s="86"/>
      <c r="IEN3" s="86"/>
      <c r="IEO3" s="86"/>
      <c r="IEP3" s="86"/>
      <c r="IEQ3" s="86"/>
      <c r="IER3" s="86"/>
      <c r="IES3" s="86"/>
      <c r="IET3" s="86"/>
      <c r="IEU3" s="86"/>
      <c r="IEV3" s="86"/>
      <c r="IEW3" s="86"/>
      <c r="IEX3" s="86"/>
      <c r="IEY3" s="86"/>
      <c r="IEZ3" s="86"/>
      <c r="IFA3" s="86"/>
      <c r="IFB3" s="86"/>
      <c r="IFC3" s="86"/>
      <c r="IFD3" s="86"/>
      <c r="IFE3" s="86"/>
      <c r="IFF3" s="86"/>
      <c r="IFG3" s="86"/>
      <c r="IFH3" s="86"/>
      <c r="IFI3" s="86"/>
      <c r="IFJ3" s="86"/>
      <c r="IFK3" s="86"/>
      <c r="IFL3" s="86"/>
      <c r="IFM3" s="86"/>
      <c r="IFN3" s="86"/>
      <c r="IFO3" s="86"/>
      <c r="IFP3" s="86"/>
      <c r="IFQ3" s="86"/>
      <c r="IFR3" s="86"/>
      <c r="IFS3" s="86"/>
      <c r="IFT3" s="86"/>
      <c r="IFU3" s="86"/>
      <c r="IFV3" s="86"/>
      <c r="IFW3" s="86"/>
      <c r="IFX3" s="86"/>
      <c r="IFY3" s="86"/>
      <c r="IFZ3" s="86"/>
      <c r="IGA3" s="86"/>
      <c r="IGB3" s="86"/>
      <c r="IGC3" s="86"/>
      <c r="IGD3" s="86"/>
      <c r="IGE3" s="86"/>
      <c r="IGF3" s="86"/>
      <c r="IGG3" s="86"/>
      <c r="IGH3" s="86"/>
      <c r="IGI3" s="86"/>
      <c r="IGJ3" s="86"/>
      <c r="IGK3" s="86"/>
      <c r="IGL3" s="86"/>
      <c r="IGM3" s="86"/>
      <c r="IGN3" s="86"/>
      <c r="IGO3" s="86"/>
      <c r="IGP3" s="86"/>
      <c r="IGQ3" s="86"/>
      <c r="IGR3" s="86"/>
      <c r="IGS3" s="86"/>
      <c r="IGT3" s="86"/>
      <c r="IGU3" s="86"/>
      <c r="IGV3" s="86"/>
      <c r="IGW3" s="86"/>
      <c r="IGX3" s="86"/>
      <c r="IGY3" s="86"/>
      <c r="IGZ3" s="86"/>
      <c r="IHA3" s="86"/>
      <c r="IHB3" s="86"/>
      <c r="IHC3" s="86"/>
      <c r="IHD3" s="86"/>
      <c r="IHE3" s="86"/>
      <c r="IHF3" s="86"/>
      <c r="IHG3" s="86"/>
      <c r="IHH3" s="86"/>
      <c r="IHI3" s="86"/>
      <c r="IHJ3" s="86"/>
      <c r="IHK3" s="86"/>
      <c r="IHL3" s="86"/>
      <c r="IHM3" s="86"/>
      <c r="IHN3" s="86"/>
      <c r="IHO3" s="86"/>
      <c r="IHP3" s="86"/>
      <c r="IHQ3" s="86"/>
      <c r="IHR3" s="86"/>
      <c r="IHS3" s="86"/>
      <c r="IHT3" s="86"/>
      <c r="IHU3" s="86"/>
      <c r="IHV3" s="86"/>
      <c r="IHW3" s="86"/>
      <c r="IHX3" s="86"/>
      <c r="IHY3" s="86"/>
      <c r="IHZ3" s="86"/>
      <c r="IIA3" s="86"/>
      <c r="IIB3" s="86"/>
      <c r="IIC3" s="86"/>
      <c r="IID3" s="86"/>
      <c r="IIE3" s="86"/>
      <c r="IIF3" s="86"/>
      <c r="IIG3" s="86"/>
      <c r="IIH3" s="86"/>
      <c r="III3" s="86"/>
      <c r="IIJ3" s="86"/>
      <c r="IIK3" s="86"/>
      <c r="IIL3" s="86"/>
      <c r="IIM3" s="86"/>
      <c r="IIN3" s="86"/>
      <c r="IIO3" s="86"/>
      <c r="IIP3" s="86"/>
      <c r="IIQ3" s="86"/>
      <c r="IIR3" s="86"/>
      <c r="IIS3" s="86"/>
      <c r="IIT3" s="86"/>
      <c r="IIU3" s="86"/>
      <c r="IIV3" s="86"/>
      <c r="IIW3" s="86"/>
      <c r="IIX3" s="86"/>
      <c r="IIY3" s="86"/>
      <c r="IIZ3" s="86"/>
      <c r="IJA3" s="86"/>
      <c r="IJB3" s="86"/>
      <c r="IJC3" s="86"/>
      <c r="IJD3" s="86"/>
      <c r="IJE3" s="86"/>
      <c r="IJF3" s="86"/>
      <c r="IJG3" s="86"/>
      <c r="IJH3" s="86"/>
      <c r="IJI3" s="86"/>
      <c r="IJJ3" s="86"/>
      <c r="IJK3" s="86"/>
      <c r="IJL3" s="86"/>
      <c r="IJM3" s="86"/>
      <c r="IJN3" s="86"/>
      <c r="IJO3" s="86"/>
      <c r="IJP3" s="86"/>
      <c r="IJQ3" s="86"/>
      <c r="IJR3" s="86"/>
      <c r="IJS3" s="86"/>
      <c r="IJT3" s="86"/>
      <c r="IJU3" s="86"/>
      <c r="IJV3" s="86"/>
      <c r="IJW3" s="86"/>
      <c r="IJX3" s="86"/>
      <c r="IJY3" s="86"/>
      <c r="IJZ3" s="86"/>
      <c r="IKA3" s="86"/>
      <c r="IKB3" s="86"/>
      <c r="IKC3" s="86"/>
      <c r="IKD3" s="86"/>
      <c r="IKE3" s="86"/>
      <c r="IKF3" s="86"/>
      <c r="IKG3" s="86"/>
      <c r="IKH3" s="86"/>
      <c r="IKI3" s="86"/>
      <c r="IKJ3" s="86"/>
      <c r="IKK3" s="86"/>
      <c r="IKL3" s="86"/>
      <c r="IKM3" s="86"/>
      <c r="IKN3" s="86"/>
      <c r="IKO3" s="86"/>
      <c r="IKP3" s="86"/>
      <c r="IKQ3" s="86"/>
      <c r="IKR3" s="86"/>
      <c r="IKS3" s="86"/>
      <c r="IKT3" s="86"/>
      <c r="IKU3" s="86"/>
      <c r="IKV3" s="86"/>
      <c r="IKW3" s="86"/>
      <c r="IKX3" s="86"/>
      <c r="IKY3" s="86"/>
      <c r="IKZ3" s="86"/>
      <c r="ILA3" s="86"/>
      <c r="ILB3" s="86"/>
      <c r="ILC3" s="86"/>
      <c r="ILD3" s="86"/>
      <c r="ILE3" s="86"/>
      <c r="ILF3" s="86"/>
      <c r="ILG3" s="86"/>
      <c r="ILH3" s="86"/>
      <c r="ILI3" s="86"/>
      <c r="ILJ3" s="86"/>
      <c r="ILK3" s="86"/>
      <c r="ILL3" s="86"/>
      <c r="ILM3" s="86"/>
      <c r="ILN3" s="86"/>
      <c r="ILO3" s="86"/>
      <c r="ILP3" s="86"/>
      <c r="ILQ3" s="86"/>
      <c r="ILR3" s="86"/>
      <c r="ILS3" s="86"/>
      <c r="ILT3" s="86"/>
      <c r="ILU3" s="86"/>
      <c r="ILV3" s="86"/>
      <c r="ILW3" s="86"/>
      <c r="ILX3" s="86"/>
      <c r="ILY3" s="86"/>
      <c r="ILZ3" s="86"/>
      <c r="IMA3" s="86"/>
      <c r="IMB3" s="86"/>
      <c r="IMC3" s="86"/>
      <c r="IMD3" s="86"/>
      <c r="IME3" s="86"/>
      <c r="IMF3" s="86"/>
      <c r="IMG3" s="86"/>
      <c r="IMH3" s="86"/>
      <c r="IMI3" s="86"/>
      <c r="IMJ3" s="86"/>
      <c r="IMK3" s="86"/>
      <c r="IML3" s="86"/>
      <c r="IMM3" s="86"/>
      <c r="IMN3" s="86"/>
      <c r="IMO3" s="86"/>
      <c r="IMP3" s="86"/>
      <c r="IMQ3" s="86"/>
      <c r="IMR3" s="86"/>
      <c r="IMS3" s="86"/>
      <c r="IMT3" s="86"/>
      <c r="IMU3" s="86"/>
      <c r="IMV3" s="86"/>
      <c r="IMW3" s="86"/>
      <c r="IMX3" s="86"/>
      <c r="IMY3" s="86"/>
      <c r="IMZ3" s="86"/>
      <c r="INA3" s="86"/>
      <c r="INB3" s="86"/>
      <c r="INC3" s="86"/>
      <c r="IND3" s="86"/>
      <c r="INE3" s="86"/>
      <c r="INF3" s="86"/>
      <c r="ING3" s="86"/>
      <c r="INH3" s="86"/>
      <c r="INI3" s="86"/>
      <c r="INJ3" s="86"/>
      <c r="INK3" s="86"/>
      <c r="INL3" s="86"/>
      <c r="INM3" s="86"/>
      <c r="INN3" s="86"/>
      <c r="INO3" s="86"/>
      <c r="INP3" s="86"/>
      <c r="INQ3" s="86"/>
      <c r="INR3" s="86"/>
      <c r="INS3" s="86"/>
      <c r="INT3" s="86"/>
      <c r="INU3" s="86"/>
      <c r="INV3" s="86"/>
      <c r="INW3" s="86"/>
      <c r="INX3" s="86"/>
      <c r="INY3" s="86"/>
      <c r="INZ3" s="86"/>
      <c r="IOA3" s="86"/>
      <c r="IOB3" s="86"/>
      <c r="IOC3" s="86"/>
      <c r="IOD3" s="86"/>
      <c r="IOE3" s="86"/>
      <c r="IOF3" s="86"/>
      <c r="IOG3" s="86"/>
      <c r="IOH3" s="86"/>
      <c r="IOI3" s="86"/>
      <c r="IOJ3" s="86"/>
      <c r="IOK3" s="86"/>
      <c r="IOL3" s="86"/>
      <c r="IOM3" s="86"/>
      <c r="ION3" s="86"/>
      <c r="IOO3" s="86"/>
      <c r="IOP3" s="86"/>
      <c r="IOQ3" s="86"/>
      <c r="IOR3" s="86"/>
      <c r="IOS3" s="86"/>
      <c r="IOT3" s="86"/>
      <c r="IOU3" s="86"/>
      <c r="IOV3" s="86"/>
      <c r="IOW3" s="86"/>
      <c r="IOX3" s="86"/>
      <c r="IOY3" s="86"/>
      <c r="IOZ3" s="86"/>
      <c r="IPA3" s="86"/>
      <c r="IPB3" s="86"/>
      <c r="IPC3" s="86"/>
      <c r="IPD3" s="86"/>
      <c r="IPE3" s="86"/>
      <c r="IPF3" s="86"/>
      <c r="IPG3" s="86"/>
      <c r="IPH3" s="86"/>
      <c r="IPI3" s="86"/>
      <c r="IPJ3" s="86"/>
      <c r="IPK3" s="86"/>
      <c r="IPL3" s="86"/>
      <c r="IPM3" s="86"/>
      <c r="IPN3" s="86"/>
      <c r="IPO3" s="86"/>
      <c r="IPP3" s="86"/>
      <c r="IPQ3" s="86"/>
      <c r="IPR3" s="86"/>
      <c r="IPS3" s="86"/>
      <c r="IPT3" s="86"/>
      <c r="IPU3" s="86"/>
      <c r="IPV3" s="86"/>
      <c r="IPW3" s="86"/>
      <c r="IPX3" s="86"/>
      <c r="IPY3" s="86"/>
      <c r="IPZ3" s="86"/>
      <c r="IQA3" s="86"/>
      <c r="IQB3" s="86"/>
      <c r="IQC3" s="86"/>
      <c r="IQD3" s="86"/>
      <c r="IQE3" s="86"/>
      <c r="IQF3" s="86"/>
      <c r="IQG3" s="86"/>
      <c r="IQH3" s="86"/>
      <c r="IQI3" s="86"/>
      <c r="IQJ3" s="86"/>
      <c r="IQK3" s="86"/>
      <c r="IQL3" s="86"/>
      <c r="IQM3" s="86"/>
      <c r="IQN3" s="86"/>
      <c r="IQO3" s="86"/>
      <c r="IQP3" s="86"/>
      <c r="IQQ3" s="86"/>
      <c r="IQR3" s="86"/>
      <c r="IQS3" s="86"/>
      <c r="IQT3" s="86"/>
      <c r="IQU3" s="86"/>
      <c r="IQV3" s="86"/>
      <c r="IQW3" s="86"/>
      <c r="IQX3" s="86"/>
      <c r="IQY3" s="86"/>
      <c r="IQZ3" s="86"/>
      <c r="IRA3" s="86"/>
      <c r="IRB3" s="86"/>
      <c r="IRC3" s="86"/>
      <c r="IRD3" s="86"/>
      <c r="IRE3" s="86"/>
      <c r="IRF3" s="86"/>
      <c r="IRG3" s="86"/>
      <c r="IRH3" s="86"/>
      <c r="IRI3" s="86"/>
      <c r="IRJ3" s="86"/>
      <c r="IRK3" s="86"/>
      <c r="IRL3" s="86"/>
      <c r="IRM3" s="86"/>
      <c r="IRN3" s="86"/>
      <c r="IRO3" s="86"/>
      <c r="IRP3" s="86"/>
      <c r="IRQ3" s="86"/>
      <c r="IRR3" s="86"/>
      <c r="IRS3" s="86"/>
      <c r="IRT3" s="86"/>
      <c r="IRU3" s="86"/>
      <c r="IRV3" s="86"/>
      <c r="IRW3" s="86"/>
      <c r="IRX3" s="86"/>
      <c r="IRY3" s="86"/>
      <c r="IRZ3" s="86"/>
      <c r="ISA3" s="86"/>
      <c r="ISB3" s="86"/>
      <c r="ISC3" s="86"/>
      <c r="ISD3" s="86"/>
      <c r="ISE3" s="86"/>
      <c r="ISF3" s="86"/>
      <c r="ISG3" s="86"/>
      <c r="ISH3" s="86"/>
      <c r="ISI3" s="86"/>
      <c r="ISJ3" s="86"/>
      <c r="ISK3" s="86"/>
      <c r="ISL3" s="86"/>
      <c r="ISM3" s="86"/>
      <c r="ISN3" s="86"/>
      <c r="ISO3" s="86"/>
      <c r="ISP3" s="86"/>
      <c r="ISQ3" s="86"/>
      <c r="ISR3" s="86"/>
      <c r="ISS3" s="86"/>
      <c r="IST3" s="86"/>
      <c r="ISU3" s="86"/>
      <c r="ISV3" s="86"/>
      <c r="ISW3" s="86"/>
      <c r="ISX3" s="86"/>
      <c r="ISY3" s="86"/>
      <c r="ISZ3" s="86"/>
      <c r="ITA3" s="86"/>
      <c r="ITB3" s="86"/>
      <c r="ITC3" s="86"/>
      <c r="ITD3" s="86"/>
      <c r="ITE3" s="86"/>
      <c r="ITF3" s="86"/>
      <c r="ITG3" s="86"/>
      <c r="ITH3" s="86"/>
      <c r="ITI3" s="86"/>
      <c r="ITJ3" s="86"/>
      <c r="ITK3" s="86"/>
      <c r="ITL3" s="86"/>
      <c r="ITM3" s="86"/>
      <c r="ITN3" s="86"/>
      <c r="ITO3" s="86"/>
      <c r="ITP3" s="86"/>
      <c r="ITQ3" s="86"/>
      <c r="ITR3" s="86"/>
      <c r="ITS3" s="86"/>
      <c r="ITT3" s="86"/>
      <c r="ITU3" s="86"/>
      <c r="ITV3" s="86"/>
      <c r="ITW3" s="86"/>
      <c r="ITX3" s="86"/>
      <c r="ITY3" s="86"/>
      <c r="ITZ3" s="86"/>
      <c r="IUA3" s="86"/>
      <c r="IUB3" s="86"/>
      <c r="IUC3" s="86"/>
      <c r="IUD3" s="86"/>
      <c r="IUE3" s="86"/>
      <c r="IUF3" s="86"/>
      <c r="IUG3" s="86"/>
      <c r="IUH3" s="86"/>
      <c r="IUI3" s="86"/>
      <c r="IUJ3" s="86"/>
      <c r="IUK3" s="86"/>
      <c r="IUL3" s="86"/>
      <c r="IUM3" s="86"/>
      <c r="IUN3" s="86"/>
      <c r="IUO3" s="86"/>
      <c r="IUP3" s="86"/>
      <c r="IUQ3" s="86"/>
      <c r="IUR3" s="86"/>
      <c r="IUS3" s="86"/>
      <c r="IUT3" s="86"/>
      <c r="IUU3" s="86"/>
      <c r="IUV3" s="86"/>
      <c r="IUW3" s="86"/>
      <c r="IUX3" s="86"/>
      <c r="IUY3" s="86"/>
      <c r="IUZ3" s="86"/>
      <c r="IVA3" s="86"/>
      <c r="IVB3" s="86"/>
      <c r="IVC3" s="86"/>
      <c r="IVD3" s="86"/>
      <c r="IVE3" s="86"/>
      <c r="IVF3" s="86"/>
      <c r="IVG3" s="86"/>
      <c r="IVH3" s="86"/>
      <c r="IVI3" s="86"/>
      <c r="IVJ3" s="86"/>
      <c r="IVK3" s="86"/>
      <c r="IVL3" s="86"/>
      <c r="IVM3" s="86"/>
      <c r="IVN3" s="86"/>
      <c r="IVO3" s="86"/>
      <c r="IVP3" s="86"/>
      <c r="IVQ3" s="86"/>
      <c r="IVR3" s="86"/>
      <c r="IVS3" s="86"/>
      <c r="IVT3" s="86"/>
      <c r="IVU3" s="86"/>
      <c r="IVV3" s="86"/>
      <c r="IVW3" s="86"/>
      <c r="IVX3" s="86"/>
      <c r="IVY3" s="86"/>
      <c r="IVZ3" s="86"/>
      <c r="IWA3" s="86"/>
      <c r="IWB3" s="86"/>
      <c r="IWC3" s="86"/>
      <c r="IWD3" s="86"/>
      <c r="IWE3" s="86"/>
      <c r="IWF3" s="86"/>
      <c r="IWG3" s="86"/>
      <c r="IWH3" s="86"/>
      <c r="IWI3" s="86"/>
      <c r="IWJ3" s="86"/>
      <c r="IWK3" s="86"/>
      <c r="IWL3" s="86"/>
      <c r="IWM3" s="86"/>
      <c r="IWN3" s="86"/>
      <c r="IWO3" s="86"/>
      <c r="IWP3" s="86"/>
      <c r="IWQ3" s="86"/>
      <c r="IWR3" s="86"/>
      <c r="IWS3" s="86"/>
      <c r="IWT3" s="86"/>
      <c r="IWU3" s="86"/>
      <c r="IWV3" s="86"/>
      <c r="IWW3" s="86"/>
      <c r="IWX3" s="86"/>
      <c r="IWY3" s="86"/>
      <c r="IWZ3" s="86"/>
      <c r="IXA3" s="86"/>
      <c r="IXB3" s="86"/>
      <c r="IXC3" s="86"/>
      <c r="IXD3" s="86"/>
      <c r="IXE3" s="86"/>
      <c r="IXF3" s="86"/>
      <c r="IXG3" s="86"/>
      <c r="IXH3" s="86"/>
      <c r="IXI3" s="86"/>
      <c r="IXJ3" s="86"/>
      <c r="IXK3" s="86"/>
      <c r="IXL3" s="86"/>
      <c r="IXM3" s="86"/>
      <c r="IXN3" s="86"/>
      <c r="IXO3" s="86"/>
      <c r="IXP3" s="86"/>
      <c r="IXQ3" s="86"/>
      <c r="IXR3" s="86"/>
      <c r="IXS3" s="86"/>
      <c r="IXT3" s="86"/>
      <c r="IXU3" s="86"/>
      <c r="IXV3" s="86"/>
      <c r="IXW3" s="86"/>
      <c r="IXX3" s="86"/>
      <c r="IXY3" s="86"/>
      <c r="IXZ3" s="86"/>
      <c r="IYA3" s="86"/>
      <c r="IYB3" s="86"/>
      <c r="IYC3" s="86"/>
      <c r="IYD3" s="86"/>
      <c r="IYE3" s="86"/>
      <c r="IYF3" s="86"/>
      <c r="IYG3" s="86"/>
      <c r="IYH3" s="86"/>
      <c r="IYI3" s="86"/>
      <c r="IYJ3" s="86"/>
      <c r="IYK3" s="86"/>
      <c r="IYL3" s="86"/>
      <c r="IYM3" s="86"/>
      <c r="IYN3" s="86"/>
      <c r="IYO3" s="86"/>
      <c r="IYP3" s="86"/>
      <c r="IYQ3" s="86"/>
      <c r="IYR3" s="86"/>
      <c r="IYS3" s="86"/>
      <c r="IYT3" s="86"/>
      <c r="IYU3" s="86"/>
      <c r="IYV3" s="86"/>
      <c r="IYW3" s="86"/>
      <c r="IYX3" s="86"/>
      <c r="IYY3" s="86"/>
      <c r="IYZ3" s="86"/>
      <c r="IZA3" s="86"/>
      <c r="IZB3" s="86"/>
      <c r="IZC3" s="86"/>
      <c r="IZD3" s="86"/>
      <c r="IZE3" s="86"/>
      <c r="IZF3" s="86"/>
      <c r="IZG3" s="86"/>
      <c r="IZH3" s="86"/>
      <c r="IZI3" s="86"/>
      <c r="IZJ3" s="86"/>
      <c r="IZK3" s="86"/>
      <c r="IZL3" s="86"/>
      <c r="IZM3" s="86"/>
      <c r="IZN3" s="86"/>
      <c r="IZO3" s="86"/>
      <c r="IZP3" s="86"/>
      <c r="IZQ3" s="86"/>
      <c r="IZR3" s="86"/>
      <c r="IZS3" s="86"/>
      <c r="IZT3" s="86"/>
      <c r="IZU3" s="86"/>
      <c r="IZV3" s="86"/>
      <c r="IZW3" s="86"/>
      <c r="IZX3" s="86"/>
      <c r="IZY3" s="86"/>
      <c r="IZZ3" s="86"/>
      <c r="JAA3" s="86"/>
      <c r="JAB3" s="86"/>
      <c r="JAC3" s="86"/>
      <c r="JAD3" s="86"/>
      <c r="JAE3" s="86"/>
      <c r="JAF3" s="86"/>
      <c r="JAG3" s="86"/>
      <c r="JAH3" s="86"/>
      <c r="JAI3" s="86"/>
      <c r="JAJ3" s="86"/>
      <c r="JAK3" s="86"/>
      <c r="JAL3" s="86"/>
      <c r="JAM3" s="86"/>
      <c r="JAN3" s="86"/>
      <c r="JAO3" s="86"/>
      <c r="JAP3" s="86"/>
      <c r="JAQ3" s="86"/>
      <c r="JAR3" s="86"/>
      <c r="JAS3" s="86"/>
      <c r="JAT3" s="86"/>
      <c r="JAU3" s="86"/>
      <c r="JAV3" s="86"/>
      <c r="JAW3" s="86"/>
      <c r="JAX3" s="86"/>
      <c r="JAY3" s="86"/>
      <c r="JAZ3" s="86"/>
      <c r="JBA3" s="86"/>
      <c r="JBB3" s="86"/>
      <c r="JBC3" s="86"/>
      <c r="JBD3" s="86"/>
      <c r="JBE3" s="86"/>
      <c r="JBF3" s="86"/>
      <c r="JBG3" s="86"/>
      <c r="JBH3" s="86"/>
      <c r="JBI3" s="86"/>
      <c r="JBJ3" s="86"/>
      <c r="JBK3" s="86"/>
      <c r="JBL3" s="86"/>
      <c r="JBM3" s="86"/>
      <c r="JBN3" s="86"/>
      <c r="JBO3" s="86"/>
      <c r="JBP3" s="86"/>
      <c r="JBQ3" s="86"/>
      <c r="JBR3" s="86"/>
      <c r="JBS3" s="86"/>
      <c r="JBT3" s="86"/>
      <c r="JBU3" s="86"/>
      <c r="JBV3" s="86"/>
      <c r="JBW3" s="86"/>
      <c r="JBX3" s="86"/>
      <c r="JBY3" s="86"/>
      <c r="JBZ3" s="86"/>
      <c r="JCA3" s="86"/>
      <c r="JCB3" s="86"/>
      <c r="JCC3" s="86"/>
      <c r="JCD3" s="86"/>
      <c r="JCE3" s="86"/>
      <c r="JCF3" s="86"/>
      <c r="JCG3" s="86"/>
      <c r="JCH3" s="86"/>
      <c r="JCI3" s="86"/>
      <c r="JCJ3" s="86"/>
      <c r="JCK3" s="86"/>
      <c r="JCL3" s="86"/>
      <c r="JCM3" s="86"/>
      <c r="JCN3" s="86"/>
      <c r="JCO3" s="86"/>
      <c r="JCP3" s="86"/>
      <c r="JCQ3" s="86"/>
      <c r="JCR3" s="86"/>
      <c r="JCS3" s="86"/>
      <c r="JCT3" s="86"/>
      <c r="JCU3" s="86"/>
      <c r="JCV3" s="86"/>
      <c r="JCW3" s="86"/>
      <c r="JCX3" s="86"/>
      <c r="JCY3" s="86"/>
      <c r="JCZ3" s="86"/>
      <c r="JDA3" s="86"/>
      <c r="JDB3" s="86"/>
      <c r="JDC3" s="86"/>
      <c r="JDD3" s="86"/>
      <c r="JDE3" s="86"/>
      <c r="JDF3" s="86"/>
      <c r="JDG3" s="86"/>
      <c r="JDH3" s="86"/>
      <c r="JDI3" s="86"/>
      <c r="JDJ3" s="86"/>
      <c r="JDK3" s="86"/>
      <c r="JDL3" s="86"/>
      <c r="JDM3" s="86"/>
      <c r="JDN3" s="86"/>
      <c r="JDO3" s="86"/>
      <c r="JDP3" s="86"/>
      <c r="JDQ3" s="86"/>
      <c r="JDR3" s="86"/>
      <c r="JDS3" s="86"/>
      <c r="JDT3" s="86"/>
      <c r="JDU3" s="86"/>
      <c r="JDV3" s="86"/>
      <c r="JDW3" s="86"/>
      <c r="JDX3" s="86"/>
      <c r="JDY3" s="86"/>
      <c r="JDZ3" s="86"/>
      <c r="JEA3" s="86"/>
      <c r="JEB3" s="86"/>
      <c r="JEC3" s="86"/>
      <c r="JED3" s="86"/>
      <c r="JEE3" s="86"/>
      <c r="JEF3" s="86"/>
      <c r="JEG3" s="86"/>
      <c r="JEH3" s="86"/>
      <c r="JEI3" s="86"/>
      <c r="JEJ3" s="86"/>
      <c r="JEK3" s="86"/>
      <c r="JEL3" s="86"/>
      <c r="JEM3" s="86"/>
      <c r="JEN3" s="86"/>
      <c r="JEO3" s="86"/>
      <c r="JEP3" s="86"/>
      <c r="JEQ3" s="86"/>
      <c r="JER3" s="86"/>
      <c r="JES3" s="86"/>
      <c r="JET3" s="86"/>
      <c r="JEU3" s="86"/>
      <c r="JEV3" s="86"/>
      <c r="JEW3" s="86"/>
      <c r="JEX3" s="86"/>
      <c r="JEY3" s="86"/>
      <c r="JEZ3" s="86"/>
      <c r="JFA3" s="86"/>
      <c r="JFB3" s="86"/>
      <c r="JFC3" s="86"/>
      <c r="JFD3" s="86"/>
      <c r="JFE3" s="86"/>
      <c r="JFF3" s="86"/>
      <c r="JFG3" s="86"/>
      <c r="JFH3" s="86"/>
      <c r="JFI3" s="86"/>
      <c r="JFJ3" s="86"/>
      <c r="JFK3" s="86"/>
      <c r="JFL3" s="86"/>
      <c r="JFM3" s="86"/>
      <c r="JFN3" s="86"/>
      <c r="JFO3" s="86"/>
      <c r="JFP3" s="86"/>
      <c r="JFQ3" s="86"/>
      <c r="JFR3" s="86"/>
      <c r="JFS3" s="86"/>
      <c r="JFT3" s="86"/>
      <c r="JFU3" s="86"/>
      <c r="JFV3" s="86"/>
      <c r="JFW3" s="86"/>
      <c r="JFX3" s="86"/>
      <c r="JFY3" s="86"/>
      <c r="JFZ3" s="86"/>
      <c r="JGA3" s="86"/>
      <c r="JGB3" s="86"/>
      <c r="JGC3" s="86"/>
      <c r="JGD3" s="86"/>
      <c r="JGE3" s="86"/>
      <c r="JGF3" s="86"/>
      <c r="JGG3" s="86"/>
      <c r="JGH3" s="86"/>
      <c r="JGI3" s="86"/>
      <c r="JGJ3" s="86"/>
      <c r="JGK3" s="86"/>
      <c r="JGL3" s="86"/>
      <c r="JGM3" s="86"/>
      <c r="JGN3" s="86"/>
      <c r="JGO3" s="86"/>
      <c r="JGP3" s="86"/>
      <c r="JGQ3" s="86"/>
      <c r="JGR3" s="86"/>
      <c r="JGS3" s="86"/>
      <c r="JGT3" s="86"/>
      <c r="JGU3" s="86"/>
      <c r="JGV3" s="86"/>
      <c r="JGW3" s="86"/>
      <c r="JGX3" s="86"/>
      <c r="JGY3" s="86"/>
      <c r="JGZ3" s="86"/>
      <c r="JHA3" s="86"/>
      <c r="JHB3" s="86"/>
      <c r="JHC3" s="86"/>
      <c r="JHD3" s="86"/>
      <c r="JHE3" s="86"/>
      <c r="JHF3" s="86"/>
      <c r="JHG3" s="86"/>
      <c r="JHH3" s="86"/>
      <c r="JHI3" s="86"/>
      <c r="JHJ3" s="86"/>
      <c r="JHK3" s="86"/>
      <c r="JHL3" s="86"/>
      <c r="JHM3" s="86"/>
      <c r="JHN3" s="86"/>
      <c r="JHO3" s="86"/>
      <c r="JHP3" s="86"/>
      <c r="JHQ3" s="86"/>
      <c r="JHR3" s="86"/>
      <c r="JHS3" s="86"/>
      <c r="JHT3" s="86"/>
      <c r="JHU3" s="86"/>
      <c r="JHV3" s="86"/>
      <c r="JHW3" s="86"/>
      <c r="JHX3" s="86"/>
      <c r="JHY3" s="86"/>
      <c r="JHZ3" s="86"/>
      <c r="JIA3" s="86"/>
      <c r="JIB3" s="86"/>
      <c r="JIC3" s="86"/>
      <c r="JID3" s="86"/>
      <c r="JIE3" s="86"/>
      <c r="JIF3" s="86"/>
      <c r="JIG3" s="86"/>
      <c r="JIH3" s="86"/>
      <c r="JII3" s="86"/>
      <c r="JIJ3" s="86"/>
      <c r="JIK3" s="86"/>
      <c r="JIL3" s="86"/>
      <c r="JIM3" s="86"/>
      <c r="JIN3" s="86"/>
      <c r="JIO3" s="86"/>
      <c r="JIP3" s="86"/>
      <c r="JIQ3" s="86"/>
      <c r="JIR3" s="86"/>
      <c r="JIS3" s="86"/>
      <c r="JIT3" s="86"/>
      <c r="JIU3" s="86"/>
      <c r="JIV3" s="86"/>
      <c r="JIW3" s="86"/>
      <c r="JIX3" s="86"/>
      <c r="JIY3" s="86"/>
      <c r="JIZ3" s="86"/>
      <c r="JJA3" s="86"/>
      <c r="JJB3" s="86"/>
      <c r="JJC3" s="86"/>
      <c r="JJD3" s="86"/>
      <c r="JJE3" s="86"/>
      <c r="JJF3" s="86"/>
      <c r="JJG3" s="86"/>
      <c r="JJH3" s="86"/>
      <c r="JJI3" s="86"/>
      <c r="JJJ3" s="86"/>
      <c r="JJK3" s="86"/>
      <c r="JJL3" s="86"/>
      <c r="JJM3" s="86"/>
      <c r="JJN3" s="86"/>
      <c r="JJO3" s="86"/>
      <c r="JJP3" s="86"/>
      <c r="JJQ3" s="86"/>
      <c r="JJR3" s="86"/>
      <c r="JJS3" s="86"/>
      <c r="JJT3" s="86"/>
      <c r="JJU3" s="86"/>
      <c r="JJV3" s="86"/>
      <c r="JJW3" s="86"/>
      <c r="JJX3" s="86"/>
      <c r="JJY3" s="86"/>
      <c r="JJZ3" s="86"/>
      <c r="JKA3" s="86"/>
      <c r="JKB3" s="86"/>
      <c r="JKC3" s="86"/>
      <c r="JKD3" s="86"/>
      <c r="JKE3" s="86"/>
      <c r="JKF3" s="86"/>
      <c r="JKG3" s="86"/>
      <c r="JKH3" s="86"/>
      <c r="JKI3" s="86"/>
      <c r="JKJ3" s="86"/>
      <c r="JKK3" s="86"/>
      <c r="JKL3" s="86"/>
      <c r="JKM3" s="86"/>
      <c r="JKN3" s="86"/>
      <c r="JKO3" s="86"/>
      <c r="JKP3" s="86"/>
      <c r="JKQ3" s="86"/>
      <c r="JKR3" s="86"/>
      <c r="JKS3" s="86"/>
      <c r="JKT3" s="86"/>
      <c r="JKU3" s="86"/>
      <c r="JKV3" s="86"/>
      <c r="JKW3" s="86"/>
      <c r="JKX3" s="86"/>
      <c r="JKY3" s="86"/>
      <c r="JKZ3" s="86"/>
      <c r="JLA3" s="86"/>
      <c r="JLB3" s="86"/>
      <c r="JLC3" s="86"/>
      <c r="JLD3" s="86"/>
      <c r="JLE3" s="86"/>
      <c r="JLF3" s="86"/>
      <c r="JLG3" s="86"/>
      <c r="JLH3" s="86"/>
      <c r="JLI3" s="86"/>
      <c r="JLJ3" s="86"/>
      <c r="JLK3" s="86"/>
      <c r="JLL3" s="86"/>
      <c r="JLM3" s="86"/>
      <c r="JLN3" s="86"/>
      <c r="JLO3" s="86"/>
      <c r="JLP3" s="86"/>
      <c r="JLQ3" s="86"/>
      <c r="JLR3" s="86"/>
      <c r="JLS3" s="86"/>
      <c r="JLT3" s="86"/>
      <c r="JLU3" s="86"/>
      <c r="JLV3" s="86"/>
      <c r="JLW3" s="86"/>
      <c r="JLX3" s="86"/>
      <c r="JLY3" s="86"/>
      <c r="JLZ3" s="86"/>
      <c r="JMA3" s="86"/>
      <c r="JMB3" s="86"/>
      <c r="JMC3" s="86"/>
      <c r="JMD3" s="86"/>
      <c r="JME3" s="86"/>
      <c r="JMF3" s="86"/>
      <c r="JMG3" s="86"/>
      <c r="JMH3" s="86"/>
      <c r="JMI3" s="86"/>
      <c r="JMJ3" s="86"/>
      <c r="JMK3" s="86"/>
      <c r="JML3" s="86"/>
      <c r="JMM3" s="86"/>
      <c r="JMN3" s="86"/>
      <c r="JMO3" s="86"/>
      <c r="JMP3" s="86"/>
      <c r="JMQ3" s="86"/>
      <c r="JMR3" s="86"/>
      <c r="JMS3" s="86"/>
      <c r="JMT3" s="86"/>
      <c r="JMU3" s="86"/>
      <c r="JMV3" s="86"/>
      <c r="JMW3" s="86"/>
      <c r="JMX3" s="86"/>
      <c r="JMY3" s="86"/>
      <c r="JMZ3" s="86"/>
      <c r="JNA3" s="86"/>
      <c r="JNB3" s="86"/>
      <c r="JNC3" s="86"/>
      <c r="JND3" s="86"/>
      <c r="JNE3" s="86"/>
      <c r="JNF3" s="86"/>
      <c r="JNG3" s="86"/>
      <c r="JNH3" s="86"/>
      <c r="JNI3" s="86"/>
      <c r="JNJ3" s="86"/>
      <c r="JNK3" s="86"/>
      <c r="JNL3" s="86"/>
      <c r="JNM3" s="86"/>
      <c r="JNN3" s="86"/>
      <c r="JNO3" s="86"/>
      <c r="JNP3" s="86"/>
      <c r="JNQ3" s="86"/>
      <c r="JNR3" s="86"/>
      <c r="JNS3" s="86"/>
      <c r="JNT3" s="86"/>
      <c r="JNU3" s="86"/>
      <c r="JNV3" s="86"/>
      <c r="JNW3" s="86"/>
      <c r="JNX3" s="86"/>
      <c r="JNY3" s="86"/>
      <c r="JNZ3" s="86"/>
      <c r="JOA3" s="86"/>
      <c r="JOB3" s="86"/>
      <c r="JOC3" s="86"/>
      <c r="JOD3" s="86"/>
      <c r="JOE3" s="86"/>
      <c r="JOF3" s="86"/>
      <c r="JOG3" s="86"/>
      <c r="JOH3" s="86"/>
      <c r="JOI3" s="86"/>
      <c r="JOJ3" s="86"/>
      <c r="JOK3" s="86"/>
      <c r="JOL3" s="86"/>
      <c r="JOM3" s="86"/>
      <c r="JON3" s="86"/>
      <c r="JOO3" s="86"/>
      <c r="JOP3" s="86"/>
      <c r="JOQ3" s="86"/>
      <c r="JOR3" s="86"/>
      <c r="JOS3" s="86"/>
      <c r="JOT3" s="86"/>
      <c r="JOU3" s="86"/>
      <c r="JOV3" s="86"/>
      <c r="JOW3" s="86"/>
      <c r="JOX3" s="86"/>
      <c r="JOY3" s="86"/>
      <c r="JOZ3" s="86"/>
      <c r="JPA3" s="86"/>
      <c r="JPB3" s="86"/>
      <c r="JPC3" s="86"/>
      <c r="JPD3" s="86"/>
      <c r="JPE3" s="86"/>
      <c r="JPF3" s="86"/>
      <c r="JPG3" s="86"/>
      <c r="JPH3" s="86"/>
      <c r="JPI3" s="86"/>
      <c r="JPJ3" s="86"/>
      <c r="JPK3" s="86"/>
      <c r="JPL3" s="86"/>
      <c r="JPM3" s="86"/>
      <c r="JPN3" s="86"/>
      <c r="JPO3" s="86"/>
      <c r="JPP3" s="86"/>
      <c r="JPQ3" s="86"/>
      <c r="JPR3" s="86"/>
      <c r="JPS3" s="86"/>
      <c r="JPT3" s="86"/>
      <c r="JPU3" s="86"/>
      <c r="JPV3" s="86"/>
      <c r="JPW3" s="86"/>
      <c r="JPX3" s="86"/>
      <c r="JPY3" s="86"/>
      <c r="JPZ3" s="86"/>
      <c r="JQA3" s="86"/>
      <c r="JQB3" s="86"/>
      <c r="JQC3" s="86"/>
      <c r="JQD3" s="86"/>
      <c r="JQE3" s="86"/>
      <c r="JQF3" s="86"/>
      <c r="JQG3" s="86"/>
      <c r="JQH3" s="86"/>
      <c r="JQI3" s="86"/>
      <c r="JQJ3" s="86"/>
      <c r="JQK3" s="86"/>
      <c r="JQL3" s="86"/>
      <c r="JQM3" s="86"/>
      <c r="JQN3" s="86"/>
      <c r="JQO3" s="86"/>
      <c r="JQP3" s="86"/>
      <c r="JQQ3" s="86"/>
      <c r="JQR3" s="86"/>
      <c r="JQS3" s="86"/>
      <c r="JQT3" s="86"/>
      <c r="JQU3" s="86"/>
      <c r="JQV3" s="86"/>
      <c r="JQW3" s="86"/>
      <c r="JQX3" s="86"/>
      <c r="JQY3" s="86"/>
      <c r="JQZ3" s="86"/>
      <c r="JRA3" s="86"/>
      <c r="JRB3" s="86"/>
      <c r="JRC3" s="86"/>
      <c r="JRD3" s="86"/>
      <c r="JRE3" s="86"/>
      <c r="JRF3" s="86"/>
      <c r="JRG3" s="86"/>
      <c r="JRH3" s="86"/>
      <c r="JRI3" s="86"/>
      <c r="JRJ3" s="86"/>
      <c r="JRK3" s="86"/>
      <c r="JRL3" s="86"/>
      <c r="JRM3" s="86"/>
      <c r="JRN3" s="86"/>
      <c r="JRO3" s="86"/>
      <c r="JRP3" s="86"/>
      <c r="JRQ3" s="86"/>
      <c r="JRR3" s="86"/>
      <c r="JRS3" s="86"/>
      <c r="JRT3" s="86"/>
      <c r="JRU3" s="86"/>
      <c r="JRV3" s="86"/>
      <c r="JRW3" s="86"/>
      <c r="JRX3" s="86"/>
      <c r="JRY3" s="86"/>
      <c r="JRZ3" s="86"/>
      <c r="JSA3" s="86"/>
      <c r="JSB3" s="86"/>
      <c r="JSC3" s="86"/>
      <c r="JSD3" s="86"/>
      <c r="JSE3" s="86"/>
      <c r="JSF3" s="86"/>
      <c r="JSG3" s="86"/>
      <c r="JSH3" s="86"/>
      <c r="JSI3" s="86"/>
      <c r="JSJ3" s="86"/>
      <c r="JSK3" s="86"/>
      <c r="JSL3" s="86"/>
      <c r="JSM3" s="86"/>
      <c r="JSN3" s="86"/>
      <c r="JSO3" s="86"/>
      <c r="JSP3" s="86"/>
      <c r="JSQ3" s="86"/>
      <c r="JSR3" s="86"/>
      <c r="JSS3" s="86"/>
      <c r="JST3" s="86"/>
      <c r="JSU3" s="86"/>
      <c r="JSV3" s="86"/>
      <c r="JSW3" s="86"/>
      <c r="JSX3" s="86"/>
      <c r="JSY3" s="86"/>
      <c r="JSZ3" s="86"/>
      <c r="JTA3" s="86"/>
      <c r="JTB3" s="86"/>
      <c r="JTC3" s="86"/>
      <c r="JTD3" s="86"/>
      <c r="JTE3" s="86"/>
      <c r="JTF3" s="86"/>
      <c r="JTG3" s="86"/>
      <c r="JTH3" s="86"/>
      <c r="JTI3" s="86"/>
      <c r="JTJ3" s="86"/>
      <c r="JTK3" s="86"/>
      <c r="JTL3" s="86"/>
      <c r="JTM3" s="86"/>
      <c r="JTN3" s="86"/>
      <c r="JTO3" s="86"/>
      <c r="JTP3" s="86"/>
      <c r="JTQ3" s="86"/>
      <c r="JTR3" s="86"/>
      <c r="JTS3" s="86"/>
      <c r="JTT3" s="86"/>
      <c r="JTU3" s="86"/>
      <c r="JTV3" s="86"/>
      <c r="JTW3" s="86"/>
      <c r="JTX3" s="86"/>
      <c r="JTY3" s="86"/>
      <c r="JTZ3" s="86"/>
      <c r="JUA3" s="86"/>
      <c r="JUB3" s="86"/>
      <c r="JUC3" s="86"/>
      <c r="JUD3" s="86"/>
      <c r="JUE3" s="86"/>
      <c r="JUF3" s="86"/>
      <c r="JUG3" s="86"/>
      <c r="JUH3" s="86"/>
      <c r="JUI3" s="86"/>
      <c r="JUJ3" s="86"/>
      <c r="JUK3" s="86"/>
      <c r="JUL3" s="86"/>
      <c r="JUM3" s="86"/>
      <c r="JUN3" s="86"/>
      <c r="JUO3" s="86"/>
      <c r="JUP3" s="86"/>
      <c r="JUQ3" s="86"/>
      <c r="JUR3" s="86"/>
      <c r="JUS3" s="86"/>
      <c r="JUT3" s="86"/>
      <c r="JUU3" s="86"/>
      <c r="JUV3" s="86"/>
      <c r="JUW3" s="86"/>
      <c r="JUX3" s="86"/>
      <c r="JUY3" s="86"/>
      <c r="JUZ3" s="86"/>
      <c r="JVA3" s="86"/>
      <c r="JVB3" s="86"/>
      <c r="JVC3" s="86"/>
      <c r="JVD3" s="86"/>
      <c r="JVE3" s="86"/>
      <c r="JVF3" s="86"/>
      <c r="JVG3" s="86"/>
      <c r="JVH3" s="86"/>
      <c r="JVI3" s="86"/>
      <c r="JVJ3" s="86"/>
      <c r="JVK3" s="86"/>
      <c r="JVL3" s="86"/>
      <c r="JVM3" s="86"/>
      <c r="JVN3" s="86"/>
      <c r="JVO3" s="86"/>
      <c r="JVP3" s="86"/>
      <c r="JVQ3" s="86"/>
      <c r="JVR3" s="86"/>
      <c r="JVS3" s="86"/>
      <c r="JVT3" s="86"/>
      <c r="JVU3" s="86"/>
      <c r="JVV3" s="86"/>
      <c r="JVW3" s="86"/>
      <c r="JVX3" s="86"/>
      <c r="JVY3" s="86"/>
      <c r="JVZ3" s="86"/>
      <c r="JWA3" s="86"/>
      <c r="JWB3" s="86"/>
      <c r="JWC3" s="86"/>
      <c r="JWD3" s="86"/>
      <c r="JWE3" s="86"/>
      <c r="JWF3" s="86"/>
      <c r="JWG3" s="86"/>
      <c r="JWH3" s="86"/>
      <c r="JWI3" s="86"/>
      <c r="JWJ3" s="86"/>
      <c r="JWK3" s="86"/>
      <c r="JWL3" s="86"/>
      <c r="JWM3" s="86"/>
      <c r="JWN3" s="86"/>
      <c r="JWO3" s="86"/>
      <c r="JWP3" s="86"/>
      <c r="JWQ3" s="86"/>
      <c r="JWR3" s="86"/>
      <c r="JWS3" s="86"/>
      <c r="JWT3" s="86"/>
      <c r="JWU3" s="86"/>
      <c r="JWV3" s="86"/>
      <c r="JWW3" s="86"/>
      <c r="JWX3" s="86"/>
      <c r="JWY3" s="86"/>
      <c r="JWZ3" s="86"/>
      <c r="JXA3" s="86"/>
      <c r="JXB3" s="86"/>
      <c r="JXC3" s="86"/>
      <c r="JXD3" s="86"/>
      <c r="JXE3" s="86"/>
      <c r="JXF3" s="86"/>
      <c r="JXG3" s="86"/>
      <c r="JXH3" s="86"/>
      <c r="JXI3" s="86"/>
      <c r="JXJ3" s="86"/>
      <c r="JXK3" s="86"/>
      <c r="JXL3" s="86"/>
      <c r="JXM3" s="86"/>
      <c r="JXN3" s="86"/>
      <c r="JXO3" s="86"/>
      <c r="JXP3" s="86"/>
      <c r="JXQ3" s="86"/>
      <c r="JXR3" s="86"/>
      <c r="JXS3" s="86"/>
      <c r="JXT3" s="86"/>
      <c r="JXU3" s="86"/>
      <c r="JXV3" s="86"/>
      <c r="JXW3" s="86"/>
      <c r="JXX3" s="86"/>
      <c r="JXY3" s="86"/>
      <c r="JXZ3" s="86"/>
      <c r="JYA3" s="86"/>
      <c r="JYB3" s="86"/>
      <c r="JYC3" s="86"/>
      <c r="JYD3" s="86"/>
      <c r="JYE3" s="86"/>
      <c r="JYF3" s="86"/>
      <c r="JYG3" s="86"/>
      <c r="JYH3" s="86"/>
      <c r="JYI3" s="86"/>
      <c r="JYJ3" s="86"/>
      <c r="JYK3" s="86"/>
      <c r="JYL3" s="86"/>
      <c r="JYM3" s="86"/>
      <c r="JYN3" s="86"/>
      <c r="JYO3" s="86"/>
      <c r="JYP3" s="86"/>
      <c r="JYQ3" s="86"/>
      <c r="JYR3" s="86"/>
      <c r="JYS3" s="86"/>
      <c r="JYT3" s="86"/>
      <c r="JYU3" s="86"/>
      <c r="JYV3" s="86"/>
      <c r="JYW3" s="86"/>
      <c r="JYX3" s="86"/>
      <c r="JYY3" s="86"/>
      <c r="JYZ3" s="86"/>
      <c r="JZA3" s="86"/>
      <c r="JZB3" s="86"/>
      <c r="JZC3" s="86"/>
      <c r="JZD3" s="86"/>
      <c r="JZE3" s="86"/>
      <c r="JZF3" s="86"/>
      <c r="JZG3" s="86"/>
      <c r="JZH3" s="86"/>
      <c r="JZI3" s="86"/>
      <c r="JZJ3" s="86"/>
      <c r="JZK3" s="86"/>
      <c r="JZL3" s="86"/>
      <c r="JZM3" s="86"/>
      <c r="JZN3" s="86"/>
      <c r="JZO3" s="86"/>
      <c r="JZP3" s="86"/>
      <c r="JZQ3" s="86"/>
      <c r="JZR3" s="86"/>
      <c r="JZS3" s="86"/>
      <c r="JZT3" s="86"/>
      <c r="JZU3" s="86"/>
      <c r="JZV3" s="86"/>
      <c r="JZW3" s="86"/>
      <c r="JZX3" s="86"/>
      <c r="JZY3" s="86"/>
      <c r="JZZ3" s="86"/>
      <c r="KAA3" s="86"/>
      <c r="KAB3" s="86"/>
      <c r="KAC3" s="86"/>
      <c r="KAD3" s="86"/>
      <c r="KAE3" s="86"/>
      <c r="KAF3" s="86"/>
      <c r="KAG3" s="86"/>
      <c r="KAH3" s="86"/>
      <c r="KAI3" s="86"/>
      <c r="KAJ3" s="86"/>
      <c r="KAK3" s="86"/>
      <c r="KAL3" s="86"/>
      <c r="KAM3" s="86"/>
      <c r="KAN3" s="86"/>
      <c r="KAO3" s="86"/>
      <c r="KAP3" s="86"/>
      <c r="KAQ3" s="86"/>
      <c r="KAR3" s="86"/>
      <c r="KAS3" s="86"/>
      <c r="KAT3" s="86"/>
      <c r="KAU3" s="86"/>
      <c r="KAV3" s="86"/>
      <c r="KAW3" s="86"/>
      <c r="KAX3" s="86"/>
      <c r="KAY3" s="86"/>
      <c r="KAZ3" s="86"/>
      <c r="KBA3" s="86"/>
      <c r="KBB3" s="86"/>
      <c r="KBC3" s="86"/>
      <c r="KBD3" s="86"/>
      <c r="KBE3" s="86"/>
      <c r="KBF3" s="86"/>
      <c r="KBG3" s="86"/>
      <c r="KBH3" s="86"/>
      <c r="KBI3" s="86"/>
      <c r="KBJ3" s="86"/>
      <c r="KBK3" s="86"/>
      <c r="KBL3" s="86"/>
      <c r="KBM3" s="86"/>
      <c r="KBN3" s="86"/>
      <c r="KBO3" s="86"/>
      <c r="KBP3" s="86"/>
      <c r="KBQ3" s="86"/>
      <c r="KBR3" s="86"/>
      <c r="KBS3" s="86"/>
      <c r="KBT3" s="86"/>
      <c r="KBU3" s="86"/>
      <c r="KBV3" s="86"/>
      <c r="KBW3" s="86"/>
      <c r="KBX3" s="86"/>
      <c r="KBY3" s="86"/>
      <c r="KBZ3" s="86"/>
      <c r="KCA3" s="86"/>
      <c r="KCB3" s="86"/>
      <c r="KCC3" s="86"/>
      <c r="KCD3" s="86"/>
      <c r="KCE3" s="86"/>
      <c r="KCF3" s="86"/>
      <c r="KCG3" s="86"/>
      <c r="KCH3" s="86"/>
      <c r="KCI3" s="86"/>
      <c r="KCJ3" s="86"/>
      <c r="KCK3" s="86"/>
      <c r="KCL3" s="86"/>
      <c r="KCM3" s="86"/>
      <c r="KCN3" s="86"/>
      <c r="KCO3" s="86"/>
      <c r="KCP3" s="86"/>
      <c r="KCQ3" s="86"/>
      <c r="KCR3" s="86"/>
      <c r="KCS3" s="86"/>
      <c r="KCT3" s="86"/>
      <c r="KCU3" s="86"/>
      <c r="KCV3" s="86"/>
      <c r="KCW3" s="86"/>
      <c r="KCX3" s="86"/>
      <c r="KCY3" s="86"/>
      <c r="KCZ3" s="86"/>
      <c r="KDA3" s="86"/>
      <c r="KDB3" s="86"/>
      <c r="KDC3" s="86"/>
      <c r="KDD3" s="86"/>
      <c r="KDE3" s="86"/>
      <c r="KDF3" s="86"/>
      <c r="KDG3" s="86"/>
      <c r="KDH3" s="86"/>
      <c r="KDI3" s="86"/>
      <c r="KDJ3" s="86"/>
      <c r="KDK3" s="86"/>
      <c r="KDL3" s="86"/>
      <c r="KDM3" s="86"/>
      <c r="KDN3" s="86"/>
      <c r="KDO3" s="86"/>
      <c r="KDP3" s="86"/>
      <c r="KDQ3" s="86"/>
      <c r="KDR3" s="86"/>
      <c r="KDS3" s="86"/>
      <c r="KDT3" s="86"/>
      <c r="KDU3" s="86"/>
      <c r="KDV3" s="86"/>
      <c r="KDW3" s="86"/>
      <c r="KDX3" s="86"/>
      <c r="KDY3" s="86"/>
      <c r="KDZ3" s="86"/>
      <c r="KEA3" s="86"/>
      <c r="KEB3" s="86"/>
      <c r="KEC3" s="86"/>
      <c r="KED3" s="86"/>
      <c r="KEE3" s="86"/>
      <c r="KEF3" s="86"/>
      <c r="KEG3" s="86"/>
      <c r="KEH3" s="86"/>
      <c r="KEI3" s="86"/>
      <c r="KEJ3" s="86"/>
      <c r="KEK3" s="86"/>
      <c r="KEL3" s="86"/>
      <c r="KEM3" s="86"/>
      <c r="KEN3" s="86"/>
      <c r="KEO3" s="86"/>
      <c r="KEP3" s="86"/>
      <c r="KEQ3" s="86"/>
      <c r="KER3" s="86"/>
      <c r="KES3" s="86"/>
      <c r="KET3" s="86"/>
      <c r="KEU3" s="86"/>
      <c r="KEV3" s="86"/>
      <c r="KEW3" s="86"/>
      <c r="KEX3" s="86"/>
      <c r="KEY3" s="86"/>
      <c r="KEZ3" s="86"/>
      <c r="KFA3" s="86"/>
      <c r="KFB3" s="86"/>
      <c r="KFC3" s="86"/>
      <c r="KFD3" s="86"/>
      <c r="KFE3" s="86"/>
      <c r="KFF3" s="86"/>
      <c r="KFG3" s="86"/>
      <c r="KFH3" s="86"/>
      <c r="KFI3" s="86"/>
      <c r="KFJ3" s="86"/>
      <c r="KFK3" s="86"/>
      <c r="KFL3" s="86"/>
      <c r="KFM3" s="86"/>
      <c r="KFN3" s="86"/>
      <c r="KFO3" s="86"/>
      <c r="KFP3" s="86"/>
      <c r="KFQ3" s="86"/>
      <c r="KFR3" s="86"/>
      <c r="KFS3" s="86"/>
      <c r="KFT3" s="86"/>
      <c r="KFU3" s="86"/>
      <c r="KFV3" s="86"/>
      <c r="KFW3" s="86"/>
      <c r="KFX3" s="86"/>
      <c r="KFY3" s="86"/>
      <c r="KFZ3" s="86"/>
      <c r="KGA3" s="86"/>
      <c r="KGB3" s="86"/>
      <c r="KGC3" s="86"/>
      <c r="KGD3" s="86"/>
      <c r="KGE3" s="86"/>
      <c r="KGF3" s="86"/>
      <c r="KGG3" s="86"/>
      <c r="KGH3" s="86"/>
      <c r="KGI3" s="86"/>
      <c r="KGJ3" s="86"/>
      <c r="KGK3" s="86"/>
      <c r="KGL3" s="86"/>
      <c r="KGM3" s="86"/>
      <c r="KGN3" s="86"/>
      <c r="KGO3" s="86"/>
      <c r="KGP3" s="86"/>
      <c r="KGQ3" s="86"/>
      <c r="KGR3" s="86"/>
      <c r="KGS3" s="86"/>
      <c r="KGT3" s="86"/>
      <c r="KGU3" s="86"/>
      <c r="KGV3" s="86"/>
      <c r="KGW3" s="86"/>
      <c r="KGX3" s="86"/>
      <c r="KGY3" s="86"/>
      <c r="KGZ3" s="86"/>
      <c r="KHA3" s="86"/>
      <c r="KHB3" s="86"/>
      <c r="KHC3" s="86"/>
      <c r="KHD3" s="86"/>
      <c r="KHE3" s="86"/>
      <c r="KHF3" s="86"/>
      <c r="KHG3" s="86"/>
      <c r="KHH3" s="86"/>
      <c r="KHI3" s="86"/>
      <c r="KHJ3" s="86"/>
      <c r="KHK3" s="86"/>
      <c r="KHL3" s="86"/>
      <c r="KHM3" s="86"/>
      <c r="KHN3" s="86"/>
      <c r="KHO3" s="86"/>
      <c r="KHP3" s="86"/>
      <c r="KHQ3" s="86"/>
      <c r="KHR3" s="86"/>
      <c r="KHS3" s="86"/>
      <c r="KHT3" s="86"/>
      <c r="KHU3" s="86"/>
      <c r="KHV3" s="86"/>
      <c r="KHW3" s="86"/>
      <c r="KHX3" s="86"/>
      <c r="KHY3" s="86"/>
      <c r="KHZ3" s="86"/>
      <c r="KIA3" s="86"/>
      <c r="KIB3" s="86"/>
      <c r="KIC3" s="86"/>
      <c r="KID3" s="86"/>
      <c r="KIE3" s="86"/>
      <c r="KIF3" s="86"/>
      <c r="KIG3" s="86"/>
      <c r="KIH3" s="86"/>
      <c r="KII3" s="86"/>
      <c r="KIJ3" s="86"/>
      <c r="KIK3" s="86"/>
      <c r="KIL3" s="86"/>
      <c r="KIM3" s="86"/>
      <c r="KIN3" s="86"/>
      <c r="KIO3" s="86"/>
      <c r="KIP3" s="86"/>
      <c r="KIQ3" s="86"/>
      <c r="KIR3" s="86"/>
      <c r="KIS3" s="86"/>
      <c r="KIT3" s="86"/>
      <c r="KIU3" s="86"/>
      <c r="KIV3" s="86"/>
      <c r="KIW3" s="86"/>
      <c r="KIX3" s="86"/>
      <c r="KIY3" s="86"/>
      <c r="KIZ3" s="86"/>
      <c r="KJA3" s="86"/>
      <c r="KJB3" s="86"/>
      <c r="KJC3" s="86"/>
      <c r="KJD3" s="86"/>
      <c r="KJE3" s="86"/>
      <c r="KJF3" s="86"/>
      <c r="KJG3" s="86"/>
      <c r="KJH3" s="86"/>
      <c r="KJI3" s="86"/>
      <c r="KJJ3" s="86"/>
      <c r="KJK3" s="86"/>
      <c r="KJL3" s="86"/>
      <c r="KJM3" s="86"/>
      <c r="KJN3" s="86"/>
      <c r="KJO3" s="86"/>
      <c r="KJP3" s="86"/>
      <c r="KJQ3" s="86"/>
      <c r="KJR3" s="86"/>
      <c r="KJS3" s="86"/>
      <c r="KJT3" s="86"/>
      <c r="KJU3" s="86"/>
      <c r="KJV3" s="86"/>
      <c r="KJW3" s="86"/>
      <c r="KJX3" s="86"/>
      <c r="KJY3" s="86"/>
      <c r="KJZ3" s="86"/>
      <c r="KKA3" s="86"/>
      <c r="KKB3" s="86"/>
      <c r="KKC3" s="86"/>
      <c r="KKD3" s="86"/>
      <c r="KKE3" s="86"/>
      <c r="KKF3" s="86"/>
      <c r="KKG3" s="86"/>
      <c r="KKH3" s="86"/>
      <c r="KKI3" s="86"/>
      <c r="KKJ3" s="86"/>
      <c r="KKK3" s="86"/>
      <c r="KKL3" s="86"/>
      <c r="KKM3" s="86"/>
      <c r="KKN3" s="86"/>
      <c r="KKO3" s="86"/>
      <c r="KKP3" s="86"/>
      <c r="KKQ3" s="86"/>
      <c r="KKR3" s="86"/>
      <c r="KKS3" s="86"/>
      <c r="KKT3" s="86"/>
      <c r="KKU3" s="86"/>
      <c r="KKV3" s="86"/>
      <c r="KKW3" s="86"/>
      <c r="KKX3" s="86"/>
      <c r="KKY3" s="86"/>
      <c r="KKZ3" s="86"/>
      <c r="KLA3" s="86"/>
      <c r="KLB3" s="86"/>
      <c r="KLC3" s="86"/>
      <c r="KLD3" s="86"/>
      <c r="KLE3" s="86"/>
      <c r="KLF3" s="86"/>
      <c r="KLG3" s="86"/>
      <c r="KLH3" s="86"/>
      <c r="KLI3" s="86"/>
      <c r="KLJ3" s="86"/>
      <c r="KLK3" s="86"/>
      <c r="KLL3" s="86"/>
      <c r="KLM3" s="86"/>
      <c r="KLN3" s="86"/>
      <c r="KLO3" s="86"/>
      <c r="KLP3" s="86"/>
      <c r="KLQ3" s="86"/>
      <c r="KLR3" s="86"/>
      <c r="KLS3" s="86"/>
      <c r="KLT3" s="86"/>
      <c r="KLU3" s="86"/>
      <c r="KLV3" s="86"/>
      <c r="KLW3" s="86"/>
      <c r="KLX3" s="86"/>
      <c r="KLY3" s="86"/>
      <c r="KLZ3" s="86"/>
      <c r="KMA3" s="86"/>
      <c r="KMB3" s="86"/>
      <c r="KMC3" s="86"/>
      <c r="KMD3" s="86"/>
      <c r="KME3" s="86"/>
      <c r="KMF3" s="86"/>
      <c r="KMG3" s="86"/>
      <c r="KMH3" s="86"/>
      <c r="KMI3" s="86"/>
      <c r="KMJ3" s="86"/>
      <c r="KMK3" s="86"/>
      <c r="KML3" s="86"/>
      <c r="KMM3" s="86"/>
      <c r="KMN3" s="86"/>
      <c r="KMO3" s="86"/>
      <c r="KMP3" s="86"/>
      <c r="KMQ3" s="86"/>
      <c r="KMR3" s="86"/>
      <c r="KMS3" s="86"/>
      <c r="KMT3" s="86"/>
      <c r="KMU3" s="86"/>
      <c r="KMV3" s="86"/>
      <c r="KMW3" s="86"/>
      <c r="KMX3" s="86"/>
      <c r="KMY3" s="86"/>
      <c r="KMZ3" s="86"/>
      <c r="KNA3" s="86"/>
      <c r="KNB3" s="86"/>
      <c r="KNC3" s="86"/>
      <c r="KND3" s="86"/>
      <c r="KNE3" s="86"/>
      <c r="KNF3" s="86"/>
      <c r="KNG3" s="86"/>
      <c r="KNH3" s="86"/>
      <c r="KNI3" s="86"/>
      <c r="KNJ3" s="86"/>
      <c r="KNK3" s="86"/>
      <c r="KNL3" s="86"/>
      <c r="KNM3" s="86"/>
      <c r="KNN3" s="86"/>
      <c r="KNO3" s="86"/>
      <c r="KNP3" s="86"/>
      <c r="KNQ3" s="86"/>
      <c r="KNR3" s="86"/>
      <c r="KNS3" s="86"/>
      <c r="KNT3" s="86"/>
      <c r="KNU3" s="86"/>
      <c r="KNV3" s="86"/>
      <c r="KNW3" s="86"/>
      <c r="KNX3" s="86"/>
      <c r="KNY3" s="86"/>
      <c r="KNZ3" s="86"/>
      <c r="KOA3" s="86"/>
      <c r="KOB3" s="86"/>
      <c r="KOC3" s="86"/>
      <c r="KOD3" s="86"/>
      <c r="KOE3" s="86"/>
      <c r="KOF3" s="86"/>
      <c r="KOG3" s="86"/>
      <c r="KOH3" s="86"/>
      <c r="KOI3" s="86"/>
      <c r="KOJ3" s="86"/>
      <c r="KOK3" s="86"/>
      <c r="KOL3" s="86"/>
      <c r="KOM3" s="86"/>
      <c r="KON3" s="86"/>
      <c r="KOO3" s="86"/>
      <c r="KOP3" s="86"/>
      <c r="KOQ3" s="86"/>
      <c r="KOR3" s="86"/>
      <c r="KOS3" s="86"/>
      <c r="KOT3" s="86"/>
      <c r="KOU3" s="86"/>
      <c r="KOV3" s="86"/>
      <c r="KOW3" s="86"/>
      <c r="KOX3" s="86"/>
      <c r="KOY3" s="86"/>
      <c r="KOZ3" s="86"/>
      <c r="KPA3" s="86"/>
      <c r="KPB3" s="86"/>
      <c r="KPC3" s="86"/>
      <c r="KPD3" s="86"/>
      <c r="KPE3" s="86"/>
      <c r="KPF3" s="86"/>
      <c r="KPG3" s="86"/>
      <c r="KPH3" s="86"/>
      <c r="KPI3" s="86"/>
      <c r="KPJ3" s="86"/>
      <c r="KPK3" s="86"/>
      <c r="KPL3" s="86"/>
      <c r="KPM3" s="86"/>
      <c r="KPN3" s="86"/>
      <c r="KPO3" s="86"/>
      <c r="KPP3" s="86"/>
      <c r="KPQ3" s="86"/>
      <c r="KPR3" s="86"/>
      <c r="KPS3" s="86"/>
      <c r="KPT3" s="86"/>
      <c r="KPU3" s="86"/>
      <c r="KPV3" s="86"/>
      <c r="KPW3" s="86"/>
      <c r="KPX3" s="86"/>
      <c r="KPY3" s="86"/>
      <c r="KPZ3" s="86"/>
      <c r="KQA3" s="86"/>
      <c r="KQB3" s="86"/>
      <c r="KQC3" s="86"/>
      <c r="KQD3" s="86"/>
      <c r="KQE3" s="86"/>
      <c r="KQF3" s="86"/>
      <c r="KQG3" s="86"/>
      <c r="KQH3" s="86"/>
      <c r="KQI3" s="86"/>
      <c r="KQJ3" s="86"/>
      <c r="KQK3" s="86"/>
      <c r="KQL3" s="86"/>
      <c r="KQM3" s="86"/>
      <c r="KQN3" s="86"/>
      <c r="KQO3" s="86"/>
      <c r="KQP3" s="86"/>
      <c r="KQQ3" s="86"/>
      <c r="KQR3" s="86"/>
      <c r="KQS3" s="86"/>
      <c r="KQT3" s="86"/>
      <c r="KQU3" s="86"/>
      <c r="KQV3" s="86"/>
      <c r="KQW3" s="86"/>
      <c r="KQX3" s="86"/>
      <c r="KQY3" s="86"/>
      <c r="KQZ3" s="86"/>
      <c r="KRA3" s="86"/>
      <c r="KRB3" s="86"/>
      <c r="KRC3" s="86"/>
      <c r="KRD3" s="86"/>
      <c r="KRE3" s="86"/>
      <c r="KRF3" s="86"/>
      <c r="KRG3" s="86"/>
      <c r="KRH3" s="86"/>
      <c r="KRI3" s="86"/>
      <c r="KRJ3" s="86"/>
      <c r="KRK3" s="86"/>
      <c r="KRL3" s="86"/>
      <c r="KRM3" s="86"/>
      <c r="KRN3" s="86"/>
      <c r="KRO3" s="86"/>
      <c r="KRP3" s="86"/>
      <c r="KRQ3" s="86"/>
      <c r="KRR3" s="86"/>
      <c r="KRS3" s="86"/>
      <c r="KRT3" s="86"/>
      <c r="KRU3" s="86"/>
      <c r="KRV3" s="86"/>
      <c r="KRW3" s="86"/>
      <c r="KRX3" s="86"/>
      <c r="KRY3" s="86"/>
      <c r="KRZ3" s="86"/>
      <c r="KSA3" s="86"/>
      <c r="KSB3" s="86"/>
      <c r="KSC3" s="86"/>
      <c r="KSD3" s="86"/>
      <c r="KSE3" s="86"/>
      <c r="KSF3" s="86"/>
      <c r="KSG3" s="86"/>
      <c r="KSH3" s="86"/>
      <c r="KSI3" s="86"/>
      <c r="KSJ3" s="86"/>
      <c r="KSK3" s="86"/>
      <c r="KSL3" s="86"/>
      <c r="KSM3" s="86"/>
      <c r="KSN3" s="86"/>
      <c r="KSO3" s="86"/>
      <c r="KSP3" s="86"/>
      <c r="KSQ3" s="86"/>
      <c r="KSR3" s="86"/>
      <c r="KSS3" s="86"/>
      <c r="KST3" s="86"/>
      <c r="KSU3" s="86"/>
      <c r="KSV3" s="86"/>
      <c r="KSW3" s="86"/>
      <c r="KSX3" s="86"/>
      <c r="KSY3" s="86"/>
      <c r="KSZ3" s="86"/>
      <c r="KTA3" s="86"/>
      <c r="KTB3" s="86"/>
      <c r="KTC3" s="86"/>
      <c r="KTD3" s="86"/>
      <c r="KTE3" s="86"/>
      <c r="KTF3" s="86"/>
      <c r="KTG3" s="86"/>
      <c r="KTH3" s="86"/>
      <c r="KTI3" s="86"/>
      <c r="KTJ3" s="86"/>
      <c r="KTK3" s="86"/>
      <c r="KTL3" s="86"/>
      <c r="KTM3" s="86"/>
      <c r="KTN3" s="86"/>
      <c r="KTO3" s="86"/>
      <c r="KTP3" s="86"/>
      <c r="KTQ3" s="86"/>
      <c r="KTR3" s="86"/>
      <c r="KTS3" s="86"/>
      <c r="KTT3" s="86"/>
      <c r="KTU3" s="86"/>
      <c r="KTV3" s="86"/>
      <c r="KTW3" s="86"/>
      <c r="KTX3" s="86"/>
      <c r="KTY3" s="86"/>
      <c r="KTZ3" s="86"/>
      <c r="KUA3" s="86"/>
      <c r="KUB3" s="86"/>
      <c r="KUC3" s="86"/>
      <c r="KUD3" s="86"/>
      <c r="KUE3" s="86"/>
      <c r="KUF3" s="86"/>
      <c r="KUG3" s="86"/>
      <c r="KUH3" s="86"/>
      <c r="KUI3" s="86"/>
      <c r="KUJ3" s="86"/>
      <c r="KUK3" s="86"/>
      <c r="KUL3" s="86"/>
      <c r="KUM3" s="86"/>
      <c r="KUN3" s="86"/>
      <c r="KUO3" s="86"/>
      <c r="KUP3" s="86"/>
      <c r="KUQ3" s="86"/>
      <c r="KUR3" s="86"/>
      <c r="KUS3" s="86"/>
      <c r="KUT3" s="86"/>
      <c r="KUU3" s="86"/>
      <c r="KUV3" s="86"/>
      <c r="KUW3" s="86"/>
      <c r="KUX3" s="86"/>
      <c r="KUY3" s="86"/>
      <c r="KUZ3" s="86"/>
      <c r="KVA3" s="86"/>
      <c r="KVB3" s="86"/>
      <c r="KVC3" s="86"/>
      <c r="KVD3" s="86"/>
      <c r="KVE3" s="86"/>
      <c r="KVF3" s="86"/>
      <c r="KVG3" s="86"/>
      <c r="KVH3" s="86"/>
      <c r="KVI3" s="86"/>
      <c r="KVJ3" s="86"/>
      <c r="KVK3" s="86"/>
      <c r="KVL3" s="86"/>
      <c r="KVM3" s="86"/>
      <c r="KVN3" s="86"/>
      <c r="KVO3" s="86"/>
      <c r="KVP3" s="86"/>
      <c r="KVQ3" s="86"/>
      <c r="KVR3" s="86"/>
      <c r="KVS3" s="86"/>
      <c r="KVT3" s="86"/>
      <c r="KVU3" s="86"/>
      <c r="KVV3" s="86"/>
      <c r="KVW3" s="86"/>
      <c r="KVX3" s="86"/>
      <c r="KVY3" s="86"/>
      <c r="KVZ3" s="86"/>
      <c r="KWA3" s="86"/>
      <c r="KWB3" s="86"/>
      <c r="KWC3" s="86"/>
      <c r="KWD3" s="86"/>
      <c r="KWE3" s="86"/>
      <c r="KWF3" s="86"/>
      <c r="KWG3" s="86"/>
      <c r="KWH3" s="86"/>
      <c r="KWI3" s="86"/>
      <c r="KWJ3" s="86"/>
      <c r="KWK3" s="86"/>
      <c r="KWL3" s="86"/>
      <c r="KWM3" s="86"/>
      <c r="KWN3" s="86"/>
      <c r="KWO3" s="86"/>
      <c r="KWP3" s="86"/>
      <c r="KWQ3" s="86"/>
      <c r="KWR3" s="86"/>
      <c r="KWS3" s="86"/>
      <c r="KWT3" s="86"/>
      <c r="KWU3" s="86"/>
      <c r="KWV3" s="86"/>
      <c r="KWW3" s="86"/>
      <c r="KWX3" s="86"/>
      <c r="KWY3" s="86"/>
      <c r="KWZ3" s="86"/>
      <c r="KXA3" s="86"/>
      <c r="KXB3" s="86"/>
      <c r="KXC3" s="86"/>
      <c r="KXD3" s="86"/>
      <c r="KXE3" s="86"/>
      <c r="KXF3" s="86"/>
      <c r="KXG3" s="86"/>
      <c r="KXH3" s="86"/>
      <c r="KXI3" s="86"/>
      <c r="KXJ3" s="86"/>
      <c r="KXK3" s="86"/>
      <c r="KXL3" s="86"/>
      <c r="KXM3" s="86"/>
      <c r="KXN3" s="86"/>
      <c r="KXO3" s="86"/>
      <c r="KXP3" s="86"/>
      <c r="KXQ3" s="86"/>
      <c r="KXR3" s="86"/>
      <c r="KXS3" s="86"/>
      <c r="KXT3" s="86"/>
      <c r="KXU3" s="86"/>
      <c r="KXV3" s="86"/>
      <c r="KXW3" s="86"/>
      <c r="KXX3" s="86"/>
      <c r="KXY3" s="86"/>
      <c r="KXZ3" s="86"/>
      <c r="KYA3" s="86"/>
      <c r="KYB3" s="86"/>
      <c r="KYC3" s="86"/>
      <c r="KYD3" s="86"/>
      <c r="KYE3" s="86"/>
      <c r="KYF3" s="86"/>
      <c r="KYG3" s="86"/>
      <c r="KYH3" s="86"/>
      <c r="KYI3" s="86"/>
      <c r="KYJ3" s="86"/>
      <c r="KYK3" s="86"/>
      <c r="KYL3" s="86"/>
      <c r="KYM3" s="86"/>
      <c r="KYN3" s="86"/>
      <c r="KYO3" s="86"/>
      <c r="KYP3" s="86"/>
      <c r="KYQ3" s="86"/>
      <c r="KYR3" s="86"/>
      <c r="KYS3" s="86"/>
      <c r="KYT3" s="86"/>
      <c r="KYU3" s="86"/>
      <c r="KYV3" s="86"/>
      <c r="KYW3" s="86"/>
      <c r="KYX3" s="86"/>
      <c r="KYY3" s="86"/>
      <c r="KYZ3" s="86"/>
      <c r="KZA3" s="86"/>
      <c r="KZB3" s="86"/>
      <c r="KZC3" s="86"/>
      <c r="KZD3" s="86"/>
      <c r="KZE3" s="86"/>
      <c r="KZF3" s="86"/>
      <c r="KZG3" s="86"/>
      <c r="KZH3" s="86"/>
      <c r="KZI3" s="86"/>
      <c r="KZJ3" s="86"/>
      <c r="KZK3" s="86"/>
      <c r="KZL3" s="86"/>
      <c r="KZM3" s="86"/>
      <c r="KZN3" s="86"/>
      <c r="KZO3" s="86"/>
      <c r="KZP3" s="86"/>
      <c r="KZQ3" s="86"/>
      <c r="KZR3" s="86"/>
      <c r="KZS3" s="86"/>
      <c r="KZT3" s="86"/>
      <c r="KZU3" s="86"/>
      <c r="KZV3" s="86"/>
      <c r="KZW3" s="86"/>
      <c r="KZX3" s="86"/>
      <c r="KZY3" s="86"/>
      <c r="KZZ3" s="86"/>
      <c r="LAA3" s="86"/>
      <c r="LAB3" s="86"/>
      <c r="LAC3" s="86"/>
      <c r="LAD3" s="86"/>
      <c r="LAE3" s="86"/>
      <c r="LAF3" s="86"/>
      <c r="LAG3" s="86"/>
      <c r="LAH3" s="86"/>
      <c r="LAI3" s="86"/>
      <c r="LAJ3" s="86"/>
      <c r="LAK3" s="86"/>
      <c r="LAL3" s="86"/>
      <c r="LAM3" s="86"/>
      <c r="LAN3" s="86"/>
      <c r="LAO3" s="86"/>
      <c r="LAP3" s="86"/>
      <c r="LAQ3" s="86"/>
      <c r="LAR3" s="86"/>
      <c r="LAS3" s="86"/>
      <c r="LAT3" s="86"/>
      <c r="LAU3" s="86"/>
      <c r="LAV3" s="86"/>
      <c r="LAW3" s="86"/>
      <c r="LAX3" s="86"/>
      <c r="LAY3" s="86"/>
      <c r="LAZ3" s="86"/>
      <c r="LBA3" s="86"/>
      <c r="LBB3" s="86"/>
      <c r="LBC3" s="86"/>
      <c r="LBD3" s="86"/>
      <c r="LBE3" s="86"/>
      <c r="LBF3" s="86"/>
      <c r="LBG3" s="86"/>
      <c r="LBH3" s="86"/>
      <c r="LBI3" s="86"/>
      <c r="LBJ3" s="86"/>
      <c r="LBK3" s="86"/>
      <c r="LBL3" s="86"/>
      <c r="LBM3" s="86"/>
      <c r="LBN3" s="86"/>
      <c r="LBO3" s="86"/>
      <c r="LBP3" s="86"/>
      <c r="LBQ3" s="86"/>
      <c r="LBR3" s="86"/>
      <c r="LBS3" s="86"/>
      <c r="LBT3" s="86"/>
      <c r="LBU3" s="86"/>
      <c r="LBV3" s="86"/>
      <c r="LBW3" s="86"/>
      <c r="LBX3" s="86"/>
      <c r="LBY3" s="86"/>
      <c r="LBZ3" s="86"/>
      <c r="LCA3" s="86"/>
      <c r="LCB3" s="86"/>
      <c r="LCC3" s="86"/>
      <c r="LCD3" s="86"/>
      <c r="LCE3" s="86"/>
      <c r="LCF3" s="86"/>
      <c r="LCG3" s="86"/>
      <c r="LCH3" s="86"/>
      <c r="LCI3" s="86"/>
      <c r="LCJ3" s="86"/>
      <c r="LCK3" s="86"/>
      <c r="LCL3" s="86"/>
      <c r="LCM3" s="86"/>
      <c r="LCN3" s="86"/>
      <c r="LCO3" s="86"/>
      <c r="LCP3" s="86"/>
      <c r="LCQ3" s="86"/>
      <c r="LCR3" s="86"/>
      <c r="LCS3" s="86"/>
      <c r="LCT3" s="86"/>
      <c r="LCU3" s="86"/>
      <c r="LCV3" s="86"/>
      <c r="LCW3" s="86"/>
      <c r="LCX3" s="86"/>
      <c r="LCY3" s="86"/>
      <c r="LCZ3" s="86"/>
      <c r="LDA3" s="86"/>
      <c r="LDB3" s="86"/>
      <c r="LDC3" s="86"/>
      <c r="LDD3" s="86"/>
      <c r="LDE3" s="86"/>
      <c r="LDF3" s="86"/>
      <c r="LDG3" s="86"/>
      <c r="LDH3" s="86"/>
      <c r="LDI3" s="86"/>
      <c r="LDJ3" s="86"/>
      <c r="LDK3" s="86"/>
      <c r="LDL3" s="86"/>
      <c r="LDM3" s="86"/>
      <c r="LDN3" s="86"/>
      <c r="LDO3" s="86"/>
      <c r="LDP3" s="86"/>
      <c r="LDQ3" s="86"/>
      <c r="LDR3" s="86"/>
      <c r="LDS3" s="86"/>
      <c r="LDT3" s="86"/>
      <c r="LDU3" s="86"/>
      <c r="LDV3" s="86"/>
      <c r="LDW3" s="86"/>
      <c r="LDX3" s="86"/>
      <c r="LDY3" s="86"/>
      <c r="LDZ3" s="86"/>
      <c r="LEA3" s="86"/>
      <c r="LEB3" s="86"/>
      <c r="LEC3" s="86"/>
      <c r="LED3" s="86"/>
      <c r="LEE3" s="86"/>
      <c r="LEF3" s="86"/>
      <c r="LEG3" s="86"/>
      <c r="LEH3" s="86"/>
      <c r="LEI3" s="86"/>
      <c r="LEJ3" s="86"/>
      <c r="LEK3" s="86"/>
      <c r="LEL3" s="86"/>
      <c r="LEM3" s="86"/>
      <c r="LEN3" s="86"/>
      <c r="LEO3" s="86"/>
      <c r="LEP3" s="86"/>
      <c r="LEQ3" s="86"/>
      <c r="LER3" s="86"/>
      <c r="LES3" s="86"/>
      <c r="LET3" s="86"/>
      <c r="LEU3" s="86"/>
      <c r="LEV3" s="86"/>
      <c r="LEW3" s="86"/>
      <c r="LEX3" s="86"/>
      <c r="LEY3" s="86"/>
      <c r="LEZ3" s="86"/>
      <c r="LFA3" s="86"/>
      <c r="LFB3" s="86"/>
      <c r="LFC3" s="86"/>
      <c r="LFD3" s="86"/>
      <c r="LFE3" s="86"/>
      <c r="LFF3" s="86"/>
      <c r="LFG3" s="86"/>
      <c r="LFH3" s="86"/>
      <c r="LFI3" s="86"/>
      <c r="LFJ3" s="86"/>
      <c r="LFK3" s="86"/>
      <c r="LFL3" s="86"/>
      <c r="LFM3" s="86"/>
      <c r="LFN3" s="86"/>
      <c r="LFO3" s="86"/>
      <c r="LFP3" s="86"/>
      <c r="LFQ3" s="86"/>
      <c r="LFR3" s="86"/>
      <c r="LFS3" s="86"/>
      <c r="LFT3" s="86"/>
      <c r="LFU3" s="86"/>
      <c r="LFV3" s="86"/>
      <c r="LFW3" s="86"/>
      <c r="LFX3" s="86"/>
      <c r="LFY3" s="86"/>
      <c r="LFZ3" s="86"/>
      <c r="LGA3" s="86"/>
      <c r="LGB3" s="86"/>
      <c r="LGC3" s="86"/>
      <c r="LGD3" s="86"/>
      <c r="LGE3" s="86"/>
      <c r="LGF3" s="86"/>
      <c r="LGG3" s="86"/>
      <c r="LGH3" s="86"/>
      <c r="LGI3" s="86"/>
      <c r="LGJ3" s="86"/>
      <c r="LGK3" s="86"/>
      <c r="LGL3" s="86"/>
      <c r="LGM3" s="86"/>
      <c r="LGN3" s="86"/>
      <c r="LGO3" s="86"/>
      <c r="LGP3" s="86"/>
      <c r="LGQ3" s="86"/>
      <c r="LGR3" s="86"/>
      <c r="LGS3" s="86"/>
      <c r="LGT3" s="86"/>
      <c r="LGU3" s="86"/>
      <c r="LGV3" s="86"/>
      <c r="LGW3" s="86"/>
      <c r="LGX3" s="86"/>
      <c r="LGY3" s="86"/>
      <c r="LGZ3" s="86"/>
      <c r="LHA3" s="86"/>
      <c r="LHB3" s="86"/>
      <c r="LHC3" s="86"/>
      <c r="LHD3" s="86"/>
      <c r="LHE3" s="86"/>
      <c r="LHF3" s="86"/>
      <c r="LHG3" s="86"/>
      <c r="LHH3" s="86"/>
      <c r="LHI3" s="86"/>
      <c r="LHJ3" s="86"/>
      <c r="LHK3" s="86"/>
      <c r="LHL3" s="86"/>
      <c r="LHM3" s="86"/>
      <c r="LHN3" s="86"/>
      <c r="LHO3" s="86"/>
      <c r="LHP3" s="86"/>
      <c r="LHQ3" s="86"/>
      <c r="LHR3" s="86"/>
      <c r="LHS3" s="86"/>
      <c r="LHT3" s="86"/>
      <c r="LHU3" s="86"/>
      <c r="LHV3" s="86"/>
      <c r="LHW3" s="86"/>
      <c r="LHX3" s="86"/>
      <c r="LHY3" s="86"/>
      <c r="LHZ3" s="86"/>
      <c r="LIA3" s="86"/>
      <c r="LIB3" s="86"/>
      <c r="LIC3" s="86"/>
      <c r="LID3" s="86"/>
      <c r="LIE3" s="86"/>
      <c r="LIF3" s="86"/>
      <c r="LIG3" s="86"/>
      <c r="LIH3" s="86"/>
      <c r="LII3" s="86"/>
      <c r="LIJ3" s="86"/>
      <c r="LIK3" s="86"/>
      <c r="LIL3" s="86"/>
      <c r="LIM3" s="86"/>
      <c r="LIN3" s="86"/>
      <c r="LIO3" s="86"/>
      <c r="LIP3" s="86"/>
      <c r="LIQ3" s="86"/>
      <c r="LIR3" s="86"/>
      <c r="LIS3" s="86"/>
      <c r="LIT3" s="86"/>
      <c r="LIU3" s="86"/>
      <c r="LIV3" s="86"/>
      <c r="LIW3" s="86"/>
      <c r="LIX3" s="86"/>
      <c r="LIY3" s="86"/>
      <c r="LIZ3" s="86"/>
      <c r="LJA3" s="86"/>
      <c r="LJB3" s="86"/>
      <c r="LJC3" s="86"/>
      <c r="LJD3" s="86"/>
      <c r="LJE3" s="86"/>
      <c r="LJF3" s="86"/>
      <c r="LJG3" s="86"/>
      <c r="LJH3" s="86"/>
      <c r="LJI3" s="86"/>
      <c r="LJJ3" s="86"/>
      <c r="LJK3" s="86"/>
      <c r="LJL3" s="86"/>
      <c r="LJM3" s="86"/>
      <c r="LJN3" s="86"/>
      <c r="LJO3" s="86"/>
      <c r="LJP3" s="86"/>
      <c r="LJQ3" s="86"/>
      <c r="LJR3" s="86"/>
      <c r="LJS3" s="86"/>
      <c r="LJT3" s="86"/>
      <c r="LJU3" s="86"/>
      <c r="LJV3" s="86"/>
      <c r="LJW3" s="86"/>
      <c r="LJX3" s="86"/>
      <c r="LJY3" s="86"/>
      <c r="LJZ3" s="86"/>
      <c r="LKA3" s="86"/>
      <c r="LKB3" s="86"/>
      <c r="LKC3" s="86"/>
      <c r="LKD3" s="86"/>
      <c r="LKE3" s="86"/>
      <c r="LKF3" s="86"/>
      <c r="LKG3" s="86"/>
      <c r="LKH3" s="86"/>
      <c r="LKI3" s="86"/>
      <c r="LKJ3" s="86"/>
      <c r="LKK3" s="86"/>
      <c r="LKL3" s="86"/>
      <c r="LKM3" s="86"/>
      <c r="LKN3" s="86"/>
      <c r="LKO3" s="86"/>
      <c r="LKP3" s="86"/>
      <c r="LKQ3" s="86"/>
      <c r="LKR3" s="86"/>
      <c r="LKS3" s="86"/>
      <c r="LKT3" s="86"/>
      <c r="LKU3" s="86"/>
      <c r="LKV3" s="86"/>
      <c r="LKW3" s="86"/>
      <c r="LKX3" s="86"/>
      <c r="LKY3" s="86"/>
      <c r="LKZ3" s="86"/>
      <c r="LLA3" s="86"/>
      <c r="LLB3" s="86"/>
      <c r="LLC3" s="86"/>
      <c r="LLD3" s="86"/>
      <c r="LLE3" s="86"/>
      <c r="LLF3" s="86"/>
      <c r="LLG3" s="86"/>
      <c r="LLH3" s="86"/>
      <c r="LLI3" s="86"/>
      <c r="LLJ3" s="86"/>
      <c r="LLK3" s="86"/>
      <c r="LLL3" s="86"/>
      <c r="LLM3" s="86"/>
      <c r="LLN3" s="86"/>
      <c r="LLO3" s="86"/>
      <c r="LLP3" s="86"/>
      <c r="LLQ3" s="86"/>
      <c r="LLR3" s="86"/>
      <c r="LLS3" s="86"/>
      <c r="LLT3" s="86"/>
      <c r="LLU3" s="86"/>
      <c r="LLV3" s="86"/>
      <c r="LLW3" s="86"/>
      <c r="LLX3" s="86"/>
      <c r="LLY3" s="86"/>
      <c r="LLZ3" s="86"/>
      <c r="LMA3" s="86"/>
      <c r="LMB3" s="86"/>
      <c r="LMC3" s="86"/>
      <c r="LMD3" s="86"/>
      <c r="LME3" s="86"/>
      <c r="LMF3" s="86"/>
      <c r="LMG3" s="86"/>
      <c r="LMH3" s="86"/>
      <c r="LMI3" s="86"/>
      <c r="LMJ3" s="86"/>
      <c r="LMK3" s="86"/>
      <c r="LML3" s="86"/>
      <c r="LMM3" s="86"/>
      <c r="LMN3" s="86"/>
      <c r="LMO3" s="86"/>
      <c r="LMP3" s="86"/>
      <c r="LMQ3" s="86"/>
      <c r="LMR3" s="86"/>
      <c r="LMS3" s="86"/>
      <c r="LMT3" s="86"/>
      <c r="LMU3" s="86"/>
      <c r="LMV3" s="86"/>
      <c r="LMW3" s="86"/>
      <c r="LMX3" s="86"/>
      <c r="LMY3" s="86"/>
      <c r="LMZ3" s="86"/>
      <c r="LNA3" s="86"/>
      <c r="LNB3" s="86"/>
      <c r="LNC3" s="86"/>
      <c r="LND3" s="86"/>
      <c r="LNE3" s="86"/>
      <c r="LNF3" s="86"/>
      <c r="LNG3" s="86"/>
      <c r="LNH3" s="86"/>
      <c r="LNI3" s="86"/>
      <c r="LNJ3" s="86"/>
      <c r="LNK3" s="86"/>
      <c r="LNL3" s="86"/>
      <c r="LNM3" s="86"/>
      <c r="LNN3" s="86"/>
      <c r="LNO3" s="86"/>
      <c r="LNP3" s="86"/>
      <c r="LNQ3" s="86"/>
      <c r="LNR3" s="86"/>
      <c r="LNS3" s="86"/>
      <c r="LNT3" s="86"/>
      <c r="LNU3" s="86"/>
      <c r="LNV3" s="86"/>
      <c r="LNW3" s="86"/>
      <c r="LNX3" s="86"/>
      <c r="LNY3" s="86"/>
      <c r="LNZ3" s="86"/>
      <c r="LOA3" s="86"/>
      <c r="LOB3" s="86"/>
      <c r="LOC3" s="86"/>
      <c r="LOD3" s="86"/>
      <c r="LOE3" s="86"/>
      <c r="LOF3" s="86"/>
      <c r="LOG3" s="86"/>
      <c r="LOH3" s="86"/>
      <c r="LOI3" s="86"/>
      <c r="LOJ3" s="86"/>
      <c r="LOK3" s="86"/>
      <c r="LOL3" s="86"/>
      <c r="LOM3" s="86"/>
      <c r="LON3" s="86"/>
      <c r="LOO3" s="86"/>
      <c r="LOP3" s="86"/>
      <c r="LOQ3" s="86"/>
      <c r="LOR3" s="86"/>
      <c r="LOS3" s="86"/>
      <c r="LOT3" s="86"/>
      <c r="LOU3" s="86"/>
      <c r="LOV3" s="86"/>
      <c r="LOW3" s="86"/>
      <c r="LOX3" s="86"/>
      <c r="LOY3" s="86"/>
      <c r="LOZ3" s="86"/>
      <c r="LPA3" s="86"/>
      <c r="LPB3" s="86"/>
      <c r="LPC3" s="86"/>
      <c r="LPD3" s="86"/>
      <c r="LPE3" s="86"/>
      <c r="LPF3" s="86"/>
      <c r="LPG3" s="86"/>
      <c r="LPH3" s="86"/>
      <c r="LPI3" s="86"/>
      <c r="LPJ3" s="86"/>
      <c r="LPK3" s="86"/>
      <c r="LPL3" s="86"/>
      <c r="LPM3" s="86"/>
      <c r="LPN3" s="86"/>
      <c r="LPO3" s="86"/>
      <c r="LPP3" s="86"/>
      <c r="LPQ3" s="86"/>
      <c r="LPR3" s="86"/>
      <c r="LPS3" s="86"/>
      <c r="LPT3" s="86"/>
      <c r="LPU3" s="86"/>
      <c r="LPV3" s="86"/>
      <c r="LPW3" s="86"/>
      <c r="LPX3" s="86"/>
      <c r="LPY3" s="86"/>
      <c r="LPZ3" s="86"/>
      <c r="LQA3" s="86"/>
      <c r="LQB3" s="86"/>
      <c r="LQC3" s="86"/>
      <c r="LQD3" s="86"/>
      <c r="LQE3" s="86"/>
      <c r="LQF3" s="86"/>
      <c r="LQG3" s="86"/>
      <c r="LQH3" s="86"/>
      <c r="LQI3" s="86"/>
      <c r="LQJ3" s="86"/>
      <c r="LQK3" s="86"/>
      <c r="LQL3" s="86"/>
      <c r="LQM3" s="86"/>
      <c r="LQN3" s="86"/>
      <c r="LQO3" s="86"/>
      <c r="LQP3" s="86"/>
      <c r="LQQ3" s="86"/>
      <c r="LQR3" s="86"/>
      <c r="LQS3" s="86"/>
      <c r="LQT3" s="86"/>
      <c r="LQU3" s="86"/>
      <c r="LQV3" s="86"/>
      <c r="LQW3" s="86"/>
      <c r="LQX3" s="86"/>
      <c r="LQY3" s="86"/>
      <c r="LQZ3" s="86"/>
      <c r="LRA3" s="86"/>
      <c r="LRB3" s="86"/>
      <c r="LRC3" s="86"/>
      <c r="LRD3" s="86"/>
      <c r="LRE3" s="86"/>
      <c r="LRF3" s="86"/>
      <c r="LRG3" s="86"/>
      <c r="LRH3" s="86"/>
      <c r="LRI3" s="86"/>
      <c r="LRJ3" s="86"/>
      <c r="LRK3" s="86"/>
      <c r="LRL3" s="86"/>
      <c r="LRM3" s="86"/>
      <c r="LRN3" s="86"/>
      <c r="LRO3" s="86"/>
      <c r="LRP3" s="86"/>
      <c r="LRQ3" s="86"/>
      <c r="LRR3" s="86"/>
      <c r="LRS3" s="86"/>
      <c r="LRT3" s="86"/>
      <c r="LRU3" s="86"/>
      <c r="LRV3" s="86"/>
      <c r="LRW3" s="86"/>
      <c r="LRX3" s="86"/>
      <c r="LRY3" s="86"/>
      <c r="LRZ3" s="86"/>
      <c r="LSA3" s="86"/>
      <c r="LSB3" s="86"/>
      <c r="LSC3" s="86"/>
      <c r="LSD3" s="86"/>
      <c r="LSE3" s="86"/>
      <c r="LSF3" s="86"/>
      <c r="LSG3" s="86"/>
      <c r="LSH3" s="86"/>
      <c r="LSI3" s="86"/>
      <c r="LSJ3" s="86"/>
      <c r="LSK3" s="86"/>
      <c r="LSL3" s="86"/>
      <c r="LSM3" s="86"/>
      <c r="LSN3" s="86"/>
      <c r="LSO3" s="86"/>
      <c r="LSP3" s="86"/>
      <c r="LSQ3" s="86"/>
      <c r="LSR3" s="86"/>
      <c r="LSS3" s="86"/>
      <c r="LST3" s="86"/>
      <c r="LSU3" s="86"/>
      <c r="LSV3" s="86"/>
      <c r="LSW3" s="86"/>
      <c r="LSX3" s="86"/>
      <c r="LSY3" s="86"/>
      <c r="LSZ3" s="86"/>
      <c r="LTA3" s="86"/>
      <c r="LTB3" s="86"/>
      <c r="LTC3" s="86"/>
      <c r="LTD3" s="86"/>
      <c r="LTE3" s="86"/>
      <c r="LTF3" s="86"/>
      <c r="LTG3" s="86"/>
      <c r="LTH3" s="86"/>
      <c r="LTI3" s="86"/>
      <c r="LTJ3" s="86"/>
      <c r="LTK3" s="86"/>
      <c r="LTL3" s="86"/>
      <c r="LTM3" s="86"/>
      <c r="LTN3" s="86"/>
      <c r="LTO3" s="86"/>
      <c r="LTP3" s="86"/>
      <c r="LTQ3" s="86"/>
      <c r="LTR3" s="86"/>
      <c r="LTS3" s="86"/>
      <c r="LTT3" s="86"/>
      <c r="LTU3" s="86"/>
      <c r="LTV3" s="86"/>
      <c r="LTW3" s="86"/>
      <c r="LTX3" s="86"/>
      <c r="LTY3" s="86"/>
      <c r="LTZ3" s="86"/>
      <c r="LUA3" s="86"/>
      <c r="LUB3" s="86"/>
      <c r="LUC3" s="86"/>
      <c r="LUD3" s="86"/>
      <c r="LUE3" s="86"/>
      <c r="LUF3" s="86"/>
      <c r="LUG3" s="86"/>
      <c r="LUH3" s="86"/>
      <c r="LUI3" s="86"/>
      <c r="LUJ3" s="86"/>
      <c r="LUK3" s="86"/>
      <c r="LUL3" s="86"/>
      <c r="LUM3" s="86"/>
      <c r="LUN3" s="86"/>
      <c r="LUO3" s="86"/>
      <c r="LUP3" s="86"/>
      <c r="LUQ3" s="86"/>
      <c r="LUR3" s="86"/>
      <c r="LUS3" s="86"/>
      <c r="LUT3" s="86"/>
      <c r="LUU3" s="86"/>
      <c r="LUV3" s="86"/>
      <c r="LUW3" s="86"/>
      <c r="LUX3" s="86"/>
      <c r="LUY3" s="86"/>
      <c r="LUZ3" s="86"/>
      <c r="LVA3" s="86"/>
      <c r="LVB3" s="86"/>
      <c r="LVC3" s="86"/>
      <c r="LVD3" s="86"/>
      <c r="LVE3" s="86"/>
      <c r="LVF3" s="86"/>
      <c r="LVG3" s="86"/>
      <c r="LVH3" s="86"/>
      <c r="LVI3" s="86"/>
      <c r="LVJ3" s="86"/>
      <c r="LVK3" s="86"/>
      <c r="LVL3" s="86"/>
      <c r="LVM3" s="86"/>
      <c r="LVN3" s="86"/>
      <c r="LVO3" s="86"/>
      <c r="LVP3" s="86"/>
      <c r="LVQ3" s="86"/>
      <c r="LVR3" s="86"/>
      <c r="LVS3" s="86"/>
      <c r="LVT3" s="86"/>
      <c r="LVU3" s="86"/>
      <c r="LVV3" s="86"/>
      <c r="LVW3" s="86"/>
      <c r="LVX3" s="86"/>
      <c r="LVY3" s="86"/>
      <c r="LVZ3" s="86"/>
      <c r="LWA3" s="86"/>
      <c r="LWB3" s="86"/>
      <c r="LWC3" s="86"/>
      <c r="LWD3" s="86"/>
      <c r="LWE3" s="86"/>
      <c r="LWF3" s="86"/>
      <c r="LWG3" s="86"/>
      <c r="LWH3" s="86"/>
      <c r="LWI3" s="86"/>
      <c r="LWJ3" s="86"/>
      <c r="LWK3" s="86"/>
      <c r="LWL3" s="86"/>
      <c r="LWM3" s="86"/>
      <c r="LWN3" s="86"/>
      <c r="LWO3" s="86"/>
      <c r="LWP3" s="86"/>
      <c r="LWQ3" s="86"/>
      <c r="LWR3" s="86"/>
      <c r="LWS3" s="86"/>
      <c r="LWT3" s="86"/>
      <c r="LWU3" s="86"/>
      <c r="LWV3" s="86"/>
      <c r="LWW3" s="86"/>
      <c r="LWX3" s="86"/>
      <c r="LWY3" s="86"/>
      <c r="LWZ3" s="86"/>
      <c r="LXA3" s="86"/>
      <c r="LXB3" s="86"/>
      <c r="LXC3" s="86"/>
      <c r="LXD3" s="86"/>
      <c r="LXE3" s="86"/>
      <c r="LXF3" s="86"/>
      <c r="LXG3" s="86"/>
      <c r="LXH3" s="86"/>
      <c r="LXI3" s="86"/>
      <c r="LXJ3" s="86"/>
      <c r="LXK3" s="86"/>
      <c r="LXL3" s="86"/>
      <c r="LXM3" s="86"/>
      <c r="LXN3" s="86"/>
      <c r="LXO3" s="86"/>
      <c r="LXP3" s="86"/>
      <c r="LXQ3" s="86"/>
      <c r="LXR3" s="86"/>
      <c r="LXS3" s="86"/>
      <c r="LXT3" s="86"/>
      <c r="LXU3" s="86"/>
      <c r="LXV3" s="86"/>
      <c r="LXW3" s="86"/>
      <c r="LXX3" s="86"/>
      <c r="LXY3" s="86"/>
      <c r="LXZ3" s="86"/>
      <c r="LYA3" s="86"/>
      <c r="LYB3" s="86"/>
      <c r="LYC3" s="86"/>
      <c r="LYD3" s="86"/>
      <c r="LYE3" s="86"/>
      <c r="LYF3" s="86"/>
      <c r="LYG3" s="86"/>
      <c r="LYH3" s="86"/>
      <c r="LYI3" s="86"/>
      <c r="LYJ3" s="86"/>
      <c r="LYK3" s="86"/>
      <c r="LYL3" s="86"/>
      <c r="LYM3" s="86"/>
      <c r="LYN3" s="86"/>
      <c r="LYO3" s="86"/>
      <c r="LYP3" s="86"/>
      <c r="LYQ3" s="86"/>
      <c r="LYR3" s="86"/>
      <c r="LYS3" s="86"/>
      <c r="LYT3" s="86"/>
      <c r="LYU3" s="86"/>
      <c r="LYV3" s="86"/>
      <c r="LYW3" s="86"/>
      <c r="LYX3" s="86"/>
      <c r="LYY3" s="86"/>
      <c r="LYZ3" s="86"/>
      <c r="LZA3" s="86"/>
      <c r="LZB3" s="86"/>
      <c r="LZC3" s="86"/>
      <c r="LZD3" s="86"/>
      <c r="LZE3" s="86"/>
      <c r="LZF3" s="86"/>
      <c r="LZG3" s="86"/>
      <c r="LZH3" s="86"/>
      <c r="LZI3" s="86"/>
      <c r="LZJ3" s="86"/>
      <c r="LZK3" s="86"/>
      <c r="LZL3" s="86"/>
      <c r="LZM3" s="86"/>
      <c r="LZN3" s="86"/>
      <c r="LZO3" s="86"/>
      <c r="LZP3" s="86"/>
      <c r="LZQ3" s="86"/>
      <c r="LZR3" s="86"/>
      <c r="LZS3" s="86"/>
      <c r="LZT3" s="86"/>
      <c r="LZU3" s="86"/>
      <c r="LZV3" s="86"/>
      <c r="LZW3" s="86"/>
      <c r="LZX3" s="86"/>
      <c r="LZY3" s="86"/>
      <c r="LZZ3" s="86"/>
      <c r="MAA3" s="86"/>
      <c r="MAB3" s="86"/>
      <c r="MAC3" s="86"/>
      <c r="MAD3" s="86"/>
      <c r="MAE3" s="86"/>
      <c r="MAF3" s="86"/>
      <c r="MAG3" s="86"/>
      <c r="MAH3" s="86"/>
      <c r="MAI3" s="86"/>
      <c r="MAJ3" s="86"/>
      <c r="MAK3" s="86"/>
      <c r="MAL3" s="86"/>
      <c r="MAM3" s="86"/>
      <c r="MAN3" s="86"/>
      <c r="MAO3" s="86"/>
      <c r="MAP3" s="86"/>
      <c r="MAQ3" s="86"/>
      <c r="MAR3" s="86"/>
      <c r="MAS3" s="86"/>
      <c r="MAT3" s="86"/>
      <c r="MAU3" s="86"/>
      <c r="MAV3" s="86"/>
      <c r="MAW3" s="86"/>
      <c r="MAX3" s="86"/>
      <c r="MAY3" s="86"/>
      <c r="MAZ3" s="86"/>
      <c r="MBA3" s="86"/>
      <c r="MBB3" s="86"/>
      <c r="MBC3" s="86"/>
      <c r="MBD3" s="86"/>
      <c r="MBE3" s="86"/>
      <c r="MBF3" s="86"/>
      <c r="MBG3" s="86"/>
      <c r="MBH3" s="86"/>
      <c r="MBI3" s="86"/>
      <c r="MBJ3" s="86"/>
      <c r="MBK3" s="86"/>
      <c r="MBL3" s="86"/>
      <c r="MBM3" s="86"/>
      <c r="MBN3" s="86"/>
      <c r="MBO3" s="86"/>
      <c r="MBP3" s="86"/>
      <c r="MBQ3" s="86"/>
      <c r="MBR3" s="86"/>
      <c r="MBS3" s="86"/>
      <c r="MBT3" s="86"/>
      <c r="MBU3" s="86"/>
      <c r="MBV3" s="86"/>
      <c r="MBW3" s="86"/>
      <c r="MBX3" s="86"/>
      <c r="MBY3" s="86"/>
      <c r="MBZ3" s="86"/>
      <c r="MCA3" s="86"/>
      <c r="MCB3" s="86"/>
      <c r="MCC3" s="86"/>
      <c r="MCD3" s="86"/>
      <c r="MCE3" s="86"/>
      <c r="MCF3" s="86"/>
      <c r="MCG3" s="86"/>
      <c r="MCH3" s="86"/>
      <c r="MCI3" s="86"/>
      <c r="MCJ3" s="86"/>
      <c r="MCK3" s="86"/>
      <c r="MCL3" s="86"/>
      <c r="MCM3" s="86"/>
      <c r="MCN3" s="86"/>
      <c r="MCO3" s="86"/>
      <c r="MCP3" s="86"/>
      <c r="MCQ3" s="86"/>
      <c r="MCR3" s="86"/>
      <c r="MCS3" s="86"/>
      <c r="MCT3" s="86"/>
      <c r="MCU3" s="86"/>
      <c r="MCV3" s="86"/>
      <c r="MCW3" s="86"/>
      <c r="MCX3" s="86"/>
      <c r="MCY3" s="86"/>
      <c r="MCZ3" s="86"/>
      <c r="MDA3" s="86"/>
      <c r="MDB3" s="86"/>
      <c r="MDC3" s="86"/>
      <c r="MDD3" s="86"/>
      <c r="MDE3" s="86"/>
      <c r="MDF3" s="86"/>
      <c r="MDG3" s="86"/>
      <c r="MDH3" s="86"/>
      <c r="MDI3" s="86"/>
      <c r="MDJ3" s="86"/>
      <c r="MDK3" s="86"/>
      <c r="MDL3" s="86"/>
      <c r="MDM3" s="86"/>
      <c r="MDN3" s="86"/>
      <c r="MDO3" s="86"/>
      <c r="MDP3" s="86"/>
      <c r="MDQ3" s="86"/>
      <c r="MDR3" s="86"/>
      <c r="MDS3" s="86"/>
      <c r="MDT3" s="86"/>
      <c r="MDU3" s="86"/>
      <c r="MDV3" s="86"/>
      <c r="MDW3" s="86"/>
      <c r="MDX3" s="86"/>
      <c r="MDY3" s="86"/>
      <c r="MDZ3" s="86"/>
      <c r="MEA3" s="86"/>
      <c r="MEB3" s="86"/>
      <c r="MEC3" s="86"/>
      <c r="MED3" s="86"/>
      <c r="MEE3" s="86"/>
      <c r="MEF3" s="86"/>
      <c r="MEG3" s="86"/>
      <c r="MEH3" s="86"/>
      <c r="MEI3" s="86"/>
      <c r="MEJ3" s="86"/>
      <c r="MEK3" s="86"/>
      <c r="MEL3" s="86"/>
      <c r="MEM3" s="86"/>
      <c r="MEN3" s="86"/>
      <c r="MEO3" s="86"/>
      <c r="MEP3" s="86"/>
      <c r="MEQ3" s="86"/>
      <c r="MER3" s="86"/>
      <c r="MES3" s="86"/>
      <c r="MET3" s="86"/>
      <c r="MEU3" s="86"/>
      <c r="MEV3" s="86"/>
      <c r="MEW3" s="86"/>
      <c r="MEX3" s="86"/>
      <c r="MEY3" s="86"/>
      <c r="MEZ3" s="86"/>
      <c r="MFA3" s="86"/>
      <c r="MFB3" s="86"/>
      <c r="MFC3" s="86"/>
      <c r="MFD3" s="86"/>
      <c r="MFE3" s="86"/>
      <c r="MFF3" s="86"/>
      <c r="MFG3" s="86"/>
      <c r="MFH3" s="86"/>
      <c r="MFI3" s="86"/>
      <c r="MFJ3" s="86"/>
      <c r="MFK3" s="86"/>
      <c r="MFL3" s="86"/>
      <c r="MFM3" s="86"/>
      <c r="MFN3" s="86"/>
      <c r="MFO3" s="86"/>
      <c r="MFP3" s="86"/>
      <c r="MFQ3" s="86"/>
      <c r="MFR3" s="86"/>
      <c r="MFS3" s="86"/>
      <c r="MFT3" s="86"/>
      <c r="MFU3" s="86"/>
      <c r="MFV3" s="86"/>
      <c r="MFW3" s="86"/>
      <c r="MFX3" s="86"/>
      <c r="MFY3" s="86"/>
      <c r="MFZ3" s="86"/>
      <c r="MGA3" s="86"/>
      <c r="MGB3" s="86"/>
      <c r="MGC3" s="86"/>
      <c r="MGD3" s="86"/>
      <c r="MGE3" s="86"/>
      <c r="MGF3" s="86"/>
      <c r="MGG3" s="86"/>
      <c r="MGH3" s="86"/>
      <c r="MGI3" s="86"/>
      <c r="MGJ3" s="86"/>
      <c r="MGK3" s="86"/>
      <c r="MGL3" s="86"/>
      <c r="MGM3" s="86"/>
      <c r="MGN3" s="86"/>
      <c r="MGO3" s="86"/>
      <c r="MGP3" s="86"/>
      <c r="MGQ3" s="86"/>
      <c r="MGR3" s="86"/>
      <c r="MGS3" s="86"/>
      <c r="MGT3" s="86"/>
      <c r="MGU3" s="86"/>
      <c r="MGV3" s="86"/>
      <c r="MGW3" s="86"/>
      <c r="MGX3" s="86"/>
      <c r="MGY3" s="86"/>
      <c r="MGZ3" s="86"/>
      <c r="MHA3" s="86"/>
      <c r="MHB3" s="86"/>
      <c r="MHC3" s="86"/>
      <c r="MHD3" s="86"/>
      <c r="MHE3" s="86"/>
      <c r="MHF3" s="86"/>
      <c r="MHG3" s="86"/>
      <c r="MHH3" s="86"/>
      <c r="MHI3" s="86"/>
      <c r="MHJ3" s="86"/>
      <c r="MHK3" s="86"/>
      <c r="MHL3" s="86"/>
      <c r="MHM3" s="86"/>
      <c r="MHN3" s="86"/>
      <c r="MHO3" s="86"/>
      <c r="MHP3" s="86"/>
      <c r="MHQ3" s="86"/>
      <c r="MHR3" s="86"/>
      <c r="MHS3" s="86"/>
      <c r="MHT3" s="86"/>
      <c r="MHU3" s="86"/>
      <c r="MHV3" s="86"/>
      <c r="MHW3" s="86"/>
      <c r="MHX3" s="86"/>
      <c r="MHY3" s="86"/>
      <c r="MHZ3" s="86"/>
      <c r="MIA3" s="86"/>
      <c r="MIB3" s="86"/>
      <c r="MIC3" s="86"/>
      <c r="MID3" s="86"/>
      <c r="MIE3" s="86"/>
      <c r="MIF3" s="86"/>
      <c r="MIG3" s="86"/>
      <c r="MIH3" s="86"/>
      <c r="MII3" s="86"/>
      <c r="MIJ3" s="86"/>
      <c r="MIK3" s="86"/>
      <c r="MIL3" s="86"/>
      <c r="MIM3" s="86"/>
      <c r="MIN3" s="86"/>
      <c r="MIO3" s="86"/>
      <c r="MIP3" s="86"/>
      <c r="MIQ3" s="86"/>
      <c r="MIR3" s="86"/>
      <c r="MIS3" s="86"/>
      <c r="MIT3" s="86"/>
      <c r="MIU3" s="86"/>
      <c r="MIV3" s="86"/>
      <c r="MIW3" s="86"/>
      <c r="MIX3" s="86"/>
      <c r="MIY3" s="86"/>
      <c r="MIZ3" s="86"/>
      <c r="MJA3" s="86"/>
      <c r="MJB3" s="86"/>
      <c r="MJC3" s="86"/>
      <c r="MJD3" s="86"/>
      <c r="MJE3" s="86"/>
      <c r="MJF3" s="86"/>
      <c r="MJG3" s="86"/>
      <c r="MJH3" s="86"/>
      <c r="MJI3" s="86"/>
      <c r="MJJ3" s="86"/>
      <c r="MJK3" s="86"/>
      <c r="MJL3" s="86"/>
      <c r="MJM3" s="86"/>
      <c r="MJN3" s="86"/>
      <c r="MJO3" s="86"/>
      <c r="MJP3" s="86"/>
      <c r="MJQ3" s="86"/>
      <c r="MJR3" s="86"/>
      <c r="MJS3" s="86"/>
      <c r="MJT3" s="86"/>
      <c r="MJU3" s="86"/>
      <c r="MJV3" s="86"/>
      <c r="MJW3" s="86"/>
      <c r="MJX3" s="86"/>
      <c r="MJY3" s="86"/>
      <c r="MJZ3" s="86"/>
      <c r="MKA3" s="86"/>
      <c r="MKB3" s="86"/>
      <c r="MKC3" s="86"/>
      <c r="MKD3" s="86"/>
      <c r="MKE3" s="86"/>
      <c r="MKF3" s="86"/>
      <c r="MKG3" s="86"/>
      <c r="MKH3" s="86"/>
      <c r="MKI3" s="86"/>
      <c r="MKJ3" s="86"/>
      <c r="MKK3" s="86"/>
      <c r="MKL3" s="86"/>
      <c r="MKM3" s="86"/>
      <c r="MKN3" s="86"/>
      <c r="MKO3" s="86"/>
      <c r="MKP3" s="86"/>
      <c r="MKQ3" s="86"/>
      <c r="MKR3" s="86"/>
      <c r="MKS3" s="86"/>
      <c r="MKT3" s="86"/>
      <c r="MKU3" s="86"/>
      <c r="MKV3" s="86"/>
      <c r="MKW3" s="86"/>
      <c r="MKX3" s="86"/>
      <c r="MKY3" s="86"/>
      <c r="MKZ3" s="86"/>
      <c r="MLA3" s="86"/>
      <c r="MLB3" s="86"/>
      <c r="MLC3" s="86"/>
      <c r="MLD3" s="86"/>
      <c r="MLE3" s="86"/>
      <c r="MLF3" s="86"/>
      <c r="MLG3" s="86"/>
      <c r="MLH3" s="86"/>
      <c r="MLI3" s="86"/>
      <c r="MLJ3" s="86"/>
      <c r="MLK3" s="86"/>
      <c r="MLL3" s="86"/>
      <c r="MLM3" s="86"/>
      <c r="MLN3" s="86"/>
      <c r="MLO3" s="86"/>
      <c r="MLP3" s="86"/>
      <c r="MLQ3" s="86"/>
      <c r="MLR3" s="86"/>
      <c r="MLS3" s="86"/>
      <c r="MLT3" s="86"/>
      <c r="MLU3" s="86"/>
      <c r="MLV3" s="86"/>
      <c r="MLW3" s="86"/>
      <c r="MLX3" s="86"/>
      <c r="MLY3" s="86"/>
      <c r="MLZ3" s="86"/>
      <c r="MMA3" s="86"/>
      <c r="MMB3" s="86"/>
      <c r="MMC3" s="86"/>
      <c r="MMD3" s="86"/>
      <c r="MME3" s="86"/>
      <c r="MMF3" s="86"/>
      <c r="MMG3" s="86"/>
      <c r="MMH3" s="86"/>
      <c r="MMI3" s="86"/>
      <c r="MMJ3" s="86"/>
      <c r="MMK3" s="86"/>
      <c r="MML3" s="86"/>
      <c r="MMM3" s="86"/>
      <c r="MMN3" s="86"/>
      <c r="MMO3" s="86"/>
      <c r="MMP3" s="86"/>
      <c r="MMQ3" s="86"/>
      <c r="MMR3" s="86"/>
      <c r="MMS3" s="86"/>
      <c r="MMT3" s="86"/>
      <c r="MMU3" s="86"/>
      <c r="MMV3" s="86"/>
      <c r="MMW3" s="86"/>
      <c r="MMX3" s="86"/>
      <c r="MMY3" s="86"/>
      <c r="MMZ3" s="86"/>
      <c r="MNA3" s="86"/>
      <c r="MNB3" s="86"/>
      <c r="MNC3" s="86"/>
      <c r="MND3" s="86"/>
      <c r="MNE3" s="86"/>
      <c r="MNF3" s="86"/>
      <c r="MNG3" s="86"/>
      <c r="MNH3" s="86"/>
      <c r="MNI3" s="86"/>
      <c r="MNJ3" s="86"/>
      <c r="MNK3" s="86"/>
      <c r="MNL3" s="86"/>
      <c r="MNM3" s="86"/>
      <c r="MNN3" s="86"/>
      <c r="MNO3" s="86"/>
      <c r="MNP3" s="86"/>
      <c r="MNQ3" s="86"/>
      <c r="MNR3" s="86"/>
      <c r="MNS3" s="86"/>
      <c r="MNT3" s="86"/>
      <c r="MNU3" s="86"/>
      <c r="MNV3" s="86"/>
      <c r="MNW3" s="86"/>
      <c r="MNX3" s="86"/>
      <c r="MNY3" s="86"/>
      <c r="MNZ3" s="86"/>
      <c r="MOA3" s="86"/>
      <c r="MOB3" s="86"/>
      <c r="MOC3" s="86"/>
      <c r="MOD3" s="86"/>
      <c r="MOE3" s="86"/>
      <c r="MOF3" s="86"/>
      <c r="MOG3" s="86"/>
      <c r="MOH3" s="86"/>
      <c r="MOI3" s="86"/>
      <c r="MOJ3" s="86"/>
      <c r="MOK3" s="86"/>
      <c r="MOL3" s="86"/>
      <c r="MOM3" s="86"/>
      <c r="MON3" s="86"/>
      <c r="MOO3" s="86"/>
      <c r="MOP3" s="86"/>
      <c r="MOQ3" s="86"/>
      <c r="MOR3" s="86"/>
      <c r="MOS3" s="86"/>
      <c r="MOT3" s="86"/>
      <c r="MOU3" s="86"/>
      <c r="MOV3" s="86"/>
      <c r="MOW3" s="86"/>
      <c r="MOX3" s="86"/>
      <c r="MOY3" s="86"/>
      <c r="MOZ3" s="86"/>
      <c r="MPA3" s="86"/>
      <c r="MPB3" s="86"/>
      <c r="MPC3" s="86"/>
      <c r="MPD3" s="86"/>
      <c r="MPE3" s="86"/>
      <c r="MPF3" s="86"/>
      <c r="MPG3" s="86"/>
      <c r="MPH3" s="86"/>
      <c r="MPI3" s="86"/>
      <c r="MPJ3" s="86"/>
      <c r="MPK3" s="86"/>
      <c r="MPL3" s="86"/>
      <c r="MPM3" s="86"/>
      <c r="MPN3" s="86"/>
      <c r="MPO3" s="86"/>
      <c r="MPP3" s="86"/>
      <c r="MPQ3" s="86"/>
      <c r="MPR3" s="86"/>
      <c r="MPS3" s="86"/>
      <c r="MPT3" s="86"/>
      <c r="MPU3" s="86"/>
      <c r="MPV3" s="86"/>
      <c r="MPW3" s="86"/>
      <c r="MPX3" s="86"/>
      <c r="MPY3" s="86"/>
      <c r="MPZ3" s="86"/>
      <c r="MQA3" s="86"/>
      <c r="MQB3" s="86"/>
      <c r="MQC3" s="86"/>
      <c r="MQD3" s="86"/>
      <c r="MQE3" s="86"/>
      <c r="MQF3" s="86"/>
      <c r="MQG3" s="86"/>
      <c r="MQH3" s="86"/>
      <c r="MQI3" s="86"/>
      <c r="MQJ3" s="86"/>
      <c r="MQK3" s="86"/>
      <c r="MQL3" s="86"/>
      <c r="MQM3" s="86"/>
      <c r="MQN3" s="86"/>
      <c r="MQO3" s="86"/>
      <c r="MQP3" s="86"/>
      <c r="MQQ3" s="86"/>
      <c r="MQR3" s="86"/>
      <c r="MQS3" s="86"/>
      <c r="MQT3" s="86"/>
      <c r="MQU3" s="86"/>
      <c r="MQV3" s="86"/>
      <c r="MQW3" s="86"/>
      <c r="MQX3" s="86"/>
      <c r="MQY3" s="86"/>
      <c r="MQZ3" s="86"/>
      <c r="MRA3" s="86"/>
      <c r="MRB3" s="86"/>
      <c r="MRC3" s="86"/>
      <c r="MRD3" s="86"/>
      <c r="MRE3" s="86"/>
      <c r="MRF3" s="86"/>
      <c r="MRG3" s="86"/>
      <c r="MRH3" s="86"/>
      <c r="MRI3" s="86"/>
      <c r="MRJ3" s="86"/>
      <c r="MRK3" s="86"/>
      <c r="MRL3" s="86"/>
      <c r="MRM3" s="86"/>
      <c r="MRN3" s="86"/>
      <c r="MRO3" s="86"/>
      <c r="MRP3" s="86"/>
      <c r="MRQ3" s="86"/>
      <c r="MRR3" s="86"/>
      <c r="MRS3" s="86"/>
      <c r="MRT3" s="86"/>
      <c r="MRU3" s="86"/>
      <c r="MRV3" s="86"/>
      <c r="MRW3" s="86"/>
      <c r="MRX3" s="86"/>
      <c r="MRY3" s="86"/>
      <c r="MRZ3" s="86"/>
      <c r="MSA3" s="86"/>
      <c r="MSB3" s="86"/>
      <c r="MSC3" s="86"/>
      <c r="MSD3" s="86"/>
      <c r="MSE3" s="86"/>
      <c r="MSF3" s="86"/>
      <c r="MSG3" s="86"/>
      <c r="MSH3" s="86"/>
      <c r="MSI3" s="86"/>
      <c r="MSJ3" s="86"/>
      <c r="MSK3" s="86"/>
      <c r="MSL3" s="86"/>
      <c r="MSM3" s="86"/>
      <c r="MSN3" s="86"/>
      <c r="MSO3" s="86"/>
      <c r="MSP3" s="86"/>
      <c r="MSQ3" s="86"/>
      <c r="MSR3" s="86"/>
      <c r="MSS3" s="86"/>
      <c r="MST3" s="86"/>
      <c r="MSU3" s="86"/>
      <c r="MSV3" s="86"/>
      <c r="MSW3" s="86"/>
      <c r="MSX3" s="86"/>
      <c r="MSY3" s="86"/>
      <c r="MSZ3" s="86"/>
      <c r="MTA3" s="86"/>
      <c r="MTB3" s="86"/>
      <c r="MTC3" s="86"/>
      <c r="MTD3" s="86"/>
      <c r="MTE3" s="86"/>
      <c r="MTF3" s="86"/>
      <c r="MTG3" s="86"/>
      <c r="MTH3" s="86"/>
      <c r="MTI3" s="86"/>
      <c r="MTJ3" s="86"/>
      <c r="MTK3" s="86"/>
      <c r="MTL3" s="86"/>
      <c r="MTM3" s="86"/>
      <c r="MTN3" s="86"/>
      <c r="MTO3" s="86"/>
      <c r="MTP3" s="86"/>
      <c r="MTQ3" s="86"/>
      <c r="MTR3" s="86"/>
      <c r="MTS3" s="86"/>
      <c r="MTT3" s="86"/>
      <c r="MTU3" s="86"/>
      <c r="MTV3" s="86"/>
      <c r="MTW3" s="86"/>
      <c r="MTX3" s="86"/>
      <c r="MTY3" s="86"/>
      <c r="MTZ3" s="86"/>
      <c r="MUA3" s="86"/>
      <c r="MUB3" s="86"/>
      <c r="MUC3" s="86"/>
      <c r="MUD3" s="86"/>
      <c r="MUE3" s="86"/>
      <c r="MUF3" s="86"/>
      <c r="MUG3" s="86"/>
      <c r="MUH3" s="86"/>
      <c r="MUI3" s="86"/>
      <c r="MUJ3" s="86"/>
      <c r="MUK3" s="86"/>
      <c r="MUL3" s="86"/>
      <c r="MUM3" s="86"/>
      <c r="MUN3" s="86"/>
      <c r="MUO3" s="86"/>
      <c r="MUP3" s="86"/>
      <c r="MUQ3" s="86"/>
      <c r="MUR3" s="86"/>
      <c r="MUS3" s="86"/>
      <c r="MUT3" s="86"/>
      <c r="MUU3" s="86"/>
      <c r="MUV3" s="86"/>
      <c r="MUW3" s="86"/>
      <c r="MUX3" s="86"/>
      <c r="MUY3" s="86"/>
      <c r="MUZ3" s="86"/>
      <c r="MVA3" s="86"/>
      <c r="MVB3" s="86"/>
      <c r="MVC3" s="86"/>
      <c r="MVD3" s="86"/>
      <c r="MVE3" s="86"/>
      <c r="MVF3" s="86"/>
      <c r="MVG3" s="86"/>
      <c r="MVH3" s="86"/>
      <c r="MVI3" s="86"/>
      <c r="MVJ3" s="86"/>
      <c r="MVK3" s="86"/>
      <c r="MVL3" s="86"/>
      <c r="MVM3" s="86"/>
      <c r="MVN3" s="86"/>
      <c r="MVO3" s="86"/>
      <c r="MVP3" s="86"/>
      <c r="MVQ3" s="86"/>
      <c r="MVR3" s="86"/>
      <c r="MVS3" s="86"/>
      <c r="MVT3" s="86"/>
      <c r="MVU3" s="86"/>
      <c r="MVV3" s="86"/>
      <c r="MVW3" s="86"/>
      <c r="MVX3" s="86"/>
      <c r="MVY3" s="86"/>
      <c r="MVZ3" s="86"/>
      <c r="MWA3" s="86"/>
      <c r="MWB3" s="86"/>
      <c r="MWC3" s="86"/>
      <c r="MWD3" s="86"/>
      <c r="MWE3" s="86"/>
      <c r="MWF3" s="86"/>
      <c r="MWG3" s="86"/>
      <c r="MWH3" s="86"/>
      <c r="MWI3" s="86"/>
      <c r="MWJ3" s="86"/>
      <c r="MWK3" s="86"/>
      <c r="MWL3" s="86"/>
      <c r="MWM3" s="86"/>
      <c r="MWN3" s="86"/>
      <c r="MWO3" s="86"/>
      <c r="MWP3" s="86"/>
      <c r="MWQ3" s="86"/>
      <c r="MWR3" s="86"/>
      <c r="MWS3" s="86"/>
      <c r="MWT3" s="86"/>
      <c r="MWU3" s="86"/>
      <c r="MWV3" s="86"/>
      <c r="MWW3" s="86"/>
      <c r="MWX3" s="86"/>
      <c r="MWY3" s="86"/>
      <c r="MWZ3" s="86"/>
      <c r="MXA3" s="86"/>
      <c r="MXB3" s="86"/>
      <c r="MXC3" s="86"/>
      <c r="MXD3" s="86"/>
      <c r="MXE3" s="86"/>
      <c r="MXF3" s="86"/>
      <c r="MXG3" s="86"/>
      <c r="MXH3" s="86"/>
      <c r="MXI3" s="86"/>
      <c r="MXJ3" s="86"/>
      <c r="MXK3" s="86"/>
      <c r="MXL3" s="86"/>
      <c r="MXM3" s="86"/>
      <c r="MXN3" s="86"/>
      <c r="MXO3" s="86"/>
      <c r="MXP3" s="86"/>
      <c r="MXQ3" s="86"/>
      <c r="MXR3" s="86"/>
      <c r="MXS3" s="86"/>
      <c r="MXT3" s="86"/>
      <c r="MXU3" s="86"/>
      <c r="MXV3" s="86"/>
      <c r="MXW3" s="86"/>
      <c r="MXX3" s="86"/>
      <c r="MXY3" s="86"/>
      <c r="MXZ3" s="86"/>
      <c r="MYA3" s="86"/>
      <c r="MYB3" s="86"/>
      <c r="MYC3" s="86"/>
      <c r="MYD3" s="86"/>
      <c r="MYE3" s="86"/>
      <c r="MYF3" s="86"/>
      <c r="MYG3" s="86"/>
      <c r="MYH3" s="86"/>
      <c r="MYI3" s="86"/>
      <c r="MYJ3" s="86"/>
      <c r="MYK3" s="86"/>
      <c r="MYL3" s="86"/>
      <c r="MYM3" s="86"/>
      <c r="MYN3" s="86"/>
      <c r="MYO3" s="86"/>
      <c r="MYP3" s="86"/>
      <c r="MYQ3" s="86"/>
      <c r="MYR3" s="86"/>
      <c r="MYS3" s="86"/>
      <c r="MYT3" s="86"/>
      <c r="MYU3" s="86"/>
      <c r="MYV3" s="86"/>
      <c r="MYW3" s="86"/>
      <c r="MYX3" s="86"/>
      <c r="MYY3" s="86"/>
      <c r="MYZ3" s="86"/>
      <c r="MZA3" s="86"/>
      <c r="MZB3" s="86"/>
      <c r="MZC3" s="86"/>
      <c r="MZD3" s="86"/>
      <c r="MZE3" s="86"/>
      <c r="MZF3" s="86"/>
      <c r="MZG3" s="86"/>
      <c r="MZH3" s="86"/>
      <c r="MZI3" s="86"/>
      <c r="MZJ3" s="86"/>
      <c r="MZK3" s="86"/>
      <c r="MZL3" s="86"/>
      <c r="MZM3" s="86"/>
      <c r="MZN3" s="86"/>
      <c r="MZO3" s="86"/>
      <c r="MZP3" s="86"/>
      <c r="MZQ3" s="86"/>
      <c r="MZR3" s="86"/>
      <c r="MZS3" s="86"/>
      <c r="MZT3" s="86"/>
      <c r="MZU3" s="86"/>
      <c r="MZV3" s="86"/>
      <c r="MZW3" s="86"/>
      <c r="MZX3" s="86"/>
      <c r="MZY3" s="86"/>
      <c r="MZZ3" s="86"/>
      <c r="NAA3" s="86"/>
      <c r="NAB3" s="86"/>
      <c r="NAC3" s="86"/>
      <c r="NAD3" s="86"/>
      <c r="NAE3" s="86"/>
      <c r="NAF3" s="86"/>
      <c r="NAG3" s="86"/>
      <c r="NAH3" s="86"/>
      <c r="NAI3" s="86"/>
      <c r="NAJ3" s="86"/>
      <c r="NAK3" s="86"/>
      <c r="NAL3" s="86"/>
      <c r="NAM3" s="86"/>
      <c r="NAN3" s="86"/>
      <c r="NAO3" s="86"/>
      <c r="NAP3" s="86"/>
      <c r="NAQ3" s="86"/>
      <c r="NAR3" s="86"/>
      <c r="NAS3" s="86"/>
      <c r="NAT3" s="86"/>
      <c r="NAU3" s="86"/>
      <c r="NAV3" s="86"/>
      <c r="NAW3" s="86"/>
      <c r="NAX3" s="86"/>
      <c r="NAY3" s="86"/>
      <c r="NAZ3" s="86"/>
      <c r="NBA3" s="86"/>
      <c r="NBB3" s="86"/>
      <c r="NBC3" s="86"/>
      <c r="NBD3" s="86"/>
      <c r="NBE3" s="86"/>
      <c r="NBF3" s="86"/>
      <c r="NBG3" s="86"/>
      <c r="NBH3" s="86"/>
      <c r="NBI3" s="86"/>
      <c r="NBJ3" s="86"/>
      <c r="NBK3" s="86"/>
      <c r="NBL3" s="86"/>
      <c r="NBM3" s="86"/>
      <c r="NBN3" s="86"/>
      <c r="NBO3" s="86"/>
      <c r="NBP3" s="86"/>
      <c r="NBQ3" s="86"/>
      <c r="NBR3" s="86"/>
      <c r="NBS3" s="86"/>
      <c r="NBT3" s="86"/>
      <c r="NBU3" s="86"/>
      <c r="NBV3" s="86"/>
      <c r="NBW3" s="86"/>
      <c r="NBX3" s="86"/>
      <c r="NBY3" s="86"/>
      <c r="NBZ3" s="86"/>
      <c r="NCA3" s="86"/>
      <c r="NCB3" s="86"/>
      <c r="NCC3" s="86"/>
      <c r="NCD3" s="86"/>
      <c r="NCE3" s="86"/>
      <c r="NCF3" s="86"/>
      <c r="NCG3" s="86"/>
      <c r="NCH3" s="86"/>
      <c r="NCI3" s="86"/>
      <c r="NCJ3" s="86"/>
      <c r="NCK3" s="86"/>
      <c r="NCL3" s="86"/>
      <c r="NCM3" s="86"/>
      <c r="NCN3" s="86"/>
      <c r="NCO3" s="86"/>
      <c r="NCP3" s="86"/>
      <c r="NCQ3" s="86"/>
      <c r="NCR3" s="86"/>
      <c r="NCS3" s="86"/>
      <c r="NCT3" s="86"/>
      <c r="NCU3" s="86"/>
      <c r="NCV3" s="86"/>
      <c r="NCW3" s="86"/>
      <c r="NCX3" s="86"/>
      <c r="NCY3" s="86"/>
      <c r="NCZ3" s="86"/>
      <c r="NDA3" s="86"/>
      <c r="NDB3" s="86"/>
      <c r="NDC3" s="86"/>
      <c r="NDD3" s="86"/>
      <c r="NDE3" s="86"/>
      <c r="NDF3" s="86"/>
      <c r="NDG3" s="86"/>
      <c r="NDH3" s="86"/>
      <c r="NDI3" s="86"/>
      <c r="NDJ3" s="86"/>
      <c r="NDK3" s="86"/>
      <c r="NDL3" s="86"/>
      <c r="NDM3" s="86"/>
      <c r="NDN3" s="86"/>
      <c r="NDO3" s="86"/>
      <c r="NDP3" s="86"/>
      <c r="NDQ3" s="86"/>
      <c r="NDR3" s="86"/>
      <c r="NDS3" s="86"/>
      <c r="NDT3" s="86"/>
      <c r="NDU3" s="86"/>
      <c r="NDV3" s="86"/>
      <c r="NDW3" s="86"/>
      <c r="NDX3" s="86"/>
      <c r="NDY3" s="86"/>
      <c r="NDZ3" s="86"/>
      <c r="NEA3" s="86"/>
      <c r="NEB3" s="86"/>
      <c r="NEC3" s="86"/>
      <c r="NED3" s="86"/>
      <c r="NEE3" s="86"/>
      <c r="NEF3" s="86"/>
      <c r="NEG3" s="86"/>
      <c r="NEH3" s="86"/>
      <c r="NEI3" s="86"/>
      <c r="NEJ3" s="86"/>
      <c r="NEK3" s="86"/>
      <c r="NEL3" s="86"/>
      <c r="NEM3" s="86"/>
      <c r="NEN3" s="86"/>
      <c r="NEO3" s="86"/>
      <c r="NEP3" s="86"/>
      <c r="NEQ3" s="86"/>
      <c r="NER3" s="86"/>
      <c r="NES3" s="86"/>
      <c r="NET3" s="86"/>
      <c r="NEU3" s="86"/>
      <c r="NEV3" s="86"/>
      <c r="NEW3" s="86"/>
      <c r="NEX3" s="86"/>
      <c r="NEY3" s="86"/>
      <c r="NEZ3" s="86"/>
      <c r="NFA3" s="86"/>
      <c r="NFB3" s="86"/>
      <c r="NFC3" s="86"/>
      <c r="NFD3" s="86"/>
      <c r="NFE3" s="86"/>
      <c r="NFF3" s="86"/>
      <c r="NFG3" s="86"/>
      <c r="NFH3" s="86"/>
      <c r="NFI3" s="86"/>
      <c r="NFJ3" s="86"/>
      <c r="NFK3" s="86"/>
      <c r="NFL3" s="86"/>
      <c r="NFM3" s="86"/>
      <c r="NFN3" s="86"/>
      <c r="NFO3" s="86"/>
      <c r="NFP3" s="86"/>
      <c r="NFQ3" s="86"/>
      <c r="NFR3" s="86"/>
      <c r="NFS3" s="86"/>
      <c r="NFT3" s="86"/>
      <c r="NFU3" s="86"/>
      <c r="NFV3" s="86"/>
      <c r="NFW3" s="86"/>
      <c r="NFX3" s="86"/>
      <c r="NFY3" s="86"/>
      <c r="NFZ3" s="86"/>
      <c r="NGA3" s="86"/>
      <c r="NGB3" s="86"/>
      <c r="NGC3" s="86"/>
      <c r="NGD3" s="86"/>
      <c r="NGE3" s="86"/>
      <c r="NGF3" s="86"/>
      <c r="NGG3" s="86"/>
      <c r="NGH3" s="86"/>
      <c r="NGI3" s="86"/>
      <c r="NGJ3" s="86"/>
      <c r="NGK3" s="86"/>
      <c r="NGL3" s="86"/>
      <c r="NGM3" s="86"/>
      <c r="NGN3" s="86"/>
      <c r="NGO3" s="86"/>
      <c r="NGP3" s="86"/>
      <c r="NGQ3" s="86"/>
      <c r="NGR3" s="86"/>
      <c r="NGS3" s="86"/>
      <c r="NGT3" s="86"/>
      <c r="NGU3" s="86"/>
      <c r="NGV3" s="86"/>
      <c r="NGW3" s="86"/>
      <c r="NGX3" s="86"/>
      <c r="NGY3" s="86"/>
      <c r="NGZ3" s="86"/>
      <c r="NHA3" s="86"/>
      <c r="NHB3" s="86"/>
      <c r="NHC3" s="86"/>
      <c r="NHD3" s="86"/>
      <c r="NHE3" s="86"/>
      <c r="NHF3" s="86"/>
      <c r="NHG3" s="86"/>
      <c r="NHH3" s="86"/>
      <c r="NHI3" s="86"/>
      <c r="NHJ3" s="86"/>
      <c r="NHK3" s="86"/>
      <c r="NHL3" s="86"/>
      <c r="NHM3" s="86"/>
      <c r="NHN3" s="86"/>
      <c r="NHO3" s="86"/>
      <c r="NHP3" s="86"/>
      <c r="NHQ3" s="86"/>
      <c r="NHR3" s="86"/>
      <c r="NHS3" s="86"/>
      <c r="NHT3" s="86"/>
      <c r="NHU3" s="86"/>
      <c r="NHV3" s="86"/>
      <c r="NHW3" s="86"/>
      <c r="NHX3" s="86"/>
      <c r="NHY3" s="86"/>
      <c r="NHZ3" s="86"/>
      <c r="NIA3" s="86"/>
      <c r="NIB3" s="86"/>
      <c r="NIC3" s="86"/>
      <c r="NID3" s="86"/>
      <c r="NIE3" s="86"/>
      <c r="NIF3" s="86"/>
      <c r="NIG3" s="86"/>
      <c r="NIH3" s="86"/>
      <c r="NII3" s="86"/>
      <c r="NIJ3" s="86"/>
      <c r="NIK3" s="86"/>
      <c r="NIL3" s="86"/>
      <c r="NIM3" s="86"/>
      <c r="NIN3" s="86"/>
      <c r="NIO3" s="86"/>
      <c r="NIP3" s="86"/>
      <c r="NIQ3" s="86"/>
      <c r="NIR3" s="86"/>
      <c r="NIS3" s="86"/>
      <c r="NIT3" s="86"/>
      <c r="NIU3" s="86"/>
      <c r="NIV3" s="86"/>
      <c r="NIW3" s="86"/>
      <c r="NIX3" s="86"/>
      <c r="NIY3" s="86"/>
      <c r="NIZ3" s="86"/>
      <c r="NJA3" s="86"/>
      <c r="NJB3" s="86"/>
      <c r="NJC3" s="86"/>
      <c r="NJD3" s="86"/>
      <c r="NJE3" s="86"/>
      <c r="NJF3" s="86"/>
      <c r="NJG3" s="86"/>
      <c r="NJH3" s="86"/>
      <c r="NJI3" s="86"/>
      <c r="NJJ3" s="86"/>
      <c r="NJK3" s="86"/>
      <c r="NJL3" s="86"/>
      <c r="NJM3" s="86"/>
      <c r="NJN3" s="86"/>
      <c r="NJO3" s="86"/>
      <c r="NJP3" s="86"/>
      <c r="NJQ3" s="86"/>
      <c r="NJR3" s="86"/>
      <c r="NJS3" s="86"/>
      <c r="NJT3" s="86"/>
      <c r="NJU3" s="86"/>
      <c r="NJV3" s="86"/>
      <c r="NJW3" s="86"/>
      <c r="NJX3" s="86"/>
      <c r="NJY3" s="86"/>
      <c r="NJZ3" s="86"/>
      <c r="NKA3" s="86"/>
      <c r="NKB3" s="86"/>
      <c r="NKC3" s="86"/>
      <c r="NKD3" s="86"/>
      <c r="NKE3" s="86"/>
      <c r="NKF3" s="86"/>
      <c r="NKG3" s="86"/>
      <c r="NKH3" s="86"/>
      <c r="NKI3" s="86"/>
      <c r="NKJ3" s="86"/>
      <c r="NKK3" s="86"/>
      <c r="NKL3" s="86"/>
      <c r="NKM3" s="86"/>
      <c r="NKN3" s="86"/>
      <c r="NKO3" s="86"/>
      <c r="NKP3" s="86"/>
      <c r="NKQ3" s="86"/>
      <c r="NKR3" s="86"/>
      <c r="NKS3" s="86"/>
      <c r="NKT3" s="86"/>
      <c r="NKU3" s="86"/>
      <c r="NKV3" s="86"/>
      <c r="NKW3" s="86"/>
      <c r="NKX3" s="86"/>
      <c r="NKY3" s="86"/>
      <c r="NKZ3" s="86"/>
      <c r="NLA3" s="86"/>
      <c r="NLB3" s="86"/>
      <c r="NLC3" s="86"/>
      <c r="NLD3" s="86"/>
      <c r="NLE3" s="86"/>
      <c r="NLF3" s="86"/>
      <c r="NLG3" s="86"/>
      <c r="NLH3" s="86"/>
      <c r="NLI3" s="86"/>
      <c r="NLJ3" s="86"/>
      <c r="NLK3" s="86"/>
      <c r="NLL3" s="86"/>
      <c r="NLM3" s="86"/>
      <c r="NLN3" s="86"/>
      <c r="NLO3" s="86"/>
      <c r="NLP3" s="86"/>
      <c r="NLQ3" s="86"/>
      <c r="NLR3" s="86"/>
      <c r="NLS3" s="86"/>
      <c r="NLT3" s="86"/>
      <c r="NLU3" s="86"/>
      <c r="NLV3" s="86"/>
      <c r="NLW3" s="86"/>
      <c r="NLX3" s="86"/>
      <c r="NLY3" s="86"/>
      <c r="NLZ3" s="86"/>
      <c r="NMA3" s="86"/>
      <c r="NMB3" s="86"/>
      <c r="NMC3" s="86"/>
      <c r="NMD3" s="86"/>
      <c r="NME3" s="86"/>
      <c r="NMF3" s="86"/>
      <c r="NMG3" s="86"/>
      <c r="NMH3" s="86"/>
      <c r="NMI3" s="86"/>
      <c r="NMJ3" s="86"/>
      <c r="NMK3" s="86"/>
      <c r="NML3" s="86"/>
      <c r="NMM3" s="86"/>
      <c r="NMN3" s="86"/>
      <c r="NMO3" s="86"/>
      <c r="NMP3" s="86"/>
      <c r="NMQ3" s="86"/>
      <c r="NMR3" s="86"/>
      <c r="NMS3" s="86"/>
      <c r="NMT3" s="86"/>
      <c r="NMU3" s="86"/>
      <c r="NMV3" s="86"/>
      <c r="NMW3" s="86"/>
      <c r="NMX3" s="86"/>
      <c r="NMY3" s="86"/>
      <c r="NMZ3" s="86"/>
      <c r="NNA3" s="86"/>
      <c r="NNB3" s="86"/>
      <c r="NNC3" s="86"/>
      <c r="NND3" s="86"/>
      <c r="NNE3" s="86"/>
      <c r="NNF3" s="86"/>
      <c r="NNG3" s="86"/>
      <c r="NNH3" s="86"/>
      <c r="NNI3" s="86"/>
      <c r="NNJ3" s="86"/>
      <c r="NNK3" s="86"/>
      <c r="NNL3" s="86"/>
      <c r="NNM3" s="86"/>
      <c r="NNN3" s="86"/>
      <c r="NNO3" s="86"/>
      <c r="NNP3" s="86"/>
      <c r="NNQ3" s="86"/>
      <c r="NNR3" s="86"/>
      <c r="NNS3" s="86"/>
      <c r="NNT3" s="86"/>
      <c r="NNU3" s="86"/>
      <c r="NNV3" s="86"/>
      <c r="NNW3" s="86"/>
      <c r="NNX3" s="86"/>
      <c r="NNY3" s="86"/>
      <c r="NNZ3" s="86"/>
      <c r="NOA3" s="86"/>
      <c r="NOB3" s="86"/>
      <c r="NOC3" s="86"/>
      <c r="NOD3" s="86"/>
      <c r="NOE3" s="86"/>
      <c r="NOF3" s="86"/>
      <c r="NOG3" s="86"/>
      <c r="NOH3" s="86"/>
      <c r="NOI3" s="86"/>
      <c r="NOJ3" s="86"/>
      <c r="NOK3" s="86"/>
      <c r="NOL3" s="86"/>
      <c r="NOM3" s="86"/>
      <c r="NON3" s="86"/>
      <c r="NOO3" s="86"/>
      <c r="NOP3" s="86"/>
      <c r="NOQ3" s="86"/>
      <c r="NOR3" s="86"/>
      <c r="NOS3" s="86"/>
      <c r="NOT3" s="86"/>
      <c r="NOU3" s="86"/>
      <c r="NOV3" s="86"/>
      <c r="NOW3" s="86"/>
      <c r="NOX3" s="86"/>
      <c r="NOY3" s="86"/>
      <c r="NOZ3" s="86"/>
      <c r="NPA3" s="86"/>
      <c r="NPB3" s="86"/>
      <c r="NPC3" s="86"/>
      <c r="NPD3" s="86"/>
      <c r="NPE3" s="86"/>
      <c r="NPF3" s="86"/>
      <c r="NPG3" s="86"/>
      <c r="NPH3" s="86"/>
      <c r="NPI3" s="86"/>
      <c r="NPJ3" s="86"/>
      <c r="NPK3" s="86"/>
      <c r="NPL3" s="86"/>
      <c r="NPM3" s="86"/>
      <c r="NPN3" s="86"/>
      <c r="NPO3" s="86"/>
      <c r="NPP3" s="86"/>
      <c r="NPQ3" s="86"/>
      <c r="NPR3" s="86"/>
      <c r="NPS3" s="86"/>
      <c r="NPT3" s="86"/>
      <c r="NPU3" s="86"/>
      <c r="NPV3" s="86"/>
      <c r="NPW3" s="86"/>
      <c r="NPX3" s="86"/>
      <c r="NPY3" s="86"/>
      <c r="NPZ3" s="86"/>
      <c r="NQA3" s="86"/>
      <c r="NQB3" s="86"/>
      <c r="NQC3" s="86"/>
      <c r="NQD3" s="86"/>
      <c r="NQE3" s="86"/>
      <c r="NQF3" s="86"/>
      <c r="NQG3" s="86"/>
      <c r="NQH3" s="86"/>
      <c r="NQI3" s="86"/>
      <c r="NQJ3" s="86"/>
      <c r="NQK3" s="86"/>
      <c r="NQL3" s="86"/>
      <c r="NQM3" s="86"/>
      <c r="NQN3" s="86"/>
      <c r="NQO3" s="86"/>
      <c r="NQP3" s="86"/>
      <c r="NQQ3" s="86"/>
      <c r="NQR3" s="86"/>
      <c r="NQS3" s="86"/>
      <c r="NQT3" s="86"/>
      <c r="NQU3" s="86"/>
      <c r="NQV3" s="86"/>
      <c r="NQW3" s="86"/>
      <c r="NQX3" s="86"/>
      <c r="NQY3" s="86"/>
      <c r="NQZ3" s="86"/>
      <c r="NRA3" s="86"/>
      <c r="NRB3" s="86"/>
      <c r="NRC3" s="86"/>
      <c r="NRD3" s="86"/>
      <c r="NRE3" s="86"/>
      <c r="NRF3" s="86"/>
      <c r="NRG3" s="86"/>
      <c r="NRH3" s="86"/>
      <c r="NRI3" s="86"/>
      <c r="NRJ3" s="86"/>
      <c r="NRK3" s="86"/>
      <c r="NRL3" s="86"/>
      <c r="NRM3" s="86"/>
      <c r="NRN3" s="86"/>
      <c r="NRO3" s="86"/>
      <c r="NRP3" s="86"/>
      <c r="NRQ3" s="86"/>
      <c r="NRR3" s="86"/>
      <c r="NRS3" s="86"/>
      <c r="NRT3" s="86"/>
      <c r="NRU3" s="86"/>
      <c r="NRV3" s="86"/>
      <c r="NRW3" s="86"/>
      <c r="NRX3" s="86"/>
      <c r="NRY3" s="86"/>
      <c r="NRZ3" s="86"/>
      <c r="NSA3" s="86"/>
      <c r="NSB3" s="86"/>
      <c r="NSC3" s="86"/>
      <c r="NSD3" s="86"/>
      <c r="NSE3" s="86"/>
      <c r="NSF3" s="86"/>
      <c r="NSG3" s="86"/>
      <c r="NSH3" s="86"/>
      <c r="NSI3" s="86"/>
      <c r="NSJ3" s="86"/>
      <c r="NSK3" s="86"/>
      <c r="NSL3" s="86"/>
      <c r="NSM3" s="86"/>
      <c r="NSN3" s="86"/>
      <c r="NSO3" s="86"/>
      <c r="NSP3" s="86"/>
      <c r="NSQ3" s="86"/>
      <c r="NSR3" s="86"/>
      <c r="NSS3" s="86"/>
      <c r="NST3" s="86"/>
      <c r="NSU3" s="86"/>
      <c r="NSV3" s="86"/>
      <c r="NSW3" s="86"/>
      <c r="NSX3" s="86"/>
      <c r="NSY3" s="86"/>
      <c r="NSZ3" s="86"/>
      <c r="NTA3" s="86"/>
      <c r="NTB3" s="86"/>
      <c r="NTC3" s="86"/>
      <c r="NTD3" s="86"/>
      <c r="NTE3" s="86"/>
      <c r="NTF3" s="86"/>
      <c r="NTG3" s="86"/>
      <c r="NTH3" s="86"/>
      <c r="NTI3" s="86"/>
      <c r="NTJ3" s="86"/>
      <c r="NTK3" s="86"/>
      <c r="NTL3" s="86"/>
      <c r="NTM3" s="86"/>
      <c r="NTN3" s="86"/>
      <c r="NTO3" s="86"/>
      <c r="NTP3" s="86"/>
      <c r="NTQ3" s="86"/>
      <c r="NTR3" s="86"/>
      <c r="NTS3" s="86"/>
      <c r="NTT3" s="86"/>
      <c r="NTU3" s="86"/>
      <c r="NTV3" s="86"/>
      <c r="NTW3" s="86"/>
      <c r="NTX3" s="86"/>
      <c r="NTY3" s="86"/>
      <c r="NTZ3" s="86"/>
      <c r="NUA3" s="86"/>
      <c r="NUB3" s="86"/>
      <c r="NUC3" s="86"/>
      <c r="NUD3" s="86"/>
      <c r="NUE3" s="86"/>
      <c r="NUF3" s="86"/>
      <c r="NUG3" s="86"/>
      <c r="NUH3" s="86"/>
      <c r="NUI3" s="86"/>
      <c r="NUJ3" s="86"/>
      <c r="NUK3" s="86"/>
      <c r="NUL3" s="86"/>
      <c r="NUM3" s="86"/>
      <c r="NUN3" s="86"/>
      <c r="NUO3" s="86"/>
      <c r="NUP3" s="86"/>
      <c r="NUQ3" s="86"/>
      <c r="NUR3" s="86"/>
      <c r="NUS3" s="86"/>
      <c r="NUT3" s="86"/>
      <c r="NUU3" s="86"/>
      <c r="NUV3" s="86"/>
      <c r="NUW3" s="86"/>
      <c r="NUX3" s="86"/>
      <c r="NUY3" s="86"/>
      <c r="NUZ3" s="86"/>
      <c r="NVA3" s="86"/>
      <c r="NVB3" s="86"/>
      <c r="NVC3" s="86"/>
      <c r="NVD3" s="86"/>
      <c r="NVE3" s="86"/>
      <c r="NVF3" s="86"/>
      <c r="NVG3" s="86"/>
      <c r="NVH3" s="86"/>
      <c r="NVI3" s="86"/>
      <c r="NVJ3" s="86"/>
      <c r="NVK3" s="86"/>
      <c r="NVL3" s="86"/>
      <c r="NVM3" s="86"/>
      <c r="NVN3" s="86"/>
      <c r="NVO3" s="86"/>
      <c r="NVP3" s="86"/>
      <c r="NVQ3" s="86"/>
      <c r="NVR3" s="86"/>
      <c r="NVS3" s="86"/>
      <c r="NVT3" s="86"/>
      <c r="NVU3" s="86"/>
      <c r="NVV3" s="86"/>
      <c r="NVW3" s="86"/>
      <c r="NVX3" s="86"/>
      <c r="NVY3" s="86"/>
      <c r="NVZ3" s="86"/>
      <c r="NWA3" s="86"/>
      <c r="NWB3" s="86"/>
      <c r="NWC3" s="86"/>
      <c r="NWD3" s="86"/>
      <c r="NWE3" s="86"/>
      <c r="NWF3" s="86"/>
      <c r="NWG3" s="86"/>
      <c r="NWH3" s="86"/>
      <c r="NWI3" s="86"/>
      <c r="NWJ3" s="86"/>
      <c r="NWK3" s="86"/>
      <c r="NWL3" s="86"/>
      <c r="NWM3" s="86"/>
      <c r="NWN3" s="86"/>
      <c r="NWO3" s="86"/>
      <c r="NWP3" s="86"/>
      <c r="NWQ3" s="86"/>
      <c r="NWR3" s="86"/>
      <c r="NWS3" s="86"/>
      <c r="NWT3" s="86"/>
      <c r="NWU3" s="86"/>
      <c r="NWV3" s="86"/>
      <c r="NWW3" s="86"/>
      <c r="NWX3" s="86"/>
      <c r="NWY3" s="86"/>
      <c r="NWZ3" s="86"/>
      <c r="NXA3" s="86"/>
      <c r="NXB3" s="86"/>
      <c r="NXC3" s="86"/>
      <c r="NXD3" s="86"/>
      <c r="NXE3" s="86"/>
      <c r="NXF3" s="86"/>
      <c r="NXG3" s="86"/>
      <c r="NXH3" s="86"/>
      <c r="NXI3" s="86"/>
      <c r="NXJ3" s="86"/>
      <c r="NXK3" s="86"/>
      <c r="NXL3" s="86"/>
      <c r="NXM3" s="86"/>
      <c r="NXN3" s="86"/>
      <c r="NXO3" s="86"/>
      <c r="NXP3" s="86"/>
      <c r="NXQ3" s="86"/>
      <c r="NXR3" s="86"/>
      <c r="NXS3" s="86"/>
      <c r="NXT3" s="86"/>
      <c r="NXU3" s="86"/>
      <c r="NXV3" s="86"/>
      <c r="NXW3" s="86"/>
      <c r="NXX3" s="86"/>
      <c r="NXY3" s="86"/>
      <c r="NXZ3" s="86"/>
      <c r="NYA3" s="86"/>
      <c r="NYB3" s="86"/>
      <c r="NYC3" s="86"/>
      <c r="NYD3" s="86"/>
      <c r="NYE3" s="86"/>
      <c r="NYF3" s="86"/>
      <c r="NYG3" s="86"/>
      <c r="NYH3" s="86"/>
      <c r="NYI3" s="86"/>
      <c r="NYJ3" s="86"/>
      <c r="NYK3" s="86"/>
      <c r="NYL3" s="86"/>
      <c r="NYM3" s="86"/>
      <c r="NYN3" s="86"/>
      <c r="NYO3" s="86"/>
      <c r="NYP3" s="86"/>
      <c r="NYQ3" s="86"/>
      <c r="NYR3" s="86"/>
      <c r="NYS3" s="86"/>
      <c r="NYT3" s="86"/>
      <c r="NYU3" s="86"/>
      <c r="NYV3" s="86"/>
      <c r="NYW3" s="86"/>
      <c r="NYX3" s="86"/>
      <c r="NYY3" s="86"/>
      <c r="NYZ3" s="86"/>
      <c r="NZA3" s="86"/>
      <c r="NZB3" s="86"/>
      <c r="NZC3" s="86"/>
      <c r="NZD3" s="86"/>
      <c r="NZE3" s="86"/>
      <c r="NZF3" s="86"/>
      <c r="NZG3" s="86"/>
      <c r="NZH3" s="86"/>
      <c r="NZI3" s="86"/>
      <c r="NZJ3" s="86"/>
      <c r="NZK3" s="86"/>
      <c r="NZL3" s="86"/>
      <c r="NZM3" s="86"/>
      <c r="NZN3" s="86"/>
      <c r="NZO3" s="86"/>
      <c r="NZP3" s="86"/>
      <c r="NZQ3" s="86"/>
      <c r="NZR3" s="86"/>
      <c r="NZS3" s="86"/>
      <c r="NZT3" s="86"/>
      <c r="NZU3" s="86"/>
      <c r="NZV3" s="86"/>
      <c r="NZW3" s="86"/>
      <c r="NZX3" s="86"/>
      <c r="NZY3" s="86"/>
      <c r="NZZ3" s="86"/>
      <c r="OAA3" s="86"/>
      <c r="OAB3" s="86"/>
      <c r="OAC3" s="86"/>
      <c r="OAD3" s="86"/>
      <c r="OAE3" s="86"/>
      <c r="OAF3" s="86"/>
      <c r="OAG3" s="86"/>
      <c r="OAH3" s="86"/>
      <c r="OAI3" s="86"/>
      <c r="OAJ3" s="86"/>
      <c r="OAK3" s="86"/>
      <c r="OAL3" s="86"/>
      <c r="OAM3" s="86"/>
      <c r="OAN3" s="86"/>
      <c r="OAO3" s="86"/>
      <c r="OAP3" s="86"/>
      <c r="OAQ3" s="86"/>
      <c r="OAR3" s="86"/>
      <c r="OAS3" s="86"/>
      <c r="OAT3" s="86"/>
      <c r="OAU3" s="86"/>
      <c r="OAV3" s="86"/>
      <c r="OAW3" s="86"/>
      <c r="OAX3" s="86"/>
      <c r="OAY3" s="86"/>
      <c r="OAZ3" s="86"/>
      <c r="OBA3" s="86"/>
      <c r="OBB3" s="86"/>
      <c r="OBC3" s="86"/>
      <c r="OBD3" s="86"/>
      <c r="OBE3" s="86"/>
      <c r="OBF3" s="86"/>
      <c r="OBG3" s="86"/>
      <c r="OBH3" s="86"/>
      <c r="OBI3" s="86"/>
      <c r="OBJ3" s="86"/>
      <c r="OBK3" s="86"/>
      <c r="OBL3" s="86"/>
      <c r="OBM3" s="86"/>
      <c r="OBN3" s="86"/>
      <c r="OBO3" s="86"/>
      <c r="OBP3" s="86"/>
      <c r="OBQ3" s="86"/>
      <c r="OBR3" s="86"/>
      <c r="OBS3" s="86"/>
      <c r="OBT3" s="86"/>
      <c r="OBU3" s="86"/>
      <c r="OBV3" s="86"/>
      <c r="OBW3" s="86"/>
      <c r="OBX3" s="86"/>
      <c r="OBY3" s="86"/>
      <c r="OBZ3" s="86"/>
      <c r="OCA3" s="86"/>
      <c r="OCB3" s="86"/>
      <c r="OCC3" s="86"/>
      <c r="OCD3" s="86"/>
      <c r="OCE3" s="86"/>
      <c r="OCF3" s="86"/>
      <c r="OCG3" s="86"/>
      <c r="OCH3" s="86"/>
      <c r="OCI3" s="86"/>
      <c r="OCJ3" s="86"/>
      <c r="OCK3" s="86"/>
      <c r="OCL3" s="86"/>
      <c r="OCM3" s="86"/>
      <c r="OCN3" s="86"/>
      <c r="OCO3" s="86"/>
      <c r="OCP3" s="86"/>
      <c r="OCQ3" s="86"/>
      <c r="OCR3" s="86"/>
      <c r="OCS3" s="86"/>
      <c r="OCT3" s="86"/>
      <c r="OCU3" s="86"/>
      <c r="OCV3" s="86"/>
      <c r="OCW3" s="86"/>
      <c r="OCX3" s="86"/>
      <c r="OCY3" s="86"/>
      <c r="OCZ3" s="86"/>
      <c r="ODA3" s="86"/>
      <c r="ODB3" s="86"/>
      <c r="ODC3" s="86"/>
      <c r="ODD3" s="86"/>
      <c r="ODE3" s="86"/>
      <c r="ODF3" s="86"/>
      <c r="ODG3" s="86"/>
      <c r="ODH3" s="86"/>
      <c r="ODI3" s="86"/>
      <c r="ODJ3" s="86"/>
      <c r="ODK3" s="86"/>
      <c r="ODL3" s="86"/>
      <c r="ODM3" s="86"/>
      <c r="ODN3" s="86"/>
      <c r="ODO3" s="86"/>
      <c r="ODP3" s="86"/>
      <c r="ODQ3" s="86"/>
      <c r="ODR3" s="86"/>
      <c r="ODS3" s="86"/>
      <c r="ODT3" s="86"/>
      <c r="ODU3" s="86"/>
      <c r="ODV3" s="86"/>
      <c r="ODW3" s="86"/>
      <c r="ODX3" s="86"/>
      <c r="ODY3" s="86"/>
      <c r="ODZ3" s="86"/>
      <c r="OEA3" s="86"/>
      <c r="OEB3" s="86"/>
      <c r="OEC3" s="86"/>
      <c r="OED3" s="86"/>
      <c r="OEE3" s="86"/>
      <c r="OEF3" s="86"/>
      <c r="OEG3" s="86"/>
      <c r="OEH3" s="86"/>
      <c r="OEI3" s="86"/>
      <c r="OEJ3" s="86"/>
      <c r="OEK3" s="86"/>
      <c r="OEL3" s="86"/>
      <c r="OEM3" s="86"/>
      <c r="OEN3" s="86"/>
      <c r="OEO3" s="86"/>
      <c r="OEP3" s="86"/>
      <c r="OEQ3" s="86"/>
      <c r="OER3" s="86"/>
      <c r="OES3" s="86"/>
      <c r="OET3" s="86"/>
      <c r="OEU3" s="86"/>
      <c r="OEV3" s="86"/>
      <c r="OEW3" s="86"/>
      <c r="OEX3" s="86"/>
      <c r="OEY3" s="86"/>
      <c r="OEZ3" s="86"/>
      <c r="OFA3" s="86"/>
      <c r="OFB3" s="86"/>
      <c r="OFC3" s="86"/>
      <c r="OFD3" s="86"/>
      <c r="OFE3" s="86"/>
      <c r="OFF3" s="86"/>
      <c r="OFG3" s="86"/>
      <c r="OFH3" s="86"/>
      <c r="OFI3" s="86"/>
      <c r="OFJ3" s="86"/>
      <c r="OFK3" s="86"/>
      <c r="OFL3" s="86"/>
      <c r="OFM3" s="86"/>
      <c r="OFN3" s="86"/>
      <c r="OFO3" s="86"/>
      <c r="OFP3" s="86"/>
      <c r="OFQ3" s="86"/>
      <c r="OFR3" s="86"/>
      <c r="OFS3" s="86"/>
      <c r="OFT3" s="86"/>
      <c r="OFU3" s="86"/>
      <c r="OFV3" s="86"/>
      <c r="OFW3" s="86"/>
      <c r="OFX3" s="86"/>
      <c r="OFY3" s="86"/>
      <c r="OFZ3" s="86"/>
      <c r="OGA3" s="86"/>
      <c r="OGB3" s="86"/>
      <c r="OGC3" s="86"/>
      <c r="OGD3" s="86"/>
      <c r="OGE3" s="86"/>
      <c r="OGF3" s="86"/>
      <c r="OGG3" s="86"/>
      <c r="OGH3" s="86"/>
      <c r="OGI3" s="86"/>
      <c r="OGJ3" s="86"/>
      <c r="OGK3" s="86"/>
      <c r="OGL3" s="86"/>
      <c r="OGM3" s="86"/>
      <c r="OGN3" s="86"/>
      <c r="OGO3" s="86"/>
      <c r="OGP3" s="86"/>
      <c r="OGQ3" s="86"/>
      <c r="OGR3" s="86"/>
      <c r="OGS3" s="86"/>
      <c r="OGT3" s="86"/>
      <c r="OGU3" s="86"/>
      <c r="OGV3" s="86"/>
      <c r="OGW3" s="86"/>
      <c r="OGX3" s="86"/>
      <c r="OGY3" s="86"/>
      <c r="OGZ3" s="86"/>
      <c r="OHA3" s="86"/>
      <c r="OHB3" s="86"/>
      <c r="OHC3" s="86"/>
      <c r="OHD3" s="86"/>
      <c r="OHE3" s="86"/>
      <c r="OHF3" s="86"/>
      <c r="OHG3" s="86"/>
      <c r="OHH3" s="86"/>
      <c r="OHI3" s="86"/>
      <c r="OHJ3" s="86"/>
      <c r="OHK3" s="86"/>
      <c r="OHL3" s="86"/>
      <c r="OHM3" s="86"/>
      <c r="OHN3" s="86"/>
      <c r="OHO3" s="86"/>
      <c r="OHP3" s="86"/>
      <c r="OHQ3" s="86"/>
      <c r="OHR3" s="86"/>
      <c r="OHS3" s="86"/>
      <c r="OHT3" s="86"/>
      <c r="OHU3" s="86"/>
      <c r="OHV3" s="86"/>
      <c r="OHW3" s="86"/>
      <c r="OHX3" s="86"/>
      <c r="OHY3" s="86"/>
      <c r="OHZ3" s="86"/>
      <c r="OIA3" s="86"/>
      <c r="OIB3" s="86"/>
      <c r="OIC3" s="86"/>
      <c r="OID3" s="86"/>
      <c r="OIE3" s="86"/>
      <c r="OIF3" s="86"/>
      <c r="OIG3" s="86"/>
      <c r="OIH3" s="86"/>
      <c r="OII3" s="86"/>
      <c r="OIJ3" s="86"/>
      <c r="OIK3" s="86"/>
      <c r="OIL3" s="86"/>
      <c r="OIM3" s="86"/>
      <c r="OIN3" s="86"/>
      <c r="OIO3" s="86"/>
      <c r="OIP3" s="86"/>
      <c r="OIQ3" s="86"/>
      <c r="OIR3" s="86"/>
      <c r="OIS3" s="86"/>
      <c r="OIT3" s="86"/>
      <c r="OIU3" s="86"/>
      <c r="OIV3" s="86"/>
      <c r="OIW3" s="86"/>
      <c r="OIX3" s="86"/>
      <c r="OIY3" s="86"/>
      <c r="OIZ3" s="86"/>
      <c r="OJA3" s="86"/>
      <c r="OJB3" s="86"/>
      <c r="OJC3" s="86"/>
      <c r="OJD3" s="86"/>
      <c r="OJE3" s="86"/>
      <c r="OJF3" s="86"/>
      <c r="OJG3" s="86"/>
      <c r="OJH3" s="86"/>
      <c r="OJI3" s="86"/>
      <c r="OJJ3" s="86"/>
      <c r="OJK3" s="86"/>
      <c r="OJL3" s="86"/>
      <c r="OJM3" s="86"/>
      <c r="OJN3" s="86"/>
      <c r="OJO3" s="86"/>
      <c r="OJP3" s="86"/>
      <c r="OJQ3" s="86"/>
      <c r="OJR3" s="86"/>
      <c r="OJS3" s="86"/>
      <c r="OJT3" s="86"/>
      <c r="OJU3" s="86"/>
      <c r="OJV3" s="86"/>
      <c r="OJW3" s="86"/>
      <c r="OJX3" s="86"/>
      <c r="OJY3" s="86"/>
      <c r="OJZ3" s="86"/>
      <c r="OKA3" s="86"/>
      <c r="OKB3" s="86"/>
      <c r="OKC3" s="86"/>
      <c r="OKD3" s="86"/>
      <c r="OKE3" s="86"/>
      <c r="OKF3" s="86"/>
      <c r="OKG3" s="86"/>
      <c r="OKH3" s="86"/>
      <c r="OKI3" s="86"/>
      <c r="OKJ3" s="86"/>
      <c r="OKK3" s="86"/>
      <c r="OKL3" s="86"/>
      <c r="OKM3" s="86"/>
      <c r="OKN3" s="86"/>
      <c r="OKO3" s="86"/>
      <c r="OKP3" s="86"/>
      <c r="OKQ3" s="86"/>
      <c r="OKR3" s="86"/>
      <c r="OKS3" s="86"/>
      <c r="OKT3" s="86"/>
      <c r="OKU3" s="86"/>
      <c r="OKV3" s="86"/>
      <c r="OKW3" s="86"/>
      <c r="OKX3" s="86"/>
      <c r="OKY3" s="86"/>
      <c r="OKZ3" s="86"/>
      <c r="OLA3" s="86"/>
      <c r="OLB3" s="86"/>
      <c r="OLC3" s="86"/>
      <c r="OLD3" s="86"/>
      <c r="OLE3" s="86"/>
      <c r="OLF3" s="86"/>
      <c r="OLG3" s="86"/>
      <c r="OLH3" s="86"/>
      <c r="OLI3" s="86"/>
      <c r="OLJ3" s="86"/>
      <c r="OLK3" s="86"/>
      <c r="OLL3" s="86"/>
      <c r="OLM3" s="86"/>
      <c r="OLN3" s="86"/>
      <c r="OLO3" s="86"/>
      <c r="OLP3" s="86"/>
      <c r="OLQ3" s="86"/>
      <c r="OLR3" s="86"/>
      <c r="OLS3" s="86"/>
      <c r="OLT3" s="86"/>
      <c r="OLU3" s="86"/>
      <c r="OLV3" s="86"/>
      <c r="OLW3" s="86"/>
      <c r="OLX3" s="86"/>
      <c r="OLY3" s="86"/>
      <c r="OLZ3" s="86"/>
      <c r="OMA3" s="86"/>
      <c r="OMB3" s="86"/>
      <c r="OMC3" s="86"/>
      <c r="OMD3" s="86"/>
      <c r="OME3" s="86"/>
      <c r="OMF3" s="86"/>
      <c r="OMG3" s="86"/>
      <c r="OMH3" s="86"/>
      <c r="OMI3" s="86"/>
      <c r="OMJ3" s="86"/>
      <c r="OMK3" s="86"/>
      <c r="OML3" s="86"/>
      <c r="OMM3" s="86"/>
      <c r="OMN3" s="86"/>
      <c r="OMO3" s="86"/>
      <c r="OMP3" s="86"/>
      <c r="OMQ3" s="86"/>
      <c r="OMR3" s="86"/>
      <c r="OMS3" s="86"/>
      <c r="OMT3" s="86"/>
      <c r="OMU3" s="86"/>
      <c r="OMV3" s="86"/>
      <c r="OMW3" s="86"/>
      <c r="OMX3" s="86"/>
      <c r="OMY3" s="86"/>
      <c r="OMZ3" s="86"/>
      <c r="ONA3" s="86"/>
      <c r="ONB3" s="86"/>
      <c r="ONC3" s="86"/>
      <c r="OND3" s="86"/>
      <c r="ONE3" s="86"/>
      <c r="ONF3" s="86"/>
      <c r="ONG3" s="86"/>
      <c r="ONH3" s="86"/>
      <c r="ONI3" s="86"/>
      <c r="ONJ3" s="86"/>
      <c r="ONK3" s="86"/>
      <c r="ONL3" s="86"/>
      <c r="ONM3" s="86"/>
      <c r="ONN3" s="86"/>
      <c r="ONO3" s="86"/>
      <c r="ONP3" s="86"/>
      <c r="ONQ3" s="86"/>
      <c r="ONR3" s="86"/>
      <c r="ONS3" s="86"/>
      <c r="ONT3" s="86"/>
      <c r="ONU3" s="86"/>
      <c r="ONV3" s="86"/>
      <c r="ONW3" s="86"/>
      <c r="ONX3" s="86"/>
      <c r="ONY3" s="86"/>
      <c r="ONZ3" s="86"/>
      <c r="OOA3" s="86"/>
      <c r="OOB3" s="86"/>
      <c r="OOC3" s="86"/>
      <c r="OOD3" s="86"/>
      <c r="OOE3" s="86"/>
      <c r="OOF3" s="86"/>
      <c r="OOG3" s="86"/>
      <c r="OOH3" s="86"/>
      <c r="OOI3" s="86"/>
      <c r="OOJ3" s="86"/>
      <c r="OOK3" s="86"/>
      <c r="OOL3" s="86"/>
      <c r="OOM3" s="86"/>
      <c r="OON3" s="86"/>
      <c r="OOO3" s="86"/>
      <c r="OOP3" s="86"/>
      <c r="OOQ3" s="86"/>
      <c r="OOR3" s="86"/>
      <c r="OOS3" s="86"/>
      <c r="OOT3" s="86"/>
      <c r="OOU3" s="86"/>
      <c r="OOV3" s="86"/>
      <c r="OOW3" s="86"/>
      <c r="OOX3" s="86"/>
      <c r="OOY3" s="86"/>
      <c r="OOZ3" s="86"/>
      <c r="OPA3" s="86"/>
      <c r="OPB3" s="86"/>
      <c r="OPC3" s="86"/>
      <c r="OPD3" s="86"/>
      <c r="OPE3" s="86"/>
      <c r="OPF3" s="86"/>
      <c r="OPG3" s="86"/>
      <c r="OPH3" s="86"/>
      <c r="OPI3" s="86"/>
      <c r="OPJ3" s="86"/>
      <c r="OPK3" s="86"/>
      <c r="OPL3" s="86"/>
      <c r="OPM3" s="86"/>
      <c r="OPN3" s="86"/>
      <c r="OPO3" s="86"/>
      <c r="OPP3" s="86"/>
      <c r="OPQ3" s="86"/>
      <c r="OPR3" s="86"/>
      <c r="OPS3" s="86"/>
      <c r="OPT3" s="86"/>
      <c r="OPU3" s="86"/>
      <c r="OPV3" s="86"/>
      <c r="OPW3" s="86"/>
      <c r="OPX3" s="86"/>
      <c r="OPY3" s="86"/>
      <c r="OPZ3" s="86"/>
      <c r="OQA3" s="86"/>
      <c r="OQB3" s="86"/>
      <c r="OQC3" s="86"/>
      <c r="OQD3" s="86"/>
      <c r="OQE3" s="86"/>
      <c r="OQF3" s="86"/>
      <c r="OQG3" s="86"/>
      <c r="OQH3" s="86"/>
      <c r="OQI3" s="86"/>
      <c r="OQJ3" s="86"/>
      <c r="OQK3" s="86"/>
      <c r="OQL3" s="86"/>
      <c r="OQM3" s="86"/>
      <c r="OQN3" s="86"/>
      <c r="OQO3" s="86"/>
      <c r="OQP3" s="86"/>
      <c r="OQQ3" s="86"/>
      <c r="OQR3" s="86"/>
      <c r="OQS3" s="86"/>
      <c r="OQT3" s="86"/>
      <c r="OQU3" s="86"/>
      <c r="OQV3" s="86"/>
      <c r="OQW3" s="86"/>
      <c r="OQX3" s="86"/>
      <c r="OQY3" s="86"/>
      <c r="OQZ3" s="86"/>
      <c r="ORA3" s="86"/>
      <c r="ORB3" s="86"/>
      <c r="ORC3" s="86"/>
      <c r="ORD3" s="86"/>
      <c r="ORE3" s="86"/>
      <c r="ORF3" s="86"/>
      <c r="ORG3" s="86"/>
      <c r="ORH3" s="86"/>
      <c r="ORI3" s="86"/>
      <c r="ORJ3" s="86"/>
      <c r="ORK3" s="86"/>
      <c r="ORL3" s="86"/>
      <c r="ORM3" s="86"/>
      <c r="ORN3" s="86"/>
      <c r="ORO3" s="86"/>
      <c r="ORP3" s="86"/>
      <c r="ORQ3" s="86"/>
      <c r="ORR3" s="86"/>
      <c r="ORS3" s="86"/>
      <c r="ORT3" s="86"/>
      <c r="ORU3" s="86"/>
      <c r="ORV3" s="86"/>
      <c r="ORW3" s="86"/>
      <c r="ORX3" s="86"/>
      <c r="ORY3" s="86"/>
      <c r="ORZ3" s="86"/>
      <c r="OSA3" s="86"/>
      <c r="OSB3" s="86"/>
      <c r="OSC3" s="86"/>
      <c r="OSD3" s="86"/>
      <c r="OSE3" s="86"/>
      <c r="OSF3" s="86"/>
      <c r="OSG3" s="86"/>
      <c r="OSH3" s="86"/>
      <c r="OSI3" s="86"/>
      <c r="OSJ3" s="86"/>
      <c r="OSK3" s="86"/>
      <c r="OSL3" s="86"/>
      <c r="OSM3" s="86"/>
      <c r="OSN3" s="86"/>
      <c r="OSO3" s="86"/>
      <c r="OSP3" s="86"/>
      <c r="OSQ3" s="86"/>
      <c r="OSR3" s="86"/>
      <c r="OSS3" s="86"/>
      <c r="OST3" s="86"/>
      <c r="OSU3" s="86"/>
      <c r="OSV3" s="86"/>
      <c r="OSW3" s="86"/>
      <c r="OSX3" s="86"/>
      <c r="OSY3" s="86"/>
      <c r="OSZ3" s="86"/>
      <c r="OTA3" s="86"/>
      <c r="OTB3" s="86"/>
      <c r="OTC3" s="86"/>
      <c r="OTD3" s="86"/>
      <c r="OTE3" s="86"/>
      <c r="OTF3" s="86"/>
      <c r="OTG3" s="86"/>
      <c r="OTH3" s="86"/>
      <c r="OTI3" s="86"/>
      <c r="OTJ3" s="86"/>
      <c r="OTK3" s="86"/>
      <c r="OTL3" s="86"/>
      <c r="OTM3" s="86"/>
      <c r="OTN3" s="86"/>
      <c r="OTO3" s="86"/>
      <c r="OTP3" s="86"/>
      <c r="OTQ3" s="86"/>
      <c r="OTR3" s="86"/>
      <c r="OTS3" s="86"/>
      <c r="OTT3" s="86"/>
      <c r="OTU3" s="86"/>
      <c r="OTV3" s="86"/>
      <c r="OTW3" s="86"/>
      <c r="OTX3" s="86"/>
      <c r="OTY3" s="86"/>
      <c r="OTZ3" s="86"/>
      <c r="OUA3" s="86"/>
      <c r="OUB3" s="86"/>
      <c r="OUC3" s="86"/>
      <c r="OUD3" s="86"/>
      <c r="OUE3" s="86"/>
      <c r="OUF3" s="86"/>
      <c r="OUG3" s="86"/>
      <c r="OUH3" s="86"/>
      <c r="OUI3" s="86"/>
      <c r="OUJ3" s="86"/>
      <c r="OUK3" s="86"/>
      <c r="OUL3" s="86"/>
      <c r="OUM3" s="86"/>
      <c r="OUN3" s="86"/>
      <c r="OUO3" s="86"/>
      <c r="OUP3" s="86"/>
      <c r="OUQ3" s="86"/>
      <c r="OUR3" s="86"/>
      <c r="OUS3" s="86"/>
      <c r="OUT3" s="86"/>
      <c r="OUU3" s="86"/>
      <c r="OUV3" s="86"/>
      <c r="OUW3" s="86"/>
      <c r="OUX3" s="86"/>
      <c r="OUY3" s="86"/>
      <c r="OUZ3" s="86"/>
      <c r="OVA3" s="86"/>
      <c r="OVB3" s="86"/>
      <c r="OVC3" s="86"/>
      <c r="OVD3" s="86"/>
      <c r="OVE3" s="86"/>
      <c r="OVF3" s="86"/>
      <c r="OVG3" s="86"/>
      <c r="OVH3" s="86"/>
      <c r="OVI3" s="86"/>
      <c r="OVJ3" s="86"/>
      <c r="OVK3" s="86"/>
      <c r="OVL3" s="86"/>
      <c r="OVM3" s="86"/>
      <c r="OVN3" s="86"/>
      <c r="OVO3" s="86"/>
      <c r="OVP3" s="86"/>
      <c r="OVQ3" s="86"/>
      <c r="OVR3" s="86"/>
      <c r="OVS3" s="86"/>
      <c r="OVT3" s="86"/>
      <c r="OVU3" s="86"/>
      <c r="OVV3" s="86"/>
      <c r="OVW3" s="86"/>
      <c r="OVX3" s="86"/>
      <c r="OVY3" s="86"/>
      <c r="OVZ3" s="86"/>
      <c r="OWA3" s="86"/>
      <c r="OWB3" s="86"/>
      <c r="OWC3" s="86"/>
      <c r="OWD3" s="86"/>
      <c r="OWE3" s="86"/>
      <c r="OWF3" s="86"/>
      <c r="OWG3" s="86"/>
      <c r="OWH3" s="86"/>
      <c r="OWI3" s="86"/>
      <c r="OWJ3" s="86"/>
      <c r="OWK3" s="86"/>
      <c r="OWL3" s="86"/>
      <c r="OWM3" s="86"/>
      <c r="OWN3" s="86"/>
      <c r="OWO3" s="86"/>
      <c r="OWP3" s="86"/>
      <c r="OWQ3" s="86"/>
      <c r="OWR3" s="86"/>
      <c r="OWS3" s="86"/>
      <c r="OWT3" s="86"/>
      <c r="OWU3" s="86"/>
      <c r="OWV3" s="86"/>
      <c r="OWW3" s="86"/>
      <c r="OWX3" s="86"/>
      <c r="OWY3" s="86"/>
      <c r="OWZ3" s="86"/>
      <c r="OXA3" s="86"/>
      <c r="OXB3" s="86"/>
      <c r="OXC3" s="86"/>
      <c r="OXD3" s="86"/>
      <c r="OXE3" s="86"/>
      <c r="OXF3" s="86"/>
      <c r="OXG3" s="86"/>
      <c r="OXH3" s="86"/>
      <c r="OXI3" s="86"/>
      <c r="OXJ3" s="86"/>
      <c r="OXK3" s="86"/>
      <c r="OXL3" s="86"/>
      <c r="OXM3" s="86"/>
      <c r="OXN3" s="86"/>
      <c r="OXO3" s="86"/>
      <c r="OXP3" s="86"/>
      <c r="OXQ3" s="86"/>
      <c r="OXR3" s="86"/>
      <c r="OXS3" s="86"/>
      <c r="OXT3" s="86"/>
      <c r="OXU3" s="86"/>
      <c r="OXV3" s="86"/>
      <c r="OXW3" s="86"/>
      <c r="OXX3" s="86"/>
      <c r="OXY3" s="86"/>
      <c r="OXZ3" s="86"/>
      <c r="OYA3" s="86"/>
      <c r="OYB3" s="86"/>
      <c r="OYC3" s="86"/>
      <c r="OYD3" s="86"/>
      <c r="OYE3" s="86"/>
      <c r="OYF3" s="86"/>
      <c r="OYG3" s="86"/>
      <c r="OYH3" s="86"/>
      <c r="OYI3" s="86"/>
      <c r="OYJ3" s="86"/>
      <c r="OYK3" s="86"/>
      <c r="OYL3" s="86"/>
      <c r="OYM3" s="86"/>
      <c r="OYN3" s="86"/>
      <c r="OYO3" s="86"/>
      <c r="OYP3" s="86"/>
      <c r="OYQ3" s="86"/>
      <c r="OYR3" s="86"/>
      <c r="OYS3" s="86"/>
      <c r="OYT3" s="86"/>
      <c r="OYU3" s="86"/>
      <c r="OYV3" s="86"/>
      <c r="OYW3" s="86"/>
      <c r="OYX3" s="86"/>
      <c r="OYY3" s="86"/>
      <c r="OYZ3" s="86"/>
      <c r="OZA3" s="86"/>
      <c r="OZB3" s="86"/>
      <c r="OZC3" s="86"/>
      <c r="OZD3" s="86"/>
      <c r="OZE3" s="86"/>
      <c r="OZF3" s="86"/>
      <c r="OZG3" s="86"/>
      <c r="OZH3" s="86"/>
      <c r="OZI3" s="86"/>
      <c r="OZJ3" s="86"/>
      <c r="OZK3" s="86"/>
      <c r="OZL3" s="86"/>
      <c r="OZM3" s="86"/>
      <c r="OZN3" s="86"/>
      <c r="OZO3" s="86"/>
      <c r="OZP3" s="86"/>
      <c r="OZQ3" s="86"/>
      <c r="OZR3" s="86"/>
      <c r="OZS3" s="86"/>
      <c r="OZT3" s="86"/>
      <c r="OZU3" s="86"/>
      <c r="OZV3" s="86"/>
      <c r="OZW3" s="86"/>
      <c r="OZX3" s="86"/>
      <c r="OZY3" s="86"/>
      <c r="OZZ3" s="86"/>
      <c r="PAA3" s="86"/>
      <c r="PAB3" s="86"/>
      <c r="PAC3" s="86"/>
      <c r="PAD3" s="86"/>
      <c r="PAE3" s="86"/>
      <c r="PAF3" s="86"/>
      <c r="PAG3" s="86"/>
      <c r="PAH3" s="86"/>
      <c r="PAI3" s="86"/>
      <c r="PAJ3" s="86"/>
      <c r="PAK3" s="86"/>
      <c r="PAL3" s="86"/>
      <c r="PAM3" s="86"/>
      <c r="PAN3" s="86"/>
      <c r="PAO3" s="86"/>
      <c r="PAP3" s="86"/>
      <c r="PAQ3" s="86"/>
      <c r="PAR3" s="86"/>
      <c r="PAS3" s="86"/>
      <c r="PAT3" s="86"/>
      <c r="PAU3" s="86"/>
      <c r="PAV3" s="86"/>
      <c r="PAW3" s="86"/>
      <c r="PAX3" s="86"/>
      <c r="PAY3" s="86"/>
      <c r="PAZ3" s="86"/>
      <c r="PBA3" s="86"/>
      <c r="PBB3" s="86"/>
      <c r="PBC3" s="86"/>
      <c r="PBD3" s="86"/>
      <c r="PBE3" s="86"/>
      <c r="PBF3" s="86"/>
      <c r="PBG3" s="86"/>
      <c r="PBH3" s="86"/>
      <c r="PBI3" s="86"/>
      <c r="PBJ3" s="86"/>
      <c r="PBK3" s="86"/>
      <c r="PBL3" s="86"/>
      <c r="PBM3" s="86"/>
      <c r="PBN3" s="86"/>
      <c r="PBO3" s="86"/>
      <c r="PBP3" s="86"/>
      <c r="PBQ3" s="86"/>
      <c r="PBR3" s="86"/>
      <c r="PBS3" s="86"/>
      <c r="PBT3" s="86"/>
      <c r="PBU3" s="86"/>
      <c r="PBV3" s="86"/>
      <c r="PBW3" s="86"/>
      <c r="PBX3" s="86"/>
      <c r="PBY3" s="86"/>
      <c r="PBZ3" s="86"/>
      <c r="PCA3" s="86"/>
      <c r="PCB3" s="86"/>
      <c r="PCC3" s="86"/>
      <c r="PCD3" s="86"/>
      <c r="PCE3" s="86"/>
      <c r="PCF3" s="86"/>
      <c r="PCG3" s="86"/>
      <c r="PCH3" s="86"/>
      <c r="PCI3" s="86"/>
      <c r="PCJ3" s="86"/>
      <c r="PCK3" s="86"/>
      <c r="PCL3" s="86"/>
      <c r="PCM3" s="86"/>
      <c r="PCN3" s="86"/>
      <c r="PCO3" s="86"/>
      <c r="PCP3" s="86"/>
      <c r="PCQ3" s="86"/>
      <c r="PCR3" s="86"/>
      <c r="PCS3" s="86"/>
      <c r="PCT3" s="86"/>
      <c r="PCU3" s="86"/>
      <c r="PCV3" s="86"/>
      <c r="PCW3" s="86"/>
      <c r="PCX3" s="86"/>
      <c r="PCY3" s="86"/>
      <c r="PCZ3" s="86"/>
      <c r="PDA3" s="86"/>
      <c r="PDB3" s="86"/>
      <c r="PDC3" s="86"/>
      <c r="PDD3" s="86"/>
      <c r="PDE3" s="86"/>
      <c r="PDF3" s="86"/>
      <c r="PDG3" s="86"/>
      <c r="PDH3" s="86"/>
      <c r="PDI3" s="86"/>
      <c r="PDJ3" s="86"/>
      <c r="PDK3" s="86"/>
      <c r="PDL3" s="86"/>
      <c r="PDM3" s="86"/>
      <c r="PDN3" s="86"/>
      <c r="PDO3" s="86"/>
      <c r="PDP3" s="86"/>
      <c r="PDQ3" s="86"/>
      <c r="PDR3" s="86"/>
      <c r="PDS3" s="86"/>
      <c r="PDT3" s="86"/>
      <c r="PDU3" s="86"/>
      <c r="PDV3" s="86"/>
      <c r="PDW3" s="86"/>
      <c r="PDX3" s="86"/>
      <c r="PDY3" s="86"/>
      <c r="PDZ3" s="86"/>
      <c r="PEA3" s="86"/>
      <c r="PEB3" s="86"/>
      <c r="PEC3" s="86"/>
      <c r="PED3" s="86"/>
      <c r="PEE3" s="86"/>
      <c r="PEF3" s="86"/>
      <c r="PEG3" s="86"/>
      <c r="PEH3" s="86"/>
      <c r="PEI3" s="86"/>
      <c r="PEJ3" s="86"/>
      <c r="PEK3" s="86"/>
      <c r="PEL3" s="86"/>
      <c r="PEM3" s="86"/>
      <c r="PEN3" s="86"/>
      <c r="PEO3" s="86"/>
      <c r="PEP3" s="86"/>
      <c r="PEQ3" s="86"/>
      <c r="PER3" s="86"/>
      <c r="PES3" s="86"/>
      <c r="PET3" s="86"/>
      <c r="PEU3" s="86"/>
      <c r="PEV3" s="86"/>
      <c r="PEW3" s="86"/>
      <c r="PEX3" s="86"/>
      <c r="PEY3" s="86"/>
      <c r="PEZ3" s="86"/>
      <c r="PFA3" s="86"/>
      <c r="PFB3" s="86"/>
      <c r="PFC3" s="86"/>
      <c r="PFD3" s="86"/>
      <c r="PFE3" s="86"/>
      <c r="PFF3" s="86"/>
      <c r="PFG3" s="86"/>
      <c r="PFH3" s="86"/>
      <c r="PFI3" s="86"/>
      <c r="PFJ3" s="86"/>
      <c r="PFK3" s="86"/>
      <c r="PFL3" s="86"/>
      <c r="PFM3" s="86"/>
      <c r="PFN3" s="86"/>
      <c r="PFO3" s="86"/>
      <c r="PFP3" s="86"/>
      <c r="PFQ3" s="86"/>
      <c r="PFR3" s="86"/>
      <c r="PFS3" s="86"/>
      <c r="PFT3" s="86"/>
      <c r="PFU3" s="86"/>
      <c r="PFV3" s="86"/>
      <c r="PFW3" s="86"/>
      <c r="PFX3" s="86"/>
      <c r="PFY3" s="86"/>
      <c r="PFZ3" s="86"/>
      <c r="PGA3" s="86"/>
      <c r="PGB3" s="86"/>
      <c r="PGC3" s="86"/>
      <c r="PGD3" s="86"/>
      <c r="PGE3" s="86"/>
      <c r="PGF3" s="86"/>
      <c r="PGG3" s="86"/>
      <c r="PGH3" s="86"/>
      <c r="PGI3" s="86"/>
      <c r="PGJ3" s="86"/>
      <c r="PGK3" s="86"/>
      <c r="PGL3" s="86"/>
      <c r="PGM3" s="86"/>
      <c r="PGN3" s="86"/>
      <c r="PGO3" s="86"/>
      <c r="PGP3" s="86"/>
      <c r="PGQ3" s="86"/>
      <c r="PGR3" s="86"/>
      <c r="PGS3" s="86"/>
      <c r="PGT3" s="86"/>
      <c r="PGU3" s="86"/>
      <c r="PGV3" s="86"/>
      <c r="PGW3" s="86"/>
      <c r="PGX3" s="86"/>
      <c r="PGY3" s="86"/>
      <c r="PGZ3" s="86"/>
      <c r="PHA3" s="86"/>
      <c r="PHB3" s="86"/>
      <c r="PHC3" s="86"/>
      <c r="PHD3" s="86"/>
      <c r="PHE3" s="86"/>
      <c r="PHF3" s="86"/>
      <c r="PHG3" s="86"/>
      <c r="PHH3" s="86"/>
      <c r="PHI3" s="86"/>
      <c r="PHJ3" s="86"/>
      <c r="PHK3" s="86"/>
      <c r="PHL3" s="86"/>
      <c r="PHM3" s="86"/>
      <c r="PHN3" s="86"/>
      <c r="PHO3" s="86"/>
      <c r="PHP3" s="86"/>
      <c r="PHQ3" s="86"/>
      <c r="PHR3" s="86"/>
      <c r="PHS3" s="86"/>
      <c r="PHT3" s="86"/>
      <c r="PHU3" s="86"/>
      <c r="PHV3" s="86"/>
      <c r="PHW3" s="86"/>
      <c r="PHX3" s="86"/>
      <c r="PHY3" s="86"/>
      <c r="PHZ3" s="86"/>
      <c r="PIA3" s="86"/>
      <c r="PIB3" s="86"/>
      <c r="PIC3" s="86"/>
      <c r="PID3" s="86"/>
      <c r="PIE3" s="86"/>
      <c r="PIF3" s="86"/>
      <c r="PIG3" s="86"/>
      <c r="PIH3" s="86"/>
      <c r="PII3" s="86"/>
      <c r="PIJ3" s="86"/>
      <c r="PIK3" s="86"/>
      <c r="PIL3" s="86"/>
      <c r="PIM3" s="86"/>
      <c r="PIN3" s="86"/>
      <c r="PIO3" s="86"/>
      <c r="PIP3" s="86"/>
      <c r="PIQ3" s="86"/>
      <c r="PIR3" s="86"/>
      <c r="PIS3" s="86"/>
      <c r="PIT3" s="86"/>
      <c r="PIU3" s="86"/>
      <c r="PIV3" s="86"/>
      <c r="PIW3" s="86"/>
      <c r="PIX3" s="86"/>
      <c r="PIY3" s="86"/>
      <c r="PIZ3" s="86"/>
      <c r="PJA3" s="86"/>
      <c r="PJB3" s="86"/>
      <c r="PJC3" s="86"/>
      <c r="PJD3" s="86"/>
      <c r="PJE3" s="86"/>
      <c r="PJF3" s="86"/>
      <c r="PJG3" s="86"/>
      <c r="PJH3" s="86"/>
      <c r="PJI3" s="86"/>
      <c r="PJJ3" s="86"/>
      <c r="PJK3" s="86"/>
      <c r="PJL3" s="86"/>
      <c r="PJM3" s="86"/>
      <c r="PJN3" s="86"/>
      <c r="PJO3" s="86"/>
      <c r="PJP3" s="86"/>
      <c r="PJQ3" s="86"/>
      <c r="PJR3" s="86"/>
      <c r="PJS3" s="86"/>
      <c r="PJT3" s="86"/>
      <c r="PJU3" s="86"/>
      <c r="PJV3" s="86"/>
      <c r="PJW3" s="86"/>
      <c r="PJX3" s="86"/>
      <c r="PJY3" s="86"/>
      <c r="PJZ3" s="86"/>
      <c r="PKA3" s="86"/>
      <c r="PKB3" s="86"/>
      <c r="PKC3" s="86"/>
      <c r="PKD3" s="86"/>
      <c r="PKE3" s="86"/>
      <c r="PKF3" s="86"/>
      <c r="PKG3" s="86"/>
      <c r="PKH3" s="86"/>
      <c r="PKI3" s="86"/>
      <c r="PKJ3" s="86"/>
      <c r="PKK3" s="86"/>
      <c r="PKL3" s="86"/>
      <c r="PKM3" s="86"/>
      <c r="PKN3" s="86"/>
      <c r="PKO3" s="86"/>
      <c r="PKP3" s="86"/>
      <c r="PKQ3" s="86"/>
      <c r="PKR3" s="86"/>
      <c r="PKS3" s="86"/>
      <c r="PKT3" s="86"/>
      <c r="PKU3" s="86"/>
      <c r="PKV3" s="86"/>
      <c r="PKW3" s="86"/>
      <c r="PKX3" s="86"/>
      <c r="PKY3" s="86"/>
      <c r="PKZ3" s="86"/>
      <c r="PLA3" s="86"/>
      <c r="PLB3" s="86"/>
      <c r="PLC3" s="86"/>
      <c r="PLD3" s="86"/>
      <c r="PLE3" s="86"/>
      <c r="PLF3" s="86"/>
      <c r="PLG3" s="86"/>
      <c r="PLH3" s="86"/>
      <c r="PLI3" s="86"/>
      <c r="PLJ3" s="86"/>
      <c r="PLK3" s="86"/>
      <c r="PLL3" s="86"/>
      <c r="PLM3" s="86"/>
      <c r="PLN3" s="86"/>
      <c r="PLO3" s="86"/>
      <c r="PLP3" s="86"/>
      <c r="PLQ3" s="86"/>
      <c r="PLR3" s="86"/>
      <c r="PLS3" s="86"/>
      <c r="PLT3" s="86"/>
      <c r="PLU3" s="86"/>
      <c r="PLV3" s="86"/>
      <c r="PLW3" s="86"/>
      <c r="PLX3" s="86"/>
      <c r="PLY3" s="86"/>
      <c r="PLZ3" s="86"/>
      <c r="PMA3" s="86"/>
      <c r="PMB3" s="86"/>
      <c r="PMC3" s="86"/>
      <c r="PMD3" s="86"/>
      <c r="PME3" s="86"/>
      <c r="PMF3" s="86"/>
      <c r="PMG3" s="86"/>
      <c r="PMH3" s="86"/>
      <c r="PMI3" s="86"/>
      <c r="PMJ3" s="86"/>
      <c r="PMK3" s="86"/>
      <c r="PML3" s="86"/>
      <c r="PMM3" s="86"/>
      <c r="PMN3" s="86"/>
      <c r="PMO3" s="86"/>
      <c r="PMP3" s="86"/>
      <c r="PMQ3" s="86"/>
      <c r="PMR3" s="86"/>
      <c r="PMS3" s="86"/>
      <c r="PMT3" s="86"/>
      <c r="PMU3" s="86"/>
      <c r="PMV3" s="86"/>
      <c r="PMW3" s="86"/>
      <c r="PMX3" s="86"/>
      <c r="PMY3" s="86"/>
      <c r="PMZ3" s="86"/>
      <c r="PNA3" s="86"/>
      <c r="PNB3" s="86"/>
      <c r="PNC3" s="86"/>
      <c r="PND3" s="86"/>
      <c r="PNE3" s="86"/>
      <c r="PNF3" s="86"/>
      <c r="PNG3" s="86"/>
      <c r="PNH3" s="86"/>
      <c r="PNI3" s="86"/>
      <c r="PNJ3" s="86"/>
      <c r="PNK3" s="86"/>
      <c r="PNL3" s="86"/>
      <c r="PNM3" s="86"/>
      <c r="PNN3" s="86"/>
      <c r="PNO3" s="86"/>
      <c r="PNP3" s="86"/>
      <c r="PNQ3" s="86"/>
      <c r="PNR3" s="86"/>
      <c r="PNS3" s="86"/>
      <c r="PNT3" s="86"/>
      <c r="PNU3" s="86"/>
      <c r="PNV3" s="86"/>
      <c r="PNW3" s="86"/>
      <c r="PNX3" s="86"/>
      <c r="PNY3" s="86"/>
      <c r="PNZ3" s="86"/>
      <c r="POA3" s="86"/>
      <c r="POB3" s="86"/>
      <c r="POC3" s="86"/>
      <c r="POD3" s="86"/>
      <c r="POE3" s="86"/>
      <c r="POF3" s="86"/>
      <c r="POG3" s="86"/>
      <c r="POH3" s="86"/>
      <c r="POI3" s="86"/>
      <c r="POJ3" s="86"/>
      <c r="POK3" s="86"/>
      <c r="POL3" s="86"/>
      <c r="POM3" s="86"/>
      <c r="PON3" s="86"/>
      <c r="POO3" s="86"/>
      <c r="POP3" s="86"/>
      <c r="POQ3" s="86"/>
      <c r="POR3" s="86"/>
      <c r="POS3" s="86"/>
      <c r="POT3" s="86"/>
      <c r="POU3" s="86"/>
      <c r="POV3" s="86"/>
      <c r="POW3" s="86"/>
      <c r="POX3" s="86"/>
      <c r="POY3" s="86"/>
      <c r="POZ3" s="86"/>
      <c r="PPA3" s="86"/>
      <c r="PPB3" s="86"/>
      <c r="PPC3" s="86"/>
      <c r="PPD3" s="86"/>
      <c r="PPE3" s="86"/>
      <c r="PPF3" s="86"/>
      <c r="PPG3" s="86"/>
      <c r="PPH3" s="86"/>
      <c r="PPI3" s="86"/>
      <c r="PPJ3" s="86"/>
      <c r="PPK3" s="86"/>
      <c r="PPL3" s="86"/>
      <c r="PPM3" s="86"/>
      <c r="PPN3" s="86"/>
      <c r="PPO3" s="86"/>
      <c r="PPP3" s="86"/>
      <c r="PPQ3" s="86"/>
      <c r="PPR3" s="86"/>
      <c r="PPS3" s="86"/>
      <c r="PPT3" s="86"/>
      <c r="PPU3" s="86"/>
      <c r="PPV3" s="86"/>
      <c r="PPW3" s="86"/>
      <c r="PPX3" s="86"/>
      <c r="PPY3" s="86"/>
      <c r="PPZ3" s="86"/>
      <c r="PQA3" s="86"/>
      <c r="PQB3" s="86"/>
      <c r="PQC3" s="86"/>
      <c r="PQD3" s="86"/>
      <c r="PQE3" s="86"/>
      <c r="PQF3" s="86"/>
      <c r="PQG3" s="86"/>
      <c r="PQH3" s="86"/>
      <c r="PQI3" s="86"/>
      <c r="PQJ3" s="86"/>
      <c r="PQK3" s="86"/>
      <c r="PQL3" s="86"/>
      <c r="PQM3" s="86"/>
      <c r="PQN3" s="86"/>
      <c r="PQO3" s="86"/>
      <c r="PQP3" s="86"/>
      <c r="PQQ3" s="86"/>
      <c r="PQR3" s="86"/>
      <c r="PQS3" s="86"/>
      <c r="PQT3" s="86"/>
      <c r="PQU3" s="86"/>
      <c r="PQV3" s="86"/>
      <c r="PQW3" s="86"/>
      <c r="PQX3" s="86"/>
      <c r="PQY3" s="86"/>
      <c r="PQZ3" s="86"/>
      <c r="PRA3" s="86"/>
      <c r="PRB3" s="86"/>
      <c r="PRC3" s="86"/>
      <c r="PRD3" s="86"/>
      <c r="PRE3" s="86"/>
      <c r="PRF3" s="86"/>
      <c r="PRG3" s="86"/>
      <c r="PRH3" s="86"/>
      <c r="PRI3" s="86"/>
      <c r="PRJ3" s="86"/>
      <c r="PRK3" s="86"/>
      <c r="PRL3" s="86"/>
      <c r="PRM3" s="86"/>
      <c r="PRN3" s="86"/>
      <c r="PRO3" s="86"/>
      <c r="PRP3" s="86"/>
      <c r="PRQ3" s="86"/>
      <c r="PRR3" s="86"/>
      <c r="PRS3" s="86"/>
      <c r="PRT3" s="86"/>
      <c r="PRU3" s="86"/>
      <c r="PRV3" s="86"/>
      <c r="PRW3" s="86"/>
      <c r="PRX3" s="86"/>
      <c r="PRY3" s="86"/>
      <c r="PRZ3" s="86"/>
      <c r="PSA3" s="86"/>
      <c r="PSB3" s="86"/>
      <c r="PSC3" s="86"/>
      <c r="PSD3" s="86"/>
      <c r="PSE3" s="86"/>
      <c r="PSF3" s="86"/>
      <c r="PSG3" s="86"/>
      <c r="PSH3" s="86"/>
      <c r="PSI3" s="86"/>
      <c r="PSJ3" s="86"/>
      <c r="PSK3" s="86"/>
      <c r="PSL3" s="86"/>
      <c r="PSM3" s="86"/>
      <c r="PSN3" s="86"/>
      <c r="PSO3" s="86"/>
      <c r="PSP3" s="86"/>
      <c r="PSQ3" s="86"/>
      <c r="PSR3" s="86"/>
      <c r="PSS3" s="86"/>
      <c r="PST3" s="86"/>
      <c r="PSU3" s="86"/>
      <c r="PSV3" s="86"/>
      <c r="PSW3" s="86"/>
      <c r="PSX3" s="86"/>
      <c r="PSY3" s="86"/>
      <c r="PSZ3" s="86"/>
      <c r="PTA3" s="86"/>
      <c r="PTB3" s="86"/>
      <c r="PTC3" s="86"/>
      <c r="PTD3" s="86"/>
      <c r="PTE3" s="86"/>
      <c r="PTF3" s="86"/>
      <c r="PTG3" s="86"/>
      <c r="PTH3" s="86"/>
      <c r="PTI3" s="86"/>
      <c r="PTJ3" s="86"/>
      <c r="PTK3" s="86"/>
      <c r="PTL3" s="86"/>
      <c r="PTM3" s="86"/>
      <c r="PTN3" s="86"/>
      <c r="PTO3" s="86"/>
      <c r="PTP3" s="86"/>
      <c r="PTQ3" s="86"/>
      <c r="PTR3" s="86"/>
      <c r="PTS3" s="86"/>
      <c r="PTT3" s="86"/>
      <c r="PTU3" s="86"/>
      <c r="PTV3" s="86"/>
      <c r="PTW3" s="86"/>
      <c r="PTX3" s="86"/>
      <c r="PTY3" s="86"/>
      <c r="PTZ3" s="86"/>
      <c r="PUA3" s="86"/>
      <c r="PUB3" s="86"/>
      <c r="PUC3" s="86"/>
      <c r="PUD3" s="86"/>
      <c r="PUE3" s="86"/>
      <c r="PUF3" s="86"/>
      <c r="PUG3" s="86"/>
      <c r="PUH3" s="86"/>
      <c r="PUI3" s="86"/>
      <c r="PUJ3" s="86"/>
      <c r="PUK3" s="86"/>
      <c r="PUL3" s="86"/>
      <c r="PUM3" s="86"/>
      <c r="PUN3" s="86"/>
      <c r="PUO3" s="86"/>
      <c r="PUP3" s="86"/>
      <c r="PUQ3" s="86"/>
      <c r="PUR3" s="86"/>
      <c r="PUS3" s="86"/>
      <c r="PUT3" s="86"/>
      <c r="PUU3" s="86"/>
      <c r="PUV3" s="86"/>
      <c r="PUW3" s="86"/>
      <c r="PUX3" s="86"/>
      <c r="PUY3" s="86"/>
      <c r="PUZ3" s="86"/>
      <c r="PVA3" s="86"/>
      <c r="PVB3" s="86"/>
      <c r="PVC3" s="86"/>
      <c r="PVD3" s="86"/>
      <c r="PVE3" s="86"/>
      <c r="PVF3" s="86"/>
      <c r="PVG3" s="86"/>
      <c r="PVH3" s="86"/>
      <c r="PVI3" s="86"/>
      <c r="PVJ3" s="86"/>
      <c r="PVK3" s="86"/>
      <c r="PVL3" s="86"/>
      <c r="PVM3" s="86"/>
      <c r="PVN3" s="86"/>
      <c r="PVO3" s="86"/>
      <c r="PVP3" s="86"/>
      <c r="PVQ3" s="86"/>
      <c r="PVR3" s="86"/>
      <c r="PVS3" s="86"/>
      <c r="PVT3" s="86"/>
      <c r="PVU3" s="86"/>
      <c r="PVV3" s="86"/>
      <c r="PVW3" s="86"/>
      <c r="PVX3" s="86"/>
      <c r="PVY3" s="86"/>
      <c r="PVZ3" s="86"/>
      <c r="PWA3" s="86"/>
      <c r="PWB3" s="86"/>
      <c r="PWC3" s="86"/>
      <c r="PWD3" s="86"/>
      <c r="PWE3" s="86"/>
      <c r="PWF3" s="86"/>
      <c r="PWG3" s="86"/>
      <c r="PWH3" s="86"/>
      <c r="PWI3" s="86"/>
      <c r="PWJ3" s="86"/>
      <c r="PWK3" s="86"/>
      <c r="PWL3" s="86"/>
      <c r="PWM3" s="86"/>
      <c r="PWN3" s="86"/>
      <c r="PWO3" s="86"/>
      <c r="PWP3" s="86"/>
      <c r="PWQ3" s="86"/>
      <c r="PWR3" s="86"/>
      <c r="PWS3" s="86"/>
      <c r="PWT3" s="86"/>
      <c r="PWU3" s="86"/>
      <c r="PWV3" s="86"/>
      <c r="PWW3" s="86"/>
      <c r="PWX3" s="86"/>
      <c r="PWY3" s="86"/>
      <c r="PWZ3" s="86"/>
      <c r="PXA3" s="86"/>
      <c r="PXB3" s="86"/>
      <c r="PXC3" s="86"/>
      <c r="PXD3" s="86"/>
      <c r="PXE3" s="86"/>
      <c r="PXF3" s="86"/>
      <c r="PXG3" s="86"/>
      <c r="PXH3" s="86"/>
      <c r="PXI3" s="86"/>
      <c r="PXJ3" s="86"/>
      <c r="PXK3" s="86"/>
      <c r="PXL3" s="86"/>
      <c r="PXM3" s="86"/>
      <c r="PXN3" s="86"/>
      <c r="PXO3" s="86"/>
      <c r="PXP3" s="86"/>
      <c r="PXQ3" s="86"/>
      <c r="PXR3" s="86"/>
      <c r="PXS3" s="86"/>
      <c r="PXT3" s="86"/>
      <c r="PXU3" s="86"/>
      <c r="PXV3" s="86"/>
      <c r="PXW3" s="86"/>
      <c r="PXX3" s="86"/>
      <c r="PXY3" s="86"/>
      <c r="PXZ3" s="86"/>
      <c r="PYA3" s="86"/>
      <c r="PYB3" s="86"/>
      <c r="PYC3" s="86"/>
      <c r="PYD3" s="86"/>
      <c r="PYE3" s="86"/>
      <c r="PYF3" s="86"/>
      <c r="PYG3" s="86"/>
      <c r="PYH3" s="86"/>
      <c r="PYI3" s="86"/>
      <c r="PYJ3" s="86"/>
      <c r="PYK3" s="86"/>
      <c r="PYL3" s="86"/>
      <c r="PYM3" s="86"/>
      <c r="PYN3" s="86"/>
      <c r="PYO3" s="86"/>
      <c r="PYP3" s="86"/>
      <c r="PYQ3" s="86"/>
      <c r="PYR3" s="86"/>
      <c r="PYS3" s="86"/>
      <c r="PYT3" s="86"/>
      <c r="PYU3" s="86"/>
      <c r="PYV3" s="86"/>
      <c r="PYW3" s="86"/>
      <c r="PYX3" s="86"/>
      <c r="PYY3" s="86"/>
      <c r="PYZ3" s="86"/>
      <c r="PZA3" s="86"/>
      <c r="PZB3" s="86"/>
      <c r="PZC3" s="86"/>
      <c r="PZD3" s="86"/>
      <c r="PZE3" s="86"/>
      <c r="PZF3" s="86"/>
      <c r="PZG3" s="86"/>
      <c r="PZH3" s="86"/>
      <c r="PZI3" s="86"/>
      <c r="PZJ3" s="86"/>
      <c r="PZK3" s="86"/>
      <c r="PZL3" s="86"/>
      <c r="PZM3" s="86"/>
      <c r="PZN3" s="86"/>
      <c r="PZO3" s="86"/>
      <c r="PZP3" s="86"/>
      <c r="PZQ3" s="86"/>
      <c r="PZR3" s="86"/>
      <c r="PZS3" s="86"/>
      <c r="PZT3" s="86"/>
      <c r="PZU3" s="86"/>
      <c r="PZV3" s="86"/>
      <c r="PZW3" s="86"/>
      <c r="PZX3" s="86"/>
      <c r="PZY3" s="86"/>
      <c r="PZZ3" s="86"/>
      <c r="QAA3" s="86"/>
      <c r="QAB3" s="86"/>
      <c r="QAC3" s="86"/>
      <c r="QAD3" s="86"/>
      <c r="QAE3" s="86"/>
      <c r="QAF3" s="86"/>
      <c r="QAG3" s="86"/>
      <c r="QAH3" s="86"/>
      <c r="QAI3" s="86"/>
      <c r="QAJ3" s="86"/>
      <c r="QAK3" s="86"/>
      <c r="QAL3" s="86"/>
      <c r="QAM3" s="86"/>
      <c r="QAN3" s="86"/>
      <c r="QAO3" s="86"/>
      <c r="QAP3" s="86"/>
      <c r="QAQ3" s="86"/>
      <c r="QAR3" s="86"/>
      <c r="QAS3" s="86"/>
      <c r="QAT3" s="86"/>
      <c r="QAU3" s="86"/>
      <c r="QAV3" s="86"/>
      <c r="QAW3" s="86"/>
      <c r="QAX3" s="86"/>
      <c r="QAY3" s="86"/>
      <c r="QAZ3" s="86"/>
      <c r="QBA3" s="86"/>
      <c r="QBB3" s="86"/>
      <c r="QBC3" s="86"/>
      <c r="QBD3" s="86"/>
      <c r="QBE3" s="86"/>
      <c r="QBF3" s="86"/>
      <c r="QBG3" s="86"/>
      <c r="QBH3" s="86"/>
      <c r="QBI3" s="86"/>
      <c r="QBJ3" s="86"/>
      <c r="QBK3" s="86"/>
      <c r="QBL3" s="86"/>
      <c r="QBM3" s="86"/>
      <c r="QBN3" s="86"/>
      <c r="QBO3" s="86"/>
      <c r="QBP3" s="86"/>
      <c r="QBQ3" s="86"/>
      <c r="QBR3" s="86"/>
      <c r="QBS3" s="86"/>
      <c r="QBT3" s="86"/>
      <c r="QBU3" s="86"/>
      <c r="QBV3" s="86"/>
      <c r="QBW3" s="86"/>
      <c r="QBX3" s="86"/>
      <c r="QBY3" s="86"/>
      <c r="QBZ3" s="86"/>
      <c r="QCA3" s="86"/>
      <c r="QCB3" s="86"/>
      <c r="QCC3" s="86"/>
      <c r="QCD3" s="86"/>
      <c r="QCE3" s="86"/>
      <c r="QCF3" s="86"/>
      <c r="QCG3" s="86"/>
      <c r="QCH3" s="86"/>
      <c r="QCI3" s="86"/>
      <c r="QCJ3" s="86"/>
      <c r="QCK3" s="86"/>
      <c r="QCL3" s="86"/>
      <c r="QCM3" s="86"/>
      <c r="QCN3" s="86"/>
      <c r="QCO3" s="86"/>
      <c r="QCP3" s="86"/>
      <c r="QCQ3" s="86"/>
      <c r="QCR3" s="86"/>
      <c r="QCS3" s="86"/>
      <c r="QCT3" s="86"/>
      <c r="QCU3" s="86"/>
      <c r="QCV3" s="86"/>
      <c r="QCW3" s="86"/>
      <c r="QCX3" s="86"/>
      <c r="QCY3" s="86"/>
      <c r="QCZ3" s="86"/>
      <c r="QDA3" s="86"/>
      <c r="QDB3" s="86"/>
      <c r="QDC3" s="86"/>
      <c r="QDD3" s="86"/>
      <c r="QDE3" s="86"/>
      <c r="QDF3" s="86"/>
      <c r="QDG3" s="86"/>
      <c r="QDH3" s="86"/>
      <c r="QDI3" s="86"/>
      <c r="QDJ3" s="86"/>
      <c r="QDK3" s="86"/>
      <c r="QDL3" s="86"/>
      <c r="QDM3" s="86"/>
      <c r="QDN3" s="86"/>
      <c r="QDO3" s="86"/>
      <c r="QDP3" s="86"/>
      <c r="QDQ3" s="86"/>
      <c r="QDR3" s="86"/>
      <c r="QDS3" s="86"/>
      <c r="QDT3" s="86"/>
      <c r="QDU3" s="86"/>
      <c r="QDV3" s="86"/>
      <c r="QDW3" s="86"/>
      <c r="QDX3" s="86"/>
      <c r="QDY3" s="86"/>
      <c r="QDZ3" s="86"/>
      <c r="QEA3" s="86"/>
      <c r="QEB3" s="86"/>
      <c r="QEC3" s="86"/>
      <c r="QED3" s="86"/>
      <c r="QEE3" s="86"/>
      <c r="QEF3" s="86"/>
      <c r="QEG3" s="86"/>
      <c r="QEH3" s="86"/>
      <c r="QEI3" s="86"/>
      <c r="QEJ3" s="86"/>
      <c r="QEK3" s="86"/>
      <c r="QEL3" s="86"/>
      <c r="QEM3" s="86"/>
      <c r="QEN3" s="86"/>
      <c r="QEO3" s="86"/>
      <c r="QEP3" s="86"/>
      <c r="QEQ3" s="86"/>
      <c r="QER3" s="86"/>
      <c r="QES3" s="86"/>
      <c r="QET3" s="86"/>
      <c r="QEU3" s="86"/>
      <c r="QEV3" s="86"/>
      <c r="QEW3" s="86"/>
      <c r="QEX3" s="86"/>
      <c r="QEY3" s="86"/>
      <c r="QEZ3" s="86"/>
      <c r="QFA3" s="86"/>
      <c r="QFB3" s="86"/>
      <c r="QFC3" s="86"/>
      <c r="QFD3" s="86"/>
      <c r="QFE3" s="86"/>
      <c r="QFF3" s="86"/>
      <c r="QFG3" s="86"/>
      <c r="QFH3" s="86"/>
      <c r="QFI3" s="86"/>
      <c r="QFJ3" s="86"/>
      <c r="QFK3" s="86"/>
      <c r="QFL3" s="86"/>
      <c r="QFM3" s="86"/>
      <c r="QFN3" s="86"/>
      <c r="QFO3" s="86"/>
      <c r="QFP3" s="86"/>
      <c r="QFQ3" s="86"/>
      <c r="QFR3" s="86"/>
      <c r="QFS3" s="86"/>
      <c r="QFT3" s="86"/>
      <c r="QFU3" s="86"/>
      <c r="QFV3" s="86"/>
      <c r="QFW3" s="86"/>
      <c r="QFX3" s="86"/>
      <c r="QFY3" s="86"/>
      <c r="QFZ3" s="86"/>
      <c r="QGA3" s="86"/>
      <c r="QGB3" s="86"/>
      <c r="QGC3" s="86"/>
      <c r="QGD3" s="86"/>
      <c r="QGE3" s="86"/>
      <c r="QGF3" s="86"/>
      <c r="QGG3" s="86"/>
      <c r="QGH3" s="86"/>
      <c r="QGI3" s="86"/>
      <c r="QGJ3" s="86"/>
      <c r="QGK3" s="86"/>
      <c r="QGL3" s="86"/>
      <c r="QGM3" s="86"/>
      <c r="QGN3" s="86"/>
      <c r="QGO3" s="86"/>
      <c r="QGP3" s="86"/>
      <c r="QGQ3" s="86"/>
      <c r="QGR3" s="86"/>
      <c r="QGS3" s="86"/>
      <c r="QGT3" s="86"/>
      <c r="QGU3" s="86"/>
      <c r="QGV3" s="86"/>
      <c r="QGW3" s="86"/>
      <c r="QGX3" s="86"/>
      <c r="QGY3" s="86"/>
      <c r="QGZ3" s="86"/>
      <c r="QHA3" s="86"/>
      <c r="QHB3" s="86"/>
      <c r="QHC3" s="86"/>
      <c r="QHD3" s="86"/>
      <c r="QHE3" s="86"/>
      <c r="QHF3" s="86"/>
      <c r="QHG3" s="86"/>
      <c r="QHH3" s="86"/>
      <c r="QHI3" s="86"/>
      <c r="QHJ3" s="86"/>
      <c r="QHK3" s="86"/>
      <c r="QHL3" s="86"/>
      <c r="QHM3" s="86"/>
      <c r="QHN3" s="86"/>
      <c r="QHO3" s="86"/>
      <c r="QHP3" s="86"/>
      <c r="QHQ3" s="86"/>
      <c r="QHR3" s="86"/>
      <c r="QHS3" s="86"/>
      <c r="QHT3" s="86"/>
      <c r="QHU3" s="86"/>
      <c r="QHV3" s="86"/>
      <c r="QHW3" s="86"/>
      <c r="QHX3" s="86"/>
      <c r="QHY3" s="86"/>
      <c r="QHZ3" s="86"/>
      <c r="QIA3" s="86"/>
      <c r="QIB3" s="86"/>
      <c r="QIC3" s="86"/>
      <c r="QID3" s="86"/>
      <c r="QIE3" s="86"/>
      <c r="QIF3" s="86"/>
      <c r="QIG3" s="86"/>
      <c r="QIH3" s="86"/>
      <c r="QII3" s="86"/>
      <c r="QIJ3" s="86"/>
      <c r="QIK3" s="86"/>
      <c r="QIL3" s="86"/>
      <c r="QIM3" s="86"/>
      <c r="QIN3" s="86"/>
      <c r="QIO3" s="86"/>
      <c r="QIP3" s="86"/>
      <c r="QIQ3" s="86"/>
      <c r="QIR3" s="86"/>
      <c r="QIS3" s="86"/>
      <c r="QIT3" s="86"/>
      <c r="QIU3" s="86"/>
      <c r="QIV3" s="86"/>
      <c r="QIW3" s="86"/>
      <c r="QIX3" s="86"/>
      <c r="QIY3" s="86"/>
      <c r="QIZ3" s="86"/>
      <c r="QJA3" s="86"/>
      <c r="QJB3" s="86"/>
      <c r="QJC3" s="86"/>
      <c r="QJD3" s="86"/>
      <c r="QJE3" s="86"/>
      <c r="QJF3" s="86"/>
      <c r="QJG3" s="86"/>
      <c r="QJH3" s="86"/>
      <c r="QJI3" s="86"/>
      <c r="QJJ3" s="86"/>
      <c r="QJK3" s="86"/>
      <c r="QJL3" s="86"/>
      <c r="QJM3" s="86"/>
      <c r="QJN3" s="86"/>
      <c r="QJO3" s="86"/>
      <c r="QJP3" s="86"/>
      <c r="QJQ3" s="86"/>
      <c r="QJR3" s="86"/>
      <c r="QJS3" s="86"/>
      <c r="QJT3" s="86"/>
      <c r="QJU3" s="86"/>
      <c r="QJV3" s="86"/>
      <c r="QJW3" s="86"/>
      <c r="QJX3" s="86"/>
      <c r="QJY3" s="86"/>
      <c r="QJZ3" s="86"/>
      <c r="QKA3" s="86"/>
      <c r="QKB3" s="86"/>
      <c r="QKC3" s="86"/>
      <c r="QKD3" s="86"/>
      <c r="QKE3" s="86"/>
      <c r="QKF3" s="86"/>
      <c r="QKG3" s="86"/>
      <c r="QKH3" s="86"/>
      <c r="QKI3" s="86"/>
      <c r="QKJ3" s="86"/>
      <c r="QKK3" s="86"/>
      <c r="QKL3" s="86"/>
      <c r="QKM3" s="86"/>
      <c r="QKN3" s="86"/>
      <c r="QKO3" s="86"/>
      <c r="QKP3" s="86"/>
      <c r="QKQ3" s="86"/>
      <c r="QKR3" s="86"/>
      <c r="QKS3" s="86"/>
      <c r="QKT3" s="86"/>
      <c r="QKU3" s="86"/>
      <c r="QKV3" s="86"/>
      <c r="QKW3" s="86"/>
      <c r="QKX3" s="86"/>
      <c r="QKY3" s="86"/>
      <c r="QKZ3" s="86"/>
      <c r="QLA3" s="86"/>
      <c r="QLB3" s="86"/>
      <c r="QLC3" s="86"/>
      <c r="QLD3" s="86"/>
      <c r="QLE3" s="86"/>
      <c r="QLF3" s="86"/>
      <c r="QLG3" s="86"/>
      <c r="QLH3" s="86"/>
      <c r="QLI3" s="86"/>
      <c r="QLJ3" s="86"/>
      <c r="QLK3" s="86"/>
      <c r="QLL3" s="86"/>
      <c r="QLM3" s="86"/>
      <c r="QLN3" s="86"/>
      <c r="QLO3" s="86"/>
      <c r="QLP3" s="86"/>
      <c r="QLQ3" s="86"/>
      <c r="QLR3" s="86"/>
      <c r="QLS3" s="86"/>
      <c r="QLT3" s="86"/>
      <c r="QLU3" s="86"/>
      <c r="QLV3" s="86"/>
      <c r="QLW3" s="86"/>
      <c r="QLX3" s="86"/>
      <c r="QLY3" s="86"/>
      <c r="QLZ3" s="86"/>
      <c r="QMA3" s="86"/>
      <c r="QMB3" s="86"/>
      <c r="QMC3" s="86"/>
      <c r="QMD3" s="86"/>
      <c r="QME3" s="86"/>
      <c r="QMF3" s="86"/>
      <c r="QMG3" s="86"/>
      <c r="QMH3" s="86"/>
      <c r="QMI3" s="86"/>
      <c r="QMJ3" s="86"/>
      <c r="QMK3" s="86"/>
      <c r="QML3" s="86"/>
      <c r="QMM3" s="86"/>
      <c r="QMN3" s="86"/>
      <c r="QMO3" s="86"/>
      <c r="QMP3" s="86"/>
      <c r="QMQ3" s="86"/>
      <c r="QMR3" s="86"/>
      <c r="QMS3" s="86"/>
      <c r="QMT3" s="86"/>
      <c r="QMU3" s="86"/>
      <c r="QMV3" s="86"/>
      <c r="QMW3" s="86"/>
      <c r="QMX3" s="86"/>
      <c r="QMY3" s="86"/>
      <c r="QMZ3" s="86"/>
      <c r="QNA3" s="86"/>
      <c r="QNB3" s="86"/>
      <c r="QNC3" s="86"/>
      <c r="QND3" s="86"/>
      <c r="QNE3" s="86"/>
      <c r="QNF3" s="86"/>
      <c r="QNG3" s="86"/>
      <c r="QNH3" s="86"/>
      <c r="QNI3" s="86"/>
      <c r="QNJ3" s="86"/>
      <c r="QNK3" s="86"/>
      <c r="QNL3" s="86"/>
      <c r="QNM3" s="86"/>
      <c r="QNN3" s="86"/>
      <c r="QNO3" s="86"/>
      <c r="QNP3" s="86"/>
      <c r="QNQ3" s="86"/>
      <c r="QNR3" s="86"/>
      <c r="QNS3" s="86"/>
      <c r="QNT3" s="86"/>
      <c r="QNU3" s="86"/>
      <c r="QNV3" s="86"/>
      <c r="QNW3" s="86"/>
      <c r="QNX3" s="86"/>
      <c r="QNY3" s="86"/>
      <c r="QNZ3" s="86"/>
      <c r="QOA3" s="86"/>
      <c r="QOB3" s="86"/>
      <c r="QOC3" s="86"/>
      <c r="QOD3" s="86"/>
      <c r="QOE3" s="86"/>
      <c r="QOF3" s="86"/>
      <c r="QOG3" s="86"/>
      <c r="QOH3" s="86"/>
      <c r="QOI3" s="86"/>
      <c r="QOJ3" s="86"/>
      <c r="QOK3" s="86"/>
      <c r="QOL3" s="86"/>
      <c r="QOM3" s="86"/>
      <c r="QON3" s="86"/>
      <c r="QOO3" s="86"/>
      <c r="QOP3" s="86"/>
      <c r="QOQ3" s="86"/>
      <c r="QOR3" s="86"/>
      <c r="QOS3" s="86"/>
      <c r="QOT3" s="86"/>
      <c r="QOU3" s="86"/>
      <c r="QOV3" s="86"/>
      <c r="QOW3" s="86"/>
      <c r="QOX3" s="86"/>
      <c r="QOY3" s="86"/>
      <c r="QOZ3" s="86"/>
      <c r="QPA3" s="86"/>
      <c r="QPB3" s="86"/>
      <c r="QPC3" s="86"/>
      <c r="QPD3" s="86"/>
      <c r="QPE3" s="86"/>
      <c r="QPF3" s="86"/>
      <c r="QPG3" s="86"/>
      <c r="QPH3" s="86"/>
      <c r="QPI3" s="86"/>
      <c r="QPJ3" s="86"/>
      <c r="QPK3" s="86"/>
      <c r="QPL3" s="86"/>
      <c r="QPM3" s="86"/>
      <c r="QPN3" s="86"/>
      <c r="QPO3" s="86"/>
      <c r="QPP3" s="86"/>
      <c r="QPQ3" s="86"/>
      <c r="QPR3" s="86"/>
      <c r="QPS3" s="86"/>
      <c r="QPT3" s="86"/>
      <c r="QPU3" s="86"/>
      <c r="QPV3" s="86"/>
      <c r="QPW3" s="86"/>
      <c r="QPX3" s="86"/>
      <c r="QPY3" s="86"/>
      <c r="QPZ3" s="86"/>
      <c r="QQA3" s="86"/>
      <c r="QQB3" s="86"/>
      <c r="QQC3" s="86"/>
      <c r="QQD3" s="86"/>
      <c r="QQE3" s="86"/>
      <c r="QQF3" s="86"/>
      <c r="QQG3" s="86"/>
      <c r="QQH3" s="86"/>
      <c r="QQI3" s="86"/>
      <c r="QQJ3" s="86"/>
      <c r="QQK3" s="86"/>
      <c r="QQL3" s="86"/>
      <c r="QQM3" s="86"/>
      <c r="QQN3" s="86"/>
      <c r="QQO3" s="86"/>
      <c r="QQP3" s="86"/>
      <c r="QQQ3" s="86"/>
      <c r="QQR3" s="86"/>
      <c r="QQS3" s="86"/>
      <c r="QQT3" s="86"/>
      <c r="QQU3" s="86"/>
      <c r="QQV3" s="86"/>
      <c r="QQW3" s="86"/>
      <c r="QQX3" s="86"/>
      <c r="QQY3" s="86"/>
      <c r="QQZ3" s="86"/>
      <c r="QRA3" s="86"/>
      <c r="QRB3" s="86"/>
      <c r="QRC3" s="86"/>
      <c r="QRD3" s="86"/>
      <c r="QRE3" s="86"/>
      <c r="QRF3" s="86"/>
      <c r="QRG3" s="86"/>
      <c r="QRH3" s="86"/>
      <c r="QRI3" s="86"/>
      <c r="QRJ3" s="86"/>
      <c r="QRK3" s="86"/>
      <c r="QRL3" s="86"/>
      <c r="QRM3" s="86"/>
      <c r="QRN3" s="86"/>
      <c r="QRO3" s="86"/>
      <c r="QRP3" s="86"/>
      <c r="QRQ3" s="86"/>
      <c r="QRR3" s="86"/>
      <c r="QRS3" s="86"/>
      <c r="QRT3" s="86"/>
      <c r="QRU3" s="86"/>
      <c r="QRV3" s="86"/>
      <c r="QRW3" s="86"/>
      <c r="QRX3" s="86"/>
      <c r="QRY3" s="86"/>
      <c r="QRZ3" s="86"/>
      <c r="QSA3" s="86"/>
      <c r="QSB3" s="86"/>
      <c r="QSC3" s="86"/>
      <c r="QSD3" s="86"/>
      <c r="QSE3" s="86"/>
      <c r="QSF3" s="86"/>
      <c r="QSG3" s="86"/>
      <c r="QSH3" s="86"/>
      <c r="QSI3" s="86"/>
      <c r="QSJ3" s="86"/>
      <c r="QSK3" s="86"/>
      <c r="QSL3" s="86"/>
      <c r="QSM3" s="86"/>
      <c r="QSN3" s="86"/>
      <c r="QSO3" s="86"/>
      <c r="QSP3" s="86"/>
      <c r="QSQ3" s="86"/>
      <c r="QSR3" s="86"/>
      <c r="QSS3" s="86"/>
      <c r="QST3" s="86"/>
      <c r="QSU3" s="86"/>
      <c r="QSV3" s="86"/>
      <c r="QSW3" s="86"/>
      <c r="QSX3" s="86"/>
      <c r="QSY3" s="86"/>
      <c r="QSZ3" s="86"/>
      <c r="QTA3" s="86"/>
      <c r="QTB3" s="86"/>
      <c r="QTC3" s="86"/>
      <c r="QTD3" s="86"/>
      <c r="QTE3" s="86"/>
      <c r="QTF3" s="86"/>
      <c r="QTG3" s="86"/>
      <c r="QTH3" s="86"/>
      <c r="QTI3" s="86"/>
      <c r="QTJ3" s="86"/>
      <c r="QTK3" s="86"/>
      <c r="QTL3" s="86"/>
      <c r="QTM3" s="86"/>
      <c r="QTN3" s="86"/>
      <c r="QTO3" s="86"/>
      <c r="QTP3" s="86"/>
      <c r="QTQ3" s="86"/>
      <c r="QTR3" s="86"/>
      <c r="QTS3" s="86"/>
      <c r="QTT3" s="86"/>
      <c r="QTU3" s="86"/>
      <c r="QTV3" s="86"/>
      <c r="QTW3" s="86"/>
      <c r="QTX3" s="86"/>
      <c r="QTY3" s="86"/>
      <c r="QTZ3" s="86"/>
      <c r="QUA3" s="86"/>
      <c r="QUB3" s="86"/>
      <c r="QUC3" s="86"/>
      <c r="QUD3" s="86"/>
      <c r="QUE3" s="86"/>
      <c r="QUF3" s="86"/>
      <c r="QUG3" s="86"/>
      <c r="QUH3" s="86"/>
      <c r="QUI3" s="86"/>
      <c r="QUJ3" s="86"/>
      <c r="QUK3" s="86"/>
      <c r="QUL3" s="86"/>
      <c r="QUM3" s="86"/>
      <c r="QUN3" s="86"/>
      <c r="QUO3" s="86"/>
      <c r="QUP3" s="86"/>
      <c r="QUQ3" s="86"/>
      <c r="QUR3" s="86"/>
      <c r="QUS3" s="86"/>
      <c r="QUT3" s="86"/>
      <c r="QUU3" s="86"/>
      <c r="QUV3" s="86"/>
      <c r="QUW3" s="86"/>
      <c r="QUX3" s="86"/>
      <c r="QUY3" s="86"/>
      <c r="QUZ3" s="86"/>
      <c r="QVA3" s="86"/>
      <c r="QVB3" s="86"/>
      <c r="QVC3" s="86"/>
      <c r="QVD3" s="86"/>
      <c r="QVE3" s="86"/>
      <c r="QVF3" s="86"/>
      <c r="QVG3" s="86"/>
      <c r="QVH3" s="86"/>
      <c r="QVI3" s="86"/>
      <c r="QVJ3" s="86"/>
      <c r="QVK3" s="86"/>
      <c r="QVL3" s="86"/>
      <c r="QVM3" s="86"/>
      <c r="QVN3" s="86"/>
      <c r="QVO3" s="86"/>
      <c r="QVP3" s="86"/>
      <c r="QVQ3" s="86"/>
      <c r="QVR3" s="86"/>
      <c r="QVS3" s="86"/>
      <c r="QVT3" s="86"/>
      <c r="QVU3" s="86"/>
      <c r="QVV3" s="86"/>
      <c r="QVW3" s="86"/>
      <c r="QVX3" s="86"/>
      <c r="QVY3" s="86"/>
      <c r="QVZ3" s="86"/>
      <c r="QWA3" s="86"/>
      <c r="QWB3" s="86"/>
      <c r="QWC3" s="86"/>
      <c r="QWD3" s="86"/>
      <c r="QWE3" s="86"/>
      <c r="QWF3" s="86"/>
      <c r="QWG3" s="86"/>
      <c r="QWH3" s="86"/>
      <c r="QWI3" s="86"/>
      <c r="QWJ3" s="86"/>
      <c r="QWK3" s="86"/>
      <c r="QWL3" s="86"/>
      <c r="QWM3" s="86"/>
      <c r="QWN3" s="86"/>
      <c r="QWO3" s="86"/>
      <c r="QWP3" s="86"/>
      <c r="QWQ3" s="86"/>
      <c r="QWR3" s="86"/>
      <c r="QWS3" s="86"/>
      <c r="QWT3" s="86"/>
      <c r="QWU3" s="86"/>
      <c r="QWV3" s="86"/>
      <c r="QWW3" s="86"/>
      <c r="QWX3" s="86"/>
      <c r="QWY3" s="86"/>
      <c r="QWZ3" s="86"/>
      <c r="QXA3" s="86"/>
      <c r="QXB3" s="86"/>
      <c r="QXC3" s="86"/>
      <c r="QXD3" s="86"/>
      <c r="QXE3" s="86"/>
      <c r="QXF3" s="86"/>
      <c r="QXG3" s="86"/>
      <c r="QXH3" s="86"/>
      <c r="QXI3" s="86"/>
      <c r="QXJ3" s="86"/>
      <c r="QXK3" s="86"/>
      <c r="QXL3" s="86"/>
      <c r="QXM3" s="86"/>
      <c r="QXN3" s="86"/>
      <c r="QXO3" s="86"/>
      <c r="QXP3" s="86"/>
      <c r="QXQ3" s="86"/>
      <c r="QXR3" s="86"/>
      <c r="QXS3" s="86"/>
      <c r="QXT3" s="86"/>
      <c r="QXU3" s="86"/>
      <c r="QXV3" s="86"/>
      <c r="QXW3" s="86"/>
      <c r="QXX3" s="86"/>
      <c r="QXY3" s="86"/>
      <c r="QXZ3" s="86"/>
      <c r="QYA3" s="86"/>
      <c r="QYB3" s="86"/>
      <c r="QYC3" s="86"/>
      <c r="QYD3" s="86"/>
      <c r="QYE3" s="86"/>
      <c r="QYF3" s="86"/>
      <c r="QYG3" s="86"/>
      <c r="QYH3" s="86"/>
      <c r="QYI3" s="86"/>
      <c r="QYJ3" s="86"/>
      <c r="QYK3" s="86"/>
      <c r="QYL3" s="86"/>
      <c r="QYM3" s="86"/>
      <c r="QYN3" s="86"/>
      <c r="QYO3" s="86"/>
      <c r="QYP3" s="86"/>
      <c r="QYQ3" s="86"/>
      <c r="QYR3" s="86"/>
      <c r="QYS3" s="86"/>
      <c r="QYT3" s="86"/>
      <c r="QYU3" s="86"/>
      <c r="QYV3" s="86"/>
      <c r="QYW3" s="86"/>
      <c r="QYX3" s="86"/>
      <c r="QYY3" s="86"/>
      <c r="QYZ3" s="86"/>
      <c r="QZA3" s="86"/>
      <c r="QZB3" s="86"/>
      <c r="QZC3" s="86"/>
      <c r="QZD3" s="86"/>
      <c r="QZE3" s="86"/>
      <c r="QZF3" s="86"/>
      <c r="QZG3" s="86"/>
      <c r="QZH3" s="86"/>
      <c r="QZI3" s="86"/>
      <c r="QZJ3" s="86"/>
      <c r="QZK3" s="86"/>
      <c r="QZL3" s="86"/>
      <c r="QZM3" s="86"/>
      <c r="QZN3" s="86"/>
      <c r="QZO3" s="86"/>
      <c r="QZP3" s="86"/>
      <c r="QZQ3" s="86"/>
      <c r="QZR3" s="86"/>
      <c r="QZS3" s="86"/>
      <c r="QZT3" s="86"/>
      <c r="QZU3" s="86"/>
      <c r="QZV3" s="86"/>
      <c r="QZW3" s="86"/>
      <c r="QZX3" s="86"/>
      <c r="QZY3" s="86"/>
      <c r="QZZ3" s="86"/>
      <c r="RAA3" s="86"/>
      <c r="RAB3" s="86"/>
      <c r="RAC3" s="86"/>
      <c r="RAD3" s="86"/>
      <c r="RAE3" s="86"/>
      <c r="RAF3" s="86"/>
      <c r="RAG3" s="86"/>
      <c r="RAH3" s="86"/>
      <c r="RAI3" s="86"/>
      <c r="RAJ3" s="86"/>
      <c r="RAK3" s="86"/>
      <c r="RAL3" s="86"/>
      <c r="RAM3" s="86"/>
      <c r="RAN3" s="86"/>
      <c r="RAO3" s="86"/>
      <c r="RAP3" s="86"/>
      <c r="RAQ3" s="86"/>
      <c r="RAR3" s="86"/>
      <c r="RAS3" s="86"/>
      <c r="RAT3" s="86"/>
      <c r="RAU3" s="86"/>
      <c r="RAV3" s="86"/>
      <c r="RAW3" s="86"/>
      <c r="RAX3" s="86"/>
      <c r="RAY3" s="86"/>
      <c r="RAZ3" s="86"/>
      <c r="RBA3" s="86"/>
      <c r="RBB3" s="86"/>
      <c r="RBC3" s="86"/>
      <c r="RBD3" s="86"/>
      <c r="RBE3" s="86"/>
      <c r="RBF3" s="86"/>
      <c r="RBG3" s="86"/>
      <c r="RBH3" s="86"/>
      <c r="RBI3" s="86"/>
      <c r="RBJ3" s="86"/>
      <c r="RBK3" s="86"/>
      <c r="RBL3" s="86"/>
      <c r="RBM3" s="86"/>
      <c r="RBN3" s="86"/>
      <c r="RBO3" s="86"/>
      <c r="RBP3" s="86"/>
      <c r="RBQ3" s="86"/>
      <c r="RBR3" s="86"/>
      <c r="RBS3" s="86"/>
      <c r="RBT3" s="86"/>
      <c r="RBU3" s="86"/>
      <c r="RBV3" s="86"/>
      <c r="RBW3" s="86"/>
      <c r="RBX3" s="86"/>
      <c r="RBY3" s="86"/>
      <c r="RBZ3" s="86"/>
      <c r="RCA3" s="86"/>
      <c r="RCB3" s="86"/>
      <c r="RCC3" s="86"/>
      <c r="RCD3" s="86"/>
      <c r="RCE3" s="86"/>
      <c r="RCF3" s="86"/>
      <c r="RCG3" s="86"/>
      <c r="RCH3" s="86"/>
      <c r="RCI3" s="86"/>
      <c r="RCJ3" s="86"/>
      <c r="RCK3" s="86"/>
      <c r="RCL3" s="86"/>
      <c r="RCM3" s="86"/>
      <c r="RCN3" s="86"/>
      <c r="RCO3" s="86"/>
      <c r="RCP3" s="86"/>
      <c r="RCQ3" s="86"/>
      <c r="RCR3" s="86"/>
      <c r="RCS3" s="86"/>
      <c r="RCT3" s="86"/>
      <c r="RCU3" s="86"/>
      <c r="RCV3" s="86"/>
      <c r="RCW3" s="86"/>
      <c r="RCX3" s="86"/>
      <c r="RCY3" s="86"/>
      <c r="RCZ3" s="86"/>
      <c r="RDA3" s="86"/>
      <c r="RDB3" s="86"/>
      <c r="RDC3" s="86"/>
      <c r="RDD3" s="86"/>
      <c r="RDE3" s="86"/>
      <c r="RDF3" s="86"/>
      <c r="RDG3" s="86"/>
      <c r="RDH3" s="86"/>
      <c r="RDI3" s="86"/>
      <c r="RDJ3" s="86"/>
      <c r="RDK3" s="86"/>
      <c r="RDL3" s="86"/>
      <c r="RDM3" s="86"/>
      <c r="RDN3" s="86"/>
      <c r="RDO3" s="86"/>
      <c r="RDP3" s="86"/>
      <c r="RDQ3" s="86"/>
      <c r="RDR3" s="86"/>
      <c r="RDS3" s="86"/>
      <c r="RDT3" s="86"/>
      <c r="RDU3" s="86"/>
      <c r="RDV3" s="86"/>
      <c r="RDW3" s="86"/>
      <c r="RDX3" s="86"/>
      <c r="RDY3" s="86"/>
      <c r="RDZ3" s="86"/>
      <c r="REA3" s="86"/>
      <c r="REB3" s="86"/>
      <c r="REC3" s="86"/>
      <c r="RED3" s="86"/>
      <c r="REE3" s="86"/>
      <c r="REF3" s="86"/>
      <c r="REG3" s="86"/>
      <c r="REH3" s="86"/>
      <c r="REI3" s="86"/>
      <c r="REJ3" s="86"/>
      <c r="REK3" s="86"/>
      <c r="REL3" s="86"/>
      <c r="REM3" s="86"/>
      <c r="REN3" s="86"/>
      <c r="REO3" s="86"/>
      <c r="REP3" s="86"/>
      <c r="REQ3" s="86"/>
      <c r="RER3" s="86"/>
      <c r="RES3" s="86"/>
      <c r="RET3" s="86"/>
      <c r="REU3" s="86"/>
      <c r="REV3" s="86"/>
      <c r="REW3" s="86"/>
      <c r="REX3" s="86"/>
      <c r="REY3" s="86"/>
      <c r="REZ3" s="86"/>
      <c r="RFA3" s="86"/>
      <c r="RFB3" s="86"/>
      <c r="RFC3" s="86"/>
      <c r="RFD3" s="86"/>
      <c r="RFE3" s="86"/>
      <c r="RFF3" s="86"/>
      <c r="RFG3" s="86"/>
      <c r="RFH3" s="86"/>
      <c r="RFI3" s="86"/>
      <c r="RFJ3" s="86"/>
      <c r="RFK3" s="86"/>
      <c r="RFL3" s="86"/>
      <c r="RFM3" s="86"/>
      <c r="RFN3" s="86"/>
      <c r="RFO3" s="86"/>
      <c r="RFP3" s="86"/>
      <c r="RFQ3" s="86"/>
      <c r="RFR3" s="86"/>
      <c r="RFS3" s="86"/>
      <c r="RFT3" s="86"/>
      <c r="RFU3" s="86"/>
      <c r="RFV3" s="86"/>
      <c r="RFW3" s="86"/>
      <c r="RFX3" s="86"/>
      <c r="RFY3" s="86"/>
      <c r="RFZ3" s="86"/>
      <c r="RGA3" s="86"/>
      <c r="RGB3" s="86"/>
      <c r="RGC3" s="86"/>
      <c r="RGD3" s="86"/>
      <c r="RGE3" s="86"/>
      <c r="RGF3" s="86"/>
      <c r="RGG3" s="86"/>
      <c r="RGH3" s="86"/>
      <c r="RGI3" s="86"/>
      <c r="RGJ3" s="86"/>
      <c r="RGK3" s="86"/>
      <c r="RGL3" s="86"/>
      <c r="RGM3" s="86"/>
      <c r="RGN3" s="86"/>
      <c r="RGO3" s="86"/>
      <c r="RGP3" s="86"/>
      <c r="RGQ3" s="86"/>
      <c r="RGR3" s="86"/>
      <c r="RGS3" s="86"/>
      <c r="RGT3" s="86"/>
      <c r="RGU3" s="86"/>
      <c r="RGV3" s="86"/>
      <c r="RGW3" s="86"/>
      <c r="RGX3" s="86"/>
      <c r="RGY3" s="86"/>
      <c r="RGZ3" s="86"/>
      <c r="RHA3" s="86"/>
      <c r="RHB3" s="86"/>
      <c r="RHC3" s="86"/>
      <c r="RHD3" s="86"/>
      <c r="RHE3" s="86"/>
      <c r="RHF3" s="86"/>
      <c r="RHG3" s="86"/>
      <c r="RHH3" s="86"/>
      <c r="RHI3" s="86"/>
      <c r="RHJ3" s="86"/>
      <c r="RHK3" s="86"/>
      <c r="RHL3" s="86"/>
      <c r="RHM3" s="86"/>
      <c r="RHN3" s="86"/>
      <c r="RHO3" s="86"/>
      <c r="RHP3" s="86"/>
      <c r="RHQ3" s="86"/>
      <c r="RHR3" s="86"/>
      <c r="RHS3" s="86"/>
      <c r="RHT3" s="86"/>
      <c r="RHU3" s="86"/>
      <c r="RHV3" s="86"/>
      <c r="RHW3" s="86"/>
      <c r="RHX3" s="86"/>
      <c r="RHY3" s="86"/>
      <c r="RHZ3" s="86"/>
      <c r="RIA3" s="86"/>
      <c r="RIB3" s="86"/>
      <c r="RIC3" s="86"/>
      <c r="RID3" s="86"/>
      <c r="RIE3" s="86"/>
      <c r="RIF3" s="86"/>
      <c r="RIG3" s="86"/>
      <c r="RIH3" s="86"/>
      <c r="RII3" s="86"/>
      <c r="RIJ3" s="86"/>
      <c r="RIK3" s="86"/>
      <c r="RIL3" s="86"/>
      <c r="RIM3" s="86"/>
      <c r="RIN3" s="86"/>
      <c r="RIO3" s="86"/>
      <c r="RIP3" s="86"/>
      <c r="RIQ3" s="86"/>
      <c r="RIR3" s="86"/>
      <c r="RIS3" s="86"/>
      <c r="RIT3" s="86"/>
      <c r="RIU3" s="86"/>
      <c r="RIV3" s="86"/>
      <c r="RIW3" s="86"/>
      <c r="RIX3" s="86"/>
      <c r="RIY3" s="86"/>
      <c r="RIZ3" s="86"/>
      <c r="RJA3" s="86"/>
      <c r="RJB3" s="86"/>
      <c r="RJC3" s="86"/>
      <c r="RJD3" s="86"/>
      <c r="RJE3" s="86"/>
      <c r="RJF3" s="86"/>
      <c r="RJG3" s="86"/>
      <c r="RJH3" s="86"/>
      <c r="RJI3" s="86"/>
      <c r="RJJ3" s="86"/>
      <c r="RJK3" s="86"/>
      <c r="RJL3" s="86"/>
      <c r="RJM3" s="86"/>
      <c r="RJN3" s="86"/>
      <c r="RJO3" s="86"/>
      <c r="RJP3" s="86"/>
      <c r="RJQ3" s="86"/>
      <c r="RJR3" s="86"/>
      <c r="RJS3" s="86"/>
      <c r="RJT3" s="86"/>
      <c r="RJU3" s="86"/>
      <c r="RJV3" s="86"/>
      <c r="RJW3" s="86"/>
      <c r="RJX3" s="86"/>
      <c r="RJY3" s="86"/>
      <c r="RJZ3" s="86"/>
      <c r="RKA3" s="86"/>
      <c r="RKB3" s="86"/>
      <c r="RKC3" s="86"/>
      <c r="RKD3" s="86"/>
      <c r="RKE3" s="86"/>
      <c r="RKF3" s="86"/>
      <c r="RKG3" s="86"/>
      <c r="RKH3" s="86"/>
      <c r="RKI3" s="86"/>
      <c r="RKJ3" s="86"/>
      <c r="RKK3" s="86"/>
      <c r="RKL3" s="86"/>
      <c r="RKM3" s="86"/>
      <c r="RKN3" s="86"/>
      <c r="RKO3" s="86"/>
      <c r="RKP3" s="86"/>
      <c r="RKQ3" s="86"/>
      <c r="RKR3" s="86"/>
      <c r="RKS3" s="86"/>
      <c r="RKT3" s="86"/>
      <c r="RKU3" s="86"/>
      <c r="RKV3" s="86"/>
      <c r="RKW3" s="86"/>
      <c r="RKX3" s="86"/>
      <c r="RKY3" s="86"/>
      <c r="RKZ3" s="86"/>
      <c r="RLA3" s="86"/>
      <c r="RLB3" s="86"/>
      <c r="RLC3" s="86"/>
      <c r="RLD3" s="86"/>
      <c r="RLE3" s="86"/>
      <c r="RLF3" s="86"/>
      <c r="RLG3" s="86"/>
      <c r="RLH3" s="86"/>
      <c r="RLI3" s="86"/>
      <c r="RLJ3" s="86"/>
      <c r="RLK3" s="86"/>
      <c r="RLL3" s="86"/>
      <c r="RLM3" s="86"/>
      <c r="RLN3" s="86"/>
      <c r="RLO3" s="86"/>
      <c r="RLP3" s="86"/>
      <c r="RLQ3" s="86"/>
      <c r="RLR3" s="86"/>
      <c r="RLS3" s="86"/>
      <c r="RLT3" s="86"/>
      <c r="RLU3" s="86"/>
      <c r="RLV3" s="86"/>
      <c r="RLW3" s="86"/>
      <c r="RLX3" s="86"/>
      <c r="RLY3" s="86"/>
      <c r="RLZ3" s="86"/>
      <c r="RMA3" s="86"/>
      <c r="RMB3" s="86"/>
      <c r="RMC3" s="86"/>
      <c r="RMD3" s="86"/>
      <c r="RME3" s="86"/>
      <c r="RMF3" s="86"/>
      <c r="RMG3" s="86"/>
      <c r="RMH3" s="86"/>
      <c r="RMI3" s="86"/>
      <c r="RMJ3" s="86"/>
      <c r="RMK3" s="86"/>
      <c r="RML3" s="86"/>
      <c r="RMM3" s="86"/>
      <c r="RMN3" s="86"/>
      <c r="RMO3" s="86"/>
      <c r="RMP3" s="86"/>
      <c r="RMQ3" s="86"/>
      <c r="RMR3" s="86"/>
      <c r="RMS3" s="86"/>
      <c r="RMT3" s="86"/>
      <c r="RMU3" s="86"/>
      <c r="RMV3" s="86"/>
      <c r="RMW3" s="86"/>
      <c r="RMX3" s="86"/>
      <c r="RMY3" s="86"/>
      <c r="RMZ3" s="86"/>
      <c r="RNA3" s="86"/>
      <c r="RNB3" s="86"/>
      <c r="RNC3" s="86"/>
      <c r="RND3" s="86"/>
      <c r="RNE3" s="86"/>
      <c r="RNF3" s="86"/>
      <c r="RNG3" s="86"/>
      <c r="RNH3" s="86"/>
      <c r="RNI3" s="86"/>
      <c r="RNJ3" s="86"/>
      <c r="RNK3" s="86"/>
      <c r="RNL3" s="86"/>
      <c r="RNM3" s="86"/>
      <c r="RNN3" s="86"/>
      <c r="RNO3" s="86"/>
      <c r="RNP3" s="86"/>
      <c r="RNQ3" s="86"/>
      <c r="RNR3" s="86"/>
      <c r="RNS3" s="86"/>
      <c r="RNT3" s="86"/>
      <c r="RNU3" s="86"/>
      <c r="RNV3" s="86"/>
      <c r="RNW3" s="86"/>
      <c r="RNX3" s="86"/>
      <c r="RNY3" s="86"/>
      <c r="RNZ3" s="86"/>
      <c r="ROA3" s="86"/>
      <c r="ROB3" s="86"/>
      <c r="ROC3" s="86"/>
      <c r="ROD3" s="86"/>
      <c r="ROE3" s="86"/>
      <c r="ROF3" s="86"/>
      <c r="ROG3" s="86"/>
      <c r="ROH3" s="86"/>
      <c r="ROI3" s="86"/>
      <c r="ROJ3" s="86"/>
      <c r="ROK3" s="86"/>
      <c r="ROL3" s="86"/>
      <c r="ROM3" s="86"/>
      <c r="RON3" s="86"/>
      <c r="ROO3" s="86"/>
      <c r="ROP3" s="86"/>
      <c r="ROQ3" s="86"/>
      <c r="ROR3" s="86"/>
      <c r="ROS3" s="86"/>
      <c r="ROT3" s="86"/>
      <c r="ROU3" s="86"/>
      <c r="ROV3" s="86"/>
      <c r="ROW3" s="86"/>
      <c r="ROX3" s="86"/>
      <c r="ROY3" s="86"/>
      <c r="ROZ3" s="86"/>
      <c r="RPA3" s="86"/>
      <c r="RPB3" s="86"/>
      <c r="RPC3" s="86"/>
      <c r="RPD3" s="86"/>
      <c r="RPE3" s="86"/>
      <c r="RPF3" s="86"/>
      <c r="RPG3" s="86"/>
      <c r="RPH3" s="86"/>
      <c r="RPI3" s="86"/>
      <c r="RPJ3" s="86"/>
      <c r="RPK3" s="86"/>
      <c r="RPL3" s="86"/>
      <c r="RPM3" s="86"/>
      <c r="RPN3" s="86"/>
      <c r="RPO3" s="86"/>
      <c r="RPP3" s="86"/>
      <c r="RPQ3" s="86"/>
      <c r="RPR3" s="86"/>
      <c r="RPS3" s="86"/>
      <c r="RPT3" s="86"/>
      <c r="RPU3" s="86"/>
      <c r="RPV3" s="86"/>
      <c r="RPW3" s="86"/>
      <c r="RPX3" s="86"/>
      <c r="RPY3" s="86"/>
      <c r="RPZ3" s="86"/>
      <c r="RQA3" s="86"/>
      <c r="RQB3" s="86"/>
      <c r="RQC3" s="86"/>
      <c r="RQD3" s="86"/>
      <c r="RQE3" s="86"/>
      <c r="RQF3" s="86"/>
      <c r="RQG3" s="86"/>
      <c r="RQH3" s="86"/>
      <c r="RQI3" s="86"/>
      <c r="RQJ3" s="86"/>
      <c r="RQK3" s="86"/>
      <c r="RQL3" s="86"/>
      <c r="RQM3" s="86"/>
      <c r="RQN3" s="86"/>
      <c r="RQO3" s="86"/>
      <c r="RQP3" s="86"/>
      <c r="RQQ3" s="86"/>
      <c r="RQR3" s="86"/>
      <c r="RQS3" s="86"/>
      <c r="RQT3" s="86"/>
      <c r="RQU3" s="86"/>
      <c r="RQV3" s="86"/>
      <c r="RQW3" s="86"/>
      <c r="RQX3" s="86"/>
      <c r="RQY3" s="86"/>
      <c r="RQZ3" s="86"/>
      <c r="RRA3" s="86"/>
      <c r="RRB3" s="86"/>
      <c r="RRC3" s="86"/>
      <c r="RRD3" s="86"/>
      <c r="RRE3" s="86"/>
      <c r="RRF3" s="86"/>
      <c r="RRG3" s="86"/>
      <c r="RRH3" s="86"/>
      <c r="RRI3" s="86"/>
      <c r="RRJ3" s="86"/>
      <c r="RRK3" s="86"/>
      <c r="RRL3" s="86"/>
      <c r="RRM3" s="86"/>
      <c r="RRN3" s="86"/>
      <c r="RRO3" s="86"/>
      <c r="RRP3" s="86"/>
      <c r="RRQ3" s="86"/>
      <c r="RRR3" s="86"/>
      <c r="RRS3" s="86"/>
      <c r="RRT3" s="86"/>
      <c r="RRU3" s="86"/>
      <c r="RRV3" s="86"/>
      <c r="RRW3" s="86"/>
      <c r="RRX3" s="86"/>
      <c r="RRY3" s="86"/>
      <c r="RRZ3" s="86"/>
      <c r="RSA3" s="86"/>
      <c r="RSB3" s="86"/>
      <c r="RSC3" s="86"/>
      <c r="RSD3" s="86"/>
      <c r="RSE3" s="86"/>
      <c r="RSF3" s="86"/>
      <c r="RSG3" s="86"/>
      <c r="RSH3" s="86"/>
      <c r="RSI3" s="86"/>
      <c r="RSJ3" s="86"/>
      <c r="RSK3" s="86"/>
      <c r="RSL3" s="86"/>
      <c r="RSM3" s="86"/>
      <c r="RSN3" s="86"/>
      <c r="RSO3" s="86"/>
      <c r="RSP3" s="86"/>
      <c r="RSQ3" s="86"/>
      <c r="RSR3" s="86"/>
      <c r="RSS3" s="86"/>
      <c r="RST3" s="86"/>
      <c r="RSU3" s="86"/>
      <c r="RSV3" s="86"/>
      <c r="RSW3" s="86"/>
      <c r="RSX3" s="86"/>
      <c r="RSY3" s="86"/>
      <c r="RSZ3" s="86"/>
      <c r="RTA3" s="86"/>
      <c r="RTB3" s="86"/>
      <c r="RTC3" s="86"/>
      <c r="RTD3" s="86"/>
      <c r="RTE3" s="86"/>
      <c r="RTF3" s="86"/>
      <c r="RTG3" s="86"/>
      <c r="RTH3" s="86"/>
      <c r="RTI3" s="86"/>
      <c r="RTJ3" s="86"/>
      <c r="RTK3" s="86"/>
      <c r="RTL3" s="86"/>
      <c r="RTM3" s="86"/>
      <c r="RTN3" s="86"/>
      <c r="RTO3" s="86"/>
      <c r="RTP3" s="86"/>
      <c r="RTQ3" s="86"/>
      <c r="RTR3" s="86"/>
      <c r="RTS3" s="86"/>
      <c r="RTT3" s="86"/>
      <c r="RTU3" s="86"/>
      <c r="RTV3" s="86"/>
      <c r="RTW3" s="86"/>
      <c r="RTX3" s="86"/>
      <c r="RTY3" s="86"/>
      <c r="RTZ3" s="86"/>
      <c r="RUA3" s="86"/>
      <c r="RUB3" s="86"/>
      <c r="RUC3" s="86"/>
      <c r="RUD3" s="86"/>
      <c r="RUE3" s="86"/>
      <c r="RUF3" s="86"/>
      <c r="RUG3" s="86"/>
      <c r="RUH3" s="86"/>
      <c r="RUI3" s="86"/>
      <c r="RUJ3" s="86"/>
      <c r="RUK3" s="86"/>
      <c r="RUL3" s="86"/>
      <c r="RUM3" s="86"/>
      <c r="RUN3" s="86"/>
      <c r="RUO3" s="86"/>
      <c r="RUP3" s="86"/>
      <c r="RUQ3" s="86"/>
      <c r="RUR3" s="86"/>
      <c r="RUS3" s="86"/>
      <c r="RUT3" s="86"/>
      <c r="RUU3" s="86"/>
      <c r="RUV3" s="86"/>
      <c r="RUW3" s="86"/>
      <c r="RUX3" s="86"/>
      <c r="RUY3" s="86"/>
      <c r="RUZ3" s="86"/>
      <c r="RVA3" s="86"/>
      <c r="RVB3" s="86"/>
      <c r="RVC3" s="86"/>
      <c r="RVD3" s="86"/>
      <c r="RVE3" s="86"/>
      <c r="RVF3" s="86"/>
      <c r="RVG3" s="86"/>
      <c r="RVH3" s="86"/>
      <c r="RVI3" s="86"/>
      <c r="RVJ3" s="86"/>
      <c r="RVK3" s="86"/>
      <c r="RVL3" s="86"/>
      <c r="RVM3" s="86"/>
      <c r="RVN3" s="86"/>
      <c r="RVO3" s="86"/>
      <c r="RVP3" s="86"/>
      <c r="RVQ3" s="86"/>
      <c r="RVR3" s="86"/>
      <c r="RVS3" s="86"/>
      <c r="RVT3" s="86"/>
      <c r="RVU3" s="86"/>
      <c r="RVV3" s="86"/>
      <c r="RVW3" s="86"/>
      <c r="RVX3" s="86"/>
      <c r="RVY3" s="86"/>
      <c r="RVZ3" s="86"/>
      <c r="RWA3" s="86"/>
      <c r="RWB3" s="86"/>
      <c r="RWC3" s="86"/>
      <c r="RWD3" s="86"/>
      <c r="RWE3" s="86"/>
      <c r="RWF3" s="86"/>
      <c r="RWG3" s="86"/>
      <c r="RWH3" s="86"/>
      <c r="RWI3" s="86"/>
      <c r="RWJ3" s="86"/>
      <c r="RWK3" s="86"/>
      <c r="RWL3" s="86"/>
      <c r="RWM3" s="86"/>
      <c r="RWN3" s="86"/>
      <c r="RWO3" s="86"/>
      <c r="RWP3" s="86"/>
      <c r="RWQ3" s="86"/>
      <c r="RWR3" s="86"/>
      <c r="RWS3" s="86"/>
      <c r="RWT3" s="86"/>
      <c r="RWU3" s="86"/>
      <c r="RWV3" s="86"/>
      <c r="RWW3" s="86"/>
      <c r="RWX3" s="86"/>
      <c r="RWY3" s="86"/>
      <c r="RWZ3" s="86"/>
      <c r="RXA3" s="86"/>
      <c r="RXB3" s="86"/>
      <c r="RXC3" s="86"/>
      <c r="RXD3" s="86"/>
      <c r="RXE3" s="86"/>
      <c r="RXF3" s="86"/>
      <c r="RXG3" s="86"/>
      <c r="RXH3" s="86"/>
      <c r="RXI3" s="86"/>
      <c r="RXJ3" s="86"/>
      <c r="RXK3" s="86"/>
      <c r="RXL3" s="86"/>
      <c r="RXM3" s="86"/>
      <c r="RXN3" s="86"/>
      <c r="RXO3" s="86"/>
      <c r="RXP3" s="86"/>
      <c r="RXQ3" s="86"/>
      <c r="RXR3" s="86"/>
      <c r="RXS3" s="86"/>
      <c r="RXT3" s="86"/>
      <c r="RXU3" s="86"/>
      <c r="RXV3" s="86"/>
      <c r="RXW3" s="86"/>
      <c r="RXX3" s="86"/>
      <c r="RXY3" s="86"/>
      <c r="RXZ3" s="86"/>
      <c r="RYA3" s="86"/>
      <c r="RYB3" s="86"/>
      <c r="RYC3" s="86"/>
      <c r="RYD3" s="86"/>
      <c r="RYE3" s="86"/>
      <c r="RYF3" s="86"/>
      <c r="RYG3" s="86"/>
      <c r="RYH3" s="86"/>
      <c r="RYI3" s="86"/>
      <c r="RYJ3" s="86"/>
      <c r="RYK3" s="86"/>
      <c r="RYL3" s="86"/>
      <c r="RYM3" s="86"/>
      <c r="RYN3" s="86"/>
      <c r="RYO3" s="86"/>
      <c r="RYP3" s="86"/>
      <c r="RYQ3" s="86"/>
      <c r="RYR3" s="86"/>
      <c r="RYS3" s="86"/>
      <c r="RYT3" s="86"/>
      <c r="RYU3" s="86"/>
      <c r="RYV3" s="86"/>
      <c r="RYW3" s="86"/>
      <c r="RYX3" s="86"/>
      <c r="RYY3" s="86"/>
      <c r="RYZ3" s="86"/>
      <c r="RZA3" s="86"/>
      <c r="RZB3" s="86"/>
      <c r="RZC3" s="86"/>
      <c r="RZD3" s="86"/>
      <c r="RZE3" s="86"/>
      <c r="RZF3" s="86"/>
      <c r="RZG3" s="86"/>
      <c r="RZH3" s="86"/>
      <c r="RZI3" s="86"/>
      <c r="RZJ3" s="86"/>
      <c r="RZK3" s="86"/>
      <c r="RZL3" s="86"/>
      <c r="RZM3" s="86"/>
      <c r="RZN3" s="86"/>
      <c r="RZO3" s="86"/>
      <c r="RZP3" s="86"/>
      <c r="RZQ3" s="86"/>
      <c r="RZR3" s="86"/>
      <c r="RZS3" s="86"/>
      <c r="RZT3" s="86"/>
      <c r="RZU3" s="86"/>
      <c r="RZV3" s="86"/>
      <c r="RZW3" s="86"/>
      <c r="RZX3" s="86"/>
      <c r="RZY3" s="86"/>
      <c r="RZZ3" s="86"/>
      <c r="SAA3" s="86"/>
      <c r="SAB3" s="86"/>
      <c r="SAC3" s="86"/>
      <c r="SAD3" s="86"/>
      <c r="SAE3" s="86"/>
      <c r="SAF3" s="86"/>
      <c r="SAG3" s="86"/>
      <c r="SAH3" s="86"/>
      <c r="SAI3" s="86"/>
      <c r="SAJ3" s="86"/>
      <c r="SAK3" s="86"/>
      <c r="SAL3" s="86"/>
      <c r="SAM3" s="86"/>
      <c r="SAN3" s="86"/>
      <c r="SAO3" s="86"/>
      <c r="SAP3" s="86"/>
      <c r="SAQ3" s="86"/>
      <c r="SAR3" s="86"/>
      <c r="SAS3" s="86"/>
      <c r="SAT3" s="86"/>
      <c r="SAU3" s="86"/>
      <c r="SAV3" s="86"/>
      <c r="SAW3" s="86"/>
      <c r="SAX3" s="86"/>
      <c r="SAY3" s="86"/>
      <c r="SAZ3" s="86"/>
      <c r="SBA3" s="86"/>
      <c r="SBB3" s="86"/>
      <c r="SBC3" s="86"/>
      <c r="SBD3" s="86"/>
      <c r="SBE3" s="86"/>
      <c r="SBF3" s="86"/>
      <c r="SBG3" s="86"/>
      <c r="SBH3" s="86"/>
      <c r="SBI3" s="86"/>
      <c r="SBJ3" s="86"/>
      <c r="SBK3" s="86"/>
      <c r="SBL3" s="86"/>
      <c r="SBM3" s="86"/>
      <c r="SBN3" s="86"/>
      <c r="SBO3" s="86"/>
      <c r="SBP3" s="86"/>
      <c r="SBQ3" s="86"/>
      <c r="SBR3" s="86"/>
      <c r="SBS3" s="86"/>
      <c r="SBT3" s="86"/>
      <c r="SBU3" s="86"/>
      <c r="SBV3" s="86"/>
      <c r="SBW3" s="86"/>
      <c r="SBX3" s="86"/>
      <c r="SBY3" s="86"/>
      <c r="SBZ3" s="86"/>
      <c r="SCA3" s="86"/>
      <c r="SCB3" s="86"/>
      <c r="SCC3" s="86"/>
      <c r="SCD3" s="86"/>
      <c r="SCE3" s="86"/>
      <c r="SCF3" s="86"/>
      <c r="SCG3" s="86"/>
      <c r="SCH3" s="86"/>
      <c r="SCI3" s="86"/>
      <c r="SCJ3" s="86"/>
      <c r="SCK3" s="86"/>
      <c r="SCL3" s="86"/>
      <c r="SCM3" s="86"/>
      <c r="SCN3" s="86"/>
      <c r="SCO3" s="86"/>
      <c r="SCP3" s="86"/>
      <c r="SCQ3" s="86"/>
      <c r="SCR3" s="86"/>
      <c r="SCS3" s="86"/>
      <c r="SCT3" s="86"/>
      <c r="SCU3" s="86"/>
      <c r="SCV3" s="86"/>
      <c r="SCW3" s="86"/>
      <c r="SCX3" s="86"/>
      <c r="SCY3" s="86"/>
      <c r="SCZ3" s="86"/>
      <c r="SDA3" s="86"/>
      <c r="SDB3" s="86"/>
      <c r="SDC3" s="86"/>
      <c r="SDD3" s="86"/>
      <c r="SDE3" s="86"/>
      <c r="SDF3" s="86"/>
      <c r="SDG3" s="86"/>
      <c r="SDH3" s="86"/>
      <c r="SDI3" s="86"/>
      <c r="SDJ3" s="86"/>
      <c r="SDK3" s="86"/>
      <c r="SDL3" s="86"/>
      <c r="SDM3" s="86"/>
      <c r="SDN3" s="86"/>
      <c r="SDO3" s="86"/>
      <c r="SDP3" s="86"/>
      <c r="SDQ3" s="86"/>
      <c r="SDR3" s="86"/>
      <c r="SDS3" s="86"/>
      <c r="SDT3" s="86"/>
      <c r="SDU3" s="86"/>
      <c r="SDV3" s="86"/>
      <c r="SDW3" s="86"/>
      <c r="SDX3" s="86"/>
      <c r="SDY3" s="86"/>
      <c r="SDZ3" s="86"/>
      <c r="SEA3" s="86"/>
      <c r="SEB3" s="86"/>
      <c r="SEC3" s="86"/>
      <c r="SED3" s="86"/>
      <c r="SEE3" s="86"/>
      <c r="SEF3" s="86"/>
      <c r="SEG3" s="86"/>
      <c r="SEH3" s="86"/>
      <c r="SEI3" s="86"/>
      <c r="SEJ3" s="86"/>
      <c r="SEK3" s="86"/>
      <c r="SEL3" s="86"/>
      <c r="SEM3" s="86"/>
      <c r="SEN3" s="86"/>
      <c r="SEO3" s="86"/>
      <c r="SEP3" s="86"/>
      <c r="SEQ3" s="86"/>
      <c r="SER3" s="86"/>
      <c r="SES3" s="86"/>
      <c r="SET3" s="86"/>
      <c r="SEU3" s="86"/>
      <c r="SEV3" s="86"/>
      <c r="SEW3" s="86"/>
      <c r="SEX3" s="86"/>
      <c r="SEY3" s="86"/>
      <c r="SEZ3" s="86"/>
      <c r="SFA3" s="86"/>
      <c r="SFB3" s="86"/>
      <c r="SFC3" s="86"/>
      <c r="SFD3" s="86"/>
      <c r="SFE3" s="86"/>
      <c r="SFF3" s="86"/>
      <c r="SFG3" s="86"/>
      <c r="SFH3" s="86"/>
      <c r="SFI3" s="86"/>
      <c r="SFJ3" s="86"/>
      <c r="SFK3" s="86"/>
      <c r="SFL3" s="86"/>
      <c r="SFM3" s="86"/>
      <c r="SFN3" s="86"/>
      <c r="SFO3" s="86"/>
      <c r="SFP3" s="86"/>
      <c r="SFQ3" s="86"/>
      <c r="SFR3" s="86"/>
      <c r="SFS3" s="86"/>
      <c r="SFT3" s="86"/>
      <c r="SFU3" s="86"/>
      <c r="SFV3" s="86"/>
      <c r="SFW3" s="86"/>
      <c r="SFX3" s="86"/>
      <c r="SFY3" s="86"/>
      <c r="SFZ3" s="86"/>
      <c r="SGA3" s="86"/>
      <c r="SGB3" s="86"/>
      <c r="SGC3" s="86"/>
      <c r="SGD3" s="86"/>
      <c r="SGE3" s="86"/>
      <c r="SGF3" s="86"/>
      <c r="SGG3" s="86"/>
      <c r="SGH3" s="86"/>
      <c r="SGI3" s="86"/>
      <c r="SGJ3" s="86"/>
      <c r="SGK3" s="86"/>
      <c r="SGL3" s="86"/>
      <c r="SGM3" s="86"/>
      <c r="SGN3" s="86"/>
      <c r="SGO3" s="86"/>
      <c r="SGP3" s="86"/>
      <c r="SGQ3" s="86"/>
      <c r="SGR3" s="86"/>
      <c r="SGS3" s="86"/>
      <c r="SGT3" s="86"/>
      <c r="SGU3" s="86"/>
      <c r="SGV3" s="86"/>
      <c r="SGW3" s="86"/>
      <c r="SGX3" s="86"/>
      <c r="SGY3" s="86"/>
      <c r="SGZ3" s="86"/>
      <c r="SHA3" s="86"/>
      <c r="SHB3" s="86"/>
      <c r="SHC3" s="86"/>
      <c r="SHD3" s="86"/>
      <c r="SHE3" s="86"/>
      <c r="SHF3" s="86"/>
      <c r="SHG3" s="86"/>
      <c r="SHH3" s="86"/>
      <c r="SHI3" s="86"/>
      <c r="SHJ3" s="86"/>
      <c r="SHK3" s="86"/>
      <c r="SHL3" s="86"/>
      <c r="SHM3" s="86"/>
      <c r="SHN3" s="86"/>
      <c r="SHO3" s="86"/>
      <c r="SHP3" s="86"/>
      <c r="SHQ3" s="86"/>
      <c r="SHR3" s="86"/>
      <c r="SHS3" s="86"/>
      <c r="SHT3" s="86"/>
      <c r="SHU3" s="86"/>
      <c r="SHV3" s="86"/>
      <c r="SHW3" s="86"/>
      <c r="SHX3" s="86"/>
      <c r="SHY3" s="86"/>
      <c r="SHZ3" s="86"/>
      <c r="SIA3" s="86"/>
      <c r="SIB3" s="86"/>
      <c r="SIC3" s="86"/>
      <c r="SID3" s="86"/>
      <c r="SIE3" s="86"/>
      <c r="SIF3" s="86"/>
      <c r="SIG3" s="86"/>
      <c r="SIH3" s="86"/>
      <c r="SII3" s="86"/>
      <c r="SIJ3" s="86"/>
      <c r="SIK3" s="86"/>
      <c r="SIL3" s="86"/>
      <c r="SIM3" s="86"/>
      <c r="SIN3" s="86"/>
      <c r="SIO3" s="86"/>
      <c r="SIP3" s="86"/>
      <c r="SIQ3" s="86"/>
      <c r="SIR3" s="86"/>
      <c r="SIS3" s="86"/>
      <c r="SIT3" s="86"/>
      <c r="SIU3" s="86"/>
      <c r="SIV3" s="86"/>
      <c r="SIW3" s="86"/>
      <c r="SIX3" s="86"/>
      <c r="SIY3" s="86"/>
      <c r="SIZ3" s="86"/>
      <c r="SJA3" s="86"/>
      <c r="SJB3" s="86"/>
      <c r="SJC3" s="86"/>
      <c r="SJD3" s="86"/>
      <c r="SJE3" s="86"/>
      <c r="SJF3" s="86"/>
      <c r="SJG3" s="86"/>
      <c r="SJH3" s="86"/>
      <c r="SJI3" s="86"/>
      <c r="SJJ3" s="86"/>
      <c r="SJK3" s="86"/>
      <c r="SJL3" s="86"/>
      <c r="SJM3" s="86"/>
      <c r="SJN3" s="86"/>
      <c r="SJO3" s="86"/>
      <c r="SJP3" s="86"/>
      <c r="SJQ3" s="86"/>
      <c r="SJR3" s="86"/>
      <c r="SJS3" s="86"/>
      <c r="SJT3" s="86"/>
      <c r="SJU3" s="86"/>
      <c r="SJV3" s="86"/>
      <c r="SJW3" s="86"/>
      <c r="SJX3" s="86"/>
      <c r="SJY3" s="86"/>
      <c r="SJZ3" s="86"/>
      <c r="SKA3" s="86"/>
      <c r="SKB3" s="86"/>
      <c r="SKC3" s="86"/>
      <c r="SKD3" s="86"/>
      <c r="SKE3" s="86"/>
      <c r="SKF3" s="86"/>
      <c r="SKG3" s="86"/>
      <c r="SKH3" s="86"/>
      <c r="SKI3" s="86"/>
      <c r="SKJ3" s="86"/>
      <c r="SKK3" s="86"/>
      <c r="SKL3" s="86"/>
      <c r="SKM3" s="86"/>
      <c r="SKN3" s="86"/>
      <c r="SKO3" s="86"/>
      <c r="SKP3" s="86"/>
      <c r="SKQ3" s="86"/>
      <c r="SKR3" s="86"/>
      <c r="SKS3" s="86"/>
      <c r="SKT3" s="86"/>
      <c r="SKU3" s="86"/>
      <c r="SKV3" s="86"/>
      <c r="SKW3" s="86"/>
      <c r="SKX3" s="86"/>
      <c r="SKY3" s="86"/>
      <c r="SKZ3" s="86"/>
      <c r="SLA3" s="86"/>
      <c r="SLB3" s="86"/>
      <c r="SLC3" s="86"/>
      <c r="SLD3" s="86"/>
      <c r="SLE3" s="86"/>
      <c r="SLF3" s="86"/>
      <c r="SLG3" s="86"/>
      <c r="SLH3" s="86"/>
      <c r="SLI3" s="86"/>
      <c r="SLJ3" s="86"/>
      <c r="SLK3" s="86"/>
      <c r="SLL3" s="86"/>
      <c r="SLM3" s="86"/>
      <c r="SLN3" s="86"/>
      <c r="SLO3" s="86"/>
      <c r="SLP3" s="86"/>
      <c r="SLQ3" s="86"/>
      <c r="SLR3" s="86"/>
      <c r="SLS3" s="86"/>
      <c r="SLT3" s="86"/>
      <c r="SLU3" s="86"/>
      <c r="SLV3" s="86"/>
      <c r="SLW3" s="86"/>
      <c r="SLX3" s="86"/>
      <c r="SLY3" s="86"/>
      <c r="SLZ3" s="86"/>
      <c r="SMA3" s="86"/>
      <c r="SMB3" s="86"/>
      <c r="SMC3" s="86"/>
      <c r="SMD3" s="86"/>
      <c r="SME3" s="86"/>
      <c r="SMF3" s="86"/>
      <c r="SMG3" s="86"/>
      <c r="SMH3" s="86"/>
      <c r="SMI3" s="86"/>
      <c r="SMJ3" s="86"/>
      <c r="SMK3" s="86"/>
      <c r="SML3" s="86"/>
      <c r="SMM3" s="86"/>
      <c r="SMN3" s="86"/>
      <c r="SMO3" s="86"/>
      <c r="SMP3" s="86"/>
      <c r="SMQ3" s="86"/>
      <c r="SMR3" s="86"/>
      <c r="SMS3" s="86"/>
      <c r="SMT3" s="86"/>
      <c r="SMU3" s="86"/>
      <c r="SMV3" s="86"/>
      <c r="SMW3" s="86"/>
      <c r="SMX3" s="86"/>
      <c r="SMY3" s="86"/>
      <c r="SMZ3" s="86"/>
      <c r="SNA3" s="86"/>
      <c r="SNB3" s="86"/>
      <c r="SNC3" s="86"/>
      <c r="SND3" s="86"/>
      <c r="SNE3" s="86"/>
      <c r="SNF3" s="86"/>
      <c r="SNG3" s="86"/>
      <c r="SNH3" s="86"/>
      <c r="SNI3" s="86"/>
      <c r="SNJ3" s="86"/>
      <c r="SNK3" s="86"/>
      <c r="SNL3" s="86"/>
      <c r="SNM3" s="86"/>
      <c r="SNN3" s="86"/>
      <c r="SNO3" s="86"/>
      <c r="SNP3" s="86"/>
      <c r="SNQ3" s="86"/>
      <c r="SNR3" s="86"/>
      <c r="SNS3" s="86"/>
      <c r="SNT3" s="86"/>
      <c r="SNU3" s="86"/>
      <c r="SNV3" s="86"/>
      <c r="SNW3" s="86"/>
      <c r="SNX3" s="86"/>
      <c r="SNY3" s="86"/>
      <c r="SNZ3" s="86"/>
      <c r="SOA3" s="86"/>
      <c r="SOB3" s="86"/>
      <c r="SOC3" s="86"/>
      <c r="SOD3" s="86"/>
      <c r="SOE3" s="86"/>
      <c r="SOF3" s="86"/>
      <c r="SOG3" s="86"/>
      <c r="SOH3" s="86"/>
      <c r="SOI3" s="86"/>
      <c r="SOJ3" s="86"/>
      <c r="SOK3" s="86"/>
      <c r="SOL3" s="86"/>
      <c r="SOM3" s="86"/>
      <c r="SON3" s="86"/>
      <c r="SOO3" s="86"/>
      <c r="SOP3" s="86"/>
      <c r="SOQ3" s="86"/>
      <c r="SOR3" s="86"/>
      <c r="SOS3" s="86"/>
      <c r="SOT3" s="86"/>
      <c r="SOU3" s="86"/>
      <c r="SOV3" s="86"/>
      <c r="SOW3" s="86"/>
      <c r="SOX3" s="86"/>
      <c r="SOY3" s="86"/>
      <c r="SOZ3" s="86"/>
      <c r="SPA3" s="86"/>
      <c r="SPB3" s="86"/>
      <c r="SPC3" s="86"/>
      <c r="SPD3" s="86"/>
      <c r="SPE3" s="86"/>
      <c r="SPF3" s="86"/>
      <c r="SPG3" s="86"/>
      <c r="SPH3" s="86"/>
      <c r="SPI3" s="86"/>
      <c r="SPJ3" s="86"/>
      <c r="SPK3" s="86"/>
      <c r="SPL3" s="86"/>
      <c r="SPM3" s="86"/>
      <c r="SPN3" s="86"/>
      <c r="SPO3" s="86"/>
      <c r="SPP3" s="86"/>
      <c r="SPQ3" s="86"/>
      <c r="SPR3" s="86"/>
      <c r="SPS3" s="86"/>
      <c r="SPT3" s="86"/>
      <c r="SPU3" s="86"/>
      <c r="SPV3" s="86"/>
      <c r="SPW3" s="86"/>
      <c r="SPX3" s="86"/>
      <c r="SPY3" s="86"/>
      <c r="SPZ3" s="86"/>
      <c r="SQA3" s="86"/>
      <c r="SQB3" s="86"/>
      <c r="SQC3" s="86"/>
      <c r="SQD3" s="86"/>
      <c r="SQE3" s="86"/>
      <c r="SQF3" s="86"/>
      <c r="SQG3" s="86"/>
      <c r="SQH3" s="86"/>
      <c r="SQI3" s="86"/>
      <c r="SQJ3" s="86"/>
      <c r="SQK3" s="86"/>
      <c r="SQL3" s="86"/>
      <c r="SQM3" s="86"/>
      <c r="SQN3" s="86"/>
      <c r="SQO3" s="86"/>
      <c r="SQP3" s="86"/>
      <c r="SQQ3" s="86"/>
      <c r="SQR3" s="86"/>
      <c r="SQS3" s="86"/>
      <c r="SQT3" s="86"/>
      <c r="SQU3" s="86"/>
      <c r="SQV3" s="86"/>
      <c r="SQW3" s="86"/>
      <c r="SQX3" s="86"/>
      <c r="SQY3" s="86"/>
      <c r="SQZ3" s="86"/>
      <c r="SRA3" s="86"/>
      <c r="SRB3" s="86"/>
      <c r="SRC3" s="86"/>
      <c r="SRD3" s="86"/>
      <c r="SRE3" s="86"/>
      <c r="SRF3" s="86"/>
      <c r="SRG3" s="86"/>
      <c r="SRH3" s="86"/>
      <c r="SRI3" s="86"/>
      <c r="SRJ3" s="86"/>
      <c r="SRK3" s="86"/>
      <c r="SRL3" s="86"/>
      <c r="SRM3" s="86"/>
      <c r="SRN3" s="86"/>
      <c r="SRO3" s="86"/>
      <c r="SRP3" s="86"/>
      <c r="SRQ3" s="86"/>
      <c r="SRR3" s="86"/>
      <c r="SRS3" s="86"/>
      <c r="SRT3" s="86"/>
      <c r="SRU3" s="86"/>
      <c r="SRV3" s="86"/>
      <c r="SRW3" s="86"/>
      <c r="SRX3" s="86"/>
      <c r="SRY3" s="86"/>
      <c r="SRZ3" s="86"/>
      <c r="SSA3" s="86"/>
      <c r="SSB3" s="86"/>
      <c r="SSC3" s="86"/>
      <c r="SSD3" s="86"/>
      <c r="SSE3" s="86"/>
      <c r="SSF3" s="86"/>
      <c r="SSG3" s="86"/>
      <c r="SSH3" s="86"/>
      <c r="SSI3" s="86"/>
      <c r="SSJ3" s="86"/>
      <c r="SSK3" s="86"/>
      <c r="SSL3" s="86"/>
      <c r="SSM3" s="86"/>
      <c r="SSN3" s="86"/>
      <c r="SSO3" s="86"/>
      <c r="SSP3" s="86"/>
      <c r="SSQ3" s="86"/>
      <c r="SSR3" s="86"/>
      <c r="SSS3" s="86"/>
      <c r="SST3" s="86"/>
      <c r="SSU3" s="86"/>
      <c r="SSV3" s="86"/>
      <c r="SSW3" s="86"/>
      <c r="SSX3" s="86"/>
      <c r="SSY3" s="86"/>
      <c r="SSZ3" s="86"/>
      <c r="STA3" s="86"/>
      <c r="STB3" s="86"/>
      <c r="STC3" s="86"/>
      <c r="STD3" s="86"/>
      <c r="STE3" s="86"/>
      <c r="STF3" s="86"/>
      <c r="STG3" s="86"/>
      <c r="STH3" s="86"/>
      <c r="STI3" s="86"/>
      <c r="STJ3" s="86"/>
      <c r="STK3" s="86"/>
      <c r="STL3" s="86"/>
      <c r="STM3" s="86"/>
      <c r="STN3" s="86"/>
      <c r="STO3" s="86"/>
      <c r="STP3" s="86"/>
      <c r="STQ3" s="86"/>
      <c r="STR3" s="86"/>
      <c r="STS3" s="86"/>
      <c r="STT3" s="86"/>
      <c r="STU3" s="86"/>
      <c r="STV3" s="86"/>
      <c r="STW3" s="86"/>
      <c r="STX3" s="86"/>
      <c r="STY3" s="86"/>
      <c r="STZ3" s="86"/>
      <c r="SUA3" s="86"/>
      <c r="SUB3" s="86"/>
      <c r="SUC3" s="86"/>
      <c r="SUD3" s="86"/>
      <c r="SUE3" s="86"/>
      <c r="SUF3" s="86"/>
      <c r="SUG3" s="86"/>
      <c r="SUH3" s="86"/>
      <c r="SUI3" s="86"/>
      <c r="SUJ3" s="86"/>
      <c r="SUK3" s="86"/>
      <c r="SUL3" s="86"/>
      <c r="SUM3" s="86"/>
      <c r="SUN3" s="86"/>
      <c r="SUO3" s="86"/>
      <c r="SUP3" s="86"/>
      <c r="SUQ3" s="86"/>
      <c r="SUR3" s="86"/>
      <c r="SUS3" s="86"/>
      <c r="SUT3" s="86"/>
      <c r="SUU3" s="86"/>
      <c r="SUV3" s="86"/>
      <c r="SUW3" s="86"/>
      <c r="SUX3" s="86"/>
      <c r="SUY3" s="86"/>
      <c r="SUZ3" s="86"/>
      <c r="SVA3" s="86"/>
      <c r="SVB3" s="86"/>
      <c r="SVC3" s="86"/>
      <c r="SVD3" s="86"/>
      <c r="SVE3" s="86"/>
      <c r="SVF3" s="86"/>
      <c r="SVG3" s="86"/>
      <c r="SVH3" s="86"/>
      <c r="SVI3" s="86"/>
      <c r="SVJ3" s="86"/>
      <c r="SVK3" s="86"/>
      <c r="SVL3" s="86"/>
      <c r="SVM3" s="86"/>
      <c r="SVN3" s="86"/>
      <c r="SVO3" s="86"/>
      <c r="SVP3" s="86"/>
      <c r="SVQ3" s="86"/>
      <c r="SVR3" s="86"/>
      <c r="SVS3" s="86"/>
      <c r="SVT3" s="86"/>
      <c r="SVU3" s="86"/>
      <c r="SVV3" s="86"/>
      <c r="SVW3" s="86"/>
      <c r="SVX3" s="86"/>
      <c r="SVY3" s="86"/>
      <c r="SVZ3" s="86"/>
      <c r="SWA3" s="86"/>
      <c r="SWB3" s="86"/>
      <c r="SWC3" s="86"/>
      <c r="SWD3" s="86"/>
      <c r="SWE3" s="86"/>
      <c r="SWF3" s="86"/>
      <c r="SWG3" s="86"/>
      <c r="SWH3" s="86"/>
      <c r="SWI3" s="86"/>
      <c r="SWJ3" s="86"/>
      <c r="SWK3" s="86"/>
      <c r="SWL3" s="86"/>
      <c r="SWM3" s="86"/>
      <c r="SWN3" s="86"/>
      <c r="SWO3" s="86"/>
      <c r="SWP3" s="86"/>
      <c r="SWQ3" s="86"/>
      <c r="SWR3" s="86"/>
      <c r="SWS3" s="86"/>
      <c r="SWT3" s="86"/>
      <c r="SWU3" s="86"/>
      <c r="SWV3" s="86"/>
      <c r="SWW3" s="86"/>
      <c r="SWX3" s="86"/>
      <c r="SWY3" s="86"/>
      <c r="SWZ3" s="86"/>
      <c r="SXA3" s="86"/>
      <c r="SXB3" s="86"/>
      <c r="SXC3" s="86"/>
      <c r="SXD3" s="86"/>
      <c r="SXE3" s="86"/>
      <c r="SXF3" s="86"/>
      <c r="SXG3" s="86"/>
      <c r="SXH3" s="86"/>
      <c r="SXI3" s="86"/>
      <c r="SXJ3" s="86"/>
      <c r="SXK3" s="86"/>
      <c r="SXL3" s="86"/>
      <c r="SXM3" s="86"/>
      <c r="SXN3" s="86"/>
      <c r="SXO3" s="86"/>
      <c r="SXP3" s="86"/>
      <c r="SXQ3" s="86"/>
      <c r="SXR3" s="86"/>
      <c r="SXS3" s="86"/>
      <c r="SXT3" s="86"/>
      <c r="SXU3" s="86"/>
      <c r="SXV3" s="86"/>
      <c r="SXW3" s="86"/>
      <c r="SXX3" s="86"/>
      <c r="SXY3" s="86"/>
      <c r="SXZ3" s="86"/>
      <c r="SYA3" s="86"/>
      <c r="SYB3" s="86"/>
      <c r="SYC3" s="86"/>
      <c r="SYD3" s="86"/>
      <c r="SYE3" s="86"/>
      <c r="SYF3" s="86"/>
      <c r="SYG3" s="86"/>
      <c r="SYH3" s="86"/>
      <c r="SYI3" s="86"/>
      <c r="SYJ3" s="86"/>
      <c r="SYK3" s="86"/>
      <c r="SYL3" s="86"/>
      <c r="SYM3" s="86"/>
      <c r="SYN3" s="86"/>
      <c r="SYO3" s="86"/>
      <c r="SYP3" s="86"/>
      <c r="SYQ3" s="86"/>
      <c r="SYR3" s="86"/>
      <c r="SYS3" s="86"/>
      <c r="SYT3" s="86"/>
      <c r="SYU3" s="86"/>
      <c r="SYV3" s="86"/>
      <c r="SYW3" s="86"/>
      <c r="SYX3" s="86"/>
      <c r="SYY3" s="86"/>
      <c r="SYZ3" s="86"/>
      <c r="SZA3" s="86"/>
      <c r="SZB3" s="86"/>
      <c r="SZC3" s="86"/>
      <c r="SZD3" s="86"/>
      <c r="SZE3" s="86"/>
      <c r="SZF3" s="86"/>
      <c r="SZG3" s="86"/>
      <c r="SZH3" s="86"/>
      <c r="SZI3" s="86"/>
      <c r="SZJ3" s="86"/>
      <c r="SZK3" s="86"/>
      <c r="SZL3" s="86"/>
      <c r="SZM3" s="86"/>
      <c r="SZN3" s="86"/>
      <c r="SZO3" s="86"/>
      <c r="SZP3" s="86"/>
      <c r="SZQ3" s="86"/>
      <c r="SZR3" s="86"/>
      <c r="SZS3" s="86"/>
      <c r="SZT3" s="86"/>
      <c r="SZU3" s="86"/>
      <c r="SZV3" s="86"/>
      <c r="SZW3" s="86"/>
      <c r="SZX3" s="86"/>
      <c r="SZY3" s="86"/>
      <c r="SZZ3" s="86"/>
      <c r="TAA3" s="86"/>
      <c r="TAB3" s="86"/>
      <c r="TAC3" s="86"/>
      <c r="TAD3" s="86"/>
      <c r="TAE3" s="86"/>
      <c r="TAF3" s="86"/>
      <c r="TAG3" s="86"/>
      <c r="TAH3" s="86"/>
      <c r="TAI3" s="86"/>
      <c r="TAJ3" s="86"/>
      <c r="TAK3" s="86"/>
      <c r="TAL3" s="86"/>
      <c r="TAM3" s="86"/>
      <c r="TAN3" s="86"/>
      <c r="TAO3" s="86"/>
      <c r="TAP3" s="86"/>
      <c r="TAQ3" s="86"/>
      <c r="TAR3" s="86"/>
      <c r="TAS3" s="86"/>
      <c r="TAT3" s="86"/>
      <c r="TAU3" s="86"/>
      <c r="TAV3" s="86"/>
      <c r="TAW3" s="86"/>
      <c r="TAX3" s="86"/>
      <c r="TAY3" s="86"/>
      <c r="TAZ3" s="86"/>
      <c r="TBA3" s="86"/>
      <c r="TBB3" s="86"/>
      <c r="TBC3" s="86"/>
      <c r="TBD3" s="86"/>
      <c r="TBE3" s="86"/>
      <c r="TBF3" s="86"/>
      <c r="TBG3" s="86"/>
      <c r="TBH3" s="86"/>
      <c r="TBI3" s="86"/>
      <c r="TBJ3" s="86"/>
      <c r="TBK3" s="86"/>
      <c r="TBL3" s="86"/>
      <c r="TBM3" s="86"/>
      <c r="TBN3" s="86"/>
      <c r="TBO3" s="86"/>
      <c r="TBP3" s="86"/>
      <c r="TBQ3" s="86"/>
      <c r="TBR3" s="86"/>
      <c r="TBS3" s="86"/>
      <c r="TBT3" s="86"/>
      <c r="TBU3" s="86"/>
      <c r="TBV3" s="86"/>
      <c r="TBW3" s="86"/>
      <c r="TBX3" s="86"/>
      <c r="TBY3" s="86"/>
      <c r="TBZ3" s="86"/>
      <c r="TCA3" s="86"/>
      <c r="TCB3" s="86"/>
      <c r="TCC3" s="86"/>
      <c r="TCD3" s="86"/>
      <c r="TCE3" s="86"/>
      <c r="TCF3" s="86"/>
      <c r="TCG3" s="86"/>
      <c r="TCH3" s="86"/>
      <c r="TCI3" s="86"/>
      <c r="TCJ3" s="86"/>
      <c r="TCK3" s="86"/>
      <c r="TCL3" s="86"/>
      <c r="TCM3" s="86"/>
      <c r="TCN3" s="86"/>
      <c r="TCO3" s="86"/>
      <c r="TCP3" s="86"/>
      <c r="TCQ3" s="86"/>
      <c r="TCR3" s="86"/>
      <c r="TCS3" s="86"/>
      <c r="TCT3" s="86"/>
      <c r="TCU3" s="86"/>
      <c r="TCV3" s="86"/>
      <c r="TCW3" s="86"/>
      <c r="TCX3" s="86"/>
      <c r="TCY3" s="86"/>
      <c r="TCZ3" s="86"/>
      <c r="TDA3" s="86"/>
      <c r="TDB3" s="86"/>
      <c r="TDC3" s="86"/>
      <c r="TDD3" s="86"/>
      <c r="TDE3" s="86"/>
      <c r="TDF3" s="86"/>
      <c r="TDG3" s="86"/>
      <c r="TDH3" s="86"/>
      <c r="TDI3" s="86"/>
      <c r="TDJ3" s="86"/>
      <c r="TDK3" s="86"/>
      <c r="TDL3" s="86"/>
      <c r="TDM3" s="86"/>
      <c r="TDN3" s="86"/>
      <c r="TDO3" s="86"/>
      <c r="TDP3" s="86"/>
      <c r="TDQ3" s="86"/>
      <c r="TDR3" s="86"/>
      <c r="TDS3" s="86"/>
      <c r="TDT3" s="86"/>
      <c r="TDU3" s="86"/>
      <c r="TDV3" s="86"/>
      <c r="TDW3" s="86"/>
      <c r="TDX3" s="86"/>
      <c r="TDY3" s="86"/>
      <c r="TDZ3" s="86"/>
      <c r="TEA3" s="86"/>
      <c r="TEB3" s="86"/>
      <c r="TEC3" s="86"/>
      <c r="TED3" s="86"/>
      <c r="TEE3" s="86"/>
      <c r="TEF3" s="86"/>
      <c r="TEG3" s="86"/>
      <c r="TEH3" s="86"/>
      <c r="TEI3" s="86"/>
      <c r="TEJ3" s="86"/>
      <c r="TEK3" s="86"/>
      <c r="TEL3" s="86"/>
      <c r="TEM3" s="86"/>
      <c r="TEN3" s="86"/>
      <c r="TEO3" s="86"/>
      <c r="TEP3" s="86"/>
      <c r="TEQ3" s="86"/>
      <c r="TER3" s="86"/>
      <c r="TES3" s="86"/>
      <c r="TET3" s="86"/>
      <c r="TEU3" s="86"/>
      <c r="TEV3" s="86"/>
      <c r="TEW3" s="86"/>
      <c r="TEX3" s="86"/>
      <c r="TEY3" s="86"/>
      <c r="TEZ3" s="86"/>
      <c r="TFA3" s="86"/>
      <c r="TFB3" s="86"/>
      <c r="TFC3" s="86"/>
      <c r="TFD3" s="86"/>
      <c r="TFE3" s="86"/>
      <c r="TFF3" s="86"/>
      <c r="TFG3" s="86"/>
      <c r="TFH3" s="86"/>
      <c r="TFI3" s="86"/>
      <c r="TFJ3" s="86"/>
      <c r="TFK3" s="86"/>
      <c r="TFL3" s="86"/>
      <c r="TFM3" s="86"/>
      <c r="TFN3" s="86"/>
      <c r="TFO3" s="86"/>
      <c r="TFP3" s="86"/>
      <c r="TFQ3" s="86"/>
      <c r="TFR3" s="86"/>
      <c r="TFS3" s="86"/>
      <c r="TFT3" s="86"/>
      <c r="TFU3" s="86"/>
      <c r="TFV3" s="86"/>
      <c r="TFW3" s="86"/>
      <c r="TFX3" s="86"/>
      <c r="TFY3" s="86"/>
      <c r="TFZ3" s="86"/>
      <c r="TGA3" s="86"/>
      <c r="TGB3" s="86"/>
      <c r="TGC3" s="86"/>
      <c r="TGD3" s="86"/>
      <c r="TGE3" s="86"/>
      <c r="TGF3" s="86"/>
      <c r="TGG3" s="86"/>
      <c r="TGH3" s="86"/>
      <c r="TGI3" s="86"/>
      <c r="TGJ3" s="86"/>
      <c r="TGK3" s="86"/>
      <c r="TGL3" s="86"/>
      <c r="TGM3" s="86"/>
      <c r="TGN3" s="86"/>
      <c r="TGO3" s="86"/>
      <c r="TGP3" s="86"/>
      <c r="TGQ3" s="86"/>
      <c r="TGR3" s="86"/>
      <c r="TGS3" s="86"/>
      <c r="TGT3" s="86"/>
      <c r="TGU3" s="86"/>
      <c r="TGV3" s="86"/>
      <c r="TGW3" s="86"/>
      <c r="TGX3" s="86"/>
      <c r="TGY3" s="86"/>
      <c r="TGZ3" s="86"/>
      <c r="THA3" s="86"/>
      <c r="THB3" s="86"/>
      <c r="THC3" s="86"/>
      <c r="THD3" s="86"/>
      <c r="THE3" s="86"/>
      <c r="THF3" s="86"/>
      <c r="THG3" s="86"/>
      <c r="THH3" s="86"/>
      <c r="THI3" s="86"/>
      <c r="THJ3" s="86"/>
      <c r="THK3" s="86"/>
      <c r="THL3" s="86"/>
      <c r="THM3" s="86"/>
      <c r="THN3" s="86"/>
      <c r="THO3" s="86"/>
      <c r="THP3" s="86"/>
      <c r="THQ3" s="86"/>
      <c r="THR3" s="86"/>
      <c r="THS3" s="86"/>
      <c r="THT3" s="86"/>
      <c r="THU3" s="86"/>
      <c r="THV3" s="86"/>
      <c r="THW3" s="86"/>
      <c r="THX3" s="86"/>
      <c r="THY3" s="86"/>
      <c r="THZ3" s="86"/>
      <c r="TIA3" s="86"/>
      <c r="TIB3" s="86"/>
      <c r="TIC3" s="86"/>
      <c r="TID3" s="86"/>
      <c r="TIE3" s="86"/>
      <c r="TIF3" s="86"/>
      <c r="TIG3" s="86"/>
      <c r="TIH3" s="86"/>
      <c r="TII3" s="86"/>
      <c r="TIJ3" s="86"/>
      <c r="TIK3" s="86"/>
      <c r="TIL3" s="86"/>
      <c r="TIM3" s="86"/>
      <c r="TIN3" s="86"/>
      <c r="TIO3" s="86"/>
      <c r="TIP3" s="86"/>
      <c r="TIQ3" s="86"/>
      <c r="TIR3" s="86"/>
      <c r="TIS3" s="86"/>
      <c r="TIT3" s="86"/>
      <c r="TIU3" s="86"/>
      <c r="TIV3" s="86"/>
      <c r="TIW3" s="86"/>
      <c r="TIX3" s="86"/>
      <c r="TIY3" s="86"/>
      <c r="TIZ3" s="86"/>
      <c r="TJA3" s="86"/>
      <c r="TJB3" s="86"/>
      <c r="TJC3" s="86"/>
      <c r="TJD3" s="86"/>
      <c r="TJE3" s="86"/>
      <c r="TJF3" s="86"/>
      <c r="TJG3" s="86"/>
      <c r="TJH3" s="86"/>
      <c r="TJI3" s="86"/>
      <c r="TJJ3" s="86"/>
      <c r="TJK3" s="86"/>
      <c r="TJL3" s="86"/>
      <c r="TJM3" s="86"/>
      <c r="TJN3" s="86"/>
      <c r="TJO3" s="86"/>
      <c r="TJP3" s="86"/>
      <c r="TJQ3" s="86"/>
      <c r="TJR3" s="86"/>
      <c r="TJS3" s="86"/>
      <c r="TJT3" s="86"/>
      <c r="TJU3" s="86"/>
      <c r="TJV3" s="86"/>
      <c r="TJW3" s="86"/>
      <c r="TJX3" s="86"/>
      <c r="TJY3" s="86"/>
      <c r="TJZ3" s="86"/>
      <c r="TKA3" s="86"/>
      <c r="TKB3" s="86"/>
      <c r="TKC3" s="86"/>
      <c r="TKD3" s="86"/>
      <c r="TKE3" s="86"/>
      <c r="TKF3" s="86"/>
      <c r="TKG3" s="86"/>
      <c r="TKH3" s="86"/>
      <c r="TKI3" s="86"/>
      <c r="TKJ3" s="86"/>
      <c r="TKK3" s="86"/>
      <c r="TKL3" s="86"/>
      <c r="TKM3" s="86"/>
      <c r="TKN3" s="86"/>
      <c r="TKO3" s="86"/>
      <c r="TKP3" s="86"/>
      <c r="TKQ3" s="86"/>
      <c r="TKR3" s="86"/>
      <c r="TKS3" s="86"/>
      <c r="TKT3" s="86"/>
      <c r="TKU3" s="86"/>
      <c r="TKV3" s="86"/>
      <c r="TKW3" s="86"/>
      <c r="TKX3" s="86"/>
      <c r="TKY3" s="86"/>
      <c r="TKZ3" s="86"/>
      <c r="TLA3" s="86"/>
      <c r="TLB3" s="86"/>
      <c r="TLC3" s="86"/>
      <c r="TLD3" s="86"/>
      <c r="TLE3" s="86"/>
      <c r="TLF3" s="86"/>
      <c r="TLG3" s="86"/>
      <c r="TLH3" s="86"/>
      <c r="TLI3" s="86"/>
      <c r="TLJ3" s="86"/>
      <c r="TLK3" s="86"/>
      <c r="TLL3" s="86"/>
      <c r="TLM3" s="86"/>
      <c r="TLN3" s="86"/>
      <c r="TLO3" s="86"/>
      <c r="TLP3" s="86"/>
      <c r="TLQ3" s="86"/>
      <c r="TLR3" s="86"/>
      <c r="TLS3" s="86"/>
      <c r="TLT3" s="86"/>
      <c r="TLU3" s="86"/>
      <c r="TLV3" s="86"/>
      <c r="TLW3" s="86"/>
      <c r="TLX3" s="86"/>
      <c r="TLY3" s="86"/>
      <c r="TLZ3" s="86"/>
      <c r="TMA3" s="86"/>
      <c r="TMB3" s="86"/>
      <c r="TMC3" s="86"/>
      <c r="TMD3" s="86"/>
      <c r="TME3" s="86"/>
      <c r="TMF3" s="86"/>
      <c r="TMG3" s="86"/>
      <c r="TMH3" s="86"/>
      <c r="TMI3" s="86"/>
      <c r="TMJ3" s="86"/>
      <c r="TMK3" s="86"/>
      <c r="TML3" s="86"/>
      <c r="TMM3" s="86"/>
      <c r="TMN3" s="86"/>
      <c r="TMO3" s="86"/>
      <c r="TMP3" s="86"/>
      <c r="TMQ3" s="86"/>
      <c r="TMR3" s="86"/>
      <c r="TMS3" s="86"/>
      <c r="TMT3" s="86"/>
      <c r="TMU3" s="86"/>
      <c r="TMV3" s="86"/>
      <c r="TMW3" s="86"/>
      <c r="TMX3" s="86"/>
      <c r="TMY3" s="86"/>
      <c r="TMZ3" s="86"/>
      <c r="TNA3" s="86"/>
      <c r="TNB3" s="86"/>
      <c r="TNC3" s="86"/>
      <c r="TND3" s="86"/>
      <c r="TNE3" s="86"/>
      <c r="TNF3" s="86"/>
      <c r="TNG3" s="86"/>
      <c r="TNH3" s="86"/>
      <c r="TNI3" s="86"/>
      <c r="TNJ3" s="86"/>
      <c r="TNK3" s="86"/>
      <c r="TNL3" s="86"/>
      <c r="TNM3" s="86"/>
      <c r="TNN3" s="86"/>
      <c r="TNO3" s="86"/>
      <c r="TNP3" s="86"/>
      <c r="TNQ3" s="86"/>
      <c r="TNR3" s="86"/>
      <c r="TNS3" s="86"/>
      <c r="TNT3" s="86"/>
      <c r="TNU3" s="86"/>
      <c r="TNV3" s="86"/>
      <c r="TNW3" s="86"/>
      <c r="TNX3" s="86"/>
      <c r="TNY3" s="86"/>
      <c r="TNZ3" s="86"/>
      <c r="TOA3" s="86"/>
      <c r="TOB3" s="86"/>
      <c r="TOC3" s="86"/>
      <c r="TOD3" s="86"/>
      <c r="TOE3" s="86"/>
      <c r="TOF3" s="86"/>
      <c r="TOG3" s="86"/>
      <c r="TOH3" s="86"/>
      <c r="TOI3" s="86"/>
      <c r="TOJ3" s="86"/>
      <c r="TOK3" s="86"/>
      <c r="TOL3" s="86"/>
      <c r="TOM3" s="86"/>
      <c r="TON3" s="86"/>
      <c r="TOO3" s="86"/>
      <c r="TOP3" s="86"/>
      <c r="TOQ3" s="86"/>
      <c r="TOR3" s="86"/>
      <c r="TOS3" s="86"/>
      <c r="TOT3" s="86"/>
      <c r="TOU3" s="86"/>
      <c r="TOV3" s="86"/>
      <c r="TOW3" s="86"/>
      <c r="TOX3" s="86"/>
      <c r="TOY3" s="86"/>
      <c r="TOZ3" s="86"/>
      <c r="TPA3" s="86"/>
      <c r="TPB3" s="86"/>
      <c r="TPC3" s="86"/>
      <c r="TPD3" s="86"/>
      <c r="TPE3" s="86"/>
      <c r="TPF3" s="86"/>
      <c r="TPG3" s="86"/>
      <c r="TPH3" s="86"/>
      <c r="TPI3" s="86"/>
      <c r="TPJ3" s="86"/>
      <c r="TPK3" s="86"/>
      <c r="TPL3" s="86"/>
      <c r="TPM3" s="86"/>
      <c r="TPN3" s="86"/>
      <c r="TPO3" s="86"/>
      <c r="TPP3" s="86"/>
      <c r="TPQ3" s="86"/>
      <c r="TPR3" s="86"/>
      <c r="TPS3" s="86"/>
      <c r="TPT3" s="86"/>
      <c r="TPU3" s="86"/>
      <c r="TPV3" s="86"/>
      <c r="TPW3" s="86"/>
      <c r="TPX3" s="86"/>
      <c r="TPY3" s="86"/>
      <c r="TPZ3" s="86"/>
      <c r="TQA3" s="86"/>
      <c r="TQB3" s="86"/>
      <c r="TQC3" s="86"/>
      <c r="TQD3" s="86"/>
      <c r="TQE3" s="86"/>
      <c r="TQF3" s="86"/>
      <c r="TQG3" s="86"/>
      <c r="TQH3" s="86"/>
      <c r="TQI3" s="86"/>
      <c r="TQJ3" s="86"/>
      <c r="TQK3" s="86"/>
      <c r="TQL3" s="86"/>
      <c r="TQM3" s="86"/>
      <c r="TQN3" s="86"/>
      <c r="TQO3" s="86"/>
      <c r="TQP3" s="86"/>
      <c r="TQQ3" s="86"/>
      <c r="TQR3" s="86"/>
      <c r="TQS3" s="86"/>
      <c r="TQT3" s="86"/>
      <c r="TQU3" s="86"/>
      <c r="TQV3" s="86"/>
      <c r="TQW3" s="86"/>
      <c r="TQX3" s="86"/>
      <c r="TQY3" s="86"/>
      <c r="TQZ3" s="86"/>
      <c r="TRA3" s="86"/>
      <c r="TRB3" s="86"/>
      <c r="TRC3" s="86"/>
      <c r="TRD3" s="86"/>
      <c r="TRE3" s="86"/>
      <c r="TRF3" s="86"/>
      <c r="TRG3" s="86"/>
      <c r="TRH3" s="86"/>
      <c r="TRI3" s="86"/>
      <c r="TRJ3" s="86"/>
      <c r="TRK3" s="86"/>
      <c r="TRL3" s="86"/>
      <c r="TRM3" s="86"/>
      <c r="TRN3" s="86"/>
      <c r="TRO3" s="86"/>
      <c r="TRP3" s="86"/>
      <c r="TRQ3" s="86"/>
      <c r="TRR3" s="86"/>
      <c r="TRS3" s="86"/>
      <c r="TRT3" s="86"/>
      <c r="TRU3" s="86"/>
      <c r="TRV3" s="86"/>
      <c r="TRW3" s="86"/>
      <c r="TRX3" s="86"/>
      <c r="TRY3" s="86"/>
      <c r="TRZ3" s="86"/>
      <c r="TSA3" s="86"/>
      <c r="TSB3" s="86"/>
      <c r="TSC3" s="86"/>
      <c r="TSD3" s="86"/>
      <c r="TSE3" s="86"/>
      <c r="TSF3" s="86"/>
      <c r="TSG3" s="86"/>
      <c r="TSH3" s="86"/>
      <c r="TSI3" s="86"/>
      <c r="TSJ3" s="86"/>
      <c r="TSK3" s="86"/>
      <c r="TSL3" s="86"/>
      <c r="TSM3" s="86"/>
      <c r="TSN3" s="86"/>
      <c r="TSO3" s="86"/>
      <c r="TSP3" s="86"/>
      <c r="TSQ3" s="86"/>
      <c r="TSR3" s="86"/>
      <c r="TSS3" s="86"/>
      <c r="TST3" s="86"/>
      <c r="TSU3" s="86"/>
      <c r="TSV3" s="86"/>
      <c r="TSW3" s="86"/>
      <c r="TSX3" s="86"/>
      <c r="TSY3" s="86"/>
      <c r="TSZ3" s="86"/>
      <c r="TTA3" s="86"/>
      <c r="TTB3" s="86"/>
      <c r="TTC3" s="86"/>
      <c r="TTD3" s="86"/>
      <c r="TTE3" s="86"/>
      <c r="TTF3" s="86"/>
      <c r="TTG3" s="86"/>
      <c r="TTH3" s="86"/>
      <c r="TTI3" s="86"/>
      <c r="TTJ3" s="86"/>
      <c r="TTK3" s="86"/>
      <c r="TTL3" s="86"/>
      <c r="TTM3" s="86"/>
      <c r="TTN3" s="86"/>
      <c r="TTO3" s="86"/>
      <c r="TTP3" s="86"/>
      <c r="TTQ3" s="86"/>
      <c r="TTR3" s="86"/>
      <c r="TTS3" s="86"/>
      <c r="TTT3" s="86"/>
      <c r="TTU3" s="86"/>
      <c r="TTV3" s="86"/>
      <c r="TTW3" s="86"/>
      <c r="TTX3" s="86"/>
      <c r="TTY3" s="86"/>
      <c r="TTZ3" s="86"/>
      <c r="TUA3" s="86"/>
      <c r="TUB3" s="86"/>
      <c r="TUC3" s="86"/>
      <c r="TUD3" s="86"/>
      <c r="TUE3" s="86"/>
      <c r="TUF3" s="86"/>
      <c r="TUG3" s="86"/>
      <c r="TUH3" s="86"/>
      <c r="TUI3" s="86"/>
      <c r="TUJ3" s="86"/>
      <c r="TUK3" s="86"/>
      <c r="TUL3" s="86"/>
      <c r="TUM3" s="86"/>
      <c r="TUN3" s="86"/>
      <c r="TUO3" s="86"/>
      <c r="TUP3" s="86"/>
      <c r="TUQ3" s="86"/>
      <c r="TUR3" s="86"/>
      <c r="TUS3" s="86"/>
      <c r="TUT3" s="86"/>
      <c r="TUU3" s="86"/>
      <c r="TUV3" s="86"/>
      <c r="TUW3" s="86"/>
      <c r="TUX3" s="86"/>
      <c r="TUY3" s="86"/>
      <c r="TUZ3" s="86"/>
      <c r="TVA3" s="86"/>
      <c r="TVB3" s="86"/>
      <c r="TVC3" s="86"/>
      <c r="TVD3" s="86"/>
      <c r="TVE3" s="86"/>
      <c r="TVF3" s="86"/>
      <c r="TVG3" s="86"/>
      <c r="TVH3" s="86"/>
      <c r="TVI3" s="86"/>
      <c r="TVJ3" s="86"/>
      <c r="TVK3" s="86"/>
      <c r="TVL3" s="86"/>
      <c r="TVM3" s="86"/>
      <c r="TVN3" s="86"/>
      <c r="TVO3" s="86"/>
      <c r="TVP3" s="86"/>
      <c r="TVQ3" s="86"/>
      <c r="TVR3" s="86"/>
      <c r="TVS3" s="86"/>
      <c r="TVT3" s="86"/>
      <c r="TVU3" s="86"/>
      <c r="TVV3" s="86"/>
      <c r="TVW3" s="86"/>
      <c r="TVX3" s="86"/>
      <c r="TVY3" s="86"/>
      <c r="TVZ3" s="86"/>
      <c r="TWA3" s="86"/>
      <c r="TWB3" s="86"/>
      <c r="TWC3" s="86"/>
      <c r="TWD3" s="86"/>
      <c r="TWE3" s="86"/>
      <c r="TWF3" s="86"/>
      <c r="TWG3" s="86"/>
      <c r="TWH3" s="86"/>
      <c r="TWI3" s="86"/>
      <c r="TWJ3" s="86"/>
      <c r="TWK3" s="86"/>
      <c r="TWL3" s="86"/>
      <c r="TWM3" s="86"/>
      <c r="TWN3" s="86"/>
      <c r="TWO3" s="86"/>
      <c r="TWP3" s="86"/>
      <c r="TWQ3" s="86"/>
      <c r="TWR3" s="86"/>
      <c r="TWS3" s="86"/>
      <c r="TWT3" s="86"/>
      <c r="TWU3" s="86"/>
      <c r="TWV3" s="86"/>
      <c r="TWW3" s="86"/>
      <c r="TWX3" s="86"/>
      <c r="TWY3" s="86"/>
      <c r="TWZ3" s="86"/>
      <c r="TXA3" s="86"/>
      <c r="TXB3" s="86"/>
      <c r="TXC3" s="86"/>
      <c r="TXD3" s="86"/>
      <c r="TXE3" s="86"/>
      <c r="TXF3" s="86"/>
      <c r="TXG3" s="86"/>
      <c r="TXH3" s="86"/>
      <c r="TXI3" s="86"/>
      <c r="TXJ3" s="86"/>
      <c r="TXK3" s="86"/>
      <c r="TXL3" s="86"/>
      <c r="TXM3" s="86"/>
      <c r="TXN3" s="86"/>
      <c r="TXO3" s="86"/>
      <c r="TXP3" s="86"/>
      <c r="TXQ3" s="86"/>
      <c r="TXR3" s="86"/>
      <c r="TXS3" s="86"/>
      <c r="TXT3" s="86"/>
      <c r="TXU3" s="86"/>
      <c r="TXV3" s="86"/>
      <c r="TXW3" s="86"/>
      <c r="TXX3" s="86"/>
      <c r="TXY3" s="86"/>
      <c r="TXZ3" s="86"/>
      <c r="TYA3" s="86"/>
      <c r="TYB3" s="86"/>
      <c r="TYC3" s="86"/>
      <c r="TYD3" s="86"/>
      <c r="TYE3" s="86"/>
      <c r="TYF3" s="86"/>
      <c r="TYG3" s="86"/>
      <c r="TYH3" s="86"/>
      <c r="TYI3" s="86"/>
      <c r="TYJ3" s="86"/>
      <c r="TYK3" s="86"/>
      <c r="TYL3" s="86"/>
      <c r="TYM3" s="86"/>
      <c r="TYN3" s="86"/>
      <c r="TYO3" s="86"/>
      <c r="TYP3" s="86"/>
      <c r="TYQ3" s="86"/>
      <c r="TYR3" s="86"/>
      <c r="TYS3" s="86"/>
      <c r="TYT3" s="86"/>
      <c r="TYU3" s="86"/>
      <c r="TYV3" s="86"/>
      <c r="TYW3" s="86"/>
      <c r="TYX3" s="86"/>
      <c r="TYY3" s="86"/>
      <c r="TYZ3" s="86"/>
      <c r="TZA3" s="86"/>
      <c r="TZB3" s="86"/>
      <c r="TZC3" s="86"/>
      <c r="TZD3" s="86"/>
      <c r="TZE3" s="86"/>
      <c r="TZF3" s="86"/>
      <c r="TZG3" s="86"/>
      <c r="TZH3" s="86"/>
      <c r="TZI3" s="86"/>
      <c r="TZJ3" s="86"/>
      <c r="TZK3" s="86"/>
      <c r="TZL3" s="86"/>
      <c r="TZM3" s="86"/>
      <c r="TZN3" s="86"/>
      <c r="TZO3" s="86"/>
      <c r="TZP3" s="86"/>
      <c r="TZQ3" s="86"/>
      <c r="TZR3" s="86"/>
      <c r="TZS3" s="86"/>
      <c r="TZT3" s="86"/>
      <c r="TZU3" s="86"/>
      <c r="TZV3" s="86"/>
      <c r="TZW3" s="86"/>
      <c r="TZX3" s="86"/>
      <c r="TZY3" s="86"/>
      <c r="TZZ3" s="86"/>
      <c r="UAA3" s="86"/>
      <c r="UAB3" s="86"/>
      <c r="UAC3" s="86"/>
      <c r="UAD3" s="86"/>
      <c r="UAE3" s="86"/>
      <c r="UAF3" s="86"/>
      <c r="UAG3" s="86"/>
      <c r="UAH3" s="86"/>
      <c r="UAI3" s="86"/>
      <c r="UAJ3" s="86"/>
      <c r="UAK3" s="86"/>
      <c r="UAL3" s="86"/>
      <c r="UAM3" s="86"/>
      <c r="UAN3" s="86"/>
      <c r="UAO3" s="86"/>
      <c r="UAP3" s="86"/>
      <c r="UAQ3" s="86"/>
      <c r="UAR3" s="86"/>
      <c r="UAS3" s="86"/>
      <c r="UAT3" s="86"/>
      <c r="UAU3" s="86"/>
      <c r="UAV3" s="86"/>
      <c r="UAW3" s="86"/>
      <c r="UAX3" s="86"/>
      <c r="UAY3" s="86"/>
      <c r="UAZ3" s="86"/>
      <c r="UBA3" s="86"/>
      <c r="UBB3" s="86"/>
      <c r="UBC3" s="86"/>
      <c r="UBD3" s="86"/>
      <c r="UBE3" s="86"/>
      <c r="UBF3" s="86"/>
      <c r="UBG3" s="86"/>
      <c r="UBH3" s="86"/>
      <c r="UBI3" s="86"/>
      <c r="UBJ3" s="86"/>
      <c r="UBK3" s="86"/>
      <c r="UBL3" s="86"/>
      <c r="UBM3" s="86"/>
      <c r="UBN3" s="86"/>
      <c r="UBO3" s="86"/>
      <c r="UBP3" s="86"/>
      <c r="UBQ3" s="86"/>
      <c r="UBR3" s="86"/>
      <c r="UBS3" s="86"/>
      <c r="UBT3" s="86"/>
      <c r="UBU3" s="86"/>
      <c r="UBV3" s="86"/>
      <c r="UBW3" s="86"/>
      <c r="UBX3" s="86"/>
      <c r="UBY3" s="86"/>
      <c r="UBZ3" s="86"/>
      <c r="UCA3" s="86"/>
      <c r="UCB3" s="86"/>
      <c r="UCC3" s="86"/>
      <c r="UCD3" s="86"/>
      <c r="UCE3" s="86"/>
      <c r="UCF3" s="86"/>
      <c r="UCG3" s="86"/>
      <c r="UCH3" s="86"/>
      <c r="UCI3" s="86"/>
      <c r="UCJ3" s="86"/>
      <c r="UCK3" s="86"/>
      <c r="UCL3" s="86"/>
      <c r="UCM3" s="86"/>
      <c r="UCN3" s="86"/>
      <c r="UCO3" s="86"/>
      <c r="UCP3" s="86"/>
      <c r="UCQ3" s="86"/>
      <c r="UCR3" s="86"/>
      <c r="UCS3" s="86"/>
      <c r="UCT3" s="86"/>
      <c r="UCU3" s="86"/>
      <c r="UCV3" s="86"/>
      <c r="UCW3" s="86"/>
      <c r="UCX3" s="86"/>
      <c r="UCY3" s="86"/>
      <c r="UCZ3" s="86"/>
      <c r="UDA3" s="86"/>
      <c r="UDB3" s="86"/>
      <c r="UDC3" s="86"/>
      <c r="UDD3" s="86"/>
      <c r="UDE3" s="86"/>
      <c r="UDF3" s="86"/>
      <c r="UDG3" s="86"/>
      <c r="UDH3" s="86"/>
      <c r="UDI3" s="86"/>
      <c r="UDJ3" s="86"/>
      <c r="UDK3" s="86"/>
      <c r="UDL3" s="86"/>
      <c r="UDM3" s="86"/>
      <c r="UDN3" s="86"/>
      <c r="UDO3" s="86"/>
      <c r="UDP3" s="86"/>
      <c r="UDQ3" s="86"/>
      <c r="UDR3" s="86"/>
      <c r="UDS3" s="86"/>
      <c r="UDT3" s="86"/>
      <c r="UDU3" s="86"/>
      <c r="UDV3" s="86"/>
      <c r="UDW3" s="86"/>
      <c r="UDX3" s="86"/>
      <c r="UDY3" s="86"/>
      <c r="UDZ3" s="86"/>
      <c r="UEA3" s="86"/>
      <c r="UEB3" s="86"/>
      <c r="UEC3" s="86"/>
      <c r="UED3" s="86"/>
      <c r="UEE3" s="86"/>
      <c r="UEF3" s="86"/>
      <c r="UEG3" s="86"/>
      <c r="UEH3" s="86"/>
      <c r="UEI3" s="86"/>
      <c r="UEJ3" s="86"/>
      <c r="UEK3" s="86"/>
      <c r="UEL3" s="86"/>
      <c r="UEM3" s="86"/>
      <c r="UEN3" s="86"/>
      <c r="UEO3" s="86"/>
      <c r="UEP3" s="86"/>
      <c r="UEQ3" s="86"/>
      <c r="UER3" s="86"/>
      <c r="UES3" s="86"/>
      <c r="UET3" s="86"/>
      <c r="UEU3" s="86"/>
      <c r="UEV3" s="86"/>
      <c r="UEW3" s="86"/>
      <c r="UEX3" s="86"/>
      <c r="UEY3" s="86"/>
      <c r="UEZ3" s="86"/>
      <c r="UFA3" s="86"/>
      <c r="UFB3" s="86"/>
      <c r="UFC3" s="86"/>
      <c r="UFD3" s="86"/>
      <c r="UFE3" s="86"/>
      <c r="UFF3" s="86"/>
      <c r="UFG3" s="86"/>
      <c r="UFH3" s="86"/>
      <c r="UFI3" s="86"/>
      <c r="UFJ3" s="86"/>
      <c r="UFK3" s="86"/>
      <c r="UFL3" s="86"/>
      <c r="UFM3" s="86"/>
      <c r="UFN3" s="86"/>
      <c r="UFO3" s="86"/>
      <c r="UFP3" s="86"/>
      <c r="UFQ3" s="86"/>
      <c r="UFR3" s="86"/>
      <c r="UFS3" s="86"/>
      <c r="UFT3" s="86"/>
      <c r="UFU3" s="86"/>
      <c r="UFV3" s="86"/>
      <c r="UFW3" s="86"/>
      <c r="UFX3" s="86"/>
      <c r="UFY3" s="86"/>
      <c r="UFZ3" s="86"/>
      <c r="UGA3" s="86"/>
      <c r="UGB3" s="86"/>
      <c r="UGC3" s="86"/>
      <c r="UGD3" s="86"/>
      <c r="UGE3" s="86"/>
      <c r="UGF3" s="86"/>
      <c r="UGG3" s="86"/>
      <c r="UGH3" s="86"/>
      <c r="UGI3" s="86"/>
      <c r="UGJ3" s="86"/>
      <c r="UGK3" s="86"/>
      <c r="UGL3" s="86"/>
      <c r="UGM3" s="86"/>
      <c r="UGN3" s="86"/>
      <c r="UGO3" s="86"/>
      <c r="UGP3" s="86"/>
      <c r="UGQ3" s="86"/>
      <c r="UGR3" s="86"/>
      <c r="UGS3" s="86"/>
      <c r="UGT3" s="86"/>
      <c r="UGU3" s="86"/>
      <c r="UGV3" s="86"/>
      <c r="UGW3" s="86"/>
      <c r="UGX3" s="86"/>
      <c r="UGY3" s="86"/>
      <c r="UGZ3" s="86"/>
      <c r="UHA3" s="86"/>
      <c r="UHB3" s="86"/>
      <c r="UHC3" s="86"/>
      <c r="UHD3" s="86"/>
      <c r="UHE3" s="86"/>
      <c r="UHF3" s="86"/>
      <c r="UHG3" s="86"/>
      <c r="UHH3" s="86"/>
      <c r="UHI3" s="86"/>
      <c r="UHJ3" s="86"/>
      <c r="UHK3" s="86"/>
      <c r="UHL3" s="86"/>
      <c r="UHM3" s="86"/>
      <c r="UHN3" s="86"/>
      <c r="UHO3" s="86"/>
      <c r="UHP3" s="86"/>
      <c r="UHQ3" s="86"/>
      <c r="UHR3" s="86"/>
      <c r="UHS3" s="86"/>
      <c r="UHT3" s="86"/>
      <c r="UHU3" s="86"/>
      <c r="UHV3" s="86"/>
      <c r="UHW3" s="86"/>
      <c r="UHX3" s="86"/>
      <c r="UHY3" s="86"/>
      <c r="UHZ3" s="86"/>
      <c r="UIA3" s="86"/>
      <c r="UIB3" s="86"/>
      <c r="UIC3" s="86"/>
      <c r="UID3" s="86"/>
      <c r="UIE3" s="86"/>
      <c r="UIF3" s="86"/>
      <c r="UIG3" s="86"/>
      <c r="UIH3" s="86"/>
      <c r="UII3" s="86"/>
      <c r="UIJ3" s="86"/>
      <c r="UIK3" s="86"/>
      <c r="UIL3" s="86"/>
      <c r="UIM3" s="86"/>
      <c r="UIN3" s="86"/>
      <c r="UIO3" s="86"/>
      <c r="UIP3" s="86"/>
      <c r="UIQ3" s="86"/>
      <c r="UIR3" s="86"/>
      <c r="UIS3" s="86"/>
      <c r="UIT3" s="86"/>
      <c r="UIU3" s="86"/>
      <c r="UIV3" s="86"/>
      <c r="UIW3" s="86"/>
      <c r="UIX3" s="86"/>
      <c r="UIY3" s="86"/>
      <c r="UIZ3" s="86"/>
      <c r="UJA3" s="86"/>
      <c r="UJB3" s="86"/>
      <c r="UJC3" s="86"/>
      <c r="UJD3" s="86"/>
      <c r="UJE3" s="86"/>
      <c r="UJF3" s="86"/>
      <c r="UJG3" s="86"/>
      <c r="UJH3" s="86"/>
      <c r="UJI3" s="86"/>
      <c r="UJJ3" s="86"/>
      <c r="UJK3" s="86"/>
      <c r="UJL3" s="86"/>
      <c r="UJM3" s="86"/>
      <c r="UJN3" s="86"/>
      <c r="UJO3" s="86"/>
      <c r="UJP3" s="86"/>
      <c r="UJQ3" s="86"/>
      <c r="UJR3" s="86"/>
      <c r="UJS3" s="86"/>
      <c r="UJT3" s="86"/>
      <c r="UJU3" s="86"/>
      <c r="UJV3" s="86"/>
      <c r="UJW3" s="86"/>
      <c r="UJX3" s="86"/>
      <c r="UJY3" s="86"/>
      <c r="UJZ3" s="86"/>
      <c r="UKA3" s="86"/>
      <c r="UKB3" s="86"/>
      <c r="UKC3" s="86"/>
      <c r="UKD3" s="86"/>
      <c r="UKE3" s="86"/>
      <c r="UKF3" s="86"/>
      <c r="UKG3" s="86"/>
      <c r="UKH3" s="86"/>
      <c r="UKI3" s="86"/>
      <c r="UKJ3" s="86"/>
      <c r="UKK3" s="86"/>
      <c r="UKL3" s="86"/>
      <c r="UKM3" s="86"/>
      <c r="UKN3" s="86"/>
      <c r="UKO3" s="86"/>
      <c r="UKP3" s="86"/>
      <c r="UKQ3" s="86"/>
      <c r="UKR3" s="86"/>
      <c r="UKS3" s="86"/>
      <c r="UKT3" s="86"/>
      <c r="UKU3" s="86"/>
      <c r="UKV3" s="86"/>
      <c r="UKW3" s="86"/>
      <c r="UKX3" s="86"/>
      <c r="UKY3" s="86"/>
      <c r="UKZ3" s="86"/>
      <c r="ULA3" s="86"/>
      <c r="ULB3" s="86"/>
      <c r="ULC3" s="86"/>
      <c r="ULD3" s="86"/>
      <c r="ULE3" s="86"/>
      <c r="ULF3" s="86"/>
      <c r="ULG3" s="86"/>
      <c r="ULH3" s="86"/>
      <c r="ULI3" s="86"/>
      <c r="ULJ3" s="86"/>
      <c r="ULK3" s="86"/>
      <c r="ULL3" s="86"/>
      <c r="ULM3" s="86"/>
      <c r="ULN3" s="86"/>
      <c r="ULO3" s="86"/>
      <c r="ULP3" s="86"/>
      <c r="ULQ3" s="86"/>
      <c r="ULR3" s="86"/>
      <c r="ULS3" s="86"/>
      <c r="ULT3" s="86"/>
      <c r="ULU3" s="86"/>
      <c r="ULV3" s="86"/>
      <c r="ULW3" s="86"/>
      <c r="ULX3" s="86"/>
      <c r="ULY3" s="86"/>
      <c r="ULZ3" s="86"/>
      <c r="UMA3" s="86"/>
      <c r="UMB3" s="86"/>
      <c r="UMC3" s="86"/>
      <c r="UMD3" s="86"/>
      <c r="UME3" s="86"/>
      <c r="UMF3" s="86"/>
      <c r="UMG3" s="86"/>
      <c r="UMH3" s="86"/>
      <c r="UMI3" s="86"/>
      <c r="UMJ3" s="86"/>
      <c r="UMK3" s="86"/>
      <c r="UML3" s="86"/>
      <c r="UMM3" s="86"/>
      <c r="UMN3" s="86"/>
      <c r="UMO3" s="86"/>
      <c r="UMP3" s="86"/>
      <c r="UMQ3" s="86"/>
      <c r="UMR3" s="86"/>
      <c r="UMS3" s="86"/>
      <c r="UMT3" s="86"/>
      <c r="UMU3" s="86"/>
      <c r="UMV3" s="86"/>
      <c r="UMW3" s="86"/>
      <c r="UMX3" s="86"/>
      <c r="UMY3" s="86"/>
      <c r="UMZ3" s="86"/>
      <c r="UNA3" s="86"/>
      <c r="UNB3" s="86"/>
      <c r="UNC3" s="86"/>
      <c r="UND3" s="86"/>
      <c r="UNE3" s="86"/>
      <c r="UNF3" s="86"/>
      <c r="UNG3" s="86"/>
      <c r="UNH3" s="86"/>
      <c r="UNI3" s="86"/>
      <c r="UNJ3" s="86"/>
      <c r="UNK3" s="86"/>
      <c r="UNL3" s="86"/>
      <c r="UNM3" s="86"/>
      <c r="UNN3" s="86"/>
      <c r="UNO3" s="86"/>
      <c r="UNP3" s="86"/>
      <c r="UNQ3" s="86"/>
      <c r="UNR3" s="86"/>
      <c r="UNS3" s="86"/>
      <c r="UNT3" s="86"/>
      <c r="UNU3" s="86"/>
      <c r="UNV3" s="86"/>
      <c r="UNW3" s="86"/>
      <c r="UNX3" s="86"/>
      <c r="UNY3" s="86"/>
      <c r="UNZ3" s="86"/>
      <c r="UOA3" s="86"/>
      <c r="UOB3" s="86"/>
      <c r="UOC3" s="86"/>
      <c r="UOD3" s="86"/>
      <c r="UOE3" s="86"/>
      <c r="UOF3" s="86"/>
      <c r="UOG3" s="86"/>
      <c r="UOH3" s="86"/>
      <c r="UOI3" s="86"/>
      <c r="UOJ3" s="86"/>
      <c r="UOK3" s="86"/>
      <c r="UOL3" s="86"/>
      <c r="UOM3" s="86"/>
      <c r="UON3" s="86"/>
      <c r="UOO3" s="86"/>
      <c r="UOP3" s="86"/>
      <c r="UOQ3" s="86"/>
      <c r="UOR3" s="86"/>
      <c r="UOS3" s="86"/>
      <c r="UOT3" s="86"/>
      <c r="UOU3" s="86"/>
      <c r="UOV3" s="86"/>
      <c r="UOW3" s="86"/>
      <c r="UOX3" s="86"/>
      <c r="UOY3" s="86"/>
      <c r="UOZ3" s="86"/>
      <c r="UPA3" s="86"/>
      <c r="UPB3" s="86"/>
      <c r="UPC3" s="86"/>
      <c r="UPD3" s="86"/>
      <c r="UPE3" s="86"/>
      <c r="UPF3" s="86"/>
      <c r="UPG3" s="86"/>
      <c r="UPH3" s="86"/>
      <c r="UPI3" s="86"/>
      <c r="UPJ3" s="86"/>
      <c r="UPK3" s="86"/>
      <c r="UPL3" s="86"/>
      <c r="UPM3" s="86"/>
      <c r="UPN3" s="86"/>
      <c r="UPO3" s="86"/>
      <c r="UPP3" s="86"/>
      <c r="UPQ3" s="86"/>
      <c r="UPR3" s="86"/>
      <c r="UPS3" s="86"/>
      <c r="UPT3" s="86"/>
      <c r="UPU3" s="86"/>
      <c r="UPV3" s="86"/>
      <c r="UPW3" s="86"/>
      <c r="UPX3" s="86"/>
      <c r="UPY3" s="86"/>
      <c r="UPZ3" s="86"/>
      <c r="UQA3" s="86"/>
      <c r="UQB3" s="86"/>
      <c r="UQC3" s="86"/>
      <c r="UQD3" s="86"/>
      <c r="UQE3" s="86"/>
      <c r="UQF3" s="86"/>
      <c r="UQG3" s="86"/>
      <c r="UQH3" s="86"/>
      <c r="UQI3" s="86"/>
      <c r="UQJ3" s="86"/>
      <c r="UQK3" s="86"/>
      <c r="UQL3" s="86"/>
      <c r="UQM3" s="86"/>
      <c r="UQN3" s="86"/>
      <c r="UQO3" s="86"/>
      <c r="UQP3" s="86"/>
      <c r="UQQ3" s="86"/>
      <c r="UQR3" s="86"/>
      <c r="UQS3" s="86"/>
      <c r="UQT3" s="86"/>
      <c r="UQU3" s="86"/>
      <c r="UQV3" s="86"/>
      <c r="UQW3" s="86"/>
      <c r="UQX3" s="86"/>
      <c r="UQY3" s="86"/>
      <c r="UQZ3" s="86"/>
      <c r="URA3" s="86"/>
      <c r="URB3" s="86"/>
      <c r="URC3" s="86"/>
      <c r="URD3" s="86"/>
      <c r="URE3" s="86"/>
      <c r="URF3" s="86"/>
      <c r="URG3" s="86"/>
      <c r="URH3" s="86"/>
      <c r="URI3" s="86"/>
      <c r="URJ3" s="86"/>
      <c r="URK3" s="86"/>
      <c r="URL3" s="86"/>
      <c r="URM3" s="86"/>
      <c r="URN3" s="86"/>
      <c r="URO3" s="86"/>
      <c r="URP3" s="86"/>
      <c r="URQ3" s="86"/>
      <c r="URR3" s="86"/>
      <c r="URS3" s="86"/>
      <c r="URT3" s="86"/>
      <c r="URU3" s="86"/>
      <c r="URV3" s="86"/>
      <c r="URW3" s="86"/>
      <c r="URX3" s="86"/>
      <c r="URY3" s="86"/>
      <c r="URZ3" s="86"/>
      <c r="USA3" s="86"/>
      <c r="USB3" s="86"/>
      <c r="USC3" s="86"/>
      <c r="USD3" s="86"/>
      <c r="USE3" s="86"/>
      <c r="USF3" s="86"/>
      <c r="USG3" s="86"/>
      <c r="USH3" s="86"/>
      <c r="USI3" s="86"/>
      <c r="USJ3" s="86"/>
      <c r="USK3" s="86"/>
      <c r="USL3" s="86"/>
      <c r="USM3" s="86"/>
      <c r="USN3" s="86"/>
      <c r="USO3" s="86"/>
      <c r="USP3" s="86"/>
      <c r="USQ3" s="86"/>
      <c r="USR3" s="86"/>
      <c r="USS3" s="86"/>
      <c r="UST3" s="86"/>
      <c r="USU3" s="86"/>
      <c r="USV3" s="86"/>
      <c r="USW3" s="86"/>
      <c r="USX3" s="86"/>
      <c r="USY3" s="86"/>
      <c r="USZ3" s="86"/>
      <c r="UTA3" s="86"/>
      <c r="UTB3" s="86"/>
      <c r="UTC3" s="86"/>
      <c r="UTD3" s="86"/>
      <c r="UTE3" s="86"/>
      <c r="UTF3" s="86"/>
      <c r="UTG3" s="86"/>
      <c r="UTH3" s="86"/>
      <c r="UTI3" s="86"/>
      <c r="UTJ3" s="86"/>
      <c r="UTK3" s="86"/>
      <c r="UTL3" s="86"/>
      <c r="UTM3" s="86"/>
      <c r="UTN3" s="86"/>
      <c r="UTO3" s="86"/>
      <c r="UTP3" s="86"/>
      <c r="UTQ3" s="86"/>
      <c r="UTR3" s="86"/>
      <c r="UTS3" s="86"/>
      <c r="UTT3" s="86"/>
      <c r="UTU3" s="86"/>
      <c r="UTV3" s="86"/>
      <c r="UTW3" s="86"/>
      <c r="UTX3" s="86"/>
      <c r="UTY3" s="86"/>
      <c r="UTZ3" s="86"/>
      <c r="UUA3" s="86"/>
      <c r="UUB3" s="86"/>
      <c r="UUC3" s="86"/>
      <c r="UUD3" s="86"/>
      <c r="UUE3" s="86"/>
      <c r="UUF3" s="86"/>
      <c r="UUG3" s="86"/>
      <c r="UUH3" s="86"/>
      <c r="UUI3" s="86"/>
      <c r="UUJ3" s="86"/>
      <c r="UUK3" s="86"/>
      <c r="UUL3" s="86"/>
      <c r="UUM3" s="86"/>
      <c r="UUN3" s="86"/>
      <c r="UUO3" s="86"/>
      <c r="UUP3" s="86"/>
      <c r="UUQ3" s="86"/>
      <c r="UUR3" s="86"/>
      <c r="UUS3" s="86"/>
      <c r="UUT3" s="86"/>
      <c r="UUU3" s="86"/>
      <c r="UUV3" s="86"/>
      <c r="UUW3" s="86"/>
      <c r="UUX3" s="86"/>
      <c r="UUY3" s="86"/>
      <c r="UUZ3" s="86"/>
      <c r="UVA3" s="86"/>
      <c r="UVB3" s="86"/>
      <c r="UVC3" s="86"/>
      <c r="UVD3" s="86"/>
      <c r="UVE3" s="86"/>
      <c r="UVF3" s="86"/>
      <c r="UVG3" s="86"/>
      <c r="UVH3" s="86"/>
      <c r="UVI3" s="86"/>
      <c r="UVJ3" s="86"/>
      <c r="UVK3" s="86"/>
      <c r="UVL3" s="86"/>
      <c r="UVM3" s="86"/>
      <c r="UVN3" s="86"/>
      <c r="UVO3" s="86"/>
      <c r="UVP3" s="86"/>
      <c r="UVQ3" s="86"/>
      <c r="UVR3" s="86"/>
      <c r="UVS3" s="86"/>
      <c r="UVT3" s="86"/>
      <c r="UVU3" s="86"/>
      <c r="UVV3" s="86"/>
      <c r="UVW3" s="86"/>
      <c r="UVX3" s="86"/>
      <c r="UVY3" s="86"/>
      <c r="UVZ3" s="86"/>
      <c r="UWA3" s="86"/>
      <c r="UWB3" s="86"/>
      <c r="UWC3" s="86"/>
      <c r="UWD3" s="86"/>
      <c r="UWE3" s="86"/>
      <c r="UWF3" s="86"/>
      <c r="UWG3" s="86"/>
      <c r="UWH3" s="86"/>
      <c r="UWI3" s="86"/>
      <c r="UWJ3" s="86"/>
      <c r="UWK3" s="86"/>
      <c r="UWL3" s="86"/>
      <c r="UWM3" s="86"/>
      <c r="UWN3" s="86"/>
      <c r="UWO3" s="86"/>
      <c r="UWP3" s="86"/>
      <c r="UWQ3" s="86"/>
      <c r="UWR3" s="86"/>
      <c r="UWS3" s="86"/>
      <c r="UWT3" s="86"/>
      <c r="UWU3" s="86"/>
      <c r="UWV3" s="86"/>
      <c r="UWW3" s="86"/>
      <c r="UWX3" s="86"/>
      <c r="UWY3" s="86"/>
      <c r="UWZ3" s="86"/>
      <c r="UXA3" s="86"/>
      <c r="UXB3" s="86"/>
      <c r="UXC3" s="86"/>
      <c r="UXD3" s="86"/>
      <c r="UXE3" s="86"/>
      <c r="UXF3" s="86"/>
      <c r="UXG3" s="86"/>
      <c r="UXH3" s="86"/>
      <c r="UXI3" s="86"/>
      <c r="UXJ3" s="86"/>
      <c r="UXK3" s="86"/>
      <c r="UXL3" s="86"/>
      <c r="UXM3" s="86"/>
      <c r="UXN3" s="86"/>
      <c r="UXO3" s="86"/>
      <c r="UXP3" s="86"/>
      <c r="UXQ3" s="86"/>
      <c r="UXR3" s="86"/>
      <c r="UXS3" s="86"/>
      <c r="UXT3" s="86"/>
      <c r="UXU3" s="86"/>
      <c r="UXV3" s="86"/>
      <c r="UXW3" s="86"/>
      <c r="UXX3" s="86"/>
      <c r="UXY3" s="86"/>
      <c r="UXZ3" s="86"/>
      <c r="UYA3" s="86"/>
      <c r="UYB3" s="86"/>
      <c r="UYC3" s="86"/>
      <c r="UYD3" s="86"/>
      <c r="UYE3" s="86"/>
      <c r="UYF3" s="86"/>
      <c r="UYG3" s="86"/>
      <c r="UYH3" s="86"/>
      <c r="UYI3" s="86"/>
      <c r="UYJ3" s="86"/>
      <c r="UYK3" s="86"/>
      <c r="UYL3" s="86"/>
      <c r="UYM3" s="86"/>
      <c r="UYN3" s="86"/>
      <c r="UYO3" s="86"/>
      <c r="UYP3" s="86"/>
      <c r="UYQ3" s="86"/>
      <c r="UYR3" s="86"/>
      <c r="UYS3" s="86"/>
      <c r="UYT3" s="86"/>
      <c r="UYU3" s="86"/>
      <c r="UYV3" s="86"/>
      <c r="UYW3" s="86"/>
      <c r="UYX3" s="86"/>
      <c r="UYY3" s="86"/>
      <c r="UYZ3" s="86"/>
      <c r="UZA3" s="86"/>
      <c r="UZB3" s="86"/>
      <c r="UZC3" s="86"/>
      <c r="UZD3" s="86"/>
      <c r="UZE3" s="86"/>
      <c r="UZF3" s="86"/>
      <c r="UZG3" s="86"/>
      <c r="UZH3" s="86"/>
      <c r="UZI3" s="86"/>
      <c r="UZJ3" s="86"/>
      <c r="UZK3" s="86"/>
      <c r="UZL3" s="86"/>
      <c r="UZM3" s="86"/>
      <c r="UZN3" s="86"/>
      <c r="UZO3" s="86"/>
      <c r="UZP3" s="86"/>
      <c r="UZQ3" s="86"/>
      <c r="UZR3" s="86"/>
      <c r="UZS3" s="86"/>
      <c r="UZT3" s="86"/>
      <c r="UZU3" s="86"/>
      <c r="UZV3" s="86"/>
      <c r="UZW3" s="86"/>
      <c r="UZX3" s="86"/>
      <c r="UZY3" s="86"/>
      <c r="UZZ3" s="86"/>
      <c r="VAA3" s="86"/>
      <c r="VAB3" s="86"/>
      <c r="VAC3" s="86"/>
      <c r="VAD3" s="86"/>
      <c r="VAE3" s="86"/>
      <c r="VAF3" s="86"/>
      <c r="VAG3" s="86"/>
      <c r="VAH3" s="86"/>
      <c r="VAI3" s="86"/>
      <c r="VAJ3" s="86"/>
      <c r="VAK3" s="86"/>
      <c r="VAL3" s="86"/>
      <c r="VAM3" s="86"/>
      <c r="VAN3" s="86"/>
      <c r="VAO3" s="86"/>
      <c r="VAP3" s="86"/>
      <c r="VAQ3" s="86"/>
      <c r="VAR3" s="86"/>
      <c r="VAS3" s="86"/>
      <c r="VAT3" s="86"/>
      <c r="VAU3" s="86"/>
      <c r="VAV3" s="86"/>
      <c r="VAW3" s="86"/>
      <c r="VAX3" s="86"/>
      <c r="VAY3" s="86"/>
      <c r="VAZ3" s="86"/>
      <c r="VBA3" s="86"/>
      <c r="VBB3" s="86"/>
      <c r="VBC3" s="86"/>
      <c r="VBD3" s="86"/>
      <c r="VBE3" s="86"/>
      <c r="VBF3" s="86"/>
      <c r="VBG3" s="86"/>
      <c r="VBH3" s="86"/>
      <c r="VBI3" s="86"/>
      <c r="VBJ3" s="86"/>
      <c r="VBK3" s="86"/>
      <c r="VBL3" s="86"/>
      <c r="VBM3" s="86"/>
      <c r="VBN3" s="86"/>
      <c r="VBO3" s="86"/>
      <c r="VBP3" s="86"/>
      <c r="VBQ3" s="86"/>
      <c r="VBR3" s="86"/>
      <c r="VBS3" s="86"/>
      <c r="VBT3" s="86"/>
      <c r="VBU3" s="86"/>
      <c r="VBV3" s="86"/>
      <c r="VBW3" s="86"/>
      <c r="VBX3" s="86"/>
      <c r="VBY3" s="86"/>
      <c r="VBZ3" s="86"/>
      <c r="VCA3" s="86"/>
      <c r="VCB3" s="86"/>
      <c r="VCC3" s="86"/>
      <c r="VCD3" s="86"/>
      <c r="VCE3" s="86"/>
      <c r="VCF3" s="86"/>
      <c r="VCG3" s="86"/>
      <c r="VCH3" s="86"/>
      <c r="VCI3" s="86"/>
      <c r="VCJ3" s="86"/>
      <c r="VCK3" s="86"/>
      <c r="VCL3" s="86"/>
      <c r="VCM3" s="86"/>
      <c r="VCN3" s="86"/>
      <c r="VCO3" s="86"/>
      <c r="VCP3" s="86"/>
      <c r="VCQ3" s="86"/>
      <c r="VCR3" s="86"/>
      <c r="VCS3" s="86"/>
      <c r="VCT3" s="86"/>
      <c r="VCU3" s="86"/>
      <c r="VCV3" s="86"/>
      <c r="VCW3" s="86"/>
      <c r="VCX3" s="86"/>
      <c r="VCY3" s="86"/>
      <c r="VCZ3" s="86"/>
      <c r="VDA3" s="86"/>
      <c r="VDB3" s="86"/>
      <c r="VDC3" s="86"/>
      <c r="VDD3" s="86"/>
      <c r="VDE3" s="86"/>
      <c r="VDF3" s="86"/>
      <c r="VDG3" s="86"/>
      <c r="VDH3" s="86"/>
      <c r="VDI3" s="86"/>
      <c r="VDJ3" s="86"/>
      <c r="VDK3" s="86"/>
      <c r="VDL3" s="86"/>
      <c r="VDM3" s="86"/>
      <c r="VDN3" s="86"/>
      <c r="VDO3" s="86"/>
      <c r="VDP3" s="86"/>
      <c r="VDQ3" s="86"/>
      <c r="VDR3" s="86"/>
      <c r="VDS3" s="86"/>
      <c r="VDT3" s="86"/>
      <c r="VDU3" s="86"/>
      <c r="VDV3" s="86"/>
      <c r="VDW3" s="86"/>
      <c r="VDX3" s="86"/>
      <c r="VDY3" s="86"/>
      <c r="VDZ3" s="86"/>
      <c r="VEA3" s="86"/>
      <c r="VEB3" s="86"/>
      <c r="VEC3" s="86"/>
      <c r="VED3" s="86"/>
      <c r="VEE3" s="86"/>
      <c r="VEF3" s="86"/>
      <c r="VEG3" s="86"/>
      <c r="VEH3" s="86"/>
      <c r="VEI3" s="86"/>
      <c r="VEJ3" s="86"/>
      <c r="VEK3" s="86"/>
      <c r="VEL3" s="86"/>
      <c r="VEM3" s="86"/>
      <c r="VEN3" s="86"/>
      <c r="VEO3" s="86"/>
      <c r="VEP3" s="86"/>
      <c r="VEQ3" s="86"/>
      <c r="VER3" s="86"/>
      <c r="VES3" s="86"/>
      <c r="VET3" s="86"/>
      <c r="VEU3" s="86"/>
      <c r="VEV3" s="86"/>
      <c r="VEW3" s="86"/>
      <c r="VEX3" s="86"/>
      <c r="VEY3" s="86"/>
      <c r="VEZ3" s="86"/>
      <c r="VFA3" s="86"/>
      <c r="VFB3" s="86"/>
      <c r="VFC3" s="86"/>
      <c r="VFD3" s="86"/>
      <c r="VFE3" s="86"/>
      <c r="VFF3" s="86"/>
      <c r="VFG3" s="86"/>
      <c r="VFH3" s="86"/>
      <c r="VFI3" s="86"/>
      <c r="VFJ3" s="86"/>
      <c r="VFK3" s="86"/>
      <c r="VFL3" s="86"/>
      <c r="VFM3" s="86"/>
      <c r="VFN3" s="86"/>
      <c r="VFO3" s="86"/>
      <c r="VFP3" s="86"/>
      <c r="VFQ3" s="86"/>
      <c r="VFR3" s="86"/>
      <c r="VFS3" s="86"/>
      <c r="VFT3" s="86"/>
      <c r="VFU3" s="86"/>
      <c r="VFV3" s="86"/>
      <c r="VFW3" s="86"/>
      <c r="VFX3" s="86"/>
      <c r="VFY3" s="86"/>
      <c r="VFZ3" s="86"/>
      <c r="VGA3" s="86"/>
      <c r="VGB3" s="86"/>
      <c r="VGC3" s="86"/>
      <c r="VGD3" s="86"/>
      <c r="VGE3" s="86"/>
      <c r="VGF3" s="86"/>
      <c r="VGG3" s="86"/>
      <c r="VGH3" s="86"/>
      <c r="VGI3" s="86"/>
      <c r="VGJ3" s="86"/>
      <c r="VGK3" s="86"/>
      <c r="VGL3" s="86"/>
      <c r="VGM3" s="86"/>
      <c r="VGN3" s="86"/>
      <c r="VGO3" s="86"/>
      <c r="VGP3" s="86"/>
      <c r="VGQ3" s="86"/>
      <c r="VGR3" s="86"/>
      <c r="VGS3" s="86"/>
      <c r="VGT3" s="86"/>
      <c r="VGU3" s="86"/>
      <c r="VGV3" s="86"/>
      <c r="VGW3" s="86"/>
      <c r="VGX3" s="86"/>
      <c r="VGY3" s="86"/>
      <c r="VGZ3" s="86"/>
      <c r="VHA3" s="86"/>
      <c r="VHB3" s="86"/>
      <c r="VHC3" s="86"/>
      <c r="VHD3" s="86"/>
      <c r="VHE3" s="86"/>
      <c r="VHF3" s="86"/>
      <c r="VHG3" s="86"/>
      <c r="VHH3" s="86"/>
      <c r="VHI3" s="86"/>
      <c r="VHJ3" s="86"/>
      <c r="VHK3" s="86"/>
      <c r="VHL3" s="86"/>
      <c r="VHM3" s="86"/>
      <c r="VHN3" s="86"/>
      <c r="VHO3" s="86"/>
      <c r="VHP3" s="86"/>
      <c r="VHQ3" s="86"/>
      <c r="VHR3" s="86"/>
      <c r="VHS3" s="86"/>
      <c r="VHT3" s="86"/>
      <c r="VHU3" s="86"/>
      <c r="VHV3" s="86"/>
      <c r="VHW3" s="86"/>
      <c r="VHX3" s="86"/>
      <c r="VHY3" s="86"/>
      <c r="VHZ3" s="86"/>
      <c r="VIA3" s="86"/>
      <c r="VIB3" s="86"/>
      <c r="VIC3" s="86"/>
      <c r="VID3" s="86"/>
      <c r="VIE3" s="86"/>
      <c r="VIF3" s="86"/>
      <c r="VIG3" s="86"/>
      <c r="VIH3" s="86"/>
      <c r="VII3" s="86"/>
      <c r="VIJ3" s="86"/>
      <c r="VIK3" s="86"/>
      <c r="VIL3" s="86"/>
      <c r="VIM3" s="86"/>
      <c r="VIN3" s="86"/>
      <c r="VIO3" s="86"/>
      <c r="VIP3" s="86"/>
      <c r="VIQ3" s="86"/>
      <c r="VIR3" s="86"/>
      <c r="VIS3" s="86"/>
      <c r="VIT3" s="86"/>
      <c r="VIU3" s="86"/>
      <c r="VIV3" s="86"/>
      <c r="VIW3" s="86"/>
      <c r="VIX3" s="86"/>
      <c r="VIY3" s="86"/>
      <c r="VIZ3" s="86"/>
      <c r="VJA3" s="86"/>
      <c r="VJB3" s="86"/>
      <c r="VJC3" s="86"/>
      <c r="VJD3" s="86"/>
      <c r="VJE3" s="86"/>
      <c r="VJF3" s="86"/>
      <c r="VJG3" s="86"/>
      <c r="VJH3" s="86"/>
      <c r="VJI3" s="86"/>
      <c r="VJJ3" s="86"/>
      <c r="VJK3" s="86"/>
      <c r="VJL3" s="86"/>
      <c r="VJM3" s="86"/>
      <c r="VJN3" s="86"/>
      <c r="VJO3" s="86"/>
      <c r="VJP3" s="86"/>
      <c r="VJQ3" s="86"/>
      <c r="VJR3" s="86"/>
      <c r="VJS3" s="86"/>
      <c r="VJT3" s="86"/>
      <c r="VJU3" s="86"/>
      <c r="VJV3" s="86"/>
      <c r="VJW3" s="86"/>
      <c r="VJX3" s="86"/>
      <c r="VJY3" s="86"/>
      <c r="VJZ3" s="86"/>
      <c r="VKA3" s="86"/>
      <c r="VKB3" s="86"/>
      <c r="VKC3" s="86"/>
      <c r="VKD3" s="86"/>
      <c r="VKE3" s="86"/>
      <c r="VKF3" s="86"/>
      <c r="VKG3" s="86"/>
      <c r="VKH3" s="86"/>
      <c r="VKI3" s="86"/>
      <c r="VKJ3" s="86"/>
      <c r="VKK3" s="86"/>
      <c r="VKL3" s="86"/>
      <c r="VKM3" s="86"/>
      <c r="VKN3" s="86"/>
      <c r="VKO3" s="86"/>
      <c r="VKP3" s="86"/>
      <c r="VKQ3" s="86"/>
      <c r="VKR3" s="86"/>
      <c r="VKS3" s="86"/>
      <c r="VKT3" s="86"/>
      <c r="VKU3" s="86"/>
      <c r="VKV3" s="86"/>
      <c r="VKW3" s="86"/>
      <c r="VKX3" s="86"/>
      <c r="VKY3" s="86"/>
      <c r="VKZ3" s="86"/>
      <c r="VLA3" s="86"/>
      <c r="VLB3" s="86"/>
      <c r="VLC3" s="86"/>
      <c r="VLD3" s="86"/>
      <c r="VLE3" s="86"/>
      <c r="VLF3" s="86"/>
      <c r="VLG3" s="86"/>
      <c r="VLH3" s="86"/>
      <c r="VLI3" s="86"/>
      <c r="VLJ3" s="86"/>
      <c r="VLK3" s="86"/>
      <c r="VLL3" s="86"/>
      <c r="VLM3" s="86"/>
      <c r="VLN3" s="86"/>
      <c r="VLO3" s="86"/>
      <c r="VLP3" s="86"/>
      <c r="VLQ3" s="86"/>
      <c r="VLR3" s="86"/>
      <c r="VLS3" s="86"/>
      <c r="VLT3" s="86"/>
      <c r="VLU3" s="86"/>
      <c r="VLV3" s="86"/>
      <c r="VLW3" s="86"/>
      <c r="VLX3" s="86"/>
      <c r="VLY3" s="86"/>
      <c r="VLZ3" s="86"/>
      <c r="VMA3" s="86"/>
      <c r="VMB3" s="86"/>
      <c r="VMC3" s="86"/>
      <c r="VMD3" s="86"/>
      <c r="VME3" s="86"/>
      <c r="VMF3" s="86"/>
      <c r="VMG3" s="86"/>
      <c r="VMH3" s="86"/>
      <c r="VMI3" s="86"/>
      <c r="VMJ3" s="86"/>
      <c r="VMK3" s="86"/>
      <c r="VML3" s="86"/>
      <c r="VMM3" s="86"/>
      <c r="VMN3" s="86"/>
      <c r="VMO3" s="86"/>
      <c r="VMP3" s="86"/>
      <c r="VMQ3" s="86"/>
      <c r="VMR3" s="86"/>
      <c r="VMS3" s="86"/>
      <c r="VMT3" s="86"/>
      <c r="VMU3" s="86"/>
      <c r="VMV3" s="86"/>
      <c r="VMW3" s="86"/>
      <c r="VMX3" s="86"/>
      <c r="VMY3" s="86"/>
      <c r="VMZ3" s="86"/>
      <c r="VNA3" s="86"/>
      <c r="VNB3" s="86"/>
      <c r="VNC3" s="86"/>
      <c r="VND3" s="86"/>
      <c r="VNE3" s="86"/>
      <c r="VNF3" s="86"/>
      <c r="VNG3" s="86"/>
      <c r="VNH3" s="86"/>
      <c r="VNI3" s="86"/>
      <c r="VNJ3" s="86"/>
      <c r="VNK3" s="86"/>
      <c r="VNL3" s="86"/>
      <c r="VNM3" s="86"/>
      <c r="VNN3" s="86"/>
      <c r="VNO3" s="86"/>
      <c r="VNP3" s="86"/>
      <c r="VNQ3" s="86"/>
      <c r="VNR3" s="86"/>
      <c r="VNS3" s="86"/>
      <c r="VNT3" s="86"/>
      <c r="VNU3" s="86"/>
      <c r="VNV3" s="86"/>
      <c r="VNW3" s="86"/>
      <c r="VNX3" s="86"/>
      <c r="VNY3" s="86"/>
      <c r="VNZ3" s="86"/>
      <c r="VOA3" s="86"/>
      <c r="VOB3" s="86"/>
      <c r="VOC3" s="86"/>
      <c r="VOD3" s="86"/>
      <c r="VOE3" s="86"/>
      <c r="VOF3" s="86"/>
      <c r="VOG3" s="86"/>
      <c r="VOH3" s="86"/>
      <c r="VOI3" s="86"/>
      <c r="VOJ3" s="86"/>
      <c r="VOK3" s="86"/>
      <c r="VOL3" s="86"/>
      <c r="VOM3" s="86"/>
      <c r="VON3" s="86"/>
      <c r="VOO3" s="86"/>
      <c r="VOP3" s="86"/>
      <c r="VOQ3" s="86"/>
      <c r="VOR3" s="86"/>
      <c r="VOS3" s="86"/>
      <c r="VOT3" s="86"/>
      <c r="VOU3" s="86"/>
      <c r="VOV3" s="86"/>
      <c r="VOW3" s="86"/>
      <c r="VOX3" s="86"/>
      <c r="VOY3" s="86"/>
      <c r="VOZ3" s="86"/>
      <c r="VPA3" s="86"/>
      <c r="VPB3" s="86"/>
      <c r="VPC3" s="86"/>
      <c r="VPD3" s="86"/>
      <c r="VPE3" s="86"/>
      <c r="VPF3" s="86"/>
      <c r="VPG3" s="86"/>
      <c r="VPH3" s="86"/>
      <c r="VPI3" s="86"/>
      <c r="VPJ3" s="86"/>
      <c r="VPK3" s="86"/>
      <c r="VPL3" s="86"/>
      <c r="VPM3" s="86"/>
      <c r="VPN3" s="86"/>
      <c r="VPO3" s="86"/>
      <c r="VPP3" s="86"/>
      <c r="VPQ3" s="86"/>
      <c r="VPR3" s="86"/>
      <c r="VPS3" s="86"/>
      <c r="VPT3" s="86"/>
      <c r="VPU3" s="86"/>
      <c r="VPV3" s="86"/>
      <c r="VPW3" s="86"/>
      <c r="VPX3" s="86"/>
      <c r="VPY3" s="86"/>
      <c r="VPZ3" s="86"/>
      <c r="VQA3" s="86"/>
      <c r="VQB3" s="86"/>
      <c r="VQC3" s="86"/>
      <c r="VQD3" s="86"/>
      <c r="VQE3" s="86"/>
      <c r="VQF3" s="86"/>
      <c r="VQG3" s="86"/>
      <c r="VQH3" s="86"/>
      <c r="VQI3" s="86"/>
      <c r="VQJ3" s="86"/>
      <c r="VQK3" s="86"/>
      <c r="VQL3" s="86"/>
      <c r="VQM3" s="86"/>
      <c r="VQN3" s="86"/>
      <c r="VQO3" s="86"/>
      <c r="VQP3" s="86"/>
      <c r="VQQ3" s="86"/>
      <c r="VQR3" s="86"/>
      <c r="VQS3" s="86"/>
      <c r="VQT3" s="86"/>
      <c r="VQU3" s="86"/>
      <c r="VQV3" s="86"/>
      <c r="VQW3" s="86"/>
      <c r="VQX3" s="86"/>
      <c r="VQY3" s="86"/>
      <c r="VQZ3" s="86"/>
      <c r="VRA3" s="86"/>
      <c r="VRB3" s="86"/>
      <c r="VRC3" s="86"/>
      <c r="VRD3" s="86"/>
      <c r="VRE3" s="86"/>
      <c r="VRF3" s="86"/>
      <c r="VRG3" s="86"/>
      <c r="VRH3" s="86"/>
      <c r="VRI3" s="86"/>
      <c r="VRJ3" s="86"/>
      <c r="VRK3" s="86"/>
      <c r="VRL3" s="86"/>
      <c r="VRM3" s="86"/>
      <c r="VRN3" s="86"/>
      <c r="VRO3" s="86"/>
      <c r="VRP3" s="86"/>
      <c r="VRQ3" s="86"/>
      <c r="VRR3" s="86"/>
      <c r="VRS3" s="86"/>
      <c r="VRT3" s="86"/>
      <c r="VRU3" s="86"/>
      <c r="VRV3" s="86"/>
      <c r="VRW3" s="86"/>
      <c r="VRX3" s="86"/>
      <c r="VRY3" s="86"/>
      <c r="VRZ3" s="86"/>
      <c r="VSA3" s="86"/>
      <c r="VSB3" s="86"/>
      <c r="VSC3" s="86"/>
      <c r="VSD3" s="86"/>
      <c r="VSE3" s="86"/>
      <c r="VSF3" s="86"/>
      <c r="VSG3" s="86"/>
      <c r="VSH3" s="86"/>
      <c r="VSI3" s="86"/>
      <c r="VSJ3" s="86"/>
      <c r="VSK3" s="86"/>
      <c r="VSL3" s="86"/>
      <c r="VSM3" s="86"/>
      <c r="VSN3" s="86"/>
      <c r="VSO3" s="86"/>
      <c r="VSP3" s="86"/>
      <c r="VSQ3" s="86"/>
      <c r="VSR3" s="86"/>
      <c r="VSS3" s="86"/>
      <c r="VST3" s="86"/>
      <c r="VSU3" s="86"/>
      <c r="VSV3" s="86"/>
      <c r="VSW3" s="86"/>
      <c r="VSX3" s="86"/>
      <c r="VSY3" s="86"/>
      <c r="VSZ3" s="86"/>
      <c r="VTA3" s="86"/>
      <c r="VTB3" s="86"/>
      <c r="VTC3" s="86"/>
      <c r="VTD3" s="86"/>
      <c r="VTE3" s="86"/>
      <c r="VTF3" s="86"/>
      <c r="VTG3" s="86"/>
      <c r="VTH3" s="86"/>
      <c r="VTI3" s="86"/>
      <c r="VTJ3" s="86"/>
      <c r="VTK3" s="86"/>
      <c r="VTL3" s="86"/>
      <c r="VTM3" s="86"/>
      <c r="VTN3" s="86"/>
      <c r="VTO3" s="86"/>
      <c r="VTP3" s="86"/>
      <c r="VTQ3" s="86"/>
      <c r="VTR3" s="86"/>
      <c r="VTS3" s="86"/>
      <c r="VTT3" s="86"/>
      <c r="VTU3" s="86"/>
      <c r="VTV3" s="86"/>
      <c r="VTW3" s="86"/>
      <c r="VTX3" s="86"/>
      <c r="VTY3" s="86"/>
      <c r="VTZ3" s="86"/>
      <c r="VUA3" s="86"/>
      <c r="VUB3" s="86"/>
      <c r="VUC3" s="86"/>
      <c r="VUD3" s="86"/>
      <c r="VUE3" s="86"/>
      <c r="VUF3" s="86"/>
      <c r="VUG3" s="86"/>
      <c r="VUH3" s="86"/>
      <c r="VUI3" s="86"/>
      <c r="VUJ3" s="86"/>
      <c r="VUK3" s="86"/>
      <c r="VUL3" s="86"/>
      <c r="VUM3" s="86"/>
      <c r="VUN3" s="86"/>
      <c r="VUO3" s="86"/>
      <c r="VUP3" s="86"/>
      <c r="VUQ3" s="86"/>
      <c r="VUR3" s="86"/>
      <c r="VUS3" s="86"/>
      <c r="VUT3" s="86"/>
      <c r="VUU3" s="86"/>
      <c r="VUV3" s="86"/>
      <c r="VUW3" s="86"/>
      <c r="VUX3" s="86"/>
      <c r="VUY3" s="86"/>
      <c r="VUZ3" s="86"/>
      <c r="VVA3" s="86"/>
      <c r="VVB3" s="86"/>
      <c r="VVC3" s="86"/>
      <c r="VVD3" s="86"/>
      <c r="VVE3" s="86"/>
      <c r="VVF3" s="86"/>
      <c r="VVG3" s="86"/>
      <c r="VVH3" s="86"/>
      <c r="VVI3" s="86"/>
      <c r="VVJ3" s="86"/>
      <c r="VVK3" s="86"/>
      <c r="VVL3" s="86"/>
      <c r="VVM3" s="86"/>
      <c r="VVN3" s="86"/>
      <c r="VVO3" s="86"/>
      <c r="VVP3" s="86"/>
      <c r="VVQ3" s="86"/>
      <c r="VVR3" s="86"/>
      <c r="VVS3" s="86"/>
      <c r="VVT3" s="86"/>
      <c r="VVU3" s="86"/>
      <c r="VVV3" s="86"/>
      <c r="VVW3" s="86"/>
      <c r="VVX3" s="86"/>
      <c r="VVY3" s="86"/>
      <c r="VVZ3" s="86"/>
      <c r="VWA3" s="86"/>
      <c r="VWB3" s="86"/>
      <c r="VWC3" s="86"/>
      <c r="VWD3" s="86"/>
      <c r="VWE3" s="86"/>
      <c r="VWF3" s="86"/>
      <c r="VWG3" s="86"/>
      <c r="VWH3" s="86"/>
      <c r="VWI3" s="86"/>
      <c r="VWJ3" s="86"/>
      <c r="VWK3" s="86"/>
      <c r="VWL3" s="86"/>
      <c r="VWM3" s="86"/>
      <c r="VWN3" s="86"/>
      <c r="VWO3" s="86"/>
      <c r="VWP3" s="86"/>
      <c r="VWQ3" s="86"/>
      <c r="VWR3" s="86"/>
      <c r="VWS3" s="86"/>
      <c r="VWT3" s="86"/>
      <c r="VWU3" s="86"/>
      <c r="VWV3" s="86"/>
      <c r="VWW3" s="86"/>
      <c r="VWX3" s="86"/>
      <c r="VWY3" s="86"/>
      <c r="VWZ3" s="86"/>
      <c r="VXA3" s="86"/>
      <c r="VXB3" s="86"/>
      <c r="VXC3" s="86"/>
      <c r="VXD3" s="86"/>
      <c r="VXE3" s="86"/>
      <c r="VXF3" s="86"/>
      <c r="VXG3" s="86"/>
      <c r="VXH3" s="86"/>
      <c r="VXI3" s="86"/>
      <c r="VXJ3" s="86"/>
      <c r="VXK3" s="86"/>
      <c r="VXL3" s="86"/>
      <c r="VXM3" s="86"/>
      <c r="VXN3" s="86"/>
      <c r="VXO3" s="86"/>
      <c r="VXP3" s="86"/>
      <c r="VXQ3" s="86"/>
      <c r="VXR3" s="86"/>
      <c r="VXS3" s="86"/>
      <c r="VXT3" s="86"/>
      <c r="VXU3" s="86"/>
      <c r="VXV3" s="86"/>
      <c r="VXW3" s="86"/>
      <c r="VXX3" s="86"/>
      <c r="VXY3" s="86"/>
      <c r="VXZ3" s="86"/>
      <c r="VYA3" s="86"/>
      <c r="VYB3" s="86"/>
      <c r="VYC3" s="86"/>
      <c r="VYD3" s="86"/>
      <c r="VYE3" s="86"/>
      <c r="VYF3" s="86"/>
      <c r="VYG3" s="86"/>
      <c r="VYH3" s="86"/>
      <c r="VYI3" s="86"/>
      <c r="VYJ3" s="86"/>
      <c r="VYK3" s="86"/>
      <c r="VYL3" s="86"/>
      <c r="VYM3" s="86"/>
      <c r="VYN3" s="86"/>
      <c r="VYO3" s="86"/>
      <c r="VYP3" s="86"/>
      <c r="VYQ3" s="86"/>
      <c r="VYR3" s="86"/>
      <c r="VYS3" s="86"/>
      <c r="VYT3" s="86"/>
      <c r="VYU3" s="86"/>
      <c r="VYV3" s="86"/>
      <c r="VYW3" s="86"/>
      <c r="VYX3" s="86"/>
      <c r="VYY3" s="86"/>
      <c r="VYZ3" s="86"/>
      <c r="VZA3" s="86"/>
      <c r="VZB3" s="86"/>
      <c r="VZC3" s="86"/>
      <c r="VZD3" s="86"/>
      <c r="VZE3" s="86"/>
      <c r="VZF3" s="86"/>
      <c r="VZG3" s="86"/>
      <c r="VZH3" s="86"/>
      <c r="VZI3" s="86"/>
      <c r="VZJ3" s="86"/>
      <c r="VZK3" s="86"/>
      <c r="VZL3" s="86"/>
      <c r="VZM3" s="86"/>
      <c r="VZN3" s="86"/>
      <c r="VZO3" s="86"/>
      <c r="VZP3" s="86"/>
      <c r="VZQ3" s="86"/>
      <c r="VZR3" s="86"/>
      <c r="VZS3" s="86"/>
      <c r="VZT3" s="86"/>
      <c r="VZU3" s="86"/>
      <c r="VZV3" s="86"/>
      <c r="VZW3" s="86"/>
      <c r="VZX3" s="86"/>
      <c r="VZY3" s="86"/>
      <c r="VZZ3" s="86"/>
      <c r="WAA3" s="86"/>
      <c r="WAB3" s="86"/>
      <c r="WAC3" s="86"/>
      <c r="WAD3" s="86"/>
      <c r="WAE3" s="86"/>
      <c r="WAF3" s="86"/>
      <c r="WAG3" s="86"/>
      <c r="WAH3" s="86"/>
      <c r="WAI3" s="86"/>
      <c r="WAJ3" s="86"/>
      <c r="WAK3" s="86"/>
      <c r="WAL3" s="86"/>
      <c r="WAM3" s="86"/>
      <c r="WAN3" s="86"/>
      <c r="WAO3" s="86"/>
      <c r="WAP3" s="86"/>
      <c r="WAQ3" s="86"/>
      <c r="WAR3" s="86"/>
      <c r="WAS3" s="86"/>
      <c r="WAT3" s="86"/>
      <c r="WAU3" s="86"/>
      <c r="WAV3" s="86"/>
      <c r="WAW3" s="86"/>
      <c r="WAX3" s="86"/>
      <c r="WAY3" s="86"/>
      <c r="WAZ3" s="86"/>
      <c r="WBA3" s="86"/>
      <c r="WBB3" s="86"/>
      <c r="WBC3" s="86"/>
      <c r="WBD3" s="86"/>
      <c r="WBE3" s="86"/>
      <c r="WBF3" s="86"/>
      <c r="WBG3" s="86"/>
      <c r="WBH3" s="86"/>
      <c r="WBI3" s="86"/>
      <c r="WBJ3" s="86"/>
      <c r="WBK3" s="86"/>
      <c r="WBL3" s="86"/>
      <c r="WBM3" s="86"/>
      <c r="WBN3" s="86"/>
      <c r="WBO3" s="86"/>
      <c r="WBP3" s="86"/>
      <c r="WBQ3" s="86"/>
      <c r="WBR3" s="86"/>
      <c r="WBS3" s="86"/>
      <c r="WBT3" s="86"/>
      <c r="WBU3" s="86"/>
      <c r="WBV3" s="86"/>
      <c r="WBW3" s="86"/>
      <c r="WBX3" s="86"/>
      <c r="WBY3" s="86"/>
      <c r="WBZ3" s="86"/>
      <c r="WCA3" s="86"/>
      <c r="WCB3" s="86"/>
      <c r="WCC3" s="86"/>
      <c r="WCD3" s="86"/>
      <c r="WCE3" s="86"/>
      <c r="WCF3" s="86"/>
      <c r="WCG3" s="86"/>
      <c r="WCH3" s="86"/>
      <c r="WCI3" s="86"/>
      <c r="WCJ3" s="86"/>
      <c r="WCK3" s="86"/>
      <c r="WCL3" s="86"/>
      <c r="WCM3" s="86"/>
      <c r="WCN3" s="86"/>
      <c r="WCO3" s="86"/>
      <c r="WCP3" s="86"/>
      <c r="WCQ3" s="86"/>
      <c r="WCR3" s="86"/>
      <c r="WCS3" s="86"/>
      <c r="WCT3" s="86"/>
      <c r="WCU3" s="86"/>
      <c r="WCV3" s="86"/>
      <c r="WCW3" s="86"/>
      <c r="WCX3" s="86"/>
      <c r="WCY3" s="86"/>
      <c r="WCZ3" s="86"/>
      <c r="WDA3" s="86"/>
      <c r="WDB3" s="86"/>
      <c r="WDC3" s="86"/>
      <c r="WDD3" s="86"/>
      <c r="WDE3" s="86"/>
      <c r="WDF3" s="86"/>
      <c r="WDG3" s="86"/>
      <c r="WDH3" s="86"/>
      <c r="WDI3" s="86"/>
      <c r="WDJ3" s="86"/>
      <c r="WDK3" s="86"/>
      <c r="WDL3" s="86"/>
      <c r="WDM3" s="86"/>
      <c r="WDN3" s="86"/>
      <c r="WDO3" s="86"/>
      <c r="WDP3" s="86"/>
      <c r="WDQ3" s="86"/>
      <c r="WDR3" s="86"/>
      <c r="WDS3" s="86"/>
      <c r="WDT3" s="86"/>
      <c r="WDU3" s="86"/>
      <c r="WDV3" s="86"/>
      <c r="WDW3" s="86"/>
      <c r="WDX3" s="86"/>
      <c r="WDY3" s="86"/>
      <c r="WDZ3" s="86"/>
      <c r="WEA3" s="86"/>
      <c r="WEB3" s="86"/>
      <c r="WEC3" s="86"/>
      <c r="WED3" s="86"/>
      <c r="WEE3" s="86"/>
      <c r="WEF3" s="86"/>
      <c r="WEG3" s="86"/>
      <c r="WEH3" s="86"/>
      <c r="WEI3" s="86"/>
      <c r="WEJ3" s="86"/>
      <c r="WEK3" s="86"/>
      <c r="WEL3" s="86"/>
      <c r="WEM3" s="86"/>
      <c r="WEN3" s="86"/>
      <c r="WEO3" s="86"/>
      <c r="WEP3" s="86"/>
      <c r="WEQ3" s="86"/>
      <c r="WER3" s="86"/>
      <c r="WES3" s="86"/>
      <c r="WET3" s="86"/>
      <c r="WEU3" s="86"/>
      <c r="WEV3" s="86"/>
      <c r="WEW3" s="86"/>
      <c r="WEX3" s="86"/>
      <c r="WEY3" s="86"/>
      <c r="WEZ3" s="86"/>
      <c r="WFA3" s="86"/>
      <c r="WFB3" s="86"/>
      <c r="WFC3" s="86"/>
      <c r="WFD3" s="86"/>
      <c r="WFE3" s="86"/>
      <c r="WFF3" s="86"/>
      <c r="WFG3" s="86"/>
      <c r="WFH3" s="86"/>
      <c r="WFI3" s="86"/>
      <c r="WFJ3" s="86"/>
      <c r="WFK3" s="86"/>
      <c r="WFL3" s="86"/>
      <c r="WFM3" s="86"/>
      <c r="WFN3" s="86"/>
      <c r="WFO3" s="86"/>
      <c r="WFP3" s="86"/>
      <c r="WFQ3" s="86"/>
      <c r="WFR3" s="86"/>
      <c r="WFS3" s="86"/>
      <c r="WFT3" s="86"/>
      <c r="WFU3" s="86"/>
      <c r="WFV3" s="86"/>
      <c r="WFW3" s="86"/>
      <c r="WFX3" s="86"/>
      <c r="WFY3" s="86"/>
      <c r="WFZ3" s="86"/>
      <c r="WGA3" s="86"/>
      <c r="WGB3" s="86"/>
      <c r="WGC3" s="86"/>
      <c r="WGD3" s="86"/>
      <c r="WGE3" s="86"/>
      <c r="WGF3" s="86"/>
      <c r="WGG3" s="86"/>
      <c r="WGH3" s="86"/>
      <c r="WGI3" s="86"/>
      <c r="WGJ3" s="86"/>
      <c r="WGK3" s="86"/>
      <c r="WGL3" s="86"/>
      <c r="WGM3" s="86"/>
      <c r="WGN3" s="86"/>
      <c r="WGO3" s="86"/>
      <c r="WGP3" s="86"/>
      <c r="WGQ3" s="86"/>
      <c r="WGR3" s="86"/>
      <c r="WGS3" s="86"/>
      <c r="WGT3" s="86"/>
      <c r="WGU3" s="86"/>
      <c r="WGV3" s="86"/>
      <c r="WGW3" s="86"/>
      <c r="WGX3" s="86"/>
      <c r="WGY3" s="86"/>
      <c r="WGZ3" s="86"/>
      <c r="WHA3" s="86"/>
      <c r="WHB3" s="86"/>
      <c r="WHC3" s="86"/>
      <c r="WHD3" s="86"/>
      <c r="WHE3" s="86"/>
      <c r="WHF3" s="86"/>
      <c r="WHG3" s="86"/>
      <c r="WHH3" s="86"/>
      <c r="WHI3" s="86"/>
      <c r="WHJ3" s="86"/>
      <c r="WHK3" s="86"/>
      <c r="WHL3" s="86"/>
      <c r="WHM3" s="86"/>
      <c r="WHN3" s="86"/>
      <c r="WHO3" s="86"/>
      <c r="WHP3" s="86"/>
      <c r="WHQ3" s="86"/>
      <c r="WHR3" s="86"/>
      <c r="WHS3" s="86"/>
      <c r="WHT3" s="86"/>
      <c r="WHU3" s="86"/>
      <c r="WHV3" s="86"/>
      <c r="WHW3" s="86"/>
      <c r="WHX3" s="86"/>
      <c r="WHY3" s="86"/>
      <c r="WHZ3" s="86"/>
      <c r="WIA3" s="86"/>
      <c r="WIB3" s="86"/>
      <c r="WIC3" s="86"/>
      <c r="WID3" s="86"/>
      <c r="WIE3" s="86"/>
      <c r="WIF3" s="86"/>
      <c r="WIG3" s="86"/>
      <c r="WIH3" s="86"/>
      <c r="WII3" s="86"/>
      <c r="WIJ3" s="86"/>
      <c r="WIK3" s="86"/>
      <c r="WIL3" s="86"/>
      <c r="WIM3" s="86"/>
      <c r="WIN3" s="86"/>
      <c r="WIO3" s="86"/>
      <c r="WIP3" s="86"/>
      <c r="WIQ3" s="86"/>
      <c r="WIR3" s="86"/>
      <c r="WIS3" s="86"/>
      <c r="WIT3" s="86"/>
      <c r="WIU3" s="86"/>
      <c r="WIV3" s="86"/>
      <c r="WIW3" s="86"/>
      <c r="WIX3" s="86"/>
      <c r="WIY3" s="86"/>
      <c r="WIZ3" s="86"/>
      <c r="WJA3" s="86"/>
      <c r="WJB3" s="86"/>
      <c r="WJC3" s="86"/>
      <c r="WJD3" s="86"/>
      <c r="WJE3" s="86"/>
      <c r="WJF3" s="86"/>
      <c r="WJG3" s="86"/>
      <c r="WJH3" s="86"/>
      <c r="WJI3" s="86"/>
      <c r="WJJ3" s="86"/>
      <c r="WJK3" s="86"/>
      <c r="WJL3" s="86"/>
      <c r="WJM3" s="86"/>
      <c r="WJN3" s="86"/>
      <c r="WJO3" s="86"/>
      <c r="WJP3" s="86"/>
      <c r="WJQ3" s="86"/>
      <c r="WJR3" s="86"/>
      <c r="WJS3" s="86"/>
      <c r="WJT3" s="86"/>
      <c r="WJU3" s="86"/>
      <c r="WJV3" s="86"/>
      <c r="WJW3" s="86"/>
      <c r="WJX3" s="86"/>
      <c r="WJY3" s="86"/>
      <c r="WJZ3" s="86"/>
      <c r="WKA3" s="86"/>
      <c r="WKB3" s="86"/>
      <c r="WKC3" s="86"/>
      <c r="WKD3" s="86"/>
      <c r="WKE3" s="86"/>
      <c r="WKF3" s="86"/>
      <c r="WKG3" s="86"/>
      <c r="WKH3" s="86"/>
      <c r="WKI3" s="86"/>
      <c r="WKJ3" s="86"/>
      <c r="WKK3" s="86"/>
      <c r="WKL3" s="86"/>
      <c r="WKM3" s="86"/>
      <c r="WKN3" s="86"/>
      <c r="WKO3" s="86"/>
      <c r="WKP3" s="86"/>
      <c r="WKQ3" s="86"/>
      <c r="WKR3" s="86"/>
      <c r="WKS3" s="86"/>
      <c r="WKT3" s="86"/>
      <c r="WKU3" s="86"/>
      <c r="WKV3" s="86"/>
      <c r="WKW3" s="86"/>
      <c r="WKX3" s="86"/>
      <c r="WKY3" s="86"/>
      <c r="WKZ3" s="86"/>
      <c r="WLA3" s="86"/>
      <c r="WLB3" s="86"/>
      <c r="WLC3" s="86"/>
      <c r="WLD3" s="86"/>
      <c r="WLE3" s="86"/>
      <c r="WLF3" s="86"/>
      <c r="WLG3" s="86"/>
      <c r="WLH3" s="86"/>
      <c r="WLI3" s="86"/>
      <c r="WLJ3" s="86"/>
      <c r="WLK3" s="86"/>
      <c r="WLL3" s="86"/>
      <c r="WLM3" s="86"/>
      <c r="WLN3" s="86"/>
      <c r="WLO3" s="86"/>
      <c r="WLP3" s="86"/>
      <c r="WLQ3" s="86"/>
      <c r="WLR3" s="86"/>
      <c r="WLS3" s="86"/>
      <c r="WLT3" s="86"/>
      <c r="WLU3" s="86"/>
      <c r="WLV3" s="86"/>
      <c r="WLW3" s="86"/>
      <c r="WLX3" s="86"/>
      <c r="WLY3" s="86"/>
      <c r="WLZ3" s="86"/>
      <c r="WMA3" s="86"/>
      <c r="WMB3" s="86"/>
      <c r="WMC3" s="86"/>
      <c r="WMD3" s="86"/>
      <c r="WME3" s="86"/>
      <c r="WMF3" s="86"/>
      <c r="WMG3" s="86"/>
      <c r="WMH3" s="86"/>
      <c r="WMI3" s="86"/>
      <c r="WMJ3" s="86"/>
      <c r="WMK3" s="86"/>
      <c r="WML3" s="86"/>
      <c r="WMM3" s="86"/>
      <c r="WMN3" s="86"/>
      <c r="WMO3" s="86"/>
      <c r="WMP3" s="86"/>
      <c r="WMQ3" s="86"/>
      <c r="WMR3" s="86"/>
      <c r="WMS3" s="86"/>
      <c r="WMT3" s="86"/>
      <c r="WMU3" s="86"/>
      <c r="WMV3" s="86"/>
      <c r="WMW3" s="86"/>
      <c r="WMX3" s="86"/>
      <c r="WMY3" s="86"/>
      <c r="WMZ3" s="86"/>
      <c r="WNA3" s="86"/>
      <c r="WNB3" s="86"/>
      <c r="WNC3" s="86"/>
      <c r="WND3" s="86"/>
      <c r="WNE3" s="86"/>
      <c r="WNF3" s="86"/>
      <c r="WNG3" s="86"/>
      <c r="WNH3" s="86"/>
      <c r="WNI3" s="86"/>
      <c r="WNJ3" s="86"/>
      <c r="WNK3" s="86"/>
      <c r="WNL3" s="86"/>
      <c r="WNM3" s="86"/>
      <c r="WNN3" s="86"/>
      <c r="WNO3" s="86"/>
      <c r="WNP3" s="86"/>
      <c r="WNQ3" s="86"/>
      <c r="WNR3" s="86"/>
      <c r="WNS3" s="86"/>
      <c r="WNT3" s="86"/>
      <c r="WNU3" s="86"/>
      <c r="WNV3" s="86"/>
      <c r="WNW3" s="86"/>
      <c r="WNX3" s="86"/>
      <c r="WNY3" s="86"/>
      <c r="WNZ3" s="86"/>
      <c r="WOA3" s="86"/>
      <c r="WOB3" s="86"/>
      <c r="WOC3" s="86"/>
      <c r="WOD3" s="86"/>
      <c r="WOE3" s="86"/>
      <c r="WOF3" s="86"/>
      <c r="WOG3" s="86"/>
      <c r="WOH3" s="86"/>
      <c r="WOI3" s="86"/>
      <c r="WOJ3" s="86"/>
      <c r="WOK3" s="86"/>
      <c r="WOL3" s="86"/>
      <c r="WOM3" s="86"/>
      <c r="WON3" s="86"/>
      <c r="WOO3" s="86"/>
      <c r="WOP3" s="86"/>
      <c r="WOQ3" s="86"/>
      <c r="WOR3" s="86"/>
      <c r="WOS3" s="86"/>
      <c r="WOT3" s="86"/>
      <c r="WOU3" s="86"/>
      <c r="WOV3" s="86"/>
      <c r="WOW3" s="86"/>
      <c r="WOX3" s="86"/>
      <c r="WOY3" s="86"/>
      <c r="WOZ3" s="86"/>
      <c r="WPA3" s="86"/>
      <c r="WPB3" s="86"/>
      <c r="WPC3" s="86"/>
      <c r="WPD3" s="86"/>
      <c r="WPE3" s="86"/>
      <c r="WPF3" s="86"/>
      <c r="WPG3" s="86"/>
      <c r="WPH3" s="86"/>
      <c r="WPI3" s="86"/>
      <c r="WPJ3" s="86"/>
      <c r="WPK3" s="86"/>
      <c r="WPL3" s="86"/>
      <c r="WPM3" s="86"/>
      <c r="WPN3" s="86"/>
      <c r="WPO3" s="86"/>
      <c r="WPP3" s="86"/>
      <c r="WPQ3" s="86"/>
      <c r="WPR3" s="86"/>
      <c r="WPS3" s="86"/>
      <c r="WPT3" s="86"/>
      <c r="WPU3" s="86"/>
      <c r="WPV3" s="86"/>
      <c r="WPW3" s="86"/>
      <c r="WPX3" s="86"/>
      <c r="WPY3" s="86"/>
      <c r="WPZ3" s="86"/>
      <c r="WQA3" s="86"/>
      <c r="WQB3" s="86"/>
      <c r="WQC3" s="86"/>
      <c r="WQD3" s="86"/>
      <c r="WQE3" s="86"/>
      <c r="WQF3" s="86"/>
      <c r="WQG3" s="86"/>
      <c r="WQH3" s="86"/>
      <c r="WQI3" s="86"/>
      <c r="WQJ3" s="86"/>
      <c r="WQK3" s="86"/>
      <c r="WQL3" s="86"/>
      <c r="WQM3" s="86"/>
      <c r="WQN3" s="86"/>
      <c r="WQO3" s="86"/>
      <c r="WQP3" s="86"/>
      <c r="WQQ3" s="86"/>
      <c r="WQR3" s="86"/>
      <c r="WQS3" s="86"/>
      <c r="WQT3" s="86"/>
      <c r="WQU3" s="86"/>
      <c r="WQV3" s="86"/>
      <c r="WQW3" s="86"/>
      <c r="WQX3" s="86"/>
      <c r="WQY3" s="86"/>
      <c r="WQZ3" s="86"/>
      <c r="WRA3" s="86"/>
      <c r="WRB3" s="86"/>
      <c r="WRC3" s="86"/>
      <c r="WRD3" s="86"/>
      <c r="WRE3" s="86"/>
      <c r="WRF3" s="86"/>
      <c r="WRG3" s="86"/>
      <c r="WRH3" s="86"/>
      <c r="WRI3" s="86"/>
      <c r="WRJ3" s="86"/>
      <c r="WRK3" s="86"/>
      <c r="WRL3" s="86"/>
      <c r="WRM3" s="86"/>
      <c r="WRN3" s="86"/>
      <c r="WRO3" s="86"/>
      <c r="WRP3" s="86"/>
      <c r="WRQ3" s="86"/>
      <c r="WRR3" s="86"/>
      <c r="WRS3" s="86"/>
      <c r="WRT3" s="86"/>
      <c r="WRU3" s="86"/>
      <c r="WRV3" s="86"/>
      <c r="WRW3" s="86"/>
      <c r="WRX3" s="86"/>
      <c r="WRY3" s="86"/>
      <c r="WRZ3" s="86"/>
      <c r="WSA3" s="86"/>
      <c r="WSB3" s="86"/>
      <c r="WSC3" s="86"/>
      <c r="WSD3" s="86"/>
      <c r="WSE3" s="86"/>
      <c r="WSF3" s="86"/>
      <c r="WSG3" s="86"/>
      <c r="WSH3" s="86"/>
      <c r="WSI3" s="86"/>
      <c r="WSJ3" s="86"/>
      <c r="WSK3" s="86"/>
      <c r="WSL3" s="86"/>
      <c r="WSM3" s="86"/>
      <c r="WSN3" s="86"/>
      <c r="WSO3" s="86"/>
      <c r="WSP3" s="86"/>
      <c r="WSQ3" s="86"/>
      <c r="WSR3" s="86"/>
      <c r="WSS3" s="86"/>
      <c r="WST3" s="86"/>
      <c r="WSU3" s="86"/>
      <c r="WSV3" s="86"/>
      <c r="WSW3" s="86"/>
      <c r="WSX3" s="86"/>
      <c r="WSY3" s="86"/>
      <c r="WSZ3" s="86"/>
      <c r="WTA3" s="86"/>
      <c r="WTB3" s="86"/>
      <c r="WTC3" s="86"/>
      <c r="WTD3" s="86"/>
      <c r="WTE3" s="86"/>
      <c r="WTF3" s="86"/>
      <c r="WTG3" s="86"/>
      <c r="WTH3" s="86"/>
      <c r="WTI3" s="86"/>
      <c r="WTJ3" s="86"/>
      <c r="WTK3" s="86"/>
      <c r="WTL3" s="86"/>
      <c r="WTM3" s="86"/>
      <c r="WTN3" s="86"/>
      <c r="WTO3" s="86"/>
      <c r="WTP3" s="86"/>
      <c r="WTQ3" s="86"/>
      <c r="WTR3" s="86"/>
      <c r="WTS3" s="86"/>
      <c r="WTT3" s="86"/>
      <c r="WTU3" s="86"/>
      <c r="WTV3" s="86"/>
      <c r="WTW3" s="86"/>
      <c r="WTX3" s="86"/>
      <c r="WTY3" s="86"/>
      <c r="WTZ3" s="86"/>
      <c r="WUA3" s="86"/>
      <c r="WUB3" s="86"/>
      <c r="WUC3" s="86"/>
      <c r="WUD3" s="86"/>
      <c r="WUE3" s="86"/>
      <c r="WUF3" s="86"/>
      <c r="WUG3" s="86"/>
      <c r="WUH3" s="86"/>
      <c r="WUI3" s="86"/>
      <c r="WUJ3" s="86"/>
      <c r="WUK3" s="86"/>
      <c r="WUL3" s="86"/>
      <c r="WUM3" s="86"/>
      <c r="WUN3" s="86"/>
      <c r="WUO3" s="86"/>
      <c r="WUP3" s="86"/>
      <c r="WUQ3" s="86"/>
      <c r="WUR3" s="86"/>
      <c r="WUS3" s="86"/>
      <c r="WUT3" s="86"/>
      <c r="WUU3" s="86"/>
      <c r="WUV3" s="86"/>
      <c r="WUW3" s="86"/>
      <c r="WUX3" s="86"/>
      <c r="WUY3" s="86"/>
      <c r="WUZ3" s="86"/>
      <c r="WVA3" s="86"/>
      <c r="WVB3" s="86"/>
      <c r="WVC3" s="86"/>
      <c r="WVD3" s="86"/>
      <c r="WVE3" s="86"/>
      <c r="WVF3" s="86"/>
      <c r="WVG3" s="86"/>
      <c r="WVH3" s="86"/>
      <c r="WVI3" s="86"/>
      <c r="WVJ3" s="86"/>
      <c r="WVK3" s="86"/>
      <c r="WVL3" s="86"/>
      <c r="WVM3" s="86"/>
      <c r="WVN3" s="86"/>
      <c r="WVO3" s="86"/>
      <c r="WVP3" s="86"/>
      <c r="WVQ3" s="86"/>
      <c r="WVR3" s="86"/>
      <c r="WVS3" s="86"/>
      <c r="WVT3" s="86"/>
      <c r="WVU3" s="86"/>
      <c r="WVV3" s="86"/>
      <c r="WVW3" s="86"/>
      <c r="WVX3" s="86"/>
      <c r="WVY3" s="86"/>
      <c r="WVZ3" s="86"/>
      <c r="WWA3" s="86"/>
      <c r="WWB3" s="86"/>
      <c r="WWC3" s="86"/>
      <c r="WWD3" s="86"/>
      <c r="WWE3" s="86"/>
      <c r="WWF3" s="86"/>
      <c r="WWG3" s="86"/>
      <c r="WWH3" s="86"/>
      <c r="WWI3" s="86"/>
      <c r="WWJ3" s="86"/>
      <c r="WWK3" s="86"/>
      <c r="WWL3" s="86"/>
      <c r="WWM3" s="86"/>
      <c r="WWN3" s="86"/>
      <c r="WWO3" s="86"/>
      <c r="WWP3" s="86"/>
      <c r="WWQ3" s="86"/>
      <c r="WWR3" s="86"/>
      <c r="WWS3" s="86"/>
      <c r="WWT3" s="86"/>
      <c r="WWU3" s="86"/>
      <c r="WWV3" s="86"/>
      <c r="WWW3" s="86"/>
      <c r="WWX3" s="86"/>
      <c r="WWY3" s="86"/>
      <c r="WWZ3" s="86"/>
      <c r="WXA3" s="86"/>
      <c r="WXB3" s="86"/>
      <c r="WXC3" s="86"/>
    </row>
    <row r="4" spans="1:16175" ht="79.150000000000006" customHeight="1" x14ac:dyDescent="0.35">
      <c r="A4" s="112" t="s">
        <v>840</v>
      </c>
      <c r="B4" s="426"/>
      <c r="C4" s="426"/>
      <c r="D4" s="421"/>
      <c r="E4" s="421"/>
      <c r="F4" s="421"/>
      <c r="G4" s="421"/>
      <c r="H4" s="421"/>
      <c r="I4" s="421"/>
      <c r="J4" s="421"/>
      <c r="K4" s="421"/>
      <c r="L4" s="421"/>
      <c r="M4" s="479"/>
      <c r="N4" s="479"/>
      <c r="O4" s="421"/>
      <c r="P4" s="421"/>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c r="IW4" s="86"/>
      <c r="IX4" s="86"/>
      <c r="IY4" s="86"/>
      <c r="IZ4" s="86"/>
      <c r="JA4" s="86"/>
      <c r="JB4" s="86"/>
      <c r="JC4" s="86"/>
      <c r="JD4" s="86"/>
      <c r="JE4" s="86"/>
      <c r="JF4" s="86"/>
      <c r="JG4" s="86"/>
      <c r="JH4" s="86"/>
      <c r="JI4" s="86"/>
      <c r="JJ4" s="86"/>
      <c r="JK4" s="86"/>
      <c r="JL4" s="86"/>
      <c r="JM4" s="86"/>
      <c r="JN4" s="86"/>
      <c r="JO4" s="86"/>
      <c r="JP4" s="86"/>
      <c r="JQ4" s="86"/>
      <c r="JR4" s="86"/>
      <c r="JS4" s="86"/>
      <c r="JT4" s="86"/>
      <c r="JU4" s="86"/>
      <c r="JV4" s="86"/>
      <c r="JW4" s="86"/>
      <c r="JX4" s="86"/>
      <c r="JY4" s="86"/>
      <c r="JZ4" s="86"/>
      <c r="KA4" s="86"/>
      <c r="KB4" s="86"/>
      <c r="KC4" s="86"/>
      <c r="KD4" s="86"/>
      <c r="KE4" s="86"/>
      <c r="KF4" s="86"/>
      <c r="KG4" s="86"/>
      <c r="KH4" s="86"/>
      <c r="KI4" s="86"/>
      <c r="KJ4" s="86"/>
      <c r="KK4" s="86"/>
      <c r="KL4" s="86"/>
      <c r="KM4" s="86"/>
      <c r="KN4" s="86"/>
      <c r="KO4" s="86"/>
      <c r="KP4" s="86"/>
      <c r="KQ4" s="86"/>
      <c r="KR4" s="86"/>
      <c r="KS4" s="86"/>
      <c r="KT4" s="86"/>
      <c r="KU4" s="86"/>
      <c r="KV4" s="86"/>
      <c r="KW4" s="86"/>
      <c r="KX4" s="86"/>
      <c r="KY4" s="86"/>
      <c r="KZ4" s="86"/>
      <c r="LA4" s="86"/>
      <c r="LB4" s="86"/>
      <c r="LC4" s="86"/>
      <c r="LD4" s="86"/>
      <c r="LE4" s="86"/>
      <c r="LF4" s="86"/>
      <c r="LG4" s="86"/>
      <c r="LH4" s="86"/>
      <c r="LI4" s="86"/>
      <c r="LJ4" s="86"/>
      <c r="LK4" s="86"/>
      <c r="LL4" s="86"/>
      <c r="LM4" s="86"/>
      <c r="LN4" s="86"/>
      <c r="LO4" s="86"/>
      <c r="LP4" s="86"/>
      <c r="LQ4" s="86"/>
      <c r="LR4" s="86"/>
      <c r="LS4" s="86"/>
      <c r="LT4" s="86"/>
      <c r="LU4" s="86"/>
      <c r="LV4" s="86"/>
      <c r="LW4" s="86"/>
      <c r="LX4" s="86"/>
      <c r="LY4" s="86"/>
      <c r="LZ4" s="86"/>
      <c r="MA4" s="86"/>
      <c r="MB4" s="86"/>
      <c r="MC4" s="86"/>
      <c r="MD4" s="86"/>
      <c r="ME4" s="86"/>
      <c r="MF4" s="86"/>
      <c r="MG4" s="86"/>
      <c r="MH4" s="86"/>
      <c r="MI4" s="86"/>
      <c r="MJ4" s="86"/>
      <c r="MK4" s="86"/>
      <c r="ML4" s="86"/>
      <c r="MM4" s="86"/>
      <c r="MN4" s="86"/>
      <c r="MO4" s="86"/>
      <c r="MP4" s="86"/>
      <c r="MQ4" s="86"/>
      <c r="MR4" s="86"/>
      <c r="MS4" s="86"/>
      <c r="MT4" s="86"/>
      <c r="MU4" s="86"/>
      <c r="MV4" s="86"/>
      <c r="MW4" s="86"/>
      <c r="MX4" s="86"/>
      <c r="MY4" s="86"/>
      <c r="MZ4" s="86"/>
      <c r="NA4" s="86"/>
      <c r="NB4" s="86"/>
      <c r="NC4" s="86"/>
      <c r="ND4" s="86"/>
      <c r="NE4" s="86"/>
      <c r="NF4" s="86"/>
      <c r="NG4" s="86"/>
      <c r="NH4" s="86"/>
      <c r="NI4" s="86"/>
      <c r="NJ4" s="86"/>
      <c r="NK4" s="86"/>
      <c r="NL4" s="86"/>
      <c r="NM4" s="86"/>
      <c r="NN4" s="86"/>
      <c r="NO4" s="86"/>
      <c r="NP4" s="86"/>
      <c r="NQ4" s="86"/>
      <c r="NR4" s="86"/>
      <c r="NS4" s="86"/>
      <c r="NT4" s="86"/>
      <c r="NU4" s="86"/>
      <c r="NV4" s="86"/>
      <c r="NW4" s="86"/>
      <c r="NX4" s="86"/>
      <c r="NY4" s="86"/>
      <c r="NZ4" s="86"/>
      <c r="OA4" s="86"/>
      <c r="OB4" s="86"/>
      <c r="OC4" s="86"/>
      <c r="OD4" s="86"/>
      <c r="OE4" s="86"/>
      <c r="OF4" s="86"/>
      <c r="OG4" s="86"/>
      <c r="OH4" s="86"/>
      <c r="OI4" s="86"/>
      <c r="OJ4" s="86"/>
      <c r="OK4" s="86"/>
      <c r="OL4" s="86"/>
      <c r="OM4" s="86"/>
      <c r="ON4" s="86"/>
      <c r="OO4" s="86"/>
      <c r="OP4" s="86"/>
      <c r="OQ4" s="86"/>
      <c r="OR4" s="86"/>
      <c r="OS4" s="86"/>
      <c r="OT4" s="86"/>
      <c r="OU4" s="86"/>
      <c r="OV4" s="86"/>
      <c r="OW4" s="86"/>
      <c r="OX4" s="86"/>
      <c r="OY4" s="86"/>
      <c r="OZ4" s="86"/>
      <c r="PA4" s="86"/>
      <c r="PB4" s="86"/>
      <c r="PC4" s="86"/>
      <c r="PD4" s="86"/>
      <c r="PE4" s="86"/>
      <c r="PF4" s="86"/>
      <c r="PG4" s="86"/>
      <c r="PH4" s="86"/>
      <c r="PI4" s="86"/>
      <c r="PJ4" s="86"/>
      <c r="PK4" s="86"/>
      <c r="PL4" s="86"/>
      <c r="PM4" s="86"/>
      <c r="PN4" s="86"/>
      <c r="PO4" s="86"/>
      <c r="PP4" s="86"/>
      <c r="PQ4" s="86"/>
      <c r="PR4" s="86"/>
      <c r="PS4" s="86"/>
      <c r="PT4" s="86"/>
      <c r="PU4" s="86"/>
      <c r="PV4" s="86"/>
      <c r="PW4" s="86"/>
      <c r="PX4" s="86"/>
      <c r="PY4" s="86"/>
      <c r="PZ4" s="86"/>
      <c r="QA4" s="86"/>
      <c r="QB4" s="86"/>
      <c r="QC4" s="86"/>
      <c r="QD4" s="86"/>
      <c r="QE4" s="86"/>
      <c r="QF4" s="86"/>
      <c r="QG4" s="86"/>
      <c r="QH4" s="86"/>
      <c r="QI4" s="86"/>
      <c r="QJ4" s="86"/>
      <c r="QK4" s="86"/>
      <c r="QL4" s="86"/>
      <c r="QM4" s="86"/>
      <c r="QN4" s="86"/>
      <c r="QO4" s="86"/>
      <c r="QP4" s="86"/>
      <c r="QQ4" s="86"/>
      <c r="QR4" s="86"/>
      <c r="QS4" s="86"/>
      <c r="QT4" s="86"/>
      <c r="QU4" s="86"/>
      <c r="QV4" s="86"/>
      <c r="QW4" s="86"/>
      <c r="QX4" s="86"/>
      <c r="QY4" s="86"/>
      <c r="QZ4" s="86"/>
      <c r="RA4" s="86"/>
      <c r="RB4" s="86"/>
      <c r="RC4" s="86"/>
      <c r="RD4" s="86"/>
      <c r="RE4" s="86"/>
      <c r="RF4" s="86"/>
      <c r="RG4" s="86"/>
      <c r="RH4" s="86"/>
      <c r="RI4" s="86"/>
      <c r="RJ4" s="86"/>
      <c r="RK4" s="86"/>
      <c r="RL4" s="86"/>
      <c r="RM4" s="86"/>
      <c r="RN4" s="86"/>
      <c r="RO4" s="86"/>
      <c r="RP4" s="86"/>
      <c r="RQ4" s="86"/>
      <c r="RR4" s="86"/>
      <c r="RS4" s="86"/>
      <c r="RT4" s="86"/>
      <c r="RU4" s="86"/>
      <c r="RV4" s="86"/>
      <c r="RW4" s="86"/>
      <c r="RX4" s="86"/>
      <c r="RY4" s="86"/>
      <c r="RZ4" s="86"/>
      <c r="SA4" s="86"/>
      <c r="SB4" s="86"/>
      <c r="SC4" s="86"/>
      <c r="SD4" s="86"/>
      <c r="SE4" s="86"/>
      <c r="SF4" s="86"/>
      <c r="SG4" s="86"/>
      <c r="SH4" s="86"/>
      <c r="SI4" s="86"/>
      <c r="SJ4" s="86"/>
      <c r="SK4" s="86"/>
      <c r="SL4" s="86"/>
      <c r="SM4" s="86"/>
      <c r="SN4" s="86"/>
      <c r="SO4" s="86"/>
      <c r="SP4" s="86"/>
      <c r="SQ4" s="86"/>
      <c r="SR4" s="86"/>
      <c r="SS4" s="86"/>
      <c r="ST4" s="86"/>
      <c r="SU4" s="86"/>
      <c r="SV4" s="86"/>
      <c r="SW4" s="86"/>
      <c r="SX4" s="86"/>
      <c r="SY4" s="86"/>
      <c r="SZ4" s="86"/>
      <c r="TA4" s="86"/>
      <c r="TB4" s="86"/>
      <c r="TC4" s="86"/>
      <c r="TD4" s="86"/>
      <c r="TE4" s="86"/>
      <c r="TF4" s="86"/>
      <c r="TG4" s="86"/>
      <c r="TH4" s="86"/>
      <c r="TI4" s="86"/>
      <c r="TJ4" s="86"/>
      <c r="TK4" s="86"/>
      <c r="TL4" s="86"/>
      <c r="TM4" s="86"/>
      <c r="TN4" s="86"/>
      <c r="TO4" s="86"/>
      <c r="TP4" s="86"/>
      <c r="TQ4" s="86"/>
      <c r="TR4" s="86"/>
      <c r="TS4" s="86"/>
      <c r="TT4" s="86"/>
      <c r="TU4" s="86"/>
      <c r="TV4" s="86"/>
      <c r="TW4" s="86"/>
      <c r="TX4" s="86"/>
      <c r="TY4" s="86"/>
      <c r="TZ4" s="86"/>
      <c r="UA4" s="86"/>
      <c r="UB4" s="86"/>
      <c r="UC4" s="86"/>
      <c r="UD4" s="86"/>
      <c r="UE4" s="86"/>
      <c r="UF4" s="86"/>
      <c r="UG4" s="86"/>
      <c r="UH4" s="86"/>
      <c r="UI4" s="86"/>
      <c r="UJ4" s="86"/>
      <c r="UK4" s="86"/>
      <c r="UL4" s="86"/>
      <c r="UM4" s="86"/>
      <c r="UN4" s="86"/>
      <c r="UO4" s="86"/>
      <c r="UP4" s="86"/>
      <c r="UQ4" s="86"/>
      <c r="UR4" s="86"/>
      <c r="US4" s="86"/>
      <c r="UT4" s="86"/>
      <c r="UU4" s="86"/>
      <c r="UV4" s="86"/>
      <c r="UW4" s="86"/>
      <c r="UX4" s="86"/>
      <c r="UY4" s="86"/>
      <c r="UZ4" s="86"/>
      <c r="VA4" s="86"/>
      <c r="VB4" s="86"/>
      <c r="VC4" s="86"/>
      <c r="VD4" s="86"/>
      <c r="VE4" s="86"/>
      <c r="VF4" s="86"/>
      <c r="VG4" s="86"/>
      <c r="VH4" s="86"/>
      <c r="VI4" s="86"/>
      <c r="VJ4" s="86"/>
      <c r="VK4" s="86"/>
      <c r="VL4" s="86"/>
      <c r="VM4" s="86"/>
      <c r="VN4" s="86"/>
      <c r="VO4" s="86"/>
      <c r="VP4" s="86"/>
      <c r="VQ4" s="86"/>
      <c r="VR4" s="86"/>
      <c r="VS4" s="86"/>
      <c r="VT4" s="86"/>
      <c r="VU4" s="86"/>
      <c r="VV4" s="86"/>
      <c r="VW4" s="86"/>
      <c r="VX4" s="86"/>
      <c r="VY4" s="86"/>
      <c r="VZ4" s="86"/>
      <c r="WA4" s="86"/>
      <c r="WB4" s="86"/>
      <c r="WC4" s="86"/>
      <c r="WD4" s="86"/>
      <c r="WE4" s="86"/>
      <c r="WF4" s="86"/>
      <c r="WG4" s="86"/>
      <c r="WH4" s="86"/>
      <c r="WI4" s="86"/>
      <c r="WJ4" s="86"/>
      <c r="WK4" s="86"/>
      <c r="WL4" s="86"/>
      <c r="WM4" s="86"/>
      <c r="WN4" s="86"/>
      <c r="WO4" s="86"/>
      <c r="WP4" s="86"/>
      <c r="WQ4" s="86"/>
      <c r="WR4" s="86"/>
      <c r="WS4" s="86"/>
      <c r="WT4" s="86"/>
      <c r="WU4" s="86"/>
      <c r="WV4" s="86"/>
      <c r="WW4" s="86"/>
      <c r="WX4" s="86"/>
      <c r="WY4" s="86"/>
      <c r="WZ4" s="86"/>
      <c r="XA4" s="86"/>
      <c r="XB4" s="86"/>
      <c r="XC4" s="86"/>
      <c r="XD4" s="86"/>
      <c r="XE4" s="86"/>
      <c r="XF4" s="86"/>
      <c r="XG4" s="86"/>
      <c r="XH4" s="86"/>
      <c r="XI4" s="86"/>
      <c r="XJ4" s="86"/>
      <c r="XK4" s="86"/>
      <c r="XL4" s="86"/>
      <c r="XM4" s="86"/>
      <c r="XN4" s="86"/>
      <c r="XO4" s="86"/>
      <c r="XP4" s="86"/>
      <c r="XQ4" s="86"/>
      <c r="XR4" s="86"/>
      <c r="XS4" s="86"/>
      <c r="XT4" s="86"/>
      <c r="XU4" s="86"/>
      <c r="XV4" s="86"/>
      <c r="XW4" s="86"/>
      <c r="XX4" s="86"/>
      <c r="XY4" s="86"/>
      <c r="XZ4" s="86"/>
      <c r="YA4" s="86"/>
      <c r="YB4" s="86"/>
      <c r="YC4" s="86"/>
      <c r="YD4" s="86"/>
      <c r="YE4" s="86"/>
      <c r="YF4" s="86"/>
      <c r="YG4" s="86"/>
      <c r="YH4" s="86"/>
      <c r="YI4" s="86"/>
      <c r="YJ4" s="86"/>
      <c r="YK4" s="86"/>
      <c r="YL4" s="86"/>
      <c r="YM4" s="86"/>
      <c r="YN4" s="86"/>
      <c r="YO4" s="86"/>
      <c r="YP4" s="86"/>
      <c r="YQ4" s="86"/>
      <c r="YR4" s="86"/>
      <c r="YS4" s="86"/>
      <c r="YT4" s="86"/>
      <c r="YU4" s="86"/>
      <c r="YV4" s="86"/>
      <c r="YW4" s="86"/>
      <c r="YX4" s="86"/>
      <c r="YY4" s="86"/>
      <c r="YZ4" s="86"/>
      <c r="ZA4" s="86"/>
      <c r="ZB4" s="86"/>
      <c r="ZC4" s="86"/>
      <c r="ZD4" s="86"/>
      <c r="ZE4" s="86"/>
      <c r="ZF4" s="86"/>
      <c r="ZG4" s="86"/>
      <c r="ZH4" s="86"/>
      <c r="ZI4" s="86"/>
      <c r="ZJ4" s="86"/>
      <c r="ZK4" s="86"/>
      <c r="ZL4" s="86"/>
      <c r="ZM4" s="86"/>
      <c r="ZN4" s="86"/>
      <c r="ZO4" s="86"/>
      <c r="ZP4" s="86"/>
      <c r="ZQ4" s="86"/>
      <c r="ZR4" s="86"/>
      <c r="ZS4" s="86"/>
      <c r="ZT4" s="86"/>
      <c r="ZU4" s="86"/>
      <c r="ZV4" s="86"/>
      <c r="ZW4" s="86"/>
      <c r="ZX4" s="86"/>
      <c r="ZY4" s="86"/>
      <c r="ZZ4" s="86"/>
      <c r="AAA4" s="86"/>
      <c r="AAB4" s="86"/>
      <c r="AAC4" s="86"/>
      <c r="AAD4" s="86"/>
      <c r="AAE4" s="86"/>
      <c r="AAF4" s="86"/>
      <c r="AAG4" s="86"/>
      <c r="AAH4" s="86"/>
      <c r="AAI4" s="86"/>
      <c r="AAJ4" s="86"/>
      <c r="AAK4" s="86"/>
      <c r="AAL4" s="86"/>
      <c r="AAM4" s="86"/>
      <c r="AAN4" s="86"/>
      <c r="AAO4" s="86"/>
      <c r="AAP4" s="86"/>
      <c r="AAQ4" s="86"/>
      <c r="AAR4" s="86"/>
      <c r="AAS4" s="86"/>
      <c r="AAT4" s="86"/>
      <c r="AAU4" s="86"/>
      <c r="AAV4" s="86"/>
      <c r="AAW4" s="86"/>
      <c r="AAX4" s="86"/>
      <c r="AAY4" s="86"/>
      <c r="AAZ4" s="86"/>
      <c r="ABA4" s="86"/>
      <c r="ABB4" s="86"/>
      <c r="ABC4" s="86"/>
      <c r="ABD4" s="86"/>
      <c r="ABE4" s="86"/>
      <c r="ABF4" s="86"/>
      <c r="ABG4" s="86"/>
      <c r="ABH4" s="86"/>
      <c r="ABI4" s="86"/>
      <c r="ABJ4" s="86"/>
      <c r="ABK4" s="86"/>
      <c r="ABL4" s="86"/>
      <c r="ABM4" s="86"/>
      <c r="ABN4" s="86"/>
      <c r="ABO4" s="86"/>
      <c r="ABP4" s="86"/>
      <c r="ABQ4" s="86"/>
      <c r="ABR4" s="86"/>
      <c r="ABS4" s="86"/>
      <c r="ABT4" s="86"/>
      <c r="ABU4" s="86"/>
      <c r="ABV4" s="86"/>
      <c r="ABW4" s="86"/>
      <c r="ABX4" s="86"/>
      <c r="ABY4" s="86"/>
      <c r="ABZ4" s="86"/>
      <c r="ACA4" s="86"/>
      <c r="ACB4" s="86"/>
      <c r="ACC4" s="86"/>
      <c r="ACD4" s="86"/>
      <c r="ACE4" s="86"/>
      <c r="ACF4" s="86"/>
      <c r="ACG4" s="86"/>
      <c r="ACH4" s="86"/>
      <c r="ACI4" s="86"/>
      <c r="ACJ4" s="86"/>
      <c r="ACK4" s="86"/>
      <c r="ACL4" s="86"/>
      <c r="ACM4" s="86"/>
      <c r="ACN4" s="86"/>
      <c r="ACO4" s="86"/>
      <c r="ACP4" s="86"/>
      <c r="ACQ4" s="86"/>
      <c r="ACR4" s="86"/>
      <c r="ACS4" s="86"/>
      <c r="ACT4" s="86"/>
      <c r="ACU4" s="86"/>
      <c r="ACV4" s="86"/>
      <c r="ACW4" s="86"/>
      <c r="ACX4" s="86"/>
      <c r="ACY4" s="86"/>
      <c r="ACZ4" s="86"/>
      <c r="ADA4" s="86"/>
      <c r="ADB4" s="86"/>
      <c r="ADC4" s="86"/>
      <c r="ADD4" s="86"/>
      <c r="ADE4" s="86"/>
      <c r="ADF4" s="86"/>
      <c r="ADG4" s="86"/>
      <c r="ADH4" s="86"/>
      <c r="ADI4" s="86"/>
      <c r="ADJ4" s="86"/>
      <c r="ADK4" s="86"/>
      <c r="ADL4" s="86"/>
      <c r="ADM4" s="86"/>
      <c r="ADN4" s="86"/>
      <c r="ADO4" s="86"/>
      <c r="ADP4" s="86"/>
      <c r="ADQ4" s="86"/>
      <c r="ADR4" s="86"/>
      <c r="ADS4" s="86"/>
      <c r="ADT4" s="86"/>
      <c r="ADU4" s="86"/>
      <c r="ADV4" s="86"/>
      <c r="ADW4" s="86"/>
      <c r="ADX4" s="86"/>
      <c r="ADY4" s="86"/>
      <c r="ADZ4" s="86"/>
      <c r="AEA4" s="86"/>
      <c r="AEB4" s="86"/>
      <c r="AEC4" s="86"/>
      <c r="AED4" s="86"/>
      <c r="AEE4" s="86"/>
      <c r="AEF4" s="86"/>
      <c r="AEG4" s="86"/>
      <c r="AEH4" s="86"/>
      <c r="AEI4" s="86"/>
      <c r="AEJ4" s="86"/>
      <c r="AEK4" s="86"/>
      <c r="AEL4" s="86"/>
      <c r="AEM4" s="86"/>
      <c r="AEN4" s="86"/>
      <c r="AEO4" s="86"/>
      <c r="AEP4" s="86"/>
      <c r="AEQ4" s="86"/>
      <c r="AER4" s="86"/>
      <c r="AES4" s="86"/>
      <c r="AET4" s="86"/>
      <c r="AEU4" s="86"/>
      <c r="AEV4" s="86"/>
      <c r="AEW4" s="86"/>
      <c r="AEX4" s="86"/>
      <c r="AEY4" s="86"/>
      <c r="AEZ4" s="86"/>
      <c r="AFA4" s="86"/>
      <c r="AFB4" s="86"/>
      <c r="AFC4" s="86"/>
      <c r="AFD4" s="86"/>
      <c r="AFE4" s="86"/>
      <c r="AFF4" s="86"/>
      <c r="AFG4" s="86"/>
      <c r="AFH4" s="86"/>
      <c r="AFI4" s="86"/>
      <c r="AFJ4" s="86"/>
      <c r="AFK4" s="86"/>
      <c r="AFL4" s="86"/>
      <c r="AFM4" s="86"/>
      <c r="AFN4" s="86"/>
      <c r="AFO4" s="86"/>
      <c r="AFP4" s="86"/>
      <c r="AFQ4" s="86"/>
      <c r="AFR4" s="86"/>
      <c r="AFS4" s="86"/>
      <c r="AFT4" s="86"/>
      <c r="AFU4" s="86"/>
      <c r="AFV4" s="86"/>
      <c r="AFW4" s="86"/>
      <c r="AFX4" s="86"/>
      <c r="AFY4" s="86"/>
      <c r="AFZ4" s="86"/>
      <c r="AGA4" s="86"/>
      <c r="AGB4" s="86"/>
      <c r="AGC4" s="86"/>
      <c r="AGD4" s="86"/>
      <c r="AGE4" s="86"/>
      <c r="AGF4" s="86"/>
      <c r="AGG4" s="86"/>
      <c r="AGH4" s="86"/>
      <c r="AGI4" s="86"/>
      <c r="AGJ4" s="86"/>
      <c r="AGK4" s="86"/>
      <c r="AGL4" s="86"/>
      <c r="AGM4" s="86"/>
      <c r="AGN4" s="86"/>
      <c r="AGO4" s="86"/>
      <c r="AGP4" s="86"/>
      <c r="AGQ4" s="86"/>
      <c r="AGR4" s="86"/>
      <c r="AGS4" s="86"/>
      <c r="AGT4" s="86"/>
      <c r="AGU4" s="86"/>
      <c r="AGV4" s="86"/>
      <c r="AGW4" s="86"/>
      <c r="AGX4" s="86"/>
      <c r="AGY4" s="86"/>
      <c r="AGZ4" s="86"/>
      <c r="AHA4" s="86"/>
      <c r="AHB4" s="86"/>
      <c r="AHC4" s="86"/>
      <c r="AHD4" s="86"/>
      <c r="AHE4" s="86"/>
      <c r="AHF4" s="86"/>
      <c r="AHG4" s="86"/>
      <c r="AHH4" s="86"/>
      <c r="AHI4" s="86"/>
      <c r="AHJ4" s="86"/>
      <c r="AHK4" s="86"/>
      <c r="AHL4" s="86"/>
      <c r="AHM4" s="86"/>
      <c r="AHN4" s="86"/>
      <c r="AHO4" s="86"/>
      <c r="AHP4" s="86"/>
      <c r="AHQ4" s="86"/>
      <c r="AHR4" s="86"/>
      <c r="AHS4" s="86"/>
      <c r="AHT4" s="86"/>
      <c r="AHU4" s="86"/>
      <c r="AHV4" s="86"/>
      <c r="AHW4" s="86"/>
      <c r="AHX4" s="86"/>
      <c r="AHY4" s="86"/>
      <c r="AHZ4" s="86"/>
      <c r="AIA4" s="86"/>
      <c r="AIB4" s="86"/>
      <c r="AIC4" s="86"/>
      <c r="AID4" s="86"/>
      <c r="AIE4" s="86"/>
      <c r="AIF4" s="86"/>
      <c r="AIG4" s="86"/>
      <c r="AIH4" s="86"/>
      <c r="AII4" s="86"/>
      <c r="AIJ4" s="86"/>
      <c r="AIK4" s="86"/>
      <c r="AIL4" s="86"/>
      <c r="AIM4" s="86"/>
      <c r="AIN4" s="86"/>
      <c r="AIO4" s="86"/>
      <c r="AIP4" s="86"/>
      <c r="AIQ4" s="86"/>
      <c r="AIR4" s="86"/>
      <c r="AIS4" s="86"/>
      <c r="AIT4" s="86"/>
      <c r="AIU4" s="86"/>
      <c r="AIV4" s="86"/>
      <c r="AIW4" s="86"/>
      <c r="AIX4" s="86"/>
      <c r="AIY4" s="86"/>
      <c r="AIZ4" s="86"/>
      <c r="AJA4" s="86"/>
      <c r="AJB4" s="86"/>
      <c r="AJC4" s="86"/>
      <c r="AJD4" s="86"/>
      <c r="AJE4" s="86"/>
      <c r="AJF4" s="86"/>
      <c r="AJG4" s="86"/>
      <c r="AJH4" s="86"/>
      <c r="AJI4" s="86"/>
      <c r="AJJ4" s="86"/>
      <c r="AJK4" s="86"/>
      <c r="AJL4" s="86"/>
      <c r="AJM4" s="86"/>
      <c r="AJN4" s="86"/>
      <c r="AJO4" s="86"/>
      <c r="AJP4" s="86"/>
      <c r="AJQ4" s="86"/>
      <c r="AJR4" s="86"/>
      <c r="AJS4" s="86"/>
      <c r="AJT4" s="86"/>
      <c r="AJU4" s="86"/>
      <c r="AJV4" s="86"/>
      <c r="AJW4" s="86"/>
      <c r="AJX4" s="86"/>
      <c r="AJY4" s="86"/>
      <c r="AJZ4" s="86"/>
      <c r="AKA4" s="86"/>
      <c r="AKB4" s="86"/>
      <c r="AKC4" s="86"/>
      <c r="AKD4" s="86"/>
      <c r="AKE4" s="86"/>
      <c r="AKF4" s="86"/>
      <c r="AKG4" s="86"/>
      <c r="AKH4" s="86"/>
      <c r="AKI4" s="86"/>
      <c r="AKJ4" s="86"/>
      <c r="AKK4" s="86"/>
      <c r="AKL4" s="86"/>
      <c r="AKM4" s="86"/>
      <c r="AKN4" s="86"/>
      <c r="AKO4" s="86"/>
      <c r="AKP4" s="86"/>
      <c r="AKQ4" s="86"/>
      <c r="AKR4" s="86"/>
      <c r="AKS4" s="86"/>
      <c r="AKT4" s="86"/>
      <c r="AKU4" s="86"/>
      <c r="AKV4" s="86"/>
      <c r="AKW4" s="86"/>
      <c r="AKX4" s="86"/>
      <c r="AKY4" s="86"/>
      <c r="AKZ4" s="86"/>
      <c r="ALA4" s="86"/>
      <c r="ALB4" s="86"/>
      <c r="ALC4" s="86"/>
      <c r="ALD4" s="86"/>
      <c r="ALE4" s="86"/>
      <c r="ALF4" s="86"/>
      <c r="ALG4" s="86"/>
      <c r="ALH4" s="86"/>
      <c r="ALI4" s="86"/>
      <c r="ALJ4" s="86"/>
      <c r="ALK4" s="86"/>
      <c r="ALL4" s="86"/>
      <c r="ALM4" s="86"/>
      <c r="ALN4" s="86"/>
      <c r="ALO4" s="86"/>
      <c r="ALP4" s="86"/>
      <c r="ALQ4" s="86"/>
      <c r="ALR4" s="86"/>
      <c r="ALS4" s="86"/>
      <c r="ALT4" s="86"/>
      <c r="ALU4" s="86"/>
      <c r="ALV4" s="86"/>
      <c r="ALW4" s="86"/>
      <c r="ALX4" s="86"/>
      <c r="ALY4" s="86"/>
      <c r="ALZ4" s="86"/>
      <c r="AMA4" s="86"/>
      <c r="AMB4" s="86"/>
      <c r="AMC4" s="86"/>
      <c r="AMD4" s="86"/>
      <c r="AME4" s="86"/>
      <c r="AMF4" s="86"/>
      <c r="AMG4" s="86"/>
      <c r="AMH4" s="86"/>
      <c r="AMI4" s="86"/>
      <c r="AMJ4" s="86"/>
      <c r="AMK4" s="86"/>
      <c r="AML4" s="86"/>
      <c r="AMM4" s="86"/>
      <c r="AMN4" s="86"/>
      <c r="AMO4" s="86"/>
      <c r="AMP4" s="86"/>
      <c r="AMQ4" s="86"/>
      <c r="AMR4" s="86"/>
      <c r="AMS4" s="86"/>
      <c r="AMT4" s="86"/>
      <c r="AMU4" s="86"/>
      <c r="AMV4" s="86"/>
      <c r="AMW4" s="86"/>
      <c r="AMX4" s="86"/>
      <c r="AMY4" s="86"/>
      <c r="AMZ4" s="86"/>
      <c r="ANA4" s="86"/>
      <c r="ANB4" s="86"/>
      <c r="ANC4" s="86"/>
      <c r="AND4" s="86"/>
      <c r="ANE4" s="86"/>
      <c r="ANF4" s="86"/>
      <c r="ANG4" s="86"/>
      <c r="ANH4" s="86"/>
      <c r="ANI4" s="86"/>
      <c r="ANJ4" s="86"/>
      <c r="ANK4" s="86"/>
      <c r="ANL4" s="86"/>
      <c r="ANM4" s="86"/>
      <c r="ANN4" s="86"/>
      <c r="ANO4" s="86"/>
      <c r="ANP4" s="86"/>
      <c r="ANQ4" s="86"/>
      <c r="ANR4" s="86"/>
      <c r="ANS4" s="86"/>
      <c r="ANT4" s="86"/>
      <c r="ANU4" s="86"/>
      <c r="ANV4" s="86"/>
      <c r="ANW4" s="86"/>
      <c r="ANX4" s="86"/>
      <c r="ANY4" s="86"/>
      <c r="ANZ4" s="86"/>
      <c r="AOA4" s="86"/>
      <c r="AOB4" s="86"/>
      <c r="AOC4" s="86"/>
      <c r="AOD4" s="86"/>
      <c r="AOE4" s="86"/>
      <c r="AOF4" s="86"/>
      <c r="AOG4" s="86"/>
      <c r="AOH4" s="86"/>
      <c r="AOI4" s="86"/>
      <c r="AOJ4" s="86"/>
      <c r="AOK4" s="86"/>
      <c r="AOL4" s="86"/>
      <c r="AOM4" s="86"/>
      <c r="AON4" s="86"/>
      <c r="AOO4" s="86"/>
      <c r="AOP4" s="86"/>
      <c r="AOQ4" s="86"/>
      <c r="AOR4" s="86"/>
      <c r="AOS4" s="86"/>
      <c r="AOT4" s="86"/>
      <c r="AOU4" s="86"/>
      <c r="AOV4" s="86"/>
      <c r="AOW4" s="86"/>
      <c r="AOX4" s="86"/>
      <c r="AOY4" s="86"/>
      <c r="AOZ4" s="86"/>
      <c r="APA4" s="86"/>
      <c r="APB4" s="86"/>
      <c r="APC4" s="86"/>
      <c r="APD4" s="86"/>
      <c r="APE4" s="86"/>
      <c r="APF4" s="86"/>
      <c r="APG4" s="86"/>
      <c r="APH4" s="86"/>
      <c r="API4" s="86"/>
      <c r="APJ4" s="86"/>
      <c r="APK4" s="86"/>
      <c r="APL4" s="86"/>
      <c r="APM4" s="86"/>
      <c r="APN4" s="86"/>
      <c r="APO4" s="86"/>
      <c r="APP4" s="86"/>
      <c r="APQ4" s="86"/>
      <c r="APR4" s="86"/>
      <c r="APS4" s="86"/>
      <c r="APT4" s="86"/>
      <c r="APU4" s="86"/>
      <c r="APV4" s="86"/>
      <c r="APW4" s="86"/>
      <c r="APX4" s="86"/>
      <c r="APY4" s="86"/>
      <c r="APZ4" s="86"/>
      <c r="AQA4" s="86"/>
      <c r="AQB4" s="86"/>
      <c r="AQC4" s="86"/>
      <c r="AQD4" s="86"/>
      <c r="AQE4" s="86"/>
      <c r="AQF4" s="86"/>
      <c r="AQG4" s="86"/>
      <c r="AQH4" s="86"/>
      <c r="AQI4" s="86"/>
      <c r="AQJ4" s="86"/>
      <c r="AQK4" s="86"/>
      <c r="AQL4" s="86"/>
      <c r="AQM4" s="86"/>
      <c r="AQN4" s="86"/>
      <c r="AQO4" s="86"/>
      <c r="AQP4" s="86"/>
      <c r="AQQ4" s="86"/>
      <c r="AQR4" s="86"/>
      <c r="AQS4" s="86"/>
      <c r="AQT4" s="86"/>
      <c r="AQU4" s="86"/>
      <c r="AQV4" s="86"/>
      <c r="AQW4" s="86"/>
      <c r="AQX4" s="86"/>
      <c r="AQY4" s="86"/>
      <c r="AQZ4" s="86"/>
      <c r="ARA4" s="86"/>
      <c r="ARB4" s="86"/>
      <c r="ARC4" s="86"/>
      <c r="ARD4" s="86"/>
      <c r="ARE4" s="86"/>
      <c r="ARF4" s="86"/>
      <c r="ARG4" s="86"/>
      <c r="ARH4" s="86"/>
      <c r="ARI4" s="86"/>
      <c r="ARJ4" s="86"/>
      <c r="ARK4" s="86"/>
      <c r="ARL4" s="86"/>
      <c r="ARM4" s="86"/>
      <c r="ARN4" s="86"/>
      <c r="ARO4" s="86"/>
      <c r="ARP4" s="86"/>
      <c r="ARQ4" s="86"/>
      <c r="ARR4" s="86"/>
      <c r="ARS4" s="86"/>
      <c r="ART4" s="86"/>
      <c r="ARU4" s="86"/>
      <c r="ARV4" s="86"/>
      <c r="ARW4" s="86"/>
      <c r="ARX4" s="86"/>
      <c r="ARY4" s="86"/>
      <c r="ARZ4" s="86"/>
      <c r="ASA4" s="86"/>
      <c r="ASB4" s="86"/>
      <c r="ASC4" s="86"/>
      <c r="ASD4" s="86"/>
      <c r="ASE4" s="86"/>
      <c r="ASF4" s="86"/>
      <c r="ASG4" s="86"/>
      <c r="ASH4" s="86"/>
      <c r="ASI4" s="86"/>
      <c r="ASJ4" s="86"/>
      <c r="ASK4" s="86"/>
      <c r="ASL4" s="86"/>
      <c r="ASM4" s="86"/>
      <c r="ASN4" s="86"/>
      <c r="ASO4" s="86"/>
      <c r="ASP4" s="86"/>
      <c r="ASQ4" s="86"/>
      <c r="ASR4" s="86"/>
      <c r="ASS4" s="86"/>
      <c r="AST4" s="86"/>
      <c r="ASU4" s="86"/>
      <c r="ASV4" s="86"/>
      <c r="ASW4" s="86"/>
      <c r="ASX4" s="86"/>
      <c r="ASY4" s="86"/>
      <c r="ASZ4" s="86"/>
      <c r="ATA4" s="86"/>
      <c r="ATB4" s="86"/>
      <c r="ATC4" s="86"/>
      <c r="ATD4" s="86"/>
      <c r="ATE4" s="86"/>
      <c r="ATF4" s="86"/>
      <c r="ATG4" s="86"/>
      <c r="ATH4" s="86"/>
      <c r="ATI4" s="86"/>
      <c r="ATJ4" s="86"/>
      <c r="ATK4" s="86"/>
      <c r="ATL4" s="86"/>
      <c r="ATM4" s="86"/>
      <c r="ATN4" s="86"/>
      <c r="ATO4" s="86"/>
      <c r="ATP4" s="86"/>
      <c r="ATQ4" s="86"/>
      <c r="ATR4" s="86"/>
      <c r="ATS4" s="86"/>
      <c r="ATT4" s="86"/>
      <c r="ATU4" s="86"/>
      <c r="ATV4" s="86"/>
      <c r="ATW4" s="86"/>
      <c r="ATX4" s="86"/>
      <c r="ATY4" s="86"/>
      <c r="ATZ4" s="86"/>
      <c r="AUA4" s="86"/>
      <c r="AUB4" s="86"/>
      <c r="AUC4" s="86"/>
      <c r="AUD4" s="86"/>
      <c r="AUE4" s="86"/>
      <c r="AUF4" s="86"/>
      <c r="AUG4" s="86"/>
      <c r="AUH4" s="86"/>
      <c r="AUI4" s="86"/>
      <c r="AUJ4" s="86"/>
      <c r="AUK4" s="86"/>
      <c r="AUL4" s="86"/>
      <c r="AUM4" s="86"/>
      <c r="AUN4" s="86"/>
      <c r="AUO4" s="86"/>
      <c r="AUP4" s="86"/>
      <c r="AUQ4" s="86"/>
      <c r="AUR4" s="86"/>
      <c r="AUS4" s="86"/>
      <c r="AUT4" s="86"/>
      <c r="AUU4" s="86"/>
      <c r="AUV4" s="86"/>
      <c r="AUW4" s="86"/>
      <c r="AUX4" s="86"/>
      <c r="AUY4" s="86"/>
      <c r="AUZ4" s="86"/>
      <c r="AVA4" s="86"/>
      <c r="AVB4" s="86"/>
      <c r="AVC4" s="86"/>
      <c r="AVD4" s="86"/>
      <c r="AVE4" s="86"/>
      <c r="AVF4" s="86"/>
      <c r="AVG4" s="86"/>
      <c r="AVH4" s="86"/>
      <c r="AVI4" s="86"/>
      <c r="AVJ4" s="86"/>
      <c r="AVK4" s="86"/>
      <c r="AVL4" s="86"/>
      <c r="AVM4" s="86"/>
      <c r="AVN4" s="86"/>
      <c r="AVO4" s="86"/>
      <c r="AVP4" s="86"/>
      <c r="AVQ4" s="86"/>
      <c r="AVR4" s="86"/>
      <c r="AVS4" s="86"/>
      <c r="AVT4" s="86"/>
      <c r="AVU4" s="86"/>
      <c r="AVV4" s="86"/>
      <c r="AVW4" s="86"/>
      <c r="AVX4" s="86"/>
      <c r="AVY4" s="86"/>
      <c r="AVZ4" s="86"/>
      <c r="AWA4" s="86"/>
      <c r="AWB4" s="86"/>
      <c r="AWC4" s="86"/>
      <c r="AWD4" s="86"/>
      <c r="AWE4" s="86"/>
      <c r="AWF4" s="86"/>
      <c r="AWG4" s="86"/>
      <c r="AWH4" s="86"/>
      <c r="AWI4" s="86"/>
      <c r="AWJ4" s="86"/>
      <c r="AWK4" s="86"/>
      <c r="AWL4" s="86"/>
      <c r="AWM4" s="86"/>
      <c r="AWN4" s="86"/>
      <c r="AWO4" s="86"/>
      <c r="AWP4" s="86"/>
      <c r="AWQ4" s="86"/>
      <c r="AWR4" s="86"/>
      <c r="AWS4" s="86"/>
      <c r="AWT4" s="86"/>
      <c r="AWU4" s="86"/>
      <c r="AWV4" s="86"/>
      <c r="AWW4" s="86"/>
      <c r="AWX4" s="86"/>
      <c r="AWY4" s="86"/>
      <c r="AWZ4" s="86"/>
      <c r="AXA4" s="86"/>
      <c r="AXB4" s="86"/>
      <c r="AXC4" s="86"/>
      <c r="AXD4" s="86"/>
      <c r="AXE4" s="86"/>
      <c r="AXF4" s="86"/>
      <c r="AXG4" s="86"/>
      <c r="AXH4" s="86"/>
      <c r="AXI4" s="86"/>
      <c r="AXJ4" s="86"/>
      <c r="AXK4" s="86"/>
      <c r="AXL4" s="86"/>
      <c r="AXM4" s="86"/>
      <c r="AXN4" s="86"/>
      <c r="AXO4" s="86"/>
      <c r="AXP4" s="86"/>
      <c r="AXQ4" s="86"/>
      <c r="AXR4" s="86"/>
      <c r="AXS4" s="86"/>
      <c r="AXT4" s="86"/>
      <c r="AXU4" s="86"/>
      <c r="AXV4" s="86"/>
      <c r="AXW4" s="86"/>
      <c r="AXX4" s="86"/>
      <c r="AXY4" s="86"/>
      <c r="AXZ4" s="86"/>
      <c r="AYA4" s="86"/>
      <c r="AYB4" s="86"/>
      <c r="AYC4" s="86"/>
      <c r="AYD4" s="86"/>
      <c r="AYE4" s="86"/>
      <c r="AYF4" s="86"/>
      <c r="AYG4" s="86"/>
      <c r="AYH4" s="86"/>
      <c r="AYI4" s="86"/>
      <c r="AYJ4" s="86"/>
      <c r="AYK4" s="86"/>
      <c r="AYL4" s="86"/>
      <c r="AYM4" s="86"/>
      <c r="AYN4" s="86"/>
      <c r="AYO4" s="86"/>
      <c r="AYP4" s="86"/>
      <c r="AYQ4" s="86"/>
      <c r="AYR4" s="86"/>
      <c r="AYS4" s="86"/>
      <c r="AYT4" s="86"/>
      <c r="AYU4" s="86"/>
      <c r="AYV4" s="86"/>
      <c r="AYW4" s="86"/>
      <c r="AYX4" s="86"/>
      <c r="AYY4" s="86"/>
      <c r="AYZ4" s="86"/>
      <c r="AZA4" s="86"/>
      <c r="AZB4" s="86"/>
      <c r="AZC4" s="86"/>
      <c r="AZD4" s="86"/>
      <c r="AZE4" s="86"/>
      <c r="AZF4" s="86"/>
      <c r="AZG4" s="86"/>
      <c r="AZH4" s="86"/>
      <c r="AZI4" s="86"/>
      <c r="AZJ4" s="86"/>
      <c r="AZK4" s="86"/>
      <c r="AZL4" s="86"/>
      <c r="AZM4" s="86"/>
      <c r="AZN4" s="86"/>
      <c r="AZO4" s="86"/>
      <c r="AZP4" s="86"/>
      <c r="AZQ4" s="86"/>
      <c r="AZR4" s="86"/>
      <c r="AZS4" s="86"/>
      <c r="AZT4" s="86"/>
      <c r="AZU4" s="86"/>
      <c r="AZV4" s="86"/>
      <c r="AZW4" s="86"/>
      <c r="AZX4" s="86"/>
      <c r="AZY4" s="86"/>
      <c r="AZZ4" s="86"/>
      <c r="BAA4" s="86"/>
      <c r="BAB4" s="86"/>
      <c r="BAC4" s="86"/>
      <c r="BAD4" s="86"/>
      <c r="BAE4" s="86"/>
      <c r="BAF4" s="86"/>
      <c r="BAG4" s="86"/>
      <c r="BAH4" s="86"/>
      <c r="BAI4" s="86"/>
      <c r="BAJ4" s="86"/>
      <c r="BAK4" s="86"/>
      <c r="BAL4" s="86"/>
      <c r="BAM4" s="86"/>
      <c r="BAN4" s="86"/>
      <c r="BAO4" s="86"/>
      <c r="BAP4" s="86"/>
      <c r="BAQ4" s="86"/>
      <c r="BAR4" s="86"/>
      <c r="BAS4" s="86"/>
      <c r="BAT4" s="86"/>
      <c r="BAU4" s="86"/>
      <c r="BAV4" s="86"/>
      <c r="BAW4" s="86"/>
      <c r="BAX4" s="86"/>
      <c r="BAY4" s="86"/>
      <c r="BAZ4" s="86"/>
      <c r="BBA4" s="86"/>
      <c r="BBB4" s="86"/>
      <c r="BBC4" s="86"/>
      <c r="BBD4" s="86"/>
      <c r="BBE4" s="86"/>
      <c r="BBF4" s="86"/>
      <c r="BBG4" s="86"/>
      <c r="BBH4" s="86"/>
      <c r="BBI4" s="86"/>
      <c r="BBJ4" s="86"/>
      <c r="BBK4" s="86"/>
      <c r="BBL4" s="86"/>
      <c r="BBM4" s="86"/>
      <c r="BBN4" s="86"/>
      <c r="BBO4" s="86"/>
      <c r="BBP4" s="86"/>
      <c r="BBQ4" s="86"/>
      <c r="BBR4" s="86"/>
      <c r="BBS4" s="86"/>
      <c r="BBT4" s="86"/>
      <c r="BBU4" s="86"/>
      <c r="BBV4" s="86"/>
      <c r="BBW4" s="86"/>
      <c r="BBX4" s="86"/>
      <c r="BBY4" s="86"/>
      <c r="BBZ4" s="86"/>
      <c r="BCA4" s="86"/>
      <c r="BCB4" s="86"/>
      <c r="BCC4" s="86"/>
      <c r="BCD4" s="86"/>
      <c r="BCE4" s="86"/>
      <c r="BCF4" s="86"/>
      <c r="BCG4" s="86"/>
      <c r="BCH4" s="86"/>
      <c r="BCI4" s="86"/>
      <c r="BCJ4" s="86"/>
      <c r="BCK4" s="86"/>
      <c r="BCL4" s="86"/>
      <c r="BCM4" s="86"/>
      <c r="BCN4" s="86"/>
      <c r="BCO4" s="86"/>
      <c r="BCP4" s="86"/>
      <c r="BCQ4" s="86"/>
      <c r="BCR4" s="86"/>
      <c r="BCS4" s="86"/>
      <c r="BCT4" s="86"/>
      <c r="BCU4" s="86"/>
      <c r="BCV4" s="86"/>
      <c r="BCW4" s="86"/>
      <c r="BCX4" s="86"/>
      <c r="BCY4" s="86"/>
      <c r="BCZ4" s="86"/>
      <c r="BDA4" s="86"/>
      <c r="BDB4" s="86"/>
      <c r="BDC4" s="86"/>
      <c r="BDD4" s="86"/>
      <c r="BDE4" s="86"/>
      <c r="BDF4" s="86"/>
      <c r="BDG4" s="86"/>
      <c r="BDH4" s="86"/>
      <c r="BDI4" s="86"/>
      <c r="BDJ4" s="86"/>
      <c r="BDK4" s="86"/>
      <c r="BDL4" s="86"/>
      <c r="BDM4" s="86"/>
      <c r="BDN4" s="86"/>
      <c r="BDO4" s="86"/>
      <c r="BDP4" s="86"/>
      <c r="BDQ4" s="86"/>
      <c r="BDR4" s="86"/>
      <c r="BDS4" s="86"/>
      <c r="BDT4" s="86"/>
      <c r="BDU4" s="86"/>
      <c r="BDV4" s="86"/>
      <c r="BDW4" s="86"/>
      <c r="BDX4" s="86"/>
      <c r="BDY4" s="86"/>
      <c r="BDZ4" s="86"/>
      <c r="BEA4" s="86"/>
      <c r="BEB4" s="86"/>
      <c r="BEC4" s="86"/>
      <c r="BED4" s="86"/>
      <c r="BEE4" s="86"/>
      <c r="BEF4" s="86"/>
      <c r="BEG4" s="86"/>
      <c r="BEH4" s="86"/>
      <c r="BEI4" s="86"/>
      <c r="BEJ4" s="86"/>
      <c r="BEK4" s="86"/>
      <c r="BEL4" s="86"/>
      <c r="BEM4" s="86"/>
      <c r="BEN4" s="86"/>
      <c r="BEO4" s="86"/>
      <c r="BEP4" s="86"/>
      <c r="BEQ4" s="86"/>
      <c r="BER4" s="86"/>
      <c r="BES4" s="86"/>
      <c r="BET4" s="86"/>
      <c r="BEU4" s="86"/>
      <c r="BEV4" s="86"/>
      <c r="BEW4" s="86"/>
      <c r="BEX4" s="86"/>
      <c r="BEY4" s="86"/>
      <c r="BEZ4" s="86"/>
      <c r="BFA4" s="86"/>
      <c r="BFB4" s="86"/>
      <c r="BFC4" s="86"/>
      <c r="BFD4" s="86"/>
      <c r="BFE4" s="86"/>
      <c r="BFF4" s="86"/>
      <c r="BFG4" s="86"/>
      <c r="BFH4" s="86"/>
      <c r="BFI4" s="86"/>
      <c r="BFJ4" s="86"/>
      <c r="BFK4" s="86"/>
      <c r="BFL4" s="86"/>
      <c r="BFM4" s="86"/>
      <c r="BFN4" s="86"/>
      <c r="BFO4" s="86"/>
      <c r="BFP4" s="86"/>
      <c r="BFQ4" s="86"/>
      <c r="BFR4" s="86"/>
      <c r="BFS4" s="86"/>
      <c r="BFT4" s="86"/>
      <c r="BFU4" s="86"/>
      <c r="BFV4" s="86"/>
      <c r="BFW4" s="86"/>
      <c r="BFX4" s="86"/>
      <c r="BFY4" s="86"/>
      <c r="BFZ4" s="86"/>
      <c r="BGA4" s="86"/>
      <c r="BGB4" s="86"/>
      <c r="BGC4" s="86"/>
      <c r="BGD4" s="86"/>
      <c r="BGE4" s="86"/>
      <c r="BGF4" s="86"/>
      <c r="BGG4" s="86"/>
      <c r="BGH4" s="86"/>
      <c r="BGI4" s="86"/>
      <c r="BGJ4" s="86"/>
      <c r="BGK4" s="86"/>
      <c r="BGL4" s="86"/>
      <c r="BGM4" s="86"/>
      <c r="BGN4" s="86"/>
      <c r="BGO4" s="86"/>
      <c r="BGP4" s="86"/>
      <c r="BGQ4" s="86"/>
      <c r="BGR4" s="86"/>
      <c r="BGS4" s="86"/>
      <c r="BGT4" s="86"/>
      <c r="BGU4" s="86"/>
      <c r="BGV4" s="86"/>
      <c r="BGW4" s="86"/>
      <c r="BGX4" s="86"/>
      <c r="BGY4" s="86"/>
      <c r="BGZ4" s="86"/>
      <c r="BHA4" s="86"/>
      <c r="BHB4" s="86"/>
      <c r="BHC4" s="86"/>
      <c r="BHD4" s="86"/>
      <c r="BHE4" s="86"/>
      <c r="BHF4" s="86"/>
      <c r="BHG4" s="86"/>
      <c r="BHH4" s="86"/>
      <c r="BHI4" s="86"/>
      <c r="BHJ4" s="86"/>
      <c r="BHK4" s="86"/>
      <c r="BHL4" s="86"/>
      <c r="BHM4" s="86"/>
      <c r="BHN4" s="86"/>
      <c r="BHO4" s="86"/>
      <c r="BHP4" s="86"/>
      <c r="BHQ4" s="86"/>
      <c r="BHR4" s="86"/>
      <c r="BHS4" s="86"/>
      <c r="BHT4" s="86"/>
      <c r="BHU4" s="86"/>
      <c r="BHV4" s="86"/>
      <c r="BHW4" s="86"/>
      <c r="BHX4" s="86"/>
      <c r="BHY4" s="86"/>
      <c r="BHZ4" s="86"/>
      <c r="BIA4" s="86"/>
      <c r="BIB4" s="86"/>
      <c r="BIC4" s="86"/>
      <c r="BID4" s="86"/>
      <c r="BIE4" s="86"/>
      <c r="BIF4" s="86"/>
      <c r="BIG4" s="86"/>
      <c r="BIH4" s="86"/>
      <c r="BII4" s="86"/>
      <c r="BIJ4" s="86"/>
      <c r="BIK4" s="86"/>
      <c r="BIL4" s="86"/>
      <c r="BIM4" s="86"/>
      <c r="BIN4" s="86"/>
      <c r="BIO4" s="86"/>
      <c r="BIP4" s="86"/>
      <c r="BIQ4" s="86"/>
      <c r="BIR4" s="86"/>
      <c r="BIS4" s="86"/>
      <c r="BIT4" s="86"/>
      <c r="BIU4" s="86"/>
      <c r="BIV4" s="86"/>
      <c r="BIW4" s="86"/>
      <c r="BIX4" s="86"/>
      <c r="BIY4" s="86"/>
      <c r="BIZ4" s="86"/>
      <c r="BJA4" s="86"/>
      <c r="BJB4" s="86"/>
      <c r="BJC4" s="86"/>
      <c r="BJD4" s="86"/>
      <c r="BJE4" s="86"/>
      <c r="BJF4" s="86"/>
      <c r="BJG4" s="86"/>
      <c r="BJH4" s="86"/>
      <c r="BJI4" s="86"/>
      <c r="BJJ4" s="86"/>
      <c r="BJK4" s="86"/>
      <c r="BJL4" s="86"/>
      <c r="BJM4" s="86"/>
      <c r="BJN4" s="86"/>
      <c r="BJO4" s="86"/>
      <c r="BJP4" s="86"/>
      <c r="BJQ4" s="86"/>
      <c r="BJR4" s="86"/>
      <c r="BJS4" s="86"/>
      <c r="BJT4" s="86"/>
      <c r="BJU4" s="86"/>
      <c r="BJV4" s="86"/>
      <c r="BJW4" s="86"/>
      <c r="BJX4" s="86"/>
      <c r="BJY4" s="86"/>
      <c r="BJZ4" s="86"/>
      <c r="BKA4" s="86"/>
      <c r="BKB4" s="86"/>
      <c r="BKC4" s="86"/>
      <c r="BKD4" s="86"/>
      <c r="BKE4" s="86"/>
      <c r="BKF4" s="86"/>
      <c r="BKG4" s="86"/>
      <c r="BKH4" s="86"/>
      <c r="BKI4" s="86"/>
      <c r="BKJ4" s="86"/>
      <c r="BKK4" s="86"/>
      <c r="BKL4" s="86"/>
      <c r="BKM4" s="86"/>
      <c r="BKN4" s="86"/>
      <c r="BKO4" s="86"/>
      <c r="BKP4" s="86"/>
      <c r="BKQ4" s="86"/>
      <c r="BKR4" s="86"/>
      <c r="BKS4" s="86"/>
      <c r="BKT4" s="86"/>
      <c r="BKU4" s="86"/>
      <c r="BKV4" s="86"/>
      <c r="BKW4" s="86"/>
      <c r="BKX4" s="86"/>
      <c r="BKY4" s="86"/>
      <c r="BKZ4" s="86"/>
      <c r="BLA4" s="86"/>
      <c r="BLB4" s="86"/>
      <c r="BLC4" s="86"/>
      <c r="BLD4" s="86"/>
      <c r="BLE4" s="86"/>
      <c r="BLF4" s="86"/>
      <c r="BLG4" s="86"/>
      <c r="BLH4" s="86"/>
      <c r="BLI4" s="86"/>
      <c r="BLJ4" s="86"/>
      <c r="BLK4" s="86"/>
      <c r="BLL4" s="86"/>
      <c r="BLM4" s="86"/>
      <c r="BLN4" s="86"/>
      <c r="BLO4" s="86"/>
      <c r="BLP4" s="86"/>
      <c r="BLQ4" s="86"/>
      <c r="BLR4" s="86"/>
      <c r="BLS4" s="86"/>
      <c r="BLT4" s="86"/>
      <c r="BLU4" s="86"/>
      <c r="BLV4" s="86"/>
      <c r="BLW4" s="86"/>
      <c r="BLX4" s="86"/>
      <c r="BLY4" s="86"/>
      <c r="BLZ4" s="86"/>
      <c r="BMA4" s="86"/>
      <c r="BMB4" s="86"/>
      <c r="BMC4" s="86"/>
      <c r="BMD4" s="86"/>
      <c r="BME4" s="86"/>
      <c r="BMF4" s="86"/>
      <c r="BMG4" s="86"/>
      <c r="BMH4" s="86"/>
      <c r="BMI4" s="86"/>
      <c r="BMJ4" s="86"/>
      <c r="BMK4" s="86"/>
      <c r="BML4" s="86"/>
      <c r="BMM4" s="86"/>
      <c r="BMN4" s="86"/>
      <c r="BMO4" s="86"/>
      <c r="BMP4" s="86"/>
      <c r="BMQ4" s="86"/>
      <c r="BMR4" s="86"/>
      <c r="BMS4" s="86"/>
      <c r="BMT4" s="86"/>
      <c r="BMU4" s="86"/>
      <c r="BMV4" s="86"/>
      <c r="BMW4" s="86"/>
      <c r="BMX4" s="86"/>
      <c r="BMY4" s="86"/>
      <c r="BMZ4" s="86"/>
      <c r="BNA4" s="86"/>
      <c r="BNB4" s="86"/>
      <c r="BNC4" s="86"/>
      <c r="BND4" s="86"/>
      <c r="BNE4" s="86"/>
      <c r="BNF4" s="86"/>
      <c r="BNG4" s="86"/>
      <c r="BNH4" s="86"/>
      <c r="BNI4" s="86"/>
      <c r="BNJ4" s="86"/>
      <c r="BNK4" s="86"/>
      <c r="BNL4" s="86"/>
      <c r="BNM4" s="86"/>
      <c r="BNN4" s="86"/>
      <c r="BNO4" s="86"/>
      <c r="BNP4" s="86"/>
      <c r="BNQ4" s="86"/>
      <c r="BNR4" s="86"/>
      <c r="BNS4" s="86"/>
      <c r="BNT4" s="86"/>
      <c r="BNU4" s="86"/>
      <c r="BNV4" s="86"/>
      <c r="BNW4" s="86"/>
      <c r="BNX4" s="86"/>
      <c r="BNY4" s="86"/>
      <c r="BNZ4" s="86"/>
      <c r="BOA4" s="86"/>
      <c r="BOB4" s="86"/>
      <c r="BOC4" s="86"/>
      <c r="BOD4" s="86"/>
      <c r="BOE4" s="86"/>
      <c r="BOF4" s="86"/>
      <c r="BOG4" s="86"/>
      <c r="BOH4" s="86"/>
      <c r="BOI4" s="86"/>
      <c r="BOJ4" s="86"/>
      <c r="BOK4" s="86"/>
      <c r="BOL4" s="86"/>
      <c r="BOM4" s="86"/>
      <c r="BON4" s="86"/>
      <c r="BOO4" s="86"/>
      <c r="BOP4" s="86"/>
      <c r="BOQ4" s="86"/>
      <c r="BOR4" s="86"/>
      <c r="BOS4" s="86"/>
      <c r="BOT4" s="86"/>
      <c r="BOU4" s="86"/>
      <c r="BOV4" s="86"/>
      <c r="BOW4" s="86"/>
      <c r="BOX4" s="86"/>
      <c r="BOY4" s="86"/>
      <c r="BOZ4" s="86"/>
      <c r="BPA4" s="86"/>
      <c r="BPB4" s="86"/>
      <c r="BPC4" s="86"/>
      <c r="BPD4" s="86"/>
      <c r="BPE4" s="86"/>
      <c r="BPF4" s="86"/>
      <c r="BPG4" s="86"/>
      <c r="BPH4" s="86"/>
      <c r="BPI4" s="86"/>
      <c r="BPJ4" s="86"/>
      <c r="BPK4" s="86"/>
      <c r="BPL4" s="86"/>
      <c r="BPM4" s="86"/>
      <c r="BPN4" s="86"/>
      <c r="BPO4" s="86"/>
      <c r="BPP4" s="86"/>
      <c r="BPQ4" s="86"/>
      <c r="BPR4" s="86"/>
      <c r="BPS4" s="86"/>
      <c r="BPT4" s="86"/>
      <c r="BPU4" s="86"/>
      <c r="BPV4" s="86"/>
      <c r="BPW4" s="86"/>
      <c r="BPX4" s="86"/>
      <c r="BPY4" s="86"/>
      <c r="BPZ4" s="86"/>
      <c r="BQA4" s="86"/>
      <c r="BQB4" s="86"/>
      <c r="BQC4" s="86"/>
      <c r="BQD4" s="86"/>
      <c r="BQE4" s="86"/>
      <c r="BQF4" s="86"/>
      <c r="BQG4" s="86"/>
      <c r="BQH4" s="86"/>
      <c r="BQI4" s="86"/>
      <c r="BQJ4" s="86"/>
      <c r="BQK4" s="86"/>
      <c r="BQL4" s="86"/>
      <c r="BQM4" s="86"/>
      <c r="BQN4" s="86"/>
      <c r="BQO4" s="86"/>
      <c r="BQP4" s="86"/>
      <c r="BQQ4" s="86"/>
      <c r="BQR4" s="86"/>
      <c r="BQS4" s="86"/>
      <c r="BQT4" s="86"/>
      <c r="BQU4" s="86"/>
      <c r="BQV4" s="86"/>
      <c r="BQW4" s="86"/>
      <c r="BQX4" s="86"/>
      <c r="BQY4" s="86"/>
      <c r="BQZ4" s="86"/>
      <c r="BRA4" s="86"/>
      <c r="BRB4" s="86"/>
      <c r="BRC4" s="86"/>
      <c r="BRD4" s="86"/>
      <c r="BRE4" s="86"/>
      <c r="BRF4" s="86"/>
      <c r="BRG4" s="86"/>
      <c r="BRH4" s="86"/>
      <c r="BRI4" s="86"/>
      <c r="BRJ4" s="86"/>
      <c r="BRK4" s="86"/>
      <c r="BRL4" s="86"/>
      <c r="BRM4" s="86"/>
      <c r="BRN4" s="86"/>
      <c r="BRO4" s="86"/>
      <c r="BRP4" s="86"/>
      <c r="BRQ4" s="86"/>
      <c r="BRR4" s="86"/>
      <c r="BRS4" s="86"/>
      <c r="BRT4" s="86"/>
      <c r="BRU4" s="86"/>
      <c r="BRV4" s="86"/>
      <c r="BRW4" s="86"/>
      <c r="BRX4" s="86"/>
      <c r="BRY4" s="86"/>
      <c r="BRZ4" s="86"/>
      <c r="BSA4" s="86"/>
      <c r="BSB4" s="86"/>
      <c r="BSC4" s="86"/>
      <c r="BSD4" s="86"/>
      <c r="BSE4" s="86"/>
      <c r="BSF4" s="86"/>
      <c r="BSG4" s="86"/>
      <c r="BSH4" s="86"/>
      <c r="BSI4" s="86"/>
      <c r="BSJ4" s="86"/>
      <c r="BSK4" s="86"/>
      <c r="BSL4" s="86"/>
      <c r="BSM4" s="86"/>
      <c r="BSN4" s="86"/>
      <c r="BSO4" s="86"/>
      <c r="BSP4" s="86"/>
      <c r="BSQ4" s="86"/>
      <c r="BSR4" s="86"/>
      <c r="BSS4" s="86"/>
      <c r="BST4" s="86"/>
      <c r="BSU4" s="86"/>
      <c r="BSV4" s="86"/>
      <c r="BSW4" s="86"/>
      <c r="BSX4" s="86"/>
      <c r="BSY4" s="86"/>
      <c r="BSZ4" s="86"/>
      <c r="BTA4" s="86"/>
      <c r="BTB4" s="86"/>
      <c r="BTC4" s="86"/>
      <c r="BTD4" s="86"/>
      <c r="BTE4" s="86"/>
      <c r="BTF4" s="86"/>
      <c r="BTG4" s="86"/>
      <c r="BTH4" s="86"/>
      <c r="BTI4" s="86"/>
      <c r="BTJ4" s="86"/>
      <c r="BTK4" s="86"/>
      <c r="BTL4" s="86"/>
      <c r="BTM4" s="86"/>
      <c r="BTN4" s="86"/>
      <c r="BTO4" s="86"/>
      <c r="BTP4" s="86"/>
      <c r="BTQ4" s="86"/>
      <c r="BTR4" s="86"/>
      <c r="BTS4" s="86"/>
      <c r="BTT4" s="86"/>
      <c r="BTU4" s="86"/>
      <c r="BTV4" s="86"/>
      <c r="BTW4" s="86"/>
      <c r="BTX4" s="86"/>
      <c r="BTY4" s="86"/>
      <c r="BTZ4" s="86"/>
      <c r="BUA4" s="86"/>
      <c r="BUB4" s="86"/>
      <c r="BUC4" s="86"/>
      <c r="BUD4" s="86"/>
      <c r="BUE4" s="86"/>
      <c r="BUF4" s="86"/>
      <c r="BUG4" s="86"/>
      <c r="BUH4" s="86"/>
      <c r="BUI4" s="86"/>
      <c r="BUJ4" s="86"/>
      <c r="BUK4" s="86"/>
      <c r="BUL4" s="86"/>
      <c r="BUM4" s="86"/>
      <c r="BUN4" s="86"/>
      <c r="BUO4" s="86"/>
      <c r="BUP4" s="86"/>
      <c r="BUQ4" s="86"/>
      <c r="BUR4" s="86"/>
      <c r="BUS4" s="86"/>
      <c r="BUT4" s="86"/>
      <c r="BUU4" s="86"/>
      <c r="BUV4" s="86"/>
      <c r="BUW4" s="86"/>
      <c r="BUX4" s="86"/>
      <c r="BUY4" s="86"/>
      <c r="BUZ4" s="86"/>
      <c r="BVA4" s="86"/>
      <c r="BVB4" s="86"/>
      <c r="BVC4" s="86"/>
      <c r="BVD4" s="86"/>
      <c r="BVE4" s="86"/>
      <c r="BVF4" s="86"/>
      <c r="BVG4" s="86"/>
      <c r="BVH4" s="86"/>
      <c r="BVI4" s="86"/>
      <c r="BVJ4" s="86"/>
      <c r="BVK4" s="86"/>
      <c r="BVL4" s="86"/>
      <c r="BVM4" s="86"/>
      <c r="BVN4" s="86"/>
      <c r="BVO4" s="86"/>
      <c r="BVP4" s="86"/>
      <c r="BVQ4" s="86"/>
      <c r="BVR4" s="86"/>
      <c r="BVS4" s="86"/>
      <c r="BVT4" s="86"/>
      <c r="BVU4" s="86"/>
      <c r="BVV4" s="86"/>
      <c r="BVW4" s="86"/>
      <c r="BVX4" s="86"/>
      <c r="BVY4" s="86"/>
      <c r="BVZ4" s="86"/>
      <c r="BWA4" s="86"/>
      <c r="BWB4" s="86"/>
      <c r="BWC4" s="86"/>
      <c r="BWD4" s="86"/>
      <c r="BWE4" s="86"/>
      <c r="BWF4" s="86"/>
      <c r="BWG4" s="86"/>
      <c r="BWH4" s="86"/>
      <c r="BWI4" s="86"/>
      <c r="BWJ4" s="86"/>
      <c r="BWK4" s="86"/>
      <c r="BWL4" s="86"/>
      <c r="BWM4" s="86"/>
      <c r="BWN4" s="86"/>
      <c r="BWO4" s="86"/>
      <c r="BWP4" s="86"/>
      <c r="BWQ4" s="86"/>
      <c r="BWR4" s="86"/>
      <c r="BWS4" s="86"/>
      <c r="BWT4" s="86"/>
      <c r="BWU4" s="86"/>
      <c r="BWV4" s="86"/>
      <c r="BWW4" s="86"/>
      <c r="BWX4" s="86"/>
      <c r="BWY4" s="86"/>
      <c r="BWZ4" s="86"/>
      <c r="BXA4" s="86"/>
      <c r="BXB4" s="86"/>
      <c r="BXC4" s="86"/>
      <c r="BXD4" s="86"/>
      <c r="BXE4" s="86"/>
      <c r="BXF4" s="86"/>
      <c r="BXG4" s="86"/>
      <c r="BXH4" s="86"/>
      <c r="BXI4" s="86"/>
      <c r="BXJ4" s="86"/>
      <c r="BXK4" s="86"/>
      <c r="BXL4" s="86"/>
      <c r="BXM4" s="86"/>
      <c r="BXN4" s="86"/>
      <c r="BXO4" s="86"/>
      <c r="BXP4" s="86"/>
      <c r="BXQ4" s="86"/>
      <c r="BXR4" s="86"/>
      <c r="BXS4" s="86"/>
      <c r="BXT4" s="86"/>
      <c r="BXU4" s="86"/>
      <c r="BXV4" s="86"/>
      <c r="BXW4" s="86"/>
      <c r="BXX4" s="86"/>
      <c r="BXY4" s="86"/>
      <c r="BXZ4" s="86"/>
      <c r="BYA4" s="86"/>
      <c r="BYB4" s="86"/>
      <c r="BYC4" s="86"/>
      <c r="BYD4" s="86"/>
      <c r="BYE4" s="86"/>
      <c r="BYF4" s="86"/>
      <c r="BYG4" s="86"/>
      <c r="BYH4" s="86"/>
      <c r="BYI4" s="86"/>
      <c r="BYJ4" s="86"/>
      <c r="BYK4" s="86"/>
      <c r="BYL4" s="86"/>
      <c r="BYM4" s="86"/>
      <c r="BYN4" s="86"/>
      <c r="BYO4" s="86"/>
      <c r="BYP4" s="86"/>
      <c r="BYQ4" s="86"/>
      <c r="BYR4" s="86"/>
      <c r="BYS4" s="86"/>
      <c r="BYT4" s="86"/>
      <c r="BYU4" s="86"/>
      <c r="BYV4" s="86"/>
      <c r="BYW4" s="86"/>
      <c r="BYX4" s="86"/>
      <c r="BYY4" s="86"/>
      <c r="BYZ4" s="86"/>
      <c r="BZA4" s="86"/>
      <c r="BZB4" s="86"/>
      <c r="BZC4" s="86"/>
      <c r="BZD4" s="86"/>
      <c r="BZE4" s="86"/>
      <c r="BZF4" s="86"/>
      <c r="BZG4" s="86"/>
      <c r="BZH4" s="86"/>
      <c r="BZI4" s="86"/>
      <c r="BZJ4" s="86"/>
      <c r="BZK4" s="86"/>
      <c r="BZL4" s="86"/>
      <c r="BZM4" s="86"/>
      <c r="BZN4" s="86"/>
      <c r="BZO4" s="86"/>
      <c r="BZP4" s="86"/>
      <c r="BZQ4" s="86"/>
      <c r="BZR4" s="86"/>
      <c r="BZS4" s="86"/>
      <c r="BZT4" s="86"/>
      <c r="BZU4" s="86"/>
      <c r="BZV4" s="86"/>
      <c r="BZW4" s="86"/>
      <c r="BZX4" s="86"/>
      <c r="BZY4" s="86"/>
      <c r="BZZ4" s="86"/>
      <c r="CAA4" s="86"/>
      <c r="CAB4" s="86"/>
      <c r="CAC4" s="86"/>
      <c r="CAD4" s="86"/>
      <c r="CAE4" s="86"/>
      <c r="CAF4" s="86"/>
      <c r="CAG4" s="86"/>
      <c r="CAH4" s="86"/>
      <c r="CAI4" s="86"/>
      <c r="CAJ4" s="86"/>
      <c r="CAK4" s="86"/>
      <c r="CAL4" s="86"/>
      <c r="CAM4" s="86"/>
      <c r="CAN4" s="86"/>
      <c r="CAO4" s="86"/>
      <c r="CAP4" s="86"/>
      <c r="CAQ4" s="86"/>
      <c r="CAR4" s="86"/>
      <c r="CAS4" s="86"/>
      <c r="CAT4" s="86"/>
      <c r="CAU4" s="86"/>
      <c r="CAV4" s="86"/>
      <c r="CAW4" s="86"/>
      <c r="CAX4" s="86"/>
      <c r="CAY4" s="86"/>
      <c r="CAZ4" s="86"/>
      <c r="CBA4" s="86"/>
      <c r="CBB4" s="86"/>
      <c r="CBC4" s="86"/>
      <c r="CBD4" s="86"/>
      <c r="CBE4" s="86"/>
      <c r="CBF4" s="86"/>
      <c r="CBG4" s="86"/>
      <c r="CBH4" s="86"/>
      <c r="CBI4" s="86"/>
      <c r="CBJ4" s="86"/>
      <c r="CBK4" s="86"/>
      <c r="CBL4" s="86"/>
      <c r="CBM4" s="86"/>
      <c r="CBN4" s="86"/>
      <c r="CBO4" s="86"/>
      <c r="CBP4" s="86"/>
      <c r="CBQ4" s="86"/>
      <c r="CBR4" s="86"/>
      <c r="CBS4" s="86"/>
      <c r="CBT4" s="86"/>
      <c r="CBU4" s="86"/>
      <c r="CBV4" s="86"/>
      <c r="CBW4" s="86"/>
      <c r="CBX4" s="86"/>
      <c r="CBY4" s="86"/>
      <c r="CBZ4" s="86"/>
      <c r="CCA4" s="86"/>
      <c r="CCB4" s="86"/>
      <c r="CCC4" s="86"/>
      <c r="CCD4" s="86"/>
      <c r="CCE4" s="86"/>
      <c r="CCF4" s="86"/>
      <c r="CCG4" s="86"/>
      <c r="CCH4" s="86"/>
      <c r="CCI4" s="86"/>
      <c r="CCJ4" s="86"/>
      <c r="CCK4" s="86"/>
      <c r="CCL4" s="86"/>
      <c r="CCM4" s="86"/>
      <c r="CCN4" s="86"/>
      <c r="CCO4" s="86"/>
      <c r="CCP4" s="86"/>
      <c r="CCQ4" s="86"/>
      <c r="CCR4" s="86"/>
      <c r="CCS4" s="86"/>
      <c r="CCT4" s="86"/>
      <c r="CCU4" s="86"/>
      <c r="CCV4" s="86"/>
      <c r="CCW4" s="86"/>
      <c r="CCX4" s="86"/>
      <c r="CCY4" s="86"/>
      <c r="CCZ4" s="86"/>
      <c r="CDA4" s="86"/>
      <c r="CDB4" s="86"/>
      <c r="CDC4" s="86"/>
      <c r="CDD4" s="86"/>
      <c r="CDE4" s="86"/>
      <c r="CDF4" s="86"/>
      <c r="CDG4" s="86"/>
      <c r="CDH4" s="86"/>
      <c r="CDI4" s="86"/>
      <c r="CDJ4" s="86"/>
      <c r="CDK4" s="86"/>
      <c r="CDL4" s="86"/>
      <c r="CDM4" s="86"/>
      <c r="CDN4" s="86"/>
      <c r="CDO4" s="86"/>
      <c r="CDP4" s="86"/>
      <c r="CDQ4" s="86"/>
      <c r="CDR4" s="86"/>
      <c r="CDS4" s="86"/>
      <c r="CDT4" s="86"/>
      <c r="CDU4" s="86"/>
      <c r="CDV4" s="86"/>
      <c r="CDW4" s="86"/>
      <c r="CDX4" s="86"/>
      <c r="CDY4" s="86"/>
      <c r="CDZ4" s="86"/>
      <c r="CEA4" s="86"/>
      <c r="CEB4" s="86"/>
      <c r="CEC4" s="86"/>
      <c r="CED4" s="86"/>
      <c r="CEE4" s="86"/>
      <c r="CEF4" s="86"/>
      <c r="CEG4" s="86"/>
      <c r="CEH4" s="86"/>
      <c r="CEI4" s="86"/>
      <c r="CEJ4" s="86"/>
      <c r="CEK4" s="86"/>
      <c r="CEL4" s="86"/>
      <c r="CEM4" s="86"/>
      <c r="CEN4" s="86"/>
      <c r="CEO4" s="86"/>
      <c r="CEP4" s="86"/>
      <c r="CEQ4" s="86"/>
      <c r="CER4" s="86"/>
      <c r="CES4" s="86"/>
      <c r="CET4" s="86"/>
      <c r="CEU4" s="86"/>
      <c r="CEV4" s="86"/>
      <c r="CEW4" s="86"/>
      <c r="CEX4" s="86"/>
      <c r="CEY4" s="86"/>
      <c r="CEZ4" s="86"/>
      <c r="CFA4" s="86"/>
      <c r="CFB4" s="86"/>
      <c r="CFC4" s="86"/>
      <c r="CFD4" s="86"/>
      <c r="CFE4" s="86"/>
      <c r="CFF4" s="86"/>
      <c r="CFG4" s="86"/>
      <c r="CFH4" s="86"/>
      <c r="CFI4" s="86"/>
      <c r="CFJ4" s="86"/>
      <c r="CFK4" s="86"/>
      <c r="CFL4" s="86"/>
      <c r="CFM4" s="86"/>
      <c r="CFN4" s="86"/>
      <c r="CFO4" s="86"/>
      <c r="CFP4" s="86"/>
      <c r="CFQ4" s="86"/>
      <c r="CFR4" s="86"/>
      <c r="CFS4" s="86"/>
      <c r="CFT4" s="86"/>
      <c r="CFU4" s="86"/>
      <c r="CFV4" s="86"/>
      <c r="CFW4" s="86"/>
      <c r="CFX4" s="86"/>
      <c r="CFY4" s="86"/>
      <c r="CFZ4" s="86"/>
      <c r="CGA4" s="86"/>
      <c r="CGB4" s="86"/>
      <c r="CGC4" s="86"/>
      <c r="CGD4" s="86"/>
      <c r="CGE4" s="86"/>
      <c r="CGF4" s="86"/>
      <c r="CGG4" s="86"/>
      <c r="CGH4" s="86"/>
      <c r="CGI4" s="86"/>
      <c r="CGJ4" s="86"/>
      <c r="CGK4" s="86"/>
      <c r="CGL4" s="86"/>
      <c r="CGM4" s="86"/>
      <c r="CGN4" s="86"/>
      <c r="CGO4" s="86"/>
      <c r="CGP4" s="86"/>
      <c r="CGQ4" s="86"/>
      <c r="CGR4" s="86"/>
      <c r="CGS4" s="86"/>
      <c r="CGT4" s="86"/>
      <c r="CGU4" s="86"/>
      <c r="CGV4" s="86"/>
      <c r="CGW4" s="86"/>
      <c r="CGX4" s="86"/>
      <c r="CGY4" s="86"/>
      <c r="CGZ4" s="86"/>
      <c r="CHA4" s="86"/>
      <c r="CHB4" s="86"/>
      <c r="CHC4" s="86"/>
      <c r="CHD4" s="86"/>
      <c r="CHE4" s="86"/>
      <c r="CHF4" s="86"/>
      <c r="CHG4" s="86"/>
      <c r="CHH4" s="86"/>
      <c r="CHI4" s="86"/>
      <c r="CHJ4" s="86"/>
      <c r="CHK4" s="86"/>
      <c r="CHL4" s="86"/>
      <c r="CHM4" s="86"/>
      <c r="CHN4" s="86"/>
      <c r="CHO4" s="86"/>
      <c r="CHP4" s="86"/>
      <c r="CHQ4" s="86"/>
      <c r="CHR4" s="86"/>
      <c r="CHS4" s="86"/>
      <c r="CHT4" s="86"/>
      <c r="CHU4" s="86"/>
      <c r="CHV4" s="86"/>
      <c r="CHW4" s="86"/>
      <c r="CHX4" s="86"/>
      <c r="CHY4" s="86"/>
      <c r="CHZ4" s="86"/>
      <c r="CIA4" s="86"/>
      <c r="CIB4" s="86"/>
      <c r="CIC4" s="86"/>
      <c r="CID4" s="86"/>
      <c r="CIE4" s="86"/>
      <c r="CIF4" s="86"/>
      <c r="CIG4" s="86"/>
      <c r="CIH4" s="86"/>
      <c r="CII4" s="86"/>
      <c r="CIJ4" s="86"/>
      <c r="CIK4" s="86"/>
      <c r="CIL4" s="86"/>
      <c r="CIM4" s="86"/>
      <c r="CIN4" s="86"/>
      <c r="CIO4" s="86"/>
      <c r="CIP4" s="86"/>
      <c r="CIQ4" s="86"/>
      <c r="CIR4" s="86"/>
      <c r="CIS4" s="86"/>
      <c r="CIT4" s="86"/>
      <c r="CIU4" s="86"/>
      <c r="CIV4" s="86"/>
      <c r="CIW4" s="86"/>
      <c r="CIX4" s="86"/>
      <c r="CIY4" s="86"/>
      <c r="CIZ4" s="86"/>
      <c r="CJA4" s="86"/>
      <c r="CJB4" s="86"/>
      <c r="CJC4" s="86"/>
      <c r="CJD4" s="86"/>
      <c r="CJE4" s="86"/>
      <c r="CJF4" s="86"/>
      <c r="CJG4" s="86"/>
      <c r="CJH4" s="86"/>
      <c r="CJI4" s="86"/>
      <c r="CJJ4" s="86"/>
      <c r="CJK4" s="86"/>
      <c r="CJL4" s="86"/>
      <c r="CJM4" s="86"/>
      <c r="CJN4" s="86"/>
      <c r="CJO4" s="86"/>
      <c r="CJP4" s="86"/>
      <c r="CJQ4" s="86"/>
      <c r="CJR4" s="86"/>
      <c r="CJS4" s="86"/>
      <c r="CJT4" s="86"/>
      <c r="CJU4" s="86"/>
      <c r="CJV4" s="86"/>
      <c r="CJW4" s="86"/>
      <c r="CJX4" s="86"/>
      <c r="CJY4" s="86"/>
      <c r="CJZ4" s="86"/>
      <c r="CKA4" s="86"/>
      <c r="CKB4" s="86"/>
      <c r="CKC4" s="86"/>
      <c r="CKD4" s="86"/>
      <c r="CKE4" s="86"/>
      <c r="CKF4" s="86"/>
      <c r="CKG4" s="86"/>
      <c r="CKH4" s="86"/>
      <c r="CKI4" s="86"/>
      <c r="CKJ4" s="86"/>
      <c r="CKK4" s="86"/>
      <c r="CKL4" s="86"/>
      <c r="CKM4" s="86"/>
      <c r="CKN4" s="86"/>
      <c r="CKO4" s="86"/>
      <c r="CKP4" s="86"/>
      <c r="CKQ4" s="86"/>
      <c r="CKR4" s="86"/>
      <c r="CKS4" s="86"/>
      <c r="CKT4" s="86"/>
      <c r="CKU4" s="86"/>
      <c r="CKV4" s="86"/>
      <c r="CKW4" s="86"/>
      <c r="CKX4" s="86"/>
      <c r="CKY4" s="86"/>
      <c r="CKZ4" s="86"/>
      <c r="CLA4" s="86"/>
      <c r="CLB4" s="86"/>
      <c r="CLC4" s="86"/>
      <c r="CLD4" s="86"/>
      <c r="CLE4" s="86"/>
      <c r="CLF4" s="86"/>
      <c r="CLG4" s="86"/>
      <c r="CLH4" s="86"/>
      <c r="CLI4" s="86"/>
      <c r="CLJ4" s="86"/>
      <c r="CLK4" s="86"/>
      <c r="CLL4" s="86"/>
      <c r="CLM4" s="86"/>
      <c r="CLN4" s="86"/>
      <c r="CLO4" s="86"/>
      <c r="CLP4" s="86"/>
      <c r="CLQ4" s="86"/>
      <c r="CLR4" s="86"/>
      <c r="CLS4" s="86"/>
      <c r="CLT4" s="86"/>
      <c r="CLU4" s="86"/>
      <c r="CLV4" s="86"/>
      <c r="CLW4" s="86"/>
      <c r="CLX4" s="86"/>
      <c r="CLY4" s="86"/>
      <c r="CLZ4" s="86"/>
      <c r="CMA4" s="86"/>
      <c r="CMB4" s="86"/>
      <c r="CMC4" s="86"/>
      <c r="CMD4" s="86"/>
      <c r="CME4" s="86"/>
      <c r="CMF4" s="86"/>
      <c r="CMG4" s="86"/>
      <c r="CMH4" s="86"/>
      <c r="CMI4" s="86"/>
      <c r="CMJ4" s="86"/>
      <c r="CMK4" s="86"/>
      <c r="CML4" s="86"/>
      <c r="CMM4" s="86"/>
      <c r="CMN4" s="86"/>
      <c r="CMO4" s="86"/>
      <c r="CMP4" s="86"/>
      <c r="CMQ4" s="86"/>
      <c r="CMR4" s="86"/>
      <c r="CMS4" s="86"/>
      <c r="CMT4" s="86"/>
      <c r="CMU4" s="86"/>
      <c r="CMV4" s="86"/>
      <c r="CMW4" s="86"/>
      <c r="CMX4" s="86"/>
      <c r="CMY4" s="86"/>
      <c r="CMZ4" s="86"/>
      <c r="CNA4" s="86"/>
      <c r="CNB4" s="86"/>
      <c r="CNC4" s="86"/>
      <c r="CND4" s="86"/>
      <c r="CNE4" s="86"/>
      <c r="CNF4" s="86"/>
      <c r="CNG4" s="86"/>
      <c r="CNH4" s="86"/>
      <c r="CNI4" s="86"/>
      <c r="CNJ4" s="86"/>
      <c r="CNK4" s="86"/>
      <c r="CNL4" s="86"/>
      <c r="CNM4" s="86"/>
      <c r="CNN4" s="86"/>
      <c r="CNO4" s="86"/>
      <c r="CNP4" s="86"/>
      <c r="CNQ4" s="86"/>
      <c r="CNR4" s="86"/>
      <c r="CNS4" s="86"/>
      <c r="CNT4" s="86"/>
      <c r="CNU4" s="86"/>
      <c r="CNV4" s="86"/>
      <c r="CNW4" s="86"/>
      <c r="CNX4" s="86"/>
      <c r="CNY4" s="86"/>
      <c r="CNZ4" s="86"/>
      <c r="COA4" s="86"/>
      <c r="COB4" s="86"/>
      <c r="COC4" s="86"/>
      <c r="COD4" s="86"/>
      <c r="COE4" s="86"/>
      <c r="COF4" s="86"/>
      <c r="COG4" s="86"/>
      <c r="COH4" s="86"/>
      <c r="COI4" s="86"/>
      <c r="COJ4" s="86"/>
      <c r="COK4" s="86"/>
      <c r="COL4" s="86"/>
      <c r="COM4" s="86"/>
      <c r="CON4" s="86"/>
      <c r="COO4" s="86"/>
      <c r="COP4" s="86"/>
      <c r="COQ4" s="86"/>
      <c r="COR4" s="86"/>
      <c r="COS4" s="86"/>
      <c r="COT4" s="86"/>
      <c r="COU4" s="86"/>
      <c r="COV4" s="86"/>
      <c r="COW4" s="86"/>
      <c r="COX4" s="86"/>
      <c r="COY4" s="86"/>
      <c r="COZ4" s="86"/>
      <c r="CPA4" s="86"/>
      <c r="CPB4" s="86"/>
      <c r="CPC4" s="86"/>
      <c r="CPD4" s="86"/>
      <c r="CPE4" s="86"/>
      <c r="CPF4" s="86"/>
      <c r="CPG4" s="86"/>
      <c r="CPH4" s="86"/>
      <c r="CPI4" s="86"/>
      <c r="CPJ4" s="86"/>
      <c r="CPK4" s="86"/>
      <c r="CPL4" s="86"/>
      <c r="CPM4" s="86"/>
      <c r="CPN4" s="86"/>
      <c r="CPO4" s="86"/>
      <c r="CPP4" s="86"/>
      <c r="CPQ4" s="86"/>
      <c r="CPR4" s="86"/>
      <c r="CPS4" s="86"/>
      <c r="CPT4" s="86"/>
      <c r="CPU4" s="86"/>
      <c r="CPV4" s="86"/>
      <c r="CPW4" s="86"/>
      <c r="CPX4" s="86"/>
      <c r="CPY4" s="86"/>
      <c r="CPZ4" s="86"/>
      <c r="CQA4" s="86"/>
      <c r="CQB4" s="86"/>
      <c r="CQC4" s="86"/>
      <c r="CQD4" s="86"/>
      <c r="CQE4" s="86"/>
      <c r="CQF4" s="86"/>
      <c r="CQG4" s="86"/>
      <c r="CQH4" s="86"/>
      <c r="CQI4" s="86"/>
      <c r="CQJ4" s="86"/>
      <c r="CQK4" s="86"/>
      <c r="CQL4" s="86"/>
      <c r="CQM4" s="86"/>
      <c r="CQN4" s="86"/>
      <c r="CQO4" s="86"/>
      <c r="CQP4" s="86"/>
      <c r="CQQ4" s="86"/>
      <c r="CQR4" s="86"/>
      <c r="CQS4" s="86"/>
      <c r="CQT4" s="86"/>
      <c r="CQU4" s="86"/>
      <c r="CQV4" s="86"/>
      <c r="CQW4" s="86"/>
      <c r="CQX4" s="86"/>
      <c r="CQY4" s="86"/>
      <c r="CQZ4" s="86"/>
      <c r="CRA4" s="86"/>
      <c r="CRB4" s="86"/>
      <c r="CRC4" s="86"/>
      <c r="CRD4" s="86"/>
      <c r="CRE4" s="86"/>
      <c r="CRF4" s="86"/>
      <c r="CRG4" s="86"/>
      <c r="CRH4" s="86"/>
      <c r="CRI4" s="86"/>
      <c r="CRJ4" s="86"/>
      <c r="CRK4" s="86"/>
      <c r="CRL4" s="86"/>
      <c r="CRM4" s="86"/>
      <c r="CRN4" s="86"/>
      <c r="CRO4" s="86"/>
      <c r="CRP4" s="86"/>
      <c r="CRQ4" s="86"/>
      <c r="CRR4" s="86"/>
      <c r="CRS4" s="86"/>
      <c r="CRT4" s="86"/>
      <c r="CRU4" s="86"/>
      <c r="CRV4" s="86"/>
      <c r="CRW4" s="86"/>
      <c r="CRX4" s="86"/>
      <c r="CRY4" s="86"/>
      <c r="CRZ4" s="86"/>
      <c r="CSA4" s="86"/>
      <c r="CSB4" s="86"/>
      <c r="CSC4" s="86"/>
      <c r="CSD4" s="86"/>
      <c r="CSE4" s="86"/>
      <c r="CSF4" s="86"/>
      <c r="CSG4" s="86"/>
      <c r="CSH4" s="86"/>
      <c r="CSI4" s="86"/>
      <c r="CSJ4" s="86"/>
      <c r="CSK4" s="86"/>
      <c r="CSL4" s="86"/>
      <c r="CSM4" s="86"/>
      <c r="CSN4" s="86"/>
      <c r="CSO4" s="86"/>
      <c r="CSP4" s="86"/>
      <c r="CSQ4" s="86"/>
      <c r="CSR4" s="86"/>
      <c r="CSS4" s="86"/>
      <c r="CST4" s="86"/>
      <c r="CSU4" s="86"/>
      <c r="CSV4" s="86"/>
      <c r="CSW4" s="86"/>
      <c r="CSX4" s="86"/>
      <c r="CSY4" s="86"/>
      <c r="CSZ4" s="86"/>
      <c r="CTA4" s="86"/>
      <c r="CTB4" s="86"/>
      <c r="CTC4" s="86"/>
      <c r="CTD4" s="86"/>
      <c r="CTE4" s="86"/>
      <c r="CTF4" s="86"/>
      <c r="CTG4" s="86"/>
      <c r="CTH4" s="86"/>
      <c r="CTI4" s="86"/>
      <c r="CTJ4" s="86"/>
      <c r="CTK4" s="86"/>
      <c r="CTL4" s="86"/>
      <c r="CTM4" s="86"/>
      <c r="CTN4" s="86"/>
      <c r="CTO4" s="86"/>
      <c r="CTP4" s="86"/>
      <c r="CTQ4" s="86"/>
      <c r="CTR4" s="86"/>
      <c r="CTS4" s="86"/>
      <c r="CTT4" s="86"/>
      <c r="CTU4" s="86"/>
      <c r="CTV4" s="86"/>
      <c r="CTW4" s="86"/>
      <c r="CTX4" s="86"/>
      <c r="CTY4" s="86"/>
      <c r="CTZ4" s="86"/>
      <c r="CUA4" s="86"/>
      <c r="CUB4" s="86"/>
      <c r="CUC4" s="86"/>
      <c r="CUD4" s="86"/>
      <c r="CUE4" s="86"/>
      <c r="CUF4" s="86"/>
      <c r="CUG4" s="86"/>
      <c r="CUH4" s="86"/>
      <c r="CUI4" s="86"/>
      <c r="CUJ4" s="86"/>
      <c r="CUK4" s="86"/>
      <c r="CUL4" s="86"/>
      <c r="CUM4" s="86"/>
      <c r="CUN4" s="86"/>
      <c r="CUO4" s="86"/>
      <c r="CUP4" s="86"/>
      <c r="CUQ4" s="86"/>
      <c r="CUR4" s="86"/>
      <c r="CUS4" s="86"/>
      <c r="CUT4" s="86"/>
      <c r="CUU4" s="86"/>
      <c r="CUV4" s="86"/>
      <c r="CUW4" s="86"/>
      <c r="CUX4" s="86"/>
      <c r="CUY4" s="86"/>
      <c r="CUZ4" s="86"/>
      <c r="CVA4" s="86"/>
      <c r="CVB4" s="86"/>
      <c r="CVC4" s="86"/>
      <c r="CVD4" s="86"/>
      <c r="CVE4" s="86"/>
      <c r="CVF4" s="86"/>
      <c r="CVG4" s="86"/>
      <c r="CVH4" s="86"/>
      <c r="CVI4" s="86"/>
      <c r="CVJ4" s="86"/>
      <c r="CVK4" s="86"/>
      <c r="CVL4" s="86"/>
      <c r="CVM4" s="86"/>
      <c r="CVN4" s="86"/>
      <c r="CVO4" s="86"/>
      <c r="CVP4" s="86"/>
      <c r="CVQ4" s="86"/>
      <c r="CVR4" s="86"/>
      <c r="CVS4" s="86"/>
      <c r="CVT4" s="86"/>
      <c r="CVU4" s="86"/>
      <c r="CVV4" s="86"/>
      <c r="CVW4" s="86"/>
      <c r="CVX4" s="86"/>
      <c r="CVY4" s="86"/>
      <c r="CVZ4" s="86"/>
      <c r="CWA4" s="86"/>
      <c r="CWB4" s="86"/>
      <c r="CWC4" s="86"/>
      <c r="CWD4" s="86"/>
      <c r="CWE4" s="86"/>
      <c r="CWF4" s="86"/>
      <c r="CWG4" s="86"/>
      <c r="CWH4" s="86"/>
      <c r="CWI4" s="86"/>
      <c r="CWJ4" s="86"/>
      <c r="CWK4" s="86"/>
      <c r="CWL4" s="86"/>
      <c r="CWM4" s="86"/>
      <c r="CWN4" s="86"/>
      <c r="CWO4" s="86"/>
      <c r="CWP4" s="86"/>
      <c r="CWQ4" s="86"/>
      <c r="CWR4" s="86"/>
      <c r="CWS4" s="86"/>
      <c r="CWT4" s="86"/>
      <c r="CWU4" s="86"/>
      <c r="CWV4" s="86"/>
      <c r="CWW4" s="86"/>
      <c r="CWX4" s="86"/>
      <c r="CWY4" s="86"/>
      <c r="CWZ4" s="86"/>
      <c r="CXA4" s="86"/>
      <c r="CXB4" s="86"/>
      <c r="CXC4" s="86"/>
      <c r="CXD4" s="86"/>
      <c r="CXE4" s="86"/>
      <c r="CXF4" s="86"/>
      <c r="CXG4" s="86"/>
      <c r="CXH4" s="86"/>
      <c r="CXI4" s="86"/>
      <c r="CXJ4" s="86"/>
      <c r="CXK4" s="86"/>
      <c r="CXL4" s="86"/>
      <c r="CXM4" s="86"/>
      <c r="CXN4" s="86"/>
      <c r="CXO4" s="86"/>
      <c r="CXP4" s="86"/>
      <c r="CXQ4" s="86"/>
      <c r="CXR4" s="86"/>
      <c r="CXS4" s="86"/>
      <c r="CXT4" s="86"/>
      <c r="CXU4" s="86"/>
      <c r="CXV4" s="86"/>
      <c r="CXW4" s="86"/>
      <c r="CXX4" s="86"/>
      <c r="CXY4" s="86"/>
      <c r="CXZ4" s="86"/>
      <c r="CYA4" s="86"/>
      <c r="CYB4" s="86"/>
      <c r="CYC4" s="86"/>
      <c r="CYD4" s="86"/>
      <c r="CYE4" s="86"/>
      <c r="CYF4" s="86"/>
      <c r="CYG4" s="86"/>
      <c r="CYH4" s="86"/>
      <c r="CYI4" s="86"/>
      <c r="CYJ4" s="86"/>
      <c r="CYK4" s="86"/>
      <c r="CYL4" s="86"/>
      <c r="CYM4" s="86"/>
      <c r="CYN4" s="86"/>
      <c r="CYO4" s="86"/>
      <c r="CYP4" s="86"/>
      <c r="CYQ4" s="86"/>
      <c r="CYR4" s="86"/>
      <c r="CYS4" s="86"/>
      <c r="CYT4" s="86"/>
      <c r="CYU4" s="86"/>
      <c r="CYV4" s="86"/>
      <c r="CYW4" s="86"/>
      <c r="CYX4" s="86"/>
      <c r="CYY4" s="86"/>
      <c r="CYZ4" s="86"/>
      <c r="CZA4" s="86"/>
      <c r="CZB4" s="86"/>
      <c r="CZC4" s="86"/>
      <c r="CZD4" s="86"/>
      <c r="CZE4" s="86"/>
      <c r="CZF4" s="86"/>
      <c r="CZG4" s="86"/>
      <c r="CZH4" s="86"/>
      <c r="CZI4" s="86"/>
      <c r="CZJ4" s="86"/>
      <c r="CZK4" s="86"/>
      <c r="CZL4" s="86"/>
      <c r="CZM4" s="86"/>
      <c r="CZN4" s="86"/>
      <c r="CZO4" s="86"/>
      <c r="CZP4" s="86"/>
      <c r="CZQ4" s="86"/>
      <c r="CZR4" s="86"/>
      <c r="CZS4" s="86"/>
      <c r="CZT4" s="86"/>
      <c r="CZU4" s="86"/>
      <c r="CZV4" s="86"/>
      <c r="CZW4" s="86"/>
      <c r="CZX4" s="86"/>
      <c r="CZY4" s="86"/>
      <c r="CZZ4" s="86"/>
      <c r="DAA4" s="86"/>
      <c r="DAB4" s="86"/>
      <c r="DAC4" s="86"/>
      <c r="DAD4" s="86"/>
      <c r="DAE4" s="86"/>
      <c r="DAF4" s="86"/>
      <c r="DAG4" s="86"/>
      <c r="DAH4" s="86"/>
      <c r="DAI4" s="86"/>
      <c r="DAJ4" s="86"/>
      <c r="DAK4" s="86"/>
      <c r="DAL4" s="86"/>
      <c r="DAM4" s="86"/>
      <c r="DAN4" s="86"/>
      <c r="DAO4" s="86"/>
      <c r="DAP4" s="86"/>
      <c r="DAQ4" s="86"/>
      <c r="DAR4" s="86"/>
      <c r="DAS4" s="86"/>
      <c r="DAT4" s="86"/>
      <c r="DAU4" s="86"/>
      <c r="DAV4" s="86"/>
      <c r="DAW4" s="86"/>
      <c r="DAX4" s="86"/>
      <c r="DAY4" s="86"/>
      <c r="DAZ4" s="86"/>
      <c r="DBA4" s="86"/>
      <c r="DBB4" s="86"/>
      <c r="DBC4" s="86"/>
      <c r="DBD4" s="86"/>
      <c r="DBE4" s="86"/>
      <c r="DBF4" s="86"/>
      <c r="DBG4" s="86"/>
      <c r="DBH4" s="86"/>
      <c r="DBI4" s="86"/>
      <c r="DBJ4" s="86"/>
      <c r="DBK4" s="86"/>
      <c r="DBL4" s="86"/>
      <c r="DBM4" s="86"/>
      <c r="DBN4" s="86"/>
      <c r="DBO4" s="86"/>
      <c r="DBP4" s="86"/>
      <c r="DBQ4" s="86"/>
      <c r="DBR4" s="86"/>
      <c r="DBS4" s="86"/>
      <c r="DBT4" s="86"/>
      <c r="DBU4" s="86"/>
      <c r="DBV4" s="86"/>
      <c r="DBW4" s="86"/>
      <c r="DBX4" s="86"/>
      <c r="DBY4" s="86"/>
      <c r="DBZ4" s="86"/>
      <c r="DCA4" s="86"/>
      <c r="DCB4" s="86"/>
      <c r="DCC4" s="86"/>
      <c r="DCD4" s="86"/>
      <c r="DCE4" s="86"/>
      <c r="DCF4" s="86"/>
      <c r="DCG4" s="86"/>
      <c r="DCH4" s="86"/>
      <c r="DCI4" s="86"/>
      <c r="DCJ4" s="86"/>
      <c r="DCK4" s="86"/>
      <c r="DCL4" s="86"/>
      <c r="DCM4" s="86"/>
      <c r="DCN4" s="86"/>
      <c r="DCO4" s="86"/>
      <c r="DCP4" s="86"/>
      <c r="DCQ4" s="86"/>
      <c r="DCR4" s="86"/>
      <c r="DCS4" s="86"/>
      <c r="DCT4" s="86"/>
      <c r="DCU4" s="86"/>
      <c r="DCV4" s="86"/>
      <c r="DCW4" s="86"/>
      <c r="DCX4" s="86"/>
      <c r="DCY4" s="86"/>
      <c r="DCZ4" s="86"/>
      <c r="DDA4" s="86"/>
      <c r="DDB4" s="86"/>
      <c r="DDC4" s="86"/>
      <c r="DDD4" s="86"/>
      <c r="DDE4" s="86"/>
      <c r="DDF4" s="86"/>
      <c r="DDG4" s="86"/>
      <c r="DDH4" s="86"/>
      <c r="DDI4" s="86"/>
      <c r="DDJ4" s="86"/>
      <c r="DDK4" s="86"/>
      <c r="DDL4" s="86"/>
      <c r="DDM4" s="86"/>
      <c r="DDN4" s="86"/>
      <c r="DDO4" s="86"/>
      <c r="DDP4" s="86"/>
      <c r="DDQ4" s="86"/>
      <c r="DDR4" s="86"/>
      <c r="DDS4" s="86"/>
      <c r="DDT4" s="86"/>
      <c r="DDU4" s="86"/>
      <c r="DDV4" s="86"/>
      <c r="DDW4" s="86"/>
      <c r="DDX4" s="86"/>
      <c r="DDY4" s="86"/>
      <c r="DDZ4" s="86"/>
      <c r="DEA4" s="86"/>
      <c r="DEB4" s="86"/>
      <c r="DEC4" s="86"/>
      <c r="DED4" s="86"/>
      <c r="DEE4" s="86"/>
      <c r="DEF4" s="86"/>
      <c r="DEG4" s="86"/>
      <c r="DEH4" s="86"/>
      <c r="DEI4" s="86"/>
      <c r="DEJ4" s="86"/>
      <c r="DEK4" s="86"/>
      <c r="DEL4" s="86"/>
      <c r="DEM4" s="86"/>
      <c r="DEN4" s="86"/>
      <c r="DEO4" s="86"/>
      <c r="DEP4" s="86"/>
      <c r="DEQ4" s="86"/>
      <c r="DER4" s="86"/>
      <c r="DES4" s="86"/>
      <c r="DET4" s="86"/>
      <c r="DEU4" s="86"/>
      <c r="DEV4" s="86"/>
      <c r="DEW4" s="86"/>
      <c r="DEX4" s="86"/>
      <c r="DEY4" s="86"/>
      <c r="DEZ4" s="86"/>
      <c r="DFA4" s="86"/>
      <c r="DFB4" s="86"/>
      <c r="DFC4" s="86"/>
      <c r="DFD4" s="86"/>
      <c r="DFE4" s="86"/>
      <c r="DFF4" s="86"/>
      <c r="DFG4" s="86"/>
      <c r="DFH4" s="86"/>
      <c r="DFI4" s="86"/>
      <c r="DFJ4" s="86"/>
      <c r="DFK4" s="86"/>
      <c r="DFL4" s="86"/>
      <c r="DFM4" s="86"/>
      <c r="DFN4" s="86"/>
      <c r="DFO4" s="86"/>
      <c r="DFP4" s="86"/>
      <c r="DFQ4" s="86"/>
      <c r="DFR4" s="86"/>
      <c r="DFS4" s="86"/>
      <c r="DFT4" s="86"/>
      <c r="DFU4" s="86"/>
      <c r="DFV4" s="86"/>
      <c r="DFW4" s="86"/>
      <c r="DFX4" s="86"/>
      <c r="DFY4" s="86"/>
      <c r="DFZ4" s="86"/>
      <c r="DGA4" s="86"/>
      <c r="DGB4" s="86"/>
      <c r="DGC4" s="86"/>
      <c r="DGD4" s="86"/>
      <c r="DGE4" s="86"/>
      <c r="DGF4" s="86"/>
      <c r="DGG4" s="86"/>
      <c r="DGH4" s="86"/>
      <c r="DGI4" s="86"/>
      <c r="DGJ4" s="86"/>
      <c r="DGK4" s="86"/>
      <c r="DGL4" s="86"/>
      <c r="DGM4" s="86"/>
      <c r="DGN4" s="86"/>
      <c r="DGO4" s="86"/>
      <c r="DGP4" s="86"/>
      <c r="DGQ4" s="86"/>
      <c r="DGR4" s="86"/>
      <c r="DGS4" s="86"/>
      <c r="DGT4" s="86"/>
      <c r="DGU4" s="86"/>
      <c r="DGV4" s="86"/>
      <c r="DGW4" s="86"/>
      <c r="DGX4" s="86"/>
      <c r="DGY4" s="86"/>
      <c r="DGZ4" s="86"/>
      <c r="DHA4" s="86"/>
      <c r="DHB4" s="86"/>
      <c r="DHC4" s="86"/>
      <c r="DHD4" s="86"/>
      <c r="DHE4" s="86"/>
      <c r="DHF4" s="86"/>
      <c r="DHG4" s="86"/>
      <c r="DHH4" s="86"/>
      <c r="DHI4" s="86"/>
      <c r="DHJ4" s="86"/>
      <c r="DHK4" s="86"/>
      <c r="DHL4" s="86"/>
      <c r="DHM4" s="86"/>
      <c r="DHN4" s="86"/>
      <c r="DHO4" s="86"/>
      <c r="DHP4" s="86"/>
      <c r="DHQ4" s="86"/>
      <c r="DHR4" s="86"/>
      <c r="DHS4" s="86"/>
      <c r="DHT4" s="86"/>
      <c r="DHU4" s="86"/>
      <c r="DHV4" s="86"/>
      <c r="DHW4" s="86"/>
      <c r="DHX4" s="86"/>
      <c r="DHY4" s="86"/>
      <c r="DHZ4" s="86"/>
      <c r="DIA4" s="86"/>
      <c r="DIB4" s="86"/>
      <c r="DIC4" s="86"/>
      <c r="DID4" s="86"/>
      <c r="DIE4" s="86"/>
      <c r="DIF4" s="86"/>
      <c r="DIG4" s="86"/>
      <c r="DIH4" s="86"/>
      <c r="DII4" s="86"/>
      <c r="DIJ4" s="86"/>
      <c r="DIK4" s="86"/>
      <c r="DIL4" s="86"/>
      <c r="DIM4" s="86"/>
      <c r="DIN4" s="86"/>
      <c r="DIO4" s="86"/>
      <c r="DIP4" s="86"/>
      <c r="DIQ4" s="86"/>
      <c r="DIR4" s="86"/>
      <c r="DIS4" s="86"/>
      <c r="DIT4" s="86"/>
      <c r="DIU4" s="86"/>
      <c r="DIV4" s="86"/>
      <c r="DIW4" s="86"/>
      <c r="DIX4" s="86"/>
      <c r="DIY4" s="86"/>
      <c r="DIZ4" s="86"/>
      <c r="DJA4" s="86"/>
      <c r="DJB4" s="86"/>
      <c r="DJC4" s="86"/>
      <c r="DJD4" s="86"/>
      <c r="DJE4" s="86"/>
      <c r="DJF4" s="86"/>
      <c r="DJG4" s="86"/>
      <c r="DJH4" s="86"/>
      <c r="DJI4" s="86"/>
      <c r="DJJ4" s="86"/>
      <c r="DJK4" s="86"/>
      <c r="DJL4" s="86"/>
      <c r="DJM4" s="86"/>
      <c r="DJN4" s="86"/>
      <c r="DJO4" s="86"/>
      <c r="DJP4" s="86"/>
      <c r="DJQ4" s="86"/>
      <c r="DJR4" s="86"/>
      <c r="DJS4" s="86"/>
      <c r="DJT4" s="86"/>
      <c r="DJU4" s="86"/>
      <c r="DJV4" s="86"/>
      <c r="DJW4" s="86"/>
      <c r="DJX4" s="86"/>
      <c r="DJY4" s="86"/>
      <c r="DJZ4" s="86"/>
      <c r="DKA4" s="86"/>
      <c r="DKB4" s="86"/>
      <c r="DKC4" s="86"/>
      <c r="DKD4" s="86"/>
      <c r="DKE4" s="86"/>
      <c r="DKF4" s="86"/>
      <c r="DKG4" s="86"/>
      <c r="DKH4" s="86"/>
      <c r="DKI4" s="86"/>
      <c r="DKJ4" s="86"/>
      <c r="DKK4" s="86"/>
      <c r="DKL4" s="86"/>
      <c r="DKM4" s="86"/>
      <c r="DKN4" s="86"/>
      <c r="DKO4" s="86"/>
      <c r="DKP4" s="86"/>
      <c r="DKQ4" s="86"/>
      <c r="DKR4" s="86"/>
      <c r="DKS4" s="86"/>
      <c r="DKT4" s="86"/>
      <c r="DKU4" s="86"/>
      <c r="DKV4" s="86"/>
      <c r="DKW4" s="86"/>
      <c r="DKX4" s="86"/>
      <c r="DKY4" s="86"/>
      <c r="DKZ4" s="86"/>
      <c r="DLA4" s="86"/>
      <c r="DLB4" s="86"/>
      <c r="DLC4" s="86"/>
      <c r="DLD4" s="86"/>
      <c r="DLE4" s="86"/>
      <c r="DLF4" s="86"/>
      <c r="DLG4" s="86"/>
      <c r="DLH4" s="86"/>
      <c r="DLI4" s="86"/>
      <c r="DLJ4" s="86"/>
      <c r="DLK4" s="86"/>
      <c r="DLL4" s="86"/>
      <c r="DLM4" s="86"/>
      <c r="DLN4" s="86"/>
      <c r="DLO4" s="86"/>
      <c r="DLP4" s="86"/>
      <c r="DLQ4" s="86"/>
      <c r="DLR4" s="86"/>
      <c r="DLS4" s="86"/>
      <c r="DLT4" s="86"/>
      <c r="DLU4" s="86"/>
      <c r="DLV4" s="86"/>
      <c r="DLW4" s="86"/>
      <c r="DLX4" s="86"/>
      <c r="DLY4" s="86"/>
      <c r="DLZ4" s="86"/>
      <c r="DMA4" s="86"/>
      <c r="DMB4" s="86"/>
      <c r="DMC4" s="86"/>
      <c r="DMD4" s="86"/>
      <c r="DME4" s="86"/>
      <c r="DMF4" s="86"/>
      <c r="DMG4" s="86"/>
      <c r="DMH4" s="86"/>
      <c r="DMI4" s="86"/>
      <c r="DMJ4" s="86"/>
      <c r="DMK4" s="86"/>
      <c r="DML4" s="86"/>
      <c r="DMM4" s="86"/>
      <c r="DMN4" s="86"/>
      <c r="DMO4" s="86"/>
      <c r="DMP4" s="86"/>
      <c r="DMQ4" s="86"/>
      <c r="DMR4" s="86"/>
      <c r="DMS4" s="86"/>
      <c r="DMT4" s="86"/>
      <c r="DMU4" s="86"/>
      <c r="DMV4" s="86"/>
      <c r="DMW4" s="86"/>
      <c r="DMX4" s="86"/>
      <c r="DMY4" s="86"/>
      <c r="DMZ4" s="86"/>
      <c r="DNA4" s="86"/>
      <c r="DNB4" s="86"/>
      <c r="DNC4" s="86"/>
      <c r="DND4" s="86"/>
      <c r="DNE4" s="86"/>
      <c r="DNF4" s="86"/>
      <c r="DNG4" s="86"/>
      <c r="DNH4" s="86"/>
      <c r="DNI4" s="86"/>
      <c r="DNJ4" s="86"/>
      <c r="DNK4" s="86"/>
      <c r="DNL4" s="86"/>
      <c r="DNM4" s="86"/>
      <c r="DNN4" s="86"/>
      <c r="DNO4" s="86"/>
      <c r="DNP4" s="86"/>
      <c r="DNQ4" s="86"/>
      <c r="DNR4" s="86"/>
      <c r="DNS4" s="86"/>
      <c r="DNT4" s="86"/>
      <c r="DNU4" s="86"/>
      <c r="DNV4" s="86"/>
      <c r="DNW4" s="86"/>
      <c r="DNX4" s="86"/>
      <c r="DNY4" s="86"/>
      <c r="DNZ4" s="86"/>
      <c r="DOA4" s="86"/>
      <c r="DOB4" s="86"/>
      <c r="DOC4" s="86"/>
      <c r="DOD4" s="86"/>
      <c r="DOE4" s="86"/>
      <c r="DOF4" s="86"/>
      <c r="DOG4" s="86"/>
      <c r="DOH4" s="86"/>
      <c r="DOI4" s="86"/>
      <c r="DOJ4" s="86"/>
      <c r="DOK4" s="86"/>
      <c r="DOL4" s="86"/>
      <c r="DOM4" s="86"/>
      <c r="DON4" s="86"/>
      <c r="DOO4" s="86"/>
      <c r="DOP4" s="86"/>
      <c r="DOQ4" s="86"/>
      <c r="DOR4" s="86"/>
      <c r="DOS4" s="86"/>
      <c r="DOT4" s="86"/>
      <c r="DOU4" s="86"/>
      <c r="DOV4" s="86"/>
      <c r="DOW4" s="86"/>
      <c r="DOX4" s="86"/>
      <c r="DOY4" s="86"/>
      <c r="DOZ4" s="86"/>
      <c r="DPA4" s="86"/>
      <c r="DPB4" s="86"/>
      <c r="DPC4" s="86"/>
      <c r="DPD4" s="86"/>
      <c r="DPE4" s="86"/>
      <c r="DPF4" s="86"/>
      <c r="DPG4" s="86"/>
      <c r="DPH4" s="86"/>
      <c r="DPI4" s="86"/>
      <c r="DPJ4" s="86"/>
      <c r="DPK4" s="86"/>
      <c r="DPL4" s="86"/>
      <c r="DPM4" s="86"/>
      <c r="DPN4" s="86"/>
      <c r="DPO4" s="86"/>
      <c r="DPP4" s="86"/>
      <c r="DPQ4" s="86"/>
      <c r="DPR4" s="86"/>
      <c r="DPS4" s="86"/>
      <c r="DPT4" s="86"/>
      <c r="DPU4" s="86"/>
      <c r="DPV4" s="86"/>
      <c r="DPW4" s="86"/>
      <c r="DPX4" s="86"/>
      <c r="DPY4" s="86"/>
      <c r="DPZ4" s="86"/>
      <c r="DQA4" s="86"/>
      <c r="DQB4" s="86"/>
      <c r="DQC4" s="86"/>
      <c r="DQD4" s="86"/>
      <c r="DQE4" s="86"/>
      <c r="DQF4" s="86"/>
      <c r="DQG4" s="86"/>
      <c r="DQH4" s="86"/>
      <c r="DQI4" s="86"/>
      <c r="DQJ4" s="86"/>
      <c r="DQK4" s="86"/>
      <c r="DQL4" s="86"/>
      <c r="DQM4" s="86"/>
      <c r="DQN4" s="86"/>
      <c r="DQO4" s="86"/>
      <c r="DQP4" s="86"/>
      <c r="DQQ4" s="86"/>
      <c r="DQR4" s="86"/>
      <c r="DQS4" s="86"/>
      <c r="DQT4" s="86"/>
      <c r="DQU4" s="86"/>
      <c r="DQV4" s="86"/>
      <c r="DQW4" s="86"/>
      <c r="DQX4" s="86"/>
      <c r="DQY4" s="86"/>
      <c r="DQZ4" s="86"/>
      <c r="DRA4" s="86"/>
      <c r="DRB4" s="86"/>
      <c r="DRC4" s="86"/>
      <c r="DRD4" s="86"/>
      <c r="DRE4" s="86"/>
      <c r="DRF4" s="86"/>
      <c r="DRG4" s="86"/>
      <c r="DRH4" s="86"/>
      <c r="DRI4" s="86"/>
      <c r="DRJ4" s="86"/>
      <c r="DRK4" s="86"/>
      <c r="DRL4" s="86"/>
      <c r="DRM4" s="86"/>
      <c r="DRN4" s="86"/>
      <c r="DRO4" s="86"/>
      <c r="DRP4" s="86"/>
      <c r="DRQ4" s="86"/>
      <c r="DRR4" s="86"/>
      <c r="DRS4" s="86"/>
      <c r="DRT4" s="86"/>
      <c r="DRU4" s="86"/>
      <c r="DRV4" s="86"/>
      <c r="DRW4" s="86"/>
      <c r="DRX4" s="86"/>
      <c r="DRY4" s="86"/>
      <c r="DRZ4" s="86"/>
      <c r="DSA4" s="86"/>
      <c r="DSB4" s="86"/>
      <c r="DSC4" s="86"/>
      <c r="DSD4" s="86"/>
      <c r="DSE4" s="86"/>
      <c r="DSF4" s="86"/>
      <c r="DSG4" s="86"/>
      <c r="DSH4" s="86"/>
      <c r="DSI4" s="86"/>
      <c r="DSJ4" s="86"/>
      <c r="DSK4" s="86"/>
      <c r="DSL4" s="86"/>
      <c r="DSM4" s="86"/>
      <c r="DSN4" s="86"/>
      <c r="DSO4" s="86"/>
      <c r="DSP4" s="86"/>
      <c r="DSQ4" s="86"/>
      <c r="DSR4" s="86"/>
      <c r="DSS4" s="86"/>
      <c r="DST4" s="86"/>
      <c r="DSU4" s="86"/>
      <c r="DSV4" s="86"/>
      <c r="DSW4" s="86"/>
      <c r="DSX4" s="86"/>
      <c r="DSY4" s="86"/>
      <c r="DSZ4" s="86"/>
      <c r="DTA4" s="86"/>
      <c r="DTB4" s="86"/>
      <c r="DTC4" s="86"/>
      <c r="DTD4" s="86"/>
      <c r="DTE4" s="86"/>
      <c r="DTF4" s="86"/>
      <c r="DTG4" s="86"/>
      <c r="DTH4" s="86"/>
      <c r="DTI4" s="86"/>
      <c r="DTJ4" s="86"/>
      <c r="DTK4" s="86"/>
      <c r="DTL4" s="86"/>
      <c r="DTM4" s="86"/>
      <c r="DTN4" s="86"/>
      <c r="DTO4" s="86"/>
      <c r="DTP4" s="86"/>
      <c r="DTQ4" s="86"/>
      <c r="DTR4" s="86"/>
      <c r="DTS4" s="86"/>
      <c r="DTT4" s="86"/>
      <c r="DTU4" s="86"/>
      <c r="DTV4" s="86"/>
      <c r="DTW4" s="86"/>
      <c r="DTX4" s="86"/>
      <c r="DTY4" s="86"/>
      <c r="DTZ4" s="86"/>
      <c r="DUA4" s="86"/>
      <c r="DUB4" s="86"/>
      <c r="DUC4" s="86"/>
      <c r="DUD4" s="86"/>
      <c r="DUE4" s="86"/>
      <c r="DUF4" s="86"/>
      <c r="DUG4" s="86"/>
      <c r="DUH4" s="86"/>
      <c r="DUI4" s="86"/>
      <c r="DUJ4" s="86"/>
      <c r="DUK4" s="86"/>
      <c r="DUL4" s="86"/>
      <c r="DUM4" s="86"/>
      <c r="DUN4" s="86"/>
      <c r="DUO4" s="86"/>
      <c r="DUP4" s="86"/>
      <c r="DUQ4" s="86"/>
      <c r="DUR4" s="86"/>
      <c r="DUS4" s="86"/>
      <c r="DUT4" s="86"/>
      <c r="DUU4" s="86"/>
      <c r="DUV4" s="86"/>
      <c r="DUW4" s="86"/>
      <c r="DUX4" s="86"/>
      <c r="DUY4" s="86"/>
      <c r="DUZ4" s="86"/>
      <c r="DVA4" s="86"/>
      <c r="DVB4" s="86"/>
      <c r="DVC4" s="86"/>
      <c r="DVD4" s="86"/>
      <c r="DVE4" s="86"/>
      <c r="DVF4" s="86"/>
      <c r="DVG4" s="86"/>
      <c r="DVH4" s="86"/>
      <c r="DVI4" s="86"/>
      <c r="DVJ4" s="86"/>
      <c r="DVK4" s="86"/>
      <c r="DVL4" s="86"/>
      <c r="DVM4" s="86"/>
      <c r="DVN4" s="86"/>
      <c r="DVO4" s="86"/>
      <c r="DVP4" s="86"/>
      <c r="DVQ4" s="86"/>
      <c r="DVR4" s="86"/>
      <c r="DVS4" s="86"/>
      <c r="DVT4" s="86"/>
      <c r="DVU4" s="86"/>
      <c r="DVV4" s="86"/>
      <c r="DVW4" s="86"/>
      <c r="DVX4" s="86"/>
      <c r="DVY4" s="86"/>
      <c r="DVZ4" s="86"/>
      <c r="DWA4" s="86"/>
      <c r="DWB4" s="86"/>
      <c r="DWC4" s="86"/>
      <c r="DWD4" s="86"/>
      <c r="DWE4" s="86"/>
      <c r="DWF4" s="86"/>
      <c r="DWG4" s="86"/>
      <c r="DWH4" s="86"/>
      <c r="DWI4" s="86"/>
      <c r="DWJ4" s="86"/>
      <c r="DWK4" s="86"/>
      <c r="DWL4" s="86"/>
      <c r="DWM4" s="86"/>
      <c r="DWN4" s="86"/>
      <c r="DWO4" s="86"/>
      <c r="DWP4" s="86"/>
      <c r="DWQ4" s="86"/>
      <c r="DWR4" s="86"/>
      <c r="DWS4" s="86"/>
      <c r="DWT4" s="86"/>
      <c r="DWU4" s="86"/>
      <c r="DWV4" s="86"/>
      <c r="DWW4" s="86"/>
      <c r="DWX4" s="86"/>
      <c r="DWY4" s="86"/>
      <c r="DWZ4" s="86"/>
      <c r="DXA4" s="86"/>
      <c r="DXB4" s="86"/>
      <c r="DXC4" s="86"/>
      <c r="DXD4" s="86"/>
      <c r="DXE4" s="86"/>
      <c r="DXF4" s="86"/>
      <c r="DXG4" s="86"/>
      <c r="DXH4" s="86"/>
      <c r="DXI4" s="86"/>
      <c r="DXJ4" s="86"/>
      <c r="DXK4" s="86"/>
      <c r="DXL4" s="86"/>
      <c r="DXM4" s="86"/>
      <c r="DXN4" s="86"/>
      <c r="DXO4" s="86"/>
      <c r="DXP4" s="86"/>
      <c r="DXQ4" s="86"/>
      <c r="DXR4" s="86"/>
      <c r="DXS4" s="86"/>
      <c r="DXT4" s="86"/>
      <c r="DXU4" s="86"/>
      <c r="DXV4" s="86"/>
      <c r="DXW4" s="86"/>
      <c r="DXX4" s="86"/>
      <c r="DXY4" s="86"/>
      <c r="DXZ4" s="86"/>
      <c r="DYA4" s="86"/>
      <c r="DYB4" s="86"/>
      <c r="DYC4" s="86"/>
      <c r="DYD4" s="86"/>
      <c r="DYE4" s="86"/>
      <c r="DYF4" s="86"/>
      <c r="DYG4" s="86"/>
      <c r="DYH4" s="86"/>
      <c r="DYI4" s="86"/>
      <c r="DYJ4" s="86"/>
      <c r="DYK4" s="86"/>
      <c r="DYL4" s="86"/>
      <c r="DYM4" s="86"/>
      <c r="DYN4" s="86"/>
      <c r="DYO4" s="86"/>
      <c r="DYP4" s="86"/>
      <c r="DYQ4" s="86"/>
      <c r="DYR4" s="86"/>
      <c r="DYS4" s="86"/>
      <c r="DYT4" s="86"/>
      <c r="DYU4" s="86"/>
      <c r="DYV4" s="86"/>
      <c r="DYW4" s="86"/>
      <c r="DYX4" s="86"/>
      <c r="DYY4" s="86"/>
      <c r="DYZ4" s="86"/>
      <c r="DZA4" s="86"/>
      <c r="DZB4" s="86"/>
      <c r="DZC4" s="86"/>
      <c r="DZD4" s="86"/>
      <c r="DZE4" s="86"/>
      <c r="DZF4" s="86"/>
      <c r="DZG4" s="86"/>
      <c r="DZH4" s="86"/>
      <c r="DZI4" s="86"/>
      <c r="DZJ4" s="86"/>
      <c r="DZK4" s="86"/>
      <c r="DZL4" s="86"/>
      <c r="DZM4" s="86"/>
      <c r="DZN4" s="86"/>
      <c r="DZO4" s="86"/>
      <c r="DZP4" s="86"/>
      <c r="DZQ4" s="86"/>
      <c r="DZR4" s="86"/>
      <c r="DZS4" s="86"/>
      <c r="DZT4" s="86"/>
      <c r="DZU4" s="86"/>
      <c r="DZV4" s="86"/>
      <c r="DZW4" s="86"/>
      <c r="DZX4" s="86"/>
      <c r="DZY4" s="86"/>
      <c r="DZZ4" s="86"/>
      <c r="EAA4" s="86"/>
      <c r="EAB4" s="86"/>
      <c r="EAC4" s="86"/>
      <c r="EAD4" s="86"/>
      <c r="EAE4" s="86"/>
      <c r="EAF4" s="86"/>
      <c r="EAG4" s="86"/>
      <c r="EAH4" s="86"/>
      <c r="EAI4" s="86"/>
      <c r="EAJ4" s="86"/>
      <c r="EAK4" s="86"/>
      <c r="EAL4" s="86"/>
      <c r="EAM4" s="86"/>
      <c r="EAN4" s="86"/>
      <c r="EAO4" s="86"/>
      <c r="EAP4" s="86"/>
      <c r="EAQ4" s="86"/>
      <c r="EAR4" s="86"/>
      <c r="EAS4" s="86"/>
      <c r="EAT4" s="86"/>
      <c r="EAU4" s="86"/>
      <c r="EAV4" s="86"/>
      <c r="EAW4" s="86"/>
      <c r="EAX4" s="86"/>
      <c r="EAY4" s="86"/>
      <c r="EAZ4" s="86"/>
      <c r="EBA4" s="86"/>
      <c r="EBB4" s="86"/>
      <c r="EBC4" s="86"/>
      <c r="EBD4" s="86"/>
      <c r="EBE4" s="86"/>
      <c r="EBF4" s="86"/>
      <c r="EBG4" s="86"/>
      <c r="EBH4" s="86"/>
      <c r="EBI4" s="86"/>
      <c r="EBJ4" s="86"/>
      <c r="EBK4" s="86"/>
      <c r="EBL4" s="86"/>
      <c r="EBM4" s="86"/>
      <c r="EBN4" s="86"/>
      <c r="EBO4" s="86"/>
      <c r="EBP4" s="86"/>
      <c r="EBQ4" s="86"/>
      <c r="EBR4" s="86"/>
      <c r="EBS4" s="86"/>
      <c r="EBT4" s="86"/>
      <c r="EBU4" s="86"/>
      <c r="EBV4" s="86"/>
      <c r="EBW4" s="86"/>
      <c r="EBX4" s="86"/>
      <c r="EBY4" s="86"/>
      <c r="EBZ4" s="86"/>
      <c r="ECA4" s="86"/>
      <c r="ECB4" s="86"/>
      <c r="ECC4" s="86"/>
      <c r="ECD4" s="86"/>
      <c r="ECE4" s="86"/>
      <c r="ECF4" s="86"/>
      <c r="ECG4" s="86"/>
      <c r="ECH4" s="86"/>
      <c r="ECI4" s="86"/>
      <c r="ECJ4" s="86"/>
      <c r="ECK4" s="86"/>
      <c r="ECL4" s="86"/>
      <c r="ECM4" s="86"/>
      <c r="ECN4" s="86"/>
      <c r="ECO4" s="86"/>
      <c r="ECP4" s="86"/>
      <c r="ECQ4" s="86"/>
      <c r="ECR4" s="86"/>
      <c r="ECS4" s="86"/>
      <c r="ECT4" s="86"/>
      <c r="ECU4" s="86"/>
      <c r="ECV4" s="86"/>
      <c r="ECW4" s="86"/>
      <c r="ECX4" s="86"/>
      <c r="ECY4" s="86"/>
      <c r="ECZ4" s="86"/>
      <c r="EDA4" s="86"/>
      <c r="EDB4" s="86"/>
      <c r="EDC4" s="86"/>
      <c r="EDD4" s="86"/>
      <c r="EDE4" s="86"/>
      <c r="EDF4" s="86"/>
      <c r="EDG4" s="86"/>
      <c r="EDH4" s="86"/>
      <c r="EDI4" s="86"/>
      <c r="EDJ4" s="86"/>
      <c r="EDK4" s="86"/>
      <c r="EDL4" s="86"/>
      <c r="EDM4" s="86"/>
      <c r="EDN4" s="86"/>
      <c r="EDO4" s="86"/>
      <c r="EDP4" s="86"/>
      <c r="EDQ4" s="86"/>
      <c r="EDR4" s="86"/>
      <c r="EDS4" s="86"/>
      <c r="EDT4" s="86"/>
      <c r="EDU4" s="86"/>
      <c r="EDV4" s="86"/>
      <c r="EDW4" s="86"/>
      <c r="EDX4" s="86"/>
      <c r="EDY4" s="86"/>
      <c r="EDZ4" s="86"/>
      <c r="EEA4" s="86"/>
      <c r="EEB4" s="86"/>
      <c r="EEC4" s="86"/>
      <c r="EED4" s="86"/>
      <c r="EEE4" s="86"/>
      <c r="EEF4" s="86"/>
      <c r="EEG4" s="86"/>
      <c r="EEH4" s="86"/>
      <c r="EEI4" s="86"/>
      <c r="EEJ4" s="86"/>
      <c r="EEK4" s="86"/>
      <c r="EEL4" s="86"/>
      <c r="EEM4" s="86"/>
      <c r="EEN4" s="86"/>
      <c r="EEO4" s="86"/>
      <c r="EEP4" s="86"/>
      <c r="EEQ4" s="86"/>
      <c r="EER4" s="86"/>
      <c r="EES4" s="86"/>
      <c r="EET4" s="86"/>
      <c r="EEU4" s="86"/>
      <c r="EEV4" s="86"/>
      <c r="EEW4" s="86"/>
      <c r="EEX4" s="86"/>
      <c r="EEY4" s="86"/>
      <c r="EEZ4" s="86"/>
      <c r="EFA4" s="86"/>
      <c r="EFB4" s="86"/>
      <c r="EFC4" s="86"/>
      <c r="EFD4" s="86"/>
      <c r="EFE4" s="86"/>
      <c r="EFF4" s="86"/>
      <c r="EFG4" s="86"/>
      <c r="EFH4" s="86"/>
      <c r="EFI4" s="86"/>
      <c r="EFJ4" s="86"/>
      <c r="EFK4" s="86"/>
      <c r="EFL4" s="86"/>
      <c r="EFM4" s="86"/>
      <c r="EFN4" s="86"/>
      <c r="EFO4" s="86"/>
      <c r="EFP4" s="86"/>
      <c r="EFQ4" s="86"/>
      <c r="EFR4" s="86"/>
      <c r="EFS4" s="86"/>
      <c r="EFT4" s="86"/>
      <c r="EFU4" s="86"/>
      <c r="EFV4" s="86"/>
      <c r="EFW4" s="86"/>
      <c r="EFX4" s="86"/>
      <c r="EFY4" s="86"/>
      <c r="EFZ4" s="86"/>
      <c r="EGA4" s="86"/>
      <c r="EGB4" s="86"/>
      <c r="EGC4" s="86"/>
      <c r="EGD4" s="86"/>
      <c r="EGE4" s="86"/>
      <c r="EGF4" s="86"/>
      <c r="EGG4" s="86"/>
      <c r="EGH4" s="86"/>
      <c r="EGI4" s="86"/>
      <c r="EGJ4" s="86"/>
      <c r="EGK4" s="86"/>
      <c r="EGL4" s="86"/>
      <c r="EGM4" s="86"/>
      <c r="EGN4" s="86"/>
      <c r="EGO4" s="86"/>
      <c r="EGP4" s="86"/>
      <c r="EGQ4" s="86"/>
      <c r="EGR4" s="86"/>
      <c r="EGS4" s="86"/>
      <c r="EGT4" s="86"/>
      <c r="EGU4" s="86"/>
      <c r="EGV4" s="86"/>
      <c r="EGW4" s="86"/>
      <c r="EGX4" s="86"/>
      <c r="EGY4" s="86"/>
      <c r="EGZ4" s="86"/>
      <c r="EHA4" s="86"/>
      <c r="EHB4" s="86"/>
      <c r="EHC4" s="86"/>
      <c r="EHD4" s="86"/>
      <c r="EHE4" s="86"/>
      <c r="EHF4" s="86"/>
      <c r="EHG4" s="86"/>
      <c r="EHH4" s="86"/>
      <c r="EHI4" s="86"/>
      <c r="EHJ4" s="86"/>
      <c r="EHK4" s="86"/>
      <c r="EHL4" s="86"/>
      <c r="EHM4" s="86"/>
      <c r="EHN4" s="86"/>
      <c r="EHO4" s="86"/>
      <c r="EHP4" s="86"/>
      <c r="EHQ4" s="86"/>
      <c r="EHR4" s="86"/>
      <c r="EHS4" s="86"/>
      <c r="EHT4" s="86"/>
      <c r="EHU4" s="86"/>
      <c r="EHV4" s="86"/>
      <c r="EHW4" s="86"/>
      <c r="EHX4" s="86"/>
      <c r="EHY4" s="86"/>
      <c r="EHZ4" s="86"/>
      <c r="EIA4" s="86"/>
      <c r="EIB4" s="86"/>
      <c r="EIC4" s="86"/>
      <c r="EID4" s="86"/>
      <c r="EIE4" s="86"/>
      <c r="EIF4" s="86"/>
      <c r="EIG4" s="86"/>
      <c r="EIH4" s="86"/>
      <c r="EII4" s="86"/>
      <c r="EIJ4" s="86"/>
      <c r="EIK4" s="86"/>
      <c r="EIL4" s="86"/>
      <c r="EIM4" s="86"/>
      <c r="EIN4" s="86"/>
      <c r="EIO4" s="86"/>
      <c r="EIP4" s="86"/>
      <c r="EIQ4" s="86"/>
      <c r="EIR4" s="86"/>
      <c r="EIS4" s="86"/>
      <c r="EIT4" s="86"/>
      <c r="EIU4" s="86"/>
      <c r="EIV4" s="86"/>
      <c r="EIW4" s="86"/>
      <c r="EIX4" s="86"/>
      <c r="EIY4" s="86"/>
      <c r="EIZ4" s="86"/>
      <c r="EJA4" s="86"/>
      <c r="EJB4" s="86"/>
      <c r="EJC4" s="86"/>
      <c r="EJD4" s="86"/>
      <c r="EJE4" s="86"/>
      <c r="EJF4" s="86"/>
      <c r="EJG4" s="86"/>
      <c r="EJH4" s="86"/>
      <c r="EJI4" s="86"/>
      <c r="EJJ4" s="86"/>
      <c r="EJK4" s="86"/>
      <c r="EJL4" s="86"/>
      <c r="EJM4" s="86"/>
      <c r="EJN4" s="86"/>
      <c r="EJO4" s="86"/>
      <c r="EJP4" s="86"/>
      <c r="EJQ4" s="86"/>
      <c r="EJR4" s="86"/>
      <c r="EJS4" s="86"/>
      <c r="EJT4" s="86"/>
      <c r="EJU4" s="86"/>
      <c r="EJV4" s="86"/>
      <c r="EJW4" s="86"/>
      <c r="EJX4" s="86"/>
      <c r="EJY4" s="86"/>
      <c r="EJZ4" s="86"/>
      <c r="EKA4" s="86"/>
      <c r="EKB4" s="86"/>
      <c r="EKC4" s="86"/>
      <c r="EKD4" s="86"/>
      <c r="EKE4" s="86"/>
      <c r="EKF4" s="86"/>
      <c r="EKG4" s="86"/>
      <c r="EKH4" s="86"/>
      <c r="EKI4" s="86"/>
      <c r="EKJ4" s="86"/>
      <c r="EKK4" s="86"/>
      <c r="EKL4" s="86"/>
      <c r="EKM4" s="86"/>
      <c r="EKN4" s="86"/>
      <c r="EKO4" s="86"/>
      <c r="EKP4" s="86"/>
      <c r="EKQ4" s="86"/>
      <c r="EKR4" s="86"/>
      <c r="EKS4" s="86"/>
      <c r="EKT4" s="86"/>
      <c r="EKU4" s="86"/>
      <c r="EKV4" s="86"/>
      <c r="EKW4" s="86"/>
      <c r="EKX4" s="86"/>
      <c r="EKY4" s="86"/>
      <c r="EKZ4" s="86"/>
      <c r="ELA4" s="86"/>
      <c r="ELB4" s="86"/>
      <c r="ELC4" s="86"/>
      <c r="ELD4" s="86"/>
      <c r="ELE4" s="86"/>
      <c r="ELF4" s="86"/>
      <c r="ELG4" s="86"/>
      <c r="ELH4" s="86"/>
      <c r="ELI4" s="86"/>
      <c r="ELJ4" s="86"/>
      <c r="ELK4" s="86"/>
      <c r="ELL4" s="86"/>
      <c r="ELM4" s="86"/>
      <c r="ELN4" s="86"/>
      <c r="ELO4" s="86"/>
      <c r="ELP4" s="86"/>
      <c r="ELQ4" s="86"/>
      <c r="ELR4" s="86"/>
      <c r="ELS4" s="86"/>
      <c r="ELT4" s="86"/>
      <c r="ELU4" s="86"/>
      <c r="ELV4" s="86"/>
      <c r="ELW4" s="86"/>
      <c r="ELX4" s="86"/>
      <c r="ELY4" s="86"/>
      <c r="ELZ4" s="86"/>
      <c r="EMA4" s="86"/>
      <c r="EMB4" s="86"/>
      <c r="EMC4" s="86"/>
      <c r="EMD4" s="86"/>
      <c r="EME4" s="86"/>
      <c r="EMF4" s="86"/>
      <c r="EMG4" s="86"/>
      <c r="EMH4" s="86"/>
      <c r="EMI4" s="86"/>
      <c r="EMJ4" s="86"/>
      <c r="EMK4" s="86"/>
      <c r="EML4" s="86"/>
      <c r="EMM4" s="86"/>
      <c r="EMN4" s="86"/>
      <c r="EMO4" s="86"/>
      <c r="EMP4" s="86"/>
      <c r="EMQ4" s="86"/>
      <c r="EMR4" s="86"/>
      <c r="EMS4" s="86"/>
      <c r="EMT4" s="86"/>
      <c r="EMU4" s="86"/>
      <c r="EMV4" s="86"/>
      <c r="EMW4" s="86"/>
      <c r="EMX4" s="86"/>
      <c r="EMY4" s="86"/>
      <c r="EMZ4" s="86"/>
      <c r="ENA4" s="86"/>
      <c r="ENB4" s="86"/>
      <c r="ENC4" s="86"/>
      <c r="END4" s="86"/>
      <c r="ENE4" s="86"/>
      <c r="ENF4" s="86"/>
      <c r="ENG4" s="86"/>
      <c r="ENH4" s="86"/>
      <c r="ENI4" s="86"/>
      <c r="ENJ4" s="86"/>
      <c r="ENK4" s="86"/>
      <c r="ENL4" s="86"/>
      <c r="ENM4" s="86"/>
      <c r="ENN4" s="86"/>
      <c r="ENO4" s="86"/>
      <c r="ENP4" s="86"/>
      <c r="ENQ4" s="86"/>
      <c r="ENR4" s="86"/>
      <c r="ENS4" s="86"/>
      <c r="ENT4" s="86"/>
      <c r="ENU4" s="86"/>
      <c r="ENV4" s="86"/>
      <c r="ENW4" s="86"/>
      <c r="ENX4" s="86"/>
      <c r="ENY4" s="86"/>
      <c r="ENZ4" s="86"/>
      <c r="EOA4" s="86"/>
      <c r="EOB4" s="86"/>
      <c r="EOC4" s="86"/>
      <c r="EOD4" s="86"/>
      <c r="EOE4" s="86"/>
      <c r="EOF4" s="86"/>
      <c r="EOG4" s="86"/>
      <c r="EOH4" s="86"/>
      <c r="EOI4" s="86"/>
      <c r="EOJ4" s="86"/>
      <c r="EOK4" s="86"/>
      <c r="EOL4" s="86"/>
      <c r="EOM4" s="86"/>
      <c r="EON4" s="86"/>
      <c r="EOO4" s="86"/>
      <c r="EOP4" s="86"/>
      <c r="EOQ4" s="86"/>
      <c r="EOR4" s="86"/>
      <c r="EOS4" s="86"/>
      <c r="EOT4" s="86"/>
      <c r="EOU4" s="86"/>
      <c r="EOV4" s="86"/>
      <c r="EOW4" s="86"/>
      <c r="EOX4" s="86"/>
      <c r="EOY4" s="86"/>
      <c r="EOZ4" s="86"/>
      <c r="EPA4" s="86"/>
      <c r="EPB4" s="86"/>
      <c r="EPC4" s="86"/>
      <c r="EPD4" s="86"/>
      <c r="EPE4" s="86"/>
      <c r="EPF4" s="86"/>
      <c r="EPG4" s="86"/>
      <c r="EPH4" s="86"/>
      <c r="EPI4" s="86"/>
      <c r="EPJ4" s="86"/>
      <c r="EPK4" s="86"/>
      <c r="EPL4" s="86"/>
      <c r="EPM4" s="86"/>
      <c r="EPN4" s="86"/>
      <c r="EPO4" s="86"/>
      <c r="EPP4" s="86"/>
      <c r="EPQ4" s="86"/>
      <c r="EPR4" s="86"/>
      <c r="EPS4" s="86"/>
      <c r="EPT4" s="86"/>
      <c r="EPU4" s="86"/>
      <c r="EPV4" s="86"/>
      <c r="EPW4" s="86"/>
      <c r="EPX4" s="86"/>
      <c r="EPY4" s="86"/>
      <c r="EPZ4" s="86"/>
      <c r="EQA4" s="86"/>
      <c r="EQB4" s="86"/>
      <c r="EQC4" s="86"/>
      <c r="EQD4" s="86"/>
      <c r="EQE4" s="86"/>
      <c r="EQF4" s="86"/>
      <c r="EQG4" s="86"/>
      <c r="EQH4" s="86"/>
      <c r="EQI4" s="86"/>
      <c r="EQJ4" s="86"/>
      <c r="EQK4" s="86"/>
      <c r="EQL4" s="86"/>
      <c r="EQM4" s="86"/>
      <c r="EQN4" s="86"/>
      <c r="EQO4" s="86"/>
      <c r="EQP4" s="86"/>
      <c r="EQQ4" s="86"/>
      <c r="EQR4" s="86"/>
      <c r="EQS4" s="86"/>
      <c r="EQT4" s="86"/>
      <c r="EQU4" s="86"/>
      <c r="EQV4" s="86"/>
      <c r="EQW4" s="86"/>
      <c r="EQX4" s="86"/>
      <c r="EQY4" s="86"/>
      <c r="EQZ4" s="86"/>
      <c r="ERA4" s="86"/>
      <c r="ERB4" s="86"/>
      <c r="ERC4" s="86"/>
      <c r="ERD4" s="86"/>
      <c r="ERE4" s="86"/>
      <c r="ERF4" s="86"/>
      <c r="ERG4" s="86"/>
      <c r="ERH4" s="86"/>
      <c r="ERI4" s="86"/>
      <c r="ERJ4" s="86"/>
      <c r="ERK4" s="86"/>
      <c r="ERL4" s="86"/>
      <c r="ERM4" s="86"/>
      <c r="ERN4" s="86"/>
      <c r="ERO4" s="86"/>
      <c r="ERP4" s="86"/>
      <c r="ERQ4" s="86"/>
      <c r="ERR4" s="86"/>
      <c r="ERS4" s="86"/>
      <c r="ERT4" s="86"/>
      <c r="ERU4" s="86"/>
      <c r="ERV4" s="86"/>
      <c r="ERW4" s="86"/>
      <c r="ERX4" s="86"/>
      <c r="ERY4" s="86"/>
      <c r="ERZ4" s="86"/>
      <c r="ESA4" s="86"/>
      <c r="ESB4" s="86"/>
      <c r="ESC4" s="86"/>
      <c r="ESD4" s="86"/>
      <c r="ESE4" s="86"/>
      <c r="ESF4" s="86"/>
      <c r="ESG4" s="86"/>
      <c r="ESH4" s="86"/>
      <c r="ESI4" s="86"/>
      <c r="ESJ4" s="86"/>
      <c r="ESK4" s="86"/>
      <c r="ESL4" s="86"/>
      <c r="ESM4" s="86"/>
      <c r="ESN4" s="86"/>
      <c r="ESO4" s="86"/>
      <c r="ESP4" s="86"/>
      <c r="ESQ4" s="86"/>
      <c r="ESR4" s="86"/>
      <c r="ESS4" s="86"/>
      <c r="EST4" s="86"/>
      <c r="ESU4" s="86"/>
      <c r="ESV4" s="86"/>
      <c r="ESW4" s="86"/>
      <c r="ESX4" s="86"/>
      <c r="ESY4" s="86"/>
      <c r="ESZ4" s="86"/>
      <c r="ETA4" s="86"/>
      <c r="ETB4" s="86"/>
      <c r="ETC4" s="86"/>
      <c r="ETD4" s="86"/>
      <c r="ETE4" s="86"/>
      <c r="ETF4" s="86"/>
      <c r="ETG4" s="86"/>
      <c r="ETH4" s="86"/>
      <c r="ETI4" s="86"/>
      <c r="ETJ4" s="86"/>
      <c r="ETK4" s="86"/>
      <c r="ETL4" s="86"/>
      <c r="ETM4" s="86"/>
      <c r="ETN4" s="86"/>
      <c r="ETO4" s="86"/>
      <c r="ETP4" s="86"/>
      <c r="ETQ4" s="86"/>
      <c r="ETR4" s="86"/>
      <c r="ETS4" s="86"/>
      <c r="ETT4" s="86"/>
      <c r="ETU4" s="86"/>
      <c r="ETV4" s="86"/>
      <c r="ETW4" s="86"/>
      <c r="ETX4" s="86"/>
      <c r="ETY4" s="86"/>
      <c r="ETZ4" s="86"/>
      <c r="EUA4" s="86"/>
      <c r="EUB4" s="86"/>
      <c r="EUC4" s="86"/>
      <c r="EUD4" s="86"/>
      <c r="EUE4" s="86"/>
      <c r="EUF4" s="86"/>
      <c r="EUG4" s="86"/>
      <c r="EUH4" s="86"/>
      <c r="EUI4" s="86"/>
      <c r="EUJ4" s="86"/>
      <c r="EUK4" s="86"/>
      <c r="EUL4" s="86"/>
      <c r="EUM4" s="86"/>
      <c r="EUN4" s="86"/>
      <c r="EUO4" s="86"/>
      <c r="EUP4" s="86"/>
      <c r="EUQ4" s="86"/>
      <c r="EUR4" s="86"/>
      <c r="EUS4" s="86"/>
      <c r="EUT4" s="86"/>
      <c r="EUU4" s="86"/>
      <c r="EUV4" s="86"/>
      <c r="EUW4" s="86"/>
      <c r="EUX4" s="86"/>
      <c r="EUY4" s="86"/>
      <c r="EUZ4" s="86"/>
      <c r="EVA4" s="86"/>
      <c r="EVB4" s="86"/>
      <c r="EVC4" s="86"/>
      <c r="EVD4" s="86"/>
      <c r="EVE4" s="86"/>
      <c r="EVF4" s="86"/>
      <c r="EVG4" s="86"/>
      <c r="EVH4" s="86"/>
      <c r="EVI4" s="86"/>
      <c r="EVJ4" s="86"/>
      <c r="EVK4" s="86"/>
      <c r="EVL4" s="86"/>
      <c r="EVM4" s="86"/>
      <c r="EVN4" s="86"/>
      <c r="EVO4" s="86"/>
      <c r="EVP4" s="86"/>
      <c r="EVQ4" s="86"/>
      <c r="EVR4" s="86"/>
      <c r="EVS4" s="86"/>
      <c r="EVT4" s="86"/>
      <c r="EVU4" s="86"/>
      <c r="EVV4" s="86"/>
      <c r="EVW4" s="86"/>
      <c r="EVX4" s="86"/>
      <c r="EVY4" s="86"/>
      <c r="EVZ4" s="86"/>
      <c r="EWA4" s="86"/>
      <c r="EWB4" s="86"/>
      <c r="EWC4" s="86"/>
      <c r="EWD4" s="86"/>
      <c r="EWE4" s="86"/>
      <c r="EWF4" s="86"/>
      <c r="EWG4" s="86"/>
      <c r="EWH4" s="86"/>
      <c r="EWI4" s="86"/>
      <c r="EWJ4" s="86"/>
      <c r="EWK4" s="86"/>
      <c r="EWL4" s="86"/>
      <c r="EWM4" s="86"/>
      <c r="EWN4" s="86"/>
      <c r="EWO4" s="86"/>
      <c r="EWP4" s="86"/>
      <c r="EWQ4" s="86"/>
      <c r="EWR4" s="86"/>
      <c r="EWS4" s="86"/>
      <c r="EWT4" s="86"/>
      <c r="EWU4" s="86"/>
      <c r="EWV4" s="86"/>
      <c r="EWW4" s="86"/>
      <c r="EWX4" s="86"/>
      <c r="EWY4" s="86"/>
      <c r="EWZ4" s="86"/>
      <c r="EXA4" s="86"/>
      <c r="EXB4" s="86"/>
      <c r="EXC4" s="86"/>
      <c r="EXD4" s="86"/>
      <c r="EXE4" s="86"/>
      <c r="EXF4" s="86"/>
      <c r="EXG4" s="86"/>
      <c r="EXH4" s="86"/>
      <c r="EXI4" s="86"/>
      <c r="EXJ4" s="86"/>
      <c r="EXK4" s="86"/>
      <c r="EXL4" s="86"/>
      <c r="EXM4" s="86"/>
      <c r="EXN4" s="86"/>
      <c r="EXO4" s="86"/>
      <c r="EXP4" s="86"/>
      <c r="EXQ4" s="86"/>
      <c r="EXR4" s="86"/>
      <c r="EXS4" s="86"/>
      <c r="EXT4" s="86"/>
      <c r="EXU4" s="86"/>
      <c r="EXV4" s="86"/>
      <c r="EXW4" s="86"/>
      <c r="EXX4" s="86"/>
      <c r="EXY4" s="86"/>
      <c r="EXZ4" s="86"/>
      <c r="EYA4" s="86"/>
      <c r="EYB4" s="86"/>
      <c r="EYC4" s="86"/>
      <c r="EYD4" s="86"/>
      <c r="EYE4" s="86"/>
      <c r="EYF4" s="86"/>
      <c r="EYG4" s="86"/>
      <c r="EYH4" s="86"/>
      <c r="EYI4" s="86"/>
      <c r="EYJ4" s="86"/>
      <c r="EYK4" s="86"/>
      <c r="EYL4" s="86"/>
      <c r="EYM4" s="86"/>
      <c r="EYN4" s="86"/>
      <c r="EYO4" s="86"/>
      <c r="EYP4" s="86"/>
      <c r="EYQ4" s="86"/>
      <c r="EYR4" s="86"/>
      <c r="EYS4" s="86"/>
      <c r="EYT4" s="86"/>
      <c r="EYU4" s="86"/>
      <c r="EYV4" s="86"/>
      <c r="EYW4" s="86"/>
      <c r="EYX4" s="86"/>
      <c r="EYY4" s="86"/>
      <c r="EYZ4" s="86"/>
      <c r="EZA4" s="86"/>
      <c r="EZB4" s="86"/>
      <c r="EZC4" s="86"/>
      <c r="EZD4" s="86"/>
      <c r="EZE4" s="86"/>
      <c r="EZF4" s="86"/>
      <c r="EZG4" s="86"/>
      <c r="EZH4" s="86"/>
      <c r="EZI4" s="86"/>
      <c r="EZJ4" s="86"/>
      <c r="EZK4" s="86"/>
      <c r="EZL4" s="86"/>
      <c r="EZM4" s="86"/>
      <c r="EZN4" s="86"/>
      <c r="EZO4" s="86"/>
      <c r="EZP4" s="86"/>
      <c r="EZQ4" s="86"/>
      <c r="EZR4" s="86"/>
      <c r="EZS4" s="86"/>
      <c r="EZT4" s="86"/>
      <c r="EZU4" s="86"/>
      <c r="EZV4" s="86"/>
      <c r="EZW4" s="86"/>
      <c r="EZX4" s="86"/>
      <c r="EZY4" s="86"/>
      <c r="EZZ4" s="86"/>
      <c r="FAA4" s="86"/>
      <c r="FAB4" s="86"/>
      <c r="FAC4" s="86"/>
      <c r="FAD4" s="86"/>
      <c r="FAE4" s="86"/>
      <c r="FAF4" s="86"/>
      <c r="FAG4" s="86"/>
      <c r="FAH4" s="86"/>
      <c r="FAI4" s="86"/>
      <c r="FAJ4" s="86"/>
      <c r="FAK4" s="86"/>
      <c r="FAL4" s="86"/>
      <c r="FAM4" s="86"/>
      <c r="FAN4" s="86"/>
      <c r="FAO4" s="86"/>
      <c r="FAP4" s="86"/>
      <c r="FAQ4" s="86"/>
      <c r="FAR4" s="86"/>
      <c r="FAS4" s="86"/>
      <c r="FAT4" s="86"/>
      <c r="FAU4" s="86"/>
      <c r="FAV4" s="86"/>
      <c r="FAW4" s="86"/>
      <c r="FAX4" s="86"/>
      <c r="FAY4" s="86"/>
      <c r="FAZ4" s="86"/>
      <c r="FBA4" s="86"/>
      <c r="FBB4" s="86"/>
      <c r="FBC4" s="86"/>
      <c r="FBD4" s="86"/>
      <c r="FBE4" s="86"/>
      <c r="FBF4" s="86"/>
      <c r="FBG4" s="86"/>
      <c r="FBH4" s="86"/>
      <c r="FBI4" s="86"/>
      <c r="FBJ4" s="86"/>
      <c r="FBK4" s="86"/>
      <c r="FBL4" s="86"/>
      <c r="FBM4" s="86"/>
      <c r="FBN4" s="86"/>
      <c r="FBO4" s="86"/>
      <c r="FBP4" s="86"/>
      <c r="FBQ4" s="86"/>
      <c r="FBR4" s="86"/>
      <c r="FBS4" s="86"/>
      <c r="FBT4" s="86"/>
      <c r="FBU4" s="86"/>
      <c r="FBV4" s="86"/>
      <c r="FBW4" s="86"/>
      <c r="FBX4" s="86"/>
      <c r="FBY4" s="86"/>
      <c r="FBZ4" s="86"/>
      <c r="FCA4" s="86"/>
      <c r="FCB4" s="86"/>
      <c r="FCC4" s="86"/>
      <c r="FCD4" s="86"/>
      <c r="FCE4" s="86"/>
      <c r="FCF4" s="86"/>
      <c r="FCG4" s="86"/>
      <c r="FCH4" s="86"/>
      <c r="FCI4" s="86"/>
      <c r="FCJ4" s="86"/>
      <c r="FCK4" s="86"/>
      <c r="FCL4" s="86"/>
      <c r="FCM4" s="86"/>
      <c r="FCN4" s="86"/>
      <c r="FCO4" s="86"/>
      <c r="FCP4" s="86"/>
      <c r="FCQ4" s="86"/>
      <c r="FCR4" s="86"/>
      <c r="FCS4" s="86"/>
      <c r="FCT4" s="86"/>
      <c r="FCU4" s="86"/>
      <c r="FCV4" s="86"/>
      <c r="FCW4" s="86"/>
      <c r="FCX4" s="86"/>
      <c r="FCY4" s="86"/>
      <c r="FCZ4" s="86"/>
      <c r="FDA4" s="86"/>
      <c r="FDB4" s="86"/>
      <c r="FDC4" s="86"/>
      <c r="FDD4" s="86"/>
      <c r="FDE4" s="86"/>
      <c r="FDF4" s="86"/>
      <c r="FDG4" s="86"/>
      <c r="FDH4" s="86"/>
      <c r="FDI4" s="86"/>
      <c r="FDJ4" s="86"/>
      <c r="FDK4" s="86"/>
      <c r="FDL4" s="86"/>
      <c r="FDM4" s="86"/>
      <c r="FDN4" s="86"/>
      <c r="FDO4" s="86"/>
      <c r="FDP4" s="86"/>
      <c r="FDQ4" s="86"/>
      <c r="FDR4" s="86"/>
      <c r="FDS4" s="86"/>
      <c r="FDT4" s="86"/>
      <c r="FDU4" s="86"/>
      <c r="FDV4" s="86"/>
      <c r="FDW4" s="86"/>
      <c r="FDX4" s="86"/>
      <c r="FDY4" s="86"/>
      <c r="FDZ4" s="86"/>
      <c r="FEA4" s="86"/>
      <c r="FEB4" s="86"/>
      <c r="FEC4" s="86"/>
      <c r="FED4" s="86"/>
      <c r="FEE4" s="86"/>
      <c r="FEF4" s="86"/>
      <c r="FEG4" s="86"/>
      <c r="FEH4" s="86"/>
      <c r="FEI4" s="86"/>
      <c r="FEJ4" s="86"/>
      <c r="FEK4" s="86"/>
      <c r="FEL4" s="86"/>
      <c r="FEM4" s="86"/>
      <c r="FEN4" s="86"/>
      <c r="FEO4" s="86"/>
      <c r="FEP4" s="86"/>
      <c r="FEQ4" s="86"/>
      <c r="FER4" s="86"/>
      <c r="FES4" s="86"/>
      <c r="FET4" s="86"/>
      <c r="FEU4" s="86"/>
      <c r="FEV4" s="86"/>
      <c r="FEW4" s="86"/>
      <c r="FEX4" s="86"/>
      <c r="FEY4" s="86"/>
      <c r="FEZ4" s="86"/>
      <c r="FFA4" s="86"/>
      <c r="FFB4" s="86"/>
      <c r="FFC4" s="86"/>
      <c r="FFD4" s="86"/>
      <c r="FFE4" s="86"/>
      <c r="FFF4" s="86"/>
      <c r="FFG4" s="86"/>
      <c r="FFH4" s="86"/>
      <c r="FFI4" s="86"/>
      <c r="FFJ4" s="86"/>
      <c r="FFK4" s="86"/>
      <c r="FFL4" s="86"/>
      <c r="FFM4" s="86"/>
      <c r="FFN4" s="86"/>
      <c r="FFO4" s="86"/>
      <c r="FFP4" s="86"/>
      <c r="FFQ4" s="86"/>
      <c r="FFR4" s="86"/>
      <c r="FFS4" s="86"/>
      <c r="FFT4" s="86"/>
      <c r="FFU4" s="86"/>
      <c r="FFV4" s="86"/>
      <c r="FFW4" s="86"/>
      <c r="FFX4" s="86"/>
      <c r="FFY4" s="86"/>
      <c r="FFZ4" s="86"/>
      <c r="FGA4" s="86"/>
      <c r="FGB4" s="86"/>
      <c r="FGC4" s="86"/>
      <c r="FGD4" s="86"/>
      <c r="FGE4" s="86"/>
      <c r="FGF4" s="86"/>
      <c r="FGG4" s="86"/>
      <c r="FGH4" s="86"/>
      <c r="FGI4" s="86"/>
      <c r="FGJ4" s="86"/>
      <c r="FGK4" s="86"/>
      <c r="FGL4" s="86"/>
      <c r="FGM4" s="86"/>
      <c r="FGN4" s="86"/>
      <c r="FGO4" s="86"/>
      <c r="FGP4" s="86"/>
      <c r="FGQ4" s="86"/>
      <c r="FGR4" s="86"/>
      <c r="FGS4" s="86"/>
      <c r="FGT4" s="86"/>
      <c r="FGU4" s="86"/>
      <c r="FGV4" s="86"/>
      <c r="FGW4" s="86"/>
      <c r="FGX4" s="86"/>
      <c r="FGY4" s="86"/>
      <c r="FGZ4" s="86"/>
      <c r="FHA4" s="86"/>
      <c r="FHB4" s="86"/>
      <c r="FHC4" s="86"/>
      <c r="FHD4" s="86"/>
      <c r="FHE4" s="86"/>
      <c r="FHF4" s="86"/>
      <c r="FHG4" s="86"/>
      <c r="FHH4" s="86"/>
      <c r="FHI4" s="86"/>
      <c r="FHJ4" s="86"/>
      <c r="FHK4" s="86"/>
      <c r="FHL4" s="86"/>
      <c r="FHM4" s="86"/>
      <c r="FHN4" s="86"/>
      <c r="FHO4" s="86"/>
      <c r="FHP4" s="86"/>
      <c r="FHQ4" s="86"/>
      <c r="FHR4" s="86"/>
      <c r="FHS4" s="86"/>
      <c r="FHT4" s="86"/>
      <c r="FHU4" s="86"/>
      <c r="FHV4" s="86"/>
      <c r="FHW4" s="86"/>
      <c r="FHX4" s="86"/>
      <c r="FHY4" s="86"/>
      <c r="FHZ4" s="86"/>
      <c r="FIA4" s="86"/>
      <c r="FIB4" s="86"/>
      <c r="FIC4" s="86"/>
      <c r="FID4" s="86"/>
      <c r="FIE4" s="86"/>
      <c r="FIF4" s="86"/>
      <c r="FIG4" s="86"/>
      <c r="FIH4" s="86"/>
      <c r="FII4" s="86"/>
      <c r="FIJ4" s="86"/>
      <c r="FIK4" s="86"/>
      <c r="FIL4" s="86"/>
      <c r="FIM4" s="86"/>
      <c r="FIN4" s="86"/>
      <c r="FIO4" s="86"/>
      <c r="FIP4" s="86"/>
      <c r="FIQ4" s="86"/>
      <c r="FIR4" s="86"/>
      <c r="FIS4" s="86"/>
      <c r="FIT4" s="86"/>
      <c r="FIU4" s="86"/>
      <c r="FIV4" s="86"/>
      <c r="FIW4" s="86"/>
      <c r="FIX4" s="86"/>
      <c r="FIY4" s="86"/>
      <c r="FIZ4" s="86"/>
      <c r="FJA4" s="86"/>
      <c r="FJB4" s="86"/>
      <c r="FJC4" s="86"/>
      <c r="FJD4" s="86"/>
      <c r="FJE4" s="86"/>
      <c r="FJF4" s="86"/>
      <c r="FJG4" s="86"/>
      <c r="FJH4" s="86"/>
      <c r="FJI4" s="86"/>
      <c r="FJJ4" s="86"/>
      <c r="FJK4" s="86"/>
      <c r="FJL4" s="86"/>
      <c r="FJM4" s="86"/>
      <c r="FJN4" s="86"/>
      <c r="FJO4" s="86"/>
      <c r="FJP4" s="86"/>
      <c r="FJQ4" s="86"/>
      <c r="FJR4" s="86"/>
      <c r="FJS4" s="86"/>
      <c r="FJT4" s="86"/>
      <c r="FJU4" s="86"/>
      <c r="FJV4" s="86"/>
      <c r="FJW4" s="86"/>
      <c r="FJX4" s="86"/>
      <c r="FJY4" s="86"/>
      <c r="FJZ4" s="86"/>
      <c r="FKA4" s="86"/>
      <c r="FKB4" s="86"/>
      <c r="FKC4" s="86"/>
      <c r="FKD4" s="86"/>
      <c r="FKE4" s="86"/>
      <c r="FKF4" s="86"/>
      <c r="FKG4" s="86"/>
      <c r="FKH4" s="86"/>
      <c r="FKI4" s="86"/>
      <c r="FKJ4" s="86"/>
      <c r="FKK4" s="86"/>
      <c r="FKL4" s="86"/>
      <c r="FKM4" s="86"/>
      <c r="FKN4" s="86"/>
      <c r="FKO4" s="86"/>
      <c r="FKP4" s="86"/>
      <c r="FKQ4" s="86"/>
      <c r="FKR4" s="86"/>
      <c r="FKS4" s="86"/>
      <c r="FKT4" s="86"/>
      <c r="FKU4" s="86"/>
      <c r="FKV4" s="86"/>
      <c r="FKW4" s="86"/>
      <c r="FKX4" s="86"/>
      <c r="FKY4" s="86"/>
      <c r="FKZ4" s="86"/>
      <c r="FLA4" s="86"/>
      <c r="FLB4" s="86"/>
      <c r="FLC4" s="86"/>
      <c r="FLD4" s="86"/>
      <c r="FLE4" s="86"/>
      <c r="FLF4" s="86"/>
      <c r="FLG4" s="86"/>
      <c r="FLH4" s="86"/>
      <c r="FLI4" s="86"/>
      <c r="FLJ4" s="86"/>
      <c r="FLK4" s="86"/>
      <c r="FLL4" s="86"/>
      <c r="FLM4" s="86"/>
      <c r="FLN4" s="86"/>
      <c r="FLO4" s="86"/>
      <c r="FLP4" s="86"/>
      <c r="FLQ4" s="86"/>
      <c r="FLR4" s="86"/>
      <c r="FLS4" s="86"/>
      <c r="FLT4" s="86"/>
      <c r="FLU4" s="86"/>
      <c r="FLV4" s="86"/>
      <c r="FLW4" s="86"/>
      <c r="FLX4" s="86"/>
      <c r="FLY4" s="86"/>
      <c r="FLZ4" s="86"/>
      <c r="FMA4" s="86"/>
      <c r="FMB4" s="86"/>
      <c r="FMC4" s="86"/>
      <c r="FMD4" s="86"/>
      <c r="FME4" s="86"/>
      <c r="FMF4" s="86"/>
      <c r="FMG4" s="86"/>
      <c r="FMH4" s="86"/>
      <c r="FMI4" s="86"/>
      <c r="FMJ4" s="86"/>
      <c r="FMK4" s="86"/>
      <c r="FML4" s="86"/>
      <c r="FMM4" s="86"/>
      <c r="FMN4" s="86"/>
      <c r="FMO4" s="86"/>
      <c r="FMP4" s="86"/>
      <c r="FMQ4" s="86"/>
      <c r="FMR4" s="86"/>
      <c r="FMS4" s="86"/>
      <c r="FMT4" s="86"/>
      <c r="FMU4" s="86"/>
      <c r="FMV4" s="86"/>
      <c r="FMW4" s="86"/>
      <c r="FMX4" s="86"/>
      <c r="FMY4" s="86"/>
      <c r="FMZ4" s="86"/>
      <c r="FNA4" s="86"/>
      <c r="FNB4" s="86"/>
      <c r="FNC4" s="86"/>
      <c r="FND4" s="86"/>
      <c r="FNE4" s="86"/>
      <c r="FNF4" s="86"/>
      <c r="FNG4" s="86"/>
      <c r="FNH4" s="86"/>
      <c r="FNI4" s="86"/>
      <c r="FNJ4" s="86"/>
      <c r="FNK4" s="86"/>
      <c r="FNL4" s="86"/>
      <c r="FNM4" s="86"/>
      <c r="FNN4" s="86"/>
      <c r="FNO4" s="86"/>
      <c r="FNP4" s="86"/>
      <c r="FNQ4" s="86"/>
      <c r="FNR4" s="86"/>
      <c r="FNS4" s="86"/>
      <c r="FNT4" s="86"/>
      <c r="FNU4" s="86"/>
      <c r="FNV4" s="86"/>
      <c r="FNW4" s="86"/>
      <c r="FNX4" s="86"/>
      <c r="FNY4" s="86"/>
      <c r="FNZ4" s="86"/>
      <c r="FOA4" s="86"/>
      <c r="FOB4" s="86"/>
      <c r="FOC4" s="86"/>
      <c r="FOD4" s="86"/>
      <c r="FOE4" s="86"/>
      <c r="FOF4" s="86"/>
      <c r="FOG4" s="86"/>
      <c r="FOH4" s="86"/>
      <c r="FOI4" s="86"/>
      <c r="FOJ4" s="86"/>
      <c r="FOK4" s="86"/>
      <c r="FOL4" s="86"/>
      <c r="FOM4" s="86"/>
      <c r="FON4" s="86"/>
      <c r="FOO4" s="86"/>
      <c r="FOP4" s="86"/>
      <c r="FOQ4" s="86"/>
      <c r="FOR4" s="86"/>
      <c r="FOS4" s="86"/>
      <c r="FOT4" s="86"/>
      <c r="FOU4" s="86"/>
      <c r="FOV4" s="86"/>
      <c r="FOW4" s="86"/>
      <c r="FOX4" s="86"/>
      <c r="FOY4" s="86"/>
      <c r="FOZ4" s="86"/>
      <c r="FPA4" s="86"/>
      <c r="FPB4" s="86"/>
      <c r="FPC4" s="86"/>
      <c r="FPD4" s="86"/>
      <c r="FPE4" s="86"/>
      <c r="FPF4" s="86"/>
      <c r="FPG4" s="86"/>
      <c r="FPH4" s="86"/>
      <c r="FPI4" s="86"/>
      <c r="FPJ4" s="86"/>
      <c r="FPK4" s="86"/>
      <c r="FPL4" s="86"/>
      <c r="FPM4" s="86"/>
      <c r="FPN4" s="86"/>
      <c r="FPO4" s="86"/>
      <c r="FPP4" s="86"/>
      <c r="FPQ4" s="86"/>
      <c r="FPR4" s="86"/>
      <c r="FPS4" s="86"/>
      <c r="FPT4" s="86"/>
      <c r="FPU4" s="86"/>
      <c r="FPV4" s="86"/>
      <c r="FPW4" s="86"/>
      <c r="FPX4" s="86"/>
      <c r="FPY4" s="86"/>
      <c r="FPZ4" s="86"/>
      <c r="FQA4" s="86"/>
      <c r="FQB4" s="86"/>
      <c r="FQC4" s="86"/>
      <c r="FQD4" s="86"/>
      <c r="FQE4" s="86"/>
      <c r="FQF4" s="86"/>
      <c r="FQG4" s="86"/>
      <c r="FQH4" s="86"/>
      <c r="FQI4" s="86"/>
      <c r="FQJ4" s="86"/>
      <c r="FQK4" s="86"/>
      <c r="FQL4" s="86"/>
      <c r="FQM4" s="86"/>
      <c r="FQN4" s="86"/>
      <c r="FQO4" s="86"/>
      <c r="FQP4" s="86"/>
      <c r="FQQ4" s="86"/>
      <c r="FQR4" s="86"/>
      <c r="FQS4" s="86"/>
      <c r="FQT4" s="86"/>
      <c r="FQU4" s="86"/>
      <c r="FQV4" s="86"/>
      <c r="FQW4" s="86"/>
      <c r="FQX4" s="86"/>
      <c r="FQY4" s="86"/>
      <c r="FQZ4" s="86"/>
      <c r="FRA4" s="86"/>
      <c r="FRB4" s="86"/>
      <c r="FRC4" s="86"/>
      <c r="FRD4" s="86"/>
      <c r="FRE4" s="86"/>
      <c r="FRF4" s="86"/>
      <c r="FRG4" s="86"/>
      <c r="FRH4" s="86"/>
      <c r="FRI4" s="86"/>
      <c r="FRJ4" s="86"/>
      <c r="FRK4" s="86"/>
      <c r="FRL4" s="86"/>
      <c r="FRM4" s="86"/>
      <c r="FRN4" s="86"/>
      <c r="FRO4" s="86"/>
      <c r="FRP4" s="86"/>
      <c r="FRQ4" s="86"/>
      <c r="FRR4" s="86"/>
      <c r="FRS4" s="86"/>
      <c r="FRT4" s="86"/>
      <c r="FRU4" s="86"/>
      <c r="FRV4" s="86"/>
      <c r="FRW4" s="86"/>
      <c r="FRX4" s="86"/>
      <c r="FRY4" s="86"/>
      <c r="FRZ4" s="86"/>
      <c r="FSA4" s="86"/>
      <c r="FSB4" s="86"/>
      <c r="FSC4" s="86"/>
      <c r="FSD4" s="86"/>
      <c r="FSE4" s="86"/>
      <c r="FSF4" s="86"/>
      <c r="FSG4" s="86"/>
      <c r="FSH4" s="86"/>
      <c r="FSI4" s="86"/>
      <c r="FSJ4" s="86"/>
      <c r="FSK4" s="86"/>
      <c r="FSL4" s="86"/>
      <c r="FSM4" s="86"/>
      <c r="FSN4" s="86"/>
      <c r="FSO4" s="86"/>
      <c r="FSP4" s="86"/>
      <c r="FSQ4" s="86"/>
      <c r="FSR4" s="86"/>
      <c r="FSS4" s="86"/>
      <c r="FST4" s="86"/>
      <c r="FSU4" s="86"/>
      <c r="FSV4" s="86"/>
      <c r="FSW4" s="86"/>
      <c r="FSX4" s="86"/>
      <c r="FSY4" s="86"/>
      <c r="FSZ4" s="86"/>
      <c r="FTA4" s="86"/>
      <c r="FTB4" s="86"/>
      <c r="FTC4" s="86"/>
      <c r="FTD4" s="86"/>
      <c r="FTE4" s="86"/>
      <c r="FTF4" s="86"/>
      <c r="FTG4" s="86"/>
      <c r="FTH4" s="86"/>
      <c r="FTI4" s="86"/>
      <c r="FTJ4" s="86"/>
      <c r="FTK4" s="86"/>
      <c r="FTL4" s="86"/>
      <c r="FTM4" s="86"/>
      <c r="FTN4" s="86"/>
      <c r="FTO4" s="86"/>
      <c r="FTP4" s="86"/>
      <c r="FTQ4" s="86"/>
      <c r="FTR4" s="86"/>
      <c r="FTS4" s="86"/>
      <c r="FTT4" s="86"/>
      <c r="FTU4" s="86"/>
      <c r="FTV4" s="86"/>
      <c r="FTW4" s="86"/>
      <c r="FTX4" s="86"/>
      <c r="FTY4" s="86"/>
      <c r="FTZ4" s="86"/>
      <c r="FUA4" s="86"/>
      <c r="FUB4" s="86"/>
      <c r="FUC4" s="86"/>
      <c r="FUD4" s="86"/>
      <c r="FUE4" s="86"/>
      <c r="FUF4" s="86"/>
      <c r="FUG4" s="86"/>
      <c r="FUH4" s="86"/>
      <c r="FUI4" s="86"/>
      <c r="FUJ4" s="86"/>
      <c r="FUK4" s="86"/>
      <c r="FUL4" s="86"/>
      <c r="FUM4" s="86"/>
      <c r="FUN4" s="86"/>
      <c r="FUO4" s="86"/>
      <c r="FUP4" s="86"/>
      <c r="FUQ4" s="86"/>
      <c r="FUR4" s="86"/>
      <c r="FUS4" s="86"/>
      <c r="FUT4" s="86"/>
      <c r="FUU4" s="86"/>
      <c r="FUV4" s="86"/>
      <c r="FUW4" s="86"/>
      <c r="FUX4" s="86"/>
      <c r="FUY4" s="86"/>
      <c r="FUZ4" s="86"/>
      <c r="FVA4" s="86"/>
      <c r="FVB4" s="86"/>
      <c r="FVC4" s="86"/>
      <c r="FVD4" s="86"/>
      <c r="FVE4" s="86"/>
      <c r="FVF4" s="86"/>
      <c r="FVG4" s="86"/>
      <c r="FVH4" s="86"/>
      <c r="FVI4" s="86"/>
      <c r="FVJ4" s="86"/>
      <c r="FVK4" s="86"/>
      <c r="FVL4" s="86"/>
      <c r="FVM4" s="86"/>
      <c r="FVN4" s="86"/>
      <c r="FVO4" s="86"/>
      <c r="FVP4" s="86"/>
      <c r="FVQ4" s="86"/>
      <c r="FVR4" s="86"/>
      <c r="FVS4" s="86"/>
      <c r="FVT4" s="86"/>
      <c r="FVU4" s="86"/>
      <c r="FVV4" s="86"/>
      <c r="FVW4" s="86"/>
      <c r="FVX4" s="86"/>
      <c r="FVY4" s="86"/>
      <c r="FVZ4" s="86"/>
      <c r="FWA4" s="86"/>
      <c r="FWB4" s="86"/>
      <c r="FWC4" s="86"/>
      <c r="FWD4" s="86"/>
      <c r="FWE4" s="86"/>
      <c r="FWF4" s="86"/>
      <c r="FWG4" s="86"/>
      <c r="FWH4" s="86"/>
      <c r="FWI4" s="86"/>
      <c r="FWJ4" s="86"/>
      <c r="FWK4" s="86"/>
      <c r="FWL4" s="86"/>
      <c r="FWM4" s="86"/>
      <c r="FWN4" s="86"/>
      <c r="FWO4" s="86"/>
      <c r="FWP4" s="86"/>
      <c r="FWQ4" s="86"/>
      <c r="FWR4" s="86"/>
      <c r="FWS4" s="86"/>
      <c r="FWT4" s="86"/>
      <c r="FWU4" s="86"/>
      <c r="FWV4" s="86"/>
      <c r="FWW4" s="86"/>
      <c r="FWX4" s="86"/>
      <c r="FWY4" s="86"/>
      <c r="FWZ4" s="86"/>
      <c r="FXA4" s="86"/>
      <c r="FXB4" s="86"/>
      <c r="FXC4" s="86"/>
      <c r="FXD4" s="86"/>
      <c r="FXE4" s="86"/>
      <c r="FXF4" s="86"/>
      <c r="FXG4" s="86"/>
      <c r="FXH4" s="86"/>
      <c r="FXI4" s="86"/>
      <c r="FXJ4" s="86"/>
      <c r="FXK4" s="86"/>
      <c r="FXL4" s="86"/>
      <c r="FXM4" s="86"/>
      <c r="FXN4" s="86"/>
      <c r="FXO4" s="86"/>
      <c r="FXP4" s="86"/>
      <c r="FXQ4" s="86"/>
      <c r="FXR4" s="86"/>
      <c r="FXS4" s="86"/>
      <c r="FXT4" s="86"/>
      <c r="FXU4" s="86"/>
      <c r="FXV4" s="86"/>
      <c r="FXW4" s="86"/>
      <c r="FXX4" s="86"/>
      <c r="FXY4" s="86"/>
      <c r="FXZ4" s="86"/>
      <c r="FYA4" s="86"/>
      <c r="FYB4" s="86"/>
      <c r="FYC4" s="86"/>
      <c r="FYD4" s="86"/>
      <c r="FYE4" s="86"/>
      <c r="FYF4" s="86"/>
      <c r="FYG4" s="86"/>
      <c r="FYH4" s="86"/>
      <c r="FYI4" s="86"/>
      <c r="FYJ4" s="86"/>
      <c r="FYK4" s="86"/>
      <c r="FYL4" s="86"/>
      <c r="FYM4" s="86"/>
      <c r="FYN4" s="86"/>
      <c r="FYO4" s="86"/>
      <c r="FYP4" s="86"/>
      <c r="FYQ4" s="86"/>
      <c r="FYR4" s="86"/>
      <c r="FYS4" s="86"/>
      <c r="FYT4" s="86"/>
      <c r="FYU4" s="86"/>
      <c r="FYV4" s="86"/>
      <c r="FYW4" s="86"/>
      <c r="FYX4" s="86"/>
      <c r="FYY4" s="86"/>
      <c r="FYZ4" s="86"/>
      <c r="FZA4" s="86"/>
      <c r="FZB4" s="86"/>
      <c r="FZC4" s="86"/>
      <c r="FZD4" s="86"/>
      <c r="FZE4" s="86"/>
      <c r="FZF4" s="86"/>
      <c r="FZG4" s="86"/>
      <c r="FZH4" s="86"/>
      <c r="FZI4" s="86"/>
      <c r="FZJ4" s="86"/>
      <c r="FZK4" s="86"/>
      <c r="FZL4" s="86"/>
      <c r="FZM4" s="86"/>
      <c r="FZN4" s="86"/>
      <c r="FZO4" s="86"/>
      <c r="FZP4" s="86"/>
      <c r="FZQ4" s="86"/>
      <c r="FZR4" s="86"/>
      <c r="FZS4" s="86"/>
      <c r="FZT4" s="86"/>
      <c r="FZU4" s="86"/>
      <c r="FZV4" s="86"/>
      <c r="FZW4" s="86"/>
      <c r="FZX4" s="86"/>
      <c r="FZY4" s="86"/>
      <c r="FZZ4" s="86"/>
      <c r="GAA4" s="86"/>
      <c r="GAB4" s="86"/>
      <c r="GAC4" s="86"/>
      <c r="GAD4" s="86"/>
      <c r="GAE4" s="86"/>
      <c r="GAF4" s="86"/>
      <c r="GAG4" s="86"/>
      <c r="GAH4" s="86"/>
      <c r="GAI4" s="86"/>
      <c r="GAJ4" s="86"/>
      <c r="GAK4" s="86"/>
      <c r="GAL4" s="86"/>
      <c r="GAM4" s="86"/>
      <c r="GAN4" s="86"/>
      <c r="GAO4" s="86"/>
      <c r="GAP4" s="86"/>
      <c r="GAQ4" s="86"/>
      <c r="GAR4" s="86"/>
      <c r="GAS4" s="86"/>
      <c r="GAT4" s="86"/>
      <c r="GAU4" s="86"/>
      <c r="GAV4" s="86"/>
      <c r="GAW4" s="86"/>
      <c r="GAX4" s="86"/>
      <c r="GAY4" s="86"/>
      <c r="GAZ4" s="86"/>
      <c r="GBA4" s="86"/>
      <c r="GBB4" s="86"/>
      <c r="GBC4" s="86"/>
      <c r="GBD4" s="86"/>
      <c r="GBE4" s="86"/>
      <c r="GBF4" s="86"/>
      <c r="GBG4" s="86"/>
      <c r="GBH4" s="86"/>
      <c r="GBI4" s="86"/>
      <c r="GBJ4" s="86"/>
      <c r="GBK4" s="86"/>
      <c r="GBL4" s="86"/>
      <c r="GBM4" s="86"/>
      <c r="GBN4" s="86"/>
      <c r="GBO4" s="86"/>
      <c r="GBP4" s="86"/>
      <c r="GBQ4" s="86"/>
      <c r="GBR4" s="86"/>
      <c r="GBS4" s="86"/>
      <c r="GBT4" s="86"/>
      <c r="GBU4" s="86"/>
      <c r="GBV4" s="86"/>
      <c r="GBW4" s="86"/>
      <c r="GBX4" s="86"/>
      <c r="GBY4" s="86"/>
      <c r="GBZ4" s="86"/>
      <c r="GCA4" s="86"/>
      <c r="GCB4" s="86"/>
      <c r="GCC4" s="86"/>
      <c r="GCD4" s="86"/>
      <c r="GCE4" s="86"/>
      <c r="GCF4" s="86"/>
      <c r="GCG4" s="86"/>
      <c r="GCH4" s="86"/>
      <c r="GCI4" s="86"/>
      <c r="GCJ4" s="86"/>
      <c r="GCK4" s="86"/>
      <c r="GCL4" s="86"/>
      <c r="GCM4" s="86"/>
      <c r="GCN4" s="86"/>
      <c r="GCO4" s="86"/>
      <c r="GCP4" s="86"/>
      <c r="GCQ4" s="86"/>
      <c r="GCR4" s="86"/>
      <c r="GCS4" s="86"/>
      <c r="GCT4" s="86"/>
      <c r="GCU4" s="86"/>
      <c r="GCV4" s="86"/>
      <c r="GCW4" s="86"/>
      <c r="GCX4" s="86"/>
      <c r="GCY4" s="86"/>
      <c r="GCZ4" s="86"/>
      <c r="GDA4" s="86"/>
      <c r="GDB4" s="86"/>
      <c r="GDC4" s="86"/>
      <c r="GDD4" s="86"/>
      <c r="GDE4" s="86"/>
      <c r="GDF4" s="86"/>
      <c r="GDG4" s="86"/>
      <c r="GDH4" s="86"/>
      <c r="GDI4" s="86"/>
      <c r="GDJ4" s="86"/>
      <c r="GDK4" s="86"/>
      <c r="GDL4" s="86"/>
      <c r="GDM4" s="86"/>
      <c r="GDN4" s="86"/>
      <c r="GDO4" s="86"/>
      <c r="GDP4" s="86"/>
      <c r="GDQ4" s="86"/>
      <c r="GDR4" s="86"/>
      <c r="GDS4" s="86"/>
      <c r="GDT4" s="86"/>
      <c r="GDU4" s="86"/>
      <c r="GDV4" s="86"/>
      <c r="GDW4" s="86"/>
      <c r="GDX4" s="86"/>
      <c r="GDY4" s="86"/>
      <c r="GDZ4" s="86"/>
      <c r="GEA4" s="86"/>
      <c r="GEB4" s="86"/>
      <c r="GEC4" s="86"/>
      <c r="GED4" s="86"/>
      <c r="GEE4" s="86"/>
      <c r="GEF4" s="86"/>
      <c r="GEG4" s="86"/>
      <c r="GEH4" s="86"/>
      <c r="GEI4" s="86"/>
      <c r="GEJ4" s="86"/>
      <c r="GEK4" s="86"/>
      <c r="GEL4" s="86"/>
      <c r="GEM4" s="86"/>
      <c r="GEN4" s="86"/>
      <c r="GEO4" s="86"/>
      <c r="GEP4" s="86"/>
      <c r="GEQ4" s="86"/>
      <c r="GER4" s="86"/>
      <c r="GES4" s="86"/>
      <c r="GET4" s="86"/>
      <c r="GEU4" s="86"/>
      <c r="GEV4" s="86"/>
      <c r="GEW4" s="86"/>
      <c r="GEX4" s="86"/>
      <c r="GEY4" s="86"/>
      <c r="GEZ4" s="86"/>
      <c r="GFA4" s="86"/>
      <c r="GFB4" s="86"/>
      <c r="GFC4" s="86"/>
      <c r="GFD4" s="86"/>
      <c r="GFE4" s="86"/>
      <c r="GFF4" s="86"/>
      <c r="GFG4" s="86"/>
      <c r="GFH4" s="86"/>
      <c r="GFI4" s="86"/>
      <c r="GFJ4" s="86"/>
      <c r="GFK4" s="86"/>
      <c r="GFL4" s="86"/>
      <c r="GFM4" s="86"/>
      <c r="GFN4" s="86"/>
      <c r="GFO4" s="86"/>
      <c r="GFP4" s="86"/>
      <c r="GFQ4" s="86"/>
      <c r="GFR4" s="86"/>
      <c r="GFS4" s="86"/>
      <c r="GFT4" s="86"/>
      <c r="GFU4" s="86"/>
      <c r="GFV4" s="86"/>
      <c r="GFW4" s="86"/>
      <c r="GFX4" s="86"/>
      <c r="GFY4" s="86"/>
      <c r="GFZ4" s="86"/>
      <c r="GGA4" s="86"/>
      <c r="GGB4" s="86"/>
      <c r="GGC4" s="86"/>
      <c r="GGD4" s="86"/>
      <c r="GGE4" s="86"/>
      <c r="GGF4" s="86"/>
      <c r="GGG4" s="86"/>
      <c r="GGH4" s="86"/>
      <c r="GGI4" s="86"/>
      <c r="GGJ4" s="86"/>
      <c r="GGK4" s="86"/>
      <c r="GGL4" s="86"/>
      <c r="GGM4" s="86"/>
      <c r="GGN4" s="86"/>
      <c r="GGO4" s="86"/>
      <c r="GGP4" s="86"/>
      <c r="GGQ4" s="86"/>
      <c r="GGR4" s="86"/>
      <c r="GGS4" s="86"/>
      <c r="GGT4" s="86"/>
      <c r="GGU4" s="86"/>
      <c r="GGV4" s="86"/>
      <c r="GGW4" s="86"/>
      <c r="GGX4" s="86"/>
      <c r="GGY4" s="86"/>
      <c r="GGZ4" s="86"/>
      <c r="GHA4" s="86"/>
      <c r="GHB4" s="86"/>
      <c r="GHC4" s="86"/>
      <c r="GHD4" s="86"/>
      <c r="GHE4" s="86"/>
      <c r="GHF4" s="86"/>
      <c r="GHG4" s="86"/>
      <c r="GHH4" s="86"/>
      <c r="GHI4" s="86"/>
      <c r="GHJ4" s="86"/>
      <c r="GHK4" s="86"/>
      <c r="GHL4" s="86"/>
      <c r="GHM4" s="86"/>
      <c r="GHN4" s="86"/>
      <c r="GHO4" s="86"/>
      <c r="GHP4" s="86"/>
      <c r="GHQ4" s="86"/>
      <c r="GHR4" s="86"/>
      <c r="GHS4" s="86"/>
      <c r="GHT4" s="86"/>
      <c r="GHU4" s="86"/>
      <c r="GHV4" s="86"/>
      <c r="GHW4" s="86"/>
      <c r="GHX4" s="86"/>
      <c r="GHY4" s="86"/>
      <c r="GHZ4" s="86"/>
      <c r="GIA4" s="86"/>
      <c r="GIB4" s="86"/>
      <c r="GIC4" s="86"/>
      <c r="GID4" s="86"/>
      <c r="GIE4" s="86"/>
      <c r="GIF4" s="86"/>
      <c r="GIG4" s="86"/>
      <c r="GIH4" s="86"/>
      <c r="GII4" s="86"/>
      <c r="GIJ4" s="86"/>
      <c r="GIK4" s="86"/>
      <c r="GIL4" s="86"/>
      <c r="GIM4" s="86"/>
      <c r="GIN4" s="86"/>
      <c r="GIO4" s="86"/>
      <c r="GIP4" s="86"/>
      <c r="GIQ4" s="86"/>
      <c r="GIR4" s="86"/>
      <c r="GIS4" s="86"/>
      <c r="GIT4" s="86"/>
      <c r="GIU4" s="86"/>
      <c r="GIV4" s="86"/>
      <c r="GIW4" s="86"/>
      <c r="GIX4" s="86"/>
      <c r="GIY4" s="86"/>
      <c r="GIZ4" s="86"/>
      <c r="GJA4" s="86"/>
      <c r="GJB4" s="86"/>
      <c r="GJC4" s="86"/>
      <c r="GJD4" s="86"/>
      <c r="GJE4" s="86"/>
      <c r="GJF4" s="86"/>
      <c r="GJG4" s="86"/>
      <c r="GJH4" s="86"/>
      <c r="GJI4" s="86"/>
      <c r="GJJ4" s="86"/>
      <c r="GJK4" s="86"/>
      <c r="GJL4" s="86"/>
      <c r="GJM4" s="86"/>
      <c r="GJN4" s="86"/>
      <c r="GJO4" s="86"/>
      <c r="GJP4" s="86"/>
      <c r="GJQ4" s="86"/>
      <c r="GJR4" s="86"/>
      <c r="GJS4" s="86"/>
      <c r="GJT4" s="86"/>
      <c r="GJU4" s="86"/>
      <c r="GJV4" s="86"/>
      <c r="GJW4" s="86"/>
      <c r="GJX4" s="86"/>
      <c r="GJY4" s="86"/>
      <c r="GJZ4" s="86"/>
      <c r="GKA4" s="86"/>
      <c r="GKB4" s="86"/>
      <c r="GKC4" s="86"/>
      <c r="GKD4" s="86"/>
      <c r="GKE4" s="86"/>
      <c r="GKF4" s="86"/>
      <c r="GKG4" s="86"/>
      <c r="GKH4" s="86"/>
      <c r="GKI4" s="86"/>
      <c r="GKJ4" s="86"/>
      <c r="GKK4" s="86"/>
      <c r="GKL4" s="86"/>
      <c r="GKM4" s="86"/>
      <c r="GKN4" s="86"/>
      <c r="GKO4" s="86"/>
      <c r="GKP4" s="86"/>
      <c r="GKQ4" s="86"/>
      <c r="GKR4" s="86"/>
      <c r="GKS4" s="86"/>
      <c r="GKT4" s="86"/>
      <c r="GKU4" s="86"/>
      <c r="GKV4" s="86"/>
      <c r="GKW4" s="86"/>
      <c r="GKX4" s="86"/>
      <c r="GKY4" s="86"/>
      <c r="GKZ4" s="86"/>
      <c r="GLA4" s="86"/>
      <c r="GLB4" s="86"/>
      <c r="GLC4" s="86"/>
      <c r="GLD4" s="86"/>
      <c r="GLE4" s="86"/>
      <c r="GLF4" s="86"/>
      <c r="GLG4" s="86"/>
      <c r="GLH4" s="86"/>
      <c r="GLI4" s="86"/>
      <c r="GLJ4" s="86"/>
      <c r="GLK4" s="86"/>
      <c r="GLL4" s="86"/>
      <c r="GLM4" s="86"/>
      <c r="GLN4" s="86"/>
      <c r="GLO4" s="86"/>
      <c r="GLP4" s="86"/>
      <c r="GLQ4" s="86"/>
      <c r="GLR4" s="86"/>
      <c r="GLS4" s="86"/>
      <c r="GLT4" s="86"/>
      <c r="GLU4" s="86"/>
      <c r="GLV4" s="86"/>
      <c r="GLW4" s="86"/>
      <c r="GLX4" s="86"/>
      <c r="GLY4" s="86"/>
      <c r="GLZ4" s="86"/>
      <c r="GMA4" s="86"/>
      <c r="GMB4" s="86"/>
      <c r="GMC4" s="86"/>
      <c r="GMD4" s="86"/>
      <c r="GME4" s="86"/>
      <c r="GMF4" s="86"/>
      <c r="GMG4" s="86"/>
      <c r="GMH4" s="86"/>
      <c r="GMI4" s="86"/>
      <c r="GMJ4" s="86"/>
      <c r="GMK4" s="86"/>
      <c r="GML4" s="86"/>
      <c r="GMM4" s="86"/>
      <c r="GMN4" s="86"/>
      <c r="GMO4" s="86"/>
      <c r="GMP4" s="86"/>
      <c r="GMQ4" s="86"/>
      <c r="GMR4" s="86"/>
      <c r="GMS4" s="86"/>
      <c r="GMT4" s="86"/>
      <c r="GMU4" s="86"/>
      <c r="GMV4" s="86"/>
      <c r="GMW4" s="86"/>
      <c r="GMX4" s="86"/>
      <c r="GMY4" s="86"/>
      <c r="GMZ4" s="86"/>
      <c r="GNA4" s="86"/>
      <c r="GNB4" s="86"/>
      <c r="GNC4" s="86"/>
      <c r="GND4" s="86"/>
      <c r="GNE4" s="86"/>
      <c r="GNF4" s="86"/>
      <c r="GNG4" s="86"/>
      <c r="GNH4" s="86"/>
      <c r="GNI4" s="86"/>
      <c r="GNJ4" s="86"/>
      <c r="GNK4" s="86"/>
      <c r="GNL4" s="86"/>
      <c r="GNM4" s="86"/>
      <c r="GNN4" s="86"/>
      <c r="GNO4" s="86"/>
      <c r="GNP4" s="86"/>
      <c r="GNQ4" s="86"/>
      <c r="GNR4" s="86"/>
      <c r="GNS4" s="86"/>
      <c r="GNT4" s="86"/>
      <c r="GNU4" s="86"/>
      <c r="GNV4" s="86"/>
      <c r="GNW4" s="86"/>
      <c r="GNX4" s="86"/>
      <c r="GNY4" s="86"/>
      <c r="GNZ4" s="86"/>
      <c r="GOA4" s="86"/>
      <c r="GOB4" s="86"/>
      <c r="GOC4" s="86"/>
      <c r="GOD4" s="86"/>
      <c r="GOE4" s="86"/>
      <c r="GOF4" s="86"/>
      <c r="GOG4" s="86"/>
      <c r="GOH4" s="86"/>
      <c r="GOI4" s="86"/>
      <c r="GOJ4" s="86"/>
      <c r="GOK4" s="86"/>
      <c r="GOL4" s="86"/>
      <c r="GOM4" s="86"/>
      <c r="GON4" s="86"/>
      <c r="GOO4" s="86"/>
      <c r="GOP4" s="86"/>
      <c r="GOQ4" s="86"/>
      <c r="GOR4" s="86"/>
      <c r="GOS4" s="86"/>
      <c r="GOT4" s="86"/>
      <c r="GOU4" s="86"/>
      <c r="GOV4" s="86"/>
      <c r="GOW4" s="86"/>
      <c r="GOX4" s="86"/>
      <c r="GOY4" s="86"/>
      <c r="GOZ4" s="86"/>
      <c r="GPA4" s="86"/>
      <c r="GPB4" s="86"/>
      <c r="GPC4" s="86"/>
      <c r="GPD4" s="86"/>
      <c r="GPE4" s="86"/>
      <c r="GPF4" s="86"/>
      <c r="GPG4" s="86"/>
      <c r="GPH4" s="86"/>
      <c r="GPI4" s="86"/>
      <c r="GPJ4" s="86"/>
      <c r="GPK4" s="86"/>
      <c r="GPL4" s="86"/>
      <c r="GPM4" s="86"/>
      <c r="GPN4" s="86"/>
      <c r="GPO4" s="86"/>
      <c r="GPP4" s="86"/>
      <c r="GPQ4" s="86"/>
      <c r="GPR4" s="86"/>
      <c r="GPS4" s="86"/>
      <c r="GPT4" s="86"/>
      <c r="GPU4" s="86"/>
      <c r="GPV4" s="86"/>
      <c r="GPW4" s="86"/>
      <c r="GPX4" s="86"/>
      <c r="GPY4" s="86"/>
      <c r="GPZ4" s="86"/>
      <c r="GQA4" s="86"/>
      <c r="GQB4" s="86"/>
      <c r="GQC4" s="86"/>
      <c r="GQD4" s="86"/>
      <c r="GQE4" s="86"/>
      <c r="GQF4" s="86"/>
      <c r="GQG4" s="86"/>
      <c r="GQH4" s="86"/>
      <c r="GQI4" s="86"/>
      <c r="GQJ4" s="86"/>
      <c r="GQK4" s="86"/>
      <c r="GQL4" s="86"/>
      <c r="GQM4" s="86"/>
      <c r="GQN4" s="86"/>
      <c r="GQO4" s="86"/>
      <c r="GQP4" s="86"/>
      <c r="GQQ4" s="86"/>
      <c r="GQR4" s="86"/>
      <c r="GQS4" s="86"/>
      <c r="GQT4" s="86"/>
      <c r="GQU4" s="86"/>
      <c r="GQV4" s="86"/>
      <c r="GQW4" s="86"/>
      <c r="GQX4" s="86"/>
      <c r="GQY4" s="86"/>
      <c r="GQZ4" s="86"/>
      <c r="GRA4" s="86"/>
      <c r="GRB4" s="86"/>
      <c r="GRC4" s="86"/>
      <c r="GRD4" s="86"/>
      <c r="GRE4" s="86"/>
      <c r="GRF4" s="86"/>
      <c r="GRG4" s="86"/>
      <c r="GRH4" s="86"/>
      <c r="GRI4" s="86"/>
      <c r="GRJ4" s="86"/>
      <c r="GRK4" s="86"/>
      <c r="GRL4" s="86"/>
      <c r="GRM4" s="86"/>
      <c r="GRN4" s="86"/>
      <c r="GRO4" s="86"/>
      <c r="GRP4" s="86"/>
      <c r="GRQ4" s="86"/>
      <c r="GRR4" s="86"/>
      <c r="GRS4" s="86"/>
      <c r="GRT4" s="86"/>
      <c r="GRU4" s="86"/>
      <c r="GRV4" s="86"/>
      <c r="GRW4" s="86"/>
      <c r="GRX4" s="86"/>
      <c r="GRY4" s="86"/>
      <c r="GRZ4" s="86"/>
      <c r="GSA4" s="86"/>
      <c r="GSB4" s="86"/>
      <c r="GSC4" s="86"/>
      <c r="GSD4" s="86"/>
      <c r="GSE4" s="86"/>
      <c r="GSF4" s="86"/>
      <c r="GSG4" s="86"/>
      <c r="GSH4" s="86"/>
      <c r="GSI4" s="86"/>
      <c r="GSJ4" s="86"/>
      <c r="GSK4" s="86"/>
      <c r="GSL4" s="86"/>
      <c r="GSM4" s="86"/>
      <c r="GSN4" s="86"/>
      <c r="GSO4" s="86"/>
      <c r="GSP4" s="86"/>
      <c r="GSQ4" s="86"/>
      <c r="GSR4" s="86"/>
      <c r="GSS4" s="86"/>
      <c r="GST4" s="86"/>
      <c r="GSU4" s="86"/>
      <c r="GSV4" s="86"/>
      <c r="GSW4" s="86"/>
      <c r="GSX4" s="86"/>
      <c r="GSY4" s="86"/>
      <c r="GSZ4" s="86"/>
      <c r="GTA4" s="86"/>
      <c r="GTB4" s="86"/>
      <c r="GTC4" s="86"/>
      <c r="GTD4" s="86"/>
      <c r="GTE4" s="86"/>
      <c r="GTF4" s="86"/>
      <c r="GTG4" s="86"/>
      <c r="GTH4" s="86"/>
      <c r="GTI4" s="86"/>
      <c r="GTJ4" s="86"/>
      <c r="GTK4" s="86"/>
      <c r="GTL4" s="86"/>
      <c r="GTM4" s="86"/>
      <c r="GTN4" s="86"/>
      <c r="GTO4" s="86"/>
      <c r="GTP4" s="86"/>
      <c r="GTQ4" s="86"/>
      <c r="GTR4" s="86"/>
      <c r="GTS4" s="86"/>
      <c r="GTT4" s="86"/>
      <c r="GTU4" s="86"/>
      <c r="GTV4" s="86"/>
      <c r="GTW4" s="86"/>
      <c r="GTX4" s="86"/>
      <c r="GTY4" s="86"/>
      <c r="GTZ4" s="86"/>
      <c r="GUA4" s="86"/>
      <c r="GUB4" s="86"/>
      <c r="GUC4" s="86"/>
      <c r="GUD4" s="86"/>
      <c r="GUE4" s="86"/>
      <c r="GUF4" s="86"/>
      <c r="GUG4" s="86"/>
      <c r="GUH4" s="86"/>
      <c r="GUI4" s="86"/>
      <c r="GUJ4" s="86"/>
      <c r="GUK4" s="86"/>
      <c r="GUL4" s="86"/>
      <c r="GUM4" s="86"/>
      <c r="GUN4" s="86"/>
      <c r="GUO4" s="86"/>
      <c r="GUP4" s="86"/>
      <c r="GUQ4" s="86"/>
      <c r="GUR4" s="86"/>
      <c r="GUS4" s="86"/>
      <c r="GUT4" s="86"/>
      <c r="GUU4" s="86"/>
      <c r="GUV4" s="86"/>
      <c r="GUW4" s="86"/>
      <c r="GUX4" s="86"/>
      <c r="GUY4" s="86"/>
      <c r="GUZ4" s="86"/>
      <c r="GVA4" s="86"/>
      <c r="GVB4" s="86"/>
      <c r="GVC4" s="86"/>
      <c r="GVD4" s="86"/>
      <c r="GVE4" s="86"/>
      <c r="GVF4" s="86"/>
      <c r="GVG4" s="86"/>
      <c r="GVH4" s="86"/>
      <c r="GVI4" s="86"/>
      <c r="GVJ4" s="86"/>
      <c r="GVK4" s="86"/>
      <c r="GVL4" s="86"/>
      <c r="GVM4" s="86"/>
      <c r="GVN4" s="86"/>
      <c r="GVO4" s="86"/>
      <c r="GVP4" s="86"/>
      <c r="GVQ4" s="86"/>
      <c r="GVR4" s="86"/>
      <c r="GVS4" s="86"/>
      <c r="GVT4" s="86"/>
      <c r="GVU4" s="86"/>
      <c r="GVV4" s="86"/>
      <c r="GVW4" s="86"/>
      <c r="GVX4" s="86"/>
      <c r="GVY4" s="86"/>
      <c r="GVZ4" s="86"/>
      <c r="GWA4" s="86"/>
      <c r="GWB4" s="86"/>
      <c r="GWC4" s="86"/>
      <c r="GWD4" s="86"/>
      <c r="GWE4" s="86"/>
      <c r="GWF4" s="86"/>
      <c r="GWG4" s="86"/>
      <c r="GWH4" s="86"/>
      <c r="GWI4" s="86"/>
      <c r="GWJ4" s="86"/>
      <c r="GWK4" s="86"/>
      <c r="GWL4" s="86"/>
      <c r="GWM4" s="86"/>
      <c r="GWN4" s="86"/>
      <c r="GWO4" s="86"/>
      <c r="GWP4" s="86"/>
      <c r="GWQ4" s="86"/>
      <c r="GWR4" s="86"/>
      <c r="GWS4" s="86"/>
      <c r="GWT4" s="86"/>
      <c r="GWU4" s="86"/>
      <c r="GWV4" s="86"/>
      <c r="GWW4" s="86"/>
      <c r="GWX4" s="86"/>
      <c r="GWY4" s="86"/>
      <c r="GWZ4" s="86"/>
      <c r="GXA4" s="86"/>
      <c r="GXB4" s="86"/>
      <c r="GXC4" s="86"/>
      <c r="GXD4" s="86"/>
      <c r="GXE4" s="86"/>
      <c r="GXF4" s="86"/>
      <c r="GXG4" s="86"/>
      <c r="GXH4" s="86"/>
      <c r="GXI4" s="86"/>
      <c r="GXJ4" s="86"/>
      <c r="GXK4" s="86"/>
      <c r="GXL4" s="86"/>
      <c r="GXM4" s="86"/>
      <c r="GXN4" s="86"/>
      <c r="GXO4" s="86"/>
      <c r="GXP4" s="86"/>
      <c r="GXQ4" s="86"/>
      <c r="GXR4" s="86"/>
      <c r="GXS4" s="86"/>
      <c r="GXT4" s="86"/>
      <c r="GXU4" s="86"/>
      <c r="GXV4" s="86"/>
      <c r="GXW4" s="86"/>
      <c r="GXX4" s="86"/>
      <c r="GXY4" s="86"/>
      <c r="GXZ4" s="86"/>
      <c r="GYA4" s="86"/>
      <c r="GYB4" s="86"/>
      <c r="GYC4" s="86"/>
      <c r="GYD4" s="86"/>
      <c r="GYE4" s="86"/>
      <c r="GYF4" s="86"/>
      <c r="GYG4" s="86"/>
      <c r="GYH4" s="86"/>
      <c r="GYI4" s="86"/>
      <c r="GYJ4" s="86"/>
      <c r="GYK4" s="86"/>
      <c r="GYL4" s="86"/>
      <c r="GYM4" s="86"/>
      <c r="GYN4" s="86"/>
      <c r="GYO4" s="86"/>
      <c r="GYP4" s="86"/>
      <c r="GYQ4" s="86"/>
      <c r="GYR4" s="86"/>
      <c r="GYS4" s="86"/>
      <c r="GYT4" s="86"/>
      <c r="GYU4" s="86"/>
      <c r="GYV4" s="86"/>
      <c r="GYW4" s="86"/>
      <c r="GYX4" s="86"/>
      <c r="GYY4" s="86"/>
      <c r="GYZ4" s="86"/>
      <c r="GZA4" s="86"/>
      <c r="GZB4" s="86"/>
      <c r="GZC4" s="86"/>
      <c r="GZD4" s="86"/>
      <c r="GZE4" s="86"/>
      <c r="GZF4" s="86"/>
      <c r="GZG4" s="86"/>
      <c r="GZH4" s="86"/>
      <c r="GZI4" s="86"/>
      <c r="GZJ4" s="86"/>
      <c r="GZK4" s="86"/>
      <c r="GZL4" s="86"/>
      <c r="GZM4" s="86"/>
      <c r="GZN4" s="86"/>
      <c r="GZO4" s="86"/>
      <c r="GZP4" s="86"/>
      <c r="GZQ4" s="86"/>
      <c r="GZR4" s="86"/>
      <c r="GZS4" s="86"/>
      <c r="GZT4" s="86"/>
      <c r="GZU4" s="86"/>
      <c r="GZV4" s="86"/>
      <c r="GZW4" s="86"/>
      <c r="GZX4" s="86"/>
      <c r="GZY4" s="86"/>
      <c r="GZZ4" s="86"/>
      <c r="HAA4" s="86"/>
      <c r="HAB4" s="86"/>
      <c r="HAC4" s="86"/>
      <c r="HAD4" s="86"/>
      <c r="HAE4" s="86"/>
      <c r="HAF4" s="86"/>
      <c r="HAG4" s="86"/>
      <c r="HAH4" s="86"/>
      <c r="HAI4" s="86"/>
      <c r="HAJ4" s="86"/>
      <c r="HAK4" s="86"/>
      <c r="HAL4" s="86"/>
      <c r="HAM4" s="86"/>
      <c r="HAN4" s="86"/>
      <c r="HAO4" s="86"/>
      <c r="HAP4" s="86"/>
      <c r="HAQ4" s="86"/>
      <c r="HAR4" s="86"/>
      <c r="HAS4" s="86"/>
      <c r="HAT4" s="86"/>
      <c r="HAU4" s="86"/>
      <c r="HAV4" s="86"/>
      <c r="HAW4" s="86"/>
      <c r="HAX4" s="86"/>
      <c r="HAY4" s="86"/>
      <c r="HAZ4" s="86"/>
      <c r="HBA4" s="86"/>
      <c r="HBB4" s="86"/>
      <c r="HBC4" s="86"/>
      <c r="HBD4" s="86"/>
      <c r="HBE4" s="86"/>
      <c r="HBF4" s="86"/>
      <c r="HBG4" s="86"/>
      <c r="HBH4" s="86"/>
      <c r="HBI4" s="86"/>
      <c r="HBJ4" s="86"/>
      <c r="HBK4" s="86"/>
      <c r="HBL4" s="86"/>
      <c r="HBM4" s="86"/>
      <c r="HBN4" s="86"/>
      <c r="HBO4" s="86"/>
      <c r="HBP4" s="86"/>
      <c r="HBQ4" s="86"/>
      <c r="HBR4" s="86"/>
      <c r="HBS4" s="86"/>
      <c r="HBT4" s="86"/>
      <c r="HBU4" s="86"/>
      <c r="HBV4" s="86"/>
      <c r="HBW4" s="86"/>
      <c r="HBX4" s="86"/>
      <c r="HBY4" s="86"/>
      <c r="HBZ4" s="86"/>
      <c r="HCA4" s="86"/>
      <c r="HCB4" s="86"/>
      <c r="HCC4" s="86"/>
      <c r="HCD4" s="86"/>
      <c r="HCE4" s="86"/>
      <c r="HCF4" s="86"/>
      <c r="HCG4" s="86"/>
      <c r="HCH4" s="86"/>
      <c r="HCI4" s="86"/>
      <c r="HCJ4" s="86"/>
      <c r="HCK4" s="86"/>
      <c r="HCL4" s="86"/>
      <c r="HCM4" s="86"/>
      <c r="HCN4" s="86"/>
      <c r="HCO4" s="86"/>
      <c r="HCP4" s="86"/>
      <c r="HCQ4" s="86"/>
      <c r="HCR4" s="86"/>
      <c r="HCS4" s="86"/>
      <c r="HCT4" s="86"/>
      <c r="HCU4" s="86"/>
      <c r="HCV4" s="86"/>
      <c r="HCW4" s="86"/>
      <c r="HCX4" s="86"/>
      <c r="HCY4" s="86"/>
      <c r="HCZ4" s="86"/>
      <c r="HDA4" s="86"/>
      <c r="HDB4" s="86"/>
      <c r="HDC4" s="86"/>
      <c r="HDD4" s="86"/>
      <c r="HDE4" s="86"/>
      <c r="HDF4" s="86"/>
      <c r="HDG4" s="86"/>
      <c r="HDH4" s="86"/>
      <c r="HDI4" s="86"/>
      <c r="HDJ4" s="86"/>
      <c r="HDK4" s="86"/>
      <c r="HDL4" s="86"/>
      <c r="HDM4" s="86"/>
      <c r="HDN4" s="86"/>
      <c r="HDO4" s="86"/>
      <c r="HDP4" s="86"/>
      <c r="HDQ4" s="86"/>
      <c r="HDR4" s="86"/>
      <c r="HDS4" s="86"/>
      <c r="HDT4" s="86"/>
      <c r="HDU4" s="86"/>
      <c r="HDV4" s="86"/>
      <c r="HDW4" s="86"/>
      <c r="HDX4" s="86"/>
      <c r="HDY4" s="86"/>
      <c r="HDZ4" s="86"/>
      <c r="HEA4" s="86"/>
      <c r="HEB4" s="86"/>
      <c r="HEC4" s="86"/>
      <c r="HED4" s="86"/>
      <c r="HEE4" s="86"/>
      <c r="HEF4" s="86"/>
      <c r="HEG4" s="86"/>
      <c r="HEH4" s="86"/>
      <c r="HEI4" s="86"/>
      <c r="HEJ4" s="86"/>
      <c r="HEK4" s="86"/>
      <c r="HEL4" s="86"/>
      <c r="HEM4" s="86"/>
      <c r="HEN4" s="86"/>
      <c r="HEO4" s="86"/>
      <c r="HEP4" s="86"/>
      <c r="HEQ4" s="86"/>
      <c r="HER4" s="86"/>
      <c r="HES4" s="86"/>
      <c r="HET4" s="86"/>
      <c r="HEU4" s="86"/>
      <c r="HEV4" s="86"/>
      <c r="HEW4" s="86"/>
      <c r="HEX4" s="86"/>
      <c r="HEY4" s="86"/>
      <c r="HEZ4" s="86"/>
      <c r="HFA4" s="86"/>
      <c r="HFB4" s="86"/>
      <c r="HFC4" s="86"/>
      <c r="HFD4" s="86"/>
      <c r="HFE4" s="86"/>
      <c r="HFF4" s="86"/>
      <c r="HFG4" s="86"/>
      <c r="HFH4" s="86"/>
      <c r="HFI4" s="86"/>
      <c r="HFJ4" s="86"/>
      <c r="HFK4" s="86"/>
      <c r="HFL4" s="86"/>
      <c r="HFM4" s="86"/>
      <c r="HFN4" s="86"/>
      <c r="HFO4" s="86"/>
      <c r="HFP4" s="86"/>
      <c r="HFQ4" s="86"/>
      <c r="HFR4" s="86"/>
      <c r="HFS4" s="86"/>
      <c r="HFT4" s="86"/>
      <c r="HFU4" s="86"/>
      <c r="HFV4" s="86"/>
      <c r="HFW4" s="86"/>
      <c r="HFX4" s="86"/>
      <c r="HFY4" s="86"/>
      <c r="HFZ4" s="86"/>
      <c r="HGA4" s="86"/>
      <c r="HGB4" s="86"/>
      <c r="HGC4" s="86"/>
      <c r="HGD4" s="86"/>
      <c r="HGE4" s="86"/>
      <c r="HGF4" s="86"/>
      <c r="HGG4" s="86"/>
      <c r="HGH4" s="86"/>
      <c r="HGI4" s="86"/>
      <c r="HGJ4" s="86"/>
      <c r="HGK4" s="86"/>
      <c r="HGL4" s="86"/>
      <c r="HGM4" s="86"/>
      <c r="HGN4" s="86"/>
      <c r="HGO4" s="86"/>
      <c r="HGP4" s="86"/>
      <c r="HGQ4" s="86"/>
      <c r="HGR4" s="86"/>
      <c r="HGS4" s="86"/>
      <c r="HGT4" s="86"/>
      <c r="HGU4" s="86"/>
      <c r="HGV4" s="86"/>
      <c r="HGW4" s="86"/>
      <c r="HGX4" s="86"/>
      <c r="HGY4" s="86"/>
      <c r="HGZ4" s="86"/>
      <c r="HHA4" s="86"/>
      <c r="HHB4" s="86"/>
      <c r="HHC4" s="86"/>
      <c r="HHD4" s="86"/>
      <c r="HHE4" s="86"/>
      <c r="HHF4" s="86"/>
      <c r="HHG4" s="86"/>
      <c r="HHH4" s="86"/>
      <c r="HHI4" s="86"/>
      <c r="HHJ4" s="86"/>
      <c r="HHK4" s="86"/>
      <c r="HHL4" s="86"/>
      <c r="HHM4" s="86"/>
      <c r="HHN4" s="86"/>
      <c r="HHO4" s="86"/>
      <c r="HHP4" s="86"/>
      <c r="HHQ4" s="86"/>
      <c r="HHR4" s="86"/>
      <c r="HHS4" s="86"/>
      <c r="HHT4" s="86"/>
      <c r="HHU4" s="86"/>
      <c r="HHV4" s="86"/>
      <c r="HHW4" s="86"/>
      <c r="HHX4" s="86"/>
      <c r="HHY4" s="86"/>
      <c r="HHZ4" s="86"/>
      <c r="HIA4" s="86"/>
      <c r="HIB4" s="86"/>
      <c r="HIC4" s="86"/>
      <c r="HID4" s="86"/>
      <c r="HIE4" s="86"/>
      <c r="HIF4" s="86"/>
      <c r="HIG4" s="86"/>
      <c r="HIH4" s="86"/>
      <c r="HII4" s="86"/>
      <c r="HIJ4" s="86"/>
      <c r="HIK4" s="86"/>
      <c r="HIL4" s="86"/>
      <c r="HIM4" s="86"/>
      <c r="HIN4" s="86"/>
      <c r="HIO4" s="86"/>
      <c r="HIP4" s="86"/>
      <c r="HIQ4" s="86"/>
      <c r="HIR4" s="86"/>
      <c r="HIS4" s="86"/>
      <c r="HIT4" s="86"/>
      <c r="HIU4" s="86"/>
      <c r="HIV4" s="86"/>
      <c r="HIW4" s="86"/>
      <c r="HIX4" s="86"/>
      <c r="HIY4" s="86"/>
      <c r="HIZ4" s="86"/>
      <c r="HJA4" s="86"/>
      <c r="HJB4" s="86"/>
      <c r="HJC4" s="86"/>
      <c r="HJD4" s="86"/>
      <c r="HJE4" s="86"/>
      <c r="HJF4" s="86"/>
      <c r="HJG4" s="86"/>
      <c r="HJH4" s="86"/>
      <c r="HJI4" s="86"/>
      <c r="HJJ4" s="86"/>
      <c r="HJK4" s="86"/>
      <c r="HJL4" s="86"/>
      <c r="HJM4" s="86"/>
      <c r="HJN4" s="86"/>
      <c r="HJO4" s="86"/>
      <c r="HJP4" s="86"/>
      <c r="HJQ4" s="86"/>
      <c r="HJR4" s="86"/>
      <c r="HJS4" s="86"/>
      <c r="HJT4" s="86"/>
      <c r="HJU4" s="86"/>
      <c r="HJV4" s="86"/>
      <c r="HJW4" s="86"/>
      <c r="HJX4" s="86"/>
      <c r="HJY4" s="86"/>
      <c r="HJZ4" s="86"/>
      <c r="HKA4" s="86"/>
      <c r="HKB4" s="86"/>
      <c r="HKC4" s="86"/>
      <c r="HKD4" s="86"/>
      <c r="HKE4" s="86"/>
      <c r="HKF4" s="86"/>
      <c r="HKG4" s="86"/>
      <c r="HKH4" s="86"/>
      <c r="HKI4" s="86"/>
      <c r="HKJ4" s="86"/>
      <c r="HKK4" s="86"/>
      <c r="HKL4" s="86"/>
      <c r="HKM4" s="86"/>
      <c r="HKN4" s="86"/>
      <c r="HKO4" s="86"/>
      <c r="HKP4" s="86"/>
      <c r="HKQ4" s="86"/>
      <c r="HKR4" s="86"/>
      <c r="HKS4" s="86"/>
      <c r="HKT4" s="86"/>
      <c r="HKU4" s="86"/>
      <c r="HKV4" s="86"/>
      <c r="HKW4" s="86"/>
      <c r="HKX4" s="86"/>
      <c r="HKY4" s="86"/>
      <c r="HKZ4" s="86"/>
      <c r="HLA4" s="86"/>
      <c r="HLB4" s="86"/>
      <c r="HLC4" s="86"/>
      <c r="HLD4" s="86"/>
      <c r="HLE4" s="86"/>
      <c r="HLF4" s="86"/>
      <c r="HLG4" s="86"/>
      <c r="HLH4" s="86"/>
      <c r="HLI4" s="86"/>
      <c r="HLJ4" s="86"/>
      <c r="HLK4" s="86"/>
      <c r="HLL4" s="86"/>
      <c r="HLM4" s="86"/>
      <c r="HLN4" s="86"/>
      <c r="HLO4" s="86"/>
      <c r="HLP4" s="86"/>
      <c r="HLQ4" s="86"/>
      <c r="HLR4" s="86"/>
      <c r="HLS4" s="86"/>
      <c r="HLT4" s="86"/>
      <c r="HLU4" s="86"/>
      <c r="HLV4" s="86"/>
      <c r="HLW4" s="86"/>
      <c r="HLX4" s="86"/>
      <c r="HLY4" s="86"/>
      <c r="HLZ4" s="86"/>
      <c r="HMA4" s="86"/>
      <c r="HMB4" s="86"/>
      <c r="HMC4" s="86"/>
      <c r="HMD4" s="86"/>
      <c r="HME4" s="86"/>
      <c r="HMF4" s="86"/>
      <c r="HMG4" s="86"/>
      <c r="HMH4" s="86"/>
      <c r="HMI4" s="86"/>
      <c r="HMJ4" s="86"/>
      <c r="HMK4" s="86"/>
      <c r="HML4" s="86"/>
      <c r="HMM4" s="86"/>
      <c r="HMN4" s="86"/>
      <c r="HMO4" s="86"/>
      <c r="HMP4" s="86"/>
      <c r="HMQ4" s="86"/>
      <c r="HMR4" s="86"/>
      <c r="HMS4" s="86"/>
      <c r="HMT4" s="86"/>
      <c r="HMU4" s="86"/>
      <c r="HMV4" s="86"/>
      <c r="HMW4" s="86"/>
      <c r="HMX4" s="86"/>
      <c r="HMY4" s="86"/>
      <c r="HMZ4" s="86"/>
      <c r="HNA4" s="86"/>
      <c r="HNB4" s="86"/>
      <c r="HNC4" s="86"/>
      <c r="HND4" s="86"/>
      <c r="HNE4" s="86"/>
      <c r="HNF4" s="86"/>
      <c r="HNG4" s="86"/>
      <c r="HNH4" s="86"/>
      <c r="HNI4" s="86"/>
      <c r="HNJ4" s="86"/>
      <c r="HNK4" s="86"/>
      <c r="HNL4" s="86"/>
      <c r="HNM4" s="86"/>
      <c r="HNN4" s="86"/>
      <c r="HNO4" s="86"/>
      <c r="HNP4" s="86"/>
      <c r="HNQ4" s="86"/>
      <c r="HNR4" s="86"/>
      <c r="HNS4" s="86"/>
      <c r="HNT4" s="86"/>
      <c r="HNU4" s="86"/>
      <c r="HNV4" s="86"/>
      <c r="HNW4" s="86"/>
      <c r="HNX4" s="86"/>
      <c r="HNY4" s="86"/>
      <c r="HNZ4" s="86"/>
      <c r="HOA4" s="86"/>
      <c r="HOB4" s="86"/>
      <c r="HOC4" s="86"/>
      <c r="HOD4" s="86"/>
      <c r="HOE4" s="86"/>
      <c r="HOF4" s="86"/>
      <c r="HOG4" s="86"/>
      <c r="HOH4" s="86"/>
      <c r="HOI4" s="86"/>
      <c r="HOJ4" s="86"/>
      <c r="HOK4" s="86"/>
      <c r="HOL4" s="86"/>
      <c r="HOM4" s="86"/>
      <c r="HON4" s="86"/>
      <c r="HOO4" s="86"/>
      <c r="HOP4" s="86"/>
      <c r="HOQ4" s="86"/>
      <c r="HOR4" s="86"/>
      <c r="HOS4" s="86"/>
      <c r="HOT4" s="86"/>
      <c r="HOU4" s="86"/>
      <c r="HOV4" s="86"/>
      <c r="HOW4" s="86"/>
      <c r="HOX4" s="86"/>
      <c r="HOY4" s="86"/>
      <c r="HOZ4" s="86"/>
      <c r="HPA4" s="86"/>
      <c r="HPB4" s="86"/>
      <c r="HPC4" s="86"/>
      <c r="HPD4" s="86"/>
      <c r="HPE4" s="86"/>
      <c r="HPF4" s="86"/>
      <c r="HPG4" s="86"/>
      <c r="HPH4" s="86"/>
      <c r="HPI4" s="86"/>
      <c r="HPJ4" s="86"/>
      <c r="HPK4" s="86"/>
      <c r="HPL4" s="86"/>
      <c r="HPM4" s="86"/>
      <c r="HPN4" s="86"/>
      <c r="HPO4" s="86"/>
      <c r="HPP4" s="86"/>
      <c r="HPQ4" s="86"/>
      <c r="HPR4" s="86"/>
      <c r="HPS4" s="86"/>
      <c r="HPT4" s="86"/>
      <c r="HPU4" s="86"/>
      <c r="HPV4" s="86"/>
      <c r="HPW4" s="86"/>
      <c r="HPX4" s="86"/>
      <c r="HPY4" s="86"/>
      <c r="HPZ4" s="86"/>
      <c r="HQA4" s="86"/>
      <c r="HQB4" s="86"/>
      <c r="HQC4" s="86"/>
      <c r="HQD4" s="86"/>
      <c r="HQE4" s="86"/>
      <c r="HQF4" s="86"/>
      <c r="HQG4" s="86"/>
      <c r="HQH4" s="86"/>
      <c r="HQI4" s="86"/>
      <c r="HQJ4" s="86"/>
      <c r="HQK4" s="86"/>
      <c r="HQL4" s="86"/>
      <c r="HQM4" s="86"/>
      <c r="HQN4" s="86"/>
      <c r="HQO4" s="86"/>
      <c r="HQP4" s="86"/>
      <c r="HQQ4" s="86"/>
      <c r="HQR4" s="86"/>
      <c r="HQS4" s="86"/>
      <c r="HQT4" s="86"/>
      <c r="HQU4" s="86"/>
      <c r="HQV4" s="86"/>
      <c r="HQW4" s="86"/>
      <c r="HQX4" s="86"/>
      <c r="HQY4" s="86"/>
      <c r="HQZ4" s="86"/>
      <c r="HRA4" s="86"/>
      <c r="HRB4" s="86"/>
      <c r="HRC4" s="86"/>
      <c r="HRD4" s="86"/>
      <c r="HRE4" s="86"/>
      <c r="HRF4" s="86"/>
      <c r="HRG4" s="86"/>
      <c r="HRH4" s="86"/>
      <c r="HRI4" s="86"/>
      <c r="HRJ4" s="86"/>
      <c r="HRK4" s="86"/>
      <c r="HRL4" s="86"/>
      <c r="HRM4" s="86"/>
      <c r="HRN4" s="86"/>
      <c r="HRO4" s="86"/>
      <c r="HRP4" s="86"/>
      <c r="HRQ4" s="86"/>
      <c r="HRR4" s="86"/>
      <c r="HRS4" s="86"/>
      <c r="HRT4" s="86"/>
      <c r="HRU4" s="86"/>
      <c r="HRV4" s="86"/>
      <c r="HRW4" s="86"/>
      <c r="HRX4" s="86"/>
      <c r="HRY4" s="86"/>
      <c r="HRZ4" s="86"/>
      <c r="HSA4" s="86"/>
      <c r="HSB4" s="86"/>
      <c r="HSC4" s="86"/>
      <c r="HSD4" s="86"/>
      <c r="HSE4" s="86"/>
      <c r="HSF4" s="86"/>
      <c r="HSG4" s="86"/>
      <c r="HSH4" s="86"/>
      <c r="HSI4" s="86"/>
      <c r="HSJ4" s="86"/>
      <c r="HSK4" s="86"/>
      <c r="HSL4" s="86"/>
      <c r="HSM4" s="86"/>
      <c r="HSN4" s="86"/>
      <c r="HSO4" s="86"/>
      <c r="HSP4" s="86"/>
      <c r="HSQ4" s="86"/>
      <c r="HSR4" s="86"/>
      <c r="HSS4" s="86"/>
      <c r="HST4" s="86"/>
      <c r="HSU4" s="86"/>
      <c r="HSV4" s="86"/>
      <c r="HSW4" s="86"/>
      <c r="HSX4" s="86"/>
      <c r="HSY4" s="86"/>
      <c r="HSZ4" s="86"/>
      <c r="HTA4" s="86"/>
      <c r="HTB4" s="86"/>
      <c r="HTC4" s="86"/>
      <c r="HTD4" s="86"/>
      <c r="HTE4" s="86"/>
      <c r="HTF4" s="86"/>
      <c r="HTG4" s="86"/>
      <c r="HTH4" s="86"/>
      <c r="HTI4" s="86"/>
      <c r="HTJ4" s="86"/>
      <c r="HTK4" s="86"/>
      <c r="HTL4" s="86"/>
      <c r="HTM4" s="86"/>
      <c r="HTN4" s="86"/>
      <c r="HTO4" s="86"/>
      <c r="HTP4" s="86"/>
      <c r="HTQ4" s="86"/>
      <c r="HTR4" s="86"/>
      <c r="HTS4" s="86"/>
      <c r="HTT4" s="86"/>
      <c r="HTU4" s="86"/>
      <c r="HTV4" s="86"/>
      <c r="HTW4" s="86"/>
      <c r="HTX4" s="86"/>
      <c r="HTY4" s="86"/>
      <c r="HTZ4" s="86"/>
      <c r="HUA4" s="86"/>
      <c r="HUB4" s="86"/>
      <c r="HUC4" s="86"/>
      <c r="HUD4" s="86"/>
      <c r="HUE4" s="86"/>
      <c r="HUF4" s="86"/>
      <c r="HUG4" s="86"/>
      <c r="HUH4" s="86"/>
      <c r="HUI4" s="86"/>
      <c r="HUJ4" s="86"/>
      <c r="HUK4" s="86"/>
      <c r="HUL4" s="86"/>
      <c r="HUM4" s="86"/>
      <c r="HUN4" s="86"/>
      <c r="HUO4" s="86"/>
      <c r="HUP4" s="86"/>
      <c r="HUQ4" s="86"/>
      <c r="HUR4" s="86"/>
      <c r="HUS4" s="86"/>
      <c r="HUT4" s="86"/>
      <c r="HUU4" s="86"/>
      <c r="HUV4" s="86"/>
      <c r="HUW4" s="86"/>
      <c r="HUX4" s="86"/>
      <c r="HUY4" s="86"/>
      <c r="HUZ4" s="86"/>
      <c r="HVA4" s="86"/>
      <c r="HVB4" s="86"/>
      <c r="HVC4" s="86"/>
      <c r="HVD4" s="86"/>
      <c r="HVE4" s="86"/>
      <c r="HVF4" s="86"/>
      <c r="HVG4" s="86"/>
      <c r="HVH4" s="86"/>
      <c r="HVI4" s="86"/>
      <c r="HVJ4" s="86"/>
      <c r="HVK4" s="86"/>
      <c r="HVL4" s="86"/>
      <c r="HVM4" s="86"/>
      <c r="HVN4" s="86"/>
      <c r="HVO4" s="86"/>
      <c r="HVP4" s="86"/>
      <c r="HVQ4" s="86"/>
      <c r="HVR4" s="86"/>
      <c r="HVS4" s="86"/>
      <c r="HVT4" s="86"/>
      <c r="HVU4" s="86"/>
      <c r="HVV4" s="86"/>
      <c r="HVW4" s="86"/>
      <c r="HVX4" s="86"/>
      <c r="HVY4" s="86"/>
      <c r="HVZ4" s="86"/>
      <c r="HWA4" s="86"/>
      <c r="HWB4" s="86"/>
      <c r="HWC4" s="86"/>
      <c r="HWD4" s="86"/>
      <c r="HWE4" s="86"/>
      <c r="HWF4" s="86"/>
      <c r="HWG4" s="86"/>
      <c r="HWH4" s="86"/>
      <c r="HWI4" s="86"/>
      <c r="HWJ4" s="86"/>
      <c r="HWK4" s="86"/>
      <c r="HWL4" s="86"/>
      <c r="HWM4" s="86"/>
      <c r="HWN4" s="86"/>
      <c r="HWO4" s="86"/>
      <c r="HWP4" s="86"/>
      <c r="HWQ4" s="86"/>
      <c r="HWR4" s="86"/>
      <c r="HWS4" s="86"/>
      <c r="HWT4" s="86"/>
      <c r="HWU4" s="86"/>
      <c r="HWV4" s="86"/>
      <c r="HWW4" s="86"/>
      <c r="HWX4" s="86"/>
      <c r="HWY4" s="86"/>
      <c r="HWZ4" s="86"/>
      <c r="HXA4" s="86"/>
      <c r="HXB4" s="86"/>
      <c r="HXC4" s="86"/>
      <c r="HXD4" s="86"/>
      <c r="HXE4" s="86"/>
      <c r="HXF4" s="86"/>
      <c r="HXG4" s="86"/>
      <c r="HXH4" s="86"/>
      <c r="HXI4" s="86"/>
      <c r="HXJ4" s="86"/>
      <c r="HXK4" s="86"/>
      <c r="HXL4" s="86"/>
      <c r="HXM4" s="86"/>
      <c r="HXN4" s="86"/>
      <c r="HXO4" s="86"/>
      <c r="HXP4" s="86"/>
      <c r="HXQ4" s="86"/>
      <c r="HXR4" s="86"/>
      <c r="HXS4" s="86"/>
      <c r="HXT4" s="86"/>
      <c r="HXU4" s="86"/>
      <c r="HXV4" s="86"/>
      <c r="HXW4" s="86"/>
      <c r="HXX4" s="86"/>
      <c r="HXY4" s="86"/>
      <c r="HXZ4" s="86"/>
      <c r="HYA4" s="86"/>
      <c r="HYB4" s="86"/>
      <c r="HYC4" s="86"/>
      <c r="HYD4" s="86"/>
      <c r="HYE4" s="86"/>
      <c r="HYF4" s="86"/>
      <c r="HYG4" s="86"/>
      <c r="HYH4" s="86"/>
      <c r="HYI4" s="86"/>
      <c r="HYJ4" s="86"/>
      <c r="HYK4" s="86"/>
      <c r="HYL4" s="86"/>
      <c r="HYM4" s="86"/>
      <c r="HYN4" s="86"/>
      <c r="HYO4" s="86"/>
      <c r="HYP4" s="86"/>
      <c r="HYQ4" s="86"/>
      <c r="HYR4" s="86"/>
      <c r="HYS4" s="86"/>
      <c r="HYT4" s="86"/>
      <c r="HYU4" s="86"/>
      <c r="HYV4" s="86"/>
      <c r="HYW4" s="86"/>
      <c r="HYX4" s="86"/>
      <c r="HYY4" s="86"/>
      <c r="HYZ4" s="86"/>
      <c r="HZA4" s="86"/>
      <c r="HZB4" s="86"/>
      <c r="HZC4" s="86"/>
      <c r="HZD4" s="86"/>
      <c r="HZE4" s="86"/>
      <c r="HZF4" s="86"/>
      <c r="HZG4" s="86"/>
      <c r="HZH4" s="86"/>
      <c r="HZI4" s="86"/>
      <c r="HZJ4" s="86"/>
      <c r="HZK4" s="86"/>
      <c r="HZL4" s="86"/>
      <c r="HZM4" s="86"/>
      <c r="HZN4" s="86"/>
      <c r="HZO4" s="86"/>
      <c r="HZP4" s="86"/>
      <c r="HZQ4" s="86"/>
      <c r="HZR4" s="86"/>
      <c r="HZS4" s="86"/>
      <c r="HZT4" s="86"/>
      <c r="HZU4" s="86"/>
      <c r="HZV4" s="86"/>
      <c r="HZW4" s="86"/>
      <c r="HZX4" s="86"/>
      <c r="HZY4" s="86"/>
      <c r="HZZ4" s="86"/>
      <c r="IAA4" s="86"/>
      <c r="IAB4" s="86"/>
      <c r="IAC4" s="86"/>
      <c r="IAD4" s="86"/>
      <c r="IAE4" s="86"/>
      <c r="IAF4" s="86"/>
      <c r="IAG4" s="86"/>
      <c r="IAH4" s="86"/>
      <c r="IAI4" s="86"/>
      <c r="IAJ4" s="86"/>
      <c r="IAK4" s="86"/>
      <c r="IAL4" s="86"/>
      <c r="IAM4" s="86"/>
      <c r="IAN4" s="86"/>
      <c r="IAO4" s="86"/>
      <c r="IAP4" s="86"/>
      <c r="IAQ4" s="86"/>
      <c r="IAR4" s="86"/>
      <c r="IAS4" s="86"/>
      <c r="IAT4" s="86"/>
      <c r="IAU4" s="86"/>
      <c r="IAV4" s="86"/>
      <c r="IAW4" s="86"/>
      <c r="IAX4" s="86"/>
      <c r="IAY4" s="86"/>
      <c r="IAZ4" s="86"/>
      <c r="IBA4" s="86"/>
      <c r="IBB4" s="86"/>
      <c r="IBC4" s="86"/>
      <c r="IBD4" s="86"/>
      <c r="IBE4" s="86"/>
      <c r="IBF4" s="86"/>
      <c r="IBG4" s="86"/>
      <c r="IBH4" s="86"/>
      <c r="IBI4" s="86"/>
      <c r="IBJ4" s="86"/>
      <c r="IBK4" s="86"/>
      <c r="IBL4" s="86"/>
      <c r="IBM4" s="86"/>
      <c r="IBN4" s="86"/>
      <c r="IBO4" s="86"/>
      <c r="IBP4" s="86"/>
      <c r="IBQ4" s="86"/>
      <c r="IBR4" s="86"/>
      <c r="IBS4" s="86"/>
      <c r="IBT4" s="86"/>
      <c r="IBU4" s="86"/>
      <c r="IBV4" s="86"/>
      <c r="IBW4" s="86"/>
      <c r="IBX4" s="86"/>
      <c r="IBY4" s="86"/>
      <c r="IBZ4" s="86"/>
      <c r="ICA4" s="86"/>
      <c r="ICB4" s="86"/>
      <c r="ICC4" s="86"/>
      <c r="ICD4" s="86"/>
      <c r="ICE4" s="86"/>
      <c r="ICF4" s="86"/>
      <c r="ICG4" s="86"/>
      <c r="ICH4" s="86"/>
      <c r="ICI4" s="86"/>
      <c r="ICJ4" s="86"/>
      <c r="ICK4" s="86"/>
      <c r="ICL4" s="86"/>
      <c r="ICM4" s="86"/>
      <c r="ICN4" s="86"/>
      <c r="ICO4" s="86"/>
      <c r="ICP4" s="86"/>
      <c r="ICQ4" s="86"/>
      <c r="ICR4" s="86"/>
      <c r="ICS4" s="86"/>
      <c r="ICT4" s="86"/>
      <c r="ICU4" s="86"/>
      <c r="ICV4" s="86"/>
      <c r="ICW4" s="86"/>
      <c r="ICX4" s="86"/>
      <c r="ICY4" s="86"/>
      <c r="ICZ4" s="86"/>
      <c r="IDA4" s="86"/>
      <c r="IDB4" s="86"/>
      <c r="IDC4" s="86"/>
      <c r="IDD4" s="86"/>
      <c r="IDE4" s="86"/>
      <c r="IDF4" s="86"/>
      <c r="IDG4" s="86"/>
      <c r="IDH4" s="86"/>
      <c r="IDI4" s="86"/>
      <c r="IDJ4" s="86"/>
      <c r="IDK4" s="86"/>
      <c r="IDL4" s="86"/>
      <c r="IDM4" s="86"/>
      <c r="IDN4" s="86"/>
      <c r="IDO4" s="86"/>
      <c r="IDP4" s="86"/>
      <c r="IDQ4" s="86"/>
      <c r="IDR4" s="86"/>
      <c r="IDS4" s="86"/>
      <c r="IDT4" s="86"/>
      <c r="IDU4" s="86"/>
      <c r="IDV4" s="86"/>
      <c r="IDW4" s="86"/>
      <c r="IDX4" s="86"/>
      <c r="IDY4" s="86"/>
      <c r="IDZ4" s="86"/>
      <c r="IEA4" s="86"/>
      <c r="IEB4" s="86"/>
      <c r="IEC4" s="86"/>
      <c r="IED4" s="86"/>
      <c r="IEE4" s="86"/>
      <c r="IEF4" s="86"/>
      <c r="IEG4" s="86"/>
      <c r="IEH4" s="86"/>
      <c r="IEI4" s="86"/>
      <c r="IEJ4" s="86"/>
      <c r="IEK4" s="86"/>
      <c r="IEL4" s="86"/>
      <c r="IEM4" s="86"/>
      <c r="IEN4" s="86"/>
      <c r="IEO4" s="86"/>
      <c r="IEP4" s="86"/>
      <c r="IEQ4" s="86"/>
      <c r="IER4" s="86"/>
      <c r="IES4" s="86"/>
      <c r="IET4" s="86"/>
      <c r="IEU4" s="86"/>
      <c r="IEV4" s="86"/>
      <c r="IEW4" s="86"/>
      <c r="IEX4" s="86"/>
      <c r="IEY4" s="86"/>
      <c r="IEZ4" s="86"/>
      <c r="IFA4" s="86"/>
      <c r="IFB4" s="86"/>
      <c r="IFC4" s="86"/>
      <c r="IFD4" s="86"/>
      <c r="IFE4" s="86"/>
      <c r="IFF4" s="86"/>
      <c r="IFG4" s="86"/>
      <c r="IFH4" s="86"/>
      <c r="IFI4" s="86"/>
      <c r="IFJ4" s="86"/>
      <c r="IFK4" s="86"/>
      <c r="IFL4" s="86"/>
      <c r="IFM4" s="86"/>
      <c r="IFN4" s="86"/>
      <c r="IFO4" s="86"/>
      <c r="IFP4" s="86"/>
      <c r="IFQ4" s="86"/>
      <c r="IFR4" s="86"/>
      <c r="IFS4" s="86"/>
      <c r="IFT4" s="86"/>
      <c r="IFU4" s="86"/>
      <c r="IFV4" s="86"/>
      <c r="IFW4" s="86"/>
      <c r="IFX4" s="86"/>
      <c r="IFY4" s="86"/>
      <c r="IFZ4" s="86"/>
      <c r="IGA4" s="86"/>
      <c r="IGB4" s="86"/>
      <c r="IGC4" s="86"/>
      <c r="IGD4" s="86"/>
      <c r="IGE4" s="86"/>
      <c r="IGF4" s="86"/>
      <c r="IGG4" s="86"/>
      <c r="IGH4" s="86"/>
      <c r="IGI4" s="86"/>
      <c r="IGJ4" s="86"/>
      <c r="IGK4" s="86"/>
      <c r="IGL4" s="86"/>
      <c r="IGM4" s="86"/>
      <c r="IGN4" s="86"/>
      <c r="IGO4" s="86"/>
      <c r="IGP4" s="86"/>
      <c r="IGQ4" s="86"/>
      <c r="IGR4" s="86"/>
      <c r="IGS4" s="86"/>
      <c r="IGT4" s="86"/>
      <c r="IGU4" s="86"/>
      <c r="IGV4" s="86"/>
      <c r="IGW4" s="86"/>
      <c r="IGX4" s="86"/>
      <c r="IGY4" s="86"/>
      <c r="IGZ4" s="86"/>
      <c r="IHA4" s="86"/>
      <c r="IHB4" s="86"/>
      <c r="IHC4" s="86"/>
      <c r="IHD4" s="86"/>
      <c r="IHE4" s="86"/>
      <c r="IHF4" s="86"/>
      <c r="IHG4" s="86"/>
      <c r="IHH4" s="86"/>
      <c r="IHI4" s="86"/>
      <c r="IHJ4" s="86"/>
      <c r="IHK4" s="86"/>
      <c r="IHL4" s="86"/>
      <c r="IHM4" s="86"/>
      <c r="IHN4" s="86"/>
      <c r="IHO4" s="86"/>
      <c r="IHP4" s="86"/>
      <c r="IHQ4" s="86"/>
      <c r="IHR4" s="86"/>
      <c r="IHS4" s="86"/>
      <c r="IHT4" s="86"/>
      <c r="IHU4" s="86"/>
      <c r="IHV4" s="86"/>
      <c r="IHW4" s="86"/>
      <c r="IHX4" s="86"/>
      <c r="IHY4" s="86"/>
      <c r="IHZ4" s="86"/>
      <c r="IIA4" s="86"/>
      <c r="IIB4" s="86"/>
      <c r="IIC4" s="86"/>
      <c r="IID4" s="86"/>
      <c r="IIE4" s="86"/>
      <c r="IIF4" s="86"/>
      <c r="IIG4" s="86"/>
      <c r="IIH4" s="86"/>
      <c r="III4" s="86"/>
      <c r="IIJ4" s="86"/>
      <c r="IIK4" s="86"/>
      <c r="IIL4" s="86"/>
      <c r="IIM4" s="86"/>
      <c r="IIN4" s="86"/>
      <c r="IIO4" s="86"/>
      <c r="IIP4" s="86"/>
      <c r="IIQ4" s="86"/>
      <c r="IIR4" s="86"/>
      <c r="IIS4" s="86"/>
      <c r="IIT4" s="86"/>
      <c r="IIU4" s="86"/>
      <c r="IIV4" s="86"/>
      <c r="IIW4" s="86"/>
      <c r="IIX4" s="86"/>
      <c r="IIY4" s="86"/>
      <c r="IIZ4" s="86"/>
      <c r="IJA4" s="86"/>
      <c r="IJB4" s="86"/>
      <c r="IJC4" s="86"/>
      <c r="IJD4" s="86"/>
      <c r="IJE4" s="86"/>
      <c r="IJF4" s="86"/>
      <c r="IJG4" s="86"/>
      <c r="IJH4" s="86"/>
      <c r="IJI4" s="86"/>
      <c r="IJJ4" s="86"/>
      <c r="IJK4" s="86"/>
      <c r="IJL4" s="86"/>
      <c r="IJM4" s="86"/>
      <c r="IJN4" s="86"/>
      <c r="IJO4" s="86"/>
      <c r="IJP4" s="86"/>
      <c r="IJQ4" s="86"/>
      <c r="IJR4" s="86"/>
      <c r="IJS4" s="86"/>
      <c r="IJT4" s="86"/>
      <c r="IJU4" s="86"/>
      <c r="IJV4" s="86"/>
      <c r="IJW4" s="86"/>
      <c r="IJX4" s="86"/>
      <c r="IJY4" s="86"/>
      <c r="IJZ4" s="86"/>
      <c r="IKA4" s="86"/>
      <c r="IKB4" s="86"/>
      <c r="IKC4" s="86"/>
      <c r="IKD4" s="86"/>
      <c r="IKE4" s="86"/>
      <c r="IKF4" s="86"/>
      <c r="IKG4" s="86"/>
      <c r="IKH4" s="86"/>
      <c r="IKI4" s="86"/>
      <c r="IKJ4" s="86"/>
      <c r="IKK4" s="86"/>
      <c r="IKL4" s="86"/>
      <c r="IKM4" s="86"/>
      <c r="IKN4" s="86"/>
      <c r="IKO4" s="86"/>
      <c r="IKP4" s="86"/>
      <c r="IKQ4" s="86"/>
      <c r="IKR4" s="86"/>
      <c r="IKS4" s="86"/>
      <c r="IKT4" s="86"/>
      <c r="IKU4" s="86"/>
      <c r="IKV4" s="86"/>
      <c r="IKW4" s="86"/>
      <c r="IKX4" s="86"/>
      <c r="IKY4" s="86"/>
      <c r="IKZ4" s="86"/>
      <c r="ILA4" s="86"/>
      <c r="ILB4" s="86"/>
      <c r="ILC4" s="86"/>
      <c r="ILD4" s="86"/>
      <c r="ILE4" s="86"/>
      <c r="ILF4" s="86"/>
      <c r="ILG4" s="86"/>
      <c r="ILH4" s="86"/>
      <c r="ILI4" s="86"/>
      <c r="ILJ4" s="86"/>
      <c r="ILK4" s="86"/>
      <c r="ILL4" s="86"/>
      <c r="ILM4" s="86"/>
      <c r="ILN4" s="86"/>
      <c r="ILO4" s="86"/>
      <c r="ILP4" s="86"/>
      <c r="ILQ4" s="86"/>
      <c r="ILR4" s="86"/>
      <c r="ILS4" s="86"/>
      <c r="ILT4" s="86"/>
      <c r="ILU4" s="86"/>
      <c r="ILV4" s="86"/>
      <c r="ILW4" s="86"/>
      <c r="ILX4" s="86"/>
      <c r="ILY4" s="86"/>
      <c r="ILZ4" s="86"/>
      <c r="IMA4" s="86"/>
      <c r="IMB4" s="86"/>
      <c r="IMC4" s="86"/>
      <c r="IMD4" s="86"/>
      <c r="IME4" s="86"/>
      <c r="IMF4" s="86"/>
      <c r="IMG4" s="86"/>
      <c r="IMH4" s="86"/>
      <c r="IMI4" s="86"/>
      <c r="IMJ4" s="86"/>
      <c r="IMK4" s="86"/>
      <c r="IML4" s="86"/>
      <c r="IMM4" s="86"/>
      <c r="IMN4" s="86"/>
      <c r="IMO4" s="86"/>
      <c r="IMP4" s="86"/>
      <c r="IMQ4" s="86"/>
      <c r="IMR4" s="86"/>
      <c r="IMS4" s="86"/>
      <c r="IMT4" s="86"/>
      <c r="IMU4" s="86"/>
      <c r="IMV4" s="86"/>
      <c r="IMW4" s="86"/>
      <c r="IMX4" s="86"/>
      <c r="IMY4" s="86"/>
      <c r="IMZ4" s="86"/>
      <c r="INA4" s="86"/>
      <c r="INB4" s="86"/>
      <c r="INC4" s="86"/>
      <c r="IND4" s="86"/>
      <c r="INE4" s="86"/>
      <c r="INF4" s="86"/>
      <c r="ING4" s="86"/>
      <c r="INH4" s="86"/>
      <c r="INI4" s="86"/>
      <c r="INJ4" s="86"/>
      <c r="INK4" s="86"/>
      <c r="INL4" s="86"/>
      <c r="INM4" s="86"/>
      <c r="INN4" s="86"/>
      <c r="INO4" s="86"/>
      <c r="INP4" s="86"/>
      <c r="INQ4" s="86"/>
      <c r="INR4" s="86"/>
      <c r="INS4" s="86"/>
      <c r="INT4" s="86"/>
      <c r="INU4" s="86"/>
      <c r="INV4" s="86"/>
      <c r="INW4" s="86"/>
      <c r="INX4" s="86"/>
      <c r="INY4" s="86"/>
      <c r="INZ4" s="86"/>
      <c r="IOA4" s="86"/>
      <c r="IOB4" s="86"/>
      <c r="IOC4" s="86"/>
      <c r="IOD4" s="86"/>
      <c r="IOE4" s="86"/>
      <c r="IOF4" s="86"/>
      <c r="IOG4" s="86"/>
      <c r="IOH4" s="86"/>
      <c r="IOI4" s="86"/>
      <c r="IOJ4" s="86"/>
      <c r="IOK4" s="86"/>
      <c r="IOL4" s="86"/>
      <c r="IOM4" s="86"/>
      <c r="ION4" s="86"/>
      <c r="IOO4" s="86"/>
      <c r="IOP4" s="86"/>
      <c r="IOQ4" s="86"/>
      <c r="IOR4" s="86"/>
      <c r="IOS4" s="86"/>
      <c r="IOT4" s="86"/>
      <c r="IOU4" s="86"/>
      <c r="IOV4" s="86"/>
      <c r="IOW4" s="86"/>
      <c r="IOX4" s="86"/>
      <c r="IOY4" s="86"/>
      <c r="IOZ4" s="86"/>
      <c r="IPA4" s="86"/>
      <c r="IPB4" s="86"/>
      <c r="IPC4" s="86"/>
      <c r="IPD4" s="86"/>
      <c r="IPE4" s="86"/>
      <c r="IPF4" s="86"/>
      <c r="IPG4" s="86"/>
      <c r="IPH4" s="86"/>
      <c r="IPI4" s="86"/>
      <c r="IPJ4" s="86"/>
      <c r="IPK4" s="86"/>
      <c r="IPL4" s="86"/>
      <c r="IPM4" s="86"/>
      <c r="IPN4" s="86"/>
      <c r="IPO4" s="86"/>
      <c r="IPP4" s="86"/>
      <c r="IPQ4" s="86"/>
      <c r="IPR4" s="86"/>
      <c r="IPS4" s="86"/>
      <c r="IPT4" s="86"/>
      <c r="IPU4" s="86"/>
      <c r="IPV4" s="86"/>
      <c r="IPW4" s="86"/>
      <c r="IPX4" s="86"/>
      <c r="IPY4" s="86"/>
      <c r="IPZ4" s="86"/>
      <c r="IQA4" s="86"/>
      <c r="IQB4" s="86"/>
      <c r="IQC4" s="86"/>
      <c r="IQD4" s="86"/>
      <c r="IQE4" s="86"/>
      <c r="IQF4" s="86"/>
      <c r="IQG4" s="86"/>
      <c r="IQH4" s="86"/>
      <c r="IQI4" s="86"/>
      <c r="IQJ4" s="86"/>
      <c r="IQK4" s="86"/>
      <c r="IQL4" s="86"/>
      <c r="IQM4" s="86"/>
      <c r="IQN4" s="86"/>
      <c r="IQO4" s="86"/>
      <c r="IQP4" s="86"/>
      <c r="IQQ4" s="86"/>
      <c r="IQR4" s="86"/>
      <c r="IQS4" s="86"/>
      <c r="IQT4" s="86"/>
      <c r="IQU4" s="86"/>
      <c r="IQV4" s="86"/>
      <c r="IQW4" s="86"/>
      <c r="IQX4" s="86"/>
      <c r="IQY4" s="86"/>
      <c r="IQZ4" s="86"/>
      <c r="IRA4" s="86"/>
      <c r="IRB4" s="86"/>
      <c r="IRC4" s="86"/>
      <c r="IRD4" s="86"/>
      <c r="IRE4" s="86"/>
      <c r="IRF4" s="86"/>
      <c r="IRG4" s="86"/>
      <c r="IRH4" s="86"/>
      <c r="IRI4" s="86"/>
      <c r="IRJ4" s="86"/>
      <c r="IRK4" s="86"/>
      <c r="IRL4" s="86"/>
      <c r="IRM4" s="86"/>
      <c r="IRN4" s="86"/>
      <c r="IRO4" s="86"/>
      <c r="IRP4" s="86"/>
      <c r="IRQ4" s="86"/>
      <c r="IRR4" s="86"/>
      <c r="IRS4" s="86"/>
      <c r="IRT4" s="86"/>
      <c r="IRU4" s="86"/>
      <c r="IRV4" s="86"/>
      <c r="IRW4" s="86"/>
      <c r="IRX4" s="86"/>
      <c r="IRY4" s="86"/>
      <c r="IRZ4" s="86"/>
      <c r="ISA4" s="86"/>
      <c r="ISB4" s="86"/>
      <c r="ISC4" s="86"/>
      <c r="ISD4" s="86"/>
      <c r="ISE4" s="86"/>
      <c r="ISF4" s="86"/>
      <c r="ISG4" s="86"/>
      <c r="ISH4" s="86"/>
      <c r="ISI4" s="86"/>
      <c r="ISJ4" s="86"/>
      <c r="ISK4" s="86"/>
      <c r="ISL4" s="86"/>
      <c r="ISM4" s="86"/>
      <c r="ISN4" s="86"/>
      <c r="ISO4" s="86"/>
      <c r="ISP4" s="86"/>
      <c r="ISQ4" s="86"/>
      <c r="ISR4" s="86"/>
      <c r="ISS4" s="86"/>
      <c r="IST4" s="86"/>
      <c r="ISU4" s="86"/>
      <c r="ISV4" s="86"/>
      <c r="ISW4" s="86"/>
      <c r="ISX4" s="86"/>
      <c r="ISY4" s="86"/>
      <c r="ISZ4" s="86"/>
      <c r="ITA4" s="86"/>
      <c r="ITB4" s="86"/>
      <c r="ITC4" s="86"/>
      <c r="ITD4" s="86"/>
      <c r="ITE4" s="86"/>
      <c r="ITF4" s="86"/>
      <c r="ITG4" s="86"/>
      <c r="ITH4" s="86"/>
      <c r="ITI4" s="86"/>
      <c r="ITJ4" s="86"/>
      <c r="ITK4" s="86"/>
      <c r="ITL4" s="86"/>
      <c r="ITM4" s="86"/>
      <c r="ITN4" s="86"/>
      <c r="ITO4" s="86"/>
      <c r="ITP4" s="86"/>
      <c r="ITQ4" s="86"/>
      <c r="ITR4" s="86"/>
      <c r="ITS4" s="86"/>
      <c r="ITT4" s="86"/>
      <c r="ITU4" s="86"/>
      <c r="ITV4" s="86"/>
      <c r="ITW4" s="86"/>
      <c r="ITX4" s="86"/>
      <c r="ITY4" s="86"/>
      <c r="ITZ4" s="86"/>
      <c r="IUA4" s="86"/>
      <c r="IUB4" s="86"/>
      <c r="IUC4" s="86"/>
      <c r="IUD4" s="86"/>
      <c r="IUE4" s="86"/>
      <c r="IUF4" s="86"/>
      <c r="IUG4" s="86"/>
      <c r="IUH4" s="86"/>
      <c r="IUI4" s="86"/>
      <c r="IUJ4" s="86"/>
      <c r="IUK4" s="86"/>
      <c r="IUL4" s="86"/>
      <c r="IUM4" s="86"/>
      <c r="IUN4" s="86"/>
      <c r="IUO4" s="86"/>
      <c r="IUP4" s="86"/>
      <c r="IUQ4" s="86"/>
      <c r="IUR4" s="86"/>
      <c r="IUS4" s="86"/>
      <c r="IUT4" s="86"/>
      <c r="IUU4" s="86"/>
      <c r="IUV4" s="86"/>
      <c r="IUW4" s="86"/>
      <c r="IUX4" s="86"/>
      <c r="IUY4" s="86"/>
      <c r="IUZ4" s="86"/>
      <c r="IVA4" s="86"/>
      <c r="IVB4" s="86"/>
      <c r="IVC4" s="86"/>
      <c r="IVD4" s="86"/>
      <c r="IVE4" s="86"/>
      <c r="IVF4" s="86"/>
      <c r="IVG4" s="86"/>
      <c r="IVH4" s="86"/>
      <c r="IVI4" s="86"/>
      <c r="IVJ4" s="86"/>
      <c r="IVK4" s="86"/>
      <c r="IVL4" s="86"/>
      <c r="IVM4" s="86"/>
      <c r="IVN4" s="86"/>
      <c r="IVO4" s="86"/>
      <c r="IVP4" s="86"/>
      <c r="IVQ4" s="86"/>
      <c r="IVR4" s="86"/>
      <c r="IVS4" s="86"/>
      <c r="IVT4" s="86"/>
      <c r="IVU4" s="86"/>
      <c r="IVV4" s="86"/>
      <c r="IVW4" s="86"/>
      <c r="IVX4" s="86"/>
      <c r="IVY4" s="86"/>
      <c r="IVZ4" s="86"/>
      <c r="IWA4" s="86"/>
      <c r="IWB4" s="86"/>
      <c r="IWC4" s="86"/>
      <c r="IWD4" s="86"/>
      <c r="IWE4" s="86"/>
      <c r="IWF4" s="86"/>
      <c r="IWG4" s="86"/>
      <c r="IWH4" s="86"/>
      <c r="IWI4" s="86"/>
      <c r="IWJ4" s="86"/>
      <c r="IWK4" s="86"/>
      <c r="IWL4" s="86"/>
      <c r="IWM4" s="86"/>
      <c r="IWN4" s="86"/>
      <c r="IWO4" s="86"/>
      <c r="IWP4" s="86"/>
      <c r="IWQ4" s="86"/>
      <c r="IWR4" s="86"/>
      <c r="IWS4" s="86"/>
      <c r="IWT4" s="86"/>
      <c r="IWU4" s="86"/>
      <c r="IWV4" s="86"/>
      <c r="IWW4" s="86"/>
      <c r="IWX4" s="86"/>
      <c r="IWY4" s="86"/>
      <c r="IWZ4" s="86"/>
      <c r="IXA4" s="86"/>
      <c r="IXB4" s="86"/>
      <c r="IXC4" s="86"/>
      <c r="IXD4" s="86"/>
      <c r="IXE4" s="86"/>
      <c r="IXF4" s="86"/>
      <c r="IXG4" s="86"/>
      <c r="IXH4" s="86"/>
      <c r="IXI4" s="86"/>
      <c r="IXJ4" s="86"/>
      <c r="IXK4" s="86"/>
      <c r="IXL4" s="86"/>
      <c r="IXM4" s="86"/>
      <c r="IXN4" s="86"/>
      <c r="IXO4" s="86"/>
      <c r="IXP4" s="86"/>
      <c r="IXQ4" s="86"/>
      <c r="IXR4" s="86"/>
      <c r="IXS4" s="86"/>
      <c r="IXT4" s="86"/>
      <c r="IXU4" s="86"/>
      <c r="IXV4" s="86"/>
      <c r="IXW4" s="86"/>
      <c r="IXX4" s="86"/>
      <c r="IXY4" s="86"/>
      <c r="IXZ4" s="86"/>
      <c r="IYA4" s="86"/>
      <c r="IYB4" s="86"/>
      <c r="IYC4" s="86"/>
      <c r="IYD4" s="86"/>
      <c r="IYE4" s="86"/>
      <c r="IYF4" s="86"/>
      <c r="IYG4" s="86"/>
      <c r="IYH4" s="86"/>
      <c r="IYI4" s="86"/>
      <c r="IYJ4" s="86"/>
      <c r="IYK4" s="86"/>
      <c r="IYL4" s="86"/>
      <c r="IYM4" s="86"/>
      <c r="IYN4" s="86"/>
      <c r="IYO4" s="86"/>
      <c r="IYP4" s="86"/>
      <c r="IYQ4" s="86"/>
      <c r="IYR4" s="86"/>
      <c r="IYS4" s="86"/>
      <c r="IYT4" s="86"/>
      <c r="IYU4" s="86"/>
      <c r="IYV4" s="86"/>
      <c r="IYW4" s="86"/>
      <c r="IYX4" s="86"/>
      <c r="IYY4" s="86"/>
      <c r="IYZ4" s="86"/>
      <c r="IZA4" s="86"/>
      <c r="IZB4" s="86"/>
      <c r="IZC4" s="86"/>
      <c r="IZD4" s="86"/>
      <c r="IZE4" s="86"/>
      <c r="IZF4" s="86"/>
      <c r="IZG4" s="86"/>
      <c r="IZH4" s="86"/>
      <c r="IZI4" s="86"/>
      <c r="IZJ4" s="86"/>
      <c r="IZK4" s="86"/>
      <c r="IZL4" s="86"/>
      <c r="IZM4" s="86"/>
      <c r="IZN4" s="86"/>
      <c r="IZO4" s="86"/>
      <c r="IZP4" s="86"/>
      <c r="IZQ4" s="86"/>
      <c r="IZR4" s="86"/>
      <c r="IZS4" s="86"/>
      <c r="IZT4" s="86"/>
      <c r="IZU4" s="86"/>
      <c r="IZV4" s="86"/>
      <c r="IZW4" s="86"/>
      <c r="IZX4" s="86"/>
      <c r="IZY4" s="86"/>
      <c r="IZZ4" s="86"/>
      <c r="JAA4" s="86"/>
      <c r="JAB4" s="86"/>
      <c r="JAC4" s="86"/>
      <c r="JAD4" s="86"/>
      <c r="JAE4" s="86"/>
      <c r="JAF4" s="86"/>
      <c r="JAG4" s="86"/>
      <c r="JAH4" s="86"/>
      <c r="JAI4" s="86"/>
      <c r="JAJ4" s="86"/>
      <c r="JAK4" s="86"/>
      <c r="JAL4" s="86"/>
      <c r="JAM4" s="86"/>
      <c r="JAN4" s="86"/>
      <c r="JAO4" s="86"/>
      <c r="JAP4" s="86"/>
      <c r="JAQ4" s="86"/>
      <c r="JAR4" s="86"/>
      <c r="JAS4" s="86"/>
      <c r="JAT4" s="86"/>
      <c r="JAU4" s="86"/>
      <c r="JAV4" s="86"/>
      <c r="JAW4" s="86"/>
      <c r="JAX4" s="86"/>
      <c r="JAY4" s="86"/>
      <c r="JAZ4" s="86"/>
      <c r="JBA4" s="86"/>
      <c r="JBB4" s="86"/>
      <c r="JBC4" s="86"/>
      <c r="JBD4" s="86"/>
      <c r="JBE4" s="86"/>
      <c r="JBF4" s="86"/>
      <c r="JBG4" s="86"/>
      <c r="JBH4" s="86"/>
      <c r="JBI4" s="86"/>
      <c r="JBJ4" s="86"/>
      <c r="JBK4" s="86"/>
      <c r="JBL4" s="86"/>
      <c r="JBM4" s="86"/>
      <c r="JBN4" s="86"/>
      <c r="JBO4" s="86"/>
      <c r="JBP4" s="86"/>
      <c r="JBQ4" s="86"/>
      <c r="JBR4" s="86"/>
      <c r="JBS4" s="86"/>
      <c r="JBT4" s="86"/>
      <c r="JBU4" s="86"/>
      <c r="JBV4" s="86"/>
      <c r="JBW4" s="86"/>
      <c r="JBX4" s="86"/>
      <c r="JBY4" s="86"/>
      <c r="JBZ4" s="86"/>
      <c r="JCA4" s="86"/>
      <c r="JCB4" s="86"/>
      <c r="JCC4" s="86"/>
      <c r="JCD4" s="86"/>
      <c r="JCE4" s="86"/>
      <c r="JCF4" s="86"/>
      <c r="JCG4" s="86"/>
      <c r="JCH4" s="86"/>
      <c r="JCI4" s="86"/>
      <c r="JCJ4" s="86"/>
      <c r="JCK4" s="86"/>
      <c r="JCL4" s="86"/>
      <c r="JCM4" s="86"/>
      <c r="JCN4" s="86"/>
      <c r="JCO4" s="86"/>
      <c r="JCP4" s="86"/>
      <c r="JCQ4" s="86"/>
      <c r="JCR4" s="86"/>
      <c r="JCS4" s="86"/>
      <c r="JCT4" s="86"/>
      <c r="JCU4" s="86"/>
      <c r="JCV4" s="86"/>
      <c r="JCW4" s="86"/>
      <c r="JCX4" s="86"/>
      <c r="JCY4" s="86"/>
      <c r="JCZ4" s="86"/>
      <c r="JDA4" s="86"/>
      <c r="JDB4" s="86"/>
      <c r="JDC4" s="86"/>
      <c r="JDD4" s="86"/>
      <c r="JDE4" s="86"/>
      <c r="JDF4" s="86"/>
      <c r="JDG4" s="86"/>
      <c r="JDH4" s="86"/>
      <c r="JDI4" s="86"/>
      <c r="JDJ4" s="86"/>
      <c r="JDK4" s="86"/>
      <c r="JDL4" s="86"/>
      <c r="JDM4" s="86"/>
      <c r="JDN4" s="86"/>
      <c r="JDO4" s="86"/>
      <c r="JDP4" s="86"/>
      <c r="JDQ4" s="86"/>
      <c r="JDR4" s="86"/>
      <c r="JDS4" s="86"/>
      <c r="JDT4" s="86"/>
      <c r="JDU4" s="86"/>
      <c r="JDV4" s="86"/>
      <c r="JDW4" s="86"/>
      <c r="JDX4" s="86"/>
      <c r="JDY4" s="86"/>
      <c r="JDZ4" s="86"/>
      <c r="JEA4" s="86"/>
      <c r="JEB4" s="86"/>
      <c r="JEC4" s="86"/>
      <c r="JED4" s="86"/>
      <c r="JEE4" s="86"/>
      <c r="JEF4" s="86"/>
      <c r="JEG4" s="86"/>
      <c r="JEH4" s="86"/>
      <c r="JEI4" s="86"/>
      <c r="JEJ4" s="86"/>
      <c r="JEK4" s="86"/>
      <c r="JEL4" s="86"/>
      <c r="JEM4" s="86"/>
      <c r="JEN4" s="86"/>
      <c r="JEO4" s="86"/>
      <c r="JEP4" s="86"/>
      <c r="JEQ4" s="86"/>
      <c r="JER4" s="86"/>
      <c r="JES4" s="86"/>
      <c r="JET4" s="86"/>
      <c r="JEU4" s="86"/>
      <c r="JEV4" s="86"/>
      <c r="JEW4" s="86"/>
      <c r="JEX4" s="86"/>
      <c r="JEY4" s="86"/>
      <c r="JEZ4" s="86"/>
      <c r="JFA4" s="86"/>
      <c r="JFB4" s="86"/>
      <c r="JFC4" s="86"/>
      <c r="JFD4" s="86"/>
      <c r="JFE4" s="86"/>
      <c r="JFF4" s="86"/>
      <c r="JFG4" s="86"/>
      <c r="JFH4" s="86"/>
      <c r="JFI4" s="86"/>
      <c r="JFJ4" s="86"/>
      <c r="JFK4" s="86"/>
      <c r="JFL4" s="86"/>
      <c r="JFM4" s="86"/>
      <c r="JFN4" s="86"/>
      <c r="JFO4" s="86"/>
      <c r="JFP4" s="86"/>
      <c r="JFQ4" s="86"/>
      <c r="JFR4" s="86"/>
      <c r="JFS4" s="86"/>
      <c r="JFT4" s="86"/>
      <c r="JFU4" s="86"/>
      <c r="JFV4" s="86"/>
      <c r="JFW4" s="86"/>
      <c r="JFX4" s="86"/>
      <c r="JFY4" s="86"/>
      <c r="JFZ4" s="86"/>
      <c r="JGA4" s="86"/>
      <c r="JGB4" s="86"/>
      <c r="JGC4" s="86"/>
      <c r="JGD4" s="86"/>
      <c r="JGE4" s="86"/>
      <c r="JGF4" s="86"/>
      <c r="JGG4" s="86"/>
      <c r="JGH4" s="86"/>
      <c r="JGI4" s="86"/>
      <c r="JGJ4" s="86"/>
      <c r="JGK4" s="86"/>
      <c r="JGL4" s="86"/>
      <c r="JGM4" s="86"/>
      <c r="JGN4" s="86"/>
      <c r="JGO4" s="86"/>
      <c r="JGP4" s="86"/>
      <c r="JGQ4" s="86"/>
      <c r="JGR4" s="86"/>
      <c r="JGS4" s="86"/>
      <c r="JGT4" s="86"/>
      <c r="JGU4" s="86"/>
      <c r="JGV4" s="86"/>
      <c r="JGW4" s="86"/>
      <c r="JGX4" s="86"/>
      <c r="JGY4" s="86"/>
      <c r="JGZ4" s="86"/>
      <c r="JHA4" s="86"/>
      <c r="JHB4" s="86"/>
      <c r="JHC4" s="86"/>
      <c r="JHD4" s="86"/>
      <c r="JHE4" s="86"/>
      <c r="JHF4" s="86"/>
      <c r="JHG4" s="86"/>
      <c r="JHH4" s="86"/>
      <c r="JHI4" s="86"/>
      <c r="JHJ4" s="86"/>
      <c r="JHK4" s="86"/>
      <c r="JHL4" s="86"/>
      <c r="JHM4" s="86"/>
      <c r="JHN4" s="86"/>
      <c r="JHO4" s="86"/>
      <c r="JHP4" s="86"/>
      <c r="JHQ4" s="86"/>
      <c r="JHR4" s="86"/>
      <c r="JHS4" s="86"/>
      <c r="JHT4" s="86"/>
      <c r="JHU4" s="86"/>
      <c r="JHV4" s="86"/>
      <c r="JHW4" s="86"/>
      <c r="JHX4" s="86"/>
      <c r="JHY4" s="86"/>
      <c r="JHZ4" s="86"/>
      <c r="JIA4" s="86"/>
      <c r="JIB4" s="86"/>
      <c r="JIC4" s="86"/>
      <c r="JID4" s="86"/>
      <c r="JIE4" s="86"/>
      <c r="JIF4" s="86"/>
      <c r="JIG4" s="86"/>
      <c r="JIH4" s="86"/>
      <c r="JII4" s="86"/>
      <c r="JIJ4" s="86"/>
      <c r="JIK4" s="86"/>
      <c r="JIL4" s="86"/>
      <c r="JIM4" s="86"/>
      <c r="JIN4" s="86"/>
      <c r="JIO4" s="86"/>
      <c r="JIP4" s="86"/>
      <c r="JIQ4" s="86"/>
      <c r="JIR4" s="86"/>
      <c r="JIS4" s="86"/>
      <c r="JIT4" s="86"/>
      <c r="JIU4" s="86"/>
      <c r="JIV4" s="86"/>
      <c r="JIW4" s="86"/>
      <c r="JIX4" s="86"/>
      <c r="JIY4" s="86"/>
      <c r="JIZ4" s="86"/>
      <c r="JJA4" s="86"/>
      <c r="JJB4" s="86"/>
      <c r="JJC4" s="86"/>
      <c r="JJD4" s="86"/>
      <c r="JJE4" s="86"/>
      <c r="JJF4" s="86"/>
      <c r="JJG4" s="86"/>
      <c r="JJH4" s="86"/>
      <c r="JJI4" s="86"/>
      <c r="JJJ4" s="86"/>
      <c r="JJK4" s="86"/>
      <c r="JJL4" s="86"/>
      <c r="JJM4" s="86"/>
      <c r="JJN4" s="86"/>
      <c r="JJO4" s="86"/>
      <c r="JJP4" s="86"/>
      <c r="JJQ4" s="86"/>
      <c r="JJR4" s="86"/>
      <c r="JJS4" s="86"/>
      <c r="JJT4" s="86"/>
      <c r="JJU4" s="86"/>
      <c r="JJV4" s="86"/>
      <c r="JJW4" s="86"/>
      <c r="JJX4" s="86"/>
      <c r="JJY4" s="86"/>
      <c r="JJZ4" s="86"/>
      <c r="JKA4" s="86"/>
      <c r="JKB4" s="86"/>
      <c r="JKC4" s="86"/>
      <c r="JKD4" s="86"/>
      <c r="JKE4" s="86"/>
      <c r="JKF4" s="86"/>
      <c r="JKG4" s="86"/>
      <c r="JKH4" s="86"/>
      <c r="JKI4" s="86"/>
      <c r="JKJ4" s="86"/>
      <c r="JKK4" s="86"/>
      <c r="JKL4" s="86"/>
      <c r="JKM4" s="86"/>
      <c r="JKN4" s="86"/>
      <c r="JKO4" s="86"/>
      <c r="JKP4" s="86"/>
      <c r="JKQ4" s="86"/>
      <c r="JKR4" s="86"/>
      <c r="JKS4" s="86"/>
      <c r="JKT4" s="86"/>
      <c r="JKU4" s="86"/>
      <c r="JKV4" s="86"/>
      <c r="JKW4" s="86"/>
      <c r="JKX4" s="86"/>
      <c r="JKY4" s="86"/>
      <c r="JKZ4" s="86"/>
      <c r="JLA4" s="86"/>
      <c r="JLB4" s="86"/>
      <c r="JLC4" s="86"/>
      <c r="JLD4" s="86"/>
      <c r="JLE4" s="86"/>
      <c r="JLF4" s="86"/>
      <c r="JLG4" s="86"/>
      <c r="JLH4" s="86"/>
      <c r="JLI4" s="86"/>
      <c r="JLJ4" s="86"/>
      <c r="JLK4" s="86"/>
      <c r="JLL4" s="86"/>
      <c r="JLM4" s="86"/>
      <c r="JLN4" s="86"/>
      <c r="JLO4" s="86"/>
      <c r="JLP4" s="86"/>
      <c r="JLQ4" s="86"/>
      <c r="JLR4" s="86"/>
      <c r="JLS4" s="86"/>
      <c r="JLT4" s="86"/>
      <c r="JLU4" s="86"/>
      <c r="JLV4" s="86"/>
      <c r="JLW4" s="86"/>
      <c r="JLX4" s="86"/>
      <c r="JLY4" s="86"/>
      <c r="JLZ4" s="86"/>
      <c r="JMA4" s="86"/>
      <c r="JMB4" s="86"/>
      <c r="JMC4" s="86"/>
      <c r="JMD4" s="86"/>
      <c r="JME4" s="86"/>
      <c r="JMF4" s="86"/>
      <c r="JMG4" s="86"/>
      <c r="JMH4" s="86"/>
      <c r="JMI4" s="86"/>
      <c r="JMJ4" s="86"/>
      <c r="JMK4" s="86"/>
      <c r="JML4" s="86"/>
      <c r="JMM4" s="86"/>
      <c r="JMN4" s="86"/>
      <c r="JMO4" s="86"/>
      <c r="JMP4" s="86"/>
      <c r="JMQ4" s="86"/>
      <c r="JMR4" s="86"/>
      <c r="JMS4" s="86"/>
      <c r="JMT4" s="86"/>
      <c r="JMU4" s="86"/>
      <c r="JMV4" s="86"/>
      <c r="JMW4" s="86"/>
      <c r="JMX4" s="86"/>
      <c r="JMY4" s="86"/>
      <c r="JMZ4" s="86"/>
      <c r="JNA4" s="86"/>
      <c r="JNB4" s="86"/>
      <c r="JNC4" s="86"/>
      <c r="JND4" s="86"/>
      <c r="JNE4" s="86"/>
      <c r="JNF4" s="86"/>
      <c r="JNG4" s="86"/>
      <c r="JNH4" s="86"/>
      <c r="JNI4" s="86"/>
      <c r="JNJ4" s="86"/>
      <c r="JNK4" s="86"/>
      <c r="JNL4" s="86"/>
      <c r="JNM4" s="86"/>
      <c r="JNN4" s="86"/>
      <c r="JNO4" s="86"/>
      <c r="JNP4" s="86"/>
      <c r="JNQ4" s="86"/>
      <c r="JNR4" s="86"/>
      <c r="JNS4" s="86"/>
      <c r="JNT4" s="86"/>
      <c r="JNU4" s="86"/>
      <c r="JNV4" s="86"/>
      <c r="JNW4" s="86"/>
      <c r="JNX4" s="86"/>
      <c r="JNY4" s="86"/>
      <c r="JNZ4" s="86"/>
      <c r="JOA4" s="86"/>
      <c r="JOB4" s="86"/>
      <c r="JOC4" s="86"/>
      <c r="JOD4" s="86"/>
      <c r="JOE4" s="86"/>
      <c r="JOF4" s="86"/>
      <c r="JOG4" s="86"/>
      <c r="JOH4" s="86"/>
      <c r="JOI4" s="86"/>
      <c r="JOJ4" s="86"/>
      <c r="JOK4" s="86"/>
      <c r="JOL4" s="86"/>
      <c r="JOM4" s="86"/>
      <c r="JON4" s="86"/>
      <c r="JOO4" s="86"/>
      <c r="JOP4" s="86"/>
      <c r="JOQ4" s="86"/>
      <c r="JOR4" s="86"/>
      <c r="JOS4" s="86"/>
      <c r="JOT4" s="86"/>
      <c r="JOU4" s="86"/>
      <c r="JOV4" s="86"/>
      <c r="JOW4" s="86"/>
      <c r="JOX4" s="86"/>
      <c r="JOY4" s="86"/>
      <c r="JOZ4" s="86"/>
      <c r="JPA4" s="86"/>
      <c r="JPB4" s="86"/>
      <c r="JPC4" s="86"/>
      <c r="JPD4" s="86"/>
      <c r="JPE4" s="86"/>
      <c r="JPF4" s="86"/>
      <c r="JPG4" s="86"/>
      <c r="JPH4" s="86"/>
      <c r="JPI4" s="86"/>
      <c r="JPJ4" s="86"/>
      <c r="JPK4" s="86"/>
      <c r="JPL4" s="86"/>
      <c r="JPM4" s="86"/>
      <c r="JPN4" s="86"/>
      <c r="JPO4" s="86"/>
      <c r="JPP4" s="86"/>
      <c r="JPQ4" s="86"/>
      <c r="JPR4" s="86"/>
      <c r="JPS4" s="86"/>
      <c r="JPT4" s="86"/>
      <c r="JPU4" s="86"/>
      <c r="JPV4" s="86"/>
      <c r="JPW4" s="86"/>
      <c r="JPX4" s="86"/>
      <c r="JPY4" s="86"/>
      <c r="JPZ4" s="86"/>
      <c r="JQA4" s="86"/>
      <c r="JQB4" s="86"/>
      <c r="JQC4" s="86"/>
      <c r="JQD4" s="86"/>
      <c r="JQE4" s="86"/>
      <c r="JQF4" s="86"/>
      <c r="JQG4" s="86"/>
      <c r="JQH4" s="86"/>
      <c r="JQI4" s="86"/>
      <c r="JQJ4" s="86"/>
      <c r="JQK4" s="86"/>
      <c r="JQL4" s="86"/>
      <c r="JQM4" s="86"/>
      <c r="JQN4" s="86"/>
      <c r="JQO4" s="86"/>
      <c r="JQP4" s="86"/>
      <c r="JQQ4" s="86"/>
      <c r="JQR4" s="86"/>
      <c r="JQS4" s="86"/>
      <c r="JQT4" s="86"/>
      <c r="JQU4" s="86"/>
      <c r="JQV4" s="86"/>
      <c r="JQW4" s="86"/>
      <c r="JQX4" s="86"/>
      <c r="JQY4" s="86"/>
      <c r="JQZ4" s="86"/>
      <c r="JRA4" s="86"/>
      <c r="JRB4" s="86"/>
      <c r="JRC4" s="86"/>
      <c r="JRD4" s="86"/>
      <c r="JRE4" s="86"/>
      <c r="JRF4" s="86"/>
      <c r="JRG4" s="86"/>
      <c r="JRH4" s="86"/>
      <c r="JRI4" s="86"/>
      <c r="JRJ4" s="86"/>
      <c r="JRK4" s="86"/>
      <c r="JRL4" s="86"/>
      <c r="JRM4" s="86"/>
      <c r="JRN4" s="86"/>
      <c r="JRO4" s="86"/>
      <c r="JRP4" s="86"/>
      <c r="JRQ4" s="86"/>
      <c r="JRR4" s="86"/>
      <c r="JRS4" s="86"/>
      <c r="JRT4" s="86"/>
      <c r="JRU4" s="86"/>
      <c r="JRV4" s="86"/>
      <c r="JRW4" s="86"/>
      <c r="JRX4" s="86"/>
      <c r="JRY4" s="86"/>
      <c r="JRZ4" s="86"/>
      <c r="JSA4" s="86"/>
      <c r="JSB4" s="86"/>
      <c r="JSC4" s="86"/>
      <c r="JSD4" s="86"/>
      <c r="JSE4" s="86"/>
      <c r="JSF4" s="86"/>
      <c r="JSG4" s="86"/>
      <c r="JSH4" s="86"/>
      <c r="JSI4" s="86"/>
      <c r="JSJ4" s="86"/>
      <c r="JSK4" s="86"/>
      <c r="JSL4" s="86"/>
      <c r="JSM4" s="86"/>
      <c r="JSN4" s="86"/>
      <c r="JSO4" s="86"/>
      <c r="JSP4" s="86"/>
      <c r="JSQ4" s="86"/>
      <c r="JSR4" s="86"/>
      <c r="JSS4" s="86"/>
      <c r="JST4" s="86"/>
      <c r="JSU4" s="86"/>
      <c r="JSV4" s="86"/>
      <c r="JSW4" s="86"/>
      <c r="JSX4" s="86"/>
      <c r="JSY4" s="86"/>
      <c r="JSZ4" s="86"/>
      <c r="JTA4" s="86"/>
      <c r="JTB4" s="86"/>
      <c r="JTC4" s="86"/>
      <c r="JTD4" s="86"/>
      <c r="JTE4" s="86"/>
      <c r="JTF4" s="86"/>
      <c r="JTG4" s="86"/>
      <c r="JTH4" s="86"/>
      <c r="JTI4" s="86"/>
      <c r="JTJ4" s="86"/>
      <c r="JTK4" s="86"/>
      <c r="JTL4" s="86"/>
      <c r="JTM4" s="86"/>
      <c r="JTN4" s="86"/>
      <c r="JTO4" s="86"/>
      <c r="JTP4" s="86"/>
      <c r="JTQ4" s="86"/>
      <c r="JTR4" s="86"/>
      <c r="JTS4" s="86"/>
      <c r="JTT4" s="86"/>
      <c r="JTU4" s="86"/>
      <c r="JTV4" s="86"/>
      <c r="JTW4" s="86"/>
      <c r="JTX4" s="86"/>
      <c r="JTY4" s="86"/>
      <c r="JTZ4" s="86"/>
      <c r="JUA4" s="86"/>
      <c r="JUB4" s="86"/>
      <c r="JUC4" s="86"/>
      <c r="JUD4" s="86"/>
      <c r="JUE4" s="86"/>
      <c r="JUF4" s="86"/>
      <c r="JUG4" s="86"/>
      <c r="JUH4" s="86"/>
      <c r="JUI4" s="86"/>
      <c r="JUJ4" s="86"/>
      <c r="JUK4" s="86"/>
      <c r="JUL4" s="86"/>
      <c r="JUM4" s="86"/>
      <c r="JUN4" s="86"/>
      <c r="JUO4" s="86"/>
      <c r="JUP4" s="86"/>
      <c r="JUQ4" s="86"/>
      <c r="JUR4" s="86"/>
      <c r="JUS4" s="86"/>
      <c r="JUT4" s="86"/>
      <c r="JUU4" s="86"/>
      <c r="JUV4" s="86"/>
      <c r="JUW4" s="86"/>
      <c r="JUX4" s="86"/>
      <c r="JUY4" s="86"/>
      <c r="JUZ4" s="86"/>
      <c r="JVA4" s="86"/>
      <c r="JVB4" s="86"/>
      <c r="JVC4" s="86"/>
      <c r="JVD4" s="86"/>
      <c r="JVE4" s="86"/>
      <c r="JVF4" s="86"/>
      <c r="JVG4" s="86"/>
      <c r="JVH4" s="86"/>
      <c r="JVI4" s="86"/>
      <c r="JVJ4" s="86"/>
      <c r="JVK4" s="86"/>
      <c r="JVL4" s="86"/>
      <c r="JVM4" s="86"/>
      <c r="JVN4" s="86"/>
      <c r="JVO4" s="86"/>
      <c r="JVP4" s="86"/>
      <c r="JVQ4" s="86"/>
      <c r="JVR4" s="86"/>
      <c r="JVS4" s="86"/>
      <c r="JVT4" s="86"/>
      <c r="JVU4" s="86"/>
      <c r="JVV4" s="86"/>
      <c r="JVW4" s="86"/>
      <c r="JVX4" s="86"/>
      <c r="JVY4" s="86"/>
      <c r="JVZ4" s="86"/>
      <c r="JWA4" s="86"/>
      <c r="JWB4" s="86"/>
      <c r="JWC4" s="86"/>
      <c r="JWD4" s="86"/>
      <c r="JWE4" s="86"/>
      <c r="JWF4" s="86"/>
      <c r="JWG4" s="86"/>
      <c r="JWH4" s="86"/>
      <c r="JWI4" s="86"/>
      <c r="JWJ4" s="86"/>
      <c r="JWK4" s="86"/>
      <c r="JWL4" s="86"/>
      <c r="JWM4" s="86"/>
      <c r="JWN4" s="86"/>
      <c r="JWO4" s="86"/>
      <c r="JWP4" s="86"/>
      <c r="JWQ4" s="86"/>
      <c r="JWR4" s="86"/>
      <c r="JWS4" s="86"/>
      <c r="JWT4" s="86"/>
      <c r="JWU4" s="86"/>
      <c r="JWV4" s="86"/>
      <c r="JWW4" s="86"/>
      <c r="JWX4" s="86"/>
      <c r="JWY4" s="86"/>
      <c r="JWZ4" s="86"/>
      <c r="JXA4" s="86"/>
      <c r="JXB4" s="86"/>
      <c r="JXC4" s="86"/>
      <c r="JXD4" s="86"/>
      <c r="JXE4" s="86"/>
      <c r="JXF4" s="86"/>
      <c r="JXG4" s="86"/>
      <c r="JXH4" s="86"/>
      <c r="JXI4" s="86"/>
      <c r="JXJ4" s="86"/>
      <c r="JXK4" s="86"/>
      <c r="JXL4" s="86"/>
      <c r="JXM4" s="86"/>
      <c r="JXN4" s="86"/>
      <c r="JXO4" s="86"/>
      <c r="JXP4" s="86"/>
      <c r="JXQ4" s="86"/>
      <c r="JXR4" s="86"/>
      <c r="JXS4" s="86"/>
      <c r="JXT4" s="86"/>
      <c r="JXU4" s="86"/>
      <c r="JXV4" s="86"/>
      <c r="JXW4" s="86"/>
      <c r="JXX4" s="86"/>
      <c r="JXY4" s="86"/>
      <c r="JXZ4" s="86"/>
      <c r="JYA4" s="86"/>
      <c r="JYB4" s="86"/>
      <c r="JYC4" s="86"/>
      <c r="JYD4" s="86"/>
      <c r="JYE4" s="86"/>
      <c r="JYF4" s="86"/>
      <c r="JYG4" s="86"/>
      <c r="JYH4" s="86"/>
      <c r="JYI4" s="86"/>
      <c r="JYJ4" s="86"/>
      <c r="JYK4" s="86"/>
      <c r="JYL4" s="86"/>
      <c r="JYM4" s="86"/>
      <c r="JYN4" s="86"/>
      <c r="JYO4" s="86"/>
      <c r="JYP4" s="86"/>
      <c r="JYQ4" s="86"/>
      <c r="JYR4" s="86"/>
      <c r="JYS4" s="86"/>
      <c r="JYT4" s="86"/>
      <c r="JYU4" s="86"/>
      <c r="JYV4" s="86"/>
      <c r="JYW4" s="86"/>
      <c r="JYX4" s="86"/>
      <c r="JYY4" s="86"/>
      <c r="JYZ4" s="86"/>
      <c r="JZA4" s="86"/>
      <c r="JZB4" s="86"/>
      <c r="JZC4" s="86"/>
      <c r="JZD4" s="86"/>
      <c r="JZE4" s="86"/>
      <c r="JZF4" s="86"/>
      <c r="JZG4" s="86"/>
      <c r="JZH4" s="86"/>
      <c r="JZI4" s="86"/>
      <c r="JZJ4" s="86"/>
      <c r="JZK4" s="86"/>
      <c r="JZL4" s="86"/>
      <c r="JZM4" s="86"/>
      <c r="JZN4" s="86"/>
      <c r="JZO4" s="86"/>
      <c r="JZP4" s="86"/>
      <c r="JZQ4" s="86"/>
      <c r="JZR4" s="86"/>
      <c r="JZS4" s="86"/>
      <c r="JZT4" s="86"/>
      <c r="JZU4" s="86"/>
      <c r="JZV4" s="86"/>
      <c r="JZW4" s="86"/>
      <c r="JZX4" s="86"/>
      <c r="JZY4" s="86"/>
      <c r="JZZ4" s="86"/>
      <c r="KAA4" s="86"/>
      <c r="KAB4" s="86"/>
      <c r="KAC4" s="86"/>
      <c r="KAD4" s="86"/>
      <c r="KAE4" s="86"/>
      <c r="KAF4" s="86"/>
      <c r="KAG4" s="86"/>
      <c r="KAH4" s="86"/>
      <c r="KAI4" s="86"/>
      <c r="KAJ4" s="86"/>
      <c r="KAK4" s="86"/>
      <c r="KAL4" s="86"/>
      <c r="KAM4" s="86"/>
      <c r="KAN4" s="86"/>
      <c r="KAO4" s="86"/>
      <c r="KAP4" s="86"/>
      <c r="KAQ4" s="86"/>
      <c r="KAR4" s="86"/>
      <c r="KAS4" s="86"/>
      <c r="KAT4" s="86"/>
      <c r="KAU4" s="86"/>
      <c r="KAV4" s="86"/>
      <c r="KAW4" s="86"/>
      <c r="KAX4" s="86"/>
      <c r="KAY4" s="86"/>
      <c r="KAZ4" s="86"/>
      <c r="KBA4" s="86"/>
      <c r="KBB4" s="86"/>
      <c r="KBC4" s="86"/>
      <c r="KBD4" s="86"/>
      <c r="KBE4" s="86"/>
      <c r="KBF4" s="86"/>
      <c r="KBG4" s="86"/>
      <c r="KBH4" s="86"/>
      <c r="KBI4" s="86"/>
      <c r="KBJ4" s="86"/>
      <c r="KBK4" s="86"/>
      <c r="KBL4" s="86"/>
      <c r="KBM4" s="86"/>
      <c r="KBN4" s="86"/>
      <c r="KBO4" s="86"/>
      <c r="KBP4" s="86"/>
      <c r="KBQ4" s="86"/>
      <c r="KBR4" s="86"/>
      <c r="KBS4" s="86"/>
      <c r="KBT4" s="86"/>
      <c r="KBU4" s="86"/>
      <c r="KBV4" s="86"/>
      <c r="KBW4" s="86"/>
      <c r="KBX4" s="86"/>
      <c r="KBY4" s="86"/>
      <c r="KBZ4" s="86"/>
      <c r="KCA4" s="86"/>
      <c r="KCB4" s="86"/>
      <c r="KCC4" s="86"/>
      <c r="KCD4" s="86"/>
      <c r="KCE4" s="86"/>
      <c r="KCF4" s="86"/>
      <c r="KCG4" s="86"/>
      <c r="KCH4" s="86"/>
      <c r="KCI4" s="86"/>
      <c r="KCJ4" s="86"/>
      <c r="KCK4" s="86"/>
      <c r="KCL4" s="86"/>
      <c r="KCM4" s="86"/>
      <c r="KCN4" s="86"/>
      <c r="KCO4" s="86"/>
      <c r="KCP4" s="86"/>
      <c r="KCQ4" s="86"/>
      <c r="KCR4" s="86"/>
      <c r="KCS4" s="86"/>
      <c r="KCT4" s="86"/>
      <c r="KCU4" s="86"/>
      <c r="KCV4" s="86"/>
      <c r="KCW4" s="86"/>
      <c r="KCX4" s="86"/>
      <c r="KCY4" s="86"/>
      <c r="KCZ4" s="86"/>
      <c r="KDA4" s="86"/>
      <c r="KDB4" s="86"/>
      <c r="KDC4" s="86"/>
      <c r="KDD4" s="86"/>
      <c r="KDE4" s="86"/>
      <c r="KDF4" s="86"/>
      <c r="KDG4" s="86"/>
      <c r="KDH4" s="86"/>
      <c r="KDI4" s="86"/>
      <c r="KDJ4" s="86"/>
      <c r="KDK4" s="86"/>
      <c r="KDL4" s="86"/>
      <c r="KDM4" s="86"/>
      <c r="KDN4" s="86"/>
      <c r="KDO4" s="86"/>
      <c r="KDP4" s="86"/>
      <c r="KDQ4" s="86"/>
      <c r="KDR4" s="86"/>
      <c r="KDS4" s="86"/>
      <c r="KDT4" s="86"/>
      <c r="KDU4" s="86"/>
      <c r="KDV4" s="86"/>
      <c r="KDW4" s="86"/>
      <c r="KDX4" s="86"/>
      <c r="KDY4" s="86"/>
      <c r="KDZ4" s="86"/>
      <c r="KEA4" s="86"/>
      <c r="KEB4" s="86"/>
      <c r="KEC4" s="86"/>
      <c r="KED4" s="86"/>
      <c r="KEE4" s="86"/>
      <c r="KEF4" s="86"/>
      <c r="KEG4" s="86"/>
      <c r="KEH4" s="86"/>
      <c r="KEI4" s="86"/>
      <c r="KEJ4" s="86"/>
      <c r="KEK4" s="86"/>
      <c r="KEL4" s="86"/>
      <c r="KEM4" s="86"/>
      <c r="KEN4" s="86"/>
      <c r="KEO4" s="86"/>
      <c r="KEP4" s="86"/>
      <c r="KEQ4" s="86"/>
      <c r="KER4" s="86"/>
      <c r="KES4" s="86"/>
      <c r="KET4" s="86"/>
      <c r="KEU4" s="86"/>
      <c r="KEV4" s="86"/>
      <c r="KEW4" s="86"/>
      <c r="KEX4" s="86"/>
      <c r="KEY4" s="86"/>
      <c r="KEZ4" s="86"/>
      <c r="KFA4" s="86"/>
      <c r="KFB4" s="86"/>
      <c r="KFC4" s="86"/>
      <c r="KFD4" s="86"/>
      <c r="KFE4" s="86"/>
      <c r="KFF4" s="86"/>
      <c r="KFG4" s="86"/>
      <c r="KFH4" s="86"/>
      <c r="KFI4" s="86"/>
      <c r="KFJ4" s="86"/>
      <c r="KFK4" s="86"/>
      <c r="KFL4" s="86"/>
      <c r="KFM4" s="86"/>
      <c r="KFN4" s="86"/>
      <c r="KFO4" s="86"/>
      <c r="KFP4" s="86"/>
      <c r="KFQ4" s="86"/>
      <c r="KFR4" s="86"/>
      <c r="KFS4" s="86"/>
      <c r="KFT4" s="86"/>
      <c r="KFU4" s="86"/>
      <c r="KFV4" s="86"/>
      <c r="KFW4" s="86"/>
      <c r="KFX4" s="86"/>
      <c r="KFY4" s="86"/>
      <c r="KFZ4" s="86"/>
      <c r="KGA4" s="86"/>
      <c r="KGB4" s="86"/>
      <c r="KGC4" s="86"/>
      <c r="KGD4" s="86"/>
      <c r="KGE4" s="86"/>
      <c r="KGF4" s="86"/>
      <c r="KGG4" s="86"/>
      <c r="KGH4" s="86"/>
      <c r="KGI4" s="86"/>
      <c r="KGJ4" s="86"/>
      <c r="KGK4" s="86"/>
      <c r="KGL4" s="86"/>
      <c r="KGM4" s="86"/>
      <c r="KGN4" s="86"/>
      <c r="KGO4" s="86"/>
      <c r="KGP4" s="86"/>
      <c r="KGQ4" s="86"/>
      <c r="KGR4" s="86"/>
      <c r="KGS4" s="86"/>
      <c r="KGT4" s="86"/>
      <c r="KGU4" s="86"/>
      <c r="KGV4" s="86"/>
      <c r="KGW4" s="86"/>
      <c r="KGX4" s="86"/>
      <c r="KGY4" s="86"/>
      <c r="KGZ4" s="86"/>
      <c r="KHA4" s="86"/>
      <c r="KHB4" s="86"/>
      <c r="KHC4" s="86"/>
      <c r="KHD4" s="86"/>
      <c r="KHE4" s="86"/>
      <c r="KHF4" s="86"/>
      <c r="KHG4" s="86"/>
      <c r="KHH4" s="86"/>
      <c r="KHI4" s="86"/>
      <c r="KHJ4" s="86"/>
      <c r="KHK4" s="86"/>
      <c r="KHL4" s="86"/>
      <c r="KHM4" s="86"/>
      <c r="KHN4" s="86"/>
      <c r="KHO4" s="86"/>
      <c r="KHP4" s="86"/>
      <c r="KHQ4" s="86"/>
      <c r="KHR4" s="86"/>
      <c r="KHS4" s="86"/>
      <c r="KHT4" s="86"/>
      <c r="KHU4" s="86"/>
      <c r="KHV4" s="86"/>
      <c r="KHW4" s="86"/>
      <c r="KHX4" s="86"/>
      <c r="KHY4" s="86"/>
      <c r="KHZ4" s="86"/>
      <c r="KIA4" s="86"/>
      <c r="KIB4" s="86"/>
      <c r="KIC4" s="86"/>
      <c r="KID4" s="86"/>
      <c r="KIE4" s="86"/>
      <c r="KIF4" s="86"/>
      <c r="KIG4" s="86"/>
      <c r="KIH4" s="86"/>
      <c r="KII4" s="86"/>
      <c r="KIJ4" s="86"/>
      <c r="KIK4" s="86"/>
      <c r="KIL4" s="86"/>
      <c r="KIM4" s="86"/>
      <c r="KIN4" s="86"/>
      <c r="KIO4" s="86"/>
      <c r="KIP4" s="86"/>
      <c r="KIQ4" s="86"/>
      <c r="KIR4" s="86"/>
      <c r="KIS4" s="86"/>
      <c r="KIT4" s="86"/>
      <c r="KIU4" s="86"/>
      <c r="KIV4" s="86"/>
      <c r="KIW4" s="86"/>
      <c r="KIX4" s="86"/>
      <c r="KIY4" s="86"/>
      <c r="KIZ4" s="86"/>
      <c r="KJA4" s="86"/>
      <c r="KJB4" s="86"/>
      <c r="KJC4" s="86"/>
      <c r="KJD4" s="86"/>
      <c r="KJE4" s="86"/>
      <c r="KJF4" s="86"/>
      <c r="KJG4" s="86"/>
      <c r="KJH4" s="86"/>
      <c r="KJI4" s="86"/>
      <c r="KJJ4" s="86"/>
      <c r="KJK4" s="86"/>
      <c r="KJL4" s="86"/>
      <c r="KJM4" s="86"/>
      <c r="KJN4" s="86"/>
      <c r="KJO4" s="86"/>
      <c r="KJP4" s="86"/>
      <c r="KJQ4" s="86"/>
      <c r="KJR4" s="86"/>
      <c r="KJS4" s="86"/>
      <c r="KJT4" s="86"/>
      <c r="KJU4" s="86"/>
      <c r="KJV4" s="86"/>
      <c r="KJW4" s="86"/>
      <c r="KJX4" s="86"/>
      <c r="KJY4" s="86"/>
      <c r="KJZ4" s="86"/>
      <c r="KKA4" s="86"/>
      <c r="KKB4" s="86"/>
      <c r="KKC4" s="86"/>
      <c r="KKD4" s="86"/>
      <c r="KKE4" s="86"/>
      <c r="KKF4" s="86"/>
      <c r="KKG4" s="86"/>
      <c r="KKH4" s="86"/>
      <c r="KKI4" s="86"/>
      <c r="KKJ4" s="86"/>
      <c r="KKK4" s="86"/>
      <c r="KKL4" s="86"/>
      <c r="KKM4" s="86"/>
      <c r="KKN4" s="86"/>
      <c r="KKO4" s="86"/>
      <c r="KKP4" s="86"/>
      <c r="KKQ4" s="86"/>
      <c r="KKR4" s="86"/>
      <c r="KKS4" s="86"/>
      <c r="KKT4" s="86"/>
      <c r="KKU4" s="86"/>
      <c r="KKV4" s="86"/>
      <c r="KKW4" s="86"/>
      <c r="KKX4" s="86"/>
      <c r="KKY4" s="86"/>
      <c r="KKZ4" s="86"/>
      <c r="KLA4" s="86"/>
      <c r="KLB4" s="86"/>
      <c r="KLC4" s="86"/>
      <c r="KLD4" s="86"/>
      <c r="KLE4" s="86"/>
      <c r="KLF4" s="86"/>
      <c r="KLG4" s="86"/>
      <c r="KLH4" s="86"/>
      <c r="KLI4" s="86"/>
      <c r="KLJ4" s="86"/>
      <c r="KLK4" s="86"/>
      <c r="KLL4" s="86"/>
      <c r="KLM4" s="86"/>
      <c r="KLN4" s="86"/>
      <c r="KLO4" s="86"/>
      <c r="KLP4" s="86"/>
      <c r="KLQ4" s="86"/>
      <c r="KLR4" s="86"/>
      <c r="KLS4" s="86"/>
      <c r="KLT4" s="86"/>
      <c r="KLU4" s="86"/>
      <c r="KLV4" s="86"/>
      <c r="KLW4" s="86"/>
      <c r="KLX4" s="86"/>
      <c r="KLY4" s="86"/>
      <c r="KLZ4" s="86"/>
      <c r="KMA4" s="86"/>
      <c r="KMB4" s="86"/>
      <c r="KMC4" s="86"/>
      <c r="KMD4" s="86"/>
      <c r="KME4" s="86"/>
      <c r="KMF4" s="86"/>
      <c r="KMG4" s="86"/>
      <c r="KMH4" s="86"/>
      <c r="KMI4" s="86"/>
      <c r="KMJ4" s="86"/>
      <c r="KMK4" s="86"/>
      <c r="KML4" s="86"/>
      <c r="KMM4" s="86"/>
      <c r="KMN4" s="86"/>
      <c r="KMO4" s="86"/>
      <c r="KMP4" s="86"/>
      <c r="KMQ4" s="86"/>
      <c r="KMR4" s="86"/>
      <c r="KMS4" s="86"/>
      <c r="KMT4" s="86"/>
      <c r="KMU4" s="86"/>
      <c r="KMV4" s="86"/>
      <c r="KMW4" s="86"/>
      <c r="KMX4" s="86"/>
      <c r="KMY4" s="86"/>
      <c r="KMZ4" s="86"/>
      <c r="KNA4" s="86"/>
      <c r="KNB4" s="86"/>
      <c r="KNC4" s="86"/>
      <c r="KND4" s="86"/>
      <c r="KNE4" s="86"/>
      <c r="KNF4" s="86"/>
      <c r="KNG4" s="86"/>
      <c r="KNH4" s="86"/>
      <c r="KNI4" s="86"/>
      <c r="KNJ4" s="86"/>
      <c r="KNK4" s="86"/>
      <c r="KNL4" s="86"/>
      <c r="KNM4" s="86"/>
      <c r="KNN4" s="86"/>
      <c r="KNO4" s="86"/>
      <c r="KNP4" s="86"/>
      <c r="KNQ4" s="86"/>
      <c r="KNR4" s="86"/>
      <c r="KNS4" s="86"/>
      <c r="KNT4" s="86"/>
      <c r="KNU4" s="86"/>
      <c r="KNV4" s="86"/>
      <c r="KNW4" s="86"/>
      <c r="KNX4" s="86"/>
      <c r="KNY4" s="86"/>
      <c r="KNZ4" s="86"/>
      <c r="KOA4" s="86"/>
      <c r="KOB4" s="86"/>
      <c r="KOC4" s="86"/>
      <c r="KOD4" s="86"/>
      <c r="KOE4" s="86"/>
      <c r="KOF4" s="86"/>
      <c r="KOG4" s="86"/>
      <c r="KOH4" s="86"/>
      <c r="KOI4" s="86"/>
      <c r="KOJ4" s="86"/>
      <c r="KOK4" s="86"/>
      <c r="KOL4" s="86"/>
      <c r="KOM4" s="86"/>
      <c r="KON4" s="86"/>
      <c r="KOO4" s="86"/>
      <c r="KOP4" s="86"/>
      <c r="KOQ4" s="86"/>
      <c r="KOR4" s="86"/>
      <c r="KOS4" s="86"/>
      <c r="KOT4" s="86"/>
      <c r="KOU4" s="86"/>
      <c r="KOV4" s="86"/>
      <c r="KOW4" s="86"/>
      <c r="KOX4" s="86"/>
      <c r="KOY4" s="86"/>
      <c r="KOZ4" s="86"/>
      <c r="KPA4" s="86"/>
      <c r="KPB4" s="86"/>
      <c r="KPC4" s="86"/>
      <c r="KPD4" s="86"/>
      <c r="KPE4" s="86"/>
      <c r="KPF4" s="86"/>
      <c r="KPG4" s="86"/>
      <c r="KPH4" s="86"/>
      <c r="KPI4" s="86"/>
      <c r="KPJ4" s="86"/>
      <c r="KPK4" s="86"/>
      <c r="KPL4" s="86"/>
      <c r="KPM4" s="86"/>
      <c r="KPN4" s="86"/>
      <c r="KPO4" s="86"/>
      <c r="KPP4" s="86"/>
      <c r="KPQ4" s="86"/>
      <c r="KPR4" s="86"/>
      <c r="KPS4" s="86"/>
      <c r="KPT4" s="86"/>
      <c r="KPU4" s="86"/>
      <c r="KPV4" s="86"/>
      <c r="KPW4" s="86"/>
      <c r="KPX4" s="86"/>
      <c r="KPY4" s="86"/>
      <c r="KPZ4" s="86"/>
      <c r="KQA4" s="86"/>
      <c r="KQB4" s="86"/>
      <c r="KQC4" s="86"/>
      <c r="KQD4" s="86"/>
      <c r="KQE4" s="86"/>
      <c r="KQF4" s="86"/>
      <c r="KQG4" s="86"/>
      <c r="KQH4" s="86"/>
      <c r="KQI4" s="86"/>
      <c r="KQJ4" s="86"/>
      <c r="KQK4" s="86"/>
      <c r="KQL4" s="86"/>
      <c r="KQM4" s="86"/>
      <c r="KQN4" s="86"/>
      <c r="KQO4" s="86"/>
      <c r="KQP4" s="86"/>
      <c r="KQQ4" s="86"/>
      <c r="KQR4" s="86"/>
      <c r="KQS4" s="86"/>
      <c r="KQT4" s="86"/>
      <c r="KQU4" s="86"/>
      <c r="KQV4" s="86"/>
      <c r="KQW4" s="86"/>
      <c r="KQX4" s="86"/>
      <c r="KQY4" s="86"/>
      <c r="KQZ4" s="86"/>
      <c r="KRA4" s="86"/>
      <c r="KRB4" s="86"/>
      <c r="KRC4" s="86"/>
      <c r="KRD4" s="86"/>
      <c r="KRE4" s="86"/>
      <c r="KRF4" s="86"/>
      <c r="KRG4" s="86"/>
      <c r="KRH4" s="86"/>
      <c r="KRI4" s="86"/>
      <c r="KRJ4" s="86"/>
      <c r="KRK4" s="86"/>
      <c r="KRL4" s="86"/>
      <c r="KRM4" s="86"/>
      <c r="KRN4" s="86"/>
      <c r="KRO4" s="86"/>
      <c r="KRP4" s="86"/>
      <c r="KRQ4" s="86"/>
      <c r="KRR4" s="86"/>
      <c r="KRS4" s="86"/>
      <c r="KRT4" s="86"/>
      <c r="KRU4" s="86"/>
      <c r="KRV4" s="86"/>
      <c r="KRW4" s="86"/>
      <c r="KRX4" s="86"/>
      <c r="KRY4" s="86"/>
      <c r="KRZ4" s="86"/>
      <c r="KSA4" s="86"/>
      <c r="KSB4" s="86"/>
      <c r="KSC4" s="86"/>
      <c r="KSD4" s="86"/>
      <c r="KSE4" s="86"/>
      <c r="KSF4" s="86"/>
      <c r="KSG4" s="86"/>
      <c r="KSH4" s="86"/>
      <c r="KSI4" s="86"/>
      <c r="KSJ4" s="86"/>
      <c r="KSK4" s="86"/>
      <c r="KSL4" s="86"/>
      <c r="KSM4" s="86"/>
      <c r="KSN4" s="86"/>
      <c r="KSO4" s="86"/>
      <c r="KSP4" s="86"/>
      <c r="KSQ4" s="86"/>
      <c r="KSR4" s="86"/>
      <c r="KSS4" s="86"/>
      <c r="KST4" s="86"/>
      <c r="KSU4" s="86"/>
      <c r="KSV4" s="86"/>
      <c r="KSW4" s="86"/>
      <c r="KSX4" s="86"/>
      <c r="KSY4" s="86"/>
      <c r="KSZ4" s="86"/>
      <c r="KTA4" s="86"/>
      <c r="KTB4" s="86"/>
      <c r="KTC4" s="86"/>
      <c r="KTD4" s="86"/>
      <c r="KTE4" s="86"/>
      <c r="KTF4" s="86"/>
      <c r="KTG4" s="86"/>
      <c r="KTH4" s="86"/>
      <c r="KTI4" s="86"/>
      <c r="KTJ4" s="86"/>
      <c r="KTK4" s="86"/>
      <c r="KTL4" s="86"/>
      <c r="KTM4" s="86"/>
      <c r="KTN4" s="86"/>
      <c r="KTO4" s="86"/>
      <c r="KTP4" s="86"/>
      <c r="KTQ4" s="86"/>
      <c r="KTR4" s="86"/>
      <c r="KTS4" s="86"/>
      <c r="KTT4" s="86"/>
      <c r="KTU4" s="86"/>
      <c r="KTV4" s="86"/>
      <c r="KTW4" s="86"/>
      <c r="KTX4" s="86"/>
      <c r="KTY4" s="86"/>
      <c r="KTZ4" s="86"/>
      <c r="KUA4" s="86"/>
      <c r="KUB4" s="86"/>
      <c r="KUC4" s="86"/>
      <c r="KUD4" s="86"/>
      <c r="KUE4" s="86"/>
      <c r="KUF4" s="86"/>
      <c r="KUG4" s="86"/>
      <c r="KUH4" s="86"/>
      <c r="KUI4" s="86"/>
      <c r="KUJ4" s="86"/>
      <c r="KUK4" s="86"/>
      <c r="KUL4" s="86"/>
      <c r="KUM4" s="86"/>
      <c r="KUN4" s="86"/>
      <c r="KUO4" s="86"/>
      <c r="KUP4" s="86"/>
      <c r="KUQ4" s="86"/>
      <c r="KUR4" s="86"/>
      <c r="KUS4" s="86"/>
      <c r="KUT4" s="86"/>
      <c r="KUU4" s="86"/>
      <c r="KUV4" s="86"/>
      <c r="KUW4" s="86"/>
      <c r="KUX4" s="86"/>
      <c r="KUY4" s="86"/>
      <c r="KUZ4" s="86"/>
      <c r="KVA4" s="86"/>
      <c r="KVB4" s="86"/>
      <c r="KVC4" s="86"/>
      <c r="KVD4" s="86"/>
      <c r="KVE4" s="86"/>
      <c r="KVF4" s="86"/>
      <c r="KVG4" s="86"/>
      <c r="KVH4" s="86"/>
      <c r="KVI4" s="86"/>
      <c r="KVJ4" s="86"/>
      <c r="KVK4" s="86"/>
      <c r="KVL4" s="86"/>
      <c r="KVM4" s="86"/>
      <c r="KVN4" s="86"/>
      <c r="KVO4" s="86"/>
      <c r="KVP4" s="86"/>
      <c r="KVQ4" s="86"/>
      <c r="KVR4" s="86"/>
      <c r="KVS4" s="86"/>
      <c r="KVT4" s="86"/>
      <c r="KVU4" s="86"/>
      <c r="KVV4" s="86"/>
      <c r="KVW4" s="86"/>
      <c r="KVX4" s="86"/>
      <c r="KVY4" s="86"/>
      <c r="KVZ4" s="86"/>
      <c r="KWA4" s="86"/>
      <c r="KWB4" s="86"/>
      <c r="KWC4" s="86"/>
      <c r="KWD4" s="86"/>
      <c r="KWE4" s="86"/>
      <c r="KWF4" s="86"/>
      <c r="KWG4" s="86"/>
      <c r="KWH4" s="86"/>
      <c r="KWI4" s="86"/>
      <c r="KWJ4" s="86"/>
      <c r="KWK4" s="86"/>
      <c r="KWL4" s="86"/>
      <c r="KWM4" s="86"/>
      <c r="KWN4" s="86"/>
      <c r="KWO4" s="86"/>
      <c r="KWP4" s="86"/>
      <c r="KWQ4" s="86"/>
      <c r="KWR4" s="86"/>
      <c r="KWS4" s="86"/>
      <c r="KWT4" s="86"/>
      <c r="KWU4" s="86"/>
      <c r="KWV4" s="86"/>
      <c r="KWW4" s="86"/>
      <c r="KWX4" s="86"/>
      <c r="KWY4" s="86"/>
      <c r="KWZ4" s="86"/>
      <c r="KXA4" s="86"/>
      <c r="KXB4" s="86"/>
      <c r="KXC4" s="86"/>
      <c r="KXD4" s="86"/>
      <c r="KXE4" s="86"/>
      <c r="KXF4" s="86"/>
      <c r="KXG4" s="86"/>
      <c r="KXH4" s="86"/>
      <c r="KXI4" s="86"/>
      <c r="KXJ4" s="86"/>
      <c r="KXK4" s="86"/>
      <c r="KXL4" s="86"/>
      <c r="KXM4" s="86"/>
      <c r="KXN4" s="86"/>
      <c r="KXO4" s="86"/>
      <c r="KXP4" s="86"/>
      <c r="KXQ4" s="86"/>
      <c r="KXR4" s="86"/>
      <c r="KXS4" s="86"/>
      <c r="KXT4" s="86"/>
      <c r="KXU4" s="86"/>
      <c r="KXV4" s="86"/>
      <c r="KXW4" s="86"/>
      <c r="KXX4" s="86"/>
      <c r="KXY4" s="86"/>
      <c r="KXZ4" s="86"/>
      <c r="KYA4" s="86"/>
      <c r="KYB4" s="86"/>
      <c r="KYC4" s="86"/>
      <c r="KYD4" s="86"/>
      <c r="KYE4" s="86"/>
      <c r="KYF4" s="86"/>
      <c r="KYG4" s="86"/>
      <c r="KYH4" s="86"/>
      <c r="KYI4" s="86"/>
      <c r="KYJ4" s="86"/>
      <c r="KYK4" s="86"/>
      <c r="KYL4" s="86"/>
      <c r="KYM4" s="86"/>
      <c r="KYN4" s="86"/>
      <c r="KYO4" s="86"/>
      <c r="KYP4" s="86"/>
      <c r="KYQ4" s="86"/>
      <c r="KYR4" s="86"/>
      <c r="KYS4" s="86"/>
      <c r="KYT4" s="86"/>
      <c r="KYU4" s="86"/>
      <c r="KYV4" s="86"/>
      <c r="KYW4" s="86"/>
      <c r="KYX4" s="86"/>
      <c r="KYY4" s="86"/>
      <c r="KYZ4" s="86"/>
      <c r="KZA4" s="86"/>
      <c r="KZB4" s="86"/>
      <c r="KZC4" s="86"/>
      <c r="KZD4" s="86"/>
      <c r="KZE4" s="86"/>
      <c r="KZF4" s="86"/>
      <c r="KZG4" s="86"/>
      <c r="KZH4" s="86"/>
      <c r="KZI4" s="86"/>
      <c r="KZJ4" s="86"/>
      <c r="KZK4" s="86"/>
      <c r="KZL4" s="86"/>
      <c r="KZM4" s="86"/>
      <c r="KZN4" s="86"/>
      <c r="KZO4" s="86"/>
      <c r="KZP4" s="86"/>
      <c r="KZQ4" s="86"/>
      <c r="KZR4" s="86"/>
      <c r="KZS4" s="86"/>
      <c r="KZT4" s="86"/>
      <c r="KZU4" s="86"/>
      <c r="KZV4" s="86"/>
      <c r="KZW4" s="86"/>
      <c r="KZX4" s="86"/>
      <c r="KZY4" s="86"/>
      <c r="KZZ4" s="86"/>
      <c r="LAA4" s="86"/>
      <c r="LAB4" s="86"/>
      <c r="LAC4" s="86"/>
      <c r="LAD4" s="86"/>
      <c r="LAE4" s="86"/>
      <c r="LAF4" s="86"/>
      <c r="LAG4" s="86"/>
      <c r="LAH4" s="86"/>
      <c r="LAI4" s="86"/>
      <c r="LAJ4" s="86"/>
      <c r="LAK4" s="86"/>
      <c r="LAL4" s="86"/>
      <c r="LAM4" s="86"/>
      <c r="LAN4" s="86"/>
      <c r="LAO4" s="86"/>
      <c r="LAP4" s="86"/>
      <c r="LAQ4" s="86"/>
      <c r="LAR4" s="86"/>
      <c r="LAS4" s="86"/>
      <c r="LAT4" s="86"/>
      <c r="LAU4" s="86"/>
      <c r="LAV4" s="86"/>
      <c r="LAW4" s="86"/>
      <c r="LAX4" s="86"/>
      <c r="LAY4" s="86"/>
      <c r="LAZ4" s="86"/>
      <c r="LBA4" s="86"/>
      <c r="LBB4" s="86"/>
      <c r="LBC4" s="86"/>
      <c r="LBD4" s="86"/>
      <c r="LBE4" s="86"/>
      <c r="LBF4" s="86"/>
      <c r="LBG4" s="86"/>
      <c r="LBH4" s="86"/>
      <c r="LBI4" s="86"/>
      <c r="LBJ4" s="86"/>
      <c r="LBK4" s="86"/>
      <c r="LBL4" s="86"/>
      <c r="LBM4" s="86"/>
      <c r="LBN4" s="86"/>
      <c r="LBO4" s="86"/>
      <c r="LBP4" s="86"/>
      <c r="LBQ4" s="86"/>
      <c r="LBR4" s="86"/>
      <c r="LBS4" s="86"/>
      <c r="LBT4" s="86"/>
      <c r="LBU4" s="86"/>
      <c r="LBV4" s="86"/>
      <c r="LBW4" s="86"/>
      <c r="LBX4" s="86"/>
      <c r="LBY4" s="86"/>
      <c r="LBZ4" s="86"/>
      <c r="LCA4" s="86"/>
      <c r="LCB4" s="86"/>
      <c r="LCC4" s="86"/>
      <c r="LCD4" s="86"/>
      <c r="LCE4" s="86"/>
      <c r="LCF4" s="86"/>
      <c r="LCG4" s="86"/>
      <c r="LCH4" s="86"/>
      <c r="LCI4" s="86"/>
      <c r="LCJ4" s="86"/>
      <c r="LCK4" s="86"/>
      <c r="LCL4" s="86"/>
      <c r="LCM4" s="86"/>
      <c r="LCN4" s="86"/>
      <c r="LCO4" s="86"/>
      <c r="LCP4" s="86"/>
      <c r="LCQ4" s="86"/>
      <c r="LCR4" s="86"/>
      <c r="LCS4" s="86"/>
      <c r="LCT4" s="86"/>
      <c r="LCU4" s="86"/>
      <c r="LCV4" s="86"/>
      <c r="LCW4" s="86"/>
      <c r="LCX4" s="86"/>
      <c r="LCY4" s="86"/>
      <c r="LCZ4" s="86"/>
      <c r="LDA4" s="86"/>
      <c r="LDB4" s="86"/>
      <c r="LDC4" s="86"/>
      <c r="LDD4" s="86"/>
      <c r="LDE4" s="86"/>
      <c r="LDF4" s="86"/>
      <c r="LDG4" s="86"/>
      <c r="LDH4" s="86"/>
      <c r="LDI4" s="86"/>
      <c r="LDJ4" s="86"/>
      <c r="LDK4" s="86"/>
      <c r="LDL4" s="86"/>
      <c r="LDM4" s="86"/>
      <c r="LDN4" s="86"/>
      <c r="LDO4" s="86"/>
      <c r="LDP4" s="86"/>
      <c r="LDQ4" s="86"/>
      <c r="LDR4" s="86"/>
      <c r="LDS4" s="86"/>
      <c r="LDT4" s="86"/>
      <c r="LDU4" s="86"/>
      <c r="LDV4" s="86"/>
      <c r="LDW4" s="86"/>
      <c r="LDX4" s="86"/>
      <c r="LDY4" s="86"/>
      <c r="LDZ4" s="86"/>
      <c r="LEA4" s="86"/>
      <c r="LEB4" s="86"/>
      <c r="LEC4" s="86"/>
      <c r="LED4" s="86"/>
      <c r="LEE4" s="86"/>
      <c r="LEF4" s="86"/>
      <c r="LEG4" s="86"/>
      <c r="LEH4" s="86"/>
      <c r="LEI4" s="86"/>
      <c r="LEJ4" s="86"/>
      <c r="LEK4" s="86"/>
      <c r="LEL4" s="86"/>
      <c r="LEM4" s="86"/>
      <c r="LEN4" s="86"/>
      <c r="LEO4" s="86"/>
      <c r="LEP4" s="86"/>
      <c r="LEQ4" s="86"/>
      <c r="LER4" s="86"/>
      <c r="LES4" s="86"/>
      <c r="LET4" s="86"/>
      <c r="LEU4" s="86"/>
      <c r="LEV4" s="86"/>
      <c r="LEW4" s="86"/>
      <c r="LEX4" s="86"/>
      <c r="LEY4" s="86"/>
      <c r="LEZ4" s="86"/>
      <c r="LFA4" s="86"/>
      <c r="LFB4" s="86"/>
      <c r="LFC4" s="86"/>
      <c r="LFD4" s="86"/>
      <c r="LFE4" s="86"/>
      <c r="LFF4" s="86"/>
      <c r="LFG4" s="86"/>
      <c r="LFH4" s="86"/>
      <c r="LFI4" s="86"/>
      <c r="LFJ4" s="86"/>
      <c r="LFK4" s="86"/>
      <c r="LFL4" s="86"/>
      <c r="LFM4" s="86"/>
      <c r="LFN4" s="86"/>
      <c r="LFO4" s="86"/>
      <c r="LFP4" s="86"/>
      <c r="LFQ4" s="86"/>
      <c r="LFR4" s="86"/>
      <c r="LFS4" s="86"/>
      <c r="LFT4" s="86"/>
      <c r="LFU4" s="86"/>
      <c r="LFV4" s="86"/>
      <c r="LFW4" s="86"/>
      <c r="LFX4" s="86"/>
      <c r="LFY4" s="86"/>
      <c r="LFZ4" s="86"/>
      <c r="LGA4" s="86"/>
      <c r="LGB4" s="86"/>
      <c r="LGC4" s="86"/>
      <c r="LGD4" s="86"/>
      <c r="LGE4" s="86"/>
      <c r="LGF4" s="86"/>
      <c r="LGG4" s="86"/>
      <c r="LGH4" s="86"/>
      <c r="LGI4" s="86"/>
      <c r="LGJ4" s="86"/>
      <c r="LGK4" s="86"/>
      <c r="LGL4" s="86"/>
      <c r="LGM4" s="86"/>
      <c r="LGN4" s="86"/>
      <c r="LGO4" s="86"/>
      <c r="LGP4" s="86"/>
      <c r="LGQ4" s="86"/>
      <c r="LGR4" s="86"/>
      <c r="LGS4" s="86"/>
      <c r="LGT4" s="86"/>
      <c r="LGU4" s="86"/>
      <c r="LGV4" s="86"/>
      <c r="LGW4" s="86"/>
      <c r="LGX4" s="86"/>
      <c r="LGY4" s="86"/>
      <c r="LGZ4" s="86"/>
      <c r="LHA4" s="86"/>
      <c r="LHB4" s="86"/>
      <c r="LHC4" s="86"/>
      <c r="LHD4" s="86"/>
      <c r="LHE4" s="86"/>
      <c r="LHF4" s="86"/>
      <c r="LHG4" s="86"/>
      <c r="LHH4" s="86"/>
      <c r="LHI4" s="86"/>
      <c r="LHJ4" s="86"/>
      <c r="LHK4" s="86"/>
      <c r="LHL4" s="86"/>
      <c r="LHM4" s="86"/>
      <c r="LHN4" s="86"/>
      <c r="LHO4" s="86"/>
      <c r="LHP4" s="86"/>
      <c r="LHQ4" s="86"/>
      <c r="LHR4" s="86"/>
      <c r="LHS4" s="86"/>
      <c r="LHT4" s="86"/>
      <c r="LHU4" s="86"/>
      <c r="LHV4" s="86"/>
      <c r="LHW4" s="86"/>
      <c r="LHX4" s="86"/>
      <c r="LHY4" s="86"/>
      <c r="LHZ4" s="86"/>
      <c r="LIA4" s="86"/>
      <c r="LIB4" s="86"/>
      <c r="LIC4" s="86"/>
      <c r="LID4" s="86"/>
      <c r="LIE4" s="86"/>
      <c r="LIF4" s="86"/>
      <c r="LIG4" s="86"/>
      <c r="LIH4" s="86"/>
      <c r="LII4" s="86"/>
      <c r="LIJ4" s="86"/>
      <c r="LIK4" s="86"/>
      <c r="LIL4" s="86"/>
      <c r="LIM4" s="86"/>
      <c r="LIN4" s="86"/>
      <c r="LIO4" s="86"/>
      <c r="LIP4" s="86"/>
      <c r="LIQ4" s="86"/>
      <c r="LIR4" s="86"/>
      <c r="LIS4" s="86"/>
      <c r="LIT4" s="86"/>
      <c r="LIU4" s="86"/>
      <c r="LIV4" s="86"/>
      <c r="LIW4" s="86"/>
      <c r="LIX4" s="86"/>
      <c r="LIY4" s="86"/>
      <c r="LIZ4" s="86"/>
      <c r="LJA4" s="86"/>
      <c r="LJB4" s="86"/>
      <c r="LJC4" s="86"/>
      <c r="LJD4" s="86"/>
      <c r="LJE4" s="86"/>
      <c r="LJF4" s="86"/>
      <c r="LJG4" s="86"/>
      <c r="LJH4" s="86"/>
      <c r="LJI4" s="86"/>
      <c r="LJJ4" s="86"/>
      <c r="LJK4" s="86"/>
      <c r="LJL4" s="86"/>
      <c r="LJM4" s="86"/>
      <c r="LJN4" s="86"/>
      <c r="LJO4" s="86"/>
      <c r="LJP4" s="86"/>
      <c r="LJQ4" s="86"/>
      <c r="LJR4" s="86"/>
      <c r="LJS4" s="86"/>
      <c r="LJT4" s="86"/>
      <c r="LJU4" s="86"/>
      <c r="LJV4" s="86"/>
      <c r="LJW4" s="86"/>
      <c r="LJX4" s="86"/>
      <c r="LJY4" s="86"/>
      <c r="LJZ4" s="86"/>
      <c r="LKA4" s="86"/>
      <c r="LKB4" s="86"/>
      <c r="LKC4" s="86"/>
      <c r="LKD4" s="86"/>
      <c r="LKE4" s="86"/>
      <c r="LKF4" s="86"/>
      <c r="LKG4" s="86"/>
      <c r="LKH4" s="86"/>
      <c r="LKI4" s="86"/>
      <c r="LKJ4" s="86"/>
      <c r="LKK4" s="86"/>
      <c r="LKL4" s="86"/>
      <c r="LKM4" s="86"/>
      <c r="LKN4" s="86"/>
      <c r="LKO4" s="86"/>
      <c r="LKP4" s="86"/>
      <c r="LKQ4" s="86"/>
      <c r="LKR4" s="86"/>
      <c r="LKS4" s="86"/>
      <c r="LKT4" s="86"/>
      <c r="LKU4" s="86"/>
      <c r="LKV4" s="86"/>
      <c r="LKW4" s="86"/>
      <c r="LKX4" s="86"/>
      <c r="LKY4" s="86"/>
      <c r="LKZ4" s="86"/>
      <c r="LLA4" s="86"/>
      <c r="LLB4" s="86"/>
      <c r="LLC4" s="86"/>
      <c r="LLD4" s="86"/>
      <c r="LLE4" s="86"/>
      <c r="LLF4" s="86"/>
      <c r="LLG4" s="86"/>
      <c r="LLH4" s="86"/>
      <c r="LLI4" s="86"/>
      <c r="LLJ4" s="86"/>
      <c r="LLK4" s="86"/>
      <c r="LLL4" s="86"/>
      <c r="LLM4" s="86"/>
      <c r="LLN4" s="86"/>
      <c r="LLO4" s="86"/>
      <c r="LLP4" s="86"/>
      <c r="LLQ4" s="86"/>
      <c r="LLR4" s="86"/>
      <c r="LLS4" s="86"/>
      <c r="LLT4" s="86"/>
      <c r="LLU4" s="86"/>
      <c r="LLV4" s="86"/>
      <c r="LLW4" s="86"/>
      <c r="LLX4" s="86"/>
      <c r="LLY4" s="86"/>
      <c r="LLZ4" s="86"/>
      <c r="LMA4" s="86"/>
      <c r="LMB4" s="86"/>
      <c r="LMC4" s="86"/>
      <c r="LMD4" s="86"/>
      <c r="LME4" s="86"/>
      <c r="LMF4" s="86"/>
      <c r="LMG4" s="86"/>
      <c r="LMH4" s="86"/>
      <c r="LMI4" s="86"/>
      <c r="LMJ4" s="86"/>
      <c r="LMK4" s="86"/>
      <c r="LML4" s="86"/>
      <c r="LMM4" s="86"/>
      <c r="LMN4" s="86"/>
      <c r="LMO4" s="86"/>
      <c r="LMP4" s="86"/>
      <c r="LMQ4" s="86"/>
      <c r="LMR4" s="86"/>
      <c r="LMS4" s="86"/>
      <c r="LMT4" s="86"/>
      <c r="LMU4" s="86"/>
      <c r="LMV4" s="86"/>
      <c r="LMW4" s="86"/>
      <c r="LMX4" s="86"/>
      <c r="LMY4" s="86"/>
      <c r="LMZ4" s="86"/>
      <c r="LNA4" s="86"/>
      <c r="LNB4" s="86"/>
      <c r="LNC4" s="86"/>
      <c r="LND4" s="86"/>
      <c r="LNE4" s="86"/>
      <c r="LNF4" s="86"/>
      <c r="LNG4" s="86"/>
      <c r="LNH4" s="86"/>
      <c r="LNI4" s="86"/>
      <c r="LNJ4" s="86"/>
      <c r="LNK4" s="86"/>
      <c r="LNL4" s="86"/>
      <c r="LNM4" s="86"/>
      <c r="LNN4" s="86"/>
      <c r="LNO4" s="86"/>
      <c r="LNP4" s="86"/>
      <c r="LNQ4" s="86"/>
      <c r="LNR4" s="86"/>
      <c r="LNS4" s="86"/>
      <c r="LNT4" s="86"/>
      <c r="LNU4" s="86"/>
      <c r="LNV4" s="86"/>
      <c r="LNW4" s="86"/>
      <c r="LNX4" s="86"/>
      <c r="LNY4" s="86"/>
      <c r="LNZ4" s="86"/>
      <c r="LOA4" s="86"/>
      <c r="LOB4" s="86"/>
      <c r="LOC4" s="86"/>
      <c r="LOD4" s="86"/>
      <c r="LOE4" s="86"/>
      <c r="LOF4" s="86"/>
      <c r="LOG4" s="86"/>
      <c r="LOH4" s="86"/>
      <c r="LOI4" s="86"/>
      <c r="LOJ4" s="86"/>
      <c r="LOK4" s="86"/>
      <c r="LOL4" s="86"/>
      <c r="LOM4" s="86"/>
      <c r="LON4" s="86"/>
      <c r="LOO4" s="86"/>
      <c r="LOP4" s="86"/>
      <c r="LOQ4" s="86"/>
      <c r="LOR4" s="86"/>
      <c r="LOS4" s="86"/>
      <c r="LOT4" s="86"/>
      <c r="LOU4" s="86"/>
      <c r="LOV4" s="86"/>
      <c r="LOW4" s="86"/>
      <c r="LOX4" s="86"/>
      <c r="LOY4" s="86"/>
      <c r="LOZ4" s="86"/>
      <c r="LPA4" s="86"/>
      <c r="LPB4" s="86"/>
      <c r="LPC4" s="86"/>
      <c r="LPD4" s="86"/>
      <c r="LPE4" s="86"/>
      <c r="LPF4" s="86"/>
      <c r="LPG4" s="86"/>
      <c r="LPH4" s="86"/>
      <c r="LPI4" s="86"/>
      <c r="LPJ4" s="86"/>
      <c r="LPK4" s="86"/>
      <c r="LPL4" s="86"/>
      <c r="LPM4" s="86"/>
      <c r="LPN4" s="86"/>
      <c r="LPO4" s="86"/>
      <c r="LPP4" s="86"/>
      <c r="LPQ4" s="86"/>
      <c r="LPR4" s="86"/>
      <c r="LPS4" s="86"/>
      <c r="LPT4" s="86"/>
      <c r="LPU4" s="86"/>
      <c r="LPV4" s="86"/>
      <c r="LPW4" s="86"/>
      <c r="LPX4" s="86"/>
      <c r="LPY4" s="86"/>
      <c r="LPZ4" s="86"/>
      <c r="LQA4" s="86"/>
      <c r="LQB4" s="86"/>
      <c r="LQC4" s="86"/>
      <c r="LQD4" s="86"/>
      <c r="LQE4" s="86"/>
      <c r="LQF4" s="86"/>
      <c r="LQG4" s="86"/>
      <c r="LQH4" s="86"/>
      <c r="LQI4" s="86"/>
      <c r="LQJ4" s="86"/>
      <c r="LQK4" s="86"/>
      <c r="LQL4" s="86"/>
      <c r="LQM4" s="86"/>
      <c r="LQN4" s="86"/>
      <c r="LQO4" s="86"/>
      <c r="LQP4" s="86"/>
      <c r="LQQ4" s="86"/>
      <c r="LQR4" s="86"/>
      <c r="LQS4" s="86"/>
      <c r="LQT4" s="86"/>
      <c r="LQU4" s="86"/>
      <c r="LQV4" s="86"/>
      <c r="LQW4" s="86"/>
      <c r="LQX4" s="86"/>
      <c r="LQY4" s="86"/>
      <c r="LQZ4" s="86"/>
      <c r="LRA4" s="86"/>
      <c r="LRB4" s="86"/>
      <c r="LRC4" s="86"/>
      <c r="LRD4" s="86"/>
      <c r="LRE4" s="86"/>
      <c r="LRF4" s="86"/>
      <c r="LRG4" s="86"/>
      <c r="LRH4" s="86"/>
      <c r="LRI4" s="86"/>
      <c r="LRJ4" s="86"/>
      <c r="LRK4" s="86"/>
      <c r="LRL4" s="86"/>
      <c r="LRM4" s="86"/>
      <c r="LRN4" s="86"/>
      <c r="LRO4" s="86"/>
      <c r="LRP4" s="86"/>
      <c r="LRQ4" s="86"/>
      <c r="LRR4" s="86"/>
      <c r="LRS4" s="86"/>
      <c r="LRT4" s="86"/>
      <c r="LRU4" s="86"/>
      <c r="LRV4" s="86"/>
      <c r="LRW4" s="86"/>
      <c r="LRX4" s="86"/>
      <c r="LRY4" s="86"/>
      <c r="LRZ4" s="86"/>
      <c r="LSA4" s="86"/>
      <c r="LSB4" s="86"/>
      <c r="LSC4" s="86"/>
      <c r="LSD4" s="86"/>
      <c r="LSE4" s="86"/>
      <c r="LSF4" s="86"/>
      <c r="LSG4" s="86"/>
      <c r="LSH4" s="86"/>
      <c r="LSI4" s="86"/>
      <c r="LSJ4" s="86"/>
      <c r="LSK4" s="86"/>
      <c r="LSL4" s="86"/>
      <c r="LSM4" s="86"/>
      <c r="LSN4" s="86"/>
      <c r="LSO4" s="86"/>
      <c r="LSP4" s="86"/>
      <c r="LSQ4" s="86"/>
      <c r="LSR4" s="86"/>
      <c r="LSS4" s="86"/>
      <c r="LST4" s="86"/>
      <c r="LSU4" s="86"/>
      <c r="LSV4" s="86"/>
      <c r="LSW4" s="86"/>
      <c r="LSX4" s="86"/>
      <c r="LSY4" s="86"/>
      <c r="LSZ4" s="86"/>
      <c r="LTA4" s="86"/>
      <c r="LTB4" s="86"/>
      <c r="LTC4" s="86"/>
      <c r="LTD4" s="86"/>
      <c r="LTE4" s="86"/>
      <c r="LTF4" s="86"/>
      <c r="LTG4" s="86"/>
      <c r="LTH4" s="86"/>
      <c r="LTI4" s="86"/>
      <c r="LTJ4" s="86"/>
      <c r="LTK4" s="86"/>
      <c r="LTL4" s="86"/>
      <c r="LTM4" s="86"/>
      <c r="LTN4" s="86"/>
      <c r="LTO4" s="86"/>
      <c r="LTP4" s="86"/>
      <c r="LTQ4" s="86"/>
      <c r="LTR4" s="86"/>
      <c r="LTS4" s="86"/>
      <c r="LTT4" s="86"/>
      <c r="LTU4" s="86"/>
      <c r="LTV4" s="86"/>
      <c r="LTW4" s="86"/>
      <c r="LTX4" s="86"/>
      <c r="LTY4" s="86"/>
      <c r="LTZ4" s="86"/>
      <c r="LUA4" s="86"/>
      <c r="LUB4" s="86"/>
      <c r="LUC4" s="86"/>
      <c r="LUD4" s="86"/>
      <c r="LUE4" s="86"/>
      <c r="LUF4" s="86"/>
      <c r="LUG4" s="86"/>
      <c r="LUH4" s="86"/>
      <c r="LUI4" s="86"/>
      <c r="LUJ4" s="86"/>
      <c r="LUK4" s="86"/>
      <c r="LUL4" s="86"/>
      <c r="LUM4" s="86"/>
      <c r="LUN4" s="86"/>
      <c r="LUO4" s="86"/>
      <c r="LUP4" s="86"/>
      <c r="LUQ4" s="86"/>
      <c r="LUR4" s="86"/>
      <c r="LUS4" s="86"/>
      <c r="LUT4" s="86"/>
      <c r="LUU4" s="86"/>
      <c r="LUV4" s="86"/>
      <c r="LUW4" s="86"/>
      <c r="LUX4" s="86"/>
      <c r="LUY4" s="86"/>
      <c r="LUZ4" s="86"/>
      <c r="LVA4" s="86"/>
      <c r="LVB4" s="86"/>
      <c r="LVC4" s="86"/>
      <c r="LVD4" s="86"/>
      <c r="LVE4" s="86"/>
      <c r="LVF4" s="86"/>
      <c r="LVG4" s="86"/>
      <c r="LVH4" s="86"/>
      <c r="LVI4" s="86"/>
      <c r="LVJ4" s="86"/>
      <c r="LVK4" s="86"/>
      <c r="LVL4" s="86"/>
      <c r="LVM4" s="86"/>
      <c r="LVN4" s="86"/>
      <c r="LVO4" s="86"/>
      <c r="LVP4" s="86"/>
      <c r="LVQ4" s="86"/>
      <c r="LVR4" s="86"/>
      <c r="LVS4" s="86"/>
      <c r="LVT4" s="86"/>
      <c r="LVU4" s="86"/>
      <c r="LVV4" s="86"/>
      <c r="LVW4" s="86"/>
      <c r="LVX4" s="86"/>
      <c r="LVY4" s="86"/>
      <c r="LVZ4" s="86"/>
      <c r="LWA4" s="86"/>
      <c r="LWB4" s="86"/>
      <c r="LWC4" s="86"/>
      <c r="LWD4" s="86"/>
      <c r="LWE4" s="86"/>
      <c r="LWF4" s="86"/>
      <c r="LWG4" s="86"/>
      <c r="LWH4" s="86"/>
      <c r="LWI4" s="86"/>
      <c r="LWJ4" s="86"/>
      <c r="LWK4" s="86"/>
      <c r="LWL4" s="86"/>
      <c r="LWM4" s="86"/>
      <c r="LWN4" s="86"/>
      <c r="LWO4" s="86"/>
      <c r="LWP4" s="86"/>
      <c r="LWQ4" s="86"/>
      <c r="LWR4" s="86"/>
      <c r="LWS4" s="86"/>
      <c r="LWT4" s="86"/>
      <c r="LWU4" s="86"/>
      <c r="LWV4" s="86"/>
      <c r="LWW4" s="86"/>
      <c r="LWX4" s="86"/>
      <c r="LWY4" s="86"/>
      <c r="LWZ4" s="86"/>
      <c r="LXA4" s="86"/>
      <c r="LXB4" s="86"/>
      <c r="LXC4" s="86"/>
      <c r="LXD4" s="86"/>
      <c r="LXE4" s="86"/>
      <c r="LXF4" s="86"/>
      <c r="LXG4" s="86"/>
      <c r="LXH4" s="86"/>
      <c r="LXI4" s="86"/>
      <c r="LXJ4" s="86"/>
      <c r="LXK4" s="86"/>
      <c r="LXL4" s="86"/>
      <c r="LXM4" s="86"/>
      <c r="LXN4" s="86"/>
      <c r="LXO4" s="86"/>
      <c r="LXP4" s="86"/>
      <c r="LXQ4" s="86"/>
      <c r="LXR4" s="86"/>
      <c r="LXS4" s="86"/>
      <c r="LXT4" s="86"/>
      <c r="LXU4" s="86"/>
      <c r="LXV4" s="86"/>
      <c r="LXW4" s="86"/>
      <c r="LXX4" s="86"/>
      <c r="LXY4" s="86"/>
      <c r="LXZ4" s="86"/>
      <c r="LYA4" s="86"/>
      <c r="LYB4" s="86"/>
      <c r="LYC4" s="86"/>
      <c r="LYD4" s="86"/>
      <c r="LYE4" s="86"/>
      <c r="LYF4" s="86"/>
      <c r="LYG4" s="86"/>
      <c r="LYH4" s="86"/>
      <c r="LYI4" s="86"/>
      <c r="LYJ4" s="86"/>
      <c r="LYK4" s="86"/>
      <c r="LYL4" s="86"/>
      <c r="LYM4" s="86"/>
      <c r="LYN4" s="86"/>
      <c r="LYO4" s="86"/>
      <c r="LYP4" s="86"/>
      <c r="LYQ4" s="86"/>
      <c r="LYR4" s="86"/>
      <c r="LYS4" s="86"/>
      <c r="LYT4" s="86"/>
      <c r="LYU4" s="86"/>
      <c r="LYV4" s="86"/>
      <c r="LYW4" s="86"/>
      <c r="LYX4" s="86"/>
      <c r="LYY4" s="86"/>
      <c r="LYZ4" s="86"/>
      <c r="LZA4" s="86"/>
      <c r="LZB4" s="86"/>
      <c r="LZC4" s="86"/>
      <c r="LZD4" s="86"/>
      <c r="LZE4" s="86"/>
      <c r="LZF4" s="86"/>
      <c r="LZG4" s="86"/>
      <c r="LZH4" s="86"/>
      <c r="LZI4" s="86"/>
      <c r="LZJ4" s="86"/>
      <c r="LZK4" s="86"/>
      <c r="LZL4" s="86"/>
      <c r="LZM4" s="86"/>
      <c r="LZN4" s="86"/>
      <c r="LZO4" s="86"/>
      <c r="LZP4" s="86"/>
      <c r="LZQ4" s="86"/>
      <c r="LZR4" s="86"/>
      <c r="LZS4" s="86"/>
      <c r="LZT4" s="86"/>
      <c r="LZU4" s="86"/>
      <c r="LZV4" s="86"/>
      <c r="LZW4" s="86"/>
      <c r="LZX4" s="86"/>
      <c r="LZY4" s="86"/>
      <c r="LZZ4" s="86"/>
      <c r="MAA4" s="86"/>
      <c r="MAB4" s="86"/>
      <c r="MAC4" s="86"/>
      <c r="MAD4" s="86"/>
      <c r="MAE4" s="86"/>
      <c r="MAF4" s="86"/>
      <c r="MAG4" s="86"/>
      <c r="MAH4" s="86"/>
      <c r="MAI4" s="86"/>
      <c r="MAJ4" s="86"/>
      <c r="MAK4" s="86"/>
      <c r="MAL4" s="86"/>
      <c r="MAM4" s="86"/>
      <c r="MAN4" s="86"/>
      <c r="MAO4" s="86"/>
      <c r="MAP4" s="86"/>
      <c r="MAQ4" s="86"/>
      <c r="MAR4" s="86"/>
      <c r="MAS4" s="86"/>
      <c r="MAT4" s="86"/>
      <c r="MAU4" s="86"/>
      <c r="MAV4" s="86"/>
      <c r="MAW4" s="86"/>
      <c r="MAX4" s="86"/>
      <c r="MAY4" s="86"/>
      <c r="MAZ4" s="86"/>
      <c r="MBA4" s="86"/>
      <c r="MBB4" s="86"/>
      <c r="MBC4" s="86"/>
      <c r="MBD4" s="86"/>
      <c r="MBE4" s="86"/>
      <c r="MBF4" s="86"/>
      <c r="MBG4" s="86"/>
      <c r="MBH4" s="86"/>
      <c r="MBI4" s="86"/>
      <c r="MBJ4" s="86"/>
      <c r="MBK4" s="86"/>
      <c r="MBL4" s="86"/>
      <c r="MBM4" s="86"/>
      <c r="MBN4" s="86"/>
      <c r="MBO4" s="86"/>
      <c r="MBP4" s="86"/>
      <c r="MBQ4" s="86"/>
      <c r="MBR4" s="86"/>
      <c r="MBS4" s="86"/>
      <c r="MBT4" s="86"/>
      <c r="MBU4" s="86"/>
      <c r="MBV4" s="86"/>
      <c r="MBW4" s="86"/>
      <c r="MBX4" s="86"/>
      <c r="MBY4" s="86"/>
      <c r="MBZ4" s="86"/>
      <c r="MCA4" s="86"/>
      <c r="MCB4" s="86"/>
      <c r="MCC4" s="86"/>
      <c r="MCD4" s="86"/>
      <c r="MCE4" s="86"/>
      <c r="MCF4" s="86"/>
      <c r="MCG4" s="86"/>
      <c r="MCH4" s="86"/>
      <c r="MCI4" s="86"/>
      <c r="MCJ4" s="86"/>
      <c r="MCK4" s="86"/>
      <c r="MCL4" s="86"/>
      <c r="MCM4" s="86"/>
      <c r="MCN4" s="86"/>
      <c r="MCO4" s="86"/>
      <c r="MCP4" s="86"/>
      <c r="MCQ4" s="86"/>
      <c r="MCR4" s="86"/>
      <c r="MCS4" s="86"/>
      <c r="MCT4" s="86"/>
      <c r="MCU4" s="86"/>
      <c r="MCV4" s="86"/>
      <c r="MCW4" s="86"/>
      <c r="MCX4" s="86"/>
      <c r="MCY4" s="86"/>
      <c r="MCZ4" s="86"/>
      <c r="MDA4" s="86"/>
      <c r="MDB4" s="86"/>
      <c r="MDC4" s="86"/>
      <c r="MDD4" s="86"/>
      <c r="MDE4" s="86"/>
      <c r="MDF4" s="86"/>
      <c r="MDG4" s="86"/>
      <c r="MDH4" s="86"/>
      <c r="MDI4" s="86"/>
      <c r="MDJ4" s="86"/>
      <c r="MDK4" s="86"/>
      <c r="MDL4" s="86"/>
      <c r="MDM4" s="86"/>
      <c r="MDN4" s="86"/>
      <c r="MDO4" s="86"/>
      <c r="MDP4" s="86"/>
      <c r="MDQ4" s="86"/>
      <c r="MDR4" s="86"/>
      <c r="MDS4" s="86"/>
      <c r="MDT4" s="86"/>
      <c r="MDU4" s="86"/>
      <c r="MDV4" s="86"/>
      <c r="MDW4" s="86"/>
      <c r="MDX4" s="86"/>
      <c r="MDY4" s="86"/>
      <c r="MDZ4" s="86"/>
      <c r="MEA4" s="86"/>
      <c r="MEB4" s="86"/>
      <c r="MEC4" s="86"/>
      <c r="MED4" s="86"/>
      <c r="MEE4" s="86"/>
      <c r="MEF4" s="86"/>
      <c r="MEG4" s="86"/>
      <c r="MEH4" s="86"/>
      <c r="MEI4" s="86"/>
      <c r="MEJ4" s="86"/>
      <c r="MEK4" s="86"/>
      <c r="MEL4" s="86"/>
      <c r="MEM4" s="86"/>
      <c r="MEN4" s="86"/>
      <c r="MEO4" s="86"/>
      <c r="MEP4" s="86"/>
      <c r="MEQ4" s="86"/>
      <c r="MER4" s="86"/>
      <c r="MES4" s="86"/>
      <c r="MET4" s="86"/>
      <c r="MEU4" s="86"/>
      <c r="MEV4" s="86"/>
      <c r="MEW4" s="86"/>
      <c r="MEX4" s="86"/>
      <c r="MEY4" s="86"/>
      <c r="MEZ4" s="86"/>
      <c r="MFA4" s="86"/>
      <c r="MFB4" s="86"/>
      <c r="MFC4" s="86"/>
      <c r="MFD4" s="86"/>
      <c r="MFE4" s="86"/>
      <c r="MFF4" s="86"/>
      <c r="MFG4" s="86"/>
      <c r="MFH4" s="86"/>
      <c r="MFI4" s="86"/>
      <c r="MFJ4" s="86"/>
      <c r="MFK4" s="86"/>
      <c r="MFL4" s="86"/>
      <c r="MFM4" s="86"/>
      <c r="MFN4" s="86"/>
      <c r="MFO4" s="86"/>
      <c r="MFP4" s="86"/>
      <c r="MFQ4" s="86"/>
      <c r="MFR4" s="86"/>
      <c r="MFS4" s="86"/>
      <c r="MFT4" s="86"/>
      <c r="MFU4" s="86"/>
      <c r="MFV4" s="86"/>
      <c r="MFW4" s="86"/>
      <c r="MFX4" s="86"/>
      <c r="MFY4" s="86"/>
      <c r="MFZ4" s="86"/>
      <c r="MGA4" s="86"/>
      <c r="MGB4" s="86"/>
      <c r="MGC4" s="86"/>
      <c r="MGD4" s="86"/>
      <c r="MGE4" s="86"/>
      <c r="MGF4" s="86"/>
      <c r="MGG4" s="86"/>
      <c r="MGH4" s="86"/>
      <c r="MGI4" s="86"/>
      <c r="MGJ4" s="86"/>
      <c r="MGK4" s="86"/>
      <c r="MGL4" s="86"/>
      <c r="MGM4" s="86"/>
      <c r="MGN4" s="86"/>
      <c r="MGO4" s="86"/>
      <c r="MGP4" s="86"/>
      <c r="MGQ4" s="86"/>
      <c r="MGR4" s="86"/>
      <c r="MGS4" s="86"/>
      <c r="MGT4" s="86"/>
      <c r="MGU4" s="86"/>
      <c r="MGV4" s="86"/>
      <c r="MGW4" s="86"/>
      <c r="MGX4" s="86"/>
      <c r="MGY4" s="86"/>
      <c r="MGZ4" s="86"/>
      <c r="MHA4" s="86"/>
      <c r="MHB4" s="86"/>
      <c r="MHC4" s="86"/>
      <c r="MHD4" s="86"/>
      <c r="MHE4" s="86"/>
      <c r="MHF4" s="86"/>
      <c r="MHG4" s="86"/>
      <c r="MHH4" s="86"/>
      <c r="MHI4" s="86"/>
      <c r="MHJ4" s="86"/>
      <c r="MHK4" s="86"/>
      <c r="MHL4" s="86"/>
      <c r="MHM4" s="86"/>
      <c r="MHN4" s="86"/>
      <c r="MHO4" s="86"/>
      <c r="MHP4" s="86"/>
      <c r="MHQ4" s="86"/>
      <c r="MHR4" s="86"/>
      <c r="MHS4" s="86"/>
      <c r="MHT4" s="86"/>
      <c r="MHU4" s="86"/>
      <c r="MHV4" s="86"/>
      <c r="MHW4" s="86"/>
      <c r="MHX4" s="86"/>
      <c r="MHY4" s="86"/>
      <c r="MHZ4" s="86"/>
      <c r="MIA4" s="86"/>
      <c r="MIB4" s="86"/>
      <c r="MIC4" s="86"/>
      <c r="MID4" s="86"/>
      <c r="MIE4" s="86"/>
      <c r="MIF4" s="86"/>
      <c r="MIG4" s="86"/>
      <c r="MIH4" s="86"/>
      <c r="MII4" s="86"/>
      <c r="MIJ4" s="86"/>
      <c r="MIK4" s="86"/>
      <c r="MIL4" s="86"/>
      <c r="MIM4" s="86"/>
      <c r="MIN4" s="86"/>
      <c r="MIO4" s="86"/>
      <c r="MIP4" s="86"/>
      <c r="MIQ4" s="86"/>
      <c r="MIR4" s="86"/>
      <c r="MIS4" s="86"/>
      <c r="MIT4" s="86"/>
      <c r="MIU4" s="86"/>
      <c r="MIV4" s="86"/>
      <c r="MIW4" s="86"/>
      <c r="MIX4" s="86"/>
      <c r="MIY4" s="86"/>
      <c r="MIZ4" s="86"/>
      <c r="MJA4" s="86"/>
      <c r="MJB4" s="86"/>
      <c r="MJC4" s="86"/>
      <c r="MJD4" s="86"/>
      <c r="MJE4" s="86"/>
      <c r="MJF4" s="86"/>
      <c r="MJG4" s="86"/>
      <c r="MJH4" s="86"/>
      <c r="MJI4" s="86"/>
      <c r="MJJ4" s="86"/>
      <c r="MJK4" s="86"/>
      <c r="MJL4" s="86"/>
      <c r="MJM4" s="86"/>
      <c r="MJN4" s="86"/>
      <c r="MJO4" s="86"/>
      <c r="MJP4" s="86"/>
      <c r="MJQ4" s="86"/>
      <c r="MJR4" s="86"/>
      <c r="MJS4" s="86"/>
      <c r="MJT4" s="86"/>
      <c r="MJU4" s="86"/>
      <c r="MJV4" s="86"/>
      <c r="MJW4" s="86"/>
      <c r="MJX4" s="86"/>
      <c r="MJY4" s="86"/>
      <c r="MJZ4" s="86"/>
      <c r="MKA4" s="86"/>
      <c r="MKB4" s="86"/>
      <c r="MKC4" s="86"/>
      <c r="MKD4" s="86"/>
      <c r="MKE4" s="86"/>
      <c r="MKF4" s="86"/>
      <c r="MKG4" s="86"/>
      <c r="MKH4" s="86"/>
      <c r="MKI4" s="86"/>
      <c r="MKJ4" s="86"/>
      <c r="MKK4" s="86"/>
      <c r="MKL4" s="86"/>
      <c r="MKM4" s="86"/>
      <c r="MKN4" s="86"/>
      <c r="MKO4" s="86"/>
      <c r="MKP4" s="86"/>
      <c r="MKQ4" s="86"/>
      <c r="MKR4" s="86"/>
      <c r="MKS4" s="86"/>
      <c r="MKT4" s="86"/>
      <c r="MKU4" s="86"/>
      <c r="MKV4" s="86"/>
      <c r="MKW4" s="86"/>
      <c r="MKX4" s="86"/>
      <c r="MKY4" s="86"/>
      <c r="MKZ4" s="86"/>
      <c r="MLA4" s="86"/>
      <c r="MLB4" s="86"/>
      <c r="MLC4" s="86"/>
      <c r="MLD4" s="86"/>
      <c r="MLE4" s="86"/>
      <c r="MLF4" s="86"/>
      <c r="MLG4" s="86"/>
      <c r="MLH4" s="86"/>
      <c r="MLI4" s="86"/>
      <c r="MLJ4" s="86"/>
      <c r="MLK4" s="86"/>
      <c r="MLL4" s="86"/>
      <c r="MLM4" s="86"/>
      <c r="MLN4" s="86"/>
      <c r="MLO4" s="86"/>
      <c r="MLP4" s="86"/>
      <c r="MLQ4" s="86"/>
      <c r="MLR4" s="86"/>
      <c r="MLS4" s="86"/>
      <c r="MLT4" s="86"/>
      <c r="MLU4" s="86"/>
      <c r="MLV4" s="86"/>
      <c r="MLW4" s="86"/>
      <c r="MLX4" s="86"/>
      <c r="MLY4" s="86"/>
      <c r="MLZ4" s="86"/>
      <c r="MMA4" s="86"/>
      <c r="MMB4" s="86"/>
      <c r="MMC4" s="86"/>
      <c r="MMD4" s="86"/>
      <c r="MME4" s="86"/>
      <c r="MMF4" s="86"/>
      <c r="MMG4" s="86"/>
      <c r="MMH4" s="86"/>
      <c r="MMI4" s="86"/>
      <c r="MMJ4" s="86"/>
      <c r="MMK4" s="86"/>
      <c r="MML4" s="86"/>
      <c r="MMM4" s="86"/>
      <c r="MMN4" s="86"/>
      <c r="MMO4" s="86"/>
      <c r="MMP4" s="86"/>
      <c r="MMQ4" s="86"/>
      <c r="MMR4" s="86"/>
      <c r="MMS4" s="86"/>
      <c r="MMT4" s="86"/>
      <c r="MMU4" s="86"/>
      <c r="MMV4" s="86"/>
      <c r="MMW4" s="86"/>
      <c r="MMX4" s="86"/>
      <c r="MMY4" s="86"/>
      <c r="MMZ4" s="86"/>
      <c r="MNA4" s="86"/>
      <c r="MNB4" s="86"/>
      <c r="MNC4" s="86"/>
      <c r="MND4" s="86"/>
      <c r="MNE4" s="86"/>
      <c r="MNF4" s="86"/>
      <c r="MNG4" s="86"/>
      <c r="MNH4" s="86"/>
      <c r="MNI4" s="86"/>
      <c r="MNJ4" s="86"/>
      <c r="MNK4" s="86"/>
      <c r="MNL4" s="86"/>
      <c r="MNM4" s="86"/>
      <c r="MNN4" s="86"/>
      <c r="MNO4" s="86"/>
      <c r="MNP4" s="86"/>
      <c r="MNQ4" s="86"/>
      <c r="MNR4" s="86"/>
      <c r="MNS4" s="86"/>
      <c r="MNT4" s="86"/>
      <c r="MNU4" s="86"/>
      <c r="MNV4" s="86"/>
      <c r="MNW4" s="86"/>
      <c r="MNX4" s="86"/>
      <c r="MNY4" s="86"/>
      <c r="MNZ4" s="86"/>
      <c r="MOA4" s="86"/>
      <c r="MOB4" s="86"/>
      <c r="MOC4" s="86"/>
      <c r="MOD4" s="86"/>
      <c r="MOE4" s="86"/>
      <c r="MOF4" s="86"/>
      <c r="MOG4" s="86"/>
      <c r="MOH4" s="86"/>
      <c r="MOI4" s="86"/>
      <c r="MOJ4" s="86"/>
      <c r="MOK4" s="86"/>
      <c r="MOL4" s="86"/>
      <c r="MOM4" s="86"/>
      <c r="MON4" s="86"/>
      <c r="MOO4" s="86"/>
      <c r="MOP4" s="86"/>
      <c r="MOQ4" s="86"/>
      <c r="MOR4" s="86"/>
      <c r="MOS4" s="86"/>
      <c r="MOT4" s="86"/>
      <c r="MOU4" s="86"/>
      <c r="MOV4" s="86"/>
      <c r="MOW4" s="86"/>
      <c r="MOX4" s="86"/>
      <c r="MOY4" s="86"/>
      <c r="MOZ4" s="86"/>
      <c r="MPA4" s="86"/>
      <c r="MPB4" s="86"/>
      <c r="MPC4" s="86"/>
      <c r="MPD4" s="86"/>
      <c r="MPE4" s="86"/>
      <c r="MPF4" s="86"/>
      <c r="MPG4" s="86"/>
      <c r="MPH4" s="86"/>
      <c r="MPI4" s="86"/>
      <c r="MPJ4" s="86"/>
      <c r="MPK4" s="86"/>
      <c r="MPL4" s="86"/>
      <c r="MPM4" s="86"/>
      <c r="MPN4" s="86"/>
      <c r="MPO4" s="86"/>
      <c r="MPP4" s="86"/>
      <c r="MPQ4" s="86"/>
      <c r="MPR4" s="86"/>
      <c r="MPS4" s="86"/>
      <c r="MPT4" s="86"/>
      <c r="MPU4" s="86"/>
      <c r="MPV4" s="86"/>
      <c r="MPW4" s="86"/>
      <c r="MPX4" s="86"/>
      <c r="MPY4" s="86"/>
      <c r="MPZ4" s="86"/>
      <c r="MQA4" s="86"/>
      <c r="MQB4" s="86"/>
      <c r="MQC4" s="86"/>
      <c r="MQD4" s="86"/>
      <c r="MQE4" s="86"/>
      <c r="MQF4" s="86"/>
      <c r="MQG4" s="86"/>
      <c r="MQH4" s="86"/>
      <c r="MQI4" s="86"/>
      <c r="MQJ4" s="86"/>
      <c r="MQK4" s="86"/>
      <c r="MQL4" s="86"/>
      <c r="MQM4" s="86"/>
      <c r="MQN4" s="86"/>
      <c r="MQO4" s="86"/>
      <c r="MQP4" s="86"/>
      <c r="MQQ4" s="86"/>
      <c r="MQR4" s="86"/>
      <c r="MQS4" s="86"/>
      <c r="MQT4" s="86"/>
      <c r="MQU4" s="86"/>
      <c r="MQV4" s="86"/>
      <c r="MQW4" s="86"/>
      <c r="MQX4" s="86"/>
      <c r="MQY4" s="86"/>
      <c r="MQZ4" s="86"/>
      <c r="MRA4" s="86"/>
      <c r="MRB4" s="86"/>
      <c r="MRC4" s="86"/>
      <c r="MRD4" s="86"/>
      <c r="MRE4" s="86"/>
      <c r="MRF4" s="86"/>
      <c r="MRG4" s="86"/>
      <c r="MRH4" s="86"/>
      <c r="MRI4" s="86"/>
      <c r="MRJ4" s="86"/>
      <c r="MRK4" s="86"/>
      <c r="MRL4" s="86"/>
      <c r="MRM4" s="86"/>
      <c r="MRN4" s="86"/>
      <c r="MRO4" s="86"/>
      <c r="MRP4" s="86"/>
      <c r="MRQ4" s="86"/>
      <c r="MRR4" s="86"/>
      <c r="MRS4" s="86"/>
      <c r="MRT4" s="86"/>
      <c r="MRU4" s="86"/>
      <c r="MRV4" s="86"/>
      <c r="MRW4" s="86"/>
      <c r="MRX4" s="86"/>
      <c r="MRY4" s="86"/>
      <c r="MRZ4" s="86"/>
      <c r="MSA4" s="86"/>
      <c r="MSB4" s="86"/>
      <c r="MSC4" s="86"/>
      <c r="MSD4" s="86"/>
      <c r="MSE4" s="86"/>
      <c r="MSF4" s="86"/>
      <c r="MSG4" s="86"/>
      <c r="MSH4" s="86"/>
      <c r="MSI4" s="86"/>
      <c r="MSJ4" s="86"/>
      <c r="MSK4" s="86"/>
      <c r="MSL4" s="86"/>
      <c r="MSM4" s="86"/>
      <c r="MSN4" s="86"/>
      <c r="MSO4" s="86"/>
      <c r="MSP4" s="86"/>
      <c r="MSQ4" s="86"/>
      <c r="MSR4" s="86"/>
      <c r="MSS4" s="86"/>
      <c r="MST4" s="86"/>
      <c r="MSU4" s="86"/>
      <c r="MSV4" s="86"/>
      <c r="MSW4" s="86"/>
      <c r="MSX4" s="86"/>
      <c r="MSY4" s="86"/>
      <c r="MSZ4" s="86"/>
      <c r="MTA4" s="86"/>
      <c r="MTB4" s="86"/>
      <c r="MTC4" s="86"/>
      <c r="MTD4" s="86"/>
      <c r="MTE4" s="86"/>
      <c r="MTF4" s="86"/>
      <c r="MTG4" s="86"/>
      <c r="MTH4" s="86"/>
      <c r="MTI4" s="86"/>
      <c r="MTJ4" s="86"/>
      <c r="MTK4" s="86"/>
      <c r="MTL4" s="86"/>
      <c r="MTM4" s="86"/>
      <c r="MTN4" s="86"/>
      <c r="MTO4" s="86"/>
      <c r="MTP4" s="86"/>
      <c r="MTQ4" s="86"/>
      <c r="MTR4" s="86"/>
      <c r="MTS4" s="86"/>
      <c r="MTT4" s="86"/>
      <c r="MTU4" s="86"/>
      <c r="MTV4" s="86"/>
      <c r="MTW4" s="86"/>
      <c r="MTX4" s="86"/>
      <c r="MTY4" s="86"/>
      <c r="MTZ4" s="86"/>
      <c r="MUA4" s="86"/>
      <c r="MUB4" s="86"/>
      <c r="MUC4" s="86"/>
      <c r="MUD4" s="86"/>
      <c r="MUE4" s="86"/>
      <c r="MUF4" s="86"/>
      <c r="MUG4" s="86"/>
      <c r="MUH4" s="86"/>
      <c r="MUI4" s="86"/>
      <c r="MUJ4" s="86"/>
      <c r="MUK4" s="86"/>
      <c r="MUL4" s="86"/>
      <c r="MUM4" s="86"/>
      <c r="MUN4" s="86"/>
      <c r="MUO4" s="86"/>
      <c r="MUP4" s="86"/>
      <c r="MUQ4" s="86"/>
      <c r="MUR4" s="86"/>
      <c r="MUS4" s="86"/>
      <c r="MUT4" s="86"/>
      <c r="MUU4" s="86"/>
      <c r="MUV4" s="86"/>
      <c r="MUW4" s="86"/>
      <c r="MUX4" s="86"/>
      <c r="MUY4" s="86"/>
      <c r="MUZ4" s="86"/>
      <c r="MVA4" s="86"/>
      <c r="MVB4" s="86"/>
      <c r="MVC4" s="86"/>
      <c r="MVD4" s="86"/>
      <c r="MVE4" s="86"/>
      <c r="MVF4" s="86"/>
      <c r="MVG4" s="86"/>
      <c r="MVH4" s="86"/>
      <c r="MVI4" s="86"/>
      <c r="MVJ4" s="86"/>
      <c r="MVK4" s="86"/>
      <c r="MVL4" s="86"/>
      <c r="MVM4" s="86"/>
      <c r="MVN4" s="86"/>
      <c r="MVO4" s="86"/>
      <c r="MVP4" s="86"/>
      <c r="MVQ4" s="86"/>
      <c r="MVR4" s="86"/>
      <c r="MVS4" s="86"/>
      <c r="MVT4" s="86"/>
      <c r="MVU4" s="86"/>
      <c r="MVV4" s="86"/>
      <c r="MVW4" s="86"/>
      <c r="MVX4" s="86"/>
      <c r="MVY4" s="86"/>
      <c r="MVZ4" s="86"/>
      <c r="MWA4" s="86"/>
      <c r="MWB4" s="86"/>
      <c r="MWC4" s="86"/>
      <c r="MWD4" s="86"/>
      <c r="MWE4" s="86"/>
      <c r="MWF4" s="86"/>
      <c r="MWG4" s="86"/>
      <c r="MWH4" s="86"/>
      <c r="MWI4" s="86"/>
      <c r="MWJ4" s="86"/>
      <c r="MWK4" s="86"/>
      <c r="MWL4" s="86"/>
      <c r="MWM4" s="86"/>
      <c r="MWN4" s="86"/>
      <c r="MWO4" s="86"/>
      <c r="MWP4" s="86"/>
      <c r="MWQ4" s="86"/>
      <c r="MWR4" s="86"/>
      <c r="MWS4" s="86"/>
      <c r="MWT4" s="86"/>
      <c r="MWU4" s="86"/>
      <c r="MWV4" s="86"/>
      <c r="MWW4" s="86"/>
      <c r="MWX4" s="86"/>
      <c r="MWY4" s="86"/>
      <c r="MWZ4" s="86"/>
      <c r="MXA4" s="86"/>
      <c r="MXB4" s="86"/>
      <c r="MXC4" s="86"/>
      <c r="MXD4" s="86"/>
      <c r="MXE4" s="86"/>
      <c r="MXF4" s="86"/>
      <c r="MXG4" s="86"/>
      <c r="MXH4" s="86"/>
      <c r="MXI4" s="86"/>
      <c r="MXJ4" s="86"/>
      <c r="MXK4" s="86"/>
      <c r="MXL4" s="86"/>
      <c r="MXM4" s="86"/>
      <c r="MXN4" s="86"/>
      <c r="MXO4" s="86"/>
      <c r="MXP4" s="86"/>
      <c r="MXQ4" s="86"/>
      <c r="MXR4" s="86"/>
      <c r="MXS4" s="86"/>
      <c r="MXT4" s="86"/>
      <c r="MXU4" s="86"/>
      <c r="MXV4" s="86"/>
      <c r="MXW4" s="86"/>
      <c r="MXX4" s="86"/>
      <c r="MXY4" s="86"/>
      <c r="MXZ4" s="86"/>
      <c r="MYA4" s="86"/>
      <c r="MYB4" s="86"/>
      <c r="MYC4" s="86"/>
      <c r="MYD4" s="86"/>
      <c r="MYE4" s="86"/>
      <c r="MYF4" s="86"/>
      <c r="MYG4" s="86"/>
      <c r="MYH4" s="86"/>
      <c r="MYI4" s="86"/>
      <c r="MYJ4" s="86"/>
      <c r="MYK4" s="86"/>
      <c r="MYL4" s="86"/>
      <c r="MYM4" s="86"/>
      <c r="MYN4" s="86"/>
      <c r="MYO4" s="86"/>
      <c r="MYP4" s="86"/>
      <c r="MYQ4" s="86"/>
      <c r="MYR4" s="86"/>
      <c r="MYS4" s="86"/>
      <c r="MYT4" s="86"/>
      <c r="MYU4" s="86"/>
      <c r="MYV4" s="86"/>
      <c r="MYW4" s="86"/>
      <c r="MYX4" s="86"/>
      <c r="MYY4" s="86"/>
      <c r="MYZ4" s="86"/>
      <c r="MZA4" s="86"/>
      <c r="MZB4" s="86"/>
      <c r="MZC4" s="86"/>
      <c r="MZD4" s="86"/>
      <c r="MZE4" s="86"/>
      <c r="MZF4" s="86"/>
      <c r="MZG4" s="86"/>
      <c r="MZH4" s="86"/>
      <c r="MZI4" s="86"/>
      <c r="MZJ4" s="86"/>
      <c r="MZK4" s="86"/>
      <c r="MZL4" s="86"/>
      <c r="MZM4" s="86"/>
      <c r="MZN4" s="86"/>
      <c r="MZO4" s="86"/>
      <c r="MZP4" s="86"/>
      <c r="MZQ4" s="86"/>
      <c r="MZR4" s="86"/>
      <c r="MZS4" s="86"/>
      <c r="MZT4" s="86"/>
      <c r="MZU4" s="86"/>
      <c r="MZV4" s="86"/>
      <c r="MZW4" s="86"/>
      <c r="MZX4" s="86"/>
      <c r="MZY4" s="86"/>
      <c r="MZZ4" s="86"/>
      <c r="NAA4" s="86"/>
      <c r="NAB4" s="86"/>
      <c r="NAC4" s="86"/>
      <c r="NAD4" s="86"/>
      <c r="NAE4" s="86"/>
      <c r="NAF4" s="86"/>
      <c r="NAG4" s="86"/>
      <c r="NAH4" s="86"/>
      <c r="NAI4" s="86"/>
      <c r="NAJ4" s="86"/>
      <c r="NAK4" s="86"/>
      <c r="NAL4" s="86"/>
      <c r="NAM4" s="86"/>
      <c r="NAN4" s="86"/>
      <c r="NAO4" s="86"/>
      <c r="NAP4" s="86"/>
      <c r="NAQ4" s="86"/>
      <c r="NAR4" s="86"/>
      <c r="NAS4" s="86"/>
      <c r="NAT4" s="86"/>
      <c r="NAU4" s="86"/>
      <c r="NAV4" s="86"/>
      <c r="NAW4" s="86"/>
      <c r="NAX4" s="86"/>
      <c r="NAY4" s="86"/>
      <c r="NAZ4" s="86"/>
      <c r="NBA4" s="86"/>
      <c r="NBB4" s="86"/>
      <c r="NBC4" s="86"/>
      <c r="NBD4" s="86"/>
      <c r="NBE4" s="86"/>
      <c r="NBF4" s="86"/>
      <c r="NBG4" s="86"/>
      <c r="NBH4" s="86"/>
      <c r="NBI4" s="86"/>
      <c r="NBJ4" s="86"/>
      <c r="NBK4" s="86"/>
      <c r="NBL4" s="86"/>
      <c r="NBM4" s="86"/>
      <c r="NBN4" s="86"/>
      <c r="NBO4" s="86"/>
      <c r="NBP4" s="86"/>
      <c r="NBQ4" s="86"/>
      <c r="NBR4" s="86"/>
      <c r="NBS4" s="86"/>
      <c r="NBT4" s="86"/>
      <c r="NBU4" s="86"/>
      <c r="NBV4" s="86"/>
      <c r="NBW4" s="86"/>
      <c r="NBX4" s="86"/>
      <c r="NBY4" s="86"/>
      <c r="NBZ4" s="86"/>
      <c r="NCA4" s="86"/>
      <c r="NCB4" s="86"/>
      <c r="NCC4" s="86"/>
      <c r="NCD4" s="86"/>
      <c r="NCE4" s="86"/>
      <c r="NCF4" s="86"/>
      <c r="NCG4" s="86"/>
      <c r="NCH4" s="86"/>
      <c r="NCI4" s="86"/>
      <c r="NCJ4" s="86"/>
      <c r="NCK4" s="86"/>
      <c r="NCL4" s="86"/>
      <c r="NCM4" s="86"/>
      <c r="NCN4" s="86"/>
      <c r="NCO4" s="86"/>
      <c r="NCP4" s="86"/>
      <c r="NCQ4" s="86"/>
      <c r="NCR4" s="86"/>
      <c r="NCS4" s="86"/>
      <c r="NCT4" s="86"/>
      <c r="NCU4" s="86"/>
      <c r="NCV4" s="86"/>
      <c r="NCW4" s="86"/>
      <c r="NCX4" s="86"/>
      <c r="NCY4" s="86"/>
      <c r="NCZ4" s="86"/>
      <c r="NDA4" s="86"/>
      <c r="NDB4" s="86"/>
      <c r="NDC4" s="86"/>
      <c r="NDD4" s="86"/>
      <c r="NDE4" s="86"/>
      <c r="NDF4" s="86"/>
      <c r="NDG4" s="86"/>
      <c r="NDH4" s="86"/>
      <c r="NDI4" s="86"/>
      <c r="NDJ4" s="86"/>
      <c r="NDK4" s="86"/>
      <c r="NDL4" s="86"/>
      <c r="NDM4" s="86"/>
      <c r="NDN4" s="86"/>
      <c r="NDO4" s="86"/>
      <c r="NDP4" s="86"/>
      <c r="NDQ4" s="86"/>
      <c r="NDR4" s="86"/>
      <c r="NDS4" s="86"/>
      <c r="NDT4" s="86"/>
      <c r="NDU4" s="86"/>
      <c r="NDV4" s="86"/>
      <c r="NDW4" s="86"/>
      <c r="NDX4" s="86"/>
      <c r="NDY4" s="86"/>
      <c r="NDZ4" s="86"/>
      <c r="NEA4" s="86"/>
      <c r="NEB4" s="86"/>
      <c r="NEC4" s="86"/>
      <c r="NED4" s="86"/>
      <c r="NEE4" s="86"/>
      <c r="NEF4" s="86"/>
      <c r="NEG4" s="86"/>
      <c r="NEH4" s="86"/>
      <c r="NEI4" s="86"/>
      <c r="NEJ4" s="86"/>
      <c r="NEK4" s="86"/>
      <c r="NEL4" s="86"/>
      <c r="NEM4" s="86"/>
      <c r="NEN4" s="86"/>
      <c r="NEO4" s="86"/>
      <c r="NEP4" s="86"/>
      <c r="NEQ4" s="86"/>
      <c r="NER4" s="86"/>
      <c r="NES4" s="86"/>
      <c r="NET4" s="86"/>
      <c r="NEU4" s="86"/>
      <c r="NEV4" s="86"/>
      <c r="NEW4" s="86"/>
      <c r="NEX4" s="86"/>
      <c r="NEY4" s="86"/>
      <c r="NEZ4" s="86"/>
      <c r="NFA4" s="86"/>
      <c r="NFB4" s="86"/>
      <c r="NFC4" s="86"/>
      <c r="NFD4" s="86"/>
      <c r="NFE4" s="86"/>
      <c r="NFF4" s="86"/>
      <c r="NFG4" s="86"/>
      <c r="NFH4" s="86"/>
      <c r="NFI4" s="86"/>
      <c r="NFJ4" s="86"/>
      <c r="NFK4" s="86"/>
      <c r="NFL4" s="86"/>
      <c r="NFM4" s="86"/>
      <c r="NFN4" s="86"/>
      <c r="NFO4" s="86"/>
      <c r="NFP4" s="86"/>
      <c r="NFQ4" s="86"/>
      <c r="NFR4" s="86"/>
      <c r="NFS4" s="86"/>
      <c r="NFT4" s="86"/>
      <c r="NFU4" s="86"/>
      <c r="NFV4" s="86"/>
      <c r="NFW4" s="86"/>
      <c r="NFX4" s="86"/>
      <c r="NFY4" s="86"/>
      <c r="NFZ4" s="86"/>
      <c r="NGA4" s="86"/>
      <c r="NGB4" s="86"/>
      <c r="NGC4" s="86"/>
      <c r="NGD4" s="86"/>
      <c r="NGE4" s="86"/>
      <c r="NGF4" s="86"/>
      <c r="NGG4" s="86"/>
      <c r="NGH4" s="86"/>
      <c r="NGI4" s="86"/>
      <c r="NGJ4" s="86"/>
      <c r="NGK4" s="86"/>
      <c r="NGL4" s="86"/>
      <c r="NGM4" s="86"/>
      <c r="NGN4" s="86"/>
      <c r="NGO4" s="86"/>
      <c r="NGP4" s="86"/>
      <c r="NGQ4" s="86"/>
      <c r="NGR4" s="86"/>
      <c r="NGS4" s="86"/>
      <c r="NGT4" s="86"/>
      <c r="NGU4" s="86"/>
      <c r="NGV4" s="86"/>
      <c r="NGW4" s="86"/>
      <c r="NGX4" s="86"/>
      <c r="NGY4" s="86"/>
      <c r="NGZ4" s="86"/>
      <c r="NHA4" s="86"/>
      <c r="NHB4" s="86"/>
      <c r="NHC4" s="86"/>
      <c r="NHD4" s="86"/>
      <c r="NHE4" s="86"/>
      <c r="NHF4" s="86"/>
      <c r="NHG4" s="86"/>
      <c r="NHH4" s="86"/>
      <c r="NHI4" s="86"/>
      <c r="NHJ4" s="86"/>
      <c r="NHK4" s="86"/>
      <c r="NHL4" s="86"/>
      <c r="NHM4" s="86"/>
      <c r="NHN4" s="86"/>
      <c r="NHO4" s="86"/>
      <c r="NHP4" s="86"/>
      <c r="NHQ4" s="86"/>
      <c r="NHR4" s="86"/>
      <c r="NHS4" s="86"/>
      <c r="NHT4" s="86"/>
      <c r="NHU4" s="86"/>
      <c r="NHV4" s="86"/>
      <c r="NHW4" s="86"/>
      <c r="NHX4" s="86"/>
      <c r="NHY4" s="86"/>
      <c r="NHZ4" s="86"/>
      <c r="NIA4" s="86"/>
      <c r="NIB4" s="86"/>
      <c r="NIC4" s="86"/>
      <c r="NID4" s="86"/>
      <c r="NIE4" s="86"/>
      <c r="NIF4" s="86"/>
      <c r="NIG4" s="86"/>
      <c r="NIH4" s="86"/>
      <c r="NII4" s="86"/>
      <c r="NIJ4" s="86"/>
      <c r="NIK4" s="86"/>
      <c r="NIL4" s="86"/>
      <c r="NIM4" s="86"/>
      <c r="NIN4" s="86"/>
      <c r="NIO4" s="86"/>
      <c r="NIP4" s="86"/>
      <c r="NIQ4" s="86"/>
      <c r="NIR4" s="86"/>
      <c r="NIS4" s="86"/>
      <c r="NIT4" s="86"/>
      <c r="NIU4" s="86"/>
      <c r="NIV4" s="86"/>
      <c r="NIW4" s="86"/>
      <c r="NIX4" s="86"/>
      <c r="NIY4" s="86"/>
      <c r="NIZ4" s="86"/>
      <c r="NJA4" s="86"/>
      <c r="NJB4" s="86"/>
      <c r="NJC4" s="86"/>
      <c r="NJD4" s="86"/>
      <c r="NJE4" s="86"/>
      <c r="NJF4" s="86"/>
      <c r="NJG4" s="86"/>
      <c r="NJH4" s="86"/>
      <c r="NJI4" s="86"/>
      <c r="NJJ4" s="86"/>
      <c r="NJK4" s="86"/>
      <c r="NJL4" s="86"/>
      <c r="NJM4" s="86"/>
      <c r="NJN4" s="86"/>
      <c r="NJO4" s="86"/>
      <c r="NJP4" s="86"/>
      <c r="NJQ4" s="86"/>
      <c r="NJR4" s="86"/>
      <c r="NJS4" s="86"/>
      <c r="NJT4" s="86"/>
      <c r="NJU4" s="86"/>
      <c r="NJV4" s="86"/>
      <c r="NJW4" s="86"/>
      <c r="NJX4" s="86"/>
      <c r="NJY4" s="86"/>
      <c r="NJZ4" s="86"/>
      <c r="NKA4" s="86"/>
      <c r="NKB4" s="86"/>
      <c r="NKC4" s="86"/>
      <c r="NKD4" s="86"/>
      <c r="NKE4" s="86"/>
      <c r="NKF4" s="86"/>
      <c r="NKG4" s="86"/>
      <c r="NKH4" s="86"/>
      <c r="NKI4" s="86"/>
      <c r="NKJ4" s="86"/>
      <c r="NKK4" s="86"/>
      <c r="NKL4" s="86"/>
      <c r="NKM4" s="86"/>
      <c r="NKN4" s="86"/>
      <c r="NKO4" s="86"/>
      <c r="NKP4" s="86"/>
      <c r="NKQ4" s="86"/>
      <c r="NKR4" s="86"/>
      <c r="NKS4" s="86"/>
      <c r="NKT4" s="86"/>
      <c r="NKU4" s="86"/>
      <c r="NKV4" s="86"/>
      <c r="NKW4" s="86"/>
      <c r="NKX4" s="86"/>
      <c r="NKY4" s="86"/>
      <c r="NKZ4" s="86"/>
      <c r="NLA4" s="86"/>
      <c r="NLB4" s="86"/>
      <c r="NLC4" s="86"/>
      <c r="NLD4" s="86"/>
      <c r="NLE4" s="86"/>
      <c r="NLF4" s="86"/>
      <c r="NLG4" s="86"/>
      <c r="NLH4" s="86"/>
      <c r="NLI4" s="86"/>
      <c r="NLJ4" s="86"/>
      <c r="NLK4" s="86"/>
      <c r="NLL4" s="86"/>
      <c r="NLM4" s="86"/>
      <c r="NLN4" s="86"/>
      <c r="NLO4" s="86"/>
      <c r="NLP4" s="86"/>
      <c r="NLQ4" s="86"/>
      <c r="NLR4" s="86"/>
      <c r="NLS4" s="86"/>
      <c r="NLT4" s="86"/>
      <c r="NLU4" s="86"/>
      <c r="NLV4" s="86"/>
      <c r="NLW4" s="86"/>
      <c r="NLX4" s="86"/>
      <c r="NLY4" s="86"/>
      <c r="NLZ4" s="86"/>
      <c r="NMA4" s="86"/>
      <c r="NMB4" s="86"/>
      <c r="NMC4" s="86"/>
      <c r="NMD4" s="86"/>
      <c r="NME4" s="86"/>
      <c r="NMF4" s="86"/>
      <c r="NMG4" s="86"/>
      <c r="NMH4" s="86"/>
      <c r="NMI4" s="86"/>
      <c r="NMJ4" s="86"/>
      <c r="NMK4" s="86"/>
      <c r="NML4" s="86"/>
      <c r="NMM4" s="86"/>
      <c r="NMN4" s="86"/>
      <c r="NMO4" s="86"/>
      <c r="NMP4" s="86"/>
      <c r="NMQ4" s="86"/>
      <c r="NMR4" s="86"/>
      <c r="NMS4" s="86"/>
      <c r="NMT4" s="86"/>
      <c r="NMU4" s="86"/>
      <c r="NMV4" s="86"/>
      <c r="NMW4" s="86"/>
      <c r="NMX4" s="86"/>
      <c r="NMY4" s="86"/>
      <c r="NMZ4" s="86"/>
      <c r="NNA4" s="86"/>
      <c r="NNB4" s="86"/>
      <c r="NNC4" s="86"/>
      <c r="NND4" s="86"/>
      <c r="NNE4" s="86"/>
      <c r="NNF4" s="86"/>
      <c r="NNG4" s="86"/>
      <c r="NNH4" s="86"/>
      <c r="NNI4" s="86"/>
      <c r="NNJ4" s="86"/>
      <c r="NNK4" s="86"/>
      <c r="NNL4" s="86"/>
      <c r="NNM4" s="86"/>
      <c r="NNN4" s="86"/>
      <c r="NNO4" s="86"/>
      <c r="NNP4" s="86"/>
      <c r="NNQ4" s="86"/>
      <c r="NNR4" s="86"/>
      <c r="NNS4" s="86"/>
      <c r="NNT4" s="86"/>
      <c r="NNU4" s="86"/>
      <c r="NNV4" s="86"/>
      <c r="NNW4" s="86"/>
      <c r="NNX4" s="86"/>
      <c r="NNY4" s="86"/>
      <c r="NNZ4" s="86"/>
      <c r="NOA4" s="86"/>
      <c r="NOB4" s="86"/>
      <c r="NOC4" s="86"/>
      <c r="NOD4" s="86"/>
      <c r="NOE4" s="86"/>
      <c r="NOF4" s="86"/>
      <c r="NOG4" s="86"/>
      <c r="NOH4" s="86"/>
      <c r="NOI4" s="86"/>
      <c r="NOJ4" s="86"/>
      <c r="NOK4" s="86"/>
      <c r="NOL4" s="86"/>
      <c r="NOM4" s="86"/>
      <c r="NON4" s="86"/>
      <c r="NOO4" s="86"/>
      <c r="NOP4" s="86"/>
      <c r="NOQ4" s="86"/>
      <c r="NOR4" s="86"/>
      <c r="NOS4" s="86"/>
      <c r="NOT4" s="86"/>
      <c r="NOU4" s="86"/>
      <c r="NOV4" s="86"/>
      <c r="NOW4" s="86"/>
      <c r="NOX4" s="86"/>
      <c r="NOY4" s="86"/>
      <c r="NOZ4" s="86"/>
      <c r="NPA4" s="86"/>
      <c r="NPB4" s="86"/>
      <c r="NPC4" s="86"/>
      <c r="NPD4" s="86"/>
      <c r="NPE4" s="86"/>
      <c r="NPF4" s="86"/>
      <c r="NPG4" s="86"/>
      <c r="NPH4" s="86"/>
      <c r="NPI4" s="86"/>
      <c r="NPJ4" s="86"/>
      <c r="NPK4" s="86"/>
      <c r="NPL4" s="86"/>
      <c r="NPM4" s="86"/>
      <c r="NPN4" s="86"/>
      <c r="NPO4" s="86"/>
      <c r="NPP4" s="86"/>
      <c r="NPQ4" s="86"/>
      <c r="NPR4" s="86"/>
      <c r="NPS4" s="86"/>
      <c r="NPT4" s="86"/>
      <c r="NPU4" s="86"/>
      <c r="NPV4" s="86"/>
      <c r="NPW4" s="86"/>
      <c r="NPX4" s="86"/>
      <c r="NPY4" s="86"/>
      <c r="NPZ4" s="86"/>
      <c r="NQA4" s="86"/>
      <c r="NQB4" s="86"/>
      <c r="NQC4" s="86"/>
      <c r="NQD4" s="86"/>
      <c r="NQE4" s="86"/>
      <c r="NQF4" s="86"/>
      <c r="NQG4" s="86"/>
      <c r="NQH4" s="86"/>
      <c r="NQI4" s="86"/>
      <c r="NQJ4" s="86"/>
      <c r="NQK4" s="86"/>
      <c r="NQL4" s="86"/>
      <c r="NQM4" s="86"/>
      <c r="NQN4" s="86"/>
      <c r="NQO4" s="86"/>
      <c r="NQP4" s="86"/>
      <c r="NQQ4" s="86"/>
      <c r="NQR4" s="86"/>
      <c r="NQS4" s="86"/>
      <c r="NQT4" s="86"/>
      <c r="NQU4" s="86"/>
      <c r="NQV4" s="86"/>
      <c r="NQW4" s="86"/>
      <c r="NQX4" s="86"/>
      <c r="NQY4" s="86"/>
      <c r="NQZ4" s="86"/>
      <c r="NRA4" s="86"/>
      <c r="NRB4" s="86"/>
      <c r="NRC4" s="86"/>
      <c r="NRD4" s="86"/>
      <c r="NRE4" s="86"/>
      <c r="NRF4" s="86"/>
      <c r="NRG4" s="86"/>
      <c r="NRH4" s="86"/>
      <c r="NRI4" s="86"/>
      <c r="NRJ4" s="86"/>
      <c r="NRK4" s="86"/>
      <c r="NRL4" s="86"/>
      <c r="NRM4" s="86"/>
      <c r="NRN4" s="86"/>
      <c r="NRO4" s="86"/>
      <c r="NRP4" s="86"/>
      <c r="NRQ4" s="86"/>
      <c r="NRR4" s="86"/>
      <c r="NRS4" s="86"/>
      <c r="NRT4" s="86"/>
      <c r="NRU4" s="86"/>
      <c r="NRV4" s="86"/>
      <c r="NRW4" s="86"/>
      <c r="NRX4" s="86"/>
      <c r="NRY4" s="86"/>
      <c r="NRZ4" s="86"/>
      <c r="NSA4" s="86"/>
      <c r="NSB4" s="86"/>
      <c r="NSC4" s="86"/>
      <c r="NSD4" s="86"/>
      <c r="NSE4" s="86"/>
      <c r="NSF4" s="86"/>
      <c r="NSG4" s="86"/>
      <c r="NSH4" s="86"/>
      <c r="NSI4" s="86"/>
      <c r="NSJ4" s="86"/>
      <c r="NSK4" s="86"/>
      <c r="NSL4" s="86"/>
      <c r="NSM4" s="86"/>
      <c r="NSN4" s="86"/>
      <c r="NSO4" s="86"/>
      <c r="NSP4" s="86"/>
      <c r="NSQ4" s="86"/>
      <c r="NSR4" s="86"/>
      <c r="NSS4" s="86"/>
      <c r="NST4" s="86"/>
      <c r="NSU4" s="86"/>
      <c r="NSV4" s="86"/>
      <c r="NSW4" s="86"/>
      <c r="NSX4" s="86"/>
      <c r="NSY4" s="86"/>
      <c r="NSZ4" s="86"/>
      <c r="NTA4" s="86"/>
      <c r="NTB4" s="86"/>
      <c r="NTC4" s="86"/>
      <c r="NTD4" s="86"/>
      <c r="NTE4" s="86"/>
      <c r="NTF4" s="86"/>
      <c r="NTG4" s="86"/>
      <c r="NTH4" s="86"/>
      <c r="NTI4" s="86"/>
      <c r="NTJ4" s="86"/>
      <c r="NTK4" s="86"/>
      <c r="NTL4" s="86"/>
      <c r="NTM4" s="86"/>
      <c r="NTN4" s="86"/>
      <c r="NTO4" s="86"/>
      <c r="NTP4" s="86"/>
      <c r="NTQ4" s="86"/>
      <c r="NTR4" s="86"/>
      <c r="NTS4" s="86"/>
      <c r="NTT4" s="86"/>
      <c r="NTU4" s="86"/>
      <c r="NTV4" s="86"/>
      <c r="NTW4" s="86"/>
      <c r="NTX4" s="86"/>
      <c r="NTY4" s="86"/>
      <c r="NTZ4" s="86"/>
      <c r="NUA4" s="86"/>
      <c r="NUB4" s="86"/>
      <c r="NUC4" s="86"/>
      <c r="NUD4" s="86"/>
      <c r="NUE4" s="86"/>
      <c r="NUF4" s="86"/>
      <c r="NUG4" s="86"/>
      <c r="NUH4" s="86"/>
      <c r="NUI4" s="86"/>
      <c r="NUJ4" s="86"/>
      <c r="NUK4" s="86"/>
      <c r="NUL4" s="86"/>
      <c r="NUM4" s="86"/>
      <c r="NUN4" s="86"/>
      <c r="NUO4" s="86"/>
      <c r="NUP4" s="86"/>
      <c r="NUQ4" s="86"/>
      <c r="NUR4" s="86"/>
      <c r="NUS4" s="86"/>
      <c r="NUT4" s="86"/>
      <c r="NUU4" s="86"/>
      <c r="NUV4" s="86"/>
      <c r="NUW4" s="86"/>
      <c r="NUX4" s="86"/>
      <c r="NUY4" s="86"/>
      <c r="NUZ4" s="86"/>
      <c r="NVA4" s="86"/>
      <c r="NVB4" s="86"/>
      <c r="NVC4" s="86"/>
      <c r="NVD4" s="86"/>
      <c r="NVE4" s="86"/>
      <c r="NVF4" s="86"/>
      <c r="NVG4" s="86"/>
      <c r="NVH4" s="86"/>
      <c r="NVI4" s="86"/>
      <c r="NVJ4" s="86"/>
      <c r="NVK4" s="86"/>
      <c r="NVL4" s="86"/>
      <c r="NVM4" s="86"/>
      <c r="NVN4" s="86"/>
      <c r="NVO4" s="86"/>
      <c r="NVP4" s="86"/>
      <c r="NVQ4" s="86"/>
      <c r="NVR4" s="86"/>
      <c r="NVS4" s="86"/>
      <c r="NVT4" s="86"/>
      <c r="NVU4" s="86"/>
      <c r="NVV4" s="86"/>
      <c r="NVW4" s="86"/>
      <c r="NVX4" s="86"/>
      <c r="NVY4" s="86"/>
      <c r="NVZ4" s="86"/>
      <c r="NWA4" s="86"/>
      <c r="NWB4" s="86"/>
      <c r="NWC4" s="86"/>
      <c r="NWD4" s="86"/>
      <c r="NWE4" s="86"/>
      <c r="NWF4" s="86"/>
      <c r="NWG4" s="86"/>
      <c r="NWH4" s="86"/>
      <c r="NWI4" s="86"/>
      <c r="NWJ4" s="86"/>
      <c r="NWK4" s="86"/>
      <c r="NWL4" s="86"/>
      <c r="NWM4" s="86"/>
      <c r="NWN4" s="86"/>
      <c r="NWO4" s="86"/>
      <c r="NWP4" s="86"/>
      <c r="NWQ4" s="86"/>
      <c r="NWR4" s="86"/>
      <c r="NWS4" s="86"/>
      <c r="NWT4" s="86"/>
      <c r="NWU4" s="86"/>
      <c r="NWV4" s="86"/>
      <c r="NWW4" s="86"/>
      <c r="NWX4" s="86"/>
      <c r="NWY4" s="86"/>
      <c r="NWZ4" s="86"/>
      <c r="NXA4" s="86"/>
      <c r="NXB4" s="86"/>
      <c r="NXC4" s="86"/>
      <c r="NXD4" s="86"/>
      <c r="NXE4" s="86"/>
      <c r="NXF4" s="86"/>
      <c r="NXG4" s="86"/>
      <c r="NXH4" s="86"/>
      <c r="NXI4" s="86"/>
      <c r="NXJ4" s="86"/>
      <c r="NXK4" s="86"/>
      <c r="NXL4" s="86"/>
      <c r="NXM4" s="86"/>
      <c r="NXN4" s="86"/>
      <c r="NXO4" s="86"/>
      <c r="NXP4" s="86"/>
      <c r="NXQ4" s="86"/>
      <c r="NXR4" s="86"/>
      <c r="NXS4" s="86"/>
      <c r="NXT4" s="86"/>
      <c r="NXU4" s="86"/>
      <c r="NXV4" s="86"/>
      <c r="NXW4" s="86"/>
      <c r="NXX4" s="86"/>
      <c r="NXY4" s="86"/>
      <c r="NXZ4" s="86"/>
      <c r="NYA4" s="86"/>
      <c r="NYB4" s="86"/>
      <c r="NYC4" s="86"/>
      <c r="NYD4" s="86"/>
      <c r="NYE4" s="86"/>
      <c r="NYF4" s="86"/>
      <c r="NYG4" s="86"/>
      <c r="NYH4" s="86"/>
      <c r="NYI4" s="86"/>
      <c r="NYJ4" s="86"/>
      <c r="NYK4" s="86"/>
      <c r="NYL4" s="86"/>
      <c r="NYM4" s="86"/>
      <c r="NYN4" s="86"/>
      <c r="NYO4" s="86"/>
      <c r="NYP4" s="86"/>
      <c r="NYQ4" s="86"/>
      <c r="NYR4" s="86"/>
      <c r="NYS4" s="86"/>
      <c r="NYT4" s="86"/>
      <c r="NYU4" s="86"/>
      <c r="NYV4" s="86"/>
      <c r="NYW4" s="86"/>
      <c r="NYX4" s="86"/>
      <c r="NYY4" s="86"/>
      <c r="NYZ4" s="86"/>
      <c r="NZA4" s="86"/>
      <c r="NZB4" s="86"/>
      <c r="NZC4" s="86"/>
      <c r="NZD4" s="86"/>
      <c r="NZE4" s="86"/>
      <c r="NZF4" s="86"/>
      <c r="NZG4" s="86"/>
      <c r="NZH4" s="86"/>
      <c r="NZI4" s="86"/>
      <c r="NZJ4" s="86"/>
      <c r="NZK4" s="86"/>
      <c r="NZL4" s="86"/>
      <c r="NZM4" s="86"/>
      <c r="NZN4" s="86"/>
      <c r="NZO4" s="86"/>
      <c r="NZP4" s="86"/>
      <c r="NZQ4" s="86"/>
      <c r="NZR4" s="86"/>
      <c r="NZS4" s="86"/>
      <c r="NZT4" s="86"/>
      <c r="NZU4" s="86"/>
      <c r="NZV4" s="86"/>
      <c r="NZW4" s="86"/>
      <c r="NZX4" s="86"/>
      <c r="NZY4" s="86"/>
      <c r="NZZ4" s="86"/>
      <c r="OAA4" s="86"/>
      <c r="OAB4" s="86"/>
      <c r="OAC4" s="86"/>
      <c r="OAD4" s="86"/>
      <c r="OAE4" s="86"/>
      <c r="OAF4" s="86"/>
      <c r="OAG4" s="86"/>
      <c r="OAH4" s="86"/>
      <c r="OAI4" s="86"/>
      <c r="OAJ4" s="86"/>
      <c r="OAK4" s="86"/>
      <c r="OAL4" s="86"/>
      <c r="OAM4" s="86"/>
      <c r="OAN4" s="86"/>
      <c r="OAO4" s="86"/>
      <c r="OAP4" s="86"/>
      <c r="OAQ4" s="86"/>
      <c r="OAR4" s="86"/>
      <c r="OAS4" s="86"/>
      <c r="OAT4" s="86"/>
      <c r="OAU4" s="86"/>
      <c r="OAV4" s="86"/>
      <c r="OAW4" s="86"/>
      <c r="OAX4" s="86"/>
      <c r="OAY4" s="86"/>
      <c r="OAZ4" s="86"/>
      <c r="OBA4" s="86"/>
      <c r="OBB4" s="86"/>
      <c r="OBC4" s="86"/>
      <c r="OBD4" s="86"/>
      <c r="OBE4" s="86"/>
      <c r="OBF4" s="86"/>
      <c r="OBG4" s="86"/>
      <c r="OBH4" s="86"/>
      <c r="OBI4" s="86"/>
      <c r="OBJ4" s="86"/>
      <c r="OBK4" s="86"/>
      <c r="OBL4" s="86"/>
      <c r="OBM4" s="86"/>
      <c r="OBN4" s="86"/>
      <c r="OBO4" s="86"/>
      <c r="OBP4" s="86"/>
      <c r="OBQ4" s="86"/>
      <c r="OBR4" s="86"/>
      <c r="OBS4" s="86"/>
      <c r="OBT4" s="86"/>
      <c r="OBU4" s="86"/>
      <c r="OBV4" s="86"/>
      <c r="OBW4" s="86"/>
      <c r="OBX4" s="86"/>
      <c r="OBY4" s="86"/>
      <c r="OBZ4" s="86"/>
      <c r="OCA4" s="86"/>
      <c r="OCB4" s="86"/>
      <c r="OCC4" s="86"/>
      <c r="OCD4" s="86"/>
      <c r="OCE4" s="86"/>
      <c r="OCF4" s="86"/>
      <c r="OCG4" s="86"/>
      <c r="OCH4" s="86"/>
      <c r="OCI4" s="86"/>
      <c r="OCJ4" s="86"/>
      <c r="OCK4" s="86"/>
      <c r="OCL4" s="86"/>
      <c r="OCM4" s="86"/>
      <c r="OCN4" s="86"/>
      <c r="OCO4" s="86"/>
      <c r="OCP4" s="86"/>
      <c r="OCQ4" s="86"/>
      <c r="OCR4" s="86"/>
      <c r="OCS4" s="86"/>
      <c r="OCT4" s="86"/>
      <c r="OCU4" s="86"/>
      <c r="OCV4" s="86"/>
      <c r="OCW4" s="86"/>
      <c r="OCX4" s="86"/>
      <c r="OCY4" s="86"/>
      <c r="OCZ4" s="86"/>
      <c r="ODA4" s="86"/>
      <c r="ODB4" s="86"/>
      <c r="ODC4" s="86"/>
      <c r="ODD4" s="86"/>
      <c r="ODE4" s="86"/>
      <c r="ODF4" s="86"/>
      <c r="ODG4" s="86"/>
      <c r="ODH4" s="86"/>
      <c r="ODI4" s="86"/>
      <c r="ODJ4" s="86"/>
      <c r="ODK4" s="86"/>
      <c r="ODL4" s="86"/>
      <c r="ODM4" s="86"/>
      <c r="ODN4" s="86"/>
      <c r="ODO4" s="86"/>
      <c r="ODP4" s="86"/>
      <c r="ODQ4" s="86"/>
      <c r="ODR4" s="86"/>
      <c r="ODS4" s="86"/>
      <c r="ODT4" s="86"/>
      <c r="ODU4" s="86"/>
      <c r="ODV4" s="86"/>
      <c r="ODW4" s="86"/>
      <c r="ODX4" s="86"/>
      <c r="ODY4" s="86"/>
      <c r="ODZ4" s="86"/>
      <c r="OEA4" s="86"/>
      <c r="OEB4" s="86"/>
      <c r="OEC4" s="86"/>
      <c r="OED4" s="86"/>
      <c r="OEE4" s="86"/>
      <c r="OEF4" s="86"/>
      <c r="OEG4" s="86"/>
      <c r="OEH4" s="86"/>
      <c r="OEI4" s="86"/>
      <c r="OEJ4" s="86"/>
      <c r="OEK4" s="86"/>
      <c r="OEL4" s="86"/>
      <c r="OEM4" s="86"/>
      <c r="OEN4" s="86"/>
      <c r="OEO4" s="86"/>
      <c r="OEP4" s="86"/>
      <c r="OEQ4" s="86"/>
      <c r="OER4" s="86"/>
      <c r="OES4" s="86"/>
      <c r="OET4" s="86"/>
      <c r="OEU4" s="86"/>
      <c r="OEV4" s="86"/>
      <c r="OEW4" s="86"/>
      <c r="OEX4" s="86"/>
      <c r="OEY4" s="86"/>
      <c r="OEZ4" s="86"/>
      <c r="OFA4" s="86"/>
      <c r="OFB4" s="86"/>
      <c r="OFC4" s="86"/>
      <c r="OFD4" s="86"/>
      <c r="OFE4" s="86"/>
      <c r="OFF4" s="86"/>
      <c r="OFG4" s="86"/>
      <c r="OFH4" s="86"/>
      <c r="OFI4" s="86"/>
      <c r="OFJ4" s="86"/>
      <c r="OFK4" s="86"/>
      <c r="OFL4" s="86"/>
      <c r="OFM4" s="86"/>
      <c r="OFN4" s="86"/>
      <c r="OFO4" s="86"/>
      <c r="OFP4" s="86"/>
      <c r="OFQ4" s="86"/>
      <c r="OFR4" s="86"/>
      <c r="OFS4" s="86"/>
      <c r="OFT4" s="86"/>
      <c r="OFU4" s="86"/>
      <c r="OFV4" s="86"/>
      <c r="OFW4" s="86"/>
      <c r="OFX4" s="86"/>
      <c r="OFY4" s="86"/>
      <c r="OFZ4" s="86"/>
      <c r="OGA4" s="86"/>
      <c r="OGB4" s="86"/>
      <c r="OGC4" s="86"/>
      <c r="OGD4" s="86"/>
      <c r="OGE4" s="86"/>
      <c r="OGF4" s="86"/>
      <c r="OGG4" s="86"/>
      <c r="OGH4" s="86"/>
      <c r="OGI4" s="86"/>
      <c r="OGJ4" s="86"/>
      <c r="OGK4" s="86"/>
      <c r="OGL4" s="86"/>
      <c r="OGM4" s="86"/>
      <c r="OGN4" s="86"/>
      <c r="OGO4" s="86"/>
      <c r="OGP4" s="86"/>
      <c r="OGQ4" s="86"/>
      <c r="OGR4" s="86"/>
      <c r="OGS4" s="86"/>
      <c r="OGT4" s="86"/>
      <c r="OGU4" s="86"/>
      <c r="OGV4" s="86"/>
      <c r="OGW4" s="86"/>
      <c r="OGX4" s="86"/>
      <c r="OGY4" s="86"/>
      <c r="OGZ4" s="86"/>
      <c r="OHA4" s="86"/>
      <c r="OHB4" s="86"/>
      <c r="OHC4" s="86"/>
      <c r="OHD4" s="86"/>
      <c r="OHE4" s="86"/>
      <c r="OHF4" s="86"/>
      <c r="OHG4" s="86"/>
      <c r="OHH4" s="86"/>
      <c r="OHI4" s="86"/>
      <c r="OHJ4" s="86"/>
      <c r="OHK4" s="86"/>
      <c r="OHL4" s="86"/>
      <c r="OHM4" s="86"/>
      <c r="OHN4" s="86"/>
      <c r="OHO4" s="86"/>
      <c r="OHP4" s="86"/>
      <c r="OHQ4" s="86"/>
      <c r="OHR4" s="86"/>
      <c r="OHS4" s="86"/>
      <c r="OHT4" s="86"/>
      <c r="OHU4" s="86"/>
      <c r="OHV4" s="86"/>
      <c r="OHW4" s="86"/>
      <c r="OHX4" s="86"/>
      <c r="OHY4" s="86"/>
      <c r="OHZ4" s="86"/>
      <c r="OIA4" s="86"/>
      <c r="OIB4" s="86"/>
      <c r="OIC4" s="86"/>
      <c r="OID4" s="86"/>
      <c r="OIE4" s="86"/>
      <c r="OIF4" s="86"/>
      <c r="OIG4" s="86"/>
      <c r="OIH4" s="86"/>
      <c r="OII4" s="86"/>
      <c r="OIJ4" s="86"/>
      <c r="OIK4" s="86"/>
      <c r="OIL4" s="86"/>
      <c r="OIM4" s="86"/>
      <c r="OIN4" s="86"/>
      <c r="OIO4" s="86"/>
      <c r="OIP4" s="86"/>
      <c r="OIQ4" s="86"/>
      <c r="OIR4" s="86"/>
      <c r="OIS4" s="86"/>
      <c r="OIT4" s="86"/>
      <c r="OIU4" s="86"/>
      <c r="OIV4" s="86"/>
      <c r="OIW4" s="86"/>
      <c r="OIX4" s="86"/>
      <c r="OIY4" s="86"/>
      <c r="OIZ4" s="86"/>
      <c r="OJA4" s="86"/>
      <c r="OJB4" s="86"/>
      <c r="OJC4" s="86"/>
      <c r="OJD4" s="86"/>
      <c r="OJE4" s="86"/>
      <c r="OJF4" s="86"/>
      <c r="OJG4" s="86"/>
      <c r="OJH4" s="86"/>
      <c r="OJI4" s="86"/>
      <c r="OJJ4" s="86"/>
      <c r="OJK4" s="86"/>
      <c r="OJL4" s="86"/>
      <c r="OJM4" s="86"/>
      <c r="OJN4" s="86"/>
      <c r="OJO4" s="86"/>
      <c r="OJP4" s="86"/>
      <c r="OJQ4" s="86"/>
      <c r="OJR4" s="86"/>
      <c r="OJS4" s="86"/>
      <c r="OJT4" s="86"/>
      <c r="OJU4" s="86"/>
      <c r="OJV4" s="86"/>
      <c r="OJW4" s="86"/>
      <c r="OJX4" s="86"/>
      <c r="OJY4" s="86"/>
      <c r="OJZ4" s="86"/>
      <c r="OKA4" s="86"/>
      <c r="OKB4" s="86"/>
      <c r="OKC4" s="86"/>
      <c r="OKD4" s="86"/>
      <c r="OKE4" s="86"/>
      <c r="OKF4" s="86"/>
      <c r="OKG4" s="86"/>
      <c r="OKH4" s="86"/>
      <c r="OKI4" s="86"/>
      <c r="OKJ4" s="86"/>
      <c r="OKK4" s="86"/>
      <c r="OKL4" s="86"/>
      <c r="OKM4" s="86"/>
      <c r="OKN4" s="86"/>
      <c r="OKO4" s="86"/>
      <c r="OKP4" s="86"/>
      <c r="OKQ4" s="86"/>
      <c r="OKR4" s="86"/>
      <c r="OKS4" s="86"/>
      <c r="OKT4" s="86"/>
      <c r="OKU4" s="86"/>
      <c r="OKV4" s="86"/>
      <c r="OKW4" s="86"/>
      <c r="OKX4" s="86"/>
      <c r="OKY4" s="86"/>
      <c r="OKZ4" s="86"/>
      <c r="OLA4" s="86"/>
      <c r="OLB4" s="86"/>
      <c r="OLC4" s="86"/>
      <c r="OLD4" s="86"/>
      <c r="OLE4" s="86"/>
      <c r="OLF4" s="86"/>
      <c r="OLG4" s="86"/>
      <c r="OLH4" s="86"/>
      <c r="OLI4" s="86"/>
      <c r="OLJ4" s="86"/>
      <c r="OLK4" s="86"/>
      <c r="OLL4" s="86"/>
      <c r="OLM4" s="86"/>
      <c r="OLN4" s="86"/>
      <c r="OLO4" s="86"/>
      <c r="OLP4" s="86"/>
      <c r="OLQ4" s="86"/>
      <c r="OLR4" s="86"/>
      <c r="OLS4" s="86"/>
      <c r="OLT4" s="86"/>
      <c r="OLU4" s="86"/>
      <c r="OLV4" s="86"/>
      <c r="OLW4" s="86"/>
      <c r="OLX4" s="86"/>
      <c r="OLY4" s="86"/>
      <c r="OLZ4" s="86"/>
      <c r="OMA4" s="86"/>
      <c r="OMB4" s="86"/>
      <c r="OMC4" s="86"/>
      <c r="OMD4" s="86"/>
      <c r="OME4" s="86"/>
      <c r="OMF4" s="86"/>
      <c r="OMG4" s="86"/>
      <c r="OMH4" s="86"/>
      <c r="OMI4" s="86"/>
      <c r="OMJ4" s="86"/>
      <c r="OMK4" s="86"/>
      <c r="OML4" s="86"/>
      <c r="OMM4" s="86"/>
      <c r="OMN4" s="86"/>
      <c r="OMO4" s="86"/>
      <c r="OMP4" s="86"/>
      <c r="OMQ4" s="86"/>
      <c r="OMR4" s="86"/>
      <c r="OMS4" s="86"/>
      <c r="OMT4" s="86"/>
      <c r="OMU4" s="86"/>
      <c r="OMV4" s="86"/>
      <c r="OMW4" s="86"/>
      <c r="OMX4" s="86"/>
      <c r="OMY4" s="86"/>
      <c r="OMZ4" s="86"/>
      <c r="ONA4" s="86"/>
      <c r="ONB4" s="86"/>
      <c r="ONC4" s="86"/>
      <c r="OND4" s="86"/>
      <c r="ONE4" s="86"/>
      <c r="ONF4" s="86"/>
      <c r="ONG4" s="86"/>
      <c r="ONH4" s="86"/>
      <c r="ONI4" s="86"/>
      <c r="ONJ4" s="86"/>
      <c r="ONK4" s="86"/>
      <c r="ONL4" s="86"/>
      <c r="ONM4" s="86"/>
      <c r="ONN4" s="86"/>
      <c r="ONO4" s="86"/>
      <c r="ONP4" s="86"/>
      <c r="ONQ4" s="86"/>
      <c r="ONR4" s="86"/>
      <c r="ONS4" s="86"/>
      <c r="ONT4" s="86"/>
      <c r="ONU4" s="86"/>
      <c r="ONV4" s="86"/>
      <c r="ONW4" s="86"/>
      <c r="ONX4" s="86"/>
      <c r="ONY4" s="86"/>
      <c r="ONZ4" s="86"/>
      <c r="OOA4" s="86"/>
      <c r="OOB4" s="86"/>
      <c r="OOC4" s="86"/>
      <c r="OOD4" s="86"/>
      <c r="OOE4" s="86"/>
      <c r="OOF4" s="86"/>
      <c r="OOG4" s="86"/>
      <c r="OOH4" s="86"/>
      <c r="OOI4" s="86"/>
      <c r="OOJ4" s="86"/>
      <c r="OOK4" s="86"/>
      <c r="OOL4" s="86"/>
      <c r="OOM4" s="86"/>
      <c r="OON4" s="86"/>
      <c r="OOO4" s="86"/>
      <c r="OOP4" s="86"/>
      <c r="OOQ4" s="86"/>
      <c r="OOR4" s="86"/>
      <c r="OOS4" s="86"/>
      <c r="OOT4" s="86"/>
      <c r="OOU4" s="86"/>
      <c r="OOV4" s="86"/>
      <c r="OOW4" s="86"/>
      <c r="OOX4" s="86"/>
      <c r="OOY4" s="86"/>
      <c r="OOZ4" s="86"/>
      <c r="OPA4" s="86"/>
      <c r="OPB4" s="86"/>
      <c r="OPC4" s="86"/>
      <c r="OPD4" s="86"/>
      <c r="OPE4" s="86"/>
      <c r="OPF4" s="86"/>
      <c r="OPG4" s="86"/>
      <c r="OPH4" s="86"/>
      <c r="OPI4" s="86"/>
      <c r="OPJ4" s="86"/>
      <c r="OPK4" s="86"/>
      <c r="OPL4" s="86"/>
      <c r="OPM4" s="86"/>
      <c r="OPN4" s="86"/>
      <c r="OPO4" s="86"/>
      <c r="OPP4" s="86"/>
      <c r="OPQ4" s="86"/>
      <c r="OPR4" s="86"/>
      <c r="OPS4" s="86"/>
      <c r="OPT4" s="86"/>
      <c r="OPU4" s="86"/>
      <c r="OPV4" s="86"/>
      <c r="OPW4" s="86"/>
      <c r="OPX4" s="86"/>
      <c r="OPY4" s="86"/>
      <c r="OPZ4" s="86"/>
      <c r="OQA4" s="86"/>
      <c r="OQB4" s="86"/>
      <c r="OQC4" s="86"/>
      <c r="OQD4" s="86"/>
      <c r="OQE4" s="86"/>
      <c r="OQF4" s="86"/>
      <c r="OQG4" s="86"/>
      <c r="OQH4" s="86"/>
      <c r="OQI4" s="86"/>
      <c r="OQJ4" s="86"/>
      <c r="OQK4" s="86"/>
      <c r="OQL4" s="86"/>
      <c r="OQM4" s="86"/>
      <c r="OQN4" s="86"/>
      <c r="OQO4" s="86"/>
      <c r="OQP4" s="86"/>
      <c r="OQQ4" s="86"/>
      <c r="OQR4" s="86"/>
      <c r="OQS4" s="86"/>
      <c r="OQT4" s="86"/>
      <c r="OQU4" s="86"/>
      <c r="OQV4" s="86"/>
      <c r="OQW4" s="86"/>
      <c r="OQX4" s="86"/>
      <c r="OQY4" s="86"/>
      <c r="OQZ4" s="86"/>
      <c r="ORA4" s="86"/>
      <c r="ORB4" s="86"/>
      <c r="ORC4" s="86"/>
      <c r="ORD4" s="86"/>
      <c r="ORE4" s="86"/>
      <c r="ORF4" s="86"/>
      <c r="ORG4" s="86"/>
      <c r="ORH4" s="86"/>
      <c r="ORI4" s="86"/>
      <c r="ORJ4" s="86"/>
      <c r="ORK4" s="86"/>
      <c r="ORL4" s="86"/>
      <c r="ORM4" s="86"/>
      <c r="ORN4" s="86"/>
      <c r="ORO4" s="86"/>
      <c r="ORP4" s="86"/>
      <c r="ORQ4" s="86"/>
      <c r="ORR4" s="86"/>
      <c r="ORS4" s="86"/>
      <c r="ORT4" s="86"/>
      <c r="ORU4" s="86"/>
      <c r="ORV4" s="86"/>
      <c r="ORW4" s="86"/>
      <c r="ORX4" s="86"/>
      <c r="ORY4" s="86"/>
      <c r="ORZ4" s="86"/>
      <c r="OSA4" s="86"/>
      <c r="OSB4" s="86"/>
      <c r="OSC4" s="86"/>
      <c r="OSD4" s="86"/>
      <c r="OSE4" s="86"/>
      <c r="OSF4" s="86"/>
      <c r="OSG4" s="86"/>
      <c r="OSH4" s="86"/>
      <c r="OSI4" s="86"/>
      <c r="OSJ4" s="86"/>
      <c r="OSK4" s="86"/>
      <c r="OSL4" s="86"/>
      <c r="OSM4" s="86"/>
      <c r="OSN4" s="86"/>
      <c r="OSO4" s="86"/>
      <c r="OSP4" s="86"/>
      <c r="OSQ4" s="86"/>
      <c r="OSR4" s="86"/>
      <c r="OSS4" s="86"/>
      <c r="OST4" s="86"/>
      <c r="OSU4" s="86"/>
      <c r="OSV4" s="86"/>
      <c r="OSW4" s="86"/>
      <c r="OSX4" s="86"/>
      <c r="OSY4" s="86"/>
      <c r="OSZ4" s="86"/>
      <c r="OTA4" s="86"/>
      <c r="OTB4" s="86"/>
      <c r="OTC4" s="86"/>
      <c r="OTD4" s="86"/>
      <c r="OTE4" s="86"/>
      <c r="OTF4" s="86"/>
      <c r="OTG4" s="86"/>
      <c r="OTH4" s="86"/>
      <c r="OTI4" s="86"/>
      <c r="OTJ4" s="86"/>
      <c r="OTK4" s="86"/>
      <c r="OTL4" s="86"/>
      <c r="OTM4" s="86"/>
      <c r="OTN4" s="86"/>
      <c r="OTO4" s="86"/>
      <c r="OTP4" s="86"/>
      <c r="OTQ4" s="86"/>
      <c r="OTR4" s="86"/>
      <c r="OTS4" s="86"/>
      <c r="OTT4" s="86"/>
      <c r="OTU4" s="86"/>
      <c r="OTV4" s="86"/>
      <c r="OTW4" s="86"/>
      <c r="OTX4" s="86"/>
      <c r="OTY4" s="86"/>
      <c r="OTZ4" s="86"/>
      <c r="OUA4" s="86"/>
      <c r="OUB4" s="86"/>
      <c r="OUC4" s="86"/>
      <c r="OUD4" s="86"/>
      <c r="OUE4" s="86"/>
      <c r="OUF4" s="86"/>
      <c r="OUG4" s="86"/>
      <c r="OUH4" s="86"/>
      <c r="OUI4" s="86"/>
      <c r="OUJ4" s="86"/>
      <c r="OUK4" s="86"/>
      <c r="OUL4" s="86"/>
      <c r="OUM4" s="86"/>
      <c r="OUN4" s="86"/>
      <c r="OUO4" s="86"/>
      <c r="OUP4" s="86"/>
      <c r="OUQ4" s="86"/>
      <c r="OUR4" s="86"/>
      <c r="OUS4" s="86"/>
      <c r="OUT4" s="86"/>
      <c r="OUU4" s="86"/>
      <c r="OUV4" s="86"/>
      <c r="OUW4" s="86"/>
      <c r="OUX4" s="86"/>
      <c r="OUY4" s="86"/>
      <c r="OUZ4" s="86"/>
      <c r="OVA4" s="86"/>
      <c r="OVB4" s="86"/>
      <c r="OVC4" s="86"/>
      <c r="OVD4" s="86"/>
      <c r="OVE4" s="86"/>
      <c r="OVF4" s="86"/>
      <c r="OVG4" s="86"/>
      <c r="OVH4" s="86"/>
      <c r="OVI4" s="86"/>
      <c r="OVJ4" s="86"/>
      <c r="OVK4" s="86"/>
      <c r="OVL4" s="86"/>
      <c r="OVM4" s="86"/>
      <c r="OVN4" s="86"/>
      <c r="OVO4" s="86"/>
      <c r="OVP4" s="86"/>
      <c r="OVQ4" s="86"/>
      <c r="OVR4" s="86"/>
      <c r="OVS4" s="86"/>
      <c r="OVT4" s="86"/>
      <c r="OVU4" s="86"/>
      <c r="OVV4" s="86"/>
      <c r="OVW4" s="86"/>
      <c r="OVX4" s="86"/>
      <c r="OVY4" s="86"/>
      <c r="OVZ4" s="86"/>
      <c r="OWA4" s="86"/>
      <c r="OWB4" s="86"/>
      <c r="OWC4" s="86"/>
      <c r="OWD4" s="86"/>
      <c r="OWE4" s="86"/>
      <c r="OWF4" s="86"/>
      <c r="OWG4" s="86"/>
      <c r="OWH4" s="86"/>
      <c r="OWI4" s="86"/>
      <c r="OWJ4" s="86"/>
      <c r="OWK4" s="86"/>
      <c r="OWL4" s="86"/>
      <c r="OWM4" s="86"/>
      <c r="OWN4" s="86"/>
      <c r="OWO4" s="86"/>
      <c r="OWP4" s="86"/>
      <c r="OWQ4" s="86"/>
      <c r="OWR4" s="86"/>
      <c r="OWS4" s="86"/>
      <c r="OWT4" s="86"/>
      <c r="OWU4" s="86"/>
      <c r="OWV4" s="86"/>
      <c r="OWW4" s="86"/>
      <c r="OWX4" s="86"/>
      <c r="OWY4" s="86"/>
      <c r="OWZ4" s="86"/>
      <c r="OXA4" s="86"/>
      <c r="OXB4" s="86"/>
      <c r="OXC4" s="86"/>
      <c r="OXD4" s="86"/>
      <c r="OXE4" s="86"/>
      <c r="OXF4" s="86"/>
      <c r="OXG4" s="86"/>
      <c r="OXH4" s="86"/>
      <c r="OXI4" s="86"/>
      <c r="OXJ4" s="86"/>
      <c r="OXK4" s="86"/>
      <c r="OXL4" s="86"/>
      <c r="OXM4" s="86"/>
      <c r="OXN4" s="86"/>
      <c r="OXO4" s="86"/>
      <c r="OXP4" s="86"/>
      <c r="OXQ4" s="86"/>
      <c r="OXR4" s="86"/>
      <c r="OXS4" s="86"/>
      <c r="OXT4" s="86"/>
      <c r="OXU4" s="86"/>
      <c r="OXV4" s="86"/>
      <c r="OXW4" s="86"/>
      <c r="OXX4" s="86"/>
      <c r="OXY4" s="86"/>
      <c r="OXZ4" s="86"/>
      <c r="OYA4" s="86"/>
      <c r="OYB4" s="86"/>
      <c r="OYC4" s="86"/>
      <c r="OYD4" s="86"/>
      <c r="OYE4" s="86"/>
      <c r="OYF4" s="86"/>
      <c r="OYG4" s="86"/>
      <c r="OYH4" s="86"/>
      <c r="OYI4" s="86"/>
      <c r="OYJ4" s="86"/>
      <c r="OYK4" s="86"/>
      <c r="OYL4" s="86"/>
      <c r="OYM4" s="86"/>
      <c r="OYN4" s="86"/>
      <c r="OYO4" s="86"/>
      <c r="OYP4" s="86"/>
      <c r="OYQ4" s="86"/>
      <c r="OYR4" s="86"/>
      <c r="OYS4" s="86"/>
      <c r="OYT4" s="86"/>
      <c r="OYU4" s="86"/>
      <c r="OYV4" s="86"/>
      <c r="OYW4" s="86"/>
      <c r="OYX4" s="86"/>
      <c r="OYY4" s="86"/>
      <c r="OYZ4" s="86"/>
      <c r="OZA4" s="86"/>
      <c r="OZB4" s="86"/>
      <c r="OZC4" s="86"/>
      <c r="OZD4" s="86"/>
      <c r="OZE4" s="86"/>
      <c r="OZF4" s="86"/>
      <c r="OZG4" s="86"/>
      <c r="OZH4" s="86"/>
      <c r="OZI4" s="86"/>
      <c r="OZJ4" s="86"/>
      <c r="OZK4" s="86"/>
      <c r="OZL4" s="86"/>
      <c r="OZM4" s="86"/>
      <c r="OZN4" s="86"/>
      <c r="OZO4" s="86"/>
      <c r="OZP4" s="86"/>
      <c r="OZQ4" s="86"/>
      <c r="OZR4" s="86"/>
      <c r="OZS4" s="86"/>
      <c r="OZT4" s="86"/>
      <c r="OZU4" s="86"/>
      <c r="OZV4" s="86"/>
      <c r="OZW4" s="86"/>
      <c r="OZX4" s="86"/>
      <c r="OZY4" s="86"/>
      <c r="OZZ4" s="86"/>
      <c r="PAA4" s="86"/>
      <c r="PAB4" s="86"/>
      <c r="PAC4" s="86"/>
      <c r="PAD4" s="86"/>
      <c r="PAE4" s="86"/>
      <c r="PAF4" s="86"/>
      <c r="PAG4" s="86"/>
      <c r="PAH4" s="86"/>
      <c r="PAI4" s="86"/>
      <c r="PAJ4" s="86"/>
      <c r="PAK4" s="86"/>
      <c r="PAL4" s="86"/>
      <c r="PAM4" s="86"/>
      <c r="PAN4" s="86"/>
      <c r="PAO4" s="86"/>
      <c r="PAP4" s="86"/>
      <c r="PAQ4" s="86"/>
      <c r="PAR4" s="86"/>
      <c r="PAS4" s="86"/>
      <c r="PAT4" s="86"/>
      <c r="PAU4" s="86"/>
      <c r="PAV4" s="86"/>
      <c r="PAW4" s="86"/>
      <c r="PAX4" s="86"/>
      <c r="PAY4" s="86"/>
      <c r="PAZ4" s="86"/>
      <c r="PBA4" s="86"/>
      <c r="PBB4" s="86"/>
      <c r="PBC4" s="86"/>
      <c r="PBD4" s="86"/>
      <c r="PBE4" s="86"/>
      <c r="PBF4" s="86"/>
      <c r="PBG4" s="86"/>
      <c r="PBH4" s="86"/>
      <c r="PBI4" s="86"/>
      <c r="PBJ4" s="86"/>
      <c r="PBK4" s="86"/>
      <c r="PBL4" s="86"/>
      <c r="PBM4" s="86"/>
      <c r="PBN4" s="86"/>
      <c r="PBO4" s="86"/>
      <c r="PBP4" s="86"/>
      <c r="PBQ4" s="86"/>
      <c r="PBR4" s="86"/>
      <c r="PBS4" s="86"/>
      <c r="PBT4" s="86"/>
      <c r="PBU4" s="86"/>
      <c r="PBV4" s="86"/>
      <c r="PBW4" s="86"/>
      <c r="PBX4" s="86"/>
      <c r="PBY4" s="86"/>
      <c r="PBZ4" s="86"/>
      <c r="PCA4" s="86"/>
      <c r="PCB4" s="86"/>
      <c r="PCC4" s="86"/>
      <c r="PCD4" s="86"/>
      <c r="PCE4" s="86"/>
      <c r="PCF4" s="86"/>
      <c r="PCG4" s="86"/>
      <c r="PCH4" s="86"/>
      <c r="PCI4" s="86"/>
      <c r="PCJ4" s="86"/>
      <c r="PCK4" s="86"/>
      <c r="PCL4" s="86"/>
      <c r="PCM4" s="86"/>
      <c r="PCN4" s="86"/>
      <c r="PCO4" s="86"/>
      <c r="PCP4" s="86"/>
      <c r="PCQ4" s="86"/>
      <c r="PCR4" s="86"/>
      <c r="PCS4" s="86"/>
      <c r="PCT4" s="86"/>
      <c r="PCU4" s="86"/>
      <c r="PCV4" s="86"/>
      <c r="PCW4" s="86"/>
      <c r="PCX4" s="86"/>
      <c r="PCY4" s="86"/>
      <c r="PCZ4" s="86"/>
      <c r="PDA4" s="86"/>
      <c r="PDB4" s="86"/>
      <c r="PDC4" s="86"/>
      <c r="PDD4" s="86"/>
      <c r="PDE4" s="86"/>
      <c r="PDF4" s="86"/>
      <c r="PDG4" s="86"/>
      <c r="PDH4" s="86"/>
      <c r="PDI4" s="86"/>
      <c r="PDJ4" s="86"/>
      <c r="PDK4" s="86"/>
      <c r="PDL4" s="86"/>
      <c r="PDM4" s="86"/>
      <c r="PDN4" s="86"/>
      <c r="PDO4" s="86"/>
      <c r="PDP4" s="86"/>
      <c r="PDQ4" s="86"/>
      <c r="PDR4" s="86"/>
      <c r="PDS4" s="86"/>
      <c r="PDT4" s="86"/>
      <c r="PDU4" s="86"/>
      <c r="PDV4" s="86"/>
      <c r="PDW4" s="86"/>
      <c r="PDX4" s="86"/>
      <c r="PDY4" s="86"/>
      <c r="PDZ4" s="86"/>
      <c r="PEA4" s="86"/>
      <c r="PEB4" s="86"/>
      <c r="PEC4" s="86"/>
      <c r="PED4" s="86"/>
      <c r="PEE4" s="86"/>
      <c r="PEF4" s="86"/>
      <c r="PEG4" s="86"/>
      <c r="PEH4" s="86"/>
      <c r="PEI4" s="86"/>
      <c r="PEJ4" s="86"/>
      <c r="PEK4" s="86"/>
      <c r="PEL4" s="86"/>
      <c r="PEM4" s="86"/>
      <c r="PEN4" s="86"/>
      <c r="PEO4" s="86"/>
      <c r="PEP4" s="86"/>
      <c r="PEQ4" s="86"/>
      <c r="PER4" s="86"/>
      <c r="PES4" s="86"/>
      <c r="PET4" s="86"/>
      <c r="PEU4" s="86"/>
      <c r="PEV4" s="86"/>
      <c r="PEW4" s="86"/>
      <c r="PEX4" s="86"/>
      <c r="PEY4" s="86"/>
      <c r="PEZ4" s="86"/>
      <c r="PFA4" s="86"/>
      <c r="PFB4" s="86"/>
      <c r="PFC4" s="86"/>
      <c r="PFD4" s="86"/>
      <c r="PFE4" s="86"/>
      <c r="PFF4" s="86"/>
      <c r="PFG4" s="86"/>
      <c r="PFH4" s="86"/>
      <c r="PFI4" s="86"/>
      <c r="PFJ4" s="86"/>
      <c r="PFK4" s="86"/>
      <c r="PFL4" s="86"/>
      <c r="PFM4" s="86"/>
      <c r="PFN4" s="86"/>
      <c r="PFO4" s="86"/>
      <c r="PFP4" s="86"/>
      <c r="PFQ4" s="86"/>
      <c r="PFR4" s="86"/>
      <c r="PFS4" s="86"/>
      <c r="PFT4" s="86"/>
      <c r="PFU4" s="86"/>
      <c r="PFV4" s="86"/>
      <c r="PFW4" s="86"/>
      <c r="PFX4" s="86"/>
      <c r="PFY4" s="86"/>
      <c r="PFZ4" s="86"/>
      <c r="PGA4" s="86"/>
      <c r="PGB4" s="86"/>
      <c r="PGC4" s="86"/>
      <c r="PGD4" s="86"/>
      <c r="PGE4" s="86"/>
      <c r="PGF4" s="86"/>
      <c r="PGG4" s="86"/>
      <c r="PGH4" s="86"/>
      <c r="PGI4" s="86"/>
      <c r="PGJ4" s="86"/>
      <c r="PGK4" s="86"/>
      <c r="PGL4" s="86"/>
      <c r="PGM4" s="86"/>
      <c r="PGN4" s="86"/>
      <c r="PGO4" s="86"/>
      <c r="PGP4" s="86"/>
      <c r="PGQ4" s="86"/>
      <c r="PGR4" s="86"/>
      <c r="PGS4" s="86"/>
      <c r="PGT4" s="86"/>
      <c r="PGU4" s="86"/>
      <c r="PGV4" s="86"/>
      <c r="PGW4" s="86"/>
      <c r="PGX4" s="86"/>
      <c r="PGY4" s="86"/>
      <c r="PGZ4" s="86"/>
      <c r="PHA4" s="86"/>
      <c r="PHB4" s="86"/>
      <c r="PHC4" s="86"/>
      <c r="PHD4" s="86"/>
      <c r="PHE4" s="86"/>
      <c r="PHF4" s="86"/>
      <c r="PHG4" s="86"/>
      <c r="PHH4" s="86"/>
      <c r="PHI4" s="86"/>
      <c r="PHJ4" s="86"/>
      <c r="PHK4" s="86"/>
      <c r="PHL4" s="86"/>
      <c r="PHM4" s="86"/>
      <c r="PHN4" s="86"/>
      <c r="PHO4" s="86"/>
      <c r="PHP4" s="86"/>
      <c r="PHQ4" s="86"/>
      <c r="PHR4" s="86"/>
      <c r="PHS4" s="86"/>
      <c r="PHT4" s="86"/>
      <c r="PHU4" s="86"/>
      <c r="PHV4" s="86"/>
      <c r="PHW4" s="86"/>
      <c r="PHX4" s="86"/>
      <c r="PHY4" s="86"/>
      <c r="PHZ4" s="86"/>
      <c r="PIA4" s="86"/>
      <c r="PIB4" s="86"/>
      <c r="PIC4" s="86"/>
      <c r="PID4" s="86"/>
      <c r="PIE4" s="86"/>
      <c r="PIF4" s="86"/>
      <c r="PIG4" s="86"/>
      <c r="PIH4" s="86"/>
      <c r="PII4" s="86"/>
      <c r="PIJ4" s="86"/>
      <c r="PIK4" s="86"/>
      <c r="PIL4" s="86"/>
      <c r="PIM4" s="86"/>
      <c r="PIN4" s="86"/>
      <c r="PIO4" s="86"/>
      <c r="PIP4" s="86"/>
      <c r="PIQ4" s="86"/>
      <c r="PIR4" s="86"/>
      <c r="PIS4" s="86"/>
      <c r="PIT4" s="86"/>
      <c r="PIU4" s="86"/>
      <c r="PIV4" s="86"/>
      <c r="PIW4" s="86"/>
      <c r="PIX4" s="86"/>
      <c r="PIY4" s="86"/>
      <c r="PIZ4" s="86"/>
      <c r="PJA4" s="86"/>
      <c r="PJB4" s="86"/>
      <c r="PJC4" s="86"/>
      <c r="PJD4" s="86"/>
      <c r="PJE4" s="86"/>
      <c r="PJF4" s="86"/>
      <c r="PJG4" s="86"/>
      <c r="PJH4" s="86"/>
      <c r="PJI4" s="86"/>
      <c r="PJJ4" s="86"/>
      <c r="PJK4" s="86"/>
      <c r="PJL4" s="86"/>
      <c r="PJM4" s="86"/>
      <c r="PJN4" s="86"/>
      <c r="PJO4" s="86"/>
      <c r="PJP4" s="86"/>
      <c r="PJQ4" s="86"/>
      <c r="PJR4" s="86"/>
      <c r="PJS4" s="86"/>
      <c r="PJT4" s="86"/>
      <c r="PJU4" s="86"/>
      <c r="PJV4" s="86"/>
      <c r="PJW4" s="86"/>
      <c r="PJX4" s="86"/>
      <c r="PJY4" s="86"/>
      <c r="PJZ4" s="86"/>
      <c r="PKA4" s="86"/>
      <c r="PKB4" s="86"/>
      <c r="PKC4" s="86"/>
      <c r="PKD4" s="86"/>
      <c r="PKE4" s="86"/>
      <c r="PKF4" s="86"/>
      <c r="PKG4" s="86"/>
      <c r="PKH4" s="86"/>
      <c r="PKI4" s="86"/>
      <c r="PKJ4" s="86"/>
      <c r="PKK4" s="86"/>
      <c r="PKL4" s="86"/>
      <c r="PKM4" s="86"/>
      <c r="PKN4" s="86"/>
      <c r="PKO4" s="86"/>
      <c r="PKP4" s="86"/>
      <c r="PKQ4" s="86"/>
      <c r="PKR4" s="86"/>
      <c r="PKS4" s="86"/>
      <c r="PKT4" s="86"/>
      <c r="PKU4" s="86"/>
      <c r="PKV4" s="86"/>
      <c r="PKW4" s="86"/>
      <c r="PKX4" s="86"/>
      <c r="PKY4" s="86"/>
      <c r="PKZ4" s="86"/>
      <c r="PLA4" s="86"/>
      <c r="PLB4" s="86"/>
      <c r="PLC4" s="86"/>
      <c r="PLD4" s="86"/>
      <c r="PLE4" s="86"/>
      <c r="PLF4" s="86"/>
      <c r="PLG4" s="86"/>
      <c r="PLH4" s="86"/>
      <c r="PLI4" s="86"/>
      <c r="PLJ4" s="86"/>
      <c r="PLK4" s="86"/>
      <c r="PLL4" s="86"/>
      <c r="PLM4" s="86"/>
      <c r="PLN4" s="86"/>
      <c r="PLO4" s="86"/>
      <c r="PLP4" s="86"/>
      <c r="PLQ4" s="86"/>
      <c r="PLR4" s="86"/>
      <c r="PLS4" s="86"/>
      <c r="PLT4" s="86"/>
      <c r="PLU4" s="86"/>
      <c r="PLV4" s="86"/>
      <c r="PLW4" s="86"/>
      <c r="PLX4" s="86"/>
      <c r="PLY4" s="86"/>
      <c r="PLZ4" s="86"/>
      <c r="PMA4" s="86"/>
      <c r="PMB4" s="86"/>
      <c r="PMC4" s="86"/>
      <c r="PMD4" s="86"/>
      <c r="PME4" s="86"/>
      <c r="PMF4" s="86"/>
      <c r="PMG4" s="86"/>
      <c r="PMH4" s="86"/>
      <c r="PMI4" s="86"/>
      <c r="PMJ4" s="86"/>
      <c r="PMK4" s="86"/>
      <c r="PML4" s="86"/>
      <c r="PMM4" s="86"/>
      <c r="PMN4" s="86"/>
      <c r="PMO4" s="86"/>
      <c r="PMP4" s="86"/>
      <c r="PMQ4" s="86"/>
      <c r="PMR4" s="86"/>
      <c r="PMS4" s="86"/>
      <c r="PMT4" s="86"/>
      <c r="PMU4" s="86"/>
      <c r="PMV4" s="86"/>
      <c r="PMW4" s="86"/>
      <c r="PMX4" s="86"/>
      <c r="PMY4" s="86"/>
      <c r="PMZ4" s="86"/>
      <c r="PNA4" s="86"/>
      <c r="PNB4" s="86"/>
      <c r="PNC4" s="86"/>
      <c r="PND4" s="86"/>
      <c r="PNE4" s="86"/>
      <c r="PNF4" s="86"/>
      <c r="PNG4" s="86"/>
      <c r="PNH4" s="86"/>
      <c r="PNI4" s="86"/>
      <c r="PNJ4" s="86"/>
      <c r="PNK4" s="86"/>
      <c r="PNL4" s="86"/>
      <c r="PNM4" s="86"/>
      <c r="PNN4" s="86"/>
      <c r="PNO4" s="86"/>
      <c r="PNP4" s="86"/>
      <c r="PNQ4" s="86"/>
      <c r="PNR4" s="86"/>
      <c r="PNS4" s="86"/>
      <c r="PNT4" s="86"/>
      <c r="PNU4" s="86"/>
      <c r="PNV4" s="86"/>
      <c r="PNW4" s="86"/>
      <c r="PNX4" s="86"/>
      <c r="PNY4" s="86"/>
      <c r="PNZ4" s="86"/>
      <c r="POA4" s="86"/>
      <c r="POB4" s="86"/>
      <c r="POC4" s="86"/>
      <c r="POD4" s="86"/>
      <c r="POE4" s="86"/>
      <c r="POF4" s="86"/>
      <c r="POG4" s="86"/>
      <c r="POH4" s="86"/>
      <c r="POI4" s="86"/>
      <c r="POJ4" s="86"/>
      <c r="POK4" s="86"/>
      <c r="POL4" s="86"/>
      <c r="POM4" s="86"/>
      <c r="PON4" s="86"/>
      <c r="POO4" s="86"/>
      <c r="POP4" s="86"/>
      <c r="POQ4" s="86"/>
      <c r="POR4" s="86"/>
      <c r="POS4" s="86"/>
      <c r="POT4" s="86"/>
      <c r="POU4" s="86"/>
      <c r="POV4" s="86"/>
      <c r="POW4" s="86"/>
      <c r="POX4" s="86"/>
      <c r="POY4" s="86"/>
      <c r="POZ4" s="86"/>
      <c r="PPA4" s="86"/>
      <c r="PPB4" s="86"/>
      <c r="PPC4" s="86"/>
      <c r="PPD4" s="86"/>
      <c r="PPE4" s="86"/>
      <c r="PPF4" s="86"/>
      <c r="PPG4" s="86"/>
      <c r="PPH4" s="86"/>
      <c r="PPI4" s="86"/>
      <c r="PPJ4" s="86"/>
      <c r="PPK4" s="86"/>
      <c r="PPL4" s="86"/>
      <c r="PPM4" s="86"/>
      <c r="PPN4" s="86"/>
      <c r="PPO4" s="86"/>
      <c r="PPP4" s="86"/>
      <c r="PPQ4" s="86"/>
      <c r="PPR4" s="86"/>
      <c r="PPS4" s="86"/>
      <c r="PPT4" s="86"/>
      <c r="PPU4" s="86"/>
      <c r="PPV4" s="86"/>
      <c r="PPW4" s="86"/>
      <c r="PPX4" s="86"/>
      <c r="PPY4" s="86"/>
      <c r="PPZ4" s="86"/>
      <c r="PQA4" s="86"/>
      <c r="PQB4" s="86"/>
      <c r="PQC4" s="86"/>
      <c r="PQD4" s="86"/>
      <c r="PQE4" s="86"/>
      <c r="PQF4" s="86"/>
      <c r="PQG4" s="86"/>
      <c r="PQH4" s="86"/>
      <c r="PQI4" s="86"/>
      <c r="PQJ4" s="86"/>
      <c r="PQK4" s="86"/>
      <c r="PQL4" s="86"/>
      <c r="PQM4" s="86"/>
      <c r="PQN4" s="86"/>
      <c r="PQO4" s="86"/>
      <c r="PQP4" s="86"/>
      <c r="PQQ4" s="86"/>
      <c r="PQR4" s="86"/>
      <c r="PQS4" s="86"/>
      <c r="PQT4" s="86"/>
      <c r="PQU4" s="86"/>
      <c r="PQV4" s="86"/>
      <c r="PQW4" s="86"/>
      <c r="PQX4" s="86"/>
      <c r="PQY4" s="86"/>
      <c r="PQZ4" s="86"/>
      <c r="PRA4" s="86"/>
      <c r="PRB4" s="86"/>
      <c r="PRC4" s="86"/>
      <c r="PRD4" s="86"/>
      <c r="PRE4" s="86"/>
      <c r="PRF4" s="86"/>
      <c r="PRG4" s="86"/>
      <c r="PRH4" s="86"/>
      <c r="PRI4" s="86"/>
      <c r="PRJ4" s="86"/>
      <c r="PRK4" s="86"/>
      <c r="PRL4" s="86"/>
      <c r="PRM4" s="86"/>
      <c r="PRN4" s="86"/>
      <c r="PRO4" s="86"/>
      <c r="PRP4" s="86"/>
      <c r="PRQ4" s="86"/>
      <c r="PRR4" s="86"/>
      <c r="PRS4" s="86"/>
      <c r="PRT4" s="86"/>
      <c r="PRU4" s="86"/>
      <c r="PRV4" s="86"/>
      <c r="PRW4" s="86"/>
      <c r="PRX4" s="86"/>
      <c r="PRY4" s="86"/>
      <c r="PRZ4" s="86"/>
      <c r="PSA4" s="86"/>
      <c r="PSB4" s="86"/>
      <c r="PSC4" s="86"/>
      <c r="PSD4" s="86"/>
      <c r="PSE4" s="86"/>
      <c r="PSF4" s="86"/>
      <c r="PSG4" s="86"/>
      <c r="PSH4" s="86"/>
      <c r="PSI4" s="86"/>
      <c r="PSJ4" s="86"/>
      <c r="PSK4" s="86"/>
      <c r="PSL4" s="86"/>
      <c r="PSM4" s="86"/>
      <c r="PSN4" s="86"/>
      <c r="PSO4" s="86"/>
      <c r="PSP4" s="86"/>
      <c r="PSQ4" s="86"/>
      <c r="PSR4" s="86"/>
      <c r="PSS4" s="86"/>
      <c r="PST4" s="86"/>
      <c r="PSU4" s="86"/>
      <c r="PSV4" s="86"/>
      <c r="PSW4" s="86"/>
      <c r="PSX4" s="86"/>
      <c r="PSY4" s="86"/>
      <c r="PSZ4" s="86"/>
      <c r="PTA4" s="86"/>
      <c r="PTB4" s="86"/>
      <c r="PTC4" s="86"/>
      <c r="PTD4" s="86"/>
      <c r="PTE4" s="86"/>
      <c r="PTF4" s="86"/>
      <c r="PTG4" s="86"/>
      <c r="PTH4" s="86"/>
      <c r="PTI4" s="86"/>
      <c r="PTJ4" s="86"/>
      <c r="PTK4" s="86"/>
      <c r="PTL4" s="86"/>
      <c r="PTM4" s="86"/>
      <c r="PTN4" s="86"/>
      <c r="PTO4" s="86"/>
      <c r="PTP4" s="86"/>
      <c r="PTQ4" s="86"/>
      <c r="PTR4" s="86"/>
      <c r="PTS4" s="86"/>
      <c r="PTT4" s="86"/>
      <c r="PTU4" s="86"/>
      <c r="PTV4" s="86"/>
      <c r="PTW4" s="86"/>
      <c r="PTX4" s="86"/>
      <c r="PTY4" s="86"/>
      <c r="PTZ4" s="86"/>
      <c r="PUA4" s="86"/>
      <c r="PUB4" s="86"/>
      <c r="PUC4" s="86"/>
      <c r="PUD4" s="86"/>
      <c r="PUE4" s="86"/>
      <c r="PUF4" s="86"/>
      <c r="PUG4" s="86"/>
      <c r="PUH4" s="86"/>
      <c r="PUI4" s="86"/>
      <c r="PUJ4" s="86"/>
      <c r="PUK4" s="86"/>
      <c r="PUL4" s="86"/>
      <c r="PUM4" s="86"/>
      <c r="PUN4" s="86"/>
      <c r="PUO4" s="86"/>
      <c r="PUP4" s="86"/>
      <c r="PUQ4" s="86"/>
      <c r="PUR4" s="86"/>
      <c r="PUS4" s="86"/>
      <c r="PUT4" s="86"/>
      <c r="PUU4" s="86"/>
      <c r="PUV4" s="86"/>
      <c r="PUW4" s="86"/>
      <c r="PUX4" s="86"/>
      <c r="PUY4" s="86"/>
      <c r="PUZ4" s="86"/>
      <c r="PVA4" s="86"/>
      <c r="PVB4" s="86"/>
      <c r="PVC4" s="86"/>
      <c r="PVD4" s="86"/>
      <c r="PVE4" s="86"/>
      <c r="PVF4" s="86"/>
      <c r="PVG4" s="86"/>
      <c r="PVH4" s="86"/>
      <c r="PVI4" s="86"/>
      <c r="PVJ4" s="86"/>
      <c r="PVK4" s="86"/>
      <c r="PVL4" s="86"/>
      <c r="PVM4" s="86"/>
      <c r="PVN4" s="86"/>
      <c r="PVO4" s="86"/>
      <c r="PVP4" s="86"/>
      <c r="PVQ4" s="86"/>
      <c r="PVR4" s="86"/>
      <c r="PVS4" s="86"/>
      <c r="PVT4" s="86"/>
      <c r="PVU4" s="86"/>
      <c r="PVV4" s="86"/>
      <c r="PVW4" s="86"/>
      <c r="PVX4" s="86"/>
      <c r="PVY4" s="86"/>
      <c r="PVZ4" s="86"/>
      <c r="PWA4" s="86"/>
      <c r="PWB4" s="86"/>
      <c r="PWC4" s="86"/>
      <c r="PWD4" s="86"/>
      <c r="PWE4" s="86"/>
      <c r="PWF4" s="86"/>
      <c r="PWG4" s="86"/>
      <c r="PWH4" s="86"/>
      <c r="PWI4" s="86"/>
      <c r="PWJ4" s="86"/>
      <c r="PWK4" s="86"/>
      <c r="PWL4" s="86"/>
      <c r="PWM4" s="86"/>
      <c r="PWN4" s="86"/>
      <c r="PWO4" s="86"/>
      <c r="PWP4" s="86"/>
      <c r="PWQ4" s="86"/>
      <c r="PWR4" s="86"/>
      <c r="PWS4" s="86"/>
      <c r="PWT4" s="86"/>
      <c r="PWU4" s="86"/>
      <c r="PWV4" s="86"/>
      <c r="PWW4" s="86"/>
      <c r="PWX4" s="86"/>
      <c r="PWY4" s="86"/>
      <c r="PWZ4" s="86"/>
      <c r="PXA4" s="86"/>
      <c r="PXB4" s="86"/>
      <c r="PXC4" s="86"/>
      <c r="PXD4" s="86"/>
      <c r="PXE4" s="86"/>
      <c r="PXF4" s="86"/>
      <c r="PXG4" s="86"/>
      <c r="PXH4" s="86"/>
      <c r="PXI4" s="86"/>
      <c r="PXJ4" s="86"/>
      <c r="PXK4" s="86"/>
      <c r="PXL4" s="86"/>
      <c r="PXM4" s="86"/>
      <c r="PXN4" s="86"/>
      <c r="PXO4" s="86"/>
      <c r="PXP4" s="86"/>
      <c r="PXQ4" s="86"/>
      <c r="PXR4" s="86"/>
      <c r="PXS4" s="86"/>
      <c r="PXT4" s="86"/>
      <c r="PXU4" s="86"/>
      <c r="PXV4" s="86"/>
      <c r="PXW4" s="86"/>
      <c r="PXX4" s="86"/>
      <c r="PXY4" s="86"/>
      <c r="PXZ4" s="86"/>
      <c r="PYA4" s="86"/>
      <c r="PYB4" s="86"/>
      <c r="PYC4" s="86"/>
      <c r="PYD4" s="86"/>
      <c r="PYE4" s="86"/>
      <c r="PYF4" s="86"/>
      <c r="PYG4" s="86"/>
      <c r="PYH4" s="86"/>
      <c r="PYI4" s="86"/>
      <c r="PYJ4" s="86"/>
      <c r="PYK4" s="86"/>
      <c r="PYL4" s="86"/>
      <c r="PYM4" s="86"/>
      <c r="PYN4" s="86"/>
      <c r="PYO4" s="86"/>
      <c r="PYP4" s="86"/>
      <c r="PYQ4" s="86"/>
      <c r="PYR4" s="86"/>
      <c r="PYS4" s="86"/>
      <c r="PYT4" s="86"/>
      <c r="PYU4" s="86"/>
      <c r="PYV4" s="86"/>
      <c r="PYW4" s="86"/>
      <c r="PYX4" s="86"/>
      <c r="PYY4" s="86"/>
      <c r="PYZ4" s="86"/>
      <c r="PZA4" s="86"/>
      <c r="PZB4" s="86"/>
      <c r="PZC4" s="86"/>
      <c r="PZD4" s="86"/>
      <c r="PZE4" s="86"/>
      <c r="PZF4" s="86"/>
      <c r="PZG4" s="86"/>
      <c r="PZH4" s="86"/>
      <c r="PZI4" s="86"/>
      <c r="PZJ4" s="86"/>
      <c r="PZK4" s="86"/>
      <c r="PZL4" s="86"/>
      <c r="PZM4" s="86"/>
      <c r="PZN4" s="86"/>
      <c r="PZO4" s="86"/>
      <c r="PZP4" s="86"/>
      <c r="PZQ4" s="86"/>
      <c r="PZR4" s="86"/>
      <c r="PZS4" s="86"/>
      <c r="PZT4" s="86"/>
      <c r="PZU4" s="86"/>
      <c r="PZV4" s="86"/>
      <c r="PZW4" s="86"/>
      <c r="PZX4" s="86"/>
      <c r="PZY4" s="86"/>
      <c r="PZZ4" s="86"/>
      <c r="QAA4" s="86"/>
      <c r="QAB4" s="86"/>
      <c r="QAC4" s="86"/>
      <c r="QAD4" s="86"/>
      <c r="QAE4" s="86"/>
      <c r="QAF4" s="86"/>
      <c r="QAG4" s="86"/>
      <c r="QAH4" s="86"/>
      <c r="QAI4" s="86"/>
      <c r="QAJ4" s="86"/>
      <c r="QAK4" s="86"/>
      <c r="QAL4" s="86"/>
      <c r="QAM4" s="86"/>
      <c r="QAN4" s="86"/>
      <c r="QAO4" s="86"/>
      <c r="QAP4" s="86"/>
      <c r="QAQ4" s="86"/>
      <c r="QAR4" s="86"/>
      <c r="QAS4" s="86"/>
      <c r="QAT4" s="86"/>
      <c r="QAU4" s="86"/>
      <c r="QAV4" s="86"/>
      <c r="QAW4" s="86"/>
      <c r="QAX4" s="86"/>
      <c r="QAY4" s="86"/>
      <c r="QAZ4" s="86"/>
      <c r="QBA4" s="86"/>
      <c r="QBB4" s="86"/>
      <c r="QBC4" s="86"/>
      <c r="QBD4" s="86"/>
      <c r="QBE4" s="86"/>
      <c r="QBF4" s="86"/>
      <c r="QBG4" s="86"/>
      <c r="QBH4" s="86"/>
      <c r="QBI4" s="86"/>
      <c r="QBJ4" s="86"/>
      <c r="QBK4" s="86"/>
      <c r="QBL4" s="86"/>
      <c r="QBM4" s="86"/>
      <c r="QBN4" s="86"/>
      <c r="QBO4" s="86"/>
      <c r="QBP4" s="86"/>
      <c r="QBQ4" s="86"/>
      <c r="QBR4" s="86"/>
      <c r="QBS4" s="86"/>
      <c r="QBT4" s="86"/>
      <c r="QBU4" s="86"/>
      <c r="QBV4" s="86"/>
      <c r="QBW4" s="86"/>
      <c r="QBX4" s="86"/>
      <c r="QBY4" s="86"/>
      <c r="QBZ4" s="86"/>
      <c r="QCA4" s="86"/>
      <c r="QCB4" s="86"/>
      <c r="QCC4" s="86"/>
      <c r="QCD4" s="86"/>
      <c r="QCE4" s="86"/>
      <c r="QCF4" s="86"/>
      <c r="QCG4" s="86"/>
      <c r="QCH4" s="86"/>
      <c r="QCI4" s="86"/>
      <c r="QCJ4" s="86"/>
      <c r="QCK4" s="86"/>
      <c r="QCL4" s="86"/>
      <c r="QCM4" s="86"/>
      <c r="QCN4" s="86"/>
      <c r="QCO4" s="86"/>
      <c r="QCP4" s="86"/>
      <c r="QCQ4" s="86"/>
      <c r="QCR4" s="86"/>
      <c r="QCS4" s="86"/>
      <c r="QCT4" s="86"/>
      <c r="QCU4" s="86"/>
      <c r="QCV4" s="86"/>
      <c r="QCW4" s="86"/>
      <c r="QCX4" s="86"/>
      <c r="QCY4" s="86"/>
      <c r="QCZ4" s="86"/>
      <c r="QDA4" s="86"/>
      <c r="QDB4" s="86"/>
      <c r="QDC4" s="86"/>
      <c r="QDD4" s="86"/>
      <c r="QDE4" s="86"/>
      <c r="QDF4" s="86"/>
      <c r="QDG4" s="86"/>
      <c r="QDH4" s="86"/>
      <c r="QDI4" s="86"/>
      <c r="QDJ4" s="86"/>
      <c r="QDK4" s="86"/>
      <c r="QDL4" s="86"/>
      <c r="QDM4" s="86"/>
      <c r="QDN4" s="86"/>
      <c r="QDO4" s="86"/>
      <c r="QDP4" s="86"/>
      <c r="QDQ4" s="86"/>
      <c r="QDR4" s="86"/>
      <c r="QDS4" s="86"/>
      <c r="QDT4" s="86"/>
      <c r="QDU4" s="86"/>
      <c r="QDV4" s="86"/>
      <c r="QDW4" s="86"/>
      <c r="QDX4" s="86"/>
      <c r="QDY4" s="86"/>
      <c r="QDZ4" s="86"/>
      <c r="QEA4" s="86"/>
      <c r="QEB4" s="86"/>
      <c r="QEC4" s="86"/>
      <c r="QED4" s="86"/>
      <c r="QEE4" s="86"/>
      <c r="QEF4" s="86"/>
      <c r="QEG4" s="86"/>
      <c r="QEH4" s="86"/>
      <c r="QEI4" s="86"/>
      <c r="QEJ4" s="86"/>
      <c r="QEK4" s="86"/>
      <c r="QEL4" s="86"/>
      <c r="QEM4" s="86"/>
      <c r="QEN4" s="86"/>
      <c r="QEO4" s="86"/>
      <c r="QEP4" s="86"/>
      <c r="QEQ4" s="86"/>
      <c r="QER4" s="86"/>
      <c r="QES4" s="86"/>
      <c r="QET4" s="86"/>
      <c r="QEU4" s="86"/>
      <c r="QEV4" s="86"/>
      <c r="QEW4" s="86"/>
      <c r="QEX4" s="86"/>
      <c r="QEY4" s="86"/>
      <c r="QEZ4" s="86"/>
      <c r="QFA4" s="86"/>
      <c r="QFB4" s="86"/>
      <c r="QFC4" s="86"/>
      <c r="QFD4" s="86"/>
      <c r="QFE4" s="86"/>
      <c r="QFF4" s="86"/>
      <c r="QFG4" s="86"/>
      <c r="QFH4" s="86"/>
      <c r="QFI4" s="86"/>
      <c r="QFJ4" s="86"/>
      <c r="QFK4" s="86"/>
      <c r="QFL4" s="86"/>
      <c r="QFM4" s="86"/>
      <c r="QFN4" s="86"/>
      <c r="QFO4" s="86"/>
      <c r="QFP4" s="86"/>
      <c r="QFQ4" s="86"/>
      <c r="QFR4" s="86"/>
      <c r="QFS4" s="86"/>
      <c r="QFT4" s="86"/>
      <c r="QFU4" s="86"/>
      <c r="QFV4" s="86"/>
      <c r="QFW4" s="86"/>
      <c r="QFX4" s="86"/>
      <c r="QFY4" s="86"/>
      <c r="QFZ4" s="86"/>
      <c r="QGA4" s="86"/>
      <c r="QGB4" s="86"/>
      <c r="QGC4" s="86"/>
      <c r="QGD4" s="86"/>
      <c r="QGE4" s="86"/>
      <c r="QGF4" s="86"/>
      <c r="QGG4" s="86"/>
      <c r="QGH4" s="86"/>
      <c r="QGI4" s="86"/>
      <c r="QGJ4" s="86"/>
      <c r="QGK4" s="86"/>
      <c r="QGL4" s="86"/>
      <c r="QGM4" s="86"/>
      <c r="QGN4" s="86"/>
      <c r="QGO4" s="86"/>
      <c r="QGP4" s="86"/>
      <c r="QGQ4" s="86"/>
      <c r="QGR4" s="86"/>
      <c r="QGS4" s="86"/>
      <c r="QGT4" s="86"/>
      <c r="QGU4" s="86"/>
      <c r="QGV4" s="86"/>
      <c r="QGW4" s="86"/>
      <c r="QGX4" s="86"/>
      <c r="QGY4" s="86"/>
      <c r="QGZ4" s="86"/>
      <c r="QHA4" s="86"/>
      <c r="QHB4" s="86"/>
      <c r="QHC4" s="86"/>
      <c r="QHD4" s="86"/>
      <c r="QHE4" s="86"/>
      <c r="QHF4" s="86"/>
      <c r="QHG4" s="86"/>
      <c r="QHH4" s="86"/>
      <c r="QHI4" s="86"/>
      <c r="QHJ4" s="86"/>
      <c r="QHK4" s="86"/>
      <c r="QHL4" s="86"/>
      <c r="QHM4" s="86"/>
      <c r="QHN4" s="86"/>
      <c r="QHO4" s="86"/>
      <c r="QHP4" s="86"/>
      <c r="QHQ4" s="86"/>
      <c r="QHR4" s="86"/>
      <c r="QHS4" s="86"/>
      <c r="QHT4" s="86"/>
      <c r="QHU4" s="86"/>
      <c r="QHV4" s="86"/>
      <c r="QHW4" s="86"/>
      <c r="QHX4" s="86"/>
      <c r="QHY4" s="86"/>
      <c r="QHZ4" s="86"/>
      <c r="QIA4" s="86"/>
      <c r="QIB4" s="86"/>
      <c r="QIC4" s="86"/>
      <c r="QID4" s="86"/>
      <c r="QIE4" s="86"/>
      <c r="QIF4" s="86"/>
      <c r="QIG4" s="86"/>
      <c r="QIH4" s="86"/>
      <c r="QII4" s="86"/>
      <c r="QIJ4" s="86"/>
      <c r="QIK4" s="86"/>
      <c r="QIL4" s="86"/>
      <c r="QIM4" s="86"/>
      <c r="QIN4" s="86"/>
      <c r="QIO4" s="86"/>
      <c r="QIP4" s="86"/>
      <c r="QIQ4" s="86"/>
      <c r="QIR4" s="86"/>
      <c r="QIS4" s="86"/>
      <c r="QIT4" s="86"/>
      <c r="QIU4" s="86"/>
      <c r="QIV4" s="86"/>
      <c r="QIW4" s="86"/>
      <c r="QIX4" s="86"/>
      <c r="QIY4" s="86"/>
      <c r="QIZ4" s="86"/>
      <c r="QJA4" s="86"/>
      <c r="QJB4" s="86"/>
      <c r="QJC4" s="86"/>
      <c r="QJD4" s="86"/>
      <c r="QJE4" s="86"/>
      <c r="QJF4" s="86"/>
      <c r="QJG4" s="86"/>
      <c r="QJH4" s="86"/>
      <c r="QJI4" s="86"/>
      <c r="QJJ4" s="86"/>
      <c r="QJK4" s="86"/>
      <c r="QJL4" s="86"/>
      <c r="QJM4" s="86"/>
      <c r="QJN4" s="86"/>
      <c r="QJO4" s="86"/>
      <c r="QJP4" s="86"/>
      <c r="QJQ4" s="86"/>
      <c r="QJR4" s="86"/>
      <c r="QJS4" s="86"/>
      <c r="QJT4" s="86"/>
      <c r="QJU4" s="86"/>
      <c r="QJV4" s="86"/>
      <c r="QJW4" s="86"/>
      <c r="QJX4" s="86"/>
      <c r="QJY4" s="86"/>
      <c r="QJZ4" s="86"/>
      <c r="QKA4" s="86"/>
      <c r="QKB4" s="86"/>
      <c r="QKC4" s="86"/>
      <c r="QKD4" s="86"/>
      <c r="QKE4" s="86"/>
      <c r="QKF4" s="86"/>
      <c r="QKG4" s="86"/>
      <c r="QKH4" s="86"/>
      <c r="QKI4" s="86"/>
      <c r="QKJ4" s="86"/>
      <c r="QKK4" s="86"/>
      <c r="QKL4" s="86"/>
      <c r="QKM4" s="86"/>
      <c r="QKN4" s="86"/>
      <c r="QKO4" s="86"/>
      <c r="QKP4" s="86"/>
      <c r="QKQ4" s="86"/>
      <c r="QKR4" s="86"/>
      <c r="QKS4" s="86"/>
      <c r="QKT4" s="86"/>
      <c r="QKU4" s="86"/>
      <c r="QKV4" s="86"/>
      <c r="QKW4" s="86"/>
      <c r="QKX4" s="86"/>
      <c r="QKY4" s="86"/>
      <c r="QKZ4" s="86"/>
      <c r="QLA4" s="86"/>
      <c r="QLB4" s="86"/>
      <c r="QLC4" s="86"/>
      <c r="QLD4" s="86"/>
      <c r="QLE4" s="86"/>
      <c r="QLF4" s="86"/>
      <c r="QLG4" s="86"/>
      <c r="QLH4" s="86"/>
      <c r="QLI4" s="86"/>
      <c r="QLJ4" s="86"/>
      <c r="QLK4" s="86"/>
      <c r="QLL4" s="86"/>
      <c r="QLM4" s="86"/>
      <c r="QLN4" s="86"/>
      <c r="QLO4" s="86"/>
      <c r="QLP4" s="86"/>
      <c r="QLQ4" s="86"/>
      <c r="QLR4" s="86"/>
      <c r="QLS4" s="86"/>
      <c r="QLT4" s="86"/>
      <c r="QLU4" s="86"/>
      <c r="QLV4" s="86"/>
      <c r="QLW4" s="86"/>
      <c r="QLX4" s="86"/>
      <c r="QLY4" s="86"/>
      <c r="QLZ4" s="86"/>
      <c r="QMA4" s="86"/>
      <c r="QMB4" s="86"/>
      <c r="QMC4" s="86"/>
      <c r="QMD4" s="86"/>
      <c r="QME4" s="86"/>
      <c r="QMF4" s="86"/>
      <c r="QMG4" s="86"/>
      <c r="QMH4" s="86"/>
      <c r="QMI4" s="86"/>
      <c r="QMJ4" s="86"/>
      <c r="QMK4" s="86"/>
      <c r="QML4" s="86"/>
      <c r="QMM4" s="86"/>
      <c r="QMN4" s="86"/>
      <c r="QMO4" s="86"/>
      <c r="QMP4" s="86"/>
      <c r="QMQ4" s="86"/>
      <c r="QMR4" s="86"/>
      <c r="QMS4" s="86"/>
      <c r="QMT4" s="86"/>
      <c r="QMU4" s="86"/>
      <c r="QMV4" s="86"/>
      <c r="QMW4" s="86"/>
      <c r="QMX4" s="86"/>
      <c r="QMY4" s="86"/>
      <c r="QMZ4" s="86"/>
      <c r="QNA4" s="86"/>
      <c r="QNB4" s="86"/>
      <c r="QNC4" s="86"/>
      <c r="QND4" s="86"/>
      <c r="QNE4" s="86"/>
      <c r="QNF4" s="86"/>
      <c r="QNG4" s="86"/>
      <c r="QNH4" s="86"/>
      <c r="QNI4" s="86"/>
      <c r="QNJ4" s="86"/>
      <c r="QNK4" s="86"/>
      <c r="QNL4" s="86"/>
      <c r="QNM4" s="86"/>
      <c r="QNN4" s="86"/>
      <c r="QNO4" s="86"/>
      <c r="QNP4" s="86"/>
      <c r="QNQ4" s="86"/>
      <c r="QNR4" s="86"/>
      <c r="QNS4" s="86"/>
      <c r="QNT4" s="86"/>
      <c r="QNU4" s="86"/>
      <c r="QNV4" s="86"/>
      <c r="QNW4" s="86"/>
      <c r="QNX4" s="86"/>
      <c r="QNY4" s="86"/>
      <c r="QNZ4" s="86"/>
      <c r="QOA4" s="86"/>
      <c r="QOB4" s="86"/>
      <c r="QOC4" s="86"/>
      <c r="QOD4" s="86"/>
      <c r="QOE4" s="86"/>
      <c r="QOF4" s="86"/>
      <c r="QOG4" s="86"/>
      <c r="QOH4" s="86"/>
      <c r="QOI4" s="86"/>
      <c r="QOJ4" s="86"/>
      <c r="QOK4" s="86"/>
      <c r="QOL4" s="86"/>
      <c r="QOM4" s="86"/>
      <c r="QON4" s="86"/>
      <c r="QOO4" s="86"/>
      <c r="QOP4" s="86"/>
      <c r="QOQ4" s="86"/>
      <c r="QOR4" s="86"/>
      <c r="QOS4" s="86"/>
      <c r="QOT4" s="86"/>
      <c r="QOU4" s="86"/>
      <c r="QOV4" s="86"/>
      <c r="QOW4" s="86"/>
      <c r="QOX4" s="86"/>
      <c r="QOY4" s="86"/>
      <c r="QOZ4" s="86"/>
      <c r="QPA4" s="86"/>
      <c r="QPB4" s="86"/>
      <c r="QPC4" s="86"/>
      <c r="QPD4" s="86"/>
      <c r="QPE4" s="86"/>
      <c r="QPF4" s="86"/>
      <c r="QPG4" s="86"/>
      <c r="QPH4" s="86"/>
      <c r="QPI4" s="86"/>
      <c r="QPJ4" s="86"/>
      <c r="QPK4" s="86"/>
      <c r="QPL4" s="86"/>
      <c r="QPM4" s="86"/>
      <c r="QPN4" s="86"/>
      <c r="QPO4" s="86"/>
      <c r="QPP4" s="86"/>
      <c r="QPQ4" s="86"/>
      <c r="QPR4" s="86"/>
      <c r="QPS4" s="86"/>
      <c r="QPT4" s="86"/>
      <c r="QPU4" s="86"/>
      <c r="QPV4" s="86"/>
      <c r="QPW4" s="86"/>
      <c r="QPX4" s="86"/>
      <c r="QPY4" s="86"/>
      <c r="QPZ4" s="86"/>
      <c r="QQA4" s="86"/>
      <c r="QQB4" s="86"/>
      <c r="QQC4" s="86"/>
      <c r="QQD4" s="86"/>
      <c r="QQE4" s="86"/>
      <c r="QQF4" s="86"/>
      <c r="QQG4" s="86"/>
      <c r="QQH4" s="86"/>
      <c r="QQI4" s="86"/>
      <c r="QQJ4" s="86"/>
      <c r="QQK4" s="86"/>
      <c r="QQL4" s="86"/>
      <c r="QQM4" s="86"/>
      <c r="QQN4" s="86"/>
      <c r="QQO4" s="86"/>
      <c r="QQP4" s="86"/>
      <c r="QQQ4" s="86"/>
      <c r="QQR4" s="86"/>
      <c r="QQS4" s="86"/>
      <c r="QQT4" s="86"/>
      <c r="QQU4" s="86"/>
      <c r="QQV4" s="86"/>
      <c r="QQW4" s="86"/>
      <c r="QQX4" s="86"/>
      <c r="QQY4" s="86"/>
      <c r="QQZ4" s="86"/>
      <c r="QRA4" s="86"/>
      <c r="QRB4" s="86"/>
      <c r="QRC4" s="86"/>
      <c r="QRD4" s="86"/>
      <c r="QRE4" s="86"/>
      <c r="QRF4" s="86"/>
      <c r="QRG4" s="86"/>
      <c r="QRH4" s="86"/>
      <c r="QRI4" s="86"/>
      <c r="QRJ4" s="86"/>
      <c r="QRK4" s="86"/>
      <c r="QRL4" s="86"/>
      <c r="QRM4" s="86"/>
      <c r="QRN4" s="86"/>
      <c r="QRO4" s="86"/>
      <c r="QRP4" s="86"/>
      <c r="QRQ4" s="86"/>
      <c r="QRR4" s="86"/>
      <c r="QRS4" s="86"/>
      <c r="QRT4" s="86"/>
      <c r="QRU4" s="86"/>
      <c r="QRV4" s="86"/>
      <c r="QRW4" s="86"/>
      <c r="QRX4" s="86"/>
      <c r="QRY4" s="86"/>
      <c r="QRZ4" s="86"/>
      <c r="QSA4" s="86"/>
      <c r="QSB4" s="86"/>
      <c r="QSC4" s="86"/>
      <c r="QSD4" s="86"/>
      <c r="QSE4" s="86"/>
      <c r="QSF4" s="86"/>
      <c r="QSG4" s="86"/>
      <c r="QSH4" s="86"/>
      <c r="QSI4" s="86"/>
      <c r="QSJ4" s="86"/>
      <c r="QSK4" s="86"/>
      <c r="QSL4" s="86"/>
      <c r="QSM4" s="86"/>
      <c r="QSN4" s="86"/>
      <c r="QSO4" s="86"/>
      <c r="QSP4" s="86"/>
      <c r="QSQ4" s="86"/>
      <c r="QSR4" s="86"/>
      <c r="QSS4" s="86"/>
      <c r="QST4" s="86"/>
      <c r="QSU4" s="86"/>
      <c r="QSV4" s="86"/>
      <c r="QSW4" s="86"/>
      <c r="QSX4" s="86"/>
      <c r="QSY4" s="86"/>
      <c r="QSZ4" s="86"/>
      <c r="QTA4" s="86"/>
      <c r="QTB4" s="86"/>
      <c r="QTC4" s="86"/>
      <c r="QTD4" s="86"/>
      <c r="QTE4" s="86"/>
      <c r="QTF4" s="86"/>
      <c r="QTG4" s="86"/>
      <c r="QTH4" s="86"/>
      <c r="QTI4" s="86"/>
      <c r="QTJ4" s="86"/>
      <c r="QTK4" s="86"/>
      <c r="QTL4" s="86"/>
      <c r="QTM4" s="86"/>
      <c r="QTN4" s="86"/>
      <c r="QTO4" s="86"/>
      <c r="QTP4" s="86"/>
      <c r="QTQ4" s="86"/>
      <c r="QTR4" s="86"/>
      <c r="QTS4" s="86"/>
      <c r="QTT4" s="86"/>
      <c r="QTU4" s="86"/>
      <c r="QTV4" s="86"/>
      <c r="QTW4" s="86"/>
      <c r="QTX4" s="86"/>
      <c r="QTY4" s="86"/>
      <c r="QTZ4" s="86"/>
      <c r="QUA4" s="86"/>
      <c r="QUB4" s="86"/>
      <c r="QUC4" s="86"/>
      <c r="QUD4" s="86"/>
      <c r="QUE4" s="86"/>
      <c r="QUF4" s="86"/>
      <c r="QUG4" s="86"/>
      <c r="QUH4" s="86"/>
      <c r="QUI4" s="86"/>
      <c r="QUJ4" s="86"/>
      <c r="QUK4" s="86"/>
      <c r="QUL4" s="86"/>
      <c r="QUM4" s="86"/>
      <c r="QUN4" s="86"/>
      <c r="QUO4" s="86"/>
      <c r="QUP4" s="86"/>
      <c r="QUQ4" s="86"/>
      <c r="QUR4" s="86"/>
      <c r="QUS4" s="86"/>
      <c r="QUT4" s="86"/>
      <c r="QUU4" s="86"/>
      <c r="QUV4" s="86"/>
      <c r="QUW4" s="86"/>
      <c r="QUX4" s="86"/>
      <c r="QUY4" s="86"/>
      <c r="QUZ4" s="86"/>
      <c r="QVA4" s="86"/>
      <c r="QVB4" s="86"/>
      <c r="QVC4" s="86"/>
      <c r="QVD4" s="86"/>
      <c r="QVE4" s="86"/>
      <c r="QVF4" s="86"/>
      <c r="QVG4" s="86"/>
      <c r="QVH4" s="86"/>
      <c r="QVI4" s="86"/>
      <c r="QVJ4" s="86"/>
      <c r="QVK4" s="86"/>
      <c r="QVL4" s="86"/>
      <c r="QVM4" s="86"/>
      <c r="QVN4" s="86"/>
      <c r="QVO4" s="86"/>
      <c r="QVP4" s="86"/>
      <c r="QVQ4" s="86"/>
      <c r="QVR4" s="86"/>
      <c r="QVS4" s="86"/>
      <c r="QVT4" s="86"/>
      <c r="QVU4" s="86"/>
      <c r="QVV4" s="86"/>
      <c r="QVW4" s="86"/>
      <c r="QVX4" s="86"/>
      <c r="QVY4" s="86"/>
      <c r="QVZ4" s="86"/>
      <c r="QWA4" s="86"/>
      <c r="QWB4" s="86"/>
      <c r="QWC4" s="86"/>
      <c r="QWD4" s="86"/>
      <c r="QWE4" s="86"/>
      <c r="QWF4" s="86"/>
      <c r="QWG4" s="86"/>
      <c r="QWH4" s="86"/>
      <c r="QWI4" s="86"/>
      <c r="QWJ4" s="86"/>
      <c r="QWK4" s="86"/>
      <c r="QWL4" s="86"/>
      <c r="QWM4" s="86"/>
      <c r="QWN4" s="86"/>
      <c r="QWO4" s="86"/>
      <c r="QWP4" s="86"/>
      <c r="QWQ4" s="86"/>
      <c r="QWR4" s="86"/>
      <c r="QWS4" s="86"/>
      <c r="QWT4" s="86"/>
      <c r="QWU4" s="86"/>
      <c r="QWV4" s="86"/>
      <c r="QWW4" s="86"/>
      <c r="QWX4" s="86"/>
      <c r="QWY4" s="86"/>
      <c r="QWZ4" s="86"/>
      <c r="QXA4" s="86"/>
      <c r="QXB4" s="86"/>
      <c r="QXC4" s="86"/>
      <c r="QXD4" s="86"/>
      <c r="QXE4" s="86"/>
      <c r="QXF4" s="86"/>
      <c r="QXG4" s="86"/>
      <c r="QXH4" s="86"/>
      <c r="QXI4" s="86"/>
      <c r="QXJ4" s="86"/>
      <c r="QXK4" s="86"/>
      <c r="QXL4" s="86"/>
      <c r="QXM4" s="86"/>
      <c r="QXN4" s="86"/>
      <c r="QXO4" s="86"/>
      <c r="QXP4" s="86"/>
      <c r="QXQ4" s="86"/>
      <c r="QXR4" s="86"/>
      <c r="QXS4" s="86"/>
      <c r="QXT4" s="86"/>
      <c r="QXU4" s="86"/>
      <c r="QXV4" s="86"/>
      <c r="QXW4" s="86"/>
      <c r="QXX4" s="86"/>
      <c r="QXY4" s="86"/>
      <c r="QXZ4" s="86"/>
      <c r="QYA4" s="86"/>
      <c r="QYB4" s="86"/>
      <c r="QYC4" s="86"/>
      <c r="QYD4" s="86"/>
      <c r="QYE4" s="86"/>
      <c r="QYF4" s="86"/>
      <c r="QYG4" s="86"/>
      <c r="QYH4" s="86"/>
      <c r="QYI4" s="86"/>
      <c r="QYJ4" s="86"/>
      <c r="QYK4" s="86"/>
      <c r="QYL4" s="86"/>
      <c r="QYM4" s="86"/>
      <c r="QYN4" s="86"/>
      <c r="QYO4" s="86"/>
      <c r="QYP4" s="86"/>
      <c r="QYQ4" s="86"/>
      <c r="QYR4" s="86"/>
      <c r="QYS4" s="86"/>
      <c r="QYT4" s="86"/>
      <c r="QYU4" s="86"/>
      <c r="QYV4" s="86"/>
      <c r="QYW4" s="86"/>
      <c r="QYX4" s="86"/>
      <c r="QYY4" s="86"/>
      <c r="QYZ4" s="86"/>
      <c r="QZA4" s="86"/>
      <c r="QZB4" s="86"/>
      <c r="QZC4" s="86"/>
      <c r="QZD4" s="86"/>
      <c r="QZE4" s="86"/>
      <c r="QZF4" s="86"/>
      <c r="QZG4" s="86"/>
      <c r="QZH4" s="86"/>
      <c r="QZI4" s="86"/>
      <c r="QZJ4" s="86"/>
      <c r="QZK4" s="86"/>
      <c r="QZL4" s="86"/>
      <c r="QZM4" s="86"/>
      <c r="QZN4" s="86"/>
      <c r="QZO4" s="86"/>
      <c r="QZP4" s="86"/>
      <c r="QZQ4" s="86"/>
      <c r="QZR4" s="86"/>
      <c r="QZS4" s="86"/>
      <c r="QZT4" s="86"/>
      <c r="QZU4" s="86"/>
      <c r="QZV4" s="86"/>
      <c r="QZW4" s="86"/>
      <c r="QZX4" s="86"/>
      <c r="QZY4" s="86"/>
      <c r="QZZ4" s="86"/>
      <c r="RAA4" s="86"/>
      <c r="RAB4" s="86"/>
      <c r="RAC4" s="86"/>
      <c r="RAD4" s="86"/>
      <c r="RAE4" s="86"/>
      <c r="RAF4" s="86"/>
      <c r="RAG4" s="86"/>
      <c r="RAH4" s="86"/>
      <c r="RAI4" s="86"/>
      <c r="RAJ4" s="86"/>
      <c r="RAK4" s="86"/>
      <c r="RAL4" s="86"/>
      <c r="RAM4" s="86"/>
      <c r="RAN4" s="86"/>
      <c r="RAO4" s="86"/>
      <c r="RAP4" s="86"/>
      <c r="RAQ4" s="86"/>
      <c r="RAR4" s="86"/>
      <c r="RAS4" s="86"/>
      <c r="RAT4" s="86"/>
      <c r="RAU4" s="86"/>
      <c r="RAV4" s="86"/>
      <c r="RAW4" s="86"/>
      <c r="RAX4" s="86"/>
      <c r="RAY4" s="86"/>
      <c r="RAZ4" s="86"/>
      <c r="RBA4" s="86"/>
      <c r="RBB4" s="86"/>
      <c r="RBC4" s="86"/>
      <c r="RBD4" s="86"/>
      <c r="RBE4" s="86"/>
      <c r="RBF4" s="86"/>
      <c r="RBG4" s="86"/>
      <c r="RBH4" s="86"/>
      <c r="RBI4" s="86"/>
      <c r="RBJ4" s="86"/>
      <c r="RBK4" s="86"/>
      <c r="RBL4" s="86"/>
      <c r="RBM4" s="86"/>
      <c r="RBN4" s="86"/>
      <c r="RBO4" s="86"/>
      <c r="RBP4" s="86"/>
      <c r="RBQ4" s="86"/>
      <c r="RBR4" s="86"/>
      <c r="RBS4" s="86"/>
      <c r="RBT4" s="86"/>
      <c r="RBU4" s="86"/>
      <c r="RBV4" s="86"/>
      <c r="RBW4" s="86"/>
      <c r="RBX4" s="86"/>
      <c r="RBY4" s="86"/>
      <c r="RBZ4" s="86"/>
      <c r="RCA4" s="86"/>
      <c r="RCB4" s="86"/>
      <c r="RCC4" s="86"/>
      <c r="RCD4" s="86"/>
      <c r="RCE4" s="86"/>
      <c r="RCF4" s="86"/>
      <c r="RCG4" s="86"/>
      <c r="RCH4" s="86"/>
      <c r="RCI4" s="86"/>
      <c r="RCJ4" s="86"/>
      <c r="RCK4" s="86"/>
      <c r="RCL4" s="86"/>
      <c r="RCM4" s="86"/>
      <c r="RCN4" s="86"/>
      <c r="RCO4" s="86"/>
      <c r="RCP4" s="86"/>
      <c r="RCQ4" s="86"/>
      <c r="RCR4" s="86"/>
      <c r="RCS4" s="86"/>
      <c r="RCT4" s="86"/>
      <c r="RCU4" s="86"/>
      <c r="RCV4" s="86"/>
      <c r="RCW4" s="86"/>
      <c r="RCX4" s="86"/>
      <c r="RCY4" s="86"/>
      <c r="RCZ4" s="86"/>
      <c r="RDA4" s="86"/>
      <c r="RDB4" s="86"/>
      <c r="RDC4" s="86"/>
      <c r="RDD4" s="86"/>
      <c r="RDE4" s="86"/>
      <c r="RDF4" s="86"/>
      <c r="RDG4" s="86"/>
      <c r="RDH4" s="86"/>
      <c r="RDI4" s="86"/>
      <c r="RDJ4" s="86"/>
      <c r="RDK4" s="86"/>
      <c r="RDL4" s="86"/>
      <c r="RDM4" s="86"/>
      <c r="RDN4" s="86"/>
      <c r="RDO4" s="86"/>
      <c r="RDP4" s="86"/>
      <c r="RDQ4" s="86"/>
      <c r="RDR4" s="86"/>
      <c r="RDS4" s="86"/>
      <c r="RDT4" s="86"/>
      <c r="RDU4" s="86"/>
      <c r="RDV4" s="86"/>
      <c r="RDW4" s="86"/>
      <c r="RDX4" s="86"/>
      <c r="RDY4" s="86"/>
      <c r="RDZ4" s="86"/>
      <c r="REA4" s="86"/>
      <c r="REB4" s="86"/>
      <c r="REC4" s="86"/>
      <c r="RED4" s="86"/>
      <c r="REE4" s="86"/>
      <c r="REF4" s="86"/>
      <c r="REG4" s="86"/>
      <c r="REH4" s="86"/>
      <c r="REI4" s="86"/>
      <c r="REJ4" s="86"/>
      <c r="REK4" s="86"/>
      <c r="REL4" s="86"/>
      <c r="REM4" s="86"/>
      <c r="REN4" s="86"/>
      <c r="REO4" s="86"/>
      <c r="REP4" s="86"/>
      <c r="REQ4" s="86"/>
      <c r="RER4" s="86"/>
      <c r="RES4" s="86"/>
      <c r="RET4" s="86"/>
      <c r="REU4" s="86"/>
      <c r="REV4" s="86"/>
      <c r="REW4" s="86"/>
      <c r="REX4" s="86"/>
      <c r="REY4" s="86"/>
      <c r="REZ4" s="86"/>
      <c r="RFA4" s="86"/>
      <c r="RFB4" s="86"/>
      <c r="RFC4" s="86"/>
      <c r="RFD4" s="86"/>
      <c r="RFE4" s="86"/>
      <c r="RFF4" s="86"/>
      <c r="RFG4" s="86"/>
      <c r="RFH4" s="86"/>
      <c r="RFI4" s="86"/>
      <c r="RFJ4" s="86"/>
      <c r="RFK4" s="86"/>
      <c r="RFL4" s="86"/>
      <c r="RFM4" s="86"/>
      <c r="RFN4" s="86"/>
      <c r="RFO4" s="86"/>
      <c r="RFP4" s="86"/>
      <c r="RFQ4" s="86"/>
      <c r="RFR4" s="86"/>
      <c r="RFS4" s="86"/>
      <c r="RFT4" s="86"/>
      <c r="RFU4" s="86"/>
      <c r="RFV4" s="86"/>
      <c r="RFW4" s="86"/>
      <c r="RFX4" s="86"/>
      <c r="RFY4" s="86"/>
      <c r="RFZ4" s="86"/>
      <c r="RGA4" s="86"/>
      <c r="RGB4" s="86"/>
      <c r="RGC4" s="86"/>
      <c r="RGD4" s="86"/>
      <c r="RGE4" s="86"/>
      <c r="RGF4" s="86"/>
      <c r="RGG4" s="86"/>
      <c r="RGH4" s="86"/>
      <c r="RGI4" s="86"/>
      <c r="RGJ4" s="86"/>
      <c r="RGK4" s="86"/>
      <c r="RGL4" s="86"/>
      <c r="RGM4" s="86"/>
      <c r="RGN4" s="86"/>
      <c r="RGO4" s="86"/>
      <c r="RGP4" s="86"/>
      <c r="RGQ4" s="86"/>
      <c r="RGR4" s="86"/>
      <c r="RGS4" s="86"/>
      <c r="RGT4" s="86"/>
      <c r="RGU4" s="86"/>
      <c r="RGV4" s="86"/>
      <c r="RGW4" s="86"/>
      <c r="RGX4" s="86"/>
      <c r="RGY4" s="86"/>
      <c r="RGZ4" s="86"/>
      <c r="RHA4" s="86"/>
      <c r="RHB4" s="86"/>
      <c r="RHC4" s="86"/>
      <c r="RHD4" s="86"/>
      <c r="RHE4" s="86"/>
      <c r="RHF4" s="86"/>
      <c r="RHG4" s="86"/>
      <c r="RHH4" s="86"/>
      <c r="RHI4" s="86"/>
      <c r="RHJ4" s="86"/>
      <c r="RHK4" s="86"/>
      <c r="RHL4" s="86"/>
      <c r="RHM4" s="86"/>
      <c r="RHN4" s="86"/>
      <c r="RHO4" s="86"/>
      <c r="RHP4" s="86"/>
      <c r="RHQ4" s="86"/>
      <c r="RHR4" s="86"/>
      <c r="RHS4" s="86"/>
      <c r="RHT4" s="86"/>
      <c r="RHU4" s="86"/>
      <c r="RHV4" s="86"/>
      <c r="RHW4" s="86"/>
      <c r="RHX4" s="86"/>
      <c r="RHY4" s="86"/>
      <c r="RHZ4" s="86"/>
      <c r="RIA4" s="86"/>
      <c r="RIB4" s="86"/>
      <c r="RIC4" s="86"/>
      <c r="RID4" s="86"/>
      <c r="RIE4" s="86"/>
      <c r="RIF4" s="86"/>
      <c r="RIG4" s="86"/>
      <c r="RIH4" s="86"/>
      <c r="RII4" s="86"/>
      <c r="RIJ4" s="86"/>
      <c r="RIK4" s="86"/>
      <c r="RIL4" s="86"/>
      <c r="RIM4" s="86"/>
      <c r="RIN4" s="86"/>
      <c r="RIO4" s="86"/>
      <c r="RIP4" s="86"/>
      <c r="RIQ4" s="86"/>
      <c r="RIR4" s="86"/>
      <c r="RIS4" s="86"/>
      <c r="RIT4" s="86"/>
      <c r="RIU4" s="86"/>
      <c r="RIV4" s="86"/>
      <c r="RIW4" s="86"/>
      <c r="RIX4" s="86"/>
      <c r="RIY4" s="86"/>
      <c r="RIZ4" s="86"/>
      <c r="RJA4" s="86"/>
      <c r="RJB4" s="86"/>
      <c r="RJC4" s="86"/>
      <c r="RJD4" s="86"/>
      <c r="RJE4" s="86"/>
      <c r="RJF4" s="86"/>
      <c r="RJG4" s="86"/>
      <c r="RJH4" s="86"/>
      <c r="RJI4" s="86"/>
      <c r="RJJ4" s="86"/>
      <c r="RJK4" s="86"/>
      <c r="RJL4" s="86"/>
      <c r="RJM4" s="86"/>
      <c r="RJN4" s="86"/>
      <c r="RJO4" s="86"/>
      <c r="RJP4" s="86"/>
      <c r="RJQ4" s="86"/>
      <c r="RJR4" s="86"/>
      <c r="RJS4" s="86"/>
      <c r="RJT4" s="86"/>
      <c r="RJU4" s="86"/>
      <c r="RJV4" s="86"/>
      <c r="RJW4" s="86"/>
      <c r="RJX4" s="86"/>
      <c r="RJY4" s="86"/>
      <c r="RJZ4" s="86"/>
      <c r="RKA4" s="86"/>
      <c r="RKB4" s="86"/>
      <c r="RKC4" s="86"/>
      <c r="RKD4" s="86"/>
      <c r="RKE4" s="86"/>
      <c r="RKF4" s="86"/>
      <c r="RKG4" s="86"/>
      <c r="RKH4" s="86"/>
      <c r="RKI4" s="86"/>
      <c r="RKJ4" s="86"/>
      <c r="RKK4" s="86"/>
      <c r="RKL4" s="86"/>
      <c r="RKM4" s="86"/>
      <c r="RKN4" s="86"/>
      <c r="RKO4" s="86"/>
      <c r="RKP4" s="86"/>
      <c r="RKQ4" s="86"/>
      <c r="RKR4" s="86"/>
      <c r="RKS4" s="86"/>
      <c r="RKT4" s="86"/>
      <c r="RKU4" s="86"/>
      <c r="RKV4" s="86"/>
      <c r="RKW4" s="86"/>
      <c r="RKX4" s="86"/>
      <c r="RKY4" s="86"/>
      <c r="RKZ4" s="86"/>
      <c r="RLA4" s="86"/>
      <c r="RLB4" s="86"/>
      <c r="RLC4" s="86"/>
      <c r="RLD4" s="86"/>
      <c r="RLE4" s="86"/>
      <c r="RLF4" s="86"/>
      <c r="RLG4" s="86"/>
      <c r="RLH4" s="86"/>
      <c r="RLI4" s="86"/>
      <c r="RLJ4" s="86"/>
      <c r="RLK4" s="86"/>
      <c r="RLL4" s="86"/>
      <c r="RLM4" s="86"/>
      <c r="RLN4" s="86"/>
      <c r="RLO4" s="86"/>
      <c r="RLP4" s="86"/>
      <c r="RLQ4" s="86"/>
      <c r="RLR4" s="86"/>
      <c r="RLS4" s="86"/>
      <c r="RLT4" s="86"/>
      <c r="RLU4" s="86"/>
      <c r="RLV4" s="86"/>
      <c r="RLW4" s="86"/>
      <c r="RLX4" s="86"/>
      <c r="RLY4" s="86"/>
      <c r="RLZ4" s="86"/>
      <c r="RMA4" s="86"/>
      <c r="RMB4" s="86"/>
      <c r="RMC4" s="86"/>
      <c r="RMD4" s="86"/>
      <c r="RME4" s="86"/>
      <c r="RMF4" s="86"/>
      <c r="RMG4" s="86"/>
      <c r="RMH4" s="86"/>
      <c r="RMI4" s="86"/>
      <c r="RMJ4" s="86"/>
      <c r="RMK4" s="86"/>
      <c r="RML4" s="86"/>
      <c r="RMM4" s="86"/>
      <c r="RMN4" s="86"/>
      <c r="RMO4" s="86"/>
      <c r="RMP4" s="86"/>
      <c r="RMQ4" s="86"/>
      <c r="RMR4" s="86"/>
      <c r="RMS4" s="86"/>
      <c r="RMT4" s="86"/>
      <c r="RMU4" s="86"/>
      <c r="RMV4" s="86"/>
      <c r="RMW4" s="86"/>
      <c r="RMX4" s="86"/>
      <c r="RMY4" s="86"/>
      <c r="RMZ4" s="86"/>
      <c r="RNA4" s="86"/>
      <c r="RNB4" s="86"/>
      <c r="RNC4" s="86"/>
      <c r="RND4" s="86"/>
      <c r="RNE4" s="86"/>
      <c r="RNF4" s="86"/>
      <c r="RNG4" s="86"/>
      <c r="RNH4" s="86"/>
      <c r="RNI4" s="86"/>
      <c r="RNJ4" s="86"/>
      <c r="RNK4" s="86"/>
      <c r="RNL4" s="86"/>
      <c r="RNM4" s="86"/>
      <c r="RNN4" s="86"/>
      <c r="RNO4" s="86"/>
      <c r="RNP4" s="86"/>
      <c r="RNQ4" s="86"/>
      <c r="RNR4" s="86"/>
      <c r="RNS4" s="86"/>
      <c r="RNT4" s="86"/>
      <c r="RNU4" s="86"/>
      <c r="RNV4" s="86"/>
      <c r="RNW4" s="86"/>
      <c r="RNX4" s="86"/>
      <c r="RNY4" s="86"/>
      <c r="RNZ4" s="86"/>
      <c r="ROA4" s="86"/>
      <c r="ROB4" s="86"/>
      <c r="ROC4" s="86"/>
      <c r="ROD4" s="86"/>
      <c r="ROE4" s="86"/>
      <c r="ROF4" s="86"/>
      <c r="ROG4" s="86"/>
      <c r="ROH4" s="86"/>
      <c r="ROI4" s="86"/>
      <c r="ROJ4" s="86"/>
      <c r="ROK4" s="86"/>
      <c r="ROL4" s="86"/>
      <c r="ROM4" s="86"/>
      <c r="RON4" s="86"/>
      <c r="ROO4" s="86"/>
      <c r="ROP4" s="86"/>
      <c r="ROQ4" s="86"/>
      <c r="ROR4" s="86"/>
      <c r="ROS4" s="86"/>
      <c r="ROT4" s="86"/>
      <c r="ROU4" s="86"/>
      <c r="ROV4" s="86"/>
      <c r="ROW4" s="86"/>
      <c r="ROX4" s="86"/>
      <c r="ROY4" s="86"/>
      <c r="ROZ4" s="86"/>
      <c r="RPA4" s="86"/>
      <c r="RPB4" s="86"/>
      <c r="RPC4" s="86"/>
      <c r="RPD4" s="86"/>
      <c r="RPE4" s="86"/>
      <c r="RPF4" s="86"/>
      <c r="RPG4" s="86"/>
      <c r="RPH4" s="86"/>
      <c r="RPI4" s="86"/>
      <c r="RPJ4" s="86"/>
      <c r="RPK4" s="86"/>
      <c r="RPL4" s="86"/>
      <c r="RPM4" s="86"/>
      <c r="RPN4" s="86"/>
      <c r="RPO4" s="86"/>
      <c r="RPP4" s="86"/>
      <c r="RPQ4" s="86"/>
      <c r="RPR4" s="86"/>
      <c r="RPS4" s="86"/>
      <c r="RPT4" s="86"/>
      <c r="RPU4" s="86"/>
      <c r="RPV4" s="86"/>
      <c r="RPW4" s="86"/>
      <c r="RPX4" s="86"/>
      <c r="RPY4" s="86"/>
      <c r="RPZ4" s="86"/>
      <c r="RQA4" s="86"/>
      <c r="RQB4" s="86"/>
      <c r="RQC4" s="86"/>
      <c r="RQD4" s="86"/>
      <c r="RQE4" s="86"/>
      <c r="RQF4" s="86"/>
      <c r="RQG4" s="86"/>
      <c r="RQH4" s="86"/>
      <c r="RQI4" s="86"/>
      <c r="RQJ4" s="86"/>
      <c r="RQK4" s="86"/>
      <c r="RQL4" s="86"/>
      <c r="RQM4" s="86"/>
      <c r="RQN4" s="86"/>
      <c r="RQO4" s="86"/>
      <c r="RQP4" s="86"/>
      <c r="RQQ4" s="86"/>
      <c r="RQR4" s="86"/>
      <c r="RQS4" s="86"/>
      <c r="RQT4" s="86"/>
      <c r="RQU4" s="86"/>
      <c r="RQV4" s="86"/>
      <c r="RQW4" s="86"/>
      <c r="RQX4" s="86"/>
      <c r="RQY4" s="86"/>
      <c r="RQZ4" s="86"/>
      <c r="RRA4" s="86"/>
      <c r="RRB4" s="86"/>
      <c r="RRC4" s="86"/>
      <c r="RRD4" s="86"/>
      <c r="RRE4" s="86"/>
      <c r="RRF4" s="86"/>
      <c r="RRG4" s="86"/>
      <c r="RRH4" s="86"/>
      <c r="RRI4" s="86"/>
      <c r="RRJ4" s="86"/>
      <c r="RRK4" s="86"/>
      <c r="RRL4" s="86"/>
      <c r="RRM4" s="86"/>
      <c r="RRN4" s="86"/>
      <c r="RRO4" s="86"/>
      <c r="RRP4" s="86"/>
      <c r="RRQ4" s="86"/>
      <c r="RRR4" s="86"/>
      <c r="RRS4" s="86"/>
      <c r="RRT4" s="86"/>
      <c r="RRU4" s="86"/>
      <c r="RRV4" s="86"/>
      <c r="RRW4" s="86"/>
      <c r="RRX4" s="86"/>
      <c r="RRY4" s="86"/>
      <c r="RRZ4" s="86"/>
      <c r="RSA4" s="86"/>
      <c r="RSB4" s="86"/>
      <c r="RSC4" s="86"/>
      <c r="RSD4" s="86"/>
      <c r="RSE4" s="86"/>
      <c r="RSF4" s="86"/>
      <c r="RSG4" s="86"/>
      <c r="RSH4" s="86"/>
      <c r="RSI4" s="86"/>
      <c r="RSJ4" s="86"/>
      <c r="RSK4" s="86"/>
      <c r="RSL4" s="86"/>
      <c r="RSM4" s="86"/>
      <c r="RSN4" s="86"/>
      <c r="RSO4" s="86"/>
      <c r="RSP4" s="86"/>
      <c r="RSQ4" s="86"/>
      <c r="RSR4" s="86"/>
      <c r="RSS4" s="86"/>
      <c r="RST4" s="86"/>
      <c r="RSU4" s="86"/>
      <c r="RSV4" s="86"/>
      <c r="RSW4" s="86"/>
      <c r="RSX4" s="86"/>
      <c r="RSY4" s="86"/>
      <c r="RSZ4" s="86"/>
      <c r="RTA4" s="86"/>
      <c r="RTB4" s="86"/>
      <c r="RTC4" s="86"/>
      <c r="RTD4" s="86"/>
      <c r="RTE4" s="86"/>
      <c r="RTF4" s="86"/>
      <c r="RTG4" s="86"/>
      <c r="RTH4" s="86"/>
      <c r="RTI4" s="86"/>
      <c r="RTJ4" s="86"/>
      <c r="RTK4" s="86"/>
      <c r="RTL4" s="86"/>
      <c r="RTM4" s="86"/>
      <c r="RTN4" s="86"/>
      <c r="RTO4" s="86"/>
      <c r="RTP4" s="86"/>
      <c r="RTQ4" s="86"/>
      <c r="RTR4" s="86"/>
      <c r="RTS4" s="86"/>
      <c r="RTT4" s="86"/>
      <c r="RTU4" s="86"/>
      <c r="RTV4" s="86"/>
      <c r="RTW4" s="86"/>
      <c r="RTX4" s="86"/>
      <c r="RTY4" s="86"/>
      <c r="RTZ4" s="86"/>
      <c r="RUA4" s="86"/>
      <c r="RUB4" s="86"/>
      <c r="RUC4" s="86"/>
      <c r="RUD4" s="86"/>
      <c r="RUE4" s="86"/>
      <c r="RUF4" s="86"/>
      <c r="RUG4" s="86"/>
      <c r="RUH4" s="86"/>
      <c r="RUI4" s="86"/>
      <c r="RUJ4" s="86"/>
      <c r="RUK4" s="86"/>
      <c r="RUL4" s="86"/>
      <c r="RUM4" s="86"/>
      <c r="RUN4" s="86"/>
      <c r="RUO4" s="86"/>
      <c r="RUP4" s="86"/>
      <c r="RUQ4" s="86"/>
      <c r="RUR4" s="86"/>
      <c r="RUS4" s="86"/>
      <c r="RUT4" s="86"/>
      <c r="RUU4" s="86"/>
      <c r="RUV4" s="86"/>
      <c r="RUW4" s="86"/>
      <c r="RUX4" s="86"/>
      <c r="RUY4" s="86"/>
      <c r="RUZ4" s="86"/>
      <c r="RVA4" s="86"/>
      <c r="RVB4" s="86"/>
      <c r="RVC4" s="86"/>
      <c r="RVD4" s="86"/>
      <c r="RVE4" s="86"/>
      <c r="RVF4" s="86"/>
      <c r="RVG4" s="86"/>
      <c r="RVH4" s="86"/>
      <c r="RVI4" s="86"/>
      <c r="RVJ4" s="86"/>
      <c r="RVK4" s="86"/>
      <c r="RVL4" s="86"/>
      <c r="RVM4" s="86"/>
      <c r="RVN4" s="86"/>
      <c r="RVO4" s="86"/>
      <c r="RVP4" s="86"/>
      <c r="RVQ4" s="86"/>
      <c r="RVR4" s="86"/>
      <c r="RVS4" s="86"/>
      <c r="RVT4" s="86"/>
      <c r="RVU4" s="86"/>
      <c r="RVV4" s="86"/>
      <c r="RVW4" s="86"/>
      <c r="RVX4" s="86"/>
      <c r="RVY4" s="86"/>
      <c r="RVZ4" s="86"/>
      <c r="RWA4" s="86"/>
      <c r="RWB4" s="86"/>
      <c r="RWC4" s="86"/>
      <c r="RWD4" s="86"/>
      <c r="RWE4" s="86"/>
      <c r="RWF4" s="86"/>
      <c r="RWG4" s="86"/>
      <c r="RWH4" s="86"/>
      <c r="RWI4" s="86"/>
      <c r="RWJ4" s="86"/>
      <c r="RWK4" s="86"/>
      <c r="RWL4" s="86"/>
      <c r="RWM4" s="86"/>
      <c r="RWN4" s="86"/>
      <c r="RWO4" s="86"/>
      <c r="RWP4" s="86"/>
      <c r="RWQ4" s="86"/>
      <c r="RWR4" s="86"/>
      <c r="RWS4" s="86"/>
      <c r="RWT4" s="86"/>
      <c r="RWU4" s="86"/>
      <c r="RWV4" s="86"/>
      <c r="RWW4" s="86"/>
      <c r="RWX4" s="86"/>
      <c r="RWY4" s="86"/>
      <c r="RWZ4" s="86"/>
      <c r="RXA4" s="86"/>
      <c r="RXB4" s="86"/>
      <c r="RXC4" s="86"/>
      <c r="RXD4" s="86"/>
      <c r="RXE4" s="86"/>
      <c r="RXF4" s="86"/>
      <c r="RXG4" s="86"/>
      <c r="RXH4" s="86"/>
      <c r="RXI4" s="86"/>
      <c r="RXJ4" s="86"/>
      <c r="RXK4" s="86"/>
      <c r="RXL4" s="86"/>
      <c r="RXM4" s="86"/>
      <c r="RXN4" s="86"/>
      <c r="RXO4" s="86"/>
      <c r="RXP4" s="86"/>
      <c r="RXQ4" s="86"/>
      <c r="RXR4" s="86"/>
      <c r="RXS4" s="86"/>
      <c r="RXT4" s="86"/>
      <c r="RXU4" s="86"/>
      <c r="RXV4" s="86"/>
      <c r="RXW4" s="86"/>
      <c r="RXX4" s="86"/>
      <c r="RXY4" s="86"/>
      <c r="RXZ4" s="86"/>
      <c r="RYA4" s="86"/>
      <c r="RYB4" s="86"/>
      <c r="RYC4" s="86"/>
      <c r="RYD4" s="86"/>
      <c r="RYE4" s="86"/>
      <c r="RYF4" s="86"/>
      <c r="RYG4" s="86"/>
      <c r="RYH4" s="86"/>
      <c r="RYI4" s="86"/>
      <c r="RYJ4" s="86"/>
      <c r="RYK4" s="86"/>
      <c r="RYL4" s="86"/>
      <c r="RYM4" s="86"/>
      <c r="RYN4" s="86"/>
      <c r="RYO4" s="86"/>
      <c r="RYP4" s="86"/>
      <c r="RYQ4" s="86"/>
      <c r="RYR4" s="86"/>
      <c r="RYS4" s="86"/>
      <c r="RYT4" s="86"/>
      <c r="RYU4" s="86"/>
      <c r="RYV4" s="86"/>
      <c r="RYW4" s="86"/>
      <c r="RYX4" s="86"/>
      <c r="RYY4" s="86"/>
      <c r="RYZ4" s="86"/>
      <c r="RZA4" s="86"/>
      <c r="RZB4" s="86"/>
      <c r="RZC4" s="86"/>
      <c r="RZD4" s="86"/>
      <c r="RZE4" s="86"/>
      <c r="RZF4" s="86"/>
      <c r="RZG4" s="86"/>
      <c r="RZH4" s="86"/>
      <c r="RZI4" s="86"/>
      <c r="RZJ4" s="86"/>
      <c r="RZK4" s="86"/>
      <c r="RZL4" s="86"/>
      <c r="RZM4" s="86"/>
      <c r="RZN4" s="86"/>
      <c r="RZO4" s="86"/>
      <c r="RZP4" s="86"/>
      <c r="RZQ4" s="86"/>
      <c r="RZR4" s="86"/>
      <c r="RZS4" s="86"/>
      <c r="RZT4" s="86"/>
      <c r="RZU4" s="86"/>
      <c r="RZV4" s="86"/>
      <c r="RZW4" s="86"/>
      <c r="RZX4" s="86"/>
      <c r="RZY4" s="86"/>
      <c r="RZZ4" s="86"/>
      <c r="SAA4" s="86"/>
      <c r="SAB4" s="86"/>
      <c r="SAC4" s="86"/>
      <c r="SAD4" s="86"/>
      <c r="SAE4" s="86"/>
      <c r="SAF4" s="86"/>
      <c r="SAG4" s="86"/>
      <c r="SAH4" s="86"/>
      <c r="SAI4" s="86"/>
      <c r="SAJ4" s="86"/>
      <c r="SAK4" s="86"/>
      <c r="SAL4" s="86"/>
      <c r="SAM4" s="86"/>
      <c r="SAN4" s="86"/>
      <c r="SAO4" s="86"/>
      <c r="SAP4" s="86"/>
      <c r="SAQ4" s="86"/>
      <c r="SAR4" s="86"/>
      <c r="SAS4" s="86"/>
      <c r="SAT4" s="86"/>
      <c r="SAU4" s="86"/>
      <c r="SAV4" s="86"/>
      <c r="SAW4" s="86"/>
      <c r="SAX4" s="86"/>
      <c r="SAY4" s="86"/>
      <c r="SAZ4" s="86"/>
      <c r="SBA4" s="86"/>
      <c r="SBB4" s="86"/>
      <c r="SBC4" s="86"/>
      <c r="SBD4" s="86"/>
      <c r="SBE4" s="86"/>
      <c r="SBF4" s="86"/>
      <c r="SBG4" s="86"/>
      <c r="SBH4" s="86"/>
      <c r="SBI4" s="86"/>
      <c r="SBJ4" s="86"/>
      <c r="SBK4" s="86"/>
      <c r="SBL4" s="86"/>
      <c r="SBM4" s="86"/>
      <c r="SBN4" s="86"/>
      <c r="SBO4" s="86"/>
      <c r="SBP4" s="86"/>
      <c r="SBQ4" s="86"/>
      <c r="SBR4" s="86"/>
      <c r="SBS4" s="86"/>
      <c r="SBT4" s="86"/>
      <c r="SBU4" s="86"/>
      <c r="SBV4" s="86"/>
      <c r="SBW4" s="86"/>
      <c r="SBX4" s="86"/>
      <c r="SBY4" s="86"/>
      <c r="SBZ4" s="86"/>
      <c r="SCA4" s="86"/>
      <c r="SCB4" s="86"/>
      <c r="SCC4" s="86"/>
      <c r="SCD4" s="86"/>
      <c r="SCE4" s="86"/>
      <c r="SCF4" s="86"/>
      <c r="SCG4" s="86"/>
      <c r="SCH4" s="86"/>
      <c r="SCI4" s="86"/>
      <c r="SCJ4" s="86"/>
      <c r="SCK4" s="86"/>
      <c r="SCL4" s="86"/>
      <c r="SCM4" s="86"/>
      <c r="SCN4" s="86"/>
      <c r="SCO4" s="86"/>
      <c r="SCP4" s="86"/>
      <c r="SCQ4" s="86"/>
      <c r="SCR4" s="86"/>
      <c r="SCS4" s="86"/>
      <c r="SCT4" s="86"/>
      <c r="SCU4" s="86"/>
      <c r="SCV4" s="86"/>
      <c r="SCW4" s="86"/>
      <c r="SCX4" s="86"/>
      <c r="SCY4" s="86"/>
      <c r="SCZ4" s="86"/>
      <c r="SDA4" s="86"/>
      <c r="SDB4" s="86"/>
      <c r="SDC4" s="86"/>
      <c r="SDD4" s="86"/>
      <c r="SDE4" s="86"/>
      <c r="SDF4" s="86"/>
      <c r="SDG4" s="86"/>
      <c r="SDH4" s="86"/>
      <c r="SDI4" s="86"/>
      <c r="SDJ4" s="86"/>
      <c r="SDK4" s="86"/>
      <c r="SDL4" s="86"/>
      <c r="SDM4" s="86"/>
      <c r="SDN4" s="86"/>
      <c r="SDO4" s="86"/>
      <c r="SDP4" s="86"/>
      <c r="SDQ4" s="86"/>
      <c r="SDR4" s="86"/>
      <c r="SDS4" s="86"/>
      <c r="SDT4" s="86"/>
      <c r="SDU4" s="86"/>
      <c r="SDV4" s="86"/>
      <c r="SDW4" s="86"/>
      <c r="SDX4" s="86"/>
      <c r="SDY4" s="86"/>
      <c r="SDZ4" s="86"/>
      <c r="SEA4" s="86"/>
      <c r="SEB4" s="86"/>
      <c r="SEC4" s="86"/>
      <c r="SED4" s="86"/>
      <c r="SEE4" s="86"/>
      <c r="SEF4" s="86"/>
      <c r="SEG4" s="86"/>
      <c r="SEH4" s="86"/>
      <c r="SEI4" s="86"/>
      <c r="SEJ4" s="86"/>
      <c r="SEK4" s="86"/>
      <c r="SEL4" s="86"/>
      <c r="SEM4" s="86"/>
      <c r="SEN4" s="86"/>
      <c r="SEO4" s="86"/>
      <c r="SEP4" s="86"/>
      <c r="SEQ4" s="86"/>
      <c r="SER4" s="86"/>
      <c r="SES4" s="86"/>
      <c r="SET4" s="86"/>
      <c r="SEU4" s="86"/>
      <c r="SEV4" s="86"/>
      <c r="SEW4" s="86"/>
      <c r="SEX4" s="86"/>
      <c r="SEY4" s="86"/>
      <c r="SEZ4" s="86"/>
      <c r="SFA4" s="86"/>
      <c r="SFB4" s="86"/>
      <c r="SFC4" s="86"/>
      <c r="SFD4" s="86"/>
      <c r="SFE4" s="86"/>
      <c r="SFF4" s="86"/>
      <c r="SFG4" s="86"/>
      <c r="SFH4" s="86"/>
      <c r="SFI4" s="86"/>
      <c r="SFJ4" s="86"/>
      <c r="SFK4" s="86"/>
      <c r="SFL4" s="86"/>
      <c r="SFM4" s="86"/>
      <c r="SFN4" s="86"/>
      <c r="SFO4" s="86"/>
      <c r="SFP4" s="86"/>
      <c r="SFQ4" s="86"/>
      <c r="SFR4" s="86"/>
      <c r="SFS4" s="86"/>
      <c r="SFT4" s="86"/>
      <c r="SFU4" s="86"/>
      <c r="SFV4" s="86"/>
      <c r="SFW4" s="86"/>
      <c r="SFX4" s="86"/>
      <c r="SFY4" s="86"/>
      <c r="SFZ4" s="86"/>
      <c r="SGA4" s="86"/>
      <c r="SGB4" s="86"/>
      <c r="SGC4" s="86"/>
      <c r="SGD4" s="86"/>
      <c r="SGE4" s="86"/>
      <c r="SGF4" s="86"/>
      <c r="SGG4" s="86"/>
      <c r="SGH4" s="86"/>
      <c r="SGI4" s="86"/>
      <c r="SGJ4" s="86"/>
      <c r="SGK4" s="86"/>
      <c r="SGL4" s="86"/>
      <c r="SGM4" s="86"/>
      <c r="SGN4" s="86"/>
      <c r="SGO4" s="86"/>
      <c r="SGP4" s="86"/>
      <c r="SGQ4" s="86"/>
      <c r="SGR4" s="86"/>
      <c r="SGS4" s="86"/>
      <c r="SGT4" s="86"/>
      <c r="SGU4" s="86"/>
      <c r="SGV4" s="86"/>
      <c r="SGW4" s="86"/>
      <c r="SGX4" s="86"/>
      <c r="SGY4" s="86"/>
      <c r="SGZ4" s="86"/>
      <c r="SHA4" s="86"/>
      <c r="SHB4" s="86"/>
      <c r="SHC4" s="86"/>
      <c r="SHD4" s="86"/>
      <c r="SHE4" s="86"/>
      <c r="SHF4" s="86"/>
      <c r="SHG4" s="86"/>
      <c r="SHH4" s="86"/>
      <c r="SHI4" s="86"/>
      <c r="SHJ4" s="86"/>
      <c r="SHK4" s="86"/>
      <c r="SHL4" s="86"/>
      <c r="SHM4" s="86"/>
      <c r="SHN4" s="86"/>
      <c r="SHO4" s="86"/>
      <c r="SHP4" s="86"/>
      <c r="SHQ4" s="86"/>
      <c r="SHR4" s="86"/>
      <c r="SHS4" s="86"/>
      <c r="SHT4" s="86"/>
      <c r="SHU4" s="86"/>
      <c r="SHV4" s="86"/>
      <c r="SHW4" s="86"/>
      <c r="SHX4" s="86"/>
      <c r="SHY4" s="86"/>
      <c r="SHZ4" s="86"/>
      <c r="SIA4" s="86"/>
      <c r="SIB4" s="86"/>
      <c r="SIC4" s="86"/>
      <c r="SID4" s="86"/>
      <c r="SIE4" s="86"/>
      <c r="SIF4" s="86"/>
      <c r="SIG4" s="86"/>
      <c r="SIH4" s="86"/>
      <c r="SII4" s="86"/>
      <c r="SIJ4" s="86"/>
      <c r="SIK4" s="86"/>
      <c r="SIL4" s="86"/>
      <c r="SIM4" s="86"/>
      <c r="SIN4" s="86"/>
      <c r="SIO4" s="86"/>
      <c r="SIP4" s="86"/>
      <c r="SIQ4" s="86"/>
      <c r="SIR4" s="86"/>
      <c r="SIS4" s="86"/>
      <c r="SIT4" s="86"/>
      <c r="SIU4" s="86"/>
      <c r="SIV4" s="86"/>
      <c r="SIW4" s="86"/>
      <c r="SIX4" s="86"/>
      <c r="SIY4" s="86"/>
      <c r="SIZ4" s="86"/>
      <c r="SJA4" s="86"/>
      <c r="SJB4" s="86"/>
      <c r="SJC4" s="86"/>
      <c r="SJD4" s="86"/>
      <c r="SJE4" s="86"/>
      <c r="SJF4" s="86"/>
      <c r="SJG4" s="86"/>
      <c r="SJH4" s="86"/>
      <c r="SJI4" s="86"/>
      <c r="SJJ4" s="86"/>
      <c r="SJK4" s="86"/>
      <c r="SJL4" s="86"/>
      <c r="SJM4" s="86"/>
      <c r="SJN4" s="86"/>
      <c r="SJO4" s="86"/>
      <c r="SJP4" s="86"/>
      <c r="SJQ4" s="86"/>
      <c r="SJR4" s="86"/>
      <c r="SJS4" s="86"/>
      <c r="SJT4" s="86"/>
      <c r="SJU4" s="86"/>
      <c r="SJV4" s="86"/>
      <c r="SJW4" s="86"/>
      <c r="SJX4" s="86"/>
      <c r="SJY4" s="86"/>
      <c r="SJZ4" s="86"/>
      <c r="SKA4" s="86"/>
      <c r="SKB4" s="86"/>
      <c r="SKC4" s="86"/>
      <c r="SKD4" s="86"/>
      <c r="SKE4" s="86"/>
      <c r="SKF4" s="86"/>
      <c r="SKG4" s="86"/>
      <c r="SKH4" s="86"/>
      <c r="SKI4" s="86"/>
      <c r="SKJ4" s="86"/>
      <c r="SKK4" s="86"/>
      <c r="SKL4" s="86"/>
      <c r="SKM4" s="86"/>
      <c r="SKN4" s="86"/>
      <c r="SKO4" s="86"/>
      <c r="SKP4" s="86"/>
      <c r="SKQ4" s="86"/>
      <c r="SKR4" s="86"/>
      <c r="SKS4" s="86"/>
      <c r="SKT4" s="86"/>
      <c r="SKU4" s="86"/>
      <c r="SKV4" s="86"/>
      <c r="SKW4" s="86"/>
      <c r="SKX4" s="86"/>
      <c r="SKY4" s="86"/>
      <c r="SKZ4" s="86"/>
      <c r="SLA4" s="86"/>
      <c r="SLB4" s="86"/>
      <c r="SLC4" s="86"/>
      <c r="SLD4" s="86"/>
      <c r="SLE4" s="86"/>
      <c r="SLF4" s="86"/>
      <c r="SLG4" s="86"/>
      <c r="SLH4" s="86"/>
      <c r="SLI4" s="86"/>
      <c r="SLJ4" s="86"/>
      <c r="SLK4" s="86"/>
      <c r="SLL4" s="86"/>
      <c r="SLM4" s="86"/>
      <c r="SLN4" s="86"/>
      <c r="SLO4" s="86"/>
      <c r="SLP4" s="86"/>
      <c r="SLQ4" s="86"/>
      <c r="SLR4" s="86"/>
      <c r="SLS4" s="86"/>
      <c r="SLT4" s="86"/>
      <c r="SLU4" s="86"/>
      <c r="SLV4" s="86"/>
      <c r="SLW4" s="86"/>
      <c r="SLX4" s="86"/>
      <c r="SLY4" s="86"/>
      <c r="SLZ4" s="86"/>
      <c r="SMA4" s="86"/>
      <c r="SMB4" s="86"/>
      <c r="SMC4" s="86"/>
      <c r="SMD4" s="86"/>
      <c r="SME4" s="86"/>
      <c r="SMF4" s="86"/>
      <c r="SMG4" s="86"/>
      <c r="SMH4" s="86"/>
      <c r="SMI4" s="86"/>
      <c r="SMJ4" s="86"/>
      <c r="SMK4" s="86"/>
      <c r="SML4" s="86"/>
      <c r="SMM4" s="86"/>
      <c r="SMN4" s="86"/>
      <c r="SMO4" s="86"/>
      <c r="SMP4" s="86"/>
      <c r="SMQ4" s="86"/>
      <c r="SMR4" s="86"/>
      <c r="SMS4" s="86"/>
      <c r="SMT4" s="86"/>
      <c r="SMU4" s="86"/>
      <c r="SMV4" s="86"/>
      <c r="SMW4" s="86"/>
      <c r="SMX4" s="86"/>
      <c r="SMY4" s="86"/>
      <c r="SMZ4" s="86"/>
      <c r="SNA4" s="86"/>
      <c r="SNB4" s="86"/>
      <c r="SNC4" s="86"/>
      <c r="SND4" s="86"/>
      <c r="SNE4" s="86"/>
      <c r="SNF4" s="86"/>
      <c r="SNG4" s="86"/>
      <c r="SNH4" s="86"/>
      <c r="SNI4" s="86"/>
      <c r="SNJ4" s="86"/>
      <c r="SNK4" s="86"/>
      <c r="SNL4" s="86"/>
      <c r="SNM4" s="86"/>
      <c r="SNN4" s="86"/>
      <c r="SNO4" s="86"/>
      <c r="SNP4" s="86"/>
      <c r="SNQ4" s="86"/>
      <c r="SNR4" s="86"/>
      <c r="SNS4" s="86"/>
      <c r="SNT4" s="86"/>
      <c r="SNU4" s="86"/>
      <c r="SNV4" s="86"/>
      <c r="SNW4" s="86"/>
      <c r="SNX4" s="86"/>
      <c r="SNY4" s="86"/>
      <c r="SNZ4" s="86"/>
      <c r="SOA4" s="86"/>
      <c r="SOB4" s="86"/>
      <c r="SOC4" s="86"/>
      <c r="SOD4" s="86"/>
      <c r="SOE4" s="86"/>
      <c r="SOF4" s="86"/>
      <c r="SOG4" s="86"/>
      <c r="SOH4" s="86"/>
      <c r="SOI4" s="86"/>
      <c r="SOJ4" s="86"/>
      <c r="SOK4" s="86"/>
      <c r="SOL4" s="86"/>
      <c r="SOM4" s="86"/>
      <c r="SON4" s="86"/>
      <c r="SOO4" s="86"/>
      <c r="SOP4" s="86"/>
      <c r="SOQ4" s="86"/>
      <c r="SOR4" s="86"/>
      <c r="SOS4" s="86"/>
      <c r="SOT4" s="86"/>
      <c r="SOU4" s="86"/>
      <c r="SOV4" s="86"/>
      <c r="SOW4" s="86"/>
      <c r="SOX4" s="86"/>
      <c r="SOY4" s="86"/>
      <c r="SOZ4" s="86"/>
      <c r="SPA4" s="86"/>
      <c r="SPB4" s="86"/>
      <c r="SPC4" s="86"/>
      <c r="SPD4" s="86"/>
      <c r="SPE4" s="86"/>
      <c r="SPF4" s="86"/>
      <c r="SPG4" s="86"/>
      <c r="SPH4" s="86"/>
      <c r="SPI4" s="86"/>
      <c r="SPJ4" s="86"/>
      <c r="SPK4" s="86"/>
      <c r="SPL4" s="86"/>
      <c r="SPM4" s="86"/>
      <c r="SPN4" s="86"/>
      <c r="SPO4" s="86"/>
      <c r="SPP4" s="86"/>
      <c r="SPQ4" s="86"/>
      <c r="SPR4" s="86"/>
      <c r="SPS4" s="86"/>
      <c r="SPT4" s="86"/>
      <c r="SPU4" s="86"/>
      <c r="SPV4" s="86"/>
      <c r="SPW4" s="86"/>
      <c r="SPX4" s="86"/>
      <c r="SPY4" s="86"/>
      <c r="SPZ4" s="86"/>
      <c r="SQA4" s="86"/>
      <c r="SQB4" s="86"/>
      <c r="SQC4" s="86"/>
      <c r="SQD4" s="86"/>
      <c r="SQE4" s="86"/>
      <c r="SQF4" s="86"/>
      <c r="SQG4" s="86"/>
      <c r="SQH4" s="86"/>
      <c r="SQI4" s="86"/>
      <c r="SQJ4" s="86"/>
      <c r="SQK4" s="86"/>
      <c r="SQL4" s="86"/>
      <c r="SQM4" s="86"/>
      <c r="SQN4" s="86"/>
      <c r="SQO4" s="86"/>
      <c r="SQP4" s="86"/>
      <c r="SQQ4" s="86"/>
      <c r="SQR4" s="86"/>
      <c r="SQS4" s="86"/>
      <c r="SQT4" s="86"/>
      <c r="SQU4" s="86"/>
      <c r="SQV4" s="86"/>
      <c r="SQW4" s="86"/>
      <c r="SQX4" s="86"/>
      <c r="SQY4" s="86"/>
      <c r="SQZ4" s="86"/>
      <c r="SRA4" s="86"/>
      <c r="SRB4" s="86"/>
      <c r="SRC4" s="86"/>
      <c r="SRD4" s="86"/>
      <c r="SRE4" s="86"/>
      <c r="SRF4" s="86"/>
      <c r="SRG4" s="86"/>
      <c r="SRH4" s="86"/>
      <c r="SRI4" s="86"/>
      <c r="SRJ4" s="86"/>
      <c r="SRK4" s="86"/>
      <c r="SRL4" s="86"/>
      <c r="SRM4" s="86"/>
      <c r="SRN4" s="86"/>
      <c r="SRO4" s="86"/>
      <c r="SRP4" s="86"/>
      <c r="SRQ4" s="86"/>
      <c r="SRR4" s="86"/>
      <c r="SRS4" s="86"/>
      <c r="SRT4" s="86"/>
      <c r="SRU4" s="86"/>
      <c r="SRV4" s="86"/>
      <c r="SRW4" s="86"/>
      <c r="SRX4" s="86"/>
      <c r="SRY4" s="86"/>
      <c r="SRZ4" s="86"/>
      <c r="SSA4" s="86"/>
      <c r="SSB4" s="86"/>
      <c r="SSC4" s="86"/>
      <c r="SSD4" s="86"/>
      <c r="SSE4" s="86"/>
      <c r="SSF4" s="86"/>
      <c r="SSG4" s="86"/>
      <c r="SSH4" s="86"/>
      <c r="SSI4" s="86"/>
      <c r="SSJ4" s="86"/>
      <c r="SSK4" s="86"/>
      <c r="SSL4" s="86"/>
      <c r="SSM4" s="86"/>
      <c r="SSN4" s="86"/>
      <c r="SSO4" s="86"/>
      <c r="SSP4" s="86"/>
      <c r="SSQ4" s="86"/>
      <c r="SSR4" s="86"/>
      <c r="SSS4" s="86"/>
      <c r="SST4" s="86"/>
      <c r="SSU4" s="86"/>
      <c r="SSV4" s="86"/>
      <c r="SSW4" s="86"/>
      <c r="SSX4" s="86"/>
      <c r="SSY4" s="86"/>
      <c r="SSZ4" s="86"/>
      <c r="STA4" s="86"/>
      <c r="STB4" s="86"/>
      <c r="STC4" s="86"/>
      <c r="STD4" s="86"/>
      <c r="STE4" s="86"/>
      <c r="STF4" s="86"/>
      <c r="STG4" s="86"/>
      <c r="STH4" s="86"/>
      <c r="STI4" s="86"/>
      <c r="STJ4" s="86"/>
      <c r="STK4" s="86"/>
      <c r="STL4" s="86"/>
      <c r="STM4" s="86"/>
      <c r="STN4" s="86"/>
      <c r="STO4" s="86"/>
      <c r="STP4" s="86"/>
      <c r="STQ4" s="86"/>
      <c r="STR4" s="86"/>
      <c r="STS4" s="86"/>
      <c r="STT4" s="86"/>
      <c r="STU4" s="86"/>
      <c r="STV4" s="86"/>
      <c r="STW4" s="86"/>
      <c r="STX4" s="86"/>
      <c r="STY4" s="86"/>
      <c r="STZ4" s="86"/>
      <c r="SUA4" s="86"/>
      <c r="SUB4" s="86"/>
      <c r="SUC4" s="86"/>
      <c r="SUD4" s="86"/>
      <c r="SUE4" s="86"/>
      <c r="SUF4" s="86"/>
      <c r="SUG4" s="86"/>
      <c r="SUH4" s="86"/>
      <c r="SUI4" s="86"/>
      <c r="SUJ4" s="86"/>
      <c r="SUK4" s="86"/>
      <c r="SUL4" s="86"/>
      <c r="SUM4" s="86"/>
      <c r="SUN4" s="86"/>
      <c r="SUO4" s="86"/>
      <c r="SUP4" s="86"/>
      <c r="SUQ4" s="86"/>
      <c r="SUR4" s="86"/>
      <c r="SUS4" s="86"/>
      <c r="SUT4" s="86"/>
      <c r="SUU4" s="86"/>
      <c r="SUV4" s="86"/>
      <c r="SUW4" s="86"/>
      <c r="SUX4" s="86"/>
      <c r="SUY4" s="86"/>
      <c r="SUZ4" s="86"/>
      <c r="SVA4" s="86"/>
      <c r="SVB4" s="86"/>
      <c r="SVC4" s="86"/>
      <c r="SVD4" s="86"/>
      <c r="SVE4" s="86"/>
      <c r="SVF4" s="86"/>
      <c r="SVG4" s="86"/>
      <c r="SVH4" s="86"/>
      <c r="SVI4" s="86"/>
      <c r="SVJ4" s="86"/>
      <c r="SVK4" s="86"/>
      <c r="SVL4" s="86"/>
      <c r="SVM4" s="86"/>
      <c r="SVN4" s="86"/>
      <c r="SVO4" s="86"/>
      <c r="SVP4" s="86"/>
      <c r="SVQ4" s="86"/>
      <c r="SVR4" s="86"/>
      <c r="SVS4" s="86"/>
      <c r="SVT4" s="86"/>
      <c r="SVU4" s="86"/>
      <c r="SVV4" s="86"/>
      <c r="SVW4" s="86"/>
      <c r="SVX4" s="86"/>
      <c r="SVY4" s="86"/>
      <c r="SVZ4" s="86"/>
      <c r="SWA4" s="86"/>
      <c r="SWB4" s="86"/>
      <c r="SWC4" s="86"/>
      <c r="SWD4" s="86"/>
      <c r="SWE4" s="86"/>
      <c r="SWF4" s="86"/>
      <c r="SWG4" s="86"/>
      <c r="SWH4" s="86"/>
      <c r="SWI4" s="86"/>
      <c r="SWJ4" s="86"/>
      <c r="SWK4" s="86"/>
      <c r="SWL4" s="86"/>
      <c r="SWM4" s="86"/>
      <c r="SWN4" s="86"/>
      <c r="SWO4" s="86"/>
      <c r="SWP4" s="86"/>
      <c r="SWQ4" s="86"/>
      <c r="SWR4" s="86"/>
      <c r="SWS4" s="86"/>
      <c r="SWT4" s="86"/>
      <c r="SWU4" s="86"/>
      <c r="SWV4" s="86"/>
      <c r="SWW4" s="86"/>
      <c r="SWX4" s="86"/>
      <c r="SWY4" s="86"/>
      <c r="SWZ4" s="86"/>
      <c r="SXA4" s="86"/>
      <c r="SXB4" s="86"/>
      <c r="SXC4" s="86"/>
      <c r="SXD4" s="86"/>
      <c r="SXE4" s="86"/>
      <c r="SXF4" s="86"/>
      <c r="SXG4" s="86"/>
      <c r="SXH4" s="86"/>
      <c r="SXI4" s="86"/>
      <c r="SXJ4" s="86"/>
      <c r="SXK4" s="86"/>
      <c r="SXL4" s="86"/>
      <c r="SXM4" s="86"/>
      <c r="SXN4" s="86"/>
      <c r="SXO4" s="86"/>
      <c r="SXP4" s="86"/>
      <c r="SXQ4" s="86"/>
      <c r="SXR4" s="86"/>
      <c r="SXS4" s="86"/>
      <c r="SXT4" s="86"/>
      <c r="SXU4" s="86"/>
      <c r="SXV4" s="86"/>
      <c r="SXW4" s="86"/>
      <c r="SXX4" s="86"/>
      <c r="SXY4" s="86"/>
      <c r="SXZ4" s="86"/>
      <c r="SYA4" s="86"/>
      <c r="SYB4" s="86"/>
      <c r="SYC4" s="86"/>
      <c r="SYD4" s="86"/>
      <c r="SYE4" s="86"/>
      <c r="SYF4" s="86"/>
      <c r="SYG4" s="86"/>
      <c r="SYH4" s="86"/>
      <c r="SYI4" s="86"/>
      <c r="SYJ4" s="86"/>
      <c r="SYK4" s="86"/>
      <c r="SYL4" s="86"/>
      <c r="SYM4" s="86"/>
      <c r="SYN4" s="86"/>
      <c r="SYO4" s="86"/>
      <c r="SYP4" s="86"/>
      <c r="SYQ4" s="86"/>
      <c r="SYR4" s="86"/>
      <c r="SYS4" s="86"/>
      <c r="SYT4" s="86"/>
      <c r="SYU4" s="86"/>
      <c r="SYV4" s="86"/>
      <c r="SYW4" s="86"/>
      <c r="SYX4" s="86"/>
      <c r="SYY4" s="86"/>
      <c r="SYZ4" s="86"/>
      <c r="SZA4" s="86"/>
      <c r="SZB4" s="86"/>
      <c r="SZC4" s="86"/>
      <c r="SZD4" s="86"/>
      <c r="SZE4" s="86"/>
      <c r="SZF4" s="86"/>
      <c r="SZG4" s="86"/>
      <c r="SZH4" s="86"/>
      <c r="SZI4" s="86"/>
      <c r="SZJ4" s="86"/>
      <c r="SZK4" s="86"/>
      <c r="SZL4" s="86"/>
      <c r="SZM4" s="86"/>
      <c r="SZN4" s="86"/>
      <c r="SZO4" s="86"/>
      <c r="SZP4" s="86"/>
      <c r="SZQ4" s="86"/>
      <c r="SZR4" s="86"/>
      <c r="SZS4" s="86"/>
      <c r="SZT4" s="86"/>
      <c r="SZU4" s="86"/>
      <c r="SZV4" s="86"/>
      <c r="SZW4" s="86"/>
      <c r="SZX4" s="86"/>
      <c r="SZY4" s="86"/>
      <c r="SZZ4" s="86"/>
      <c r="TAA4" s="86"/>
      <c r="TAB4" s="86"/>
      <c r="TAC4" s="86"/>
      <c r="TAD4" s="86"/>
      <c r="TAE4" s="86"/>
      <c r="TAF4" s="86"/>
      <c r="TAG4" s="86"/>
      <c r="TAH4" s="86"/>
      <c r="TAI4" s="86"/>
      <c r="TAJ4" s="86"/>
      <c r="TAK4" s="86"/>
      <c r="TAL4" s="86"/>
      <c r="TAM4" s="86"/>
      <c r="TAN4" s="86"/>
      <c r="TAO4" s="86"/>
      <c r="TAP4" s="86"/>
      <c r="TAQ4" s="86"/>
      <c r="TAR4" s="86"/>
      <c r="TAS4" s="86"/>
      <c r="TAT4" s="86"/>
      <c r="TAU4" s="86"/>
      <c r="TAV4" s="86"/>
      <c r="TAW4" s="86"/>
      <c r="TAX4" s="86"/>
      <c r="TAY4" s="86"/>
      <c r="TAZ4" s="86"/>
      <c r="TBA4" s="86"/>
      <c r="TBB4" s="86"/>
      <c r="TBC4" s="86"/>
      <c r="TBD4" s="86"/>
      <c r="TBE4" s="86"/>
      <c r="TBF4" s="86"/>
      <c r="TBG4" s="86"/>
      <c r="TBH4" s="86"/>
      <c r="TBI4" s="86"/>
      <c r="TBJ4" s="86"/>
      <c r="TBK4" s="86"/>
      <c r="TBL4" s="86"/>
      <c r="TBM4" s="86"/>
      <c r="TBN4" s="86"/>
      <c r="TBO4" s="86"/>
      <c r="TBP4" s="86"/>
      <c r="TBQ4" s="86"/>
      <c r="TBR4" s="86"/>
      <c r="TBS4" s="86"/>
      <c r="TBT4" s="86"/>
      <c r="TBU4" s="86"/>
      <c r="TBV4" s="86"/>
      <c r="TBW4" s="86"/>
      <c r="TBX4" s="86"/>
      <c r="TBY4" s="86"/>
      <c r="TBZ4" s="86"/>
      <c r="TCA4" s="86"/>
      <c r="TCB4" s="86"/>
      <c r="TCC4" s="86"/>
      <c r="TCD4" s="86"/>
      <c r="TCE4" s="86"/>
      <c r="TCF4" s="86"/>
      <c r="TCG4" s="86"/>
      <c r="TCH4" s="86"/>
      <c r="TCI4" s="86"/>
      <c r="TCJ4" s="86"/>
      <c r="TCK4" s="86"/>
      <c r="TCL4" s="86"/>
      <c r="TCM4" s="86"/>
      <c r="TCN4" s="86"/>
      <c r="TCO4" s="86"/>
      <c r="TCP4" s="86"/>
      <c r="TCQ4" s="86"/>
      <c r="TCR4" s="86"/>
      <c r="TCS4" s="86"/>
      <c r="TCT4" s="86"/>
      <c r="TCU4" s="86"/>
      <c r="TCV4" s="86"/>
      <c r="TCW4" s="86"/>
      <c r="TCX4" s="86"/>
      <c r="TCY4" s="86"/>
      <c r="TCZ4" s="86"/>
      <c r="TDA4" s="86"/>
      <c r="TDB4" s="86"/>
      <c r="TDC4" s="86"/>
      <c r="TDD4" s="86"/>
      <c r="TDE4" s="86"/>
      <c r="TDF4" s="86"/>
      <c r="TDG4" s="86"/>
      <c r="TDH4" s="86"/>
      <c r="TDI4" s="86"/>
      <c r="TDJ4" s="86"/>
      <c r="TDK4" s="86"/>
      <c r="TDL4" s="86"/>
      <c r="TDM4" s="86"/>
      <c r="TDN4" s="86"/>
      <c r="TDO4" s="86"/>
      <c r="TDP4" s="86"/>
      <c r="TDQ4" s="86"/>
      <c r="TDR4" s="86"/>
      <c r="TDS4" s="86"/>
      <c r="TDT4" s="86"/>
      <c r="TDU4" s="86"/>
      <c r="TDV4" s="86"/>
      <c r="TDW4" s="86"/>
      <c r="TDX4" s="86"/>
      <c r="TDY4" s="86"/>
      <c r="TDZ4" s="86"/>
      <c r="TEA4" s="86"/>
      <c r="TEB4" s="86"/>
      <c r="TEC4" s="86"/>
      <c r="TED4" s="86"/>
      <c r="TEE4" s="86"/>
      <c r="TEF4" s="86"/>
      <c r="TEG4" s="86"/>
      <c r="TEH4" s="86"/>
      <c r="TEI4" s="86"/>
      <c r="TEJ4" s="86"/>
      <c r="TEK4" s="86"/>
      <c r="TEL4" s="86"/>
      <c r="TEM4" s="86"/>
      <c r="TEN4" s="86"/>
      <c r="TEO4" s="86"/>
      <c r="TEP4" s="86"/>
      <c r="TEQ4" s="86"/>
      <c r="TER4" s="86"/>
      <c r="TES4" s="86"/>
      <c r="TET4" s="86"/>
      <c r="TEU4" s="86"/>
      <c r="TEV4" s="86"/>
      <c r="TEW4" s="86"/>
      <c r="TEX4" s="86"/>
      <c r="TEY4" s="86"/>
      <c r="TEZ4" s="86"/>
      <c r="TFA4" s="86"/>
      <c r="TFB4" s="86"/>
      <c r="TFC4" s="86"/>
      <c r="TFD4" s="86"/>
      <c r="TFE4" s="86"/>
      <c r="TFF4" s="86"/>
      <c r="TFG4" s="86"/>
      <c r="TFH4" s="86"/>
      <c r="TFI4" s="86"/>
      <c r="TFJ4" s="86"/>
      <c r="TFK4" s="86"/>
      <c r="TFL4" s="86"/>
      <c r="TFM4" s="86"/>
      <c r="TFN4" s="86"/>
      <c r="TFO4" s="86"/>
      <c r="TFP4" s="86"/>
      <c r="TFQ4" s="86"/>
      <c r="TFR4" s="86"/>
      <c r="TFS4" s="86"/>
      <c r="TFT4" s="86"/>
      <c r="TFU4" s="86"/>
      <c r="TFV4" s="86"/>
      <c r="TFW4" s="86"/>
      <c r="TFX4" s="86"/>
      <c r="TFY4" s="86"/>
      <c r="TFZ4" s="86"/>
      <c r="TGA4" s="86"/>
      <c r="TGB4" s="86"/>
      <c r="TGC4" s="86"/>
      <c r="TGD4" s="86"/>
      <c r="TGE4" s="86"/>
      <c r="TGF4" s="86"/>
      <c r="TGG4" s="86"/>
      <c r="TGH4" s="86"/>
      <c r="TGI4" s="86"/>
      <c r="TGJ4" s="86"/>
      <c r="TGK4" s="86"/>
      <c r="TGL4" s="86"/>
      <c r="TGM4" s="86"/>
      <c r="TGN4" s="86"/>
      <c r="TGO4" s="86"/>
      <c r="TGP4" s="86"/>
      <c r="TGQ4" s="86"/>
      <c r="TGR4" s="86"/>
      <c r="TGS4" s="86"/>
      <c r="TGT4" s="86"/>
      <c r="TGU4" s="86"/>
      <c r="TGV4" s="86"/>
      <c r="TGW4" s="86"/>
      <c r="TGX4" s="86"/>
      <c r="TGY4" s="86"/>
      <c r="TGZ4" s="86"/>
      <c r="THA4" s="86"/>
      <c r="THB4" s="86"/>
      <c r="THC4" s="86"/>
      <c r="THD4" s="86"/>
      <c r="THE4" s="86"/>
      <c r="THF4" s="86"/>
      <c r="THG4" s="86"/>
      <c r="THH4" s="86"/>
      <c r="THI4" s="86"/>
      <c r="THJ4" s="86"/>
      <c r="THK4" s="86"/>
      <c r="THL4" s="86"/>
      <c r="THM4" s="86"/>
      <c r="THN4" s="86"/>
      <c r="THO4" s="86"/>
      <c r="THP4" s="86"/>
      <c r="THQ4" s="86"/>
      <c r="THR4" s="86"/>
      <c r="THS4" s="86"/>
      <c r="THT4" s="86"/>
      <c r="THU4" s="86"/>
      <c r="THV4" s="86"/>
      <c r="THW4" s="86"/>
      <c r="THX4" s="86"/>
      <c r="THY4" s="86"/>
      <c r="THZ4" s="86"/>
      <c r="TIA4" s="86"/>
      <c r="TIB4" s="86"/>
      <c r="TIC4" s="86"/>
      <c r="TID4" s="86"/>
      <c r="TIE4" s="86"/>
      <c r="TIF4" s="86"/>
      <c r="TIG4" s="86"/>
      <c r="TIH4" s="86"/>
      <c r="TII4" s="86"/>
      <c r="TIJ4" s="86"/>
      <c r="TIK4" s="86"/>
      <c r="TIL4" s="86"/>
      <c r="TIM4" s="86"/>
      <c r="TIN4" s="86"/>
      <c r="TIO4" s="86"/>
      <c r="TIP4" s="86"/>
      <c r="TIQ4" s="86"/>
      <c r="TIR4" s="86"/>
      <c r="TIS4" s="86"/>
      <c r="TIT4" s="86"/>
      <c r="TIU4" s="86"/>
      <c r="TIV4" s="86"/>
      <c r="TIW4" s="86"/>
      <c r="TIX4" s="86"/>
      <c r="TIY4" s="86"/>
      <c r="TIZ4" s="86"/>
      <c r="TJA4" s="86"/>
      <c r="TJB4" s="86"/>
      <c r="TJC4" s="86"/>
      <c r="TJD4" s="86"/>
      <c r="TJE4" s="86"/>
      <c r="TJF4" s="86"/>
      <c r="TJG4" s="86"/>
      <c r="TJH4" s="86"/>
      <c r="TJI4" s="86"/>
      <c r="TJJ4" s="86"/>
      <c r="TJK4" s="86"/>
      <c r="TJL4" s="86"/>
      <c r="TJM4" s="86"/>
      <c r="TJN4" s="86"/>
      <c r="TJO4" s="86"/>
      <c r="TJP4" s="86"/>
      <c r="TJQ4" s="86"/>
      <c r="TJR4" s="86"/>
      <c r="TJS4" s="86"/>
      <c r="TJT4" s="86"/>
      <c r="TJU4" s="86"/>
      <c r="TJV4" s="86"/>
      <c r="TJW4" s="86"/>
      <c r="TJX4" s="86"/>
      <c r="TJY4" s="86"/>
      <c r="TJZ4" s="86"/>
      <c r="TKA4" s="86"/>
      <c r="TKB4" s="86"/>
      <c r="TKC4" s="86"/>
      <c r="TKD4" s="86"/>
      <c r="TKE4" s="86"/>
      <c r="TKF4" s="86"/>
      <c r="TKG4" s="86"/>
      <c r="TKH4" s="86"/>
      <c r="TKI4" s="86"/>
      <c r="TKJ4" s="86"/>
      <c r="TKK4" s="86"/>
      <c r="TKL4" s="86"/>
      <c r="TKM4" s="86"/>
      <c r="TKN4" s="86"/>
      <c r="TKO4" s="86"/>
      <c r="TKP4" s="86"/>
      <c r="TKQ4" s="86"/>
      <c r="TKR4" s="86"/>
      <c r="TKS4" s="86"/>
      <c r="TKT4" s="86"/>
      <c r="TKU4" s="86"/>
      <c r="TKV4" s="86"/>
      <c r="TKW4" s="86"/>
      <c r="TKX4" s="86"/>
      <c r="TKY4" s="86"/>
      <c r="TKZ4" s="86"/>
      <c r="TLA4" s="86"/>
      <c r="TLB4" s="86"/>
      <c r="TLC4" s="86"/>
      <c r="TLD4" s="86"/>
      <c r="TLE4" s="86"/>
      <c r="TLF4" s="86"/>
      <c r="TLG4" s="86"/>
      <c r="TLH4" s="86"/>
      <c r="TLI4" s="86"/>
      <c r="TLJ4" s="86"/>
      <c r="TLK4" s="86"/>
      <c r="TLL4" s="86"/>
      <c r="TLM4" s="86"/>
      <c r="TLN4" s="86"/>
      <c r="TLO4" s="86"/>
      <c r="TLP4" s="86"/>
      <c r="TLQ4" s="86"/>
      <c r="TLR4" s="86"/>
      <c r="TLS4" s="86"/>
      <c r="TLT4" s="86"/>
      <c r="TLU4" s="86"/>
      <c r="TLV4" s="86"/>
      <c r="TLW4" s="86"/>
      <c r="TLX4" s="86"/>
      <c r="TLY4" s="86"/>
      <c r="TLZ4" s="86"/>
      <c r="TMA4" s="86"/>
      <c r="TMB4" s="86"/>
      <c r="TMC4" s="86"/>
      <c r="TMD4" s="86"/>
      <c r="TME4" s="86"/>
      <c r="TMF4" s="86"/>
      <c r="TMG4" s="86"/>
      <c r="TMH4" s="86"/>
      <c r="TMI4" s="86"/>
      <c r="TMJ4" s="86"/>
      <c r="TMK4" s="86"/>
      <c r="TML4" s="86"/>
      <c r="TMM4" s="86"/>
      <c r="TMN4" s="86"/>
      <c r="TMO4" s="86"/>
      <c r="TMP4" s="86"/>
      <c r="TMQ4" s="86"/>
      <c r="TMR4" s="86"/>
      <c r="TMS4" s="86"/>
      <c r="TMT4" s="86"/>
      <c r="TMU4" s="86"/>
      <c r="TMV4" s="86"/>
      <c r="TMW4" s="86"/>
      <c r="TMX4" s="86"/>
      <c r="TMY4" s="86"/>
      <c r="TMZ4" s="86"/>
      <c r="TNA4" s="86"/>
      <c r="TNB4" s="86"/>
      <c r="TNC4" s="86"/>
      <c r="TND4" s="86"/>
      <c r="TNE4" s="86"/>
      <c r="TNF4" s="86"/>
      <c r="TNG4" s="86"/>
      <c r="TNH4" s="86"/>
      <c r="TNI4" s="86"/>
      <c r="TNJ4" s="86"/>
      <c r="TNK4" s="86"/>
      <c r="TNL4" s="86"/>
      <c r="TNM4" s="86"/>
      <c r="TNN4" s="86"/>
      <c r="TNO4" s="86"/>
      <c r="TNP4" s="86"/>
      <c r="TNQ4" s="86"/>
      <c r="TNR4" s="86"/>
      <c r="TNS4" s="86"/>
      <c r="TNT4" s="86"/>
      <c r="TNU4" s="86"/>
      <c r="TNV4" s="86"/>
      <c r="TNW4" s="86"/>
      <c r="TNX4" s="86"/>
      <c r="TNY4" s="86"/>
      <c r="TNZ4" s="86"/>
      <c r="TOA4" s="86"/>
      <c r="TOB4" s="86"/>
      <c r="TOC4" s="86"/>
      <c r="TOD4" s="86"/>
      <c r="TOE4" s="86"/>
      <c r="TOF4" s="86"/>
      <c r="TOG4" s="86"/>
      <c r="TOH4" s="86"/>
      <c r="TOI4" s="86"/>
      <c r="TOJ4" s="86"/>
      <c r="TOK4" s="86"/>
      <c r="TOL4" s="86"/>
      <c r="TOM4" s="86"/>
      <c r="TON4" s="86"/>
      <c r="TOO4" s="86"/>
      <c r="TOP4" s="86"/>
      <c r="TOQ4" s="86"/>
      <c r="TOR4" s="86"/>
      <c r="TOS4" s="86"/>
      <c r="TOT4" s="86"/>
      <c r="TOU4" s="86"/>
      <c r="TOV4" s="86"/>
      <c r="TOW4" s="86"/>
      <c r="TOX4" s="86"/>
      <c r="TOY4" s="86"/>
      <c r="TOZ4" s="86"/>
      <c r="TPA4" s="86"/>
      <c r="TPB4" s="86"/>
      <c r="TPC4" s="86"/>
      <c r="TPD4" s="86"/>
      <c r="TPE4" s="86"/>
      <c r="TPF4" s="86"/>
      <c r="TPG4" s="86"/>
      <c r="TPH4" s="86"/>
      <c r="TPI4" s="86"/>
      <c r="TPJ4" s="86"/>
      <c r="TPK4" s="86"/>
      <c r="TPL4" s="86"/>
      <c r="TPM4" s="86"/>
      <c r="TPN4" s="86"/>
      <c r="TPO4" s="86"/>
      <c r="TPP4" s="86"/>
      <c r="TPQ4" s="86"/>
      <c r="TPR4" s="86"/>
      <c r="TPS4" s="86"/>
      <c r="TPT4" s="86"/>
      <c r="TPU4" s="86"/>
      <c r="TPV4" s="86"/>
      <c r="TPW4" s="86"/>
      <c r="TPX4" s="86"/>
      <c r="TPY4" s="86"/>
      <c r="TPZ4" s="86"/>
      <c r="TQA4" s="86"/>
      <c r="TQB4" s="86"/>
      <c r="TQC4" s="86"/>
      <c r="TQD4" s="86"/>
      <c r="TQE4" s="86"/>
      <c r="TQF4" s="86"/>
      <c r="TQG4" s="86"/>
      <c r="TQH4" s="86"/>
      <c r="TQI4" s="86"/>
      <c r="TQJ4" s="86"/>
      <c r="TQK4" s="86"/>
      <c r="TQL4" s="86"/>
      <c r="TQM4" s="86"/>
      <c r="TQN4" s="86"/>
      <c r="TQO4" s="86"/>
      <c r="TQP4" s="86"/>
      <c r="TQQ4" s="86"/>
      <c r="TQR4" s="86"/>
      <c r="TQS4" s="86"/>
      <c r="TQT4" s="86"/>
      <c r="TQU4" s="86"/>
      <c r="TQV4" s="86"/>
      <c r="TQW4" s="86"/>
      <c r="TQX4" s="86"/>
      <c r="TQY4" s="86"/>
      <c r="TQZ4" s="86"/>
      <c r="TRA4" s="86"/>
      <c r="TRB4" s="86"/>
      <c r="TRC4" s="86"/>
      <c r="TRD4" s="86"/>
      <c r="TRE4" s="86"/>
      <c r="TRF4" s="86"/>
      <c r="TRG4" s="86"/>
      <c r="TRH4" s="86"/>
      <c r="TRI4" s="86"/>
      <c r="TRJ4" s="86"/>
      <c r="TRK4" s="86"/>
      <c r="TRL4" s="86"/>
      <c r="TRM4" s="86"/>
      <c r="TRN4" s="86"/>
      <c r="TRO4" s="86"/>
      <c r="TRP4" s="86"/>
      <c r="TRQ4" s="86"/>
      <c r="TRR4" s="86"/>
      <c r="TRS4" s="86"/>
      <c r="TRT4" s="86"/>
      <c r="TRU4" s="86"/>
      <c r="TRV4" s="86"/>
      <c r="TRW4" s="86"/>
      <c r="TRX4" s="86"/>
      <c r="TRY4" s="86"/>
      <c r="TRZ4" s="86"/>
      <c r="TSA4" s="86"/>
      <c r="TSB4" s="86"/>
      <c r="TSC4" s="86"/>
      <c r="TSD4" s="86"/>
      <c r="TSE4" s="86"/>
      <c r="TSF4" s="86"/>
      <c r="TSG4" s="86"/>
      <c r="TSH4" s="86"/>
      <c r="TSI4" s="86"/>
      <c r="TSJ4" s="86"/>
      <c r="TSK4" s="86"/>
      <c r="TSL4" s="86"/>
      <c r="TSM4" s="86"/>
      <c r="TSN4" s="86"/>
      <c r="TSO4" s="86"/>
      <c r="TSP4" s="86"/>
      <c r="TSQ4" s="86"/>
      <c r="TSR4" s="86"/>
      <c r="TSS4" s="86"/>
      <c r="TST4" s="86"/>
      <c r="TSU4" s="86"/>
      <c r="TSV4" s="86"/>
      <c r="TSW4" s="86"/>
      <c r="TSX4" s="86"/>
      <c r="TSY4" s="86"/>
      <c r="TSZ4" s="86"/>
      <c r="TTA4" s="86"/>
      <c r="TTB4" s="86"/>
      <c r="TTC4" s="86"/>
      <c r="TTD4" s="86"/>
      <c r="TTE4" s="86"/>
      <c r="TTF4" s="86"/>
      <c r="TTG4" s="86"/>
      <c r="TTH4" s="86"/>
      <c r="TTI4" s="86"/>
      <c r="TTJ4" s="86"/>
      <c r="TTK4" s="86"/>
      <c r="TTL4" s="86"/>
      <c r="TTM4" s="86"/>
      <c r="TTN4" s="86"/>
      <c r="TTO4" s="86"/>
      <c r="TTP4" s="86"/>
      <c r="TTQ4" s="86"/>
      <c r="TTR4" s="86"/>
      <c r="TTS4" s="86"/>
      <c r="TTT4" s="86"/>
      <c r="TTU4" s="86"/>
      <c r="TTV4" s="86"/>
      <c r="TTW4" s="86"/>
      <c r="TTX4" s="86"/>
      <c r="TTY4" s="86"/>
      <c r="TTZ4" s="86"/>
      <c r="TUA4" s="86"/>
      <c r="TUB4" s="86"/>
      <c r="TUC4" s="86"/>
      <c r="TUD4" s="86"/>
      <c r="TUE4" s="86"/>
      <c r="TUF4" s="86"/>
      <c r="TUG4" s="86"/>
      <c r="TUH4" s="86"/>
      <c r="TUI4" s="86"/>
      <c r="TUJ4" s="86"/>
      <c r="TUK4" s="86"/>
      <c r="TUL4" s="86"/>
      <c r="TUM4" s="86"/>
      <c r="TUN4" s="86"/>
      <c r="TUO4" s="86"/>
      <c r="TUP4" s="86"/>
      <c r="TUQ4" s="86"/>
      <c r="TUR4" s="86"/>
      <c r="TUS4" s="86"/>
      <c r="TUT4" s="86"/>
      <c r="TUU4" s="86"/>
      <c r="TUV4" s="86"/>
      <c r="TUW4" s="86"/>
      <c r="TUX4" s="86"/>
      <c r="TUY4" s="86"/>
      <c r="TUZ4" s="86"/>
      <c r="TVA4" s="86"/>
      <c r="TVB4" s="86"/>
      <c r="TVC4" s="86"/>
      <c r="TVD4" s="86"/>
      <c r="TVE4" s="86"/>
      <c r="TVF4" s="86"/>
      <c r="TVG4" s="86"/>
      <c r="TVH4" s="86"/>
      <c r="TVI4" s="86"/>
      <c r="TVJ4" s="86"/>
      <c r="TVK4" s="86"/>
      <c r="TVL4" s="86"/>
      <c r="TVM4" s="86"/>
      <c r="TVN4" s="86"/>
      <c r="TVO4" s="86"/>
      <c r="TVP4" s="86"/>
      <c r="TVQ4" s="86"/>
      <c r="TVR4" s="86"/>
      <c r="TVS4" s="86"/>
      <c r="TVT4" s="86"/>
      <c r="TVU4" s="86"/>
      <c r="TVV4" s="86"/>
      <c r="TVW4" s="86"/>
      <c r="TVX4" s="86"/>
      <c r="TVY4" s="86"/>
      <c r="TVZ4" s="86"/>
      <c r="TWA4" s="86"/>
      <c r="TWB4" s="86"/>
      <c r="TWC4" s="86"/>
      <c r="TWD4" s="86"/>
      <c r="TWE4" s="86"/>
      <c r="TWF4" s="86"/>
      <c r="TWG4" s="86"/>
      <c r="TWH4" s="86"/>
      <c r="TWI4" s="86"/>
      <c r="TWJ4" s="86"/>
      <c r="TWK4" s="86"/>
      <c r="TWL4" s="86"/>
      <c r="TWM4" s="86"/>
      <c r="TWN4" s="86"/>
      <c r="TWO4" s="86"/>
      <c r="TWP4" s="86"/>
      <c r="TWQ4" s="86"/>
      <c r="TWR4" s="86"/>
      <c r="TWS4" s="86"/>
      <c r="TWT4" s="86"/>
      <c r="TWU4" s="86"/>
      <c r="TWV4" s="86"/>
      <c r="TWW4" s="86"/>
      <c r="TWX4" s="86"/>
      <c r="TWY4" s="86"/>
      <c r="TWZ4" s="86"/>
      <c r="TXA4" s="86"/>
      <c r="TXB4" s="86"/>
      <c r="TXC4" s="86"/>
      <c r="TXD4" s="86"/>
      <c r="TXE4" s="86"/>
      <c r="TXF4" s="86"/>
      <c r="TXG4" s="86"/>
      <c r="TXH4" s="86"/>
      <c r="TXI4" s="86"/>
      <c r="TXJ4" s="86"/>
      <c r="TXK4" s="86"/>
      <c r="TXL4" s="86"/>
      <c r="TXM4" s="86"/>
      <c r="TXN4" s="86"/>
      <c r="TXO4" s="86"/>
      <c r="TXP4" s="86"/>
      <c r="TXQ4" s="86"/>
      <c r="TXR4" s="86"/>
      <c r="TXS4" s="86"/>
      <c r="TXT4" s="86"/>
      <c r="TXU4" s="86"/>
      <c r="TXV4" s="86"/>
      <c r="TXW4" s="86"/>
      <c r="TXX4" s="86"/>
      <c r="TXY4" s="86"/>
      <c r="TXZ4" s="86"/>
      <c r="TYA4" s="86"/>
      <c r="TYB4" s="86"/>
      <c r="TYC4" s="86"/>
      <c r="TYD4" s="86"/>
      <c r="TYE4" s="86"/>
      <c r="TYF4" s="86"/>
      <c r="TYG4" s="86"/>
      <c r="TYH4" s="86"/>
      <c r="TYI4" s="86"/>
      <c r="TYJ4" s="86"/>
      <c r="TYK4" s="86"/>
      <c r="TYL4" s="86"/>
      <c r="TYM4" s="86"/>
      <c r="TYN4" s="86"/>
      <c r="TYO4" s="86"/>
      <c r="TYP4" s="86"/>
      <c r="TYQ4" s="86"/>
      <c r="TYR4" s="86"/>
      <c r="TYS4" s="86"/>
      <c r="TYT4" s="86"/>
      <c r="TYU4" s="86"/>
      <c r="TYV4" s="86"/>
      <c r="TYW4" s="86"/>
      <c r="TYX4" s="86"/>
      <c r="TYY4" s="86"/>
      <c r="TYZ4" s="86"/>
      <c r="TZA4" s="86"/>
      <c r="TZB4" s="86"/>
      <c r="TZC4" s="86"/>
      <c r="TZD4" s="86"/>
      <c r="TZE4" s="86"/>
      <c r="TZF4" s="86"/>
      <c r="TZG4" s="86"/>
      <c r="TZH4" s="86"/>
      <c r="TZI4" s="86"/>
      <c r="TZJ4" s="86"/>
      <c r="TZK4" s="86"/>
      <c r="TZL4" s="86"/>
      <c r="TZM4" s="86"/>
      <c r="TZN4" s="86"/>
      <c r="TZO4" s="86"/>
      <c r="TZP4" s="86"/>
      <c r="TZQ4" s="86"/>
      <c r="TZR4" s="86"/>
      <c r="TZS4" s="86"/>
      <c r="TZT4" s="86"/>
      <c r="TZU4" s="86"/>
      <c r="TZV4" s="86"/>
      <c r="TZW4" s="86"/>
      <c r="TZX4" s="86"/>
      <c r="TZY4" s="86"/>
      <c r="TZZ4" s="86"/>
      <c r="UAA4" s="86"/>
      <c r="UAB4" s="86"/>
      <c r="UAC4" s="86"/>
      <c r="UAD4" s="86"/>
      <c r="UAE4" s="86"/>
      <c r="UAF4" s="86"/>
      <c r="UAG4" s="86"/>
      <c r="UAH4" s="86"/>
      <c r="UAI4" s="86"/>
      <c r="UAJ4" s="86"/>
      <c r="UAK4" s="86"/>
      <c r="UAL4" s="86"/>
      <c r="UAM4" s="86"/>
      <c r="UAN4" s="86"/>
      <c r="UAO4" s="86"/>
      <c r="UAP4" s="86"/>
      <c r="UAQ4" s="86"/>
      <c r="UAR4" s="86"/>
      <c r="UAS4" s="86"/>
      <c r="UAT4" s="86"/>
      <c r="UAU4" s="86"/>
      <c r="UAV4" s="86"/>
      <c r="UAW4" s="86"/>
      <c r="UAX4" s="86"/>
      <c r="UAY4" s="86"/>
      <c r="UAZ4" s="86"/>
      <c r="UBA4" s="86"/>
      <c r="UBB4" s="86"/>
      <c r="UBC4" s="86"/>
      <c r="UBD4" s="86"/>
      <c r="UBE4" s="86"/>
      <c r="UBF4" s="86"/>
      <c r="UBG4" s="86"/>
      <c r="UBH4" s="86"/>
      <c r="UBI4" s="86"/>
      <c r="UBJ4" s="86"/>
      <c r="UBK4" s="86"/>
      <c r="UBL4" s="86"/>
      <c r="UBM4" s="86"/>
      <c r="UBN4" s="86"/>
      <c r="UBO4" s="86"/>
      <c r="UBP4" s="86"/>
      <c r="UBQ4" s="86"/>
      <c r="UBR4" s="86"/>
      <c r="UBS4" s="86"/>
      <c r="UBT4" s="86"/>
      <c r="UBU4" s="86"/>
      <c r="UBV4" s="86"/>
      <c r="UBW4" s="86"/>
      <c r="UBX4" s="86"/>
      <c r="UBY4" s="86"/>
      <c r="UBZ4" s="86"/>
      <c r="UCA4" s="86"/>
      <c r="UCB4" s="86"/>
      <c r="UCC4" s="86"/>
      <c r="UCD4" s="86"/>
      <c r="UCE4" s="86"/>
      <c r="UCF4" s="86"/>
      <c r="UCG4" s="86"/>
      <c r="UCH4" s="86"/>
      <c r="UCI4" s="86"/>
      <c r="UCJ4" s="86"/>
      <c r="UCK4" s="86"/>
      <c r="UCL4" s="86"/>
      <c r="UCM4" s="86"/>
      <c r="UCN4" s="86"/>
      <c r="UCO4" s="86"/>
      <c r="UCP4" s="86"/>
      <c r="UCQ4" s="86"/>
      <c r="UCR4" s="86"/>
      <c r="UCS4" s="86"/>
      <c r="UCT4" s="86"/>
      <c r="UCU4" s="86"/>
      <c r="UCV4" s="86"/>
      <c r="UCW4" s="86"/>
      <c r="UCX4" s="86"/>
      <c r="UCY4" s="86"/>
      <c r="UCZ4" s="86"/>
      <c r="UDA4" s="86"/>
      <c r="UDB4" s="86"/>
      <c r="UDC4" s="86"/>
      <c r="UDD4" s="86"/>
      <c r="UDE4" s="86"/>
      <c r="UDF4" s="86"/>
      <c r="UDG4" s="86"/>
      <c r="UDH4" s="86"/>
      <c r="UDI4" s="86"/>
      <c r="UDJ4" s="86"/>
      <c r="UDK4" s="86"/>
      <c r="UDL4" s="86"/>
      <c r="UDM4" s="86"/>
      <c r="UDN4" s="86"/>
      <c r="UDO4" s="86"/>
      <c r="UDP4" s="86"/>
      <c r="UDQ4" s="86"/>
      <c r="UDR4" s="86"/>
      <c r="UDS4" s="86"/>
      <c r="UDT4" s="86"/>
      <c r="UDU4" s="86"/>
      <c r="UDV4" s="86"/>
      <c r="UDW4" s="86"/>
      <c r="UDX4" s="86"/>
      <c r="UDY4" s="86"/>
      <c r="UDZ4" s="86"/>
      <c r="UEA4" s="86"/>
      <c r="UEB4" s="86"/>
      <c r="UEC4" s="86"/>
      <c r="UED4" s="86"/>
      <c r="UEE4" s="86"/>
      <c r="UEF4" s="86"/>
      <c r="UEG4" s="86"/>
      <c r="UEH4" s="86"/>
      <c r="UEI4" s="86"/>
      <c r="UEJ4" s="86"/>
      <c r="UEK4" s="86"/>
      <c r="UEL4" s="86"/>
      <c r="UEM4" s="86"/>
      <c r="UEN4" s="86"/>
      <c r="UEO4" s="86"/>
      <c r="UEP4" s="86"/>
      <c r="UEQ4" s="86"/>
      <c r="UER4" s="86"/>
      <c r="UES4" s="86"/>
      <c r="UET4" s="86"/>
      <c r="UEU4" s="86"/>
      <c r="UEV4" s="86"/>
      <c r="UEW4" s="86"/>
      <c r="UEX4" s="86"/>
      <c r="UEY4" s="86"/>
      <c r="UEZ4" s="86"/>
      <c r="UFA4" s="86"/>
      <c r="UFB4" s="86"/>
      <c r="UFC4" s="86"/>
      <c r="UFD4" s="86"/>
      <c r="UFE4" s="86"/>
      <c r="UFF4" s="86"/>
      <c r="UFG4" s="86"/>
      <c r="UFH4" s="86"/>
      <c r="UFI4" s="86"/>
      <c r="UFJ4" s="86"/>
      <c r="UFK4" s="86"/>
      <c r="UFL4" s="86"/>
      <c r="UFM4" s="86"/>
      <c r="UFN4" s="86"/>
      <c r="UFO4" s="86"/>
      <c r="UFP4" s="86"/>
      <c r="UFQ4" s="86"/>
      <c r="UFR4" s="86"/>
      <c r="UFS4" s="86"/>
      <c r="UFT4" s="86"/>
      <c r="UFU4" s="86"/>
      <c r="UFV4" s="86"/>
      <c r="UFW4" s="86"/>
      <c r="UFX4" s="86"/>
      <c r="UFY4" s="86"/>
      <c r="UFZ4" s="86"/>
      <c r="UGA4" s="86"/>
      <c r="UGB4" s="86"/>
      <c r="UGC4" s="86"/>
      <c r="UGD4" s="86"/>
      <c r="UGE4" s="86"/>
      <c r="UGF4" s="86"/>
      <c r="UGG4" s="86"/>
      <c r="UGH4" s="86"/>
      <c r="UGI4" s="86"/>
      <c r="UGJ4" s="86"/>
      <c r="UGK4" s="86"/>
      <c r="UGL4" s="86"/>
      <c r="UGM4" s="86"/>
      <c r="UGN4" s="86"/>
      <c r="UGO4" s="86"/>
      <c r="UGP4" s="86"/>
      <c r="UGQ4" s="86"/>
      <c r="UGR4" s="86"/>
      <c r="UGS4" s="86"/>
      <c r="UGT4" s="86"/>
      <c r="UGU4" s="86"/>
      <c r="UGV4" s="86"/>
      <c r="UGW4" s="86"/>
      <c r="UGX4" s="86"/>
      <c r="UGY4" s="86"/>
      <c r="UGZ4" s="86"/>
      <c r="UHA4" s="86"/>
      <c r="UHB4" s="86"/>
      <c r="UHC4" s="86"/>
      <c r="UHD4" s="86"/>
      <c r="UHE4" s="86"/>
      <c r="UHF4" s="86"/>
      <c r="UHG4" s="86"/>
      <c r="UHH4" s="86"/>
      <c r="UHI4" s="86"/>
      <c r="UHJ4" s="86"/>
      <c r="UHK4" s="86"/>
      <c r="UHL4" s="86"/>
      <c r="UHM4" s="86"/>
      <c r="UHN4" s="86"/>
      <c r="UHO4" s="86"/>
      <c r="UHP4" s="86"/>
      <c r="UHQ4" s="86"/>
      <c r="UHR4" s="86"/>
      <c r="UHS4" s="86"/>
      <c r="UHT4" s="86"/>
      <c r="UHU4" s="86"/>
      <c r="UHV4" s="86"/>
      <c r="UHW4" s="86"/>
      <c r="UHX4" s="86"/>
      <c r="UHY4" s="86"/>
      <c r="UHZ4" s="86"/>
      <c r="UIA4" s="86"/>
      <c r="UIB4" s="86"/>
      <c r="UIC4" s="86"/>
      <c r="UID4" s="86"/>
      <c r="UIE4" s="86"/>
      <c r="UIF4" s="86"/>
      <c r="UIG4" s="86"/>
      <c r="UIH4" s="86"/>
      <c r="UII4" s="86"/>
      <c r="UIJ4" s="86"/>
      <c r="UIK4" s="86"/>
      <c r="UIL4" s="86"/>
      <c r="UIM4" s="86"/>
      <c r="UIN4" s="86"/>
      <c r="UIO4" s="86"/>
      <c r="UIP4" s="86"/>
      <c r="UIQ4" s="86"/>
      <c r="UIR4" s="86"/>
      <c r="UIS4" s="86"/>
      <c r="UIT4" s="86"/>
      <c r="UIU4" s="86"/>
      <c r="UIV4" s="86"/>
      <c r="UIW4" s="86"/>
      <c r="UIX4" s="86"/>
      <c r="UIY4" s="86"/>
      <c r="UIZ4" s="86"/>
      <c r="UJA4" s="86"/>
      <c r="UJB4" s="86"/>
      <c r="UJC4" s="86"/>
      <c r="UJD4" s="86"/>
      <c r="UJE4" s="86"/>
      <c r="UJF4" s="86"/>
      <c r="UJG4" s="86"/>
      <c r="UJH4" s="86"/>
      <c r="UJI4" s="86"/>
      <c r="UJJ4" s="86"/>
      <c r="UJK4" s="86"/>
      <c r="UJL4" s="86"/>
      <c r="UJM4" s="86"/>
      <c r="UJN4" s="86"/>
      <c r="UJO4" s="86"/>
      <c r="UJP4" s="86"/>
      <c r="UJQ4" s="86"/>
      <c r="UJR4" s="86"/>
      <c r="UJS4" s="86"/>
      <c r="UJT4" s="86"/>
      <c r="UJU4" s="86"/>
      <c r="UJV4" s="86"/>
      <c r="UJW4" s="86"/>
      <c r="UJX4" s="86"/>
      <c r="UJY4" s="86"/>
      <c r="UJZ4" s="86"/>
      <c r="UKA4" s="86"/>
      <c r="UKB4" s="86"/>
      <c r="UKC4" s="86"/>
      <c r="UKD4" s="86"/>
      <c r="UKE4" s="86"/>
      <c r="UKF4" s="86"/>
      <c r="UKG4" s="86"/>
      <c r="UKH4" s="86"/>
      <c r="UKI4" s="86"/>
      <c r="UKJ4" s="86"/>
      <c r="UKK4" s="86"/>
      <c r="UKL4" s="86"/>
      <c r="UKM4" s="86"/>
      <c r="UKN4" s="86"/>
      <c r="UKO4" s="86"/>
      <c r="UKP4" s="86"/>
      <c r="UKQ4" s="86"/>
      <c r="UKR4" s="86"/>
      <c r="UKS4" s="86"/>
      <c r="UKT4" s="86"/>
      <c r="UKU4" s="86"/>
      <c r="UKV4" s="86"/>
      <c r="UKW4" s="86"/>
      <c r="UKX4" s="86"/>
      <c r="UKY4" s="86"/>
      <c r="UKZ4" s="86"/>
      <c r="ULA4" s="86"/>
      <c r="ULB4" s="86"/>
      <c r="ULC4" s="86"/>
      <c r="ULD4" s="86"/>
      <c r="ULE4" s="86"/>
      <c r="ULF4" s="86"/>
      <c r="ULG4" s="86"/>
      <c r="ULH4" s="86"/>
      <c r="ULI4" s="86"/>
      <c r="ULJ4" s="86"/>
      <c r="ULK4" s="86"/>
      <c r="ULL4" s="86"/>
      <c r="ULM4" s="86"/>
      <c r="ULN4" s="86"/>
      <c r="ULO4" s="86"/>
      <c r="ULP4" s="86"/>
      <c r="ULQ4" s="86"/>
      <c r="ULR4" s="86"/>
      <c r="ULS4" s="86"/>
      <c r="ULT4" s="86"/>
      <c r="ULU4" s="86"/>
      <c r="ULV4" s="86"/>
      <c r="ULW4" s="86"/>
      <c r="ULX4" s="86"/>
      <c r="ULY4" s="86"/>
      <c r="ULZ4" s="86"/>
      <c r="UMA4" s="86"/>
      <c r="UMB4" s="86"/>
      <c r="UMC4" s="86"/>
      <c r="UMD4" s="86"/>
      <c r="UME4" s="86"/>
      <c r="UMF4" s="86"/>
      <c r="UMG4" s="86"/>
      <c r="UMH4" s="86"/>
      <c r="UMI4" s="86"/>
      <c r="UMJ4" s="86"/>
      <c r="UMK4" s="86"/>
      <c r="UML4" s="86"/>
      <c r="UMM4" s="86"/>
      <c r="UMN4" s="86"/>
      <c r="UMO4" s="86"/>
      <c r="UMP4" s="86"/>
      <c r="UMQ4" s="86"/>
      <c r="UMR4" s="86"/>
      <c r="UMS4" s="86"/>
      <c r="UMT4" s="86"/>
      <c r="UMU4" s="86"/>
      <c r="UMV4" s="86"/>
      <c r="UMW4" s="86"/>
      <c r="UMX4" s="86"/>
      <c r="UMY4" s="86"/>
      <c r="UMZ4" s="86"/>
      <c r="UNA4" s="86"/>
      <c r="UNB4" s="86"/>
      <c r="UNC4" s="86"/>
      <c r="UND4" s="86"/>
      <c r="UNE4" s="86"/>
      <c r="UNF4" s="86"/>
      <c r="UNG4" s="86"/>
      <c r="UNH4" s="86"/>
      <c r="UNI4" s="86"/>
      <c r="UNJ4" s="86"/>
      <c r="UNK4" s="86"/>
      <c r="UNL4" s="86"/>
      <c r="UNM4" s="86"/>
      <c r="UNN4" s="86"/>
      <c r="UNO4" s="86"/>
      <c r="UNP4" s="86"/>
      <c r="UNQ4" s="86"/>
      <c r="UNR4" s="86"/>
      <c r="UNS4" s="86"/>
      <c r="UNT4" s="86"/>
      <c r="UNU4" s="86"/>
      <c r="UNV4" s="86"/>
      <c r="UNW4" s="86"/>
      <c r="UNX4" s="86"/>
      <c r="UNY4" s="86"/>
      <c r="UNZ4" s="86"/>
      <c r="UOA4" s="86"/>
      <c r="UOB4" s="86"/>
      <c r="UOC4" s="86"/>
      <c r="UOD4" s="86"/>
      <c r="UOE4" s="86"/>
      <c r="UOF4" s="86"/>
      <c r="UOG4" s="86"/>
      <c r="UOH4" s="86"/>
      <c r="UOI4" s="86"/>
      <c r="UOJ4" s="86"/>
      <c r="UOK4" s="86"/>
      <c r="UOL4" s="86"/>
      <c r="UOM4" s="86"/>
      <c r="UON4" s="86"/>
      <c r="UOO4" s="86"/>
      <c r="UOP4" s="86"/>
      <c r="UOQ4" s="86"/>
      <c r="UOR4" s="86"/>
      <c r="UOS4" s="86"/>
      <c r="UOT4" s="86"/>
      <c r="UOU4" s="86"/>
      <c r="UOV4" s="86"/>
      <c r="UOW4" s="86"/>
      <c r="UOX4" s="86"/>
      <c r="UOY4" s="86"/>
      <c r="UOZ4" s="86"/>
      <c r="UPA4" s="86"/>
      <c r="UPB4" s="86"/>
      <c r="UPC4" s="86"/>
      <c r="UPD4" s="86"/>
      <c r="UPE4" s="86"/>
      <c r="UPF4" s="86"/>
      <c r="UPG4" s="86"/>
      <c r="UPH4" s="86"/>
      <c r="UPI4" s="86"/>
      <c r="UPJ4" s="86"/>
      <c r="UPK4" s="86"/>
      <c r="UPL4" s="86"/>
      <c r="UPM4" s="86"/>
      <c r="UPN4" s="86"/>
      <c r="UPO4" s="86"/>
      <c r="UPP4" s="86"/>
      <c r="UPQ4" s="86"/>
      <c r="UPR4" s="86"/>
      <c r="UPS4" s="86"/>
      <c r="UPT4" s="86"/>
      <c r="UPU4" s="86"/>
      <c r="UPV4" s="86"/>
      <c r="UPW4" s="86"/>
      <c r="UPX4" s="86"/>
      <c r="UPY4" s="86"/>
      <c r="UPZ4" s="86"/>
      <c r="UQA4" s="86"/>
      <c r="UQB4" s="86"/>
      <c r="UQC4" s="86"/>
      <c r="UQD4" s="86"/>
      <c r="UQE4" s="86"/>
      <c r="UQF4" s="86"/>
      <c r="UQG4" s="86"/>
      <c r="UQH4" s="86"/>
      <c r="UQI4" s="86"/>
      <c r="UQJ4" s="86"/>
      <c r="UQK4" s="86"/>
      <c r="UQL4" s="86"/>
      <c r="UQM4" s="86"/>
      <c r="UQN4" s="86"/>
      <c r="UQO4" s="86"/>
      <c r="UQP4" s="86"/>
      <c r="UQQ4" s="86"/>
      <c r="UQR4" s="86"/>
      <c r="UQS4" s="86"/>
      <c r="UQT4" s="86"/>
      <c r="UQU4" s="86"/>
      <c r="UQV4" s="86"/>
      <c r="UQW4" s="86"/>
      <c r="UQX4" s="86"/>
      <c r="UQY4" s="86"/>
      <c r="UQZ4" s="86"/>
      <c r="URA4" s="86"/>
      <c r="URB4" s="86"/>
      <c r="URC4" s="86"/>
      <c r="URD4" s="86"/>
      <c r="URE4" s="86"/>
      <c r="URF4" s="86"/>
      <c r="URG4" s="86"/>
      <c r="URH4" s="86"/>
      <c r="URI4" s="86"/>
      <c r="URJ4" s="86"/>
      <c r="URK4" s="86"/>
      <c r="URL4" s="86"/>
      <c r="URM4" s="86"/>
      <c r="URN4" s="86"/>
      <c r="URO4" s="86"/>
      <c r="URP4" s="86"/>
      <c r="URQ4" s="86"/>
      <c r="URR4" s="86"/>
      <c r="URS4" s="86"/>
      <c r="URT4" s="86"/>
      <c r="URU4" s="86"/>
      <c r="URV4" s="86"/>
      <c r="URW4" s="86"/>
      <c r="URX4" s="86"/>
      <c r="URY4" s="86"/>
      <c r="URZ4" s="86"/>
      <c r="USA4" s="86"/>
      <c r="USB4" s="86"/>
      <c r="USC4" s="86"/>
      <c r="USD4" s="86"/>
      <c r="USE4" s="86"/>
      <c r="USF4" s="86"/>
      <c r="USG4" s="86"/>
      <c r="USH4" s="86"/>
      <c r="USI4" s="86"/>
      <c r="USJ4" s="86"/>
      <c r="USK4" s="86"/>
      <c r="USL4" s="86"/>
      <c r="USM4" s="86"/>
      <c r="USN4" s="86"/>
      <c r="USO4" s="86"/>
      <c r="USP4" s="86"/>
      <c r="USQ4" s="86"/>
      <c r="USR4" s="86"/>
      <c r="USS4" s="86"/>
      <c r="UST4" s="86"/>
      <c r="USU4" s="86"/>
      <c r="USV4" s="86"/>
      <c r="USW4" s="86"/>
      <c r="USX4" s="86"/>
      <c r="USY4" s="86"/>
      <c r="USZ4" s="86"/>
      <c r="UTA4" s="86"/>
      <c r="UTB4" s="86"/>
      <c r="UTC4" s="86"/>
      <c r="UTD4" s="86"/>
      <c r="UTE4" s="86"/>
      <c r="UTF4" s="86"/>
      <c r="UTG4" s="86"/>
      <c r="UTH4" s="86"/>
      <c r="UTI4" s="86"/>
      <c r="UTJ4" s="86"/>
      <c r="UTK4" s="86"/>
      <c r="UTL4" s="86"/>
      <c r="UTM4" s="86"/>
      <c r="UTN4" s="86"/>
      <c r="UTO4" s="86"/>
      <c r="UTP4" s="86"/>
      <c r="UTQ4" s="86"/>
      <c r="UTR4" s="86"/>
      <c r="UTS4" s="86"/>
      <c r="UTT4" s="86"/>
      <c r="UTU4" s="86"/>
      <c r="UTV4" s="86"/>
      <c r="UTW4" s="86"/>
      <c r="UTX4" s="86"/>
      <c r="UTY4" s="86"/>
      <c r="UTZ4" s="86"/>
      <c r="UUA4" s="86"/>
      <c r="UUB4" s="86"/>
      <c r="UUC4" s="86"/>
      <c r="UUD4" s="86"/>
      <c r="UUE4" s="86"/>
      <c r="UUF4" s="86"/>
      <c r="UUG4" s="86"/>
      <c r="UUH4" s="86"/>
      <c r="UUI4" s="86"/>
      <c r="UUJ4" s="86"/>
      <c r="UUK4" s="86"/>
      <c r="UUL4" s="86"/>
      <c r="UUM4" s="86"/>
      <c r="UUN4" s="86"/>
      <c r="UUO4" s="86"/>
      <c r="UUP4" s="86"/>
      <c r="UUQ4" s="86"/>
      <c r="UUR4" s="86"/>
      <c r="UUS4" s="86"/>
      <c r="UUT4" s="86"/>
      <c r="UUU4" s="86"/>
      <c r="UUV4" s="86"/>
      <c r="UUW4" s="86"/>
      <c r="UUX4" s="86"/>
      <c r="UUY4" s="86"/>
      <c r="UUZ4" s="86"/>
      <c r="UVA4" s="86"/>
      <c r="UVB4" s="86"/>
      <c r="UVC4" s="86"/>
      <c r="UVD4" s="86"/>
      <c r="UVE4" s="86"/>
      <c r="UVF4" s="86"/>
      <c r="UVG4" s="86"/>
      <c r="UVH4" s="86"/>
      <c r="UVI4" s="86"/>
      <c r="UVJ4" s="86"/>
      <c r="UVK4" s="86"/>
      <c r="UVL4" s="86"/>
      <c r="UVM4" s="86"/>
      <c r="UVN4" s="86"/>
      <c r="UVO4" s="86"/>
      <c r="UVP4" s="86"/>
      <c r="UVQ4" s="86"/>
      <c r="UVR4" s="86"/>
      <c r="UVS4" s="86"/>
      <c r="UVT4" s="86"/>
      <c r="UVU4" s="86"/>
      <c r="UVV4" s="86"/>
      <c r="UVW4" s="86"/>
      <c r="UVX4" s="86"/>
      <c r="UVY4" s="86"/>
      <c r="UVZ4" s="86"/>
      <c r="UWA4" s="86"/>
      <c r="UWB4" s="86"/>
      <c r="UWC4" s="86"/>
      <c r="UWD4" s="86"/>
      <c r="UWE4" s="86"/>
      <c r="UWF4" s="86"/>
      <c r="UWG4" s="86"/>
      <c r="UWH4" s="86"/>
      <c r="UWI4" s="86"/>
      <c r="UWJ4" s="86"/>
      <c r="UWK4" s="86"/>
      <c r="UWL4" s="86"/>
      <c r="UWM4" s="86"/>
      <c r="UWN4" s="86"/>
      <c r="UWO4" s="86"/>
      <c r="UWP4" s="86"/>
      <c r="UWQ4" s="86"/>
      <c r="UWR4" s="86"/>
      <c r="UWS4" s="86"/>
      <c r="UWT4" s="86"/>
      <c r="UWU4" s="86"/>
      <c r="UWV4" s="86"/>
      <c r="UWW4" s="86"/>
      <c r="UWX4" s="86"/>
      <c r="UWY4" s="86"/>
      <c r="UWZ4" s="86"/>
      <c r="UXA4" s="86"/>
      <c r="UXB4" s="86"/>
      <c r="UXC4" s="86"/>
      <c r="UXD4" s="86"/>
      <c r="UXE4" s="86"/>
      <c r="UXF4" s="86"/>
      <c r="UXG4" s="86"/>
      <c r="UXH4" s="86"/>
      <c r="UXI4" s="86"/>
      <c r="UXJ4" s="86"/>
      <c r="UXK4" s="86"/>
      <c r="UXL4" s="86"/>
      <c r="UXM4" s="86"/>
      <c r="UXN4" s="86"/>
      <c r="UXO4" s="86"/>
      <c r="UXP4" s="86"/>
      <c r="UXQ4" s="86"/>
      <c r="UXR4" s="86"/>
      <c r="UXS4" s="86"/>
      <c r="UXT4" s="86"/>
      <c r="UXU4" s="86"/>
      <c r="UXV4" s="86"/>
      <c r="UXW4" s="86"/>
      <c r="UXX4" s="86"/>
      <c r="UXY4" s="86"/>
      <c r="UXZ4" s="86"/>
      <c r="UYA4" s="86"/>
      <c r="UYB4" s="86"/>
      <c r="UYC4" s="86"/>
      <c r="UYD4" s="86"/>
      <c r="UYE4" s="86"/>
      <c r="UYF4" s="86"/>
      <c r="UYG4" s="86"/>
      <c r="UYH4" s="86"/>
      <c r="UYI4" s="86"/>
      <c r="UYJ4" s="86"/>
      <c r="UYK4" s="86"/>
      <c r="UYL4" s="86"/>
      <c r="UYM4" s="86"/>
      <c r="UYN4" s="86"/>
      <c r="UYO4" s="86"/>
      <c r="UYP4" s="86"/>
      <c r="UYQ4" s="86"/>
      <c r="UYR4" s="86"/>
      <c r="UYS4" s="86"/>
      <c r="UYT4" s="86"/>
      <c r="UYU4" s="86"/>
      <c r="UYV4" s="86"/>
      <c r="UYW4" s="86"/>
      <c r="UYX4" s="86"/>
      <c r="UYY4" s="86"/>
      <c r="UYZ4" s="86"/>
      <c r="UZA4" s="86"/>
      <c r="UZB4" s="86"/>
      <c r="UZC4" s="86"/>
      <c r="UZD4" s="86"/>
      <c r="UZE4" s="86"/>
      <c r="UZF4" s="86"/>
      <c r="UZG4" s="86"/>
      <c r="UZH4" s="86"/>
      <c r="UZI4" s="86"/>
      <c r="UZJ4" s="86"/>
      <c r="UZK4" s="86"/>
      <c r="UZL4" s="86"/>
      <c r="UZM4" s="86"/>
      <c r="UZN4" s="86"/>
      <c r="UZO4" s="86"/>
      <c r="UZP4" s="86"/>
      <c r="UZQ4" s="86"/>
      <c r="UZR4" s="86"/>
      <c r="UZS4" s="86"/>
      <c r="UZT4" s="86"/>
      <c r="UZU4" s="86"/>
      <c r="UZV4" s="86"/>
      <c r="UZW4" s="86"/>
      <c r="UZX4" s="86"/>
      <c r="UZY4" s="86"/>
      <c r="UZZ4" s="86"/>
      <c r="VAA4" s="86"/>
      <c r="VAB4" s="86"/>
      <c r="VAC4" s="86"/>
      <c r="VAD4" s="86"/>
      <c r="VAE4" s="86"/>
      <c r="VAF4" s="86"/>
      <c r="VAG4" s="86"/>
      <c r="VAH4" s="86"/>
      <c r="VAI4" s="86"/>
      <c r="VAJ4" s="86"/>
      <c r="VAK4" s="86"/>
      <c r="VAL4" s="86"/>
      <c r="VAM4" s="86"/>
      <c r="VAN4" s="86"/>
      <c r="VAO4" s="86"/>
      <c r="VAP4" s="86"/>
      <c r="VAQ4" s="86"/>
      <c r="VAR4" s="86"/>
      <c r="VAS4" s="86"/>
      <c r="VAT4" s="86"/>
      <c r="VAU4" s="86"/>
      <c r="VAV4" s="86"/>
      <c r="VAW4" s="86"/>
      <c r="VAX4" s="86"/>
      <c r="VAY4" s="86"/>
      <c r="VAZ4" s="86"/>
      <c r="VBA4" s="86"/>
      <c r="VBB4" s="86"/>
      <c r="VBC4" s="86"/>
      <c r="VBD4" s="86"/>
      <c r="VBE4" s="86"/>
      <c r="VBF4" s="86"/>
      <c r="VBG4" s="86"/>
      <c r="VBH4" s="86"/>
      <c r="VBI4" s="86"/>
      <c r="VBJ4" s="86"/>
      <c r="VBK4" s="86"/>
      <c r="VBL4" s="86"/>
      <c r="VBM4" s="86"/>
      <c r="VBN4" s="86"/>
      <c r="VBO4" s="86"/>
      <c r="VBP4" s="86"/>
      <c r="VBQ4" s="86"/>
      <c r="VBR4" s="86"/>
      <c r="VBS4" s="86"/>
      <c r="VBT4" s="86"/>
      <c r="VBU4" s="86"/>
      <c r="VBV4" s="86"/>
      <c r="VBW4" s="86"/>
      <c r="VBX4" s="86"/>
      <c r="VBY4" s="86"/>
      <c r="VBZ4" s="86"/>
      <c r="VCA4" s="86"/>
      <c r="VCB4" s="86"/>
      <c r="VCC4" s="86"/>
      <c r="VCD4" s="86"/>
      <c r="VCE4" s="86"/>
      <c r="VCF4" s="86"/>
      <c r="VCG4" s="86"/>
      <c r="VCH4" s="86"/>
      <c r="VCI4" s="86"/>
      <c r="VCJ4" s="86"/>
      <c r="VCK4" s="86"/>
      <c r="VCL4" s="86"/>
      <c r="VCM4" s="86"/>
      <c r="VCN4" s="86"/>
      <c r="VCO4" s="86"/>
      <c r="VCP4" s="86"/>
      <c r="VCQ4" s="86"/>
      <c r="VCR4" s="86"/>
      <c r="VCS4" s="86"/>
      <c r="VCT4" s="86"/>
      <c r="VCU4" s="86"/>
      <c r="VCV4" s="86"/>
      <c r="VCW4" s="86"/>
      <c r="VCX4" s="86"/>
      <c r="VCY4" s="86"/>
      <c r="VCZ4" s="86"/>
      <c r="VDA4" s="86"/>
      <c r="VDB4" s="86"/>
      <c r="VDC4" s="86"/>
      <c r="VDD4" s="86"/>
      <c r="VDE4" s="86"/>
      <c r="VDF4" s="86"/>
      <c r="VDG4" s="86"/>
      <c r="VDH4" s="86"/>
      <c r="VDI4" s="86"/>
      <c r="VDJ4" s="86"/>
      <c r="VDK4" s="86"/>
      <c r="VDL4" s="86"/>
      <c r="VDM4" s="86"/>
      <c r="VDN4" s="86"/>
      <c r="VDO4" s="86"/>
      <c r="VDP4" s="86"/>
      <c r="VDQ4" s="86"/>
      <c r="VDR4" s="86"/>
      <c r="VDS4" s="86"/>
      <c r="VDT4" s="86"/>
      <c r="VDU4" s="86"/>
      <c r="VDV4" s="86"/>
      <c r="VDW4" s="86"/>
      <c r="VDX4" s="86"/>
      <c r="VDY4" s="86"/>
      <c r="VDZ4" s="86"/>
      <c r="VEA4" s="86"/>
      <c r="VEB4" s="86"/>
      <c r="VEC4" s="86"/>
      <c r="VED4" s="86"/>
      <c r="VEE4" s="86"/>
      <c r="VEF4" s="86"/>
      <c r="VEG4" s="86"/>
      <c r="VEH4" s="86"/>
      <c r="VEI4" s="86"/>
      <c r="VEJ4" s="86"/>
      <c r="VEK4" s="86"/>
      <c r="VEL4" s="86"/>
      <c r="VEM4" s="86"/>
      <c r="VEN4" s="86"/>
      <c r="VEO4" s="86"/>
      <c r="VEP4" s="86"/>
      <c r="VEQ4" s="86"/>
      <c r="VER4" s="86"/>
      <c r="VES4" s="86"/>
      <c r="VET4" s="86"/>
      <c r="VEU4" s="86"/>
      <c r="VEV4" s="86"/>
      <c r="VEW4" s="86"/>
      <c r="VEX4" s="86"/>
      <c r="VEY4" s="86"/>
      <c r="VEZ4" s="86"/>
      <c r="VFA4" s="86"/>
      <c r="VFB4" s="86"/>
      <c r="VFC4" s="86"/>
      <c r="VFD4" s="86"/>
      <c r="VFE4" s="86"/>
      <c r="VFF4" s="86"/>
      <c r="VFG4" s="86"/>
      <c r="VFH4" s="86"/>
      <c r="VFI4" s="86"/>
      <c r="VFJ4" s="86"/>
      <c r="VFK4" s="86"/>
      <c r="VFL4" s="86"/>
      <c r="VFM4" s="86"/>
      <c r="VFN4" s="86"/>
      <c r="VFO4" s="86"/>
      <c r="VFP4" s="86"/>
      <c r="VFQ4" s="86"/>
      <c r="VFR4" s="86"/>
      <c r="VFS4" s="86"/>
      <c r="VFT4" s="86"/>
      <c r="VFU4" s="86"/>
      <c r="VFV4" s="86"/>
      <c r="VFW4" s="86"/>
      <c r="VFX4" s="86"/>
      <c r="VFY4" s="86"/>
      <c r="VFZ4" s="86"/>
      <c r="VGA4" s="86"/>
      <c r="VGB4" s="86"/>
      <c r="VGC4" s="86"/>
      <c r="VGD4" s="86"/>
      <c r="VGE4" s="86"/>
      <c r="VGF4" s="86"/>
      <c r="VGG4" s="86"/>
      <c r="VGH4" s="86"/>
      <c r="VGI4" s="86"/>
      <c r="VGJ4" s="86"/>
      <c r="VGK4" s="86"/>
      <c r="VGL4" s="86"/>
      <c r="VGM4" s="86"/>
      <c r="VGN4" s="86"/>
      <c r="VGO4" s="86"/>
      <c r="VGP4" s="86"/>
      <c r="VGQ4" s="86"/>
      <c r="VGR4" s="86"/>
      <c r="VGS4" s="86"/>
      <c r="VGT4" s="86"/>
      <c r="VGU4" s="86"/>
      <c r="VGV4" s="86"/>
      <c r="VGW4" s="86"/>
      <c r="VGX4" s="86"/>
      <c r="VGY4" s="86"/>
      <c r="VGZ4" s="86"/>
      <c r="VHA4" s="86"/>
      <c r="VHB4" s="86"/>
      <c r="VHC4" s="86"/>
      <c r="VHD4" s="86"/>
      <c r="VHE4" s="86"/>
      <c r="VHF4" s="86"/>
      <c r="VHG4" s="86"/>
      <c r="VHH4" s="86"/>
      <c r="VHI4" s="86"/>
      <c r="VHJ4" s="86"/>
      <c r="VHK4" s="86"/>
      <c r="VHL4" s="86"/>
      <c r="VHM4" s="86"/>
      <c r="VHN4" s="86"/>
      <c r="VHO4" s="86"/>
      <c r="VHP4" s="86"/>
      <c r="VHQ4" s="86"/>
      <c r="VHR4" s="86"/>
      <c r="VHS4" s="86"/>
      <c r="VHT4" s="86"/>
      <c r="VHU4" s="86"/>
      <c r="VHV4" s="86"/>
      <c r="VHW4" s="86"/>
      <c r="VHX4" s="86"/>
      <c r="VHY4" s="86"/>
      <c r="VHZ4" s="86"/>
      <c r="VIA4" s="86"/>
      <c r="VIB4" s="86"/>
      <c r="VIC4" s="86"/>
      <c r="VID4" s="86"/>
      <c r="VIE4" s="86"/>
      <c r="VIF4" s="86"/>
      <c r="VIG4" s="86"/>
      <c r="VIH4" s="86"/>
      <c r="VII4" s="86"/>
      <c r="VIJ4" s="86"/>
      <c r="VIK4" s="86"/>
      <c r="VIL4" s="86"/>
      <c r="VIM4" s="86"/>
      <c r="VIN4" s="86"/>
      <c r="VIO4" s="86"/>
      <c r="VIP4" s="86"/>
      <c r="VIQ4" s="86"/>
      <c r="VIR4" s="86"/>
      <c r="VIS4" s="86"/>
      <c r="VIT4" s="86"/>
      <c r="VIU4" s="86"/>
      <c r="VIV4" s="86"/>
      <c r="VIW4" s="86"/>
      <c r="VIX4" s="86"/>
      <c r="VIY4" s="86"/>
      <c r="VIZ4" s="86"/>
      <c r="VJA4" s="86"/>
      <c r="VJB4" s="86"/>
      <c r="VJC4" s="86"/>
      <c r="VJD4" s="86"/>
      <c r="VJE4" s="86"/>
      <c r="VJF4" s="86"/>
      <c r="VJG4" s="86"/>
      <c r="VJH4" s="86"/>
      <c r="VJI4" s="86"/>
      <c r="VJJ4" s="86"/>
      <c r="VJK4" s="86"/>
      <c r="VJL4" s="86"/>
      <c r="VJM4" s="86"/>
      <c r="VJN4" s="86"/>
      <c r="VJO4" s="86"/>
      <c r="VJP4" s="86"/>
      <c r="VJQ4" s="86"/>
      <c r="VJR4" s="86"/>
      <c r="VJS4" s="86"/>
      <c r="VJT4" s="86"/>
      <c r="VJU4" s="86"/>
      <c r="VJV4" s="86"/>
      <c r="VJW4" s="86"/>
      <c r="VJX4" s="86"/>
      <c r="VJY4" s="86"/>
      <c r="VJZ4" s="86"/>
      <c r="VKA4" s="86"/>
      <c r="VKB4" s="86"/>
      <c r="VKC4" s="86"/>
      <c r="VKD4" s="86"/>
      <c r="VKE4" s="86"/>
      <c r="VKF4" s="86"/>
      <c r="VKG4" s="86"/>
      <c r="VKH4" s="86"/>
      <c r="VKI4" s="86"/>
      <c r="VKJ4" s="86"/>
      <c r="VKK4" s="86"/>
      <c r="VKL4" s="86"/>
      <c r="VKM4" s="86"/>
      <c r="VKN4" s="86"/>
      <c r="VKO4" s="86"/>
      <c r="VKP4" s="86"/>
      <c r="VKQ4" s="86"/>
      <c r="VKR4" s="86"/>
      <c r="VKS4" s="86"/>
      <c r="VKT4" s="86"/>
      <c r="VKU4" s="86"/>
      <c r="VKV4" s="86"/>
      <c r="VKW4" s="86"/>
      <c r="VKX4" s="86"/>
      <c r="VKY4" s="86"/>
      <c r="VKZ4" s="86"/>
      <c r="VLA4" s="86"/>
      <c r="VLB4" s="86"/>
      <c r="VLC4" s="86"/>
      <c r="VLD4" s="86"/>
      <c r="VLE4" s="86"/>
      <c r="VLF4" s="86"/>
      <c r="VLG4" s="86"/>
      <c r="VLH4" s="86"/>
      <c r="VLI4" s="86"/>
      <c r="VLJ4" s="86"/>
      <c r="VLK4" s="86"/>
      <c r="VLL4" s="86"/>
      <c r="VLM4" s="86"/>
      <c r="VLN4" s="86"/>
      <c r="VLO4" s="86"/>
      <c r="VLP4" s="86"/>
      <c r="VLQ4" s="86"/>
      <c r="VLR4" s="86"/>
      <c r="VLS4" s="86"/>
      <c r="VLT4" s="86"/>
      <c r="VLU4" s="86"/>
      <c r="VLV4" s="86"/>
      <c r="VLW4" s="86"/>
      <c r="VLX4" s="86"/>
      <c r="VLY4" s="86"/>
      <c r="VLZ4" s="86"/>
      <c r="VMA4" s="86"/>
      <c r="VMB4" s="86"/>
      <c r="VMC4" s="86"/>
      <c r="VMD4" s="86"/>
      <c r="VME4" s="86"/>
      <c r="VMF4" s="86"/>
      <c r="VMG4" s="86"/>
      <c r="VMH4" s="86"/>
      <c r="VMI4" s="86"/>
      <c r="VMJ4" s="86"/>
      <c r="VMK4" s="86"/>
      <c r="VML4" s="86"/>
      <c r="VMM4" s="86"/>
      <c r="VMN4" s="86"/>
      <c r="VMO4" s="86"/>
      <c r="VMP4" s="86"/>
      <c r="VMQ4" s="86"/>
      <c r="VMR4" s="86"/>
      <c r="VMS4" s="86"/>
      <c r="VMT4" s="86"/>
      <c r="VMU4" s="86"/>
      <c r="VMV4" s="86"/>
      <c r="VMW4" s="86"/>
      <c r="VMX4" s="86"/>
      <c r="VMY4" s="86"/>
      <c r="VMZ4" s="86"/>
      <c r="VNA4" s="86"/>
      <c r="VNB4" s="86"/>
      <c r="VNC4" s="86"/>
      <c r="VND4" s="86"/>
      <c r="VNE4" s="86"/>
      <c r="VNF4" s="86"/>
      <c r="VNG4" s="86"/>
      <c r="VNH4" s="86"/>
      <c r="VNI4" s="86"/>
      <c r="VNJ4" s="86"/>
      <c r="VNK4" s="86"/>
      <c r="VNL4" s="86"/>
      <c r="VNM4" s="86"/>
      <c r="VNN4" s="86"/>
      <c r="VNO4" s="86"/>
      <c r="VNP4" s="86"/>
      <c r="VNQ4" s="86"/>
      <c r="VNR4" s="86"/>
      <c r="VNS4" s="86"/>
      <c r="VNT4" s="86"/>
      <c r="VNU4" s="86"/>
      <c r="VNV4" s="86"/>
      <c r="VNW4" s="86"/>
      <c r="VNX4" s="86"/>
      <c r="VNY4" s="86"/>
      <c r="VNZ4" s="86"/>
      <c r="VOA4" s="86"/>
      <c r="VOB4" s="86"/>
      <c r="VOC4" s="86"/>
      <c r="VOD4" s="86"/>
      <c r="VOE4" s="86"/>
      <c r="VOF4" s="86"/>
      <c r="VOG4" s="86"/>
      <c r="VOH4" s="86"/>
      <c r="VOI4" s="86"/>
      <c r="VOJ4" s="86"/>
      <c r="VOK4" s="86"/>
      <c r="VOL4" s="86"/>
      <c r="VOM4" s="86"/>
      <c r="VON4" s="86"/>
      <c r="VOO4" s="86"/>
      <c r="VOP4" s="86"/>
      <c r="VOQ4" s="86"/>
      <c r="VOR4" s="86"/>
      <c r="VOS4" s="86"/>
      <c r="VOT4" s="86"/>
      <c r="VOU4" s="86"/>
      <c r="VOV4" s="86"/>
      <c r="VOW4" s="86"/>
      <c r="VOX4" s="86"/>
      <c r="VOY4" s="86"/>
      <c r="VOZ4" s="86"/>
      <c r="VPA4" s="86"/>
      <c r="VPB4" s="86"/>
      <c r="VPC4" s="86"/>
      <c r="VPD4" s="86"/>
      <c r="VPE4" s="86"/>
      <c r="VPF4" s="86"/>
      <c r="VPG4" s="86"/>
      <c r="VPH4" s="86"/>
      <c r="VPI4" s="86"/>
      <c r="VPJ4" s="86"/>
      <c r="VPK4" s="86"/>
      <c r="VPL4" s="86"/>
      <c r="VPM4" s="86"/>
      <c r="VPN4" s="86"/>
      <c r="VPO4" s="86"/>
      <c r="VPP4" s="86"/>
      <c r="VPQ4" s="86"/>
      <c r="VPR4" s="86"/>
      <c r="VPS4" s="86"/>
      <c r="VPT4" s="86"/>
      <c r="VPU4" s="86"/>
      <c r="VPV4" s="86"/>
      <c r="VPW4" s="86"/>
      <c r="VPX4" s="86"/>
      <c r="VPY4" s="86"/>
      <c r="VPZ4" s="86"/>
      <c r="VQA4" s="86"/>
      <c r="VQB4" s="86"/>
      <c r="VQC4" s="86"/>
      <c r="VQD4" s="86"/>
      <c r="VQE4" s="86"/>
      <c r="VQF4" s="86"/>
      <c r="VQG4" s="86"/>
      <c r="VQH4" s="86"/>
      <c r="VQI4" s="86"/>
      <c r="VQJ4" s="86"/>
      <c r="VQK4" s="86"/>
      <c r="VQL4" s="86"/>
      <c r="VQM4" s="86"/>
      <c r="VQN4" s="86"/>
      <c r="VQO4" s="86"/>
      <c r="VQP4" s="86"/>
      <c r="VQQ4" s="86"/>
      <c r="VQR4" s="86"/>
      <c r="VQS4" s="86"/>
      <c r="VQT4" s="86"/>
      <c r="VQU4" s="86"/>
      <c r="VQV4" s="86"/>
      <c r="VQW4" s="86"/>
      <c r="VQX4" s="86"/>
      <c r="VQY4" s="86"/>
      <c r="VQZ4" s="86"/>
      <c r="VRA4" s="86"/>
      <c r="VRB4" s="86"/>
      <c r="VRC4" s="86"/>
      <c r="VRD4" s="86"/>
      <c r="VRE4" s="86"/>
      <c r="VRF4" s="86"/>
      <c r="VRG4" s="86"/>
      <c r="VRH4" s="86"/>
      <c r="VRI4" s="86"/>
      <c r="VRJ4" s="86"/>
      <c r="VRK4" s="86"/>
      <c r="VRL4" s="86"/>
      <c r="VRM4" s="86"/>
      <c r="VRN4" s="86"/>
      <c r="VRO4" s="86"/>
      <c r="VRP4" s="86"/>
      <c r="VRQ4" s="86"/>
      <c r="VRR4" s="86"/>
      <c r="VRS4" s="86"/>
      <c r="VRT4" s="86"/>
      <c r="VRU4" s="86"/>
      <c r="VRV4" s="86"/>
      <c r="VRW4" s="86"/>
      <c r="VRX4" s="86"/>
      <c r="VRY4" s="86"/>
      <c r="VRZ4" s="86"/>
      <c r="VSA4" s="86"/>
      <c r="VSB4" s="86"/>
      <c r="VSC4" s="86"/>
      <c r="VSD4" s="86"/>
      <c r="VSE4" s="86"/>
      <c r="VSF4" s="86"/>
      <c r="VSG4" s="86"/>
      <c r="VSH4" s="86"/>
      <c r="VSI4" s="86"/>
      <c r="VSJ4" s="86"/>
      <c r="VSK4" s="86"/>
      <c r="VSL4" s="86"/>
      <c r="VSM4" s="86"/>
      <c r="VSN4" s="86"/>
      <c r="VSO4" s="86"/>
      <c r="VSP4" s="86"/>
      <c r="VSQ4" s="86"/>
      <c r="VSR4" s="86"/>
      <c r="VSS4" s="86"/>
      <c r="VST4" s="86"/>
      <c r="VSU4" s="86"/>
      <c r="VSV4" s="86"/>
      <c r="VSW4" s="86"/>
      <c r="VSX4" s="86"/>
      <c r="VSY4" s="86"/>
      <c r="VSZ4" s="86"/>
      <c r="VTA4" s="86"/>
      <c r="VTB4" s="86"/>
      <c r="VTC4" s="86"/>
      <c r="VTD4" s="86"/>
      <c r="VTE4" s="86"/>
      <c r="VTF4" s="86"/>
      <c r="VTG4" s="86"/>
      <c r="VTH4" s="86"/>
      <c r="VTI4" s="86"/>
      <c r="VTJ4" s="86"/>
      <c r="VTK4" s="86"/>
      <c r="VTL4" s="86"/>
      <c r="VTM4" s="86"/>
      <c r="VTN4" s="86"/>
      <c r="VTO4" s="86"/>
      <c r="VTP4" s="86"/>
      <c r="VTQ4" s="86"/>
      <c r="VTR4" s="86"/>
      <c r="VTS4" s="86"/>
      <c r="VTT4" s="86"/>
      <c r="VTU4" s="86"/>
      <c r="VTV4" s="86"/>
      <c r="VTW4" s="86"/>
      <c r="VTX4" s="86"/>
      <c r="VTY4" s="86"/>
      <c r="VTZ4" s="86"/>
      <c r="VUA4" s="86"/>
      <c r="VUB4" s="86"/>
      <c r="VUC4" s="86"/>
      <c r="VUD4" s="86"/>
      <c r="VUE4" s="86"/>
      <c r="VUF4" s="86"/>
      <c r="VUG4" s="86"/>
      <c r="VUH4" s="86"/>
      <c r="VUI4" s="86"/>
      <c r="VUJ4" s="86"/>
      <c r="VUK4" s="86"/>
      <c r="VUL4" s="86"/>
      <c r="VUM4" s="86"/>
      <c r="VUN4" s="86"/>
      <c r="VUO4" s="86"/>
      <c r="VUP4" s="86"/>
      <c r="VUQ4" s="86"/>
      <c r="VUR4" s="86"/>
      <c r="VUS4" s="86"/>
      <c r="VUT4" s="86"/>
      <c r="VUU4" s="86"/>
      <c r="VUV4" s="86"/>
      <c r="VUW4" s="86"/>
      <c r="VUX4" s="86"/>
      <c r="VUY4" s="86"/>
      <c r="VUZ4" s="86"/>
      <c r="VVA4" s="86"/>
      <c r="VVB4" s="86"/>
      <c r="VVC4" s="86"/>
      <c r="VVD4" s="86"/>
      <c r="VVE4" s="86"/>
      <c r="VVF4" s="86"/>
      <c r="VVG4" s="86"/>
      <c r="VVH4" s="86"/>
      <c r="VVI4" s="86"/>
      <c r="VVJ4" s="86"/>
      <c r="VVK4" s="86"/>
      <c r="VVL4" s="86"/>
      <c r="VVM4" s="86"/>
      <c r="VVN4" s="86"/>
      <c r="VVO4" s="86"/>
      <c r="VVP4" s="86"/>
      <c r="VVQ4" s="86"/>
      <c r="VVR4" s="86"/>
      <c r="VVS4" s="86"/>
      <c r="VVT4" s="86"/>
      <c r="VVU4" s="86"/>
      <c r="VVV4" s="86"/>
      <c r="VVW4" s="86"/>
      <c r="VVX4" s="86"/>
      <c r="VVY4" s="86"/>
      <c r="VVZ4" s="86"/>
      <c r="VWA4" s="86"/>
      <c r="VWB4" s="86"/>
      <c r="VWC4" s="86"/>
      <c r="VWD4" s="86"/>
      <c r="VWE4" s="86"/>
      <c r="VWF4" s="86"/>
      <c r="VWG4" s="86"/>
      <c r="VWH4" s="86"/>
      <c r="VWI4" s="86"/>
      <c r="VWJ4" s="86"/>
      <c r="VWK4" s="86"/>
      <c r="VWL4" s="86"/>
      <c r="VWM4" s="86"/>
      <c r="VWN4" s="86"/>
      <c r="VWO4" s="86"/>
      <c r="VWP4" s="86"/>
      <c r="VWQ4" s="86"/>
      <c r="VWR4" s="86"/>
      <c r="VWS4" s="86"/>
      <c r="VWT4" s="86"/>
      <c r="VWU4" s="86"/>
      <c r="VWV4" s="86"/>
      <c r="VWW4" s="86"/>
      <c r="VWX4" s="86"/>
      <c r="VWY4" s="86"/>
      <c r="VWZ4" s="86"/>
      <c r="VXA4" s="86"/>
      <c r="VXB4" s="86"/>
      <c r="VXC4" s="86"/>
      <c r="VXD4" s="86"/>
      <c r="VXE4" s="86"/>
      <c r="VXF4" s="86"/>
      <c r="VXG4" s="86"/>
      <c r="VXH4" s="86"/>
      <c r="VXI4" s="86"/>
      <c r="VXJ4" s="86"/>
      <c r="VXK4" s="86"/>
      <c r="VXL4" s="86"/>
      <c r="VXM4" s="86"/>
      <c r="VXN4" s="86"/>
      <c r="VXO4" s="86"/>
      <c r="VXP4" s="86"/>
      <c r="VXQ4" s="86"/>
      <c r="VXR4" s="86"/>
      <c r="VXS4" s="86"/>
      <c r="VXT4" s="86"/>
      <c r="VXU4" s="86"/>
      <c r="VXV4" s="86"/>
      <c r="VXW4" s="86"/>
      <c r="VXX4" s="86"/>
      <c r="VXY4" s="86"/>
      <c r="VXZ4" s="86"/>
      <c r="VYA4" s="86"/>
      <c r="VYB4" s="86"/>
      <c r="VYC4" s="86"/>
      <c r="VYD4" s="86"/>
      <c r="VYE4" s="86"/>
      <c r="VYF4" s="86"/>
      <c r="VYG4" s="86"/>
      <c r="VYH4" s="86"/>
      <c r="VYI4" s="86"/>
      <c r="VYJ4" s="86"/>
      <c r="VYK4" s="86"/>
      <c r="VYL4" s="86"/>
      <c r="VYM4" s="86"/>
      <c r="VYN4" s="86"/>
      <c r="VYO4" s="86"/>
      <c r="VYP4" s="86"/>
      <c r="VYQ4" s="86"/>
      <c r="VYR4" s="86"/>
      <c r="VYS4" s="86"/>
      <c r="VYT4" s="86"/>
      <c r="VYU4" s="86"/>
      <c r="VYV4" s="86"/>
      <c r="VYW4" s="86"/>
      <c r="VYX4" s="86"/>
      <c r="VYY4" s="86"/>
      <c r="VYZ4" s="86"/>
      <c r="VZA4" s="86"/>
      <c r="VZB4" s="86"/>
      <c r="VZC4" s="86"/>
      <c r="VZD4" s="86"/>
      <c r="VZE4" s="86"/>
      <c r="VZF4" s="86"/>
      <c r="VZG4" s="86"/>
      <c r="VZH4" s="86"/>
      <c r="VZI4" s="86"/>
      <c r="VZJ4" s="86"/>
      <c r="VZK4" s="86"/>
      <c r="VZL4" s="86"/>
      <c r="VZM4" s="86"/>
      <c r="VZN4" s="86"/>
      <c r="VZO4" s="86"/>
      <c r="VZP4" s="86"/>
      <c r="VZQ4" s="86"/>
      <c r="VZR4" s="86"/>
      <c r="VZS4" s="86"/>
      <c r="VZT4" s="86"/>
      <c r="VZU4" s="86"/>
      <c r="VZV4" s="86"/>
      <c r="VZW4" s="86"/>
      <c r="VZX4" s="86"/>
      <c r="VZY4" s="86"/>
      <c r="VZZ4" s="86"/>
      <c r="WAA4" s="86"/>
      <c r="WAB4" s="86"/>
      <c r="WAC4" s="86"/>
      <c r="WAD4" s="86"/>
      <c r="WAE4" s="86"/>
      <c r="WAF4" s="86"/>
      <c r="WAG4" s="86"/>
      <c r="WAH4" s="86"/>
      <c r="WAI4" s="86"/>
      <c r="WAJ4" s="86"/>
      <c r="WAK4" s="86"/>
      <c r="WAL4" s="86"/>
      <c r="WAM4" s="86"/>
      <c r="WAN4" s="86"/>
      <c r="WAO4" s="86"/>
      <c r="WAP4" s="86"/>
      <c r="WAQ4" s="86"/>
      <c r="WAR4" s="86"/>
      <c r="WAS4" s="86"/>
      <c r="WAT4" s="86"/>
      <c r="WAU4" s="86"/>
      <c r="WAV4" s="86"/>
      <c r="WAW4" s="86"/>
      <c r="WAX4" s="86"/>
      <c r="WAY4" s="86"/>
      <c r="WAZ4" s="86"/>
      <c r="WBA4" s="86"/>
      <c r="WBB4" s="86"/>
      <c r="WBC4" s="86"/>
      <c r="WBD4" s="86"/>
      <c r="WBE4" s="86"/>
      <c r="WBF4" s="86"/>
      <c r="WBG4" s="86"/>
      <c r="WBH4" s="86"/>
      <c r="WBI4" s="86"/>
      <c r="WBJ4" s="86"/>
      <c r="WBK4" s="86"/>
      <c r="WBL4" s="86"/>
      <c r="WBM4" s="86"/>
      <c r="WBN4" s="86"/>
      <c r="WBO4" s="86"/>
      <c r="WBP4" s="86"/>
      <c r="WBQ4" s="86"/>
      <c r="WBR4" s="86"/>
      <c r="WBS4" s="86"/>
      <c r="WBT4" s="86"/>
      <c r="WBU4" s="86"/>
      <c r="WBV4" s="86"/>
      <c r="WBW4" s="86"/>
      <c r="WBX4" s="86"/>
      <c r="WBY4" s="86"/>
      <c r="WBZ4" s="86"/>
      <c r="WCA4" s="86"/>
      <c r="WCB4" s="86"/>
      <c r="WCC4" s="86"/>
      <c r="WCD4" s="86"/>
      <c r="WCE4" s="86"/>
      <c r="WCF4" s="86"/>
      <c r="WCG4" s="86"/>
      <c r="WCH4" s="86"/>
      <c r="WCI4" s="86"/>
      <c r="WCJ4" s="86"/>
      <c r="WCK4" s="86"/>
      <c r="WCL4" s="86"/>
      <c r="WCM4" s="86"/>
      <c r="WCN4" s="86"/>
      <c r="WCO4" s="86"/>
      <c r="WCP4" s="86"/>
      <c r="WCQ4" s="86"/>
      <c r="WCR4" s="86"/>
      <c r="WCS4" s="86"/>
      <c r="WCT4" s="86"/>
      <c r="WCU4" s="86"/>
      <c r="WCV4" s="86"/>
      <c r="WCW4" s="86"/>
      <c r="WCX4" s="86"/>
      <c r="WCY4" s="86"/>
      <c r="WCZ4" s="86"/>
      <c r="WDA4" s="86"/>
      <c r="WDB4" s="86"/>
      <c r="WDC4" s="86"/>
      <c r="WDD4" s="86"/>
      <c r="WDE4" s="86"/>
      <c r="WDF4" s="86"/>
      <c r="WDG4" s="86"/>
      <c r="WDH4" s="86"/>
      <c r="WDI4" s="86"/>
      <c r="WDJ4" s="86"/>
      <c r="WDK4" s="86"/>
      <c r="WDL4" s="86"/>
      <c r="WDM4" s="86"/>
      <c r="WDN4" s="86"/>
      <c r="WDO4" s="86"/>
      <c r="WDP4" s="86"/>
      <c r="WDQ4" s="86"/>
      <c r="WDR4" s="86"/>
      <c r="WDS4" s="86"/>
      <c r="WDT4" s="86"/>
      <c r="WDU4" s="86"/>
      <c r="WDV4" s="86"/>
      <c r="WDW4" s="86"/>
      <c r="WDX4" s="86"/>
      <c r="WDY4" s="86"/>
      <c r="WDZ4" s="86"/>
      <c r="WEA4" s="86"/>
      <c r="WEB4" s="86"/>
      <c r="WEC4" s="86"/>
      <c r="WED4" s="86"/>
      <c r="WEE4" s="86"/>
      <c r="WEF4" s="86"/>
      <c r="WEG4" s="86"/>
      <c r="WEH4" s="86"/>
      <c r="WEI4" s="86"/>
      <c r="WEJ4" s="86"/>
      <c r="WEK4" s="86"/>
      <c r="WEL4" s="86"/>
      <c r="WEM4" s="86"/>
      <c r="WEN4" s="86"/>
      <c r="WEO4" s="86"/>
      <c r="WEP4" s="86"/>
      <c r="WEQ4" s="86"/>
      <c r="WER4" s="86"/>
      <c r="WES4" s="86"/>
      <c r="WET4" s="86"/>
      <c r="WEU4" s="86"/>
      <c r="WEV4" s="86"/>
      <c r="WEW4" s="86"/>
      <c r="WEX4" s="86"/>
      <c r="WEY4" s="86"/>
      <c r="WEZ4" s="86"/>
      <c r="WFA4" s="86"/>
      <c r="WFB4" s="86"/>
      <c r="WFC4" s="86"/>
      <c r="WFD4" s="86"/>
      <c r="WFE4" s="86"/>
      <c r="WFF4" s="86"/>
      <c r="WFG4" s="86"/>
      <c r="WFH4" s="86"/>
      <c r="WFI4" s="86"/>
      <c r="WFJ4" s="86"/>
      <c r="WFK4" s="86"/>
      <c r="WFL4" s="86"/>
      <c r="WFM4" s="86"/>
      <c r="WFN4" s="86"/>
      <c r="WFO4" s="86"/>
      <c r="WFP4" s="86"/>
      <c r="WFQ4" s="86"/>
      <c r="WFR4" s="86"/>
      <c r="WFS4" s="86"/>
      <c r="WFT4" s="86"/>
      <c r="WFU4" s="86"/>
      <c r="WFV4" s="86"/>
      <c r="WFW4" s="86"/>
      <c r="WFX4" s="86"/>
      <c r="WFY4" s="86"/>
      <c r="WFZ4" s="86"/>
      <c r="WGA4" s="86"/>
      <c r="WGB4" s="86"/>
      <c r="WGC4" s="86"/>
      <c r="WGD4" s="86"/>
      <c r="WGE4" s="86"/>
      <c r="WGF4" s="86"/>
      <c r="WGG4" s="86"/>
      <c r="WGH4" s="86"/>
      <c r="WGI4" s="86"/>
      <c r="WGJ4" s="86"/>
      <c r="WGK4" s="86"/>
      <c r="WGL4" s="86"/>
      <c r="WGM4" s="86"/>
      <c r="WGN4" s="86"/>
      <c r="WGO4" s="86"/>
      <c r="WGP4" s="86"/>
      <c r="WGQ4" s="86"/>
      <c r="WGR4" s="86"/>
      <c r="WGS4" s="86"/>
      <c r="WGT4" s="86"/>
      <c r="WGU4" s="86"/>
      <c r="WGV4" s="86"/>
      <c r="WGW4" s="86"/>
      <c r="WGX4" s="86"/>
      <c r="WGY4" s="86"/>
      <c r="WGZ4" s="86"/>
      <c r="WHA4" s="86"/>
      <c r="WHB4" s="86"/>
      <c r="WHC4" s="86"/>
      <c r="WHD4" s="86"/>
      <c r="WHE4" s="86"/>
      <c r="WHF4" s="86"/>
      <c r="WHG4" s="86"/>
      <c r="WHH4" s="86"/>
      <c r="WHI4" s="86"/>
      <c r="WHJ4" s="86"/>
      <c r="WHK4" s="86"/>
      <c r="WHL4" s="86"/>
      <c r="WHM4" s="86"/>
      <c r="WHN4" s="86"/>
      <c r="WHO4" s="86"/>
      <c r="WHP4" s="86"/>
      <c r="WHQ4" s="86"/>
      <c r="WHR4" s="86"/>
      <c r="WHS4" s="86"/>
      <c r="WHT4" s="86"/>
      <c r="WHU4" s="86"/>
      <c r="WHV4" s="86"/>
      <c r="WHW4" s="86"/>
      <c r="WHX4" s="86"/>
      <c r="WHY4" s="86"/>
      <c r="WHZ4" s="86"/>
      <c r="WIA4" s="86"/>
      <c r="WIB4" s="86"/>
      <c r="WIC4" s="86"/>
      <c r="WID4" s="86"/>
      <c r="WIE4" s="86"/>
      <c r="WIF4" s="86"/>
      <c r="WIG4" s="86"/>
      <c r="WIH4" s="86"/>
      <c r="WII4" s="86"/>
      <c r="WIJ4" s="86"/>
      <c r="WIK4" s="86"/>
      <c r="WIL4" s="86"/>
      <c r="WIM4" s="86"/>
      <c r="WIN4" s="86"/>
      <c r="WIO4" s="86"/>
      <c r="WIP4" s="86"/>
      <c r="WIQ4" s="86"/>
      <c r="WIR4" s="86"/>
      <c r="WIS4" s="86"/>
      <c r="WIT4" s="86"/>
      <c r="WIU4" s="86"/>
      <c r="WIV4" s="86"/>
      <c r="WIW4" s="86"/>
      <c r="WIX4" s="86"/>
      <c r="WIY4" s="86"/>
      <c r="WIZ4" s="86"/>
      <c r="WJA4" s="86"/>
      <c r="WJB4" s="86"/>
      <c r="WJC4" s="86"/>
      <c r="WJD4" s="86"/>
      <c r="WJE4" s="86"/>
      <c r="WJF4" s="86"/>
      <c r="WJG4" s="86"/>
      <c r="WJH4" s="86"/>
      <c r="WJI4" s="86"/>
      <c r="WJJ4" s="86"/>
      <c r="WJK4" s="86"/>
      <c r="WJL4" s="86"/>
      <c r="WJM4" s="86"/>
      <c r="WJN4" s="86"/>
      <c r="WJO4" s="86"/>
      <c r="WJP4" s="86"/>
      <c r="WJQ4" s="86"/>
      <c r="WJR4" s="86"/>
      <c r="WJS4" s="86"/>
      <c r="WJT4" s="86"/>
      <c r="WJU4" s="86"/>
      <c r="WJV4" s="86"/>
      <c r="WJW4" s="86"/>
      <c r="WJX4" s="86"/>
      <c r="WJY4" s="86"/>
      <c r="WJZ4" s="86"/>
      <c r="WKA4" s="86"/>
      <c r="WKB4" s="86"/>
      <c r="WKC4" s="86"/>
      <c r="WKD4" s="86"/>
      <c r="WKE4" s="86"/>
      <c r="WKF4" s="86"/>
      <c r="WKG4" s="86"/>
      <c r="WKH4" s="86"/>
      <c r="WKI4" s="86"/>
      <c r="WKJ4" s="86"/>
      <c r="WKK4" s="86"/>
      <c r="WKL4" s="86"/>
      <c r="WKM4" s="86"/>
      <c r="WKN4" s="86"/>
      <c r="WKO4" s="86"/>
      <c r="WKP4" s="86"/>
      <c r="WKQ4" s="86"/>
      <c r="WKR4" s="86"/>
      <c r="WKS4" s="86"/>
      <c r="WKT4" s="86"/>
      <c r="WKU4" s="86"/>
      <c r="WKV4" s="86"/>
      <c r="WKW4" s="86"/>
      <c r="WKX4" s="86"/>
      <c r="WKY4" s="86"/>
      <c r="WKZ4" s="86"/>
      <c r="WLA4" s="86"/>
      <c r="WLB4" s="86"/>
      <c r="WLC4" s="86"/>
      <c r="WLD4" s="86"/>
      <c r="WLE4" s="86"/>
      <c r="WLF4" s="86"/>
      <c r="WLG4" s="86"/>
      <c r="WLH4" s="86"/>
      <c r="WLI4" s="86"/>
      <c r="WLJ4" s="86"/>
      <c r="WLK4" s="86"/>
      <c r="WLL4" s="86"/>
      <c r="WLM4" s="86"/>
      <c r="WLN4" s="86"/>
      <c r="WLO4" s="86"/>
      <c r="WLP4" s="86"/>
      <c r="WLQ4" s="86"/>
      <c r="WLR4" s="86"/>
      <c r="WLS4" s="86"/>
      <c r="WLT4" s="86"/>
      <c r="WLU4" s="86"/>
      <c r="WLV4" s="86"/>
      <c r="WLW4" s="86"/>
      <c r="WLX4" s="86"/>
      <c r="WLY4" s="86"/>
      <c r="WLZ4" s="86"/>
      <c r="WMA4" s="86"/>
      <c r="WMB4" s="86"/>
      <c r="WMC4" s="86"/>
      <c r="WMD4" s="86"/>
      <c r="WME4" s="86"/>
      <c r="WMF4" s="86"/>
      <c r="WMG4" s="86"/>
      <c r="WMH4" s="86"/>
      <c r="WMI4" s="86"/>
      <c r="WMJ4" s="86"/>
      <c r="WMK4" s="86"/>
      <c r="WML4" s="86"/>
      <c r="WMM4" s="86"/>
      <c r="WMN4" s="86"/>
      <c r="WMO4" s="86"/>
      <c r="WMP4" s="86"/>
      <c r="WMQ4" s="86"/>
      <c r="WMR4" s="86"/>
      <c r="WMS4" s="86"/>
      <c r="WMT4" s="86"/>
      <c r="WMU4" s="86"/>
      <c r="WMV4" s="86"/>
      <c r="WMW4" s="86"/>
      <c r="WMX4" s="86"/>
      <c r="WMY4" s="86"/>
      <c r="WMZ4" s="86"/>
      <c r="WNA4" s="86"/>
      <c r="WNB4" s="86"/>
      <c r="WNC4" s="86"/>
      <c r="WND4" s="86"/>
      <c r="WNE4" s="86"/>
      <c r="WNF4" s="86"/>
      <c r="WNG4" s="86"/>
      <c r="WNH4" s="86"/>
      <c r="WNI4" s="86"/>
      <c r="WNJ4" s="86"/>
      <c r="WNK4" s="86"/>
      <c r="WNL4" s="86"/>
      <c r="WNM4" s="86"/>
      <c r="WNN4" s="86"/>
      <c r="WNO4" s="86"/>
      <c r="WNP4" s="86"/>
      <c r="WNQ4" s="86"/>
      <c r="WNR4" s="86"/>
      <c r="WNS4" s="86"/>
      <c r="WNT4" s="86"/>
      <c r="WNU4" s="86"/>
      <c r="WNV4" s="86"/>
      <c r="WNW4" s="86"/>
      <c r="WNX4" s="86"/>
      <c r="WNY4" s="86"/>
      <c r="WNZ4" s="86"/>
      <c r="WOA4" s="86"/>
      <c r="WOB4" s="86"/>
      <c r="WOC4" s="86"/>
      <c r="WOD4" s="86"/>
      <c r="WOE4" s="86"/>
      <c r="WOF4" s="86"/>
      <c r="WOG4" s="86"/>
      <c r="WOH4" s="86"/>
      <c r="WOI4" s="86"/>
      <c r="WOJ4" s="86"/>
      <c r="WOK4" s="86"/>
      <c r="WOL4" s="86"/>
      <c r="WOM4" s="86"/>
      <c r="WON4" s="86"/>
      <c r="WOO4" s="86"/>
      <c r="WOP4" s="86"/>
      <c r="WOQ4" s="86"/>
      <c r="WOR4" s="86"/>
      <c r="WOS4" s="86"/>
      <c r="WOT4" s="86"/>
      <c r="WOU4" s="86"/>
      <c r="WOV4" s="86"/>
      <c r="WOW4" s="86"/>
      <c r="WOX4" s="86"/>
      <c r="WOY4" s="86"/>
      <c r="WOZ4" s="86"/>
      <c r="WPA4" s="86"/>
      <c r="WPB4" s="86"/>
      <c r="WPC4" s="86"/>
      <c r="WPD4" s="86"/>
      <c r="WPE4" s="86"/>
      <c r="WPF4" s="86"/>
      <c r="WPG4" s="86"/>
      <c r="WPH4" s="86"/>
      <c r="WPI4" s="86"/>
      <c r="WPJ4" s="86"/>
      <c r="WPK4" s="86"/>
      <c r="WPL4" s="86"/>
      <c r="WPM4" s="86"/>
      <c r="WPN4" s="86"/>
      <c r="WPO4" s="86"/>
      <c r="WPP4" s="86"/>
      <c r="WPQ4" s="86"/>
      <c r="WPR4" s="86"/>
      <c r="WPS4" s="86"/>
      <c r="WPT4" s="86"/>
      <c r="WPU4" s="86"/>
      <c r="WPV4" s="86"/>
      <c r="WPW4" s="86"/>
      <c r="WPX4" s="86"/>
      <c r="WPY4" s="86"/>
      <c r="WPZ4" s="86"/>
      <c r="WQA4" s="86"/>
      <c r="WQB4" s="86"/>
      <c r="WQC4" s="86"/>
      <c r="WQD4" s="86"/>
      <c r="WQE4" s="86"/>
      <c r="WQF4" s="86"/>
      <c r="WQG4" s="86"/>
      <c r="WQH4" s="86"/>
      <c r="WQI4" s="86"/>
      <c r="WQJ4" s="86"/>
      <c r="WQK4" s="86"/>
      <c r="WQL4" s="86"/>
      <c r="WQM4" s="86"/>
      <c r="WQN4" s="86"/>
      <c r="WQO4" s="86"/>
      <c r="WQP4" s="86"/>
      <c r="WQQ4" s="86"/>
      <c r="WQR4" s="86"/>
      <c r="WQS4" s="86"/>
      <c r="WQT4" s="86"/>
      <c r="WQU4" s="86"/>
      <c r="WQV4" s="86"/>
      <c r="WQW4" s="86"/>
      <c r="WQX4" s="86"/>
      <c r="WQY4" s="86"/>
      <c r="WQZ4" s="86"/>
      <c r="WRA4" s="86"/>
      <c r="WRB4" s="86"/>
      <c r="WRC4" s="86"/>
      <c r="WRD4" s="86"/>
      <c r="WRE4" s="86"/>
      <c r="WRF4" s="86"/>
      <c r="WRG4" s="86"/>
      <c r="WRH4" s="86"/>
      <c r="WRI4" s="86"/>
      <c r="WRJ4" s="86"/>
      <c r="WRK4" s="86"/>
      <c r="WRL4" s="86"/>
      <c r="WRM4" s="86"/>
      <c r="WRN4" s="86"/>
      <c r="WRO4" s="86"/>
      <c r="WRP4" s="86"/>
      <c r="WRQ4" s="86"/>
      <c r="WRR4" s="86"/>
      <c r="WRS4" s="86"/>
      <c r="WRT4" s="86"/>
      <c r="WRU4" s="86"/>
      <c r="WRV4" s="86"/>
      <c r="WRW4" s="86"/>
      <c r="WRX4" s="86"/>
      <c r="WRY4" s="86"/>
      <c r="WRZ4" s="86"/>
      <c r="WSA4" s="86"/>
      <c r="WSB4" s="86"/>
      <c r="WSC4" s="86"/>
      <c r="WSD4" s="86"/>
      <c r="WSE4" s="86"/>
      <c r="WSF4" s="86"/>
      <c r="WSG4" s="86"/>
      <c r="WSH4" s="86"/>
      <c r="WSI4" s="86"/>
      <c r="WSJ4" s="86"/>
      <c r="WSK4" s="86"/>
      <c r="WSL4" s="86"/>
      <c r="WSM4" s="86"/>
      <c r="WSN4" s="86"/>
      <c r="WSO4" s="86"/>
      <c r="WSP4" s="86"/>
      <c r="WSQ4" s="86"/>
      <c r="WSR4" s="86"/>
      <c r="WSS4" s="86"/>
      <c r="WST4" s="86"/>
      <c r="WSU4" s="86"/>
      <c r="WSV4" s="86"/>
      <c r="WSW4" s="86"/>
      <c r="WSX4" s="86"/>
      <c r="WSY4" s="86"/>
      <c r="WSZ4" s="86"/>
      <c r="WTA4" s="86"/>
      <c r="WTB4" s="86"/>
      <c r="WTC4" s="86"/>
      <c r="WTD4" s="86"/>
      <c r="WTE4" s="86"/>
      <c r="WTF4" s="86"/>
      <c r="WTG4" s="86"/>
      <c r="WTH4" s="86"/>
      <c r="WTI4" s="86"/>
      <c r="WTJ4" s="86"/>
      <c r="WTK4" s="86"/>
      <c r="WTL4" s="86"/>
      <c r="WTM4" s="86"/>
      <c r="WTN4" s="86"/>
      <c r="WTO4" s="86"/>
      <c r="WTP4" s="86"/>
      <c r="WTQ4" s="86"/>
      <c r="WTR4" s="86"/>
      <c r="WTS4" s="86"/>
      <c r="WTT4" s="86"/>
      <c r="WTU4" s="86"/>
      <c r="WTV4" s="86"/>
      <c r="WTW4" s="86"/>
      <c r="WTX4" s="86"/>
      <c r="WTY4" s="86"/>
      <c r="WTZ4" s="86"/>
      <c r="WUA4" s="86"/>
      <c r="WUB4" s="86"/>
      <c r="WUC4" s="86"/>
      <c r="WUD4" s="86"/>
      <c r="WUE4" s="86"/>
      <c r="WUF4" s="86"/>
      <c r="WUG4" s="86"/>
      <c r="WUH4" s="86"/>
      <c r="WUI4" s="86"/>
      <c r="WUJ4" s="86"/>
      <c r="WUK4" s="86"/>
      <c r="WUL4" s="86"/>
      <c r="WUM4" s="86"/>
      <c r="WUN4" s="86"/>
      <c r="WUO4" s="86"/>
      <c r="WUP4" s="86"/>
      <c r="WUQ4" s="86"/>
      <c r="WUR4" s="86"/>
      <c r="WUS4" s="86"/>
      <c r="WUT4" s="86"/>
      <c r="WUU4" s="86"/>
      <c r="WUV4" s="86"/>
      <c r="WUW4" s="86"/>
      <c r="WUX4" s="86"/>
      <c r="WUY4" s="86"/>
      <c r="WUZ4" s="86"/>
      <c r="WVA4" s="86"/>
      <c r="WVB4" s="86"/>
      <c r="WVC4" s="86"/>
      <c r="WVD4" s="86"/>
      <c r="WVE4" s="86"/>
      <c r="WVF4" s="86"/>
      <c r="WVG4" s="86"/>
      <c r="WVH4" s="86"/>
      <c r="WVI4" s="86"/>
      <c r="WVJ4" s="86"/>
      <c r="WVK4" s="86"/>
      <c r="WVL4" s="86"/>
      <c r="WVM4" s="86"/>
      <c r="WVN4" s="86"/>
      <c r="WVO4" s="86"/>
      <c r="WVP4" s="86"/>
      <c r="WVQ4" s="86"/>
      <c r="WVR4" s="86"/>
      <c r="WVS4" s="86"/>
      <c r="WVT4" s="86"/>
      <c r="WVU4" s="86"/>
      <c r="WVV4" s="86"/>
      <c r="WVW4" s="86"/>
      <c r="WVX4" s="86"/>
      <c r="WVY4" s="86"/>
      <c r="WVZ4" s="86"/>
      <c r="WWA4" s="86"/>
      <c r="WWB4" s="86"/>
      <c r="WWC4" s="86"/>
      <c r="WWD4" s="86"/>
      <c r="WWE4" s="86"/>
      <c r="WWF4" s="86"/>
      <c r="WWG4" s="86"/>
      <c r="WWH4" s="86"/>
      <c r="WWI4" s="86"/>
      <c r="WWJ4" s="86"/>
      <c r="WWK4" s="86"/>
      <c r="WWL4" s="86"/>
      <c r="WWM4" s="86"/>
      <c r="WWN4" s="86"/>
      <c r="WWO4" s="86"/>
      <c r="WWP4" s="86"/>
      <c r="WWQ4" s="86"/>
      <c r="WWR4" s="86"/>
      <c r="WWS4" s="86"/>
      <c r="WWT4" s="86"/>
      <c r="WWU4" s="86"/>
      <c r="WWV4" s="86"/>
      <c r="WWW4" s="86"/>
      <c r="WWX4" s="86"/>
      <c r="WWY4" s="86"/>
      <c r="WWZ4" s="86"/>
      <c r="WXA4" s="86"/>
      <c r="WXB4" s="86"/>
      <c r="WXC4" s="86"/>
    </row>
    <row r="5" spans="1:16175" ht="15.75" x14ac:dyDescent="0.25">
      <c r="A5" s="427" t="s">
        <v>967</v>
      </c>
      <c r="B5" s="427"/>
      <c r="C5" s="427"/>
      <c r="D5" s="421"/>
      <c r="E5" s="421"/>
      <c r="F5" s="421"/>
      <c r="G5" s="421"/>
      <c r="H5" s="421"/>
      <c r="I5" s="421"/>
      <c r="J5" s="421"/>
      <c r="K5" s="421"/>
      <c r="L5" s="421"/>
      <c r="M5" s="479"/>
      <c r="N5" s="479"/>
      <c r="O5" s="421"/>
      <c r="P5" s="421"/>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c r="CD5" s="86"/>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c r="EE5" s="86"/>
      <c r="EF5" s="86"/>
      <c r="EG5" s="86"/>
      <c r="EH5" s="86"/>
      <c r="EI5" s="86"/>
      <c r="EJ5" s="86"/>
      <c r="EK5" s="86"/>
      <c r="EL5" s="86"/>
      <c r="EM5" s="86"/>
      <c r="EN5" s="86"/>
      <c r="EO5" s="86"/>
      <c r="EP5" s="86"/>
      <c r="EQ5" s="86"/>
      <c r="ER5" s="86"/>
      <c r="ES5" s="86"/>
      <c r="ET5" s="86"/>
      <c r="EU5" s="86"/>
      <c r="EV5" s="86"/>
      <c r="EW5" s="86"/>
      <c r="EX5" s="86"/>
      <c r="EY5" s="86"/>
      <c r="EZ5" s="86"/>
      <c r="FA5" s="86"/>
      <c r="FB5" s="86"/>
      <c r="FC5" s="86"/>
      <c r="FD5" s="86"/>
      <c r="FE5" s="86"/>
      <c r="FF5" s="86"/>
      <c r="FG5" s="86"/>
      <c r="FH5" s="86"/>
      <c r="FI5" s="86"/>
      <c r="FJ5" s="86"/>
      <c r="FK5" s="86"/>
      <c r="FL5" s="86"/>
      <c r="FM5" s="86"/>
      <c r="FN5" s="86"/>
      <c r="FO5" s="86"/>
      <c r="FP5" s="86"/>
      <c r="FQ5" s="86"/>
      <c r="FR5" s="86"/>
      <c r="FS5" s="86"/>
      <c r="FT5" s="86"/>
      <c r="FU5" s="86"/>
      <c r="FV5" s="86"/>
      <c r="FW5" s="86"/>
      <c r="FX5" s="86"/>
      <c r="FY5" s="86"/>
      <c r="FZ5" s="86"/>
      <c r="GA5" s="86"/>
      <c r="GB5" s="86"/>
      <c r="GC5" s="86"/>
      <c r="GD5" s="86"/>
      <c r="GE5" s="86"/>
      <c r="GF5" s="86"/>
      <c r="GG5" s="86"/>
      <c r="GH5" s="86"/>
      <c r="GI5" s="86"/>
      <c r="GJ5" s="86"/>
      <c r="GK5" s="86"/>
      <c r="GL5" s="86"/>
      <c r="GM5" s="86"/>
      <c r="GN5" s="86"/>
      <c r="GO5" s="86"/>
      <c r="GP5" s="86"/>
      <c r="GQ5" s="86"/>
      <c r="GR5" s="86"/>
      <c r="GS5" s="86"/>
      <c r="GT5" s="86"/>
      <c r="GU5" s="86"/>
      <c r="GV5" s="86"/>
      <c r="GW5" s="86"/>
      <c r="GX5" s="86"/>
      <c r="GY5" s="86"/>
      <c r="GZ5" s="86"/>
      <c r="HA5" s="86"/>
      <c r="HB5" s="86"/>
      <c r="HC5" s="86"/>
      <c r="HD5" s="86"/>
      <c r="HE5" s="86"/>
      <c r="HF5" s="86"/>
      <c r="HG5" s="86"/>
      <c r="HH5" s="86"/>
      <c r="HI5" s="86"/>
      <c r="HJ5" s="86"/>
      <c r="HK5" s="86"/>
      <c r="HL5" s="86"/>
      <c r="HM5" s="86"/>
      <c r="HN5" s="86"/>
      <c r="HO5" s="86"/>
      <c r="HP5" s="86"/>
      <c r="HQ5" s="86"/>
      <c r="HR5" s="86"/>
      <c r="HS5" s="86"/>
      <c r="HT5" s="86"/>
      <c r="HU5" s="86"/>
      <c r="HV5" s="86"/>
      <c r="HW5" s="86"/>
      <c r="HX5" s="86"/>
      <c r="HY5" s="86"/>
      <c r="HZ5" s="86"/>
      <c r="IA5" s="86"/>
      <c r="IB5" s="86"/>
      <c r="IC5" s="86"/>
      <c r="ID5" s="86"/>
      <c r="IE5" s="86"/>
      <c r="IF5" s="86"/>
      <c r="IG5" s="86"/>
      <c r="IH5" s="86"/>
      <c r="II5" s="86"/>
      <c r="IJ5" s="86"/>
      <c r="IK5" s="86"/>
      <c r="IL5" s="86"/>
      <c r="IM5" s="86"/>
      <c r="IN5" s="86"/>
      <c r="IO5" s="86"/>
      <c r="IP5" s="86"/>
      <c r="IQ5" s="86"/>
      <c r="IR5" s="86"/>
      <c r="IS5" s="86"/>
      <c r="IT5" s="86"/>
      <c r="IU5" s="86"/>
      <c r="IV5" s="86"/>
      <c r="IW5" s="86"/>
      <c r="IX5" s="86"/>
      <c r="IY5" s="86"/>
      <c r="IZ5" s="86"/>
      <c r="JA5" s="86"/>
      <c r="JB5" s="86"/>
      <c r="JC5" s="86"/>
      <c r="JD5" s="86"/>
      <c r="JE5" s="86"/>
      <c r="JF5" s="86"/>
      <c r="JG5" s="86"/>
      <c r="JH5" s="86"/>
      <c r="JI5" s="86"/>
      <c r="JJ5" s="86"/>
      <c r="JK5" s="86"/>
      <c r="JL5" s="86"/>
      <c r="JM5" s="86"/>
      <c r="JN5" s="86"/>
      <c r="JO5" s="86"/>
      <c r="JP5" s="86"/>
      <c r="JQ5" s="86"/>
      <c r="JR5" s="86"/>
      <c r="JS5" s="86"/>
      <c r="JT5" s="86"/>
      <c r="JU5" s="86"/>
      <c r="JV5" s="86"/>
      <c r="JW5" s="86"/>
      <c r="JX5" s="86"/>
      <c r="JY5" s="86"/>
      <c r="JZ5" s="86"/>
      <c r="KA5" s="86"/>
      <c r="KB5" s="86"/>
      <c r="KC5" s="86"/>
      <c r="KD5" s="86"/>
      <c r="KE5" s="86"/>
      <c r="KF5" s="86"/>
      <c r="KG5" s="86"/>
      <c r="KH5" s="86"/>
      <c r="KI5" s="86"/>
      <c r="KJ5" s="86"/>
      <c r="KK5" s="86"/>
      <c r="KL5" s="86"/>
      <c r="KM5" s="86"/>
      <c r="KN5" s="86"/>
      <c r="KO5" s="86"/>
      <c r="KP5" s="86"/>
      <c r="KQ5" s="86"/>
      <c r="KR5" s="86"/>
      <c r="KS5" s="86"/>
      <c r="KT5" s="86"/>
      <c r="KU5" s="86"/>
      <c r="KV5" s="86"/>
      <c r="KW5" s="86"/>
      <c r="KX5" s="86"/>
      <c r="KY5" s="86"/>
      <c r="KZ5" s="86"/>
      <c r="LA5" s="86"/>
      <c r="LB5" s="86"/>
      <c r="LC5" s="86"/>
      <c r="LD5" s="86"/>
      <c r="LE5" s="86"/>
      <c r="LF5" s="86"/>
      <c r="LG5" s="86"/>
      <c r="LH5" s="86"/>
      <c r="LI5" s="86"/>
      <c r="LJ5" s="86"/>
      <c r="LK5" s="86"/>
      <c r="LL5" s="86"/>
      <c r="LM5" s="86"/>
      <c r="LN5" s="86"/>
      <c r="LO5" s="86"/>
      <c r="LP5" s="86"/>
      <c r="LQ5" s="86"/>
      <c r="LR5" s="86"/>
      <c r="LS5" s="86"/>
      <c r="LT5" s="86"/>
      <c r="LU5" s="86"/>
      <c r="LV5" s="86"/>
      <c r="LW5" s="86"/>
      <c r="LX5" s="86"/>
      <c r="LY5" s="86"/>
      <c r="LZ5" s="86"/>
      <c r="MA5" s="86"/>
      <c r="MB5" s="86"/>
      <c r="MC5" s="86"/>
      <c r="MD5" s="86"/>
      <c r="ME5" s="86"/>
      <c r="MF5" s="86"/>
      <c r="MG5" s="86"/>
      <c r="MH5" s="86"/>
      <c r="MI5" s="86"/>
      <c r="MJ5" s="86"/>
      <c r="MK5" s="86"/>
      <c r="ML5" s="86"/>
      <c r="MM5" s="86"/>
      <c r="MN5" s="86"/>
      <c r="MO5" s="86"/>
      <c r="MP5" s="86"/>
      <c r="MQ5" s="86"/>
      <c r="MR5" s="86"/>
      <c r="MS5" s="86"/>
      <c r="MT5" s="86"/>
      <c r="MU5" s="86"/>
      <c r="MV5" s="86"/>
      <c r="MW5" s="86"/>
      <c r="MX5" s="86"/>
      <c r="MY5" s="86"/>
      <c r="MZ5" s="86"/>
      <c r="NA5" s="86"/>
      <c r="NB5" s="86"/>
      <c r="NC5" s="86"/>
      <c r="ND5" s="86"/>
      <c r="NE5" s="86"/>
      <c r="NF5" s="86"/>
      <c r="NG5" s="86"/>
      <c r="NH5" s="86"/>
      <c r="NI5" s="86"/>
      <c r="NJ5" s="86"/>
      <c r="NK5" s="86"/>
      <c r="NL5" s="86"/>
      <c r="NM5" s="86"/>
      <c r="NN5" s="86"/>
      <c r="NO5" s="86"/>
      <c r="NP5" s="86"/>
      <c r="NQ5" s="86"/>
      <c r="NR5" s="86"/>
      <c r="NS5" s="86"/>
      <c r="NT5" s="86"/>
      <c r="NU5" s="86"/>
      <c r="NV5" s="86"/>
      <c r="NW5" s="86"/>
      <c r="NX5" s="86"/>
      <c r="NY5" s="86"/>
      <c r="NZ5" s="86"/>
      <c r="OA5" s="86"/>
      <c r="OB5" s="86"/>
      <c r="OC5" s="86"/>
      <c r="OD5" s="86"/>
      <c r="OE5" s="86"/>
      <c r="OF5" s="86"/>
      <c r="OG5" s="86"/>
      <c r="OH5" s="86"/>
      <c r="OI5" s="86"/>
      <c r="OJ5" s="86"/>
      <c r="OK5" s="86"/>
      <c r="OL5" s="86"/>
      <c r="OM5" s="86"/>
      <c r="ON5" s="86"/>
      <c r="OO5" s="86"/>
      <c r="OP5" s="86"/>
      <c r="OQ5" s="86"/>
      <c r="OR5" s="86"/>
      <c r="OS5" s="86"/>
      <c r="OT5" s="86"/>
      <c r="OU5" s="86"/>
      <c r="OV5" s="86"/>
      <c r="OW5" s="86"/>
      <c r="OX5" s="86"/>
      <c r="OY5" s="86"/>
      <c r="OZ5" s="86"/>
      <c r="PA5" s="86"/>
      <c r="PB5" s="86"/>
      <c r="PC5" s="86"/>
      <c r="PD5" s="86"/>
      <c r="PE5" s="86"/>
      <c r="PF5" s="86"/>
      <c r="PG5" s="86"/>
      <c r="PH5" s="86"/>
      <c r="PI5" s="86"/>
      <c r="PJ5" s="86"/>
      <c r="PK5" s="86"/>
      <c r="PL5" s="86"/>
      <c r="PM5" s="86"/>
      <c r="PN5" s="86"/>
      <c r="PO5" s="86"/>
      <c r="PP5" s="86"/>
      <c r="PQ5" s="86"/>
      <c r="PR5" s="86"/>
      <c r="PS5" s="86"/>
      <c r="PT5" s="86"/>
      <c r="PU5" s="86"/>
      <c r="PV5" s="86"/>
      <c r="PW5" s="86"/>
      <c r="PX5" s="86"/>
      <c r="PY5" s="86"/>
      <c r="PZ5" s="86"/>
      <c r="QA5" s="86"/>
      <c r="QB5" s="86"/>
      <c r="QC5" s="86"/>
      <c r="QD5" s="86"/>
      <c r="QE5" s="86"/>
      <c r="QF5" s="86"/>
      <c r="QG5" s="86"/>
      <c r="QH5" s="86"/>
      <c r="QI5" s="86"/>
      <c r="QJ5" s="86"/>
      <c r="QK5" s="86"/>
      <c r="QL5" s="86"/>
      <c r="QM5" s="86"/>
      <c r="QN5" s="86"/>
      <c r="QO5" s="86"/>
      <c r="QP5" s="86"/>
      <c r="QQ5" s="86"/>
      <c r="QR5" s="86"/>
      <c r="QS5" s="86"/>
      <c r="QT5" s="86"/>
      <c r="QU5" s="86"/>
      <c r="QV5" s="86"/>
      <c r="QW5" s="86"/>
      <c r="QX5" s="86"/>
      <c r="QY5" s="86"/>
      <c r="QZ5" s="86"/>
      <c r="RA5" s="86"/>
      <c r="RB5" s="86"/>
      <c r="RC5" s="86"/>
      <c r="RD5" s="86"/>
      <c r="RE5" s="86"/>
      <c r="RF5" s="86"/>
      <c r="RG5" s="86"/>
      <c r="RH5" s="86"/>
      <c r="RI5" s="86"/>
      <c r="RJ5" s="86"/>
      <c r="RK5" s="86"/>
      <c r="RL5" s="86"/>
      <c r="RM5" s="86"/>
      <c r="RN5" s="86"/>
      <c r="RO5" s="86"/>
      <c r="RP5" s="86"/>
      <c r="RQ5" s="86"/>
      <c r="RR5" s="86"/>
      <c r="RS5" s="86"/>
      <c r="RT5" s="86"/>
      <c r="RU5" s="86"/>
      <c r="RV5" s="86"/>
      <c r="RW5" s="86"/>
      <c r="RX5" s="86"/>
      <c r="RY5" s="86"/>
      <c r="RZ5" s="86"/>
      <c r="SA5" s="86"/>
      <c r="SB5" s="86"/>
      <c r="SC5" s="86"/>
      <c r="SD5" s="86"/>
      <c r="SE5" s="86"/>
      <c r="SF5" s="86"/>
      <c r="SG5" s="86"/>
      <c r="SH5" s="86"/>
      <c r="SI5" s="86"/>
      <c r="SJ5" s="86"/>
      <c r="SK5" s="86"/>
      <c r="SL5" s="86"/>
      <c r="SM5" s="86"/>
      <c r="SN5" s="86"/>
      <c r="SO5" s="86"/>
      <c r="SP5" s="86"/>
      <c r="SQ5" s="86"/>
      <c r="SR5" s="86"/>
      <c r="SS5" s="86"/>
      <c r="ST5" s="86"/>
      <c r="SU5" s="86"/>
      <c r="SV5" s="86"/>
      <c r="SW5" s="86"/>
      <c r="SX5" s="86"/>
      <c r="SY5" s="86"/>
      <c r="SZ5" s="86"/>
      <c r="TA5" s="86"/>
      <c r="TB5" s="86"/>
      <c r="TC5" s="86"/>
      <c r="TD5" s="86"/>
      <c r="TE5" s="86"/>
      <c r="TF5" s="86"/>
      <c r="TG5" s="86"/>
      <c r="TH5" s="86"/>
      <c r="TI5" s="86"/>
      <c r="TJ5" s="86"/>
      <c r="TK5" s="86"/>
      <c r="TL5" s="86"/>
      <c r="TM5" s="86"/>
      <c r="TN5" s="86"/>
      <c r="TO5" s="86"/>
      <c r="TP5" s="86"/>
      <c r="TQ5" s="86"/>
      <c r="TR5" s="86"/>
      <c r="TS5" s="86"/>
      <c r="TT5" s="86"/>
      <c r="TU5" s="86"/>
      <c r="TV5" s="86"/>
      <c r="TW5" s="86"/>
      <c r="TX5" s="86"/>
      <c r="TY5" s="86"/>
      <c r="TZ5" s="86"/>
      <c r="UA5" s="86"/>
      <c r="UB5" s="86"/>
      <c r="UC5" s="86"/>
      <c r="UD5" s="86"/>
      <c r="UE5" s="86"/>
      <c r="UF5" s="86"/>
      <c r="UG5" s="86"/>
      <c r="UH5" s="86"/>
      <c r="UI5" s="86"/>
      <c r="UJ5" s="86"/>
      <c r="UK5" s="86"/>
      <c r="UL5" s="86"/>
      <c r="UM5" s="86"/>
      <c r="UN5" s="86"/>
      <c r="UO5" s="86"/>
      <c r="UP5" s="86"/>
      <c r="UQ5" s="86"/>
      <c r="UR5" s="86"/>
      <c r="US5" s="86"/>
      <c r="UT5" s="86"/>
      <c r="UU5" s="86"/>
      <c r="UV5" s="86"/>
      <c r="UW5" s="86"/>
      <c r="UX5" s="86"/>
      <c r="UY5" s="86"/>
      <c r="UZ5" s="86"/>
      <c r="VA5" s="86"/>
      <c r="VB5" s="86"/>
      <c r="VC5" s="86"/>
      <c r="VD5" s="86"/>
      <c r="VE5" s="86"/>
      <c r="VF5" s="86"/>
      <c r="VG5" s="86"/>
      <c r="VH5" s="86"/>
      <c r="VI5" s="86"/>
      <c r="VJ5" s="86"/>
      <c r="VK5" s="86"/>
      <c r="VL5" s="86"/>
      <c r="VM5" s="86"/>
      <c r="VN5" s="86"/>
      <c r="VO5" s="86"/>
      <c r="VP5" s="86"/>
      <c r="VQ5" s="86"/>
      <c r="VR5" s="86"/>
      <c r="VS5" s="86"/>
      <c r="VT5" s="86"/>
      <c r="VU5" s="86"/>
      <c r="VV5" s="86"/>
      <c r="VW5" s="86"/>
      <c r="VX5" s="86"/>
      <c r="VY5" s="86"/>
      <c r="VZ5" s="86"/>
      <c r="WA5" s="86"/>
      <c r="WB5" s="86"/>
      <c r="WC5" s="86"/>
      <c r="WD5" s="86"/>
      <c r="WE5" s="86"/>
      <c r="WF5" s="86"/>
      <c r="WG5" s="86"/>
      <c r="WH5" s="86"/>
      <c r="WI5" s="86"/>
      <c r="WJ5" s="86"/>
      <c r="WK5" s="86"/>
      <c r="WL5" s="86"/>
      <c r="WM5" s="86"/>
      <c r="WN5" s="86"/>
      <c r="WO5" s="86"/>
      <c r="WP5" s="86"/>
      <c r="WQ5" s="86"/>
      <c r="WR5" s="86"/>
      <c r="WS5" s="86"/>
      <c r="WT5" s="86"/>
      <c r="WU5" s="86"/>
      <c r="WV5" s="86"/>
      <c r="WW5" s="86"/>
      <c r="WX5" s="86"/>
      <c r="WY5" s="86"/>
      <c r="WZ5" s="86"/>
      <c r="XA5" s="86"/>
      <c r="XB5" s="86"/>
      <c r="XC5" s="86"/>
      <c r="XD5" s="86"/>
      <c r="XE5" s="86"/>
      <c r="XF5" s="86"/>
      <c r="XG5" s="86"/>
      <c r="XH5" s="86"/>
      <c r="XI5" s="86"/>
      <c r="XJ5" s="86"/>
      <c r="XK5" s="86"/>
      <c r="XL5" s="86"/>
      <c r="XM5" s="86"/>
      <c r="XN5" s="86"/>
      <c r="XO5" s="86"/>
      <c r="XP5" s="86"/>
      <c r="XQ5" s="86"/>
      <c r="XR5" s="86"/>
      <c r="XS5" s="86"/>
      <c r="XT5" s="86"/>
      <c r="XU5" s="86"/>
      <c r="XV5" s="86"/>
      <c r="XW5" s="86"/>
      <c r="XX5" s="86"/>
      <c r="XY5" s="86"/>
      <c r="XZ5" s="86"/>
      <c r="YA5" s="86"/>
      <c r="YB5" s="86"/>
      <c r="YC5" s="86"/>
      <c r="YD5" s="86"/>
      <c r="YE5" s="86"/>
      <c r="YF5" s="86"/>
      <c r="YG5" s="86"/>
      <c r="YH5" s="86"/>
      <c r="YI5" s="86"/>
      <c r="YJ5" s="86"/>
      <c r="YK5" s="86"/>
      <c r="YL5" s="86"/>
      <c r="YM5" s="86"/>
      <c r="YN5" s="86"/>
      <c r="YO5" s="86"/>
      <c r="YP5" s="86"/>
      <c r="YQ5" s="86"/>
      <c r="YR5" s="86"/>
      <c r="YS5" s="86"/>
      <c r="YT5" s="86"/>
      <c r="YU5" s="86"/>
      <c r="YV5" s="86"/>
      <c r="YW5" s="86"/>
      <c r="YX5" s="86"/>
      <c r="YY5" s="86"/>
      <c r="YZ5" s="86"/>
      <c r="ZA5" s="86"/>
      <c r="ZB5" s="86"/>
      <c r="ZC5" s="86"/>
      <c r="ZD5" s="86"/>
      <c r="ZE5" s="86"/>
      <c r="ZF5" s="86"/>
      <c r="ZG5" s="86"/>
      <c r="ZH5" s="86"/>
      <c r="ZI5" s="86"/>
      <c r="ZJ5" s="86"/>
      <c r="ZK5" s="86"/>
      <c r="ZL5" s="86"/>
      <c r="ZM5" s="86"/>
      <c r="ZN5" s="86"/>
      <c r="ZO5" s="86"/>
      <c r="ZP5" s="86"/>
      <c r="ZQ5" s="86"/>
      <c r="ZR5" s="86"/>
      <c r="ZS5" s="86"/>
      <c r="ZT5" s="86"/>
      <c r="ZU5" s="86"/>
      <c r="ZV5" s="86"/>
      <c r="ZW5" s="86"/>
      <c r="ZX5" s="86"/>
      <c r="ZY5" s="86"/>
      <c r="ZZ5" s="86"/>
      <c r="AAA5" s="86"/>
      <c r="AAB5" s="86"/>
      <c r="AAC5" s="86"/>
      <c r="AAD5" s="86"/>
      <c r="AAE5" s="86"/>
      <c r="AAF5" s="86"/>
      <c r="AAG5" s="86"/>
      <c r="AAH5" s="86"/>
      <c r="AAI5" s="86"/>
      <c r="AAJ5" s="86"/>
      <c r="AAK5" s="86"/>
      <c r="AAL5" s="86"/>
      <c r="AAM5" s="86"/>
      <c r="AAN5" s="86"/>
      <c r="AAO5" s="86"/>
      <c r="AAP5" s="86"/>
      <c r="AAQ5" s="86"/>
      <c r="AAR5" s="86"/>
      <c r="AAS5" s="86"/>
      <c r="AAT5" s="86"/>
      <c r="AAU5" s="86"/>
      <c r="AAV5" s="86"/>
      <c r="AAW5" s="86"/>
      <c r="AAX5" s="86"/>
      <c r="AAY5" s="86"/>
      <c r="AAZ5" s="86"/>
      <c r="ABA5" s="86"/>
      <c r="ABB5" s="86"/>
      <c r="ABC5" s="86"/>
      <c r="ABD5" s="86"/>
      <c r="ABE5" s="86"/>
      <c r="ABF5" s="86"/>
      <c r="ABG5" s="86"/>
      <c r="ABH5" s="86"/>
      <c r="ABI5" s="86"/>
      <c r="ABJ5" s="86"/>
      <c r="ABK5" s="86"/>
      <c r="ABL5" s="86"/>
      <c r="ABM5" s="86"/>
      <c r="ABN5" s="86"/>
      <c r="ABO5" s="86"/>
      <c r="ABP5" s="86"/>
      <c r="ABQ5" s="86"/>
      <c r="ABR5" s="86"/>
      <c r="ABS5" s="86"/>
      <c r="ABT5" s="86"/>
      <c r="ABU5" s="86"/>
      <c r="ABV5" s="86"/>
      <c r="ABW5" s="86"/>
      <c r="ABX5" s="86"/>
      <c r="ABY5" s="86"/>
      <c r="ABZ5" s="86"/>
      <c r="ACA5" s="86"/>
      <c r="ACB5" s="86"/>
      <c r="ACC5" s="86"/>
      <c r="ACD5" s="86"/>
      <c r="ACE5" s="86"/>
      <c r="ACF5" s="86"/>
      <c r="ACG5" s="86"/>
      <c r="ACH5" s="86"/>
      <c r="ACI5" s="86"/>
      <c r="ACJ5" s="86"/>
      <c r="ACK5" s="86"/>
      <c r="ACL5" s="86"/>
      <c r="ACM5" s="86"/>
      <c r="ACN5" s="86"/>
      <c r="ACO5" s="86"/>
      <c r="ACP5" s="86"/>
      <c r="ACQ5" s="86"/>
      <c r="ACR5" s="86"/>
      <c r="ACS5" s="86"/>
      <c r="ACT5" s="86"/>
      <c r="ACU5" s="86"/>
      <c r="ACV5" s="86"/>
      <c r="ACW5" s="86"/>
      <c r="ACX5" s="86"/>
      <c r="ACY5" s="86"/>
      <c r="ACZ5" s="86"/>
      <c r="ADA5" s="86"/>
      <c r="ADB5" s="86"/>
      <c r="ADC5" s="86"/>
      <c r="ADD5" s="86"/>
      <c r="ADE5" s="86"/>
      <c r="ADF5" s="86"/>
      <c r="ADG5" s="86"/>
      <c r="ADH5" s="86"/>
      <c r="ADI5" s="86"/>
      <c r="ADJ5" s="86"/>
      <c r="ADK5" s="86"/>
      <c r="ADL5" s="86"/>
      <c r="ADM5" s="86"/>
      <c r="ADN5" s="86"/>
      <c r="ADO5" s="86"/>
      <c r="ADP5" s="86"/>
      <c r="ADQ5" s="86"/>
      <c r="ADR5" s="86"/>
      <c r="ADS5" s="86"/>
      <c r="ADT5" s="86"/>
      <c r="ADU5" s="86"/>
      <c r="ADV5" s="86"/>
      <c r="ADW5" s="86"/>
      <c r="ADX5" s="86"/>
      <c r="ADY5" s="86"/>
      <c r="ADZ5" s="86"/>
      <c r="AEA5" s="86"/>
      <c r="AEB5" s="86"/>
      <c r="AEC5" s="86"/>
      <c r="AED5" s="86"/>
      <c r="AEE5" s="86"/>
      <c r="AEF5" s="86"/>
      <c r="AEG5" s="86"/>
      <c r="AEH5" s="86"/>
      <c r="AEI5" s="86"/>
      <c r="AEJ5" s="86"/>
      <c r="AEK5" s="86"/>
      <c r="AEL5" s="86"/>
      <c r="AEM5" s="86"/>
      <c r="AEN5" s="86"/>
      <c r="AEO5" s="86"/>
      <c r="AEP5" s="86"/>
      <c r="AEQ5" s="86"/>
      <c r="AER5" s="86"/>
      <c r="AES5" s="86"/>
      <c r="AET5" s="86"/>
      <c r="AEU5" s="86"/>
      <c r="AEV5" s="86"/>
      <c r="AEW5" s="86"/>
      <c r="AEX5" s="86"/>
      <c r="AEY5" s="86"/>
      <c r="AEZ5" s="86"/>
      <c r="AFA5" s="86"/>
      <c r="AFB5" s="86"/>
      <c r="AFC5" s="86"/>
      <c r="AFD5" s="86"/>
      <c r="AFE5" s="86"/>
      <c r="AFF5" s="86"/>
      <c r="AFG5" s="86"/>
      <c r="AFH5" s="86"/>
      <c r="AFI5" s="86"/>
      <c r="AFJ5" s="86"/>
      <c r="AFK5" s="86"/>
      <c r="AFL5" s="86"/>
      <c r="AFM5" s="86"/>
      <c r="AFN5" s="86"/>
      <c r="AFO5" s="86"/>
      <c r="AFP5" s="86"/>
      <c r="AFQ5" s="86"/>
      <c r="AFR5" s="86"/>
      <c r="AFS5" s="86"/>
      <c r="AFT5" s="86"/>
      <c r="AFU5" s="86"/>
      <c r="AFV5" s="86"/>
      <c r="AFW5" s="86"/>
      <c r="AFX5" s="86"/>
      <c r="AFY5" s="86"/>
      <c r="AFZ5" s="86"/>
      <c r="AGA5" s="86"/>
      <c r="AGB5" s="86"/>
      <c r="AGC5" s="86"/>
      <c r="AGD5" s="86"/>
      <c r="AGE5" s="86"/>
      <c r="AGF5" s="86"/>
      <c r="AGG5" s="86"/>
      <c r="AGH5" s="86"/>
      <c r="AGI5" s="86"/>
      <c r="AGJ5" s="86"/>
      <c r="AGK5" s="86"/>
      <c r="AGL5" s="86"/>
      <c r="AGM5" s="86"/>
      <c r="AGN5" s="86"/>
      <c r="AGO5" s="86"/>
      <c r="AGP5" s="86"/>
      <c r="AGQ5" s="86"/>
      <c r="AGR5" s="86"/>
      <c r="AGS5" s="86"/>
      <c r="AGT5" s="86"/>
      <c r="AGU5" s="86"/>
      <c r="AGV5" s="86"/>
      <c r="AGW5" s="86"/>
      <c r="AGX5" s="86"/>
      <c r="AGY5" s="86"/>
      <c r="AGZ5" s="86"/>
      <c r="AHA5" s="86"/>
      <c r="AHB5" s="86"/>
      <c r="AHC5" s="86"/>
      <c r="AHD5" s="86"/>
      <c r="AHE5" s="86"/>
      <c r="AHF5" s="86"/>
      <c r="AHG5" s="86"/>
      <c r="AHH5" s="86"/>
      <c r="AHI5" s="86"/>
      <c r="AHJ5" s="86"/>
      <c r="AHK5" s="86"/>
      <c r="AHL5" s="86"/>
      <c r="AHM5" s="86"/>
      <c r="AHN5" s="86"/>
      <c r="AHO5" s="86"/>
      <c r="AHP5" s="86"/>
      <c r="AHQ5" s="86"/>
      <c r="AHR5" s="86"/>
      <c r="AHS5" s="86"/>
      <c r="AHT5" s="86"/>
      <c r="AHU5" s="86"/>
      <c r="AHV5" s="86"/>
      <c r="AHW5" s="86"/>
      <c r="AHX5" s="86"/>
      <c r="AHY5" s="86"/>
      <c r="AHZ5" s="86"/>
      <c r="AIA5" s="86"/>
      <c r="AIB5" s="86"/>
      <c r="AIC5" s="86"/>
      <c r="AID5" s="86"/>
      <c r="AIE5" s="86"/>
      <c r="AIF5" s="86"/>
      <c r="AIG5" s="86"/>
      <c r="AIH5" s="86"/>
      <c r="AII5" s="86"/>
      <c r="AIJ5" s="86"/>
      <c r="AIK5" s="86"/>
      <c r="AIL5" s="86"/>
      <c r="AIM5" s="86"/>
      <c r="AIN5" s="86"/>
      <c r="AIO5" s="86"/>
      <c r="AIP5" s="86"/>
      <c r="AIQ5" s="86"/>
      <c r="AIR5" s="86"/>
      <c r="AIS5" s="86"/>
      <c r="AIT5" s="86"/>
      <c r="AIU5" s="86"/>
      <c r="AIV5" s="86"/>
      <c r="AIW5" s="86"/>
      <c r="AIX5" s="86"/>
      <c r="AIY5" s="86"/>
      <c r="AIZ5" s="86"/>
      <c r="AJA5" s="86"/>
      <c r="AJB5" s="86"/>
      <c r="AJC5" s="86"/>
      <c r="AJD5" s="86"/>
      <c r="AJE5" s="86"/>
      <c r="AJF5" s="86"/>
      <c r="AJG5" s="86"/>
      <c r="AJH5" s="86"/>
      <c r="AJI5" s="86"/>
      <c r="AJJ5" s="86"/>
      <c r="AJK5" s="86"/>
      <c r="AJL5" s="86"/>
      <c r="AJM5" s="86"/>
      <c r="AJN5" s="86"/>
      <c r="AJO5" s="86"/>
      <c r="AJP5" s="86"/>
      <c r="AJQ5" s="86"/>
      <c r="AJR5" s="86"/>
      <c r="AJS5" s="86"/>
      <c r="AJT5" s="86"/>
      <c r="AJU5" s="86"/>
      <c r="AJV5" s="86"/>
      <c r="AJW5" s="86"/>
      <c r="AJX5" s="86"/>
      <c r="AJY5" s="86"/>
      <c r="AJZ5" s="86"/>
      <c r="AKA5" s="86"/>
      <c r="AKB5" s="86"/>
      <c r="AKC5" s="86"/>
      <c r="AKD5" s="86"/>
      <c r="AKE5" s="86"/>
      <c r="AKF5" s="86"/>
      <c r="AKG5" s="86"/>
      <c r="AKH5" s="86"/>
      <c r="AKI5" s="86"/>
      <c r="AKJ5" s="86"/>
      <c r="AKK5" s="86"/>
      <c r="AKL5" s="86"/>
      <c r="AKM5" s="86"/>
      <c r="AKN5" s="86"/>
      <c r="AKO5" s="86"/>
      <c r="AKP5" s="86"/>
      <c r="AKQ5" s="86"/>
      <c r="AKR5" s="86"/>
      <c r="AKS5" s="86"/>
      <c r="AKT5" s="86"/>
      <c r="AKU5" s="86"/>
      <c r="AKV5" s="86"/>
      <c r="AKW5" s="86"/>
      <c r="AKX5" s="86"/>
      <c r="AKY5" s="86"/>
      <c r="AKZ5" s="86"/>
      <c r="ALA5" s="86"/>
      <c r="ALB5" s="86"/>
      <c r="ALC5" s="86"/>
      <c r="ALD5" s="86"/>
      <c r="ALE5" s="86"/>
      <c r="ALF5" s="86"/>
      <c r="ALG5" s="86"/>
      <c r="ALH5" s="86"/>
      <c r="ALI5" s="86"/>
      <c r="ALJ5" s="86"/>
      <c r="ALK5" s="86"/>
      <c r="ALL5" s="86"/>
      <c r="ALM5" s="86"/>
      <c r="ALN5" s="86"/>
      <c r="ALO5" s="86"/>
      <c r="ALP5" s="86"/>
      <c r="ALQ5" s="86"/>
      <c r="ALR5" s="86"/>
      <c r="ALS5" s="86"/>
      <c r="ALT5" s="86"/>
      <c r="ALU5" s="86"/>
      <c r="ALV5" s="86"/>
      <c r="ALW5" s="86"/>
      <c r="ALX5" s="86"/>
      <c r="ALY5" s="86"/>
      <c r="ALZ5" s="86"/>
      <c r="AMA5" s="86"/>
      <c r="AMB5" s="86"/>
      <c r="AMC5" s="86"/>
      <c r="AMD5" s="86"/>
      <c r="AME5" s="86"/>
      <c r="AMF5" s="86"/>
      <c r="AMG5" s="86"/>
      <c r="AMH5" s="86"/>
      <c r="AMI5" s="86"/>
      <c r="AMJ5" s="86"/>
      <c r="AMK5" s="86"/>
      <c r="AML5" s="86"/>
      <c r="AMM5" s="86"/>
      <c r="AMN5" s="86"/>
      <c r="AMO5" s="86"/>
      <c r="AMP5" s="86"/>
      <c r="AMQ5" s="86"/>
      <c r="AMR5" s="86"/>
      <c r="AMS5" s="86"/>
      <c r="AMT5" s="86"/>
      <c r="AMU5" s="86"/>
      <c r="AMV5" s="86"/>
      <c r="AMW5" s="86"/>
      <c r="AMX5" s="86"/>
      <c r="AMY5" s="86"/>
      <c r="AMZ5" s="86"/>
      <c r="ANA5" s="86"/>
      <c r="ANB5" s="86"/>
      <c r="ANC5" s="86"/>
      <c r="AND5" s="86"/>
      <c r="ANE5" s="86"/>
      <c r="ANF5" s="86"/>
      <c r="ANG5" s="86"/>
      <c r="ANH5" s="86"/>
      <c r="ANI5" s="86"/>
      <c r="ANJ5" s="86"/>
      <c r="ANK5" s="86"/>
      <c r="ANL5" s="86"/>
      <c r="ANM5" s="86"/>
      <c r="ANN5" s="86"/>
      <c r="ANO5" s="86"/>
      <c r="ANP5" s="86"/>
      <c r="ANQ5" s="86"/>
      <c r="ANR5" s="86"/>
      <c r="ANS5" s="86"/>
      <c r="ANT5" s="86"/>
      <c r="ANU5" s="86"/>
      <c r="ANV5" s="86"/>
      <c r="ANW5" s="86"/>
      <c r="ANX5" s="86"/>
      <c r="ANY5" s="86"/>
      <c r="ANZ5" s="86"/>
      <c r="AOA5" s="86"/>
      <c r="AOB5" s="86"/>
      <c r="AOC5" s="86"/>
      <c r="AOD5" s="86"/>
      <c r="AOE5" s="86"/>
      <c r="AOF5" s="86"/>
      <c r="AOG5" s="86"/>
      <c r="AOH5" s="86"/>
      <c r="AOI5" s="86"/>
      <c r="AOJ5" s="86"/>
      <c r="AOK5" s="86"/>
      <c r="AOL5" s="86"/>
      <c r="AOM5" s="86"/>
      <c r="AON5" s="86"/>
      <c r="AOO5" s="86"/>
      <c r="AOP5" s="86"/>
      <c r="AOQ5" s="86"/>
      <c r="AOR5" s="86"/>
      <c r="AOS5" s="86"/>
      <c r="AOT5" s="86"/>
      <c r="AOU5" s="86"/>
      <c r="AOV5" s="86"/>
      <c r="AOW5" s="86"/>
      <c r="AOX5" s="86"/>
      <c r="AOY5" s="86"/>
      <c r="AOZ5" s="86"/>
      <c r="APA5" s="86"/>
      <c r="APB5" s="86"/>
      <c r="APC5" s="86"/>
      <c r="APD5" s="86"/>
      <c r="APE5" s="86"/>
      <c r="APF5" s="86"/>
      <c r="APG5" s="86"/>
      <c r="APH5" s="86"/>
      <c r="API5" s="86"/>
      <c r="APJ5" s="86"/>
      <c r="APK5" s="86"/>
      <c r="APL5" s="86"/>
      <c r="APM5" s="86"/>
      <c r="APN5" s="86"/>
      <c r="APO5" s="86"/>
      <c r="APP5" s="86"/>
      <c r="APQ5" s="86"/>
      <c r="APR5" s="86"/>
      <c r="APS5" s="86"/>
      <c r="APT5" s="86"/>
      <c r="APU5" s="86"/>
      <c r="APV5" s="86"/>
      <c r="APW5" s="86"/>
      <c r="APX5" s="86"/>
      <c r="APY5" s="86"/>
      <c r="APZ5" s="86"/>
      <c r="AQA5" s="86"/>
      <c r="AQB5" s="86"/>
      <c r="AQC5" s="86"/>
      <c r="AQD5" s="86"/>
      <c r="AQE5" s="86"/>
      <c r="AQF5" s="86"/>
      <c r="AQG5" s="86"/>
      <c r="AQH5" s="86"/>
      <c r="AQI5" s="86"/>
      <c r="AQJ5" s="86"/>
      <c r="AQK5" s="86"/>
      <c r="AQL5" s="86"/>
      <c r="AQM5" s="86"/>
      <c r="AQN5" s="86"/>
      <c r="AQO5" s="86"/>
      <c r="AQP5" s="86"/>
      <c r="AQQ5" s="86"/>
      <c r="AQR5" s="86"/>
      <c r="AQS5" s="86"/>
      <c r="AQT5" s="86"/>
      <c r="AQU5" s="86"/>
      <c r="AQV5" s="86"/>
      <c r="AQW5" s="86"/>
      <c r="AQX5" s="86"/>
      <c r="AQY5" s="86"/>
      <c r="AQZ5" s="86"/>
      <c r="ARA5" s="86"/>
      <c r="ARB5" s="86"/>
      <c r="ARC5" s="86"/>
      <c r="ARD5" s="86"/>
      <c r="ARE5" s="86"/>
      <c r="ARF5" s="86"/>
      <c r="ARG5" s="86"/>
      <c r="ARH5" s="86"/>
      <c r="ARI5" s="86"/>
      <c r="ARJ5" s="86"/>
      <c r="ARK5" s="86"/>
      <c r="ARL5" s="86"/>
      <c r="ARM5" s="86"/>
      <c r="ARN5" s="86"/>
      <c r="ARO5" s="86"/>
      <c r="ARP5" s="86"/>
      <c r="ARQ5" s="86"/>
      <c r="ARR5" s="86"/>
      <c r="ARS5" s="86"/>
      <c r="ART5" s="86"/>
      <c r="ARU5" s="86"/>
      <c r="ARV5" s="86"/>
      <c r="ARW5" s="86"/>
      <c r="ARX5" s="86"/>
      <c r="ARY5" s="86"/>
      <c r="ARZ5" s="86"/>
      <c r="ASA5" s="86"/>
      <c r="ASB5" s="86"/>
      <c r="ASC5" s="86"/>
      <c r="ASD5" s="86"/>
      <c r="ASE5" s="86"/>
      <c r="ASF5" s="86"/>
      <c r="ASG5" s="86"/>
      <c r="ASH5" s="86"/>
      <c r="ASI5" s="86"/>
      <c r="ASJ5" s="86"/>
      <c r="ASK5" s="86"/>
      <c r="ASL5" s="86"/>
      <c r="ASM5" s="86"/>
      <c r="ASN5" s="86"/>
      <c r="ASO5" s="86"/>
      <c r="ASP5" s="86"/>
      <c r="ASQ5" s="86"/>
      <c r="ASR5" s="86"/>
      <c r="ASS5" s="86"/>
      <c r="AST5" s="86"/>
      <c r="ASU5" s="86"/>
      <c r="ASV5" s="86"/>
      <c r="ASW5" s="86"/>
      <c r="ASX5" s="86"/>
      <c r="ASY5" s="86"/>
      <c r="ASZ5" s="86"/>
      <c r="ATA5" s="86"/>
      <c r="ATB5" s="86"/>
      <c r="ATC5" s="86"/>
      <c r="ATD5" s="86"/>
      <c r="ATE5" s="86"/>
      <c r="ATF5" s="86"/>
      <c r="ATG5" s="86"/>
      <c r="ATH5" s="86"/>
      <c r="ATI5" s="86"/>
      <c r="ATJ5" s="86"/>
      <c r="ATK5" s="86"/>
      <c r="ATL5" s="86"/>
      <c r="ATM5" s="86"/>
      <c r="ATN5" s="86"/>
      <c r="ATO5" s="86"/>
      <c r="ATP5" s="86"/>
      <c r="ATQ5" s="86"/>
      <c r="ATR5" s="86"/>
      <c r="ATS5" s="86"/>
      <c r="ATT5" s="86"/>
      <c r="ATU5" s="86"/>
      <c r="ATV5" s="86"/>
      <c r="ATW5" s="86"/>
      <c r="ATX5" s="86"/>
      <c r="ATY5" s="86"/>
      <c r="ATZ5" s="86"/>
      <c r="AUA5" s="86"/>
      <c r="AUB5" s="86"/>
      <c r="AUC5" s="86"/>
      <c r="AUD5" s="86"/>
      <c r="AUE5" s="86"/>
      <c r="AUF5" s="86"/>
      <c r="AUG5" s="86"/>
      <c r="AUH5" s="86"/>
      <c r="AUI5" s="86"/>
      <c r="AUJ5" s="86"/>
      <c r="AUK5" s="86"/>
      <c r="AUL5" s="86"/>
      <c r="AUM5" s="86"/>
      <c r="AUN5" s="86"/>
      <c r="AUO5" s="86"/>
      <c r="AUP5" s="86"/>
      <c r="AUQ5" s="86"/>
      <c r="AUR5" s="86"/>
      <c r="AUS5" s="86"/>
      <c r="AUT5" s="86"/>
      <c r="AUU5" s="86"/>
      <c r="AUV5" s="86"/>
      <c r="AUW5" s="86"/>
      <c r="AUX5" s="86"/>
      <c r="AUY5" s="86"/>
      <c r="AUZ5" s="86"/>
      <c r="AVA5" s="86"/>
      <c r="AVB5" s="86"/>
      <c r="AVC5" s="86"/>
      <c r="AVD5" s="86"/>
      <c r="AVE5" s="86"/>
      <c r="AVF5" s="86"/>
      <c r="AVG5" s="86"/>
      <c r="AVH5" s="86"/>
      <c r="AVI5" s="86"/>
      <c r="AVJ5" s="86"/>
      <c r="AVK5" s="86"/>
      <c r="AVL5" s="86"/>
      <c r="AVM5" s="86"/>
      <c r="AVN5" s="86"/>
      <c r="AVO5" s="86"/>
      <c r="AVP5" s="86"/>
      <c r="AVQ5" s="86"/>
      <c r="AVR5" s="86"/>
      <c r="AVS5" s="86"/>
      <c r="AVT5" s="86"/>
      <c r="AVU5" s="86"/>
      <c r="AVV5" s="86"/>
      <c r="AVW5" s="86"/>
      <c r="AVX5" s="86"/>
      <c r="AVY5" s="86"/>
      <c r="AVZ5" s="86"/>
      <c r="AWA5" s="86"/>
      <c r="AWB5" s="86"/>
      <c r="AWC5" s="86"/>
      <c r="AWD5" s="86"/>
      <c r="AWE5" s="86"/>
      <c r="AWF5" s="86"/>
      <c r="AWG5" s="86"/>
      <c r="AWH5" s="86"/>
      <c r="AWI5" s="86"/>
      <c r="AWJ5" s="86"/>
      <c r="AWK5" s="86"/>
      <c r="AWL5" s="86"/>
      <c r="AWM5" s="86"/>
      <c r="AWN5" s="86"/>
      <c r="AWO5" s="86"/>
      <c r="AWP5" s="86"/>
      <c r="AWQ5" s="86"/>
      <c r="AWR5" s="86"/>
      <c r="AWS5" s="86"/>
      <c r="AWT5" s="86"/>
      <c r="AWU5" s="86"/>
      <c r="AWV5" s="86"/>
      <c r="AWW5" s="86"/>
      <c r="AWX5" s="86"/>
      <c r="AWY5" s="86"/>
      <c r="AWZ5" s="86"/>
      <c r="AXA5" s="86"/>
      <c r="AXB5" s="86"/>
      <c r="AXC5" s="86"/>
      <c r="AXD5" s="86"/>
      <c r="AXE5" s="86"/>
      <c r="AXF5" s="86"/>
      <c r="AXG5" s="86"/>
      <c r="AXH5" s="86"/>
      <c r="AXI5" s="86"/>
      <c r="AXJ5" s="86"/>
      <c r="AXK5" s="86"/>
      <c r="AXL5" s="86"/>
      <c r="AXM5" s="86"/>
      <c r="AXN5" s="86"/>
      <c r="AXO5" s="86"/>
      <c r="AXP5" s="86"/>
      <c r="AXQ5" s="86"/>
      <c r="AXR5" s="86"/>
      <c r="AXS5" s="86"/>
      <c r="AXT5" s="86"/>
      <c r="AXU5" s="86"/>
      <c r="AXV5" s="86"/>
      <c r="AXW5" s="86"/>
      <c r="AXX5" s="86"/>
      <c r="AXY5" s="86"/>
      <c r="AXZ5" s="86"/>
      <c r="AYA5" s="86"/>
      <c r="AYB5" s="86"/>
      <c r="AYC5" s="86"/>
      <c r="AYD5" s="86"/>
      <c r="AYE5" s="86"/>
      <c r="AYF5" s="86"/>
      <c r="AYG5" s="86"/>
      <c r="AYH5" s="86"/>
      <c r="AYI5" s="86"/>
      <c r="AYJ5" s="86"/>
      <c r="AYK5" s="86"/>
      <c r="AYL5" s="86"/>
      <c r="AYM5" s="86"/>
      <c r="AYN5" s="86"/>
      <c r="AYO5" s="86"/>
      <c r="AYP5" s="86"/>
      <c r="AYQ5" s="86"/>
      <c r="AYR5" s="86"/>
      <c r="AYS5" s="86"/>
      <c r="AYT5" s="86"/>
      <c r="AYU5" s="86"/>
      <c r="AYV5" s="86"/>
      <c r="AYW5" s="86"/>
      <c r="AYX5" s="86"/>
      <c r="AYY5" s="86"/>
      <c r="AYZ5" s="86"/>
      <c r="AZA5" s="86"/>
      <c r="AZB5" s="86"/>
      <c r="AZC5" s="86"/>
      <c r="AZD5" s="86"/>
      <c r="AZE5" s="86"/>
      <c r="AZF5" s="86"/>
      <c r="AZG5" s="86"/>
      <c r="AZH5" s="86"/>
      <c r="AZI5" s="86"/>
      <c r="AZJ5" s="86"/>
      <c r="AZK5" s="86"/>
      <c r="AZL5" s="86"/>
      <c r="AZM5" s="86"/>
      <c r="AZN5" s="86"/>
      <c r="AZO5" s="86"/>
      <c r="AZP5" s="86"/>
      <c r="AZQ5" s="86"/>
      <c r="AZR5" s="86"/>
      <c r="AZS5" s="86"/>
      <c r="AZT5" s="86"/>
      <c r="AZU5" s="86"/>
      <c r="AZV5" s="86"/>
      <c r="AZW5" s="86"/>
      <c r="AZX5" s="86"/>
      <c r="AZY5" s="86"/>
      <c r="AZZ5" s="86"/>
      <c r="BAA5" s="86"/>
      <c r="BAB5" s="86"/>
      <c r="BAC5" s="86"/>
      <c r="BAD5" s="86"/>
      <c r="BAE5" s="86"/>
      <c r="BAF5" s="86"/>
      <c r="BAG5" s="86"/>
      <c r="BAH5" s="86"/>
      <c r="BAI5" s="86"/>
      <c r="BAJ5" s="86"/>
      <c r="BAK5" s="86"/>
      <c r="BAL5" s="86"/>
      <c r="BAM5" s="86"/>
      <c r="BAN5" s="86"/>
      <c r="BAO5" s="86"/>
      <c r="BAP5" s="86"/>
      <c r="BAQ5" s="86"/>
      <c r="BAR5" s="86"/>
      <c r="BAS5" s="86"/>
      <c r="BAT5" s="86"/>
      <c r="BAU5" s="86"/>
      <c r="BAV5" s="86"/>
      <c r="BAW5" s="86"/>
      <c r="BAX5" s="86"/>
      <c r="BAY5" s="86"/>
      <c r="BAZ5" s="86"/>
      <c r="BBA5" s="86"/>
      <c r="BBB5" s="86"/>
      <c r="BBC5" s="86"/>
      <c r="BBD5" s="86"/>
      <c r="BBE5" s="86"/>
      <c r="BBF5" s="86"/>
      <c r="BBG5" s="86"/>
      <c r="BBH5" s="86"/>
      <c r="BBI5" s="86"/>
      <c r="BBJ5" s="86"/>
      <c r="BBK5" s="86"/>
      <c r="BBL5" s="86"/>
      <c r="BBM5" s="86"/>
      <c r="BBN5" s="86"/>
      <c r="BBO5" s="86"/>
      <c r="BBP5" s="86"/>
      <c r="BBQ5" s="86"/>
      <c r="BBR5" s="86"/>
      <c r="BBS5" s="86"/>
      <c r="BBT5" s="86"/>
      <c r="BBU5" s="86"/>
      <c r="BBV5" s="86"/>
      <c r="BBW5" s="86"/>
      <c r="BBX5" s="86"/>
      <c r="BBY5" s="86"/>
      <c r="BBZ5" s="86"/>
      <c r="BCA5" s="86"/>
      <c r="BCB5" s="86"/>
      <c r="BCC5" s="86"/>
      <c r="BCD5" s="86"/>
      <c r="BCE5" s="86"/>
      <c r="BCF5" s="86"/>
      <c r="BCG5" s="86"/>
      <c r="BCH5" s="86"/>
      <c r="BCI5" s="86"/>
      <c r="BCJ5" s="86"/>
      <c r="BCK5" s="86"/>
      <c r="BCL5" s="86"/>
      <c r="BCM5" s="86"/>
      <c r="BCN5" s="86"/>
      <c r="BCO5" s="86"/>
      <c r="BCP5" s="86"/>
      <c r="BCQ5" s="86"/>
      <c r="BCR5" s="86"/>
      <c r="BCS5" s="86"/>
      <c r="BCT5" s="86"/>
      <c r="BCU5" s="86"/>
      <c r="BCV5" s="86"/>
      <c r="BCW5" s="86"/>
      <c r="BCX5" s="86"/>
      <c r="BCY5" s="86"/>
      <c r="BCZ5" s="86"/>
      <c r="BDA5" s="86"/>
      <c r="BDB5" s="86"/>
      <c r="BDC5" s="86"/>
      <c r="BDD5" s="86"/>
      <c r="BDE5" s="86"/>
      <c r="BDF5" s="86"/>
      <c r="BDG5" s="86"/>
      <c r="BDH5" s="86"/>
      <c r="BDI5" s="86"/>
      <c r="BDJ5" s="86"/>
      <c r="BDK5" s="86"/>
      <c r="BDL5" s="86"/>
      <c r="BDM5" s="86"/>
      <c r="BDN5" s="86"/>
      <c r="BDO5" s="86"/>
      <c r="BDP5" s="86"/>
      <c r="BDQ5" s="86"/>
      <c r="BDR5" s="86"/>
      <c r="BDS5" s="86"/>
      <c r="BDT5" s="86"/>
      <c r="BDU5" s="86"/>
      <c r="BDV5" s="86"/>
      <c r="BDW5" s="86"/>
      <c r="BDX5" s="86"/>
      <c r="BDY5" s="86"/>
      <c r="BDZ5" s="86"/>
      <c r="BEA5" s="86"/>
      <c r="BEB5" s="86"/>
      <c r="BEC5" s="86"/>
      <c r="BED5" s="86"/>
      <c r="BEE5" s="86"/>
      <c r="BEF5" s="86"/>
      <c r="BEG5" s="86"/>
      <c r="BEH5" s="86"/>
      <c r="BEI5" s="86"/>
      <c r="BEJ5" s="86"/>
      <c r="BEK5" s="86"/>
      <c r="BEL5" s="86"/>
      <c r="BEM5" s="86"/>
      <c r="BEN5" s="86"/>
      <c r="BEO5" s="86"/>
      <c r="BEP5" s="86"/>
      <c r="BEQ5" s="86"/>
      <c r="BER5" s="86"/>
      <c r="BES5" s="86"/>
      <c r="BET5" s="86"/>
      <c r="BEU5" s="86"/>
      <c r="BEV5" s="86"/>
      <c r="BEW5" s="86"/>
      <c r="BEX5" s="86"/>
      <c r="BEY5" s="86"/>
      <c r="BEZ5" s="86"/>
      <c r="BFA5" s="86"/>
      <c r="BFB5" s="86"/>
      <c r="BFC5" s="86"/>
      <c r="BFD5" s="86"/>
      <c r="BFE5" s="86"/>
      <c r="BFF5" s="86"/>
      <c r="BFG5" s="86"/>
      <c r="BFH5" s="86"/>
      <c r="BFI5" s="86"/>
      <c r="BFJ5" s="86"/>
      <c r="BFK5" s="86"/>
      <c r="BFL5" s="86"/>
      <c r="BFM5" s="86"/>
      <c r="BFN5" s="86"/>
      <c r="BFO5" s="86"/>
      <c r="BFP5" s="86"/>
      <c r="BFQ5" s="86"/>
      <c r="BFR5" s="86"/>
      <c r="BFS5" s="86"/>
      <c r="BFT5" s="86"/>
      <c r="BFU5" s="86"/>
      <c r="BFV5" s="86"/>
      <c r="BFW5" s="86"/>
      <c r="BFX5" s="86"/>
      <c r="BFY5" s="86"/>
      <c r="BFZ5" s="86"/>
      <c r="BGA5" s="86"/>
      <c r="BGB5" s="86"/>
      <c r="BGC5" s="86"/>
      <c r="BGD5" s="86"/>
      <c r="BGE5" s="86"/>
      <c r="BGF5" s="86"/>
      <c r="BGG5" s="86"/>
      <c r="BGH5" s="86"/>
      <c r="BGI5" s="86"/>
      <c r="BGJ5" s="86"/>
      <c r="BGK5" s="86"/>
      <c r="BGL5" s="86"/>
      <c r="BGM5" s="86"/>
      <c r="BGN5" s="86"/>
      <c r="BGO5" s="86"/>
      <c r="BGP5" s="86"/>
      <c r="BGQ5" s="86"/>
      <c r="BGR5" s="86"/>
      <c r="BGS5" s="86"/>
      <c r="BGT5" s="86"/>
      <c r="BGU5" s="86"/>
      <c r="BGV5" s="86"/>
      <c r="BGW5" s="86"/>
      <c r="BGX5" s="86"/>
      <c r="BGY5" s="86"/>
      <c r="BGZ5" s="86"/>
      <c r="BHA5" s="86"/>
      <c r="BHB5" s="86"/>
      <c r="BHC5" s="86"/>
      <c r="BHD5" s="86"/>
      <c r="BHE5" s="86"/>
      <c r="BHF5" s="86"/>
      <c r="BHG5" s="86"/>
      <c r="BHH5" s="86"/>
      <c r="BHI5" s="86"/>
      <c r="BHJ5" s="86"/>
      <c r="BHK5" s="86"/>
      <c r="BHL5" s="86"/>
      <c r="BHM5" s="86"/>
      <c r="BHN5" s="86"/>
      <c r="BHO5" s="86"/>
      <c r="BHP5" s="86"/>
      <c r="BHQ5" s="86"/>
      <c r="BHR5" s="86"/>
      <c r="BHS5" s="86"/>
      <c r="BHT5" s="86"/>
      <c r="BHU5" s="86"/>
      <c r="BHV5" s="86"/>
      <c r="BHW5" s="86"/>
      <c r="BHX5" s="86"/>
      <c r="BHY5" s="86"/>
      <c r="BHZ5" s="86"/>
      <c r="BIA5" s="86"/>
      <c r="BIB5" s="86"/>
      <c r="BIC5" s="86"/>
      <c r="BID5" s="86"/>
      <c r="BIE5" s="86"/>
      <c r="BIF5" s="86"/>
      <c r="BIG5" s="86"/>
      <c r="BIH5" s="86"/>
      <c r="BII5" s="86"/>
      <c r="BIJ5" s="86"/>
      <c r="BIK5" s="86"/>
      <c r="BIL5" s="86"/>
      <c r="BIM5" s="86"/>
      <c r="BIN5" s="86"/>
      <c r="BIO5" s="86"/>
      <c r="BIP5" s="86"/>
      <c r="BIQ5" s="86"/>
      <c r="BIR5" s="86"/>
      <c r="BIS5" s="86"/>
      <c r="BIT5" s="86"/>
      <c r="BIU5" s="86"/>
      <c r="BIV5" s="86"/>
      <c r="BIW5" s="86"/>
      <c r="BIX5" s="86"/>
      <c r="BIY5" s="86"/>
      <c r="BIZ5" s="86"/>
      <c r="BJA5" s="86"/>
      <c r="BJB5" s="86"/>
      <c r="BJC5" s="86"/>
      <c r="BJD5" s="86"/>
      <c r="BJE5" s="86"/>
      <c r="BJF5" s="86"/>
      <c r="BJG5" s="86"/>
      <c r="BJH5" s="86"/>
      <c r="BJI5" s="86"/>
      <c r="BJJ5" s="86"/>
      <c r="BJK5" s="86"/>
      <c r="BJL5" s="86"/>
      <c r="BJM5" s="86"/>
      <c r="BJN5" s="86"/>
      <c r="BJO5" s="86"/>
      <c r="BJP5" s="86"/>
      <c r="BJQ5" s="86"/>
      <c r="BJR5" s="86"/>
      <c r="BJS5" s="86"/>
      <c r="BJT5" s="86"/>
      <c r="BJU5" s="86"/>
      <c r="BJV5" s="86"/>
      <c r="BJW5" s="86"/>
      <c r="BJX5" s="86"/>
      <c r="BJY5" s="86"/>
      <c r="BJZ5" s="86"/>
      <c r="BKA5" s="86"/>
      <c r="BKB5" s="86"/>
      <c r="BKC5" s="86"/>
      <c r="BKD5" s="86"/>
      <c r="BKE5" s="86"/>
      <c r="BKF5" s="86"/>
      <c r="BKG5" s="86"/>
      <c r="BKH5" s="86"/>
      <c r="BKI5" s="86"/>
      <c r="BKJ5" s="86"/>
      <c r="BKK5" s="86"/>
      <c r="BKL5" s="86"/>
      <c r="BKM5" s="86"/>
      <c r="BKN5" s="86"/>
      <c r="BKO5" s="86"/>
      <c r="BKP5" s="86"/>
      <c r="BKQ5" s="86"/>
      <c r="BKR5" s="86"/>
      <c r="BKS5" s="86"/>
      <c r="BKT5" s="86"/>
      <c r="BKU5" s="86"/>
      <c r="BKV5" s="86"/>
      <c r="BKW5" s="86"/>
      <c r="BKX5" s="86"/>
      <c r="BKY5" s="86"/>
      <c r="BKZ5" s="86"/>
      <c r="BLA5" s="86"/>
      <c r="BLB5" s="86"/>
      <c r="BLC5" s="86"/>
      <c r="BLD5" s="86"/>
      <c r="BLE5" s="86"/>
      <c r="BLF5" s="86"/>
      <c r="BLG5" s="86"/>
      <c r="BLH5" s="86"/>
      <c r="BLI5" s="86"/>
      <c r="BLJ5" s="86"/>
      <c r="BLK5" s="86"/>
      <c r="BLL5" s="86"/>
      <c r="BLM5" s="86"/>
      <c r="BLN5" s="86"/>
      <c r="BLO5" s="86"/>
      <c r="BLP5" s="86"/>
      <c r="BLQ5" s="86"/>
      <c r="BLR5" s="86"/>
      <c r="BLS5" s="86"/>
      <c r="BLT5" s="86"/>
      <c r="BLU5" s="86"/>
      <c r="BLV5" s="86"/>
      <c r="BLW5" s="86"/>
      <c r="BLX5" s="86"/>
      <c r="BLY5" s="86"/>
      <c r="BLZ5" s="86"/>
      <c r="BMA5" s="86"/>
      <c r="BMB5" s="86"/>
      <c r="BMC5" s="86"/>
      <c r="BMD5" s="86"/>
      <c r="BME5" s="86"/>
      <c r="BMF5" s="86"/>
      <c r="BMG5" s="86"/>
      <c r="BMH5" s="86"/>
      <c r="BMI5" s="86"/>
      <c r="BMJ5" s="86"/>
      <c r="BMK5" s="86"/>
      <c r="BML5" s="86"/>
      <c r="BMM5" s="86"/>
      <c r="BMN5" s="86"/>
      <c r="BMO5" s="86"/>
      <c r="BMP5" s="86"/>
      <c r="BMQ5" s="86"/>
      <c r="BMR5" s="86"/>
      <c r="BMS5" s="86"/>
      <c r="BMT5" s="86"/>
      <c r="BMU5" s="86"/>
      <c r="BMV5" s="86"/>
      <c r="BMW5" s="86"/>
      <c r="BMX5" s="86"/>
      <c r="BMY5" s="86"/>
      <c r="BMZ5" s="86"/>
      <c r="BNA5" s="86"/>
      <c r="BNB5" s="86"/>
      <c r="BNC5" s="86"/>
      <c r="BND5" s="86"/>
      <c r="BNE5" s="86"/>
      <c r="BNF5" s="86"/>
      <c r="BNG5" s="86"/>
      <c r="BNH5" s="86"/>
      <c r="BNI5" s="86"/>
      <c r="BNJ5" s="86"/>
      <c r="BNK5" s="86"/>
      <c r="BNL5" s="86"/>
      <c r="BNM5" s="86"/>
      <c r="BNN5" s="86"/>
      <c r="BNO5" s="86"/>
      <c r="BNP5" s="86"/>
      <c r="BNQ5" s="86"/>
      <c r="BNR5" s="86"/>
      <c r="BNS5" s="86"/>
      <c r="BNT5" s="86"/>
      <c r="BNU5" s="86"/>
      <c r="BNV5" s="86"/>
      <c r="BNW5" s="86"/>
      <c r="BNX5" s="86"/>
      <c r="BNY5" s="86"/>
      <c r="BNZ5" s="86"/>
      <c r="BOA5" s="86"/>
      <c r="BOB5" s="86"/>
      <c r="BOC5" s="86"/>
      <c r="BOD5" s="86"/>
      <c r="BOE5" s="86"/>
      <c r="BOF5" s="86"/>
      <c r="BOG5" s="86"/>
      <c r="BOH5" s="86"/>
      <c r="BOI5" s="86"/>
      <c r="BOJ5" s="86"/>
      <c r="BOK5" s="86"/>
      <c r="BOL5" s="86"/>
      <c r="BOM5" s="86"/>
      <c r="BON5" s="86"/>
      <c r="BOO5" s="86"/>
      <c r="BOP5" s="86"/>
      <c r="BOQ5" s="86"/>
      <c r="BOR5" s="86"/>
      <c r="BOS5" s="86"/>
      <c r="BOT5" s="86"/>
      <c r="BOU5" s="86"/>
      <c r="BOV5" s="86"/>
      <c r="BOW5" s="86"/>
      <c r="BOX5" s="86"/>
      <c r="BOY5" s="86"/>
      <c r="BOZ5" s="86"/>
      <c r="BPA5" s="86"/>
      <c r="BPB5" s="86"/>
      <c r="BPC5" s="86"/>
      <c r="BPD5" s="86"/>
      <c r="BPE5" s="86"/>
      <c r="BPF5" s="86"/>
      <c r="BPG5" s="86"/>
      <c r="BPH5" s="86"/>
      <c r="BPI5" s="86"/>
      <c r="BPJ5" s="86"/>
      <c r="BPK5" s="86"/>
      <c r="BPL5" s="86"/>
      <c r="BPM5" s="86"/>
      <c r="BPN5" s="86"/>
      <c r="BPO5" s="86"/>
      <c r="BPP5" s="86"/>
      <c r="BPQ5" s="86"/>
      <c r="BPR5" s="86"/>
      <c r="BPS5" s="86"/>
      <c r="BPT5" s="86"/>
      <c r="BPU5" s="86"/>
      <c r="BPV5" s="86"/>
      <c r="BPW5" s="86"/>
      <c r="BPX5" s="86"/>
      <c r="BPY5" s="86"/>
      <c r="BPZ5" s="86"/>
      <c r="BQA5" s="86"/>
      <c r="BQB5" s="86"/>
      <c r="BQC5" s="86"/>
      <c r="BQD5" s="86"/>
      <c r="BQE5" s="86"/>
      <c r="BQF5" s="86"/>
      <c r="BQG5" s="86"/>
      <c r="BQH5" s="86"/>
      <c r="BQI5" s="86"/>
      <c r="BQJ5" s="86"/>
      <c r="BQK5" s="86"/>
      <c r="BQL5" s="86"/>
      <c r="BQM5" s="86"/>
      <c r="BQN5" s="86"/>
      <c r="BQO5" s="86"/>
      <c r="BQP5" s="86"/>
      <c r="BQQ5" s="86"/>
      <c r="BQR5" s="86"/>
      <c r="BQS5" s="86"/>
      <c r="BQT5" s="86"/>
      <c r="BQU5" s="86"/>
      <c r="BQV5" s="86"/>
      <c r="BQW5" s="86"/>
      <c r="BQX5" s="86"/>
      <c r="BQY5" s="86"/>
      <c r="BQZ5" s="86"/>
      <c r="BRA5" s="86"/>
      <c r="BRB5" s="86"/>
      <c r="BRC5" s="86"/>
      <c r="BRD5" s="86"/>
      <c r="BRE5" s="86"/>
      <c r="BRF5" s="86"/>
      <c r="BRG5" s="86"/>
      <c r="BRH5" s="86"/>
      <c r="BRI5" s="86"/>
      <c r="BRJ5" s="86"/>
      <c r="BRK5" s="86"/>
      <c r="BRL5" s="86"/>
      <c r="BRM5" s="86"/>
      <c r="BRN5" s="86"/>
      <c r="BRO5" s="86"/>
      <c r="BRP5" s="86"/>
      <c r="BRQ5" s="86"/>
      <c r="BRR5" s="86"/>
      <c r="BRS5" s="86"/>
      <c r="BRT5" s="86"/>
      <c r="BRU5" s="86"/>
      <c r="BRV5" s="86"/>
      <c r="BRW5" s="86"/>
      <c r="BRX5" s="86"/>
      <c r="BRY5" s="86"/>
      <c r="BRZ5" s="86"/>
      <c r="BSA5" s="86"/>
      <c r="BSB5" s="86"/>
      <c r="BSC5" s="86"/>
      <c r="BSD5" s="86"/>
      <c r="BSE5" s="86"/>
      <c r="BSF5" s="86"/>
      <c r="BSG5" s="86"/>
      <c r="BSH5" s="86"/>
      <c r="BSI5" s="86"/>
      <c r="BSJ5" s="86"/>
      <c r="BSK5" s="86"/>
      <c r="BSL5" s="86"/>
      <c r="BSM5" s="86"/>
      <c r="BSN5" s="86"/>
      <c r="BSO5" s="86"/>
      <c r="BSP5" s="86"/>
      <c r="BSQ5" s="86"/>
      <c r="BSR5" s="86"/>
      <c r="BSS5" s="86"/>
      <c r="BST5" s="86"/>
      <c r="BSU5" s="86"/>
      <c r="BSV5" s="86"/>
      <c r="BSW5" s="86"/>
      <c r="BSX5" s="86"/>
      <c r="BSY5" s="86"/>
      <c r="BSZ5" s="86"/>
      <c r="BTA5" s="86"/>
      <c r="BTB5" s="86"/>
      <c r="BTC5" s="86"/>
      <c r="BTD5" s="86"/>
      <c r="BTE5" s="86"/>
      <c r="BTF5" s="86"/>
      <c r="BTG5" s="86"/>
      <c r="BTH5" s="86"/>
      <c r="BTI5" s="86"/>
      <c r="BTJ5" s="86"/>
      <c r="BTK5" s="86"/>
      <c r="BTL5" s="86"/>
      <c r="BTM5" s="86"/>
      <c r="BTN5" s="86"/>
      <c r="BTO5" s="86"/>
      <c r="BTP5" s="86"/>
      <c r="BTQ5" s="86"/>
      <c r="BTR5" s="86"/>
      <c r="BTS5" s="86"/>
      <c r="BTT5" s="86"/>
      <c r="BTU5" s="86"/>
      <c r="BTV5" s="86"/>
      <c r="BTW5" s="86"/>
      <c r="BTX5" s="86"/>
      <c r="BTY5" s="86"/>
      <c r="BTZ5" s="86"/>
      <c r="BUA5" s="86"/>
      <c r="BUB5" s="86"/>
      <c r="BUC5" s="86"/>
      <c r="BUD5" s="86"/>
      <c r="BUE5" s="86"/>
      <c r="BUF5" s="86"/>
      <c r="BUG5" s="86"/>
      <c r="BUH5" s="86"/>
      <c r="BUI5" s="86"/>
      <c r="BUJ5" s="86"/>
      <c r="BUK5" s="86"/>
      <c r="BUL5" s="86"/>
      <c r="BUM5" s="86"/>
      <c r="BUN5" s="86"/>
      <c r="BUO5" s="86"/>
      <c r="BUP5" s="86"/>
      <c r="BUQ5" s="86"/>
      <c r="BUR5" s="86"/>
      <c r="BUS5" s="86"/>
      <c r="BUT5" s="86"/>
      <c r="BUU5" s="86"/>
      <c r="BUV5" s="86"/>
      <c r="BUW5" s="86"/>
      <c r="BUX5" s="86"/>
      <c r="BUY5" s="86"/>
      <c r="BUZ5" s="86"/>
      <c r="BVA5" s="86"/>
      <c r="BVB5" s="86"/>
      <c r="BVC5" s="86"/>
      <c r="BVD5" s="86"/>
      <c r="BVE5" s="86"/>
      <c r="BVF5" s="86"/>
      <c r="BVG5" s="86"/>
      <c r="BVH5" s="86"/>
      <c r="BVI5" s="86"/>
      <c r="BVJ5" s="86"/>
      <c r="BVK5" s="86"/>
      <c r="BVL5" s="86"/>
      <c r="BVM5" s="86"/>
      <c r="BVN5" s="86"/>
      <c r="BVO5" s="86"/>
      <c r="BVP5" s="86"/>
      <c r="BVQ5" s="86"/>
      <c r="BVR5" s="86"/>
      <c r="BVS5" s="86"/>
      <c r="BVT5" s="86"/>
      <c r="BVU5" s="86"/>
      <c r="BVV5" s="86"/>
      <c r="BVW5" s="86"/>
      <c r="BVX5" s="86"/>
      <c r="BVY5" s="86"/>
      <c r="BVZ5" s="86"/>
      <c r="BWA5" s="86"/>
      <c r="BWB5" s="86"/>
      <c r="BWC5" s="86"/>
      <c r="BWD5" s="86"/>
      <c r="BWE5" s="86"/>
      <c r="BWF5" s="86"/>
      <c r="BWG5" s="86"/>
      <c r="BWH5" s="86"/>
      <c r="BWI5" s="86"/>
      <c r="BWJ5" s="86"/>
      <c r="BWK5" s="86"/>
      <c r="BWL5" s="86"/>
      <c r="BWM5" s="86"/>
      <c r="BWN5" s="86"/>
      <c r="BWO5" s="86"/>
      <c r="BWP5" s="86"/>
      <c r="BWQ5" s="86"/>
      <c r="BWR5" s="86"/>
      <c r="BWS5" s="86"/>
      <c r="BWT5" s="86"/>
      <c r="BWU5" s="86"/>
      <c r="BWV5" s="86"/>
      <c r="BWW5" s="86"/>
      <c r="BWX5" s="86"/>
      <c r="BWY5" s="86"/>
      <c r="BWZ5" s="86"/>
      <c r="BXA5" s="86"/>
      <c r="BXB5" s="86"/>
      <c r="BXC5" s="86"/>
      <c r="BXD5" s="86"/>
      <c r="BXE5" s="86"/>
      <c r="BXF5" s="86"/>
      <c r="BXG5" s="86"/>
      <c r="BXH5" s="86"/>
      <c r="BXI5" s="86"/>
      <c r="BXJ5" s="86"/>
      <c r="BXK5" s="86"/>
      <c r="BXL5" s="86"/>
      <c r="BXM5" s="86"/>
      <c r="BXN5" s="86"/>
      <c r="BXO5" s="86"/>
      <c r="BXP5" s="86"/>
      <c r="BXQ5" s="86"/>
      <c r="BXR5" s="86"/>
      <c r="BXS5" s="86"/>
      <c r="BXT5" s="86"/>
      <c r="BXU5" s="86"/>
      <c r="BXV5" s="86"/>
      <c r="BXW5" s="86"/>
      <c r="BXX5" s="86"/>
      <c r="BXY5" s="86"/>
      <c r="BXZ5" s="86"/>
      <c r="BYA5" s="86"/>
      <c r="BYB5" s="86"/>
      <c r="BYC5" s="86"/>
      <c r="BYD5" s="86"/>
      <c r="BYE5" s="86"/>
      <c r="BYF5" s="86"/>
      <c r="BYG5" s="86"/>
      <c r="BYH5" s="86"/>
      <c r="BYI5" s="86"/>
      <c r="BYJ5" s="86"/>
      <c r="BYK5" s="86"/>
      <c r="BYL5" s="86"/>
      <c r="BYM5" s="86"/>
      <c r="BYN5" s="86"/>
      <c r="BYO5" s="86"/>
      <c r="BYP5" s="86"/>
      <c r="BYQ5" s="86"/>
      <c r="BYR5" s="86"/>
      <c r="BYS5" s="86"/>
      <c r="BYT5" s="86"/>
      <c r="BYU5" s="86"/>
      <c r="BYV5" s="86"/>
      <c r="BYW5" s="86"/>
      <c r="BYX5" s="86"/>
      <c r="BYY5" s="86"/>
      <c r="BYZ5" s="86"/>
      <c r="BZA5" s="86"/>
      <c r="BZB5" s="86"/>
      <c r="BZC5" s="86"/>
      <c r="BZD5" s="86"/>
      <c r="BZE5" s="86"/>
      <c r="BZF5" s="86"/>
      <c r="BZG5" s="86"/>
      <c r="BZH5" s="86"/>
      <c r="BZI5" s="86"/>
      <c r="BZJ5" s="86"/>
      <c r="BZK5" s="86"/>
      <c r="BZL5" s="86"/>
      <c r="BZM5" s="86"/>
      <c r="BZN5" s="86"/>
      <c r="BZO5" s="86"/>
      <c r="BZP5" s="86"/>
      <c r="BZQ5" s="86"/>
      <c r="BZR5" s="86"/>
      <c r="BZS5" s="86"/>
      <c r="BZT5" s="86"/>
      <c r="BZU5" s="86"/>
      <c r="BZV5" s="86"/>
      <c r="BZW5" s="86"/>
      <c r="BZX5" s="86"/>
      <c r="BZY5" s="86"/>
      <c r="BZZ5" s="86"/>
      <c r="CAA5" s="86"/>
      <c r="CAB5" s="86"/>
      <c r="CAC5" s="86"/>
      <c r="CAD5" s="86"/>
      <c r="CAE5" s="86"/>
      <c r="CAF5" s="86"/>
      <c r="CAG5" s="86"/>
      <c r="CAH5" s="86"/>
      <c r="CAI5" s="86"/>
      <c r="CAJ5" s="86"/>
      <c r="CAK5" s="86"/>
      <c r="CAL5" s="86"/>
      <c r="CAM5" s="86"/>
      <c r="CAN5" s="86"/>
      <c r="CAO5" s="86"/>
      <c r="CAP5" s="86"/>
      <c r="CAQ5" s="86"/>
      <c r="CAR5" s="86"/>
      <c r="CAS5" s="86"/>
      <c r="CAT5" s="86"/>
      <c r="CAU5" s="86"/>
      <c r="CAV5" s="86"/>
      <c r="CAW5" s="86"/>
      <c r="CAX5" s="86"/>
      <c r="CAY5" s="86"/>
      <c r="CAZ5" s="86"/>
      <c r="CBA5" s="86"/>
      <c r="CBB5" s="86"/>
      <c r="CBC5" s="86"/>
      <c r="CBD5" s="86"/>
      <c r="CBE5" s="86"/>
      <c r="CBF5" s="86"/>
      <c r="CBG5" s="86"/>
      <c r="CBH5" s="86"/>
      <c r="CBI5" s="86"/>
      <c r="CBJ5" s="86"/>
      <c r="CBK5" s="86"/>
      <c r="CBL5" s="86"/>
      <c r="CBM5" s="86"/>
      <c r="CBN5" s="86"/>
      <c r="CBO5" s="86"/>
      <c r="CBP5" s="86"/>
      <c r="CBQ5" s="86"/>
      <c r="CBR5" s="86"/>
      <c r="CBS5" s="86"/>
      <c r="CBT5" s="86"/>
      <c r="CBU5" s="86"/>
      <c r="CBV5" s="86"/>
      <c r="CBW5" s="86"/>
      <c r="CBX5" s="86"/>
      <c r="CBY5" s="86"/>
      <c r="CBZ5" s="86"/>
      <c r="CCA5" s="86"/>
      <c r="CCB5" s="86"/>
      <c r="CCC5" s="86"/>
      <c r="CCD5" s="86"/>
      <c r="CCE5" s="86"/>
      <c r="CCF5" s="86"/>
      <c r="CCG5" s="86"/>
      <c r="CCH5" s="86"/>
      <c r="CCI5" s="86"/>
      <c r="CCJ5" s="86"/>
      <c r="CCK5" s="86"/>
      <c r="CCL5" s="86"/>
      <c r="CCM5" s="86"/>
      <c r="CCN5" s="86"/>
      <c r="CCO5" s="86"/>
      <c r="CCP5" s="86"/>
      <c r="CCQ5" s="86"/>
      <c r="CCR5" s="86"/>
      <c r="CCS5" s="86"/>
      <c r="CCT5" s="86"/>
      <c r="CCU5" s="86"/>
      <c r="CCV5" s="86"/>
      <c r="CCW5" s="86"/>
      <c r="CCX5" s="86"/>
      <c r="CCY5" s="86"/>
      <c r="CCZ5" s="86"/>
      <c r="CDA5" s="86"/>
      <c r="CDB5" s="86"/>
      <c r="CDC5" s="86"/>
      <c r="CDD5" s="86"/>
      <c r="CDE5" s="86"/>
      <c r="CDF5" s="86"/>
      <c r="CDG5" s="86"/>
      <c r="CDH5" s="86"/>
      <c r="CDI5" s="86"/>
      <c r="CDJ5" s="86"/>
      <c r="CDK5" s="86"/>
      <c r="CDL5" s="86"/>
      <c r="CDM5" s="86"/>
      <c r="CDN5" s="86"/>
      <c r="CDO5" s="86"/>
      <c r="CDP5" s="86"/>
      <c r="CDQ5" s="86"/>
      <c r="CDR5" s="86"/>
      <c r="CDS5" s="86"/>
      <c r="CDT5" s="86"/>
      <c r="CDU5" s="86"/>
      <c r="CDV5" s="86"/>
      <c r="CDW5" s="86"/>
      <c r="CDX5" s="86"/>
      <c r="CDY5" s="86"/>
      <c r="CDZ5" s="86"/>
      <c r="CEA5" s="86"/>
      <c r="CEB5" s="86"/>
      <c r="CEC5" s="86"/>
      <c r="CED5" s="86"/>
      <c r="CEE5" s="86"/>
      <c r="CEF5" s="86"/>
      <c r="CEG5" s="86"/>
      <c r="CEH5" s="86"/>
      <c r="CEI5" s="86"/>
      <c r="CEJ5" s="86"/>
      <c r="CEK5" s="86"/>
      <c r="CEL5" s="86"/>
      <c r="CEM5" s="86"/>
      <c r="CEN5" s="86"/>
      <c r="CEO5" s="86"/>
      <c r="CEP5" s="86"/>
      <c r="CEQ5" s="86"/>
      <c r="CER5" s="86"/>
      <c r="CES5" s="86"/>
      <c r="CET5" s="86"/>
      <c r="CEU5" s="86"/>
      <c r="CEV5" s="86"/>
      <c r="CEW5" s="86"/>
      <c r="CEX5" s="86"/>
      <c r="CEY5" s="86"/>
      <c r="CEZ5" s="86"/>
      <c r="CFA5" s="86"/>
      <c r="CFB5" s="86"/>
      <c r="CFC5" s="86"/>
      <c r="CFD5" s="86"/>
      <c r="CFE5" s="86"/>
      <c r="CFF5" s="86"/>
      <c r="CFG5" s="86"/>
      <c r="CFH5" s="86"/>
      <c r="CFI5" s="86"/>
      <c r="CFJ5" s="86"/>
      <c r="CFK5" s="86"/>
      <c r="CFL5" s="86"/>
      <c r="CFM5" s="86"/>
      <c r="CFN5" s="86"/>
      <c r="CFO5" s="86"/>
      <c r="CFP5" s="86"/>
      <c r="CFQ5" s="86"/>
      <c r="CFR5" s="86"/>
      <c r="CFS5" s="86"/>
      <c r="CFT5" s="86"/>
      <c r="CFU5" s="86"/>
      <c r="CFV5" s="86"/>
      <c r="CFW5" s="86"/>
      <c r="CFX5" s="86"/>
      <c r="CFY5" s="86"/>
      <c r="CFZ5" s="86"/>
      <c r="CGA5" s="86"/>
      <c r="CGB5" s="86"/>
      <c r="CGC5" s="86"/>
      <c r="CGD5" s="86"/>
      <c r="CGE5" s="86"/>
      <c r="CGF5" s="86"/>
      <c r="CGG5" s="86"/>
      <c r="CGH5" s="86"/>
      <c r="CGI5" s="86"/>
      <c r="CGJ5" s="86"/>
      <c r="CGK5" s="86"/>
      <c r="CGL5" s="86"/>
      <c r="CGM5" s="86"/>
      <c r="CGN5" s="86"/>
      <c r="CGO5" s="86"/>
      <c r="CGP5" s="86"/>
      <c r="CGQ5" s="86"/>
      <c r="CGR5" s="86"/>
      <c r="CGS5" s="86"/>
      <c r="CGT5" s="86"/>
      <c r="CGU5" s="86"/>
      <c r="CGV5" s="86"/>
      <c r="CGW5" s="86"/>
      <c r="CGX5" s="86"/>
      <c r="CGY5" s="86"/>
      <c r="CGZ5" s="86"/>
      <c r="CHA5" s="86"/>
      <c r="CHB5" s="86"/>
      <c r="CHC5" s="86"/>
      <c r="CHD5" s="86"/>
      <c r="CHE5" s="86"/>
      <c r="CHF5" s="86"/>
      <c r="CHG5" s="86"/>
      <c r="CHH5" s="86"/>
      <c r="CHI5" s="86"/>
      <c r="CHJ5" s="86"/>
      <c r="CHK5" s="86"/>
      <c r="CHL5" s="86"/>
      <c r="CHM5" s="86"/>
      <c r="CHN5" s="86"/>
      <c r="CHO5" s="86"/>
      <c r="CHP5" s="86"/>
      <c r="CHQ5" s="86"/>
      <c r="CHR5" s="86"/>
      <c r="CHS5" s="86"/>
      <c r="CHT5" s="86"/>
      <c r="CHU5" s="86"/>
      <c r="CHV5" s="86"/>
      <c r="CHW5" s="86"/>
      <c r="CHX5" s="86"/>
      <c r="CHY5" s="86"/>
      <c r="CHZ5" s="86"/>
      <c r="CIA5" s="86"/>
      <c r="CIB5" s="86"/>
      <c r="CIC5" s="86"/>
      <c r="CID5" s="86"/>
      <c r="CIE5" s="86"/>
      <c r="CIF5" s="86"/>
      <c r="CIG5" s="86"/>
      <c r="CIH5" s="86"/>
      <c r="CII5" s="86"/>
      <c r="CIJ5" s="86"/>
      <c r="CIK5" s="86"/>
      <c r="CIL5" s="86"/>
      <c r="CIM5" s="86"/>
      <c r="CIN5" s="86"/>
      <c r="CIO5" s="86"/>
      <c r="CIP5" s="86"/>
      <c r="CIQ5" s="86"/>
      <c r="CIR5" s="86"/>
      <c r="CIS5" s="86"/>
      <c r="CIT5" s="86"/>
      <c r="CIU5" s="86"/>
      <c r="CIV5" s="86"/>
      <c r="CIW5" s="86"/>
      <c r="CIX5" s="86"/>
      <c r="CIY5" s="86"/>
      <c r="CIZ5" s="86"/>
      <c r="CJA5" s="86"/>
      <c r="CJB5" s="86"/>
      <c r="CJC5" s="86"/>
      <c r="CJD5" s="86"/>
      <c r="CJE5" s="86"/>
      <c r="CJF5" s="86"/>
      <c r="CJG5" s="86"/>
      <c r="CJH5" s="86"/>
      <c r="CJI5" s="86"/>
      <c r="CJJ5" s="86"/>
      <c r="CJK5" s="86"/>
      <c r="CJL5" s="86"/>
      <c r="CJM5" s="86"/>
      <c r="CJN5" s="86"/>
      <c r="CJO5" s="86"/>
      <c r="CJP5" s="86"/>
      <c r="CJQ5" s="86"/>
      <c r="CJR5" s="86"/>
      <c r="CJS5" s="86"/>
      <c r="CJT5" s="86"/>
      <c r="CJU5" s="86"/>
      <c r="CJV5" s="86"/>
      <c r="CJW5" s="86"/>
      <c r="CJX5" s="86"/>
      <c r="CJY5" s="86"/>
      <c r="CJZ5" s="86"/>
      <c r="CKA5" s="86"/>
      <c r="CKB5" s="86"/>
      <c r="CKC5" s="86"/>
      <c r="CKD5" s="86"/>
      <c r="CKE5" s="86"/>
      <c r="CKF5" s="86"/>
      <c r="CKG5" s="86"/>
      <c r="CKH5" s="86"/>
      <c r="CKI5" s="86"/>
      <c r="CKJ5" s="86"/>
      <c r="CKK5" s="86"/>
      <c r="CKL5" s="86"/>
      <c r="CKM5" s="86"/>
      <c r="CKN5" s="86"/>
      <c r="CKO5" s="86"/>
      <c r="CKP5" s="86"/>
      <c r="CKQ5" s="86"/>
      <c r="CKR5" s="86"/>
      <c r="CKS5" s="86"/>
      <c r="CKT5" s="86"/>
      <c r="CKU5" s="86"/>
      <c r="CKV5" s="86"/>
      <c r="CKW5" s="86"/>
      <c r="CKX5" s="86"/>
      <c r="CKY5" s="86"/>
      <c r="CKZ5" s="86"/>
      <c r="CLA5" s="86"/>
      <c r="CLB5" s="86"/>
      <c r="CLC5" s="86"/>
      <c r="CLD5" s="86"/>
      <c r="CLE5" s="86"/>
      <c r="CLF5" s="86"/>
      <c r="CLG5" s="86"/>
      <c r="CLH5" s="86"/>
      <c r="CLI5" s="86"/>
      <c r="CLJ5" s="86"/>
      <c r="CLK5" s="86"/>
      <c r="CLL5" s="86"/>
      <c r="CLM5" s="86"/>
      <c r="CLN5" s="86"/>
      <c r="CLO5" s="86"/>
      <c r="CLP5" s="86"/>
      <c r="CLQ5" s="86"/>
      <c r="CLR5" s="86"/>
      <c r="CLS5" s="86"/>
      <c r="CLT5" s="86"/>
      <c r="CLU5" s="86"/>
      <c r="CLV5" s="86"/>
      <c r="CLW5" s="86"/>
      <c r="CLX5" s="86"/>
      <c r="CLY5" s="86"/>
      <c r="CLZ5" s="86"/>
      <c r="CMA5" s="86"/>
      <c r="CMB5" s="86"/>
      <c r="CMC5" s="86"/>
      <c r="CMD5" s="86"/>
      <c r="CME5" s="86"/>
      <c r="CMF5" s="86"/>
      <c r="CMG5" s="86"/>
      <c r="CMH5" s="86"/>
      <c r="CMI5" s="86"/>
      <c r="CMJ5" s="86"/>
      <c r="CMK5" s="86"/>
      <c r="CML5" s="86"/>
      <c r="CMM5" s="86"/>
      <c r="CMN5" s="86"/>
      <c r="CMO5" s="86"/>
      <c r="CMP5" s="86"/>
      <c r="CMQ5" s="86"/>
      <c r="CMR5" s="86"/>
      <c r="CMS5" s="86"/>
      <c r="CMT5" s="86"/>
      <c r="CMU5" s="86"/>
      <c r="CMV5" s="86"/>
      <c r="CMW5" s="86"/>
      <c r="CMX5" s="86"/>
      <c r="CMY5" s="86"/>
      <c r="CMZ5" s="86"/>
      <c r="CNA5" s="86"/>
      <c r="CNB5" s="86"/>
      <c r="CNC5" s="86"/>
      <c r="CND5" s="86"/>
      <c r="CNE5" s="86"/>
      <c r="CNF5" s="86"/>
      <c r="CNG5" s="86"/>
      <c r="CNH5" s="86"/>
      <c r="CNI5" s="86"/>
      <c r="CNJ5" s="86"/>
      <c r="CNK5" s="86"/>
      <c r="CNL5" s="86"/>
      <c r="CNM5" s="86"/>
      <c r="CNN5" s="86"/>
      <c r="CNO5" s="86"/>
      <c r="CNP5" s="86"/>
      <c r="CNQ5" s="86"/>
      <c r="CNR5" s="86"/>
      <c r="CNS5" s="86"/>
      <c r="CNT5" s="86"/>
      <c r="CNU5" s="86"/>
      <c r="CNV5" s="86"/>
      <c r="CNW5" s="86"/>
      <c r="CNX5" s="86"/>
      <c r="CNY5" s="86"/>
      <c r="CNZ5" s="86"/>
      <c r="COA5" s="86"/>
      <c r="COB5" s="86"/>
      <c r="COC5" s="86"/>
      <c r="COD5" s="86"/>
      <c r="COE5" s="86"/>
      <c r="COF5" s="86"/>
      <c r="COG5" s="86"/>
      <c r="COH5" s="86"/>
      <c r="COI5" s="86"/>
      <c r="COJ5" s="86"/>
      <c r="COK5" s="86"/>
      <c r="COL5" s="86"/>
      <c r="COM5" s="86"/>
      <c r="CON5" s="86"/>
      <c r="COO5" s="86"/>
      <c r="COP5" s="86"/>
      <c r="COQ5" s="86"/>
      <c r="COR5" s="86"/>
      <c r="COS5" s="86"/>
      <c r="COT5" s="86"/>
      <c r="COU5" s="86"/>
      <c r="COV5" s="86"/>
      <c r="COW5" s="86"/>
      <c r="COX5" s="86"/>
      <c r="COY5" s="86"/>
      <c r="COZ5" s="86"/>
      <c r="CPA5" s="86"/>
      <c r="CPB5" s="86"/>
      <c r="CPC5" s="86"/>
      <c r="CPD5" s="86"/>
      <c r="CPE5" s="86"/>
      <c r="CPF5" s="86"/>
      <c r="CPG5" s="86"/>
      <c r="CPH5" s="86"/>
      <c r="CPI5" s="86"/>
      <c r="CPJ5" s="86"/>
      <c r="CPK5" s="86"/>
      <c r="CPL5" s="86"/>
      <c r="CPM5" s="86"/>
      <c r="CPN5" s="86"/>
      <c r="CPO5" s="86"/>
      <c r="CPP5" s="86"/>
      <c r="CPQ5" s="86"/>
      <c r="CPR5" s="86"/>
      <c r="CPS5" s="86"/>
      <c r="CPT5" s="86"/>
      <c r="CPU5" s="86"/>
      <c r="CPV5" s="86"/>
      <c r="CPW5" s="86"/>
      <c r="CPX5" s="86"/>
      <c r="CPY5" s="86"/>
      <c r="CPZ5" s="86"/>
      <c r="CQA5" s="86"/>
      <c r="CQB5" s="86"/>
      <c r="CQC5" s="86"/>
      <c r="CQD5" s="86"/>
      <c r="CQE5" s="86"/>
      <c r="CQF5" s="86"/>
      <c r="CQG5" s="86"/>
      <c r="CQH5" s="86"/>
      <c r="CQI5" s="86"/>
      <c r="CQJ5" s="86"/>
      <c r="CQK5" s="86"/>
      <c r="CQL5" s="86"/>
      <c r="CQM5" s="86"/>
      <c r="CQN5" s="86"/>
      <c r="CQO5" s="86"/>
      <c r="CQP5" s="86"/>
      <c r="CQQ5" s="86"/>
      <c r="CQR5" s="86"/>
      <c r="CQS5" s="86"/>
      <c r="CQT5" s="86"/>
      <c r="CQU5" s="86"/>
      <c r="CQV5" s="86"/>
      <c r="CQW5" s="86"/>
      <c r="CQX5" s="86"/>
      <c r="CQY5" s="86"/>
      <c r="CQZ5" s="86"/>
      <c r="CRA5" s="86"/>
      <c r="CRB5" s="86"/>
      <c r="CRC5" s="86"/>
      <c r="CRD5" s="86"/>
      <c r="CRE5" s="86"/>
      <c r="CRF5" s="86"/>
      <c r="CRG5" s="86"/>
      <c r="CRH5" s="86"/>
      <c r="CRI5" s="86"/>
      <c r="CRJ5" s="86"/>
      <c r="CRK5" s="86"/>
      <c r="CRL5" s="86"/>
      <c r="CRM5" s="86"/>
      <c r="CRN5" s="86"/>
      <c r="CRO5" s="86"/>
      <c r="CRP5" s="86"/>
      <c r="CRQ5" s="86"/>
      <c r="CRR5" s="86"/>
      <c r="CRS5" s="86"/>
      <c r="CRT5" s="86"/>
      <c r="CRU5" s="86"/>
      <c r="CRV5" s="86"/>
      <c r="CRW5" s="86"/>
      <c r="CRX5" s="86"/>
      <c r="CRY5" s="86"/>
      <c r="CRZ5" s="86"/>
      <c r="CSA5" s="86"/>
      <c r="CSB5" s="86"/>
      <c r="CSC5" s="86"/>
      <c r="CSD5" s="86"/>
      <c r="CSE5" s="86"/>
      <c r="CSF5" s="86"/>
      <c r="CSG5" s="86"/>
      <c r="CSH5" s="86"/>
      <c r="CSI5" s="86"/>
      <c r="CSJ5" s="86"/>
      <c r="CSK5" s="86"/>
      <c r="CSL5" s="86"/>
      <c r="CSM5" s="86"/>
      <c r="CSN5" s="86"/>
      <c r="CSO5" s="86"/>
      <c r="CSP5" s="86"/>
      <c r="CSQ5" s="86"/>
      <c r="CSR5" s="86"/>
      <c r="CSS5" s="86"/>
      <c r="CST5" s="86"/>
      <c r="CSU5" s="86"/>
      <c r="CSV5" s="86"/>
      <c r="CSW5" s="86"/>
      <c r="CSX5" s="86"/>
      <c r="CSY5" s="86"/>
      <c r="CSZ5" s="86"/>
      <c r="CTA5" s="86"/>
      <c r="CTB5" s="86"/>
      <c r="CTC5" s="86"/>
      <c r="CTD5" s="86"/>
      <c r="CTE5" s="86"/>
      <c r="CTF5" s="86"/>
      <c r="CTG5" s="86"/>
      <c r="CTH5" s="86"/>
      <c r="CTI5" s="86"/>
      <c r="CTJ5" s="86"/>
      <c r="CTK5" s="86"/>
      <c r="CTL5" s="86"/>
      <c r="CTM5" s="86"/>
      <c r="CTN5" s="86"/>
      <c r="CTO5" s="86"/>
      <c r="CTP5" s="86"/>
      <c r="CTQ5" s="86"/>
      <c r="CTR5" s="86"/>
      <c r="CTS5" s="86"/>
      <c r="CTT5" s="86"/>
      <c r="CTU5" s="86"/>
      <c r="CTV5" s="86"/>
      <c r="CTW5" s="86"/>
      <c r="CTX5" s="86"/>
      <c r="CTY5" s="86"/>
      <c r="CTZ5" s="86"/>
      <c r="CUA5" s="86"/>
      <c r="CUB5" s="86"/>
      <c r="CUC5" s="86"/>
      <c r="CUD5" s="86"/>
      <c r="CUE5" s="86"/>
      <c r="CUF5" s="86"/>
      <c r="CUG5" s="86"/>
      <c r="CUH5" s="86"/>
      <c r="CUI5" s="86"/>
      <c r="CUJ5" s="86"/>
      <c r="CUK5" s="86"/>
      <c r="CUL5" s="86"/>
      <c r="CUM5" s="86"/>
      <c r="CUN5" s="86"/>
      <c r="CUO5" s="86"/>
      <c r="CUP5" s="86"/>
      <c r="CUQ5" s="86"/>
      <c r="CUR5" s="86"/>
      <c r="CUS5" s="86"/>
      <c r="CUT5" s="86"/>
      <c r="CUU5" s="86"/>
      <c r="CUV5" s="86"/>
      <c r="CUW5" s="86"/>
      <c r="CUX5" s="86"/>
      <c r="CUY5" s="86"/>
      <c r="CUZ5" s="86"/>
      <c r="CVA5" s="86"/>
      <c r="CVB5" s="86"/>
      <c r="CVC5" s="86"/>
      <c r="CVD5" s="86"/>
      <c r="CVE5" s="86"/>
      <c r="CVF5" s="86"/>
      <c r="CVG5" s="86"/>
      <c r="CVH5" s="86"/>
      <c r="CVI5" s="86"/>
      <c r="CVJ5" s="86"/>
      <c r="CVK5" s="86"/>
      <c r="CVL5" s="86"/>
      <c r="CVM5" s="86"/>
      <c r="CVN5" s="86"/>
      <c r="CVO5" s="86"/>
      <c r="CVP5" s="86"/>
      <c r="CVQ5" s="86"/>
      <c r="CVR5" s="86"/>
      <c r="CVS5" s="86"/>
      <c r="CVT5" s="86"/>
      <c r="CVU5" s="86"/>
      <c r="CVV5" s="86"/>
      <c r="CVW5" s="86"/>
      <c r="CVX5" s="86"/>
      <c r="CVY5" s="86"/>
      <c r="CVZ5" s="86"/>
      <c r="CWA5" s="86"/>
      <c r="CWB5" s="86"/>
      <c r="CWC5" s="86"/>
      <c r="CWD5" s="86"/>
      <c r="CWE5" s="86"/>
      <c r="CWF5" s="86"/>
      <c r="CWG5" s="86"/>
      <c r="CWH5" s="86"/>
      <c r="CWI5" s="86"/>
      <c r="CWJ5" s="86"/>
      <c r="CWK5" s="86"/>
      <c r="CWL5" s="86"/>
      <c r="CWM5" s="86"/>
      <c r="CWN5" s="86"/>
      <c r="CWO5" s="86"/>
      <c r="CWP5" s="86"/>
      <c r="CWQ5" s="86"/>
      <c r="CWR5" s="86"/>
      <c r="CWS5" s="86"/>
      <c r="CWT5" s="86"/>
      <c r="CWU5" s="86"/>
      <c r="CWV5" s="86"/>
      <c r="CWW5" s="86"/>
      <c r="CWX5" s="86"/>
      <c r="CWY5" s="86"/>
      <c r="CWZ5" s="86"/>
      <c r="CXA5" s="86"/>
      <c r="CXB5" s="86"/>
      <c r="CXC5" s="86"/>
      <c r="CXD5" s="86"/>
      <c r="CXE5" s="86"/>
      <c r="CXF5" s="86"/>
      <c r="CXG5" s="86"/>
      <c r="CXH5" s="86"/>
      <c r="CXI5" s="86"/>
      <c r="CXJ5" s="86"/>
      <c r="CXK5" s="86"/>
      <c r="CXL5" s="86"/>
      <c r="CXM5" s="86"/>
      <c r="CXN5" s="86"/>
      <c r="CXO5" s="86"/>
      <c r="CXP5" s="86"/>
      <c r="CXQ5" s="86"/>
      <c r="CXR5" s="86"/>
      <c r="CXS5" s="86"/>
      <c r="CXT5" s="86"/>
      <c r="CXU5" s="86"/>
      <c r="CXV5" s="86"/>
      <c r="CXW5" s="86"/>
      <c r="CXX5" s="86"/>
      <c r="CXY5" s="86"/>
      <c r="CXZ5" s="86"/>
      <c r="CYA5" s="86"/>
      <c r="CYB5" s="86"/>
      <c r="CYC5" s="86"/>
      <c r="CYD5" s="86"/>
      <c r="CYE5" s="86"/>
      <c r="CYF5" s="86"/>
      <c r="CYG5" s="86"/>
      <c r="CYH5" s="86"/>
      <c r="CYI5" s="86"/>
      <c r="CYJ5" s="86"/>
      <c r="CYK5" s="86"/>
      <c r="CYL5" s="86"/>
      <c r="CYM5" s="86"/>
      <c r="CYN5" s="86"/>
      <c r="CYO5" s="86"/>
      <c r="CYP5" s="86"/>
      <c r="CYQ5" s="86"/>
      <c r="CYR5" s="86"/>
      <c r="CYS5" s="86"/>
      <c r="CYT5" s="86"/>
      <c r="CYU5" s="86"/>
      <c r="CYV5" s="86"/>
      <c r="CYW5" s="86"/>
      <c r="CYX5" s="86"/>
      <c r="CYY5" s="86"/>
      <c r="CYZ5" s="86"/>
      <c r="CZA5" s="86"/>
      <c r="CZB5" s="86"/>
      <c r="CZC5" s="86"/>
      <c r="CZD5" s="86"/>
      <c r="CZE5" s="86"/>
      <c r="CZF5" s="86"/>
      <c r="CZG5" s="86"/>
      <c r="CZH5" s="86"/>
      <c r="CZI5" s="86"/>
      <c r="CZJ5" s="86"/>
      <c r="CZK5" s="86"/>
      <c r="CZL5" s="86"/>
      <c r="CZM5" s="86"/>
      <c r="CZN5" s="86"/>
      <c r="CZO5" s="86"/>
      <c r="CZP5" s="86"/>
      <c r="CZQ5" s="86"/>
      <c r="CZR5" s="86"/>
      <c r="CZS5" s="86"/>
      <c r="CZT5" s="86"/>
      <c r="CZU5" s="86"/>
      <c r="CZV5" s="86"/>
      <c r="CZW5" s="86"/>
      <c r="CZX5" s="86"/>
      <c r="CZY5" s="86"/>
      <c r="CZZ5" s="86"/>
      <c r="DAA5" s="86"/>
      <c r="DAB5" s="86"/>
      <c r="DAC5" s="86"/>
      <c r="DAD5" s="86"/>
      <c r="DAE5" s="86"/>
      <c r="DAF5" s="86"/>
      <c r="DAG5" s="86"/>
      <c r="DAH5" s="86"/>
      <c r="DAI5" s="86"/>
      <c r="DAJ5" s="86"/>
      <c r="DAK5" s="86"/>
      <c r="DAL5" s="86"/>
      <c r="DAM5" s="86"/>
      <c r="DAN5" s="86"/>
      <c r="DAO5" s="86"/>
      <c r="DAP5" s="86"/>
      <c r="DAQ5" s="86"/>
      <c r="DAR5" s="86"/>
      <c r="DAS5" s="86"/>
      <c r="DAT5" s="86"/>
      <c r="DAU5" s="86"/>
      <c r="DAV5" s="86"/>
      <c r="DAW5" s="86"/>
      <c r="DAX5" s="86"/>
      <c r="DAY5" s="86"/>
      <c r="DAZ5" s="86"/>
      <c r="DBA5" s="86"/>
      <c r="DBB5" s="86"/>
      <c r="DBC5" s="86"/>
      <c r="DBD5" s="86"/>
      <c r="DBE5" s="86"/>
      <c r="DBF5" s="86"/>
      <c r="DBG5" s="86"/>
      <c r="DBH5" s="86"/>
      <c r="DBI5" s="86"/>
      <c r="DBJ5" s="86"/>
      <c r="DBK5" s="86"/>
      <c r="DBL5" s="86"/>
      <c r="DBM5" s="86"/>
      <c r="DBN5" s="86"/>
      <c r="DBO5" s="86"/>
      <c r="DBP5" s="86"/>
      <c r="DBQ5" s="86"/>
      <c r="DBR5" s="86"/>
      <c r="DBS5" s="86"/>
      <c r="DBT5" s="86"/>
      <c r="DBU5" s="86"/>
      <c r="DBV5" s="86"/>
      <c r="DBW5" s="86"/>
      <c r="DBX5" s="86"/>
      <c r="DBY5" s="86"/>
      <c r="DBZ5" s="86"/>
      <c r="DCA5" s="86"/>
      <c r="DCB5" s="86"/>
      <c r="DCC5" s="86"/>
      <c r="DCD5" s="86"/>
      <c r="DCE5" s="86"/>
      <c r="DCF5" s="86"/>
      <c r="DCG5" s="86"/>
      <c r="DCH5" s="86"/>
      <c r="DCI5" s="86"/>
      <c r="DCJ5" s="86"/>
      <c r="DCK5" s="86"/>
      <c r="DCL5" s="86"/>
      <c r="DCM5" s="86"/>
      <c r="DCN5" s="86"/>
      <c r="DCO5" s="86"/>
      <c r="DCP5" s="86"/>
      <c r="DCQ5" s="86"/>
      <c r="DCR5" s="86"/>
      <c r="DCS5" s="86"/>
      <c r="DCT5" s="86"/>
      <c r="DCU5" s="86"/>
      <c r="DCV5" s="86"/>
      <c r="DCW5" s="86"/>
      <c r="DCX5" s="86"/>
      <c r="DCY5" s="86"/>
      <c r="DCZ5" s="86"/>
      <c r="DDA5" s="86"/>
      <c r="DDB5" s="86"/>
      <c r="DDC5" s="86"/>
      <c r="DDD5" s="86"/>
      <c r="DDE5" s="86"/>
      <c r="DDF5" s="86"/>
      <c r="DDG5" s="86"/>
      <c r="DDH5" s="86"/>
      <c r="DDI5" s="86"/>
      <c r="DDJ5" s="86"/>
      <c r="DDK5" s="86"/>
      <c r="DDL5" s="86"/>
      <c r="DDM5" s="86"/>
      <c r="DDN5" s="86"/>
      <c r="DDO5" s="86"/>
      <c r="DDP5" s="86"/>
      <c r="DDQ5" s="86"/>
      <c r="DDR5" s="86"/>
      <c r="DDS5" s="86"/>
      <c r="DDT5" s="86"/>
      <c r="DDU5" s="86"/>
      <c r="DDV5" s="86"/>
      <c r="DDW5" s="86"/>
      <c r="DDX5" s="86"/>
      <c r="DDY5" s="86"/>
      <c r="DDZ5" s="86"/>
      <c r="DEA5" s="86"/>
      <c r="DEB5" s="86"/>
      <c r="DEC5" s="86"/>
      <c r="DED5" s="86"/>
      <c r="DEE5" s="86"/>
      <c r="DEF5" s="86"/>
      <c r="DEG5" s="86"/>
      <c r="DEH5" s="86"/>
      <c r="DEI5" s="86"/>
      <c r="DEJ5" s="86"/>
      <c r="DEK5" s="86"/>
      <c r="DEL5" s="86"/>
      <c r="DEM5" s="86"/>
      <c r="DEN5" s="86"/>
      <c r="DEO5" s="86"/>
      <c r="DEP5" s="86"/>
      <c r="DEQ5" s="86"/>
      <c r="DER5" s="86"/>
      <c r="DES5" s="86"/>
      <c r="DET5" s="86"/>
      <c r="DEU5" s="86"/>
      <c r="DEV5" s="86"/>
      <c r="DEW5" s="86"/>
      <c r="DEX5" s="86"/>
      <c r="DEY5" s="86"/>
      <c r="DEZ5" s="86"/>
      <c r="DFA5" s="86"/>
      <c r="DFB5" s="86"/>
      <c r="DFC5" s="86"/>
      <c r="DFD5" s="86"/>
      <c r="DFE5" s="86"/>
      <c r="DFF5" s="86"/>
      <c r="DFG5" s="86"/>
      <c r="DFH5" s="86"/>
      <c r="DFI5" s="86"/>
      <c r="DFJ5" s="86"/>
      <c r="DFK5" s="86"/>
      <c r="DFL5" s="86"/>
      <c r="DFM5" s="86"/>
      <c r="DFN5" s="86"/>
      <c r="DFO5" s="86"/>
      <c r="DFP5" s="86"/>
      <c r="DFQ5" s="86"/>
      <c r="DFR5" s="86"/>
      <c r="DFS5" s="86"/>
      <c r="DFT5" s="86"/>
      <c r="DFU5" s="86"/>
      <c r="DFV5" s="86"/>
      <c r="DFW5" s="86"/>
      <c r="DFX5" s="86"/>
      <c r="DFY5" s="86"/>
      <c r="DFZ5" s="86"/>
      <c r="DGA5" s="86"/>
      <c r="DGB5" s="86"/>
      <c r="DGC5" s="86"/>
      <c r="DGD5" s="86"/>
      <c r="DGE5" s="86"/>
      <c r="DGF5" s="86"/>
      <c r="DGG5" s="86"/>
      <c r="DGH5" s="86"/>
      <c r="DGI5" s="86"/>
      <c r="DGJ5" s="86"/>
      <c r="DGK5" s="86"/>
      <c r="DGL5" s="86"/>
      <c r="DGM5" s="86"/>
      <c r="DGN5" s="86"/>
      <c r="DGO5" s="86"/>
      <c r="DGP5" s="86"/>
      <c r="DGQ5" s="86"/>
      <c r="DGR5" s="86"/>
      <c r="DGS5" s="86"/>
      <c r="DGT5" s="86"/>
      <c r="DGU5" s="86"/>
      <c r="DGV5" s="86"/>
      <c r="DGW5" s="86"/>
      <c r="DGX5" s="86"/>
      <c r="DGY5" s="86"/>
      <c r="DGZ5" s="86"/>
      <c r="DHA5" s="86"/>
      <c r="DHB5" s="86"/>
      <c r="DHC5" s="86"/>
      <c r="DHD5" s="86"/>
      <c r="DHE5" s="86"/>
      <c r="DHF5" s="86"/>
      <c r="DHG5" s="86"/>
      <c r="DHH5" s="86"/>
      <c r="DHI5" s="86"/>
      <c r="DHJ5" s="86"/>
      <c r="DHK5" s="86"/>
      <c r="DHL5" s="86"/>
      <c r="DHM5" s="86"/>
      <c r="DHN5" s="86"/>
      <c r="DHO5" s="86"/>
      <c r="DHP5" s="86"/>
      <c r="DHQ5" s="86"/>
      <c r="DHR5" s="86"/>
      <c r="DHS5" s="86"/>
      <c r="DHT5" s="86"/>
      <c r="DHU5" s="86"/>
      <c r="DHV5" s="86"/>
      <c r="DHW5" s="86"/>
      <c r="DHX5" s="86"/>
      <c r="DHY5" s="86"/>
      <c r="DHZ5" s="86"/>
      <c r="DIA5" s="86"/>
      <c r="DIB5" s="86"/>
      <c r="DIC5" s="86"/>
      <c r="DID5" s="86"/>
      <c r="DIE5" s="86"/>
      <c r="DIF5" s="86"/>
      <c r="DIG5" s="86"/>
      <c r="DIH5" s="86"/>
      <c r="DII5" s="86"/>
      <c r="DIJ5" s="86"/>
      <c r="DIK5" s="86"/>
      <c r="DIL5" s="86"/>
      <c r="DIM5" s="86"/>
      <c r="DIN5" s="86"/>
      <c r="DIO5" s="86"/>
      <c r="DIP5" s="86"/>
      <c r="DIQ5" s="86"/>
      <c r="DIR5" s="86"/>
      <c r="DIS5" s="86"/>
      <c r="DIT5" s="86"/>
      <c r="DIU5" s="86"/>
      <c r="DIV5" s="86"/>
      <c r="DIW5" s="86"/>
      <c r="DIX5" s="86"/>
      <c r="DIY5" s="86"/>
      <c r="DIZ5" s="86"/>
      <c r="DJA5" s="86"/>
      <c r="DJB5" s="86"/>
      <c r="DJC5" s="86"/>
      <c r="DJD5" s="86"/>
      <c r="DJE5" s="86"/>
      <c r="DJF5" s="86"/>
      <c r="DJG5" s="86"/>
      <c r="DJH5" s="86"/>
      <c r="DJI5" s="86"/>
      <c r="DJJ5" s="86"/>
      <c r="DJK5" s="86"/>
      <c r="DJL5" s="86"/>
      <c r="DJM5" s="86"/>
      <c r="DJN5" s="86"/>
      <c r="DJO5" s="86"/>
      <c r="DJP5" s="86"/>
      <c r="DJQ5" s="86"/>
      <c r="DJR5" s="86"/>
      <c r="DJS5" s="86"/>
      <c r="DJT5" s="86"/>
      <c r="DJU5" s="86"/>
      <c r="DJV5" s="86"/>
      <c r="DJW5" s="86"/>
      <c r="DJX5" s="86"/>
      <c r="DJY5" s="86"/>
      <c r="DJZ5" s="86"/>
      <c r="DKA5" s="86"/>
      <c r="DKB5" s="86"/>
      <c r="DKC5" s="86"/>
      <c r="DKD5" s="86"/>
      <c r="DKE5" s="86"/>
      <c r="DKF5" s="86"/>
      <c r="DKG5" s="86"/>
      <c r="DKH5" s="86"/>
      <c r="DKI5" s="86"/>
      <c r="DKJ5" s="86"/>
      <c r="DKK5" s="86"/>
      <c r="DKL5" s="86"/>
      <c r="DKM5" s="86"/>
      <c r="DKN5" s="86"/>
      <c r="DKO5" s="86"/>
      <c r="DKP5" s="86"/>
      <c r="DKQ5" s="86"/>
      <c r="DKR5" s="86"/>
      <c r="DKS5" s="86"/>
      <c r="DKT5" s="86"/>
      <c r="DKU5" s="86"/>
      <c r="DKV5" s="86"/>
      <c r="DKW5" s="86"/>
      <c r="DKX5" s="86"/>
      <c r="DKY5" s="86"/>
      <c r="DKZ5" s="86"/>
      <c r="DLA5" s="86"/>
      <c r="DLB5" s="86"/>
      <c r="DLC5" s="86"/>
      <c r="DLD5" s="86"/>
      <c r="DLE5" s="86"/>
      <c r="DLF5" s="86"/>
      <c r="DLG5" s="86"/>
      <c r="DLH5" s="86"/>
      <c r="DLI5" s="86"/>
      <c r="DLJ5" s="86"/>
      <c r="DLK5" s="86"/>
      <c r="DLL5" s="86"/>
      <c r="DLM5" s="86"/>
      <c r="DLN5" s="86"/>
      <c r="DLO5" s="86"/>
      <c r="DLP5" s="86"/>
      <c r="DLQ5" s="86"/>
      <c r="DLR5" s="86"/>
      <c r="DLS5" s="86"/>
      <c r="DLT5" s="86"/>
      <c r="DLU5" s="86"/>
      <c r="DLV5" s="86"/>
      <c r="DLW5" s="86"/>
      <c r="DLX5" s="86"/>
      <c r="DLY5" s="86"/>
      <c r="DLZ5" s="86"/>
      <c r="DMA5" s="86"/>
      <c r="DMB5" s="86"/>
      <c r="DMC5" s="86"/>
      <c r="DMD5" s="86"/>
      <c r="DME5" s="86"/>
      <c r="DMF5" s="86"/>
      <c r="DMG5" s="86"/>
      <c r="DMH5" s="86"/>
      <c r="DMI5" s="86"/>
      <c r="DMJ5" s="86"/>
      <c r="DMK5" s="86"/>
      <c r="DML5" s="86"/>
      <c r="DMM5" s="86"/>
      <c r="DMN5" s="86"/>
      <c r="DMO5" s="86"/>
      <c r="DMP5" s="86"/>
      <c r="DMQ5" s="86"/>
      <c r="DMR5" s="86"/>
      <c r="DMS5" s="86"/>
      <c r="DMT5" s="86"/>
      <c r="DMU5" s="86"/>
      <c r="DMV5" s="86"/>
      <c r="DMW5" s="86"/>
      <c r="DMX5" s="86"/>
      <c r="DMY5" s="86"/>
      <c r="DMZ5" s="86"/>
      <c r="DNA5" s="86"/>
      <c r="DNB5" s="86"/>
      <c r="DNC5" s="86"/>
      <c r="DND5" s="86"/>
      <c r="DNE5" s="86"/>
      <c r="DNF5" s="86"/>
      <c r="DNG5" s="86"/>
      <c r="DNH5" s="86"/>
      <c r="DNI5" s="86"/>
      <c r="DNJ5" s="86"/>
      <c r="DNK5" s="86"/>
      <c r="DNL5" s="86"/>
      <c r="DNM5" s="86"/>
      <c r="DNN5" s="86"/>
      <c r="DNO5" s="86"/>
      <c r="DNP5" s="86"/>
      <c r="DNQ5" s="86"/>
      <c r="DNR5" s="86"/>
      <c r="DNS5" s="86"/>
      <c r="DNT5" s="86"/>
      <c r="DNU5" s="86"/>
      <c r="DNV5" s="86"/>
      <c r="DNW5" s="86"/>
      <c r="DNX5" s="86"/>
      <c r="DNY5" s="86"/>
      <c r="DNZ5" s="86"/>
      <c r="DOA5" s="86"/>
      <c r="DOB5" s="86"/>
      <c r="DOC5" s="86"/>
      <c r="DOD5" s="86"/>
      <c r="DOE5" s="86"/>
      <c r="DOF5" s="86"/>
      <c r="DOG5" s="86"/>
      <c r="DOH5" s="86"/>
      <c r="DOI5" s="86"/>
      <c r="DOJ5" s="86"/>
      <c r="DOK5" s="86"/>
      <c r="DOL5" s="86"/>
      <c r="DOM5" s="86"/>
      <c r="DON5" s="86"/>
      <c r="DOO5" s="86"/>
      <c r="DOP5" s="86"/>
      <c r="DOQ5" s="86"/>
      <c r="DOR5" s="86"/>
      <c r="DOS5" s="86"/>
      <c r="DOT5" s="86"/>
      <c r="DOU5" s="86"/>
      <c r="DOV5" s="86"/>
      <c r="DOW5" s="86"/>
      <c r="DOX5" s="86"/>
      <c r="DOY5" s="86"/>
      <c r="DOZ5" s="86"/>
      <c r="DPA5" s="86"/>
      <c r="DPB5" s="86"/>
      <c r="DPC5" s="86"/>
      <c r="DPD5" s="86"/>
      <c r="DPE5" s="86"/>
      <c r="DPF5" s="86"/>
      <c r="DPG5" s="86"/>
      <c r="DPH5" s="86"/>
      <c r="DPI5" s="86"/>
      <c r="DPJ5" s="86"/>
      <c r="DPK5" s="86"/>
      <c r="DPL5" s="86"/>
      <c r="DPM5" s="86"/>
      <c r="DPN5" s="86"/>
      <c r="DPO5" s="86"/>
      <c r="DPP5" s="86"/>
      <c r="DPQ5" s="86"/>
      <c r="DPR5" s="86"/>
      <c r="DPS5" s="86"/>
      <c r="DPT5" s="86"/>
      <c r="DPU5" s="86"/>
      <c r="DPV5" s="86"/>
      <c r="DPW5" s="86"/>
      <c r="DPX5" s="86"/>
      <c r="DPY5" s="86"/>
      <c r="DPZ5" s="86"/>
      <c r="DQA5" s="86"/>
      <c r="DQB5" s="86"/>
      <c r="DQC5" s="86"/>
      <c r="DQD5" s="86"/>
      <c r="DQE5" s="86"/>
      <c r="DQF5" s="86"/>
      <c r="DQG5" s="86"/>
      <c r="DQH5" s="86"/>
      <c r="DQI5" s="86"/>
      <c r="DQJ5" s="86"/>
      <c r="DQK5" s="86"/>
      <c r="DQL5" s="86"/>
      <c r="DQM5" s="86"/>
      <c r="DQN5" s="86"/>
      <c r="DQO5" s="86"/>
      <c r="DQP5" s="86"/>
      <c r="DQQ5" s="86"/>
      <c r="DQR5" s="86"/>
      <c r="DQS5" s="86"/>
      <c r="DQT5" s="86"/>
      <c r="DQU5" s="86"/>
      <c r="DQV5" s="86"/>
      <c r="DQW5" s="86"/>
      <c r="DQX5" s="86"/>
      <c r="DQY5" s="86"/>
      <c r="DQZ5" s="86"/>
      <c r="DRA5" s="86"/>
      <c r="DRB5" s="86"/>
      <c r="DRC5" s="86"/>
      <c r="DRD5" s="86"/>
      <c r="DRE5" s="86"/>
      <c r="DRF5" s="86"/>
      <c r="DRG5" s="86"/>
      <c r="DRH5" s="86"/>
      <c r="DRI5" s="86"/>
      <c r="DRJ5" s="86"/>
      <c r="DRK5" s="86"/>
      <c r="DRL5" s="86"/>
      <c r="DRM5" s="86"/>
      <c r="DRN5" s="86"/>
      <c r="DRO5" s="86"/>
      <c r="DRP5" s="86"/>
      <c r="DRQ5" s="86"/>
      <c r="DRR5" s="86"/>
      <c r="DRS5" s="86"/>
      <c r="DRT5" s="86"/>
      <c r="DRU5" s="86"/>
      <c r="DRV5" s="86"/>
      <c r="DRW5" s="86"/>
      <c r="DRX5" s="86"/>
      <c r="DRY5" s="86"/>
      <c r="DRZ5" s="86"/>
      <c r="DSA5" s="86"/>
      <c r="DSB5" s="86"/>
      <c r="DSC5" s="86"/>
      <c r="DSD5" s="86"/>
      <c r="DSE5" s="86"/>
      <c r="DSF5" s="86"/>
      <c r="DSG5" s="86"/>
      <c r="DSH5" s="86"/>
      <c r="DSI5" s="86"/>
      <c r="DSJ5" s="86"/>
      <c r="DSK5" s="86"/>
      <c r="DSL5" s="86"/>
      <c r="DSM5" s="86"/>
      <c r="DSN5" s="86"/>
      <c r="DSO5" s="86"/>
      <c r="DSP5" s="86"/>
      <c r="DSQ5" s="86"/>
      <c r="DSR5" s="86"/>
      <c r="DSS5" s="86"/>
      <c r="DST5" s="86"/>
      <c r="DSU5" s="86"/>
      <c r="DSV5" s="86"/>
      <c r="DSW5" s="86"/>
      <c r="DSX5" s="86"/>
      <c r="DSY5" s="86"/>
      <c r="DSZ5" s="86"/>
      <c r="DTA5" s="86"/>
      <c r="DTB5" s="86"/>
      <c r="DTC5" s="86"/>
      <c r="DTD5" s="86"/>
      <c r="DTE5" s="86"/>
      <c r="DTF5" s="86"/>
      <c r="DTG5" s="86"/>
      <c r="DTH5" s="86"/>
      <c r="DTI5" s="86"/>
      <c r="DTJ5" s="86"/>
      <c r="DTK5" s="86"/>
      <c r="DTL5" s="86"/>
      <c r="DTM5" s="86"/>
      <c r="DTN5" s="86"/>
      <c r="DTO5" s="86"/>
      <c r="DTP5" s="86"/>
      <c r="DTQ5" s="86"/>
      <c r="DTR5" s="86"/>
      <c r="DTS5" s="86"/>
      <c r="DTT5" s="86"/>
      <c r="DTU5" s="86"/>
      <c r="DTV5" s="86"/>
      <c r="DTW5" s="86"/>
      <c r="DTX5" s="86"/>
      <c r="DTY5" s="86"/>
      <c r="DTZ5" s="86"/>
      <c r="DUA5" s="86"/>
      <c r="DUB5" s="86"/>
      <c r="DUC5" s="86"/>
      <c r="DUD5" s="86"/>
      <c r="DUE5" s="86"/>
      <c r="DUF5" s="86"/>
      <c r="DUG5" s="86"/>
      <c r="DUH5" s="86"/>
      <c r="DUI5" s="86"/>
      <c r="DUJ5" s="86"/>
      <c r="DUK5" s="86"/>
      <c r="DUL5" s="86"/>
      <c r="DUM5" s="86"/>
      <c r="DUN5" s="86"/>
      <c r="DUO5" s="86"/>
      <c r="DUP5" s="86"/>
      <c r="DUQ5" s="86"/>
      <c r="DUR5" s="86"/>
      <c r="DUS5" s="86"/>
      <c r="DUT5" s="86"/>
      <c r="DUU5" s="86"/>
      <c r="DUV5" s="86"/>
      <c r="DUW5" s="86"/>
      <c r="DUX5" s="86"/>
      <c r="DUY5" s="86"/>
      <c r="DUZ5" s="86"/>
      <c r="DVA5" s="86"/>
      <c r="DVB5" s="86"/>
      <c r="DVC5" s="86"/>
      <c r="DVD5" s="86"/>
      <c r="DVE5" s="86"/>
      <c r="DVF5" s="86"/>
      <c r="DVG5" s="86"/>
      <c r="DVH5" s="86"/>
      <c r="DVI5" s="86"/>
      <c r="DVJ5" s="86"/>
      <c r="DVK5" s="86"/>
      <c r="DVL5" s="86"/>
      <c r="DVM5" s="86"/>
      <c r="DVN5" s="86"/>
      <c r="DVO5" s="86"/>
      <c r="DVP5" s="86"/>
      <c r="DVQ5" s="86"/>
      <c r="DVR5" s="86"/>
      <c r="DVS5" s="86"/>
      <c r="DVT5" s="86"/>
      <c r="DVU5" s="86"/>
      <c r="DVV5" s="86"/>
      <c r="DVW5" s="86"/>
      <c r="DVX5" s="86"/>
      <c r="DVY5" s="86"/>
      <c r="DVZ5" s="86"/>
      <c r="DWA5" s="86"/>
      <c r="DWB5" s="86"/>
      <c r="DWC5" s="86"/>
      <c r="DWD5" s="86"/>
      <c r="DWE5" s="86"/>
      <c r="DWF5" s="86"/>
      <c r="DWG5" s="86"/>
      <c r="DWH5" s="86"/>
      <c r="DWI5" s="86"/>
      <c r="DWJ5" s="86"/>
      <c r="DWK5" s="86"/>
      <c r="DWL5" s="86"/>
      <c r="DWM5" s="86"/>
      <c r="DWN5" s="86"/>
      <c r="DWO5" s="86"/>
      <c r="DWP5" s="86"/>
      <c r="DWQ5" s="86"/>
      <c r="DWR5" s="86"/>
      <c r="DWS5" s="86"/>
      <c r="DWT5" s="86"/>
      <c r="DWU5" s="86"/>
      <c r="DWV5" s="86"/>
      <c r="DWW5" s="86"/>
      <c r="DWX5" s="86"/>
      <c r="DWY5" s="86"/>
      <c r="DWZ5" s="86"/>
      <c r="DXA5" s="86"/>
      <c r="DXB5" s="86"/>
      <c r="DXC5" s="86"/>
      <c r="DXD5" s="86"/>
      <c r="DXE5" s="86"/>
      <c r="DXF5" s="86"/>
      <c r="DXG5" s="86"/>
      <c r="DXH5" s="86"/>
      <c r="DXI5" s="86"/>
      <c r="DXJ5" s="86"/>
      <c r="DXK5" s="86"/>
      <c r="DXL5" s="86"/>
      <c r="DXM5" s="86"/>
      <c r="DXN5" s="86"/>
      <c r="DXO5" s="86"/>
      <c r="DXP5" s="86"/>
      <c r="DXQ5" s="86"/>
      <c r="DXR5" s="86"/>
      <c r="DXS5" s="86"/>
      <c r="DXT5" s="86"/>
      <c r="DXU5" s="86"/>
      <c r="DXV5" s="86"/>
      <c r="DXW5" s="86"/>
      <c r="DXX5" s="86"/>
      <c r="DXY5" s="86"/>
      <c r="DXZ5" s="86"/>
      <c r="DYA5" s="86"/>
      <c r="DYB5" s="86"/>
      <c r="DYC5" s="86"/>
      <c r="DYD5" s="86"/>
      <c r="DYE5" s="86"/>
      <c r="DYF5" s="86"/>
      <c r="DYG5" s="86"/>
      <c r="DYH5" s="86"/>
      <c r="DYI5" s="86"/>
      <c r="DYJ5" s="86"/>
      <c r="DYK5" s="86"/>
      <c r="DYL5" s="86"/>
      <c r="DYM5" s="86"/>
      <c r="DYN5" s="86"/>
      <c r="DYO5" s="86"/>
      <c r="DYP5" s="86"/>
      <c r="DYQ5" s="86"/>
      <c r="DYR5" s="86"/>
      <c r="DYS5" s="86"/>
      <c r="DYT5" s="86"/>
      <c r="DYU5" s="86"/>
      <c r="DYV5" s="86"/>
      <c r="DYW5" s="86"/>
      <c r="DYX5" s="86"/>
      <c r="DYY5" s="86"/>
      <c r="DYZ5" s="86"/>
      <c r="DZA5" s="86"/>
      <c r="DZB5" s="86"/>
      <c r="DZC5" s="86"/>
      <c r="DZD5" s="86"/>
      <c r="DZE5" s="86"/>
      <c r="DZF5" s="86"/>
      <c r="DZG5" s="86"/>
      <c r="DZH5" s="86"/>
      <c r="DZI5" s="86"/>
      <c r="DZJ5" s="86"/>
      <c r="DZK5" s="86"/>
      <c r="DZL5" s="86"/>
      <c r="DZM5" s="86"/>
      <c r="DZN5" s="86"/>
      <c r="DZO5" s="86"/>
      <c r="DZP5" s="86"/>
      <c r="DZQ5" s="86"/>
      <c r="DZR5" s="86"/>
      <c r="DZS5" s="86"/>
      <c r="DZT5" s="86"/>
      <c r="DZU5" s="86"/>
      <c r="DZV5" s="86"/>
      <c r="DZW5" s="86"/>
      <c r="DZX5" s="86"/>
      <c r="DZY5" s="86"/>
      <c r="DZZ5" s="86"/>
      <c r="EAA5" s="86"/>
      <c r="EAB5" s="86"/>
      <c r="EAC5" s="86"/>
      <c r="EAD5" s="86"/>
      <c r="EAE5" s="86"/>
      <c r="EAF5" s="86"/>
      <c r="EAG5" s="86"/>
      <c r="EAH5" s="86"/>
      <c r="EAI5" s="86"/>
      <c r="EAJ5" s="86"/>
      <c r="EAK5" s="86"/>
      <c r="EAL5" s="86"/>
      <c r="EAM5" s="86"/>
      <c r="EAN5" s="86"/>
      <c r="EAO5" s="86"/>
      <c r="EAP5" s="86"/>
      <c r="EAQ5" s="86"/>
      <c r="EAR5" s="86"/>
      <c r="EAS5" s="86"/>
      <c r="EAT5" s="86"/>
      <c r="EAU5" s="86"/>
      <c r="EAV5" s="86"/>
      <c r="EAW5" s="86"/>
      <c r="EAX5" s="86"/>
      <c r="EAY5" s="86"/>
      <c r="EAZ5" s="86"/>
      <c r="EBA5" s="86"/>
      <c r="EBB5" s="86"/>
      <c r="EBC5" s="86"/>
      <c r="EBD5" s="86"/>
      <c r="EBE5" s="86"/>
      <c r="EBF5" s="86"/>
      <c r="EBG5" s="86"/>
      <c r="EBH5" s="86"/>
      <c r="EBI5" s="86"/>
      <c r="EBJ5" s="86"/>
      <c r="EBK5" s="86"/>
      <c r="EBL5" s="86"/>
      <c r="EBM5" s="86"/>
      <c r="EBN5" s="86"/>
      <c r="EBO5" s="86"/>
      <c r="EBP5" s="86"/>
      <c r="EBQ5" s="86"/>
      <c r="EBR5" s="86"/>
      <c r="EBS5" s="86"/>
      <c r="EBT5" s="86"/>
      <c r="EBU5" s="86"/>
      <c r="EBV5" s="86"/>
      <c r="EBW5" s="86"/>
      <c r="EBX5" s="86"/>
      <c r="EBY5" s="86"/>
      <c r="EBZ5" s="86"/>
      <c r="ECA5" s="86"/>
      <c r="ECB5" s="86"/>
      <c r="ECC5" s="86"/>
      <c r="ECD5" s="86"/>
      <c r="ECE5" s="86"/>
      <c r="ECF5" s="86"/>
      <c r="ECG5" s="86"/>
      <c r="ECH5" s="86"/>
      <c r="ECI5" s="86"/>
      <c r="ECJ5" s="86"/>
      <c r="ECK5" s="86"/>
      <c r="ECL5" s="86"/>
      <c r="ECM5" s="86"/>
      <c r="ECN5" s="86"/>
      <c r="ECO5" s="86"/>
      <c r="ECP5" s="86"/>
      <c r="ECQ5" s="86"/>
      <c r="ECR5" s="86"/>
      <c r="ECS5" s="86"/>
      <c r="ECT5" s="86"/>
      <c r="ECU5" s="86"/>
      <c r="ECV5" s="86"/>
      <c r="ECW5" s="86"/>
      <c r="ECX5" s="86"/>
      <c r="ECY5" s="86"/>
      <c r="ECZ5" s="86"/>
      <c r="EDA5" s="86"/>
      <c r="EDB5" s="86"/>
      <c r="EDC5" s="86"/>
      <c r="EDD5" s="86"/>
      <c r="EDE5" s="86"/>
      <c r="EDF5" s="86"/>
      <c r="EDG5" s="86"/>
      <c r="EDH5" s="86"/>
      <c r="EDI5" s="86"/>
      <c r="EDJ5" s="86"/>
      <c r="EDK5" s="86"/>
      <c r="EDL5" s="86"/>
      <c r="EDM5" s="86"/>
      <c r="EDN5" s="86"/>
      <c r="EDO5" s="86"/>
      <c r="EDP5" s="86"/>
      <c r="EDQ5" s="86"/>
      <c r="EDR5" s="86"/>
      <c r="EDS5" s="86"/>
      <c r="EDT5" s="86"/>
      <c r="EDU5" s="86"/>
      <c r="EDV5" s="86"/>
      <c r="EDW5" s="86"/>
      <c r="EDX5" s="86"/>
      <c r="EDY5" s="86"/>
      <c r="EDZ5" s="86"/>
      <c r="EEA5" s="86"/>
      <c r="EEB5" s="86"/>
      <c r="EEC5" s="86"/>
      <c r="EED5" s="86"/>
      <c r="EEE5" s="86"/>
      <c r="EEF5" s="86"/>
      <c r="EEG5" s="86"/>
      <c r="EEH5" s="86"/>
      <c r="EEI5" s="86"/>
      <c r="EEJ5" s="86"/>
      <c r="EEK5" s="86"/>
      <c r="EEL5" s="86"/>
      <c r="EEM5" s="86"/>
      <c r="EEN5" s="86"/>
      <c r="EEO5" s="86"/>
      <c r="EEP5" s="86"/>
      <c r="EEQ5" s="86"/>
      <c r="EER5" s="86"/>
      <c r="EES5" s="86"/>
      <c r="EET5" s="86"/>
      <c r="EEU5" s="86"/>
      <c r="EEV5" s="86"/>
      <c r="EEW5" s="86"/>
      <c r="EEX5" s="86"/>
      <c r="EEY5" s="86"/>
      <c r="EEZ5" s="86"/>
      <c r="EFA5" s="86"/>
      <c r="EFB5" s="86"/>
      <c r="EFC5" s="86"/>
      <c r="EFD5" s="86"/>
      <c r="EFE5" s="86"/>
      <c r="EFF5" s="86"/>
      <c r="EFG5" s="86"/>
      <c r="EFH5" s="86"/>
      <c r="EFI5" s="86"/>
      <c r="EFJ5" s="86"/>
      <c r="EFK5" s="86"/>
      <c r="EFL5" s="86"/>
      <c r="EFM5" s="86"/>
      <c r="EFN5" s="86"/>
      <c r="EFO5" s="86"/>
      <c r="EFP5" s="86"/>
      <c r="EFQ5" s="86"/>
      <c r="EFR5" s="86"/>
      <c r="EFS5" s="86"/>
      <c r="EFT5" s="86"/>
      <c r="EFU5" s="86"/>
      <c r="EFV5" s="86"/>
      <c r="EFW5" s="86"/>
      <c r="EFX5" s="86"/>
      <c r="EFY5" s="86"/>
      <c r="EFZ5" s="86"/>
      <c r="EGA5" s="86"/>
      <c r="EGB5" s="86"/>
      <c r="EGC5" s="86"/>
      <c r="EGD5" s="86"/>
      <c r="EGE5" s="86"/>
      <c r="EGF5" s="86"/>
      <c r="EGG5" s="86"/>
      <c r="EGH5" s="86"/>
      <c r="EGI5" s="86"/>
      <c r="EGJ5" s="86"/>
      <c r="EGK5" s="86"/>
      <c r="EGL5" s="86"/>
      <c r="EGM5" s="86"/>
      <c r="EGN5" s="86"/>
      <c r="EGO5" s="86"/>
      <c r="EGP5" s="86"/>
      <c r="EGQ5" s="86"/>
      <c r="EGR5" s="86"/>
      <c r="EGS5" s="86"/>
      <c r="EGT5" s="86"/>
      <c r="EGU5" s="86"/>
      <c r="EGV5" s="86"/>
      <c r="EGW5" s="86"/>
      <c r="EGX5" s="86"/>
      <c r="EGY5" s="86"/>
      <c r="EGZ5" s="86"/>
      <c r="EHA5" s="86"/>
      <c r="EHB5" s="86"/>
      <c r="EHC5" s="86"/>
      <c r="EHD5" s="86"/>
      <c r="EHE5" s="86"/>
      <c r="EHF5" s="86"/>
      <c r="EHG5" s="86"/>
      <c r="EHH5" s="86"/>
      <c r="EHI5" s="86"/>
      <c r="EHJ5" s="86"/>
      <c r="EHK5" s="86"/>
      <c r="EHL5" s="86"/>
      <c r="EHM5" s="86"/>
      <c r="EHN5" s="86"/>
      <c r="EHO5" s="86"/>
      <c r="EHP5" s="86"/>
      <c r="EHQ5" s="86"/>
      <c r="EHR5" s="86"/>
      <c r="EHS5" s="86"/>
      <c r="EHT5" s="86"/>
      <c r="EHU5" s="86"/>
      <c r="EHV5" s="86"/>
      <c r="EHW5" s="86"/>
      <c r="EHX5" s="86"/>
      <c r="EHY5" s="86"/>
      <c r="EHZ5" s="86"/>
      <c r="EIA5" s="86"/>
      <c r="EIB5" s="86"/>
      <c r="EIC5" s="86"/>
      <c r="EID5" s="86"/>
      <c r="EIE5" s="86"/>
      <c r="EIF5" s="86"/>
      <c r="EIG5" s="86"/>
      <c r="EIH5" s="86"/>
      <c r="EII5" s="86"/>
      <c r="EIJ5" s="86"/>
      <c r="EIK5" s="86"/>
      <c r="EIL5" s="86"/>
      <c r="EIM5" s="86"/>
      <c r="EIN5" s="86"/>
      <c r="EIO5" s="86"/>
      <c r="EIP5" s="86"/>
      <c r="EIQ5" s="86"/>
      <c r="EIR5" s="86"/>
      <c r="EIS5" s="86"/>
      <c r="EIT5" s="86"/>
      <c r="EIU5" s="86"/>
      <c r="EIV5" s="86"/>
      <c r="EIW5" s="86"/>
      <c r="EIX5" s="86"/>
      <c r="EIY5" s="86"/>
      <c r="EIZ5" s="86"/>
      <c r="EJA5" s="86"/>
      <c r="EJB5" s="86"/>
      <c r="EJC5" s="86"/>
      <c r="EJD5" s="86"/>
      <c r="EJE5" s="86"/>
      <c r="EJF5" s="86"/>
      <c r="EJG5" s="86"/>
      <c r="EJH5" s="86"/>
      <c r="EJI5" s="86"/>
      <c r="EJJ5" s="86"/>
      <c r="EJK5" s="86"/>
      <c r="EJL5" s="86"/>
      <c r="EJM5" s="86"/>
      <c r="EJN5" s="86"/>
      <c r="EJO5" s="86"/>
      <c r="EJP5" s="86"/>
      <c r="EJQ5" s="86"/>
      <c r="EJR5" s="86"/>
      <c r="EJS5" s="86"/>
      <c r="EJT5" s="86"/>
      <c r="EJU5" s="86"/>
      <c r="EJV5" s="86"/>
      <c r="EJW5" s="86"/>
      <c r="EJX5" s="86"/>
      <c r="EJY5" s="86"/>
      <c r="EJZ5" s="86"/>
      <c r="EKA5" s="86"/>
      <c r="EKB5" s="86"/>
      <c r="EKC5" s="86"/>
      <c r="EKD5" s="86"/>
      <c r="EKE5" s="86"/>
      <c r="EKF5" s="86"/>
      <c r="EKG5" s="86"/>
      <c r="EKH5" s="86"/>
      <c r="EKI5" s="86"/>
      <c r="EKJ5" s="86"/>
      <c r="EKK5" s="86"/>
      <c r="EKL5" s="86"/>
      <c r="EKM5" s="86"/>
      <c r="EKN5" s="86"/>
      <c r="EKO5" s="86"/>
      <c r="EKP5" s="86"/>
      <c r="EKQ5" s="86"/>
      <c r="EKR5" s="86"/>
      <c r="EKS5" s="86"/>
      <c r="EKT5" s="86"/>
      <c r="EKU5" s="86"/>
      <c r="EKV5" s="86"/>
      <c r="EKW5" s="86"/>
      <c r="EKX5" s="86"/>
      <c r="EKY5" s="86"/>
      <c r="EKZ5" s="86"/>
      <c r="ELA5" s="86"/>
      <c r="ELB5" s="86"/>
      <c r="ELC5" s="86"/>
      <c r="ELD5" s="86"/>
      <c r="ELE5" s="86"/>
      <c r="ELF5" s="86"/>
      <c r="ELG5" s="86"/>
      <c r="ELH5" s="86"/>
      <c r="ELI5" s="86"/>
      <c r="ELJ5" s="86"/>
      <c r="ELK5" s="86"/>
      <c r="ELL5" s="86"/>
      <c r="ELM5" s="86"/>
      <c r="ELN5" s="86"/>
      <c r="ELO5" s="86"/>
      <c r="ELP5" s="86"/>
      <c r="ELQ5" s="86"/>
      <c r="ELR5" s="86"/>
      <c r="ELS5" s="86"/>
      <c r="ELT5" s="86"/>
      <c r="ELU5" s="86"/>
      <c r="ELV5" s="86"/>
      <c r="ELW5" s="86"/>
      <c r="ELX5" s="86"/>
      <c r="ELY5" s="86"/>
      <c r="ELZ5" s="86"/>
      <c r="EMA5" s="86"/>
      <c r="EMB5" s="86"/>
      <c r="EMC5" s="86"/>
      <c r="EMD5" s="86"/>
      <c r="EME5" s="86"/>
      <c r="EMF5" s="86"/>
      <c r="EMG5" s="86"/>
      <c r="EMH5" s="86"/>
      <c r="EMI5" s="86"/>
      <c r="EMJ5" s="86"/>
      <c r="EMK5" s="86"/>
      <c r="EML5" s="86"/>
      <c r="EMM5" s="86"/>
      <c r="EMN5" s="86"/>
      <c r="EMO5" s="86"/>
      <c r="EMP5" s="86"/>
      <c r="EMQ5" s="86"/>
      <c r="EMR5" s="86"/>
      <c r="EMS5" s="86"/>
      <c r="EMT5" s="86"/>
      <c r="EMU5" s="86"/>
      <c r="EMV5" s="86"/>
      <c r="EMW5" s="86"/>
      <c r="EMX5" s="86"/>
      <c r="EMY5" s="86"/>
      <c r="EMZ5" s="86"/>
      <c r="ENA5" s="86"/>
      <c r="ENB5" s="86"/>
      <c r="ENC5" s="86"/>
      <c r="END5" s="86"/>
      <c r="ENE5" s="86"/>
      <c r="ENF5" s="86"/>
      <c r="ENG5" s="86"/>
      <c r="ENH5" s="86"/>
      <c r="ENI5" s="86"/>
      <c r="ENJ5" s="86"/>
      <c r="ENK5" s="86"/>
      <c r="ENL5" s="86"/>
      <c r="ENM5" s="86"/>
      <c r="ENN5" s="86"/>
      <c r="ENO5" s="86"/>
      <c r="ENP5" s="86"/>
      <c r="ENQ5" s="86"/>
      <c r="ENR5" s="86"/>
      <c r="ENS5" s="86"/>
      <c r="ENT5" s="86"/>
      <c r="ENU5" s="86"/>
      <c r="ENV5" s="86"/>
      <c r="ENW5" s="86"/>
      <c r="ENX5" s="86"/>
      <c r="ENY5" s="86"/>
      <c r="ENZ5" s="86"/>
      <c r="EOA5" s="86"/>
      <c r="EOB5" s="86"/>
      <c r="EOC5" s="86"/>
      <c r="EOD5" s="86"/>
      <c r="EOE5" s="86"/>
      <c r="EOF5" s="86"/>
      <c r="EOG5" s="86"/>
      <c r="EOH5" s="86"/>
      <c r="EOI5" s="86"/>
      <c r="EOJ5" s="86"/>
      <c r="EOK5" s="86"/>
      <c r="EOL5" s="86"/>
      <c r="EOM5" s="86"/>
      <c r="EON5" s="86"/>
      <c r="EOO5" s="86"/>
      <c r="EOP5" s="86"/>
      <c r="EOQ5" s="86"/>
      <c r="EOR5" s="86"/>
      <c r="EOS5" s="86"/>
      <c r="EOT5" s="86"/>
      <c r="EOU5" s="86"/>
      <c r="EOV5" s="86"/>
      <c r="EOW5" s="86"/>
      <c r="EOX5" s="86"/>
      <c r="EOY5" s="86"/>
      <c r="EOZ5" s="86"/>
      <c r="EPA5" s="86"/>
      <c r="EPB5" s="86"/>
      <c r="EPC5" s="86"/>
      <c r="EPD5" s="86"/>
      <c r="EPE5" s="86"/>
      <c r="EPF5" s="86"/>
      <c r="EPG5" s="86"/>
      <c r="EPH5" s="86"/>
      <c r="EPI5" s="86"/>
      <c r="EPJ5" s="86"/>
      <c r="EPK5" s="86"/>
      <c r="EPL5" s="86"/>
      <c r="EPM5" s="86"/>
      <c r="EPN5" s="86"/>
      <c r="EPO5" s="86"/>
      <c r="EPP5" s="86"/>
      <c r="EPQ5" s="86"/>
      <c r="EPR5" s="86"/>
      <c r="EPS5" s="86"/>
      <c r="EPT5" s="86"/>
      <c r="EPU5" s="86"/>
      <c r="EPV5" s="86"/>
      <c r="EPW5" s="86"/>
      <c r="EPX5" s="86"/>
      <c r="EPY5" s="86"/>
      <c r="EPZ5" s="86"/>
      <c r="EQA5" s="86"/>
      <c r="EQB5" s="86"/>
      <c r="EQC5" s="86"/>
      <c r="EQD5" s="86"/>
      <c r="EQE5" s="86"/>
      <c r="EQF5" s="86"/>
      <c r="EQG5" s="86"/>
      <c r="EQH5" s="86"/>
      <c r="EQI5" s="86"/>
      <c r="EQJ5" s="86"/>
      <c r="EQK5" s="86"/>
      <c r="EQL5" s="86"/>
      <c r="EQM5" s="86"/>
      <c r="EQN5" s="86"/>
      <c r="EQO5" s="86"/>
      <c r="EQP5" s="86"/>
      <c r="EQQ5" s="86"/>
      <c r="EQR5" s="86"/>
      <c r="EQS5" s="86"/>
      <c r="EQT5" s="86"/>
      <c r="EQU5" s="86"/>
      <c r="EQV5" s="86"/>
      <c r="EQW5" s="86"/>
      <c r="EQX5" s="86"/>
      <c r="EQY5" s="86"/>
      <c r="EQZ5" s="86"/>
      <c r="ERA5" s="86"/>
      <c r="ERB5" s="86"/>
      <c r="ERC5" s="86"/>
      <c r="ERD5" s="86"/>
      <c r="ERE5" s="86"/>
      <c r="ERF5" s="86"/>
      <c r="ERG5" s="86"/>
      <c r="ERH5" s="86"/>
      <c r="ERI5" s="86"/>
      <c r="ERJ5" s="86"/>
      <c r="ERK5" s="86"/>
      <c r="ERL5" s="86"/>
      <c r="ERM5" s="86"/>
      <c r="ERN5" s="86"/>
      <c r="ERO5" s="86"/>
      <c r="ERP5" s="86"/>
      <c r="ERQ5" s="86"/>
      <c r="ERR5" s="86"/>
      <c r="ERS5" s="86"/>
      <c r="ERT5" s="86"/>
      <c r="ERU5" s="86"/>
      <c r="ERV5" s="86"/>
      <c r="ERW5" s="86"/>
      <c r="ERX5" s="86"/>
      <c r="ERY5" s="86"/>
      <c r="ERZ5" s="86"/>
      <c r="ESA5" s="86"/>
      <c r="ESB5" s="86"/>
      <c r="ESC5" s="86"/>
      <c r="ESD5" s="86"/>
      <c r="ESE5" s="86"/>
      <c r="ESF5" s="86"/>
      <c r="ESG5" s="86"/>
      <c r="ESH5" s="86"/>
      <c r="ESI5" s="86"/>
      <c r="ESJ5" s="86"/>
      <c r="ESK5" s="86"/>
      <c r="ESL5" s="86"/>
      <c r="ESM5" s="86"/>
      <c r="ESN5" s="86"/>
      <c r="ESO5" s="86"/>
      <c r="ESP5" s="86"/>
      <c r="ESQ5" s="86"/>
      <c r="ESR5" s="86"/>
      <c r="ESS5" s="86"/>
      <c r="EST5" s="86"/>
      <c r="ESU5" s="86"/>
      <c r="ESV5" s="86"/>
      <c r="ESW5" s="86"/>
      <c r="ESX5" s="86"/>
      <c r="ESY5" s="86"/>
      <c r="ESZ5" s="86"/>
      <c r="ETA5" s="86"/>
      <c r="ETB5" s="86"/>
      <c r="ETC5" s="86"/>
      <c r="ETD5" s="86"/>
      <c r="ETE5" s="86"/>
      <c r="ETF5" s="86"/>
      <c r="ETG5" s="86"/>
      <c r="ETH5" s="86"/>
      <c r="ETI5" s="86"/>
      <c r="ETJ5" s="86"/>
      <c r="ETK5" s="86"/>
      <c r="ETL5" s="86"/>
      <c r="ETM5" s="86"/>
      <c r="ETN5" s="86"/>
      <c r="ETO5" s="86"/>
      <c r="ETP5" s="86"/>
      <c r="ETQ5" s="86"/>
      <c r="ETR5" s="86"/>
      <c r="ETS5" s="86"/>
      <c r="ETT5" s="86"/>
      <c r="ETU5" s="86"/>
      <c r="ETV5" s="86"/>
      <c r="ETW5" s="86"/>
      <c r="ETX5" s="86"/>
      <c r="ETY5" s="86"/>
      <c r="ETZ5" s="86"/>
      <c r="EUA5" s="86"/>
      <c r="EUB5" s="86"/>
      <c r="EUC5" s="86"/>
      <c r="EUD5" s="86"/>
      <c r="EUE5" s="86"/>
      <c r="EUF5" s="86"/>
      <c r="EUG5" s="86"/>
      <c r="EUH5" s="86"/>
      <c r="EUI5" s="86"/>
      <c r="EUJ5" s="86"/>
      <c r="EUK5" s="86"/>
      <c r="EUL5" s="86"/>
      <c r="EUM5" s="86"/>
      <c r="EUN5" s="86"/>
      <c r="EUO5" s="86"/>
      <c r="EUP5" s="86"/>
      <c r="EUQ5" s="86"/>
      <c r="EUR5" s="86"/>
      <c r="EUS5" s="86"/>
      <c r="EUT5" s="86"/>
      <c r="EUU5" s="86"/>
      <c r="EUV5" s="86"/>
      <c r="EUW5" s="86"/>
      <c r="EUX5" s="86"/>
      <c r="EUY5" s="86"/>
      <c r="EUZ5" s="86"/>
      <c r="EVA5" s="86"/>
      <c r="EVB5" s="86"/>
      <c r="EVC5" s="86"/>
      <c r="EVD5" s="86"/>
      <c r="EVE5" s="86"/>
      <c r="EVF5" s="86"/>
      <c r="EVG5" s="86"/>
      <c r="EVH5" s="86"/>
      <c r="EVI5" s="86"/>
      <c r="EVJ5" s="86"/>
      <c r="EVK5" s="86"/>
      <c r="EVL5" s="86"/>
      <c r="EVM5" s="86"/>
      <c r="EVN5" s="86"/>
      <c r="EVO5" s="86"/>
      <c r="EVP5" s="86"/>
      <c r="EVQ5" s="86"/>
      <c r="EVR5" s="86"/>
      <c r="EVS5" s="86"/>
      <c r="EVT5" s="86"/>
      <c r="EVU5" s="86"/>
      <c r="EVV5" s="86"/>
      <c r="EVW5" s="86"/>
      <c r="EVX5" s="86"/>
      <c r="EVY5" s="86"/>
      <c r="EVZ5" s="86"/>
      <c r="EWA5" s="86"/>
      <c r="EWB5" s="86"/>
      <c r="EWC5" s="86"/>
      <c r="EWD5" s="86"/>
      <c r="EWE5" s="86"/>
      <c r="EWF5" s="86"/>
      <c r="EWG5" s="86"/>
      <c r="EWH5" s="86"/>
      <c r="EWI5" s="86"/>
      <c r="EWJ5" s="86"/>
      <c r="EWK5" s="86"/>
      <c r="EWL5" s="86"/>
      <c r="EWM5" s="86"/>
      <c r="EWN5" s="86"/>
      <c r="EWO5" s="86"/>
      <c r="EWP5" s="86"/>
      <c r="EWQ5" s="86"/>
      <c r="EWR5" s="86"/>
      <c r="EWS5" s="86"/>
      <c r="EWT5" s="86"/>
      <c r="EWU5" s="86"/>
      <c r="EWV5" s="86"/>
      <c r="EWW5" s="86"/>
      <c r="EWX5" s="86"/>
      <c r="EWY5" s="86"/>
      <c r="EWZ5" s="86"/>
      <c r="EXA5" s="86"/>
      <c r="EXB5" s="86"/>
      <c r="EXC5" s="86"/>
      <c r="EXD5" s="86"/>
      <c r="EXE5" s="86"/>
      <c r="EXF5" s="86"/>
      <c r="EXG5" s="86"/>
      <c r="EXH5" s="86"/>
      <c r="EXI5" s="86"/>
      <c r="EXJ5" s="86"/>
      <c r="EXK5" s="86"/>
      <c r="EXL5" s="86"/>
      <c r="EXM5" s="86"/>
      <c r="EXN5" s="86"/>
      <c r="EXO5" s="86"/>
      <c r="EXP5" s="86"/>
      <c r="EXQ5" s="86"/>
      <c r="EXR5" s="86"/>
      <c r="EXS5" s="86"/>
      <c r="EXT5" s="86"/>
      <c r="EXU5" s="86"/>
      <c r="EXV5" s="86"/>
      <c r="EXW5" s="86"/>
      <c r="EXX5" s="86"/>
      <c r="EXY5" s="86"/>
      <c r="EXZ5" s="86"/>
      <c r="EYA5" s="86"/>
      <c r="EYB5" s="86"/>
      <c r="EYC5" s="86"/>
      <c r="EYD5" s="86"/>
      <c r="EYE5" s="86"/>
      <c r="EYF5" s="86"/>
      <c r="EYG5" s="86"/>
      <c r="EYH5" s="86"/>
      <c r="EYI5" s="86"/>
      <c r="EYJ5" s="86"/>
      <c r="EYK5" s="86"/>
      <c r="EYL5" s="86"/>
      <c r="EYM5" s="86"/>
      <c r="EYN5" s="86"/>
      <c r="EYO5" s="86"/>
      <c r="EYP5" s="86"/>
      <c r="EYQ5" s="86"/>
      <c r="EYR5" s="86"/>
      <c r="EYS5" s="86"/>
      <c r="EYT5" s="86"/>
      <c r="EYU5" s="86"/>
      <c r="EYV5" s="86"/>
      <c r="EYW5" s="86"/>
      <c r="EYX5" s="86"/>
      <c r="EYY5" s="86"/>
      <c r="EYZ5" s="86"/>
      <c r="EZA5" s="86"/>
      <c r="EZB5" s="86"/>
      <c r="EZC5" s="86"/>
      <c r="EZD5" s="86"/>
      <c r="EZE5" s="86"/>
      <c r="EZF5" s="86"/>
      <c r="EZG5" s="86"/>
      <c r="EZH5" s="86"/>
      <c r="EZI5" s="86"/>
      <c r="EZJ5" s="86"/>
      <c r="EZK5" s="86"/>
      <c r="EZL5" s="86"/>
      <c r="EZM5" s="86"/>
      <c r="EZN5" s="86"/>
      <c r="EZO5" s="86"/>
      <c r="EZP5" s="86"/>
      <c r="EZQ5" s="86"/>
      <c r="EZR5" s="86"/>
      <c r="EZS5" s="86"/>
      <c r="EZT5" s="86"/>
      <c r="EZU5" s="86"/>
      <c r="EZV5" s="86"/>
      <c r="EZW5" s="86"/>
      <c r="EZX5" s="86"/>
      <c r="EZY5" s="86"/>
      <c r="EZZ5" s="86"/>
      <c r="FAA5" s="86"/>
      <c r="FAB5" s="86"/>
      <c r="FAC5" s="86"/>
      <c r="FAD5" s="86"/>
      <c r="FAE5" s="86"/>
      <c r="FAF5" s="86"/>
      <c r="FAG5" s="86"/>
      <c r="FAH5" s="86"/>
      <c r="FAI5" s="86"/>
      <c r="FAJ5" s="86"/>
      <c r="FAK5" s="86"/>
      <c r="FAL5" s="86"/>
      <c r="FAM5" s="86"/>
      <c r="FAN5" s="86"/>
      <c r="FAO5" s="86"/>
      <c r="FAP5" s="86"/>
      <c r="FAQ5" s="86"/>
      <c r="FAR5" s="86"/>
      <c r="FAS5" s="86"/>
      <c r="FAT5" s="86"/>
      <c r="FAU5" s="86"/>
      <c r="FAV5" s="86"/>
      <c r="FAW5" s="86"/>
      <c r="FAX5" s="86"/>
      <c r="FAY5" s="86"/>
      <c r="FAZ5" s="86"/>
      <c r="FBA5" s="86"/>
      <c r="FBB5" s="86"/>
      <c r="FBC5" s="86"/>
      <c r="FBD5" s="86"/>
      <c r="FBE5" s="86"/>
      <c r="FBF5" s="86"/>
      <c r="FBG5" s="86"/>
      <c r="FBH5" s="86"/>
      <c r="FBI5" s="86"/>
      <c r="FBJ5" s="86"/>
      <c r="FBK5" s="86"/>
      <c r="FBL5" s="86"/>
      <c r="FBM5" s="86"/>
      <c r="FBN5" s="86"/>
      <c r="FBO5" s="86"/>
      <c r="FBP5" s="86"/>
      <c r="FBQ5" s="86"/>
      <c r="FBR5" s="86"/>
      <c r="FBS5" s="86"/>
      <c r="FBT5" s="86"/>
      <c r="FBU5" s="86"/>
      <c r="FBV5" s="86"/>
      <c r="FBW5" s="86"/>
      <c r="FBX5" s="86"/>
      <c r="FBY5" s="86"/>
      <c r="FBZ5" s="86"/>
      <c r="FCA5" s="86"/>
      <c r="FCB5" s="86"/>
      <c r="FCC5" s="86"/>
      <c r="FCD5" s="86"/>
      <c r="FCE5" s="86"/>
      <c r="FCF5" s="86"/>
      <c r="FCG5" s="86"/>
      <c r="FCH5" s="86"/>
      <c r="FCI5" s="86"/>
      <c r="FCJ5" s="86"/>
      <c r="FCK5" s="86"/>
      <c r="FCL5" s="86"/>
      <c r="FCM5" s="86"/>
      <c r="FCN5" s="86"/>
      <c r="FCO5" s="86"/>
      <c r="FCP5" s="86"/>
      <c r="FCQ5" s="86"/>
      <c r="FCR5" s="86"/>
      <c r="FCS5" s="86"/>
      <c r="FCT5" s="86"/>
      <c r="FCU5" s="86"/>
      <c r="FCV5" s="86"/>
      <c r="FCW5" s="86"/>
      <c r="FCX5" s="86"/>
      <c r="FCY5" s="86"/>
      <c r="FCZ5" s="86"/>
      <c r="FDA5" s="86"/>
      <c r="FDB5" s="86"/>
      <c r="FDC5" s="86"/>
      <c r="FDD5" s="86"/>
      <c r="FDE5" s="86"/>
      <c r="FDF5" s="86"/>
      <c r="FDG5" s="86"/>
      <c r="FDH5" s="86"/>
      <c r="FDI5" s="86"/>
      <c r="FDJ5" s="86"/>
      <c r="FDK5" s="86"/>
      <c r="FDL5" s="86"/>
      <c r="FDM5" s="86"/>
      <c r="FDN5" s="86"/>
      <c r="FDO5" s="86"/>
      <c r="FDP5" s="86"/>
      <c r="FDQ5" s="86"/>
      <c r="FDR5" s="86"/>
      <c r="FDS5" s="86"/>
      <c r="FDT5" s="86"/>
      <c r="FDU5" s="86"/>
      <c r="FDV5" s="86"/>
      <c r="FDW5" s="86"/>
      <c r="FDX5" s="86"/>
      <c r="FDY5" s="86"/>
      <c r="FDZ5" s="86"/>
      <c r="FEA5" s="86"/>
      <c r="FEB5" s="86"/>
      <c r="FEC5" s="86"/>
      <c r="FED5" s="86"/>
      <c r="FEE5" s="86"/>
      <c r="FEF5" s="86"/>
      <c r="FEG5" s="86"/>
      <c r="FEH5" s="86"/>
      <c r="FEI5" s="86"/>
      <c r="FEJ5" s="86"/>
      <c r="FEK5" s="86"/>
      <c r="FEL5" s="86"/>
      <c r="FEM5" s="86"/>
      <c r="FEN5" s="86"/>
      <c r="FEO5" s="86"/>
      <c r="FEP5" s="86"/>
      <c r="FEQ5" s="86"/>
      <c r="FER5" s="86"/>
      <c r="FES5" s="86"/>
      <c r="FET5" s="86"/>
      <c r="FEU5" s="86"/>
      <c r="FEV5" s="86"/>
      <c r="FEW5" s="86"/>
      <c r="FEX5" s="86"/>
      <c r="FEY5" s="86"/>
      <c r="FEZ5" s="86"/>
      <c r="FFA5" s="86"/>
      <c r="FFB5" s="86"/>
      <c r="FFC5" s="86"/>
      <c r="FFD5" s="86"/>
      <c r="FFE5" s="86"/>
      <c r="FFF5" s="86"/>
      <c r="FFG5" s="86"/>
      <c r="FFH5" s="86"/>
      <c r="FFI5" s="86"/>
      <c r="FFJ5" s="86"/>
      <c r="FFK5" s="86"/>
      <c r="FFL5" s="86"/>
      <c r="FFM5" s="86"/>
      <c r="FFN5" s="86"/>
      <c r="FFO5" s="86"/>
      <c r="FFP5" s="86"/>
      <c r="FFQ5" s="86"/>
      <c r="FFR5" s="86"/>
      <c r="FFS5" s="86"/>
      <c r="FFT5" s="86"/>
      <c r="FFU5" s="86"/>
      <c r="FFV5" s="86"/>
      <c r="FFW5" s="86"/>
      <c r="FFX5" s="86"/>
      <c r="FFY5" s="86"/>
      <c r="FFZ5" s="86"/>
      <c r="FGA5" s="86"/>
      <c r="FGB5" s="86"/>
      <c r="FGC5" s="86"/>
      <c r="FGD5" s="86"/>
      <c r="FGE5" s="86"/>
      <c r="FGF5" s="86"/>
      <c r="FGG5" s="86"/>
      <c r="FGH5" s="86"/>
      <c r="FGI5" s="86"/>
      <c r="FGJ5" s="86"/>
      <c r="FGK5" s="86"/>
      <c r="FGL5" s="86"/>
      <c r="FGM5" s="86"/>
      <c r="FGN5" s="86"/>
      <c r="FGO5" s="86"/>
      <c r="FGP5" s="86"/>
      <c r="FGQ5" s="86"/>
      <c r="FGR5" s="86"/>
      <c r="FGS5" s="86"/>
      <c r="FGT5" s="86"/>
      <c r="FGU5" s="86"/>
      <c r="FGV5" s="86"/>
      <c r="FGW5" s="86"/>
      <c r="FGX5" s="86"/>
      <c r="FGY5" s="86"/>
      <c r="FGZ5" s="86"/>
      <c r="FHA5" s="86"/>
      <c r="FHB5" s="86"/>
      <c r="FHC5" s="86"/>
      <c r="FHD5" s="86"/>
      <c r="FHE5" s="86"/>
      <c r="FHF5" s="86"/>
      <c r="FHG5" s="86"/>
      <c r="FHH5" s="86"/>
      <c r="FHI5" s="86"/>
      <c r="FHJ5" s="86"/>
      <c r="FHK5" s="86"/>
      <c r="FHL5" s="86"/>
      <c r="FHM5" s="86"/>
      <c r="FHN5" s="86"/>
      <c r="FHO5" s="86"/>
      <c r="FHP5" s="86"/>
      <c r="FHQ5" s="86"/>
      <c r="FHR5" s="86"/>
      <c r="FHS5" s="86"/>
      <c r="FHT5" s="86"/>
      <c r="FHU5" s="86"/>
      <c r="FHV5" s="86"/>
      <c r="FHW5" s="86"/>
      <c r="FHX5" s="86"/>
      <c r="FHY5" s="86"/>
      <c r="FHZ5" s="86"/>
      <c r="FIA5" s="86"/>
      <c r="FIB5" s="86"/>
      <c r="FIC5" s="86"/>
      <c r="FID5" s="86"/>
      <c r="FIE5" s="86"/>
      <c r="FIF5" s="86"/>
      <c r="FIG5" s="86"/>
      <c r="FIH5" s="86"/>
      <c r="FII5" s="86"/>
      <c r="FIJ5" s="86"/>
      <c r="FIK5" s="86"/>
      <c r="FIL5" s="86"/>
      <c r="FIM5" s="86"/>
      <c r="FIN5" s="86"/>
      <c r="FIO5" s="86"/>
      <c r="FIP5" s="86"/>
      <c r="FIQ5" s="86"/>
      <c r="FIR5" s="86"/>
      <c r="FIS5" s="86"/>
      <c r="FIT5" s="86"/>
      <c r="FIU5" s="86"/>
      <c r="FIV5" s="86"/>
      <c r="FIW5" s="86"/>
      <c r="FIX5" s="86"/>
      <c r="FIY5" s="86"/>
      <c r="FIZ5" s="86"/>
      <c r="FJA5" s="86"/>
      <c r="FJB5" s="86"/>
      <c r="FJC5" s="86"/>
      <c r="FJD5" s="86"/>
      <c r="FJE5" s="86"/>
      <c r="FJF5" s="86"/>
      <c r="FJG5" s="86"/>
      <c r="FJH5" s="86"/>
      <c r="FJI5" s="86"/>
      <c r="FJJ5" s="86"/>
      <c r="FJK5" s="86"/>
      <c r="FJL5" s="86"/>
      <c r="FJM5" s="86"/>
      <c r="FJN5" s="86"/>
      <c r="FJO5" s="86"/>
      <c r="FJP5" s="86"/>
      <c r="FJQ5" s="86"/>
      <c r="FJR5" s="86"/>
      <c r="FJS5" s="86"/>
      <c r="FJT5" s="86"/>
      <c r="FJU5" s="86"/>
      <c r="FJV5" s="86"/>
      <c r="FJW5" s="86"/>
      <c r="FJX5" s="86"/>
      <c r="FJY5" s="86"/>
      <c r="FJZ5" s="86"/>
      <c r="FKA5" s="86"/>
      <c r="FKB5" s="86"/>
      <c r="FKC5" s="86"/>
      <c r="FKD5" s="86"/>
      <c r="FKE5" s="86"/>
      <c r="FKF5" s="86"/>
      <c r="FKG5" s="86"/>
      <c r="FKH5" s="86"/>
      <c r="FKI5" s="86"/>
      <c r="FKJ5" s="86"/>
      <c r="FKK5" s="86"/>
      <c r="FKL5" s="86"/>
      <c r="FKM5" s="86"/>
      <c r="FKN5" s="86"/>
      <c r="FKO5" s="86"/>
      <c r="FKP5" s="86"/>
      <c r="FKQ5" s="86"/>
      <c r="FKR5" s="86"/>
      <c r="FKS5" s="86"/>
      <c r="FKT5" s="86"/>
      <c r="FKU5" s="86"/>
      <c r="FKV5" s="86"/>
      <c r="FKW5" s="86"/>
      <c r="FKX5" s="86"/>
      <c r="FKY5" s="86"/>
      <c r="FKZ5" s="86"/>
      <c r="FLA5" s="86"/>
      <c r="FLB5" s="86"/>
      <c r="FLC5" s="86"/>
      <c r="FLD5" s="86"/>
      <c r="FLE5" s="86"/>
      <c r="FLF5" s="86"/>
      <c r="FLG5" s="86"/>
      <c r="FLH5" s="86"/>
      <c r="FLI5" s="86"/>
      <c r="FLJ5" s="86"/>
      <c r="FLK5" s="86"/>
      <c r="FLL5" s="86"/>
      <c r="FLM5" s="86"/>
      <c r="FLN5" s="86"/>
      <c r="FLO5" s="86"/>
      <c r="FLP5" s="86"/>
      <c r="FLQ5" s="86"/>
      <c r="FLR5" s="86"/>
      <c r="FLS5" s="86"/>
      <c r="FLT5" s="86"/>
      <c r="FLU5" s="86"/>
      <c r="FLV5" s="86"/>
      <c r="FLW5" s="86"/>
      <c r="FLX5" s="86"/>
      <c r="FLY5" s="86"/>
      <c r="FLZ5" s="86"/>
      <c r="FMA5" s="86"/>
      <c r="FMB5" s="86"/>
      <c r="FMC5" s="86"/>
      <c r="FMD5" s="86"/>
      <c r="FME5" s="86"/>
      <c r="FMF5" s="86"/>
      <c r="FMG5" s="86"/>
      <c r="FMH5" s="86"/>
      <c r="FMI5" s="86"/>
      <c r="FMJ5" s="86"/>
      <c r="FMK5" s="86"/>
      <c r="FML5" s="86"/>
      <c r="FMM5" s="86"/>
      <c r="FMN5" s="86"/>
      <c r="FMO5" s="86"/>
      <c r="FMP5" s="86"/>
      <c r="FMQ5" s="86"/>
      <c r="FMR5" s="86"/>
      <c r="FMS5" s="86"/>
      <c r="FMT5" s="86"/>
      <c r="FMU5" s="86"/>
      <c r="FMV5" s="86"/>
      <c r="FMW5" s="86"/>
      <c r="FMX5" s="86"/>
      <c r="FMY5" s="86"/>
      <c r="FMZ5" s="86"/>
      <c r="FNA5" s="86"/>
      <c r="FNB5" s="86"/>
      <c r="FNC5" s="86"/>
      <c r="FND5" s="86"/>
      <c r="FNE5" s="86"/>
      <c r="FNF5" s="86"/>
      <c r="FNG5" s="86"/>
      <c r="FNH5" s="86"/>
      <c r="FNI5" s="86"/>
      <c r="FNJ5" s="86"/>
      <c r="FNK5" s="86"/>
      <c r="FNL5" s="86"/>
      <c r="FNM5" s="86"/>
      <c r="FNN5" s="86"/>
      <c r="FNO5" s="86"/>
      <c r="FNP5" s="86"/>
      <c r="FNQ5" s="86"/>
      <c r="FNR5" s="86"/>
      <c r="FNS5" s="86"/>
      <c r="FNT5" s="86"/>
      <c r="FNU5" s="86"/>
      <c r="FNV5" s="86"/>
      <c r="FNW5" s="86"/>
      <c r="FNX5" s="86"/>
      <c r="FNY5" s="86"/>
      <c r="FNZ5" s="86"/>
      <c r="FOA5" s="86"/>
      <c r="FOB5" s="86"/>
      <c r="FOC5" s="86"/>
      <c r="FOD5" s="86"/>
      <c r="FOE5" s="86"/>
      <c r="FOF5" s="86"/>
      <c r="FOG5" s="86"/>
      <c r="FOH5" s="86"/>
      <c r="FOI5" s="86"/>
      <c r="FOJ5" s="86"/>
      <c r="FOK5" s="86"/>
      <c r="FOL5" s="86"/>
      <c r="FOM5" s="86"/>
      <c r="FON5" s="86"/>
      <c r="FOO5" s="86"/>
      <c r="FOP5" s="86"/>
      <c r="FOQ5" s="86"/>
      <c r="FOR5" s="86"/>
      <c r="FOS5" s="86"/>
      <c r="FOT5" s="86"/>
      <c r="FOU5" s="86"/>
      <c r="FOV5" s="86"/>
      <c r="FOW5" s="86"/>
      <c r="FOX5" s="86"/>
      <c r="FOY5" s="86"/>
      <c r="FOZ5" s="86"/>
      <c r="FPA5" s="86"/>
      <c r="FPB5" s="86"/>
      <c r="FPC5" s="86"/>
      <c r="FPD5" s="86"/>
      <c r="FPE5" s="86"/>
      <c r="FPF5" s="86"/>
      <c r="FPG5" s="86"/>
      <c r="FPH5" s="86"/>
      <c r="FPI5" s="86"/>
      <c r="FPJ5" s="86"/>
      <c r="FPK5" s="86"/>
      <c r="FPL5" s="86"/>
      <c r="FPM5" s="86"/>
      <c r="FPN5" s="86"/>
      <c r="FPO5" s="86"/>
      <c r="FPP5" s="86"/>
      <c r="FPQ5" s="86"/>
      <c r="FPR5" s="86"/>
      <c r="FPS5" s="86"/>
      <c r="FPT5" s="86"/>
      <c r="FPU5" s="86"/>
      <c r="FPV5" s="86"/>
      <c r="FPW5" s="86"/>
      <c r="FPX5" s="86"/>
      <c r="FPY5" s="86"/>
      <c r="FPZ5" s="86"/>
      <c r="FQA5" s="86"/>
      <c r="FQB5" s="86"/>
      <c r="FQC5" s="86"/>
      <c r="FQD5" s="86"/>
      <c r="FQE5" s="86"/>
      <c r="FQF5" s="86"/>
      <c r="FQG5" s="86"/>
      <c r="FQH5" s="86"/>
      <c r="FQI5" s="86"/>
      <c r="FQJ5" s="86"/>
      <c r="FQK5" s="86"/>
      <c r="FQL5" s="86"/>
      <c r="FQM5" s="86"/>
      <c r="FQN5" s="86"/>
      <c r="FQO5" s="86"/>
      <c r="FQP5" s="86"/>
      <c r="FQQ5" s="86"/>
      <c r="FQR5" s="86"/>
      <c r="FQS5" s="86"/>
      <c r="FQT5" s="86"/>
      <c r="FQU5" s="86"/>
      <c r="FQV5" s="86"/>
      <c r="FQW5" s="86"/>
      <c r="FQX5" s="86"/>
      <c r="FQY5" s="86"/>
      <c r="FQZ5" s="86"/>
      <c r="FRA5" s="86"/>
      <c r="FRB5" s="86"/>
      <c r="FRC5" s="86"/>
      <c r="FRD5" s="86"/>
      <c r="FRE5" s="86"/>
      <c r="FRF5" s="86"/>
      <c r="FRG5" s="86"/>
      <c r="FRH5" s="86"/>
      <c r="FRI5" s="86"/>
      <c r="FRJ5" s="86"/>
      <c r="FRK5" s="86"/>
      <c r="FRL5" s="86"/>
      <c r="FRM5" s="86"/>
      <c r="FRN5" s="86"/>
      <c r="FRO5" s="86"/>
      <c r="FRP5" s="86"/>
      <c r="FRQ5" s="86"/>
      <c r="FRR5" s="86"/>
      <c r="FRS5" s="86"/>
      <c r="FRT5" s="86"/>
      <c r="FRU5" s="86"/>
      <c r="FRV5" s="86"/>
      <c r="FRW5" s="86"/>
      <c r="FRX5" s="86"/>
      <c r="FRY5" s="86"/>
      <c r="FRZ5" s="86"/>
      <c r="FSA5" s="86"/>
      <c r="FSB5" s="86"/>
      <c r="FSC5" s="86"/>
      <c r="FSD5" s="86"/>
      <c r="FSE5" s="86"/>
      <c r="FSF5" s="86"/>
      <c r="FSG5" s="86"/>
      <c r="FSH5" s="86"/>
      <c r="FSI5" s="86"/>
      <c r="FSJ5" s="86"/>
      <c r="FSK5" s="86"/>
      <c r="FSL5" s="86"/>
      <c r="FSM5" s="86"/>
      <c r="FSN5" s="86"/>
      <c r="FSO5" s="86"/>
      <c r="FSP5" s="86"/>
      <c r="FSQ5" s="86"/>
      <c r="FSR5" s="86"/>
      <c r="FSS5" s="86"/>
      <c r="FST5" s="86"/>
      <c r="FSU5" s="86"/>
      <c r="FSV5" s="86"/>
      <c r="FSW5" s="86"/>
      <c r="FSX5" s="86"/>
      <c r="FSY5" s="86"/>
      <c r="FSZ5" s="86"/>
      <c r="FTA5" s="86"/>
      <c r="FTB5" s="86"/>
      <c r="FTC5" s="86"/>
      <c r="FTD5" s="86"/>
      <c r="FTE5" s="86"/>
      <c r="FTF5" s="86"/>
      <c r="FTG5" s="86"/>
      <c r="FTH5" s="86"/>
      <c r="FTI5" s="86"/>
      <c r="FTJ5" s="86"/>
      <c r="FTK5" s="86"/>
      <c r="FTL5" s="86"/>
      <c r="FTM5" s="86"/>
      <c r="FTN5" s="86"/>
      <c r="FTO5" s="86"/>
      <c r="FTP5" s="86"/>
      <c r="FTQ5" s="86"/>
      <c r="FTR5" s="86"/>
      <c r="FTS5" s="86"/>
      <c r="FTT5" s="86"/>
      <c r="FTU5" s="86"/>
      <c r="FTV5" s="86"/>
      <c r="FTW5" s="86"/>
      <c r="FTX5" s="86"/>
      <c r="FTY5" s="86"/>
      <c r="FTZ5" s="86"/>
      <c r="FUA5" s="86"/>
      <c r="FUB5" s="86"/>
      <c r="FUC5" s="86"/>
      <c r="FUD5" s="86"/>
      <c r="FUE5" s="86"/>
      <c r="FUF5" s="86"/>
      <c r="FUG5" s="86"/>
      <c r="FUH5" s="86"/>
      <c r="FUI5" s="86"/>
      <c r="FUJ5" s="86"/>
      <c r="FUK5" s="86"/>
      <c r="FUL5" s="86"/>
      <c r="FUM5" s="86"/>
      <c r="FUN5" s="86"/>
      <c r="FUO5" s="86"/>
      <c r="FUP5" s="86"/>
      <c r="FUQ5" s="86"/>
      <c r="FUR5" s="86"/>
      <c r="FUS5" s="86"/>
      <c r="FUT5" s="86"/>
      <c r="FUU5" s="86"/>
      <c r="FUV5" s="86"/>
      <c r="FUW5" s="86"/>
      <c r="FUX5" s="86"/>
      <c r="FUY5" s="86"/>
      <c r="FUZ5" s="86"/>
      <c r="FVA5" s="86"/>
      <c r="FVB5" s="86"/>
      <c r="FVC5" s="86"/>
      <c r="FVD5" s="86"/>
      <c r="FVE5" s="86"/>
      <c r="FVF5" s="86"/>
      <c r="FVG5" s="86"/>
      <c r="FVH5" s="86"/>
      <c r="FVI5" s="86"/>
      <c r="FVJ5" s="86"/>
      <c r="FVK5" s="86"/>
      <c r="FVL5" s="86"/>
      <c r="FVM5" s="86"/>
      <c r="FVN5" s="86"/>
      <c r="FVO5" s="86"/>
      <c r="FVP5" s="86"/>
      <c r="FVQ5" s="86"/>
      <c r="FVR5" s="86"/>
      <c r="FVS5" s="86"/>
      <c r="FVT5" s="86"/>
      <c r="FVU5" s="86"/>
      <c r="FVV5" s="86"/>
      <c r="FVW5" s="86"/>
      <c r="FVX5" s="86"/>
      <c r="FVY5" s="86"/>
      <c r="FVZ5" s="86"/>
      <c r="FWA5" s="86"/>
      <c r="FWB5" s="86"/>
      <c r="FWC5" s="86"/>
      <c r="FWD5" s="86"/>
      <c r="FWE5" s="86"/>
      <c r="FWF5" s="86"/>
      <c r="FWG5" s="86"/>
      <c r="FWH5" s="86"/>
      <c r="FWI5" s="86"/>
      <c r="FWJ5" s="86"/>
      <c r="FWK5" s="86"/>
      <c r="FWL5" s="86"/>
      <c r="FWM5" s="86"/>
      <c r="FWN5" s="86"/>
      <c r="FWO5" s="86"/>
      <c r="FWP5" s="86"/>
      <c r="FWQ5" s="86"/>
      <c r="FWR5" s="86"/>
      <c r="FWS5" s="86"/>
      <c r="FWT5" s="86"/>
      <c r="FWU5" s="86"/>
      <c r="FWV5" s="86"/>
      <c r="FWW5" s="86"/>
      <c r="FWX5" s="86"/>
      <c r="FWY5" s="86"/>
      <c r="FWZ5" s="86"/>
      <c r="FXA5" s="86"/>
      <c r="FXB5" s="86"/>
      <c r="FXC5" s="86"/>
      <c r="FXD5" s="86"/>
      <c r="FXE5" s="86"/>
      <c r="FXF5" s="86"/>
      <c r="FXG5" s="86"/>
      <c r="FXH5" s="86"/>
      <c r="FXI5" s="86"/>
      <c r="FXJ5" s="86"/>
      <c r="FXK5" s="86"/>
      <c r="FXL5" s="86"/>
      <c r="FXM5" s="86"/>
      <c r="FXN5" s="86"/>
      <c r="FXO5" s="86"/>
      <c r="FXP5" s="86"/>
      <c r="FXQ5" s="86"/>
      <c r="FXR5" s="86"/>
      <c r="FXS5" s="86"/>
      <c r="FXT5" s="86"/>
      <c r="FXU5" s="86"/>
      <c r="FXV5" s="86"/>
      <c r="FXW5" s="86"/>
      <c r="FXX5" s="86"/>
      <c r="FXY5" s="86"/>
      <c r="FXZ5" s="86"/>
      <c r="FYA5" s="86"/>
      <c r="FYB5" s="86"/>
      <c r="FYC5" s="86"/>
      <c r="FYD5" s="86"/>
      <c r="FYE5" s="86"/>
      <c r="FYF5" s="86"/>
      <c r="FYG5" s="86"/>
      <c r="FYH5" s="86"/>
      <c r="FYI5" s="86"/>
      <c r="FYJ5" s="86"/>
      <c r="FYK5" s="86"/>
      <c r="FYL5" s="86"/>
      <c r="FYM5" s="86"/>
      <c r="FYN5" s="86"/>
      <c r="FYO5" s="86"/>
      <c r="FYP5" s="86"/>
      <c r="FYQ5" s="86"/>
      <c r="FYR5" s="86"/>
      <c r="FYS5" s="86"/>
      <c r="FYT5" s="86"/>
      <c r="FYU5" s="86"/>
      <c r="FYV5" s="86"/>
      <c r="FYW5" s="86"/>
      <c r="FYX5" s="86"/>
      <c r="FYY5" s="86"/>
      <c r="FYZ5" s="86"/>
      <c r="FZA5" s="86"/>
      <c r="FZB5" s="86"/>
      <c r="FZC5" s="86"/>
      <c r="FZD5" s="86"/>
      <c r="FZE5" s="86"/>
      <c r="FZF5" s="86"/>
      <c r="FZG5" s="86"/>
      <c r="FZH5" s="86"/>
      <c r="FZI5" s="86"/>
      <c r="FZJ5" s="86"/>
      <c r="FZK5" s="86"/>
      <c r="FZL5" s="86"/>
      <c r="FZM5" s="86"/>
      <c r="FZN5" s="86"/>
      <c r="FZO5" s="86"/>
      <c r="FZP5" s="86"/>
      <c r="FZQ5" s="86"/>
      <c r="FZR5" s="86"/>
      <c r="FZS5" s="86"/>
      <c r="FZT5" s="86"/>
      <c r="FZU5" s="86"/>
      <c r="FZV5" s="86"/>
      <c r="FZW5" s="86"/>
      <c r="FZX5" s="86"/>
      <c r="FZY5" s="86"/>
      <c r="FZZ5" s="86"/>
      <c r="GAA5" s="86"/>
      <c r="GAB5" s="86"/>
      <c r="GAC5" s="86"/>
      <c r="GAD5" s="86"/>
      <c r="GAE5" s="86"/>
      <c r="GAF5" s="86"/>
      <c r="GAG5" s="86"/>
      <c r="GAH5" s="86"/>
      <c r="GAI5" s="86"/>
      <c r="GAJ5" s="86"/>
      <c r="GAK5" s="86"/>
      <c r="GAL5" s="86"/>
      <c r="GAM5" s="86"/>
      <c r="GAN5" s="86"/>
      <c r="GAO5" s="86"/>
      <c r="GAP5" s="86"/>
      <c r="GAQ5" s="86"/>
      <c r="GAR5" s="86"/>
      <c r="GAS5" s="86"/>
      <c r="GAT5" s="86"/>
      <c r="GAU5" s="86"/>
      <c r="GAV5" s="86"/>
      <c r="GAW5" s="86"/>
      <c r="GAX5" s="86"/>
      <c r="GAY5" s="86"/>
      <c r="GAZ5" s="86"/>
      <c r="GBA5" s="86"/>
      <c r="GBB5" s="86"/>
      <c r="GBC5" s="86"/>
      <c r="GBD5" s="86"/>
      <c r="GBE5" s="86"/>
      <c r="GBF5" s="86"/>
      <c r="GBG5" s="86"/>
      <c r="GBH5" s="86"/>
      <c r="GBI5" s="86"/>
      <c r="GBJ5" s="86"/>
      <c r="GBK5" s="86"/>
      <c r="GBL5" s="86"/>
      <c r="GBM5" s="86"/>
      <c r="GBN5" s="86"/>
      <c r="GBO5" s="86"/>
      <c r="GBP5" s="86"/>
      <c r="GBQ5" s="86"/>
      <c r="GBR5" s="86"/>
      <c r="GBS5" s="86"/>
      <c r="GBT5" s="86"/>
      <c r="GBU5" s="86"/>
      <c r="GBV5" s="86"/>
      <c r="GBW5" s="86"/>
      <c r="GBX5" s="86"/>
      <c r="GBY5" s="86"/>
      <c r="GBZ5" s="86"/>
      <c r="GCA5" s="86"/>
      <c r="GCB5" s="86"/>
      <c r="GCC5" s="86"/>
      <c r="GCD5" s="86"/>
      <c r="GCE5" s="86"/>
      <c r="GCF5" s="86"/>
      <c r="GCG5" s="86"/>
      <c r="GCH5" s="86"/>
      <c r="GCI5" s="86"/>
      <c r="GCJ5" s="86"/>
      <c r="GCK5" s="86"/>
      <c r="GCL5" s="86"/>
      <c r="GCM5" s="86"/>
      <c r="GCN5" s="86"/>
      <c r="GCO5" s="86"/>
      <c r="GCP5" s="86"/>
      <c r="GCQ5" s="86"/>
      <c r="GCR5" s="86"/>
      <c r="GCS5" s="86"/>
      <c r="GCT5" s="86"/>
      <c r="GCU5" s="86"/>
      <c r="GCV5" s="86"/>
      <c r="GCW5" s="86"/>
      <c r="GCX5" s="86"/>
      <c r="GCY5" s="86"/>
      <c r="GCZ5" s="86"/>
      <c r="GDA5" s="86"/>
      <c r="GDB5" s="86"/>
      <c r="GDC5" s="86"/>
      <c r="GDD5" s="86"/>
      <c r="GDE5" s="86"/>
      <c r="GDF5" s="86"/>
      <c r="GDG5" s="86"/>
      <c r="GDH5" s="86"/>
      <c r="GDI5" s="86"/>
      <c r="GDJ5" s="86"/>
      <c r="GDK5" s="86"/>
      <c r="GDL5" s="86"/>
      <c r="GDM5" s="86"/>
      <c r="GDN5" s="86"/>
      <c r="GDO5" s="86"/>
      <c r="GDP5" s="86"/>
      <c r="GDQ5" s="86"/>
      <c r="GDR5" s="86"/>
      <c r="GDS5" s="86"/>
      <c r="GDT5" s="86"/>
      <c r="GDU5" s="86"/>
      <c r="GDV5" s="86"/>
      <c r="GDW5" s="86"/>
      <c r="GDX5" s="86"/>
      <c r="GDY5" s="86"/>
      <c r="GDZ5" s="86"/>
      <c r="GEA5" s="86"/>
      <c r="GEB5" s="86"/>
      <c r="GEC5" s="86"/>
      <c r="GED5" s="86"/>
      <c r="GEE5" s="86"/>
      <c r="GEF5" s="86"/>
      <c r="GEG5" s="86"/>
      <c r="GEH5" s="86"/>
      <c r="GEI5" s="86"/>
      <c r="GEJ5" s="86"/>
      <c r="GEK5" s="86"/>
      <c r="GEL5" s="86"/>
      <c r="GEM5" s="86"/>
      <c r="GEN5" s="86"/>
      <c r="GEO5" s="86"/>
      <c r="GEP5" s="86"/>
      <c r="GEQ5" s="86"/>
      <c r="GER5" s="86"/>
      <c r="GES5" s="86"/>
      <c r="GET5" s="86"/>
      <c r="GEU5" s="86"/>
      <c r="GEV5" s="86"/>
      <c r="GEW5" s="86"/>
      <c r="GEX5" s="86"/>
      <c r="GEY5" s="86"/>
      <c r="GEZ5" s="86"/>
      <c r="GFA5" s="86"/>
      <c r="GFB5" s="86"/>
      <c r="GFC5" s="86"/>
      <c r="GFD5" s="86"/>
      <c r="GFE5" s="86"/>
      <c r="GFF5" s="86"/>
      <c r="GFG5" s="86"/>
      <c r="GFH5" s="86"/>
      <c r="GFI5" s="86"/>
      <c r="GFJ5" s="86"/>
      <c r="GFK5" s="86"/>
      <c r="GFL5" s="86"/>
      <c r="GFM5" s="86"/>
      <c r="GFN5" s="86"/>
      <c r="GFO5" s="86"/>
      <c r="GFP5" s="86"/>
      <c r="GFQ5" s="86"/>
      <c r="GFR5" s="86"/>
      <c r="GFS5" s="86"/>
      <c r="GFT5" s="86"/>
      <c r="GFU5" s="86"/>
      <c r="GFV5" s="86"/>
      <c r="GFW5" s="86"/>
      <c r="GFX5" s="86"/>
      <c r="GFY5" s="86"/>
      <c r="GFZ5" s="86"/>
      <c r="GGA5" s="86"/>
      <c r="GGB5" s="86"/>
      <c r="GGC5" s="86"/>
      <c r="GGD5" s="86"/>
      <c r="GGE5" s="86"/>
      <c r="GGF5" s="86"/>
      <c r="GGG5" s="86"/>
      <c r="GGH5" s="86"/>
      <c r="GGI5" s="86"/>
      <c r="GGJ5" s="86"/>
      <c r="GGK5" s="86"/>
      <c r="GGL5" s="86"/>
      <c r="GGM5" s="86"/>
      <c r="GGN5" s="86"/>
      <c r="GGO5" s="86"/>
      <c r="GGP5" s="86"/>
      <c r="GGQ5" s="86"/>
      <c r="GGR5" s="86"/>
      <c r="GGS5" s="86"/>
      <c r="GGT5" s="86"/>
      <c r="GGU5" s="86"/>
      <c r="GGV5" s="86"/>
      <c r="GGW5" s="86"/>
      <c r="GGX5" s="86"/>
      <c r="GGY5" s="86"/>
      <c r="GGZ5" s="86"/>
      <c r="GHA5" s="86"/>
      <c r="GHB5" s="86"/>
      <c r="GHC5" s="86"/>
      <c r="GHD5" s="86"/>
      <c r="GHE5" s="86"/>
      <c r="GHF5" s="86"/>
      <c r="GHG5" s="86"/>
      <c r="GHH5" s="86"/>
      <c r="GHI5" s="86"/>
      <c r="GHJ5" s="86"/>
      <c r="GHK5" s="86"/>
      <c r="GHL5" s="86"/>
      <c r="GHM5" s="86"/>
      <c r="GHN5" s="86"/>
      <c r="GHO5" s="86"/>
      <c r="GHP5" s="86"/>
      <c r="GHQ5" s="86"/>
      <c r="GHR5" s="86"/>
      <c r="GHS5" s="86"/>
      <c r="GHT5" s="86"/>
      <c r="GHU5" s="86"/>
      <c r="GHV5" s="86"/>
      <c r="GHW5" s="86"/>
      <c r="GHX5" s="86"/>
      <c r="GHY5" s="86"/>
      <c r="GHZ5" s="86"/>
      <c r="GIA5" s="86"/>
      <c r="GIB5" s="86"/>
      <c r="GIC5" s="86"/>
      <c r="GID5" s="86"/>
      <c r="GIE5" s="86"/>
      <c r="GIF5" s="86"/>
      <c r="GIG5" s="86"/>
      <c r="GIH5" s="86"/>
      <c r="GII5" s="86"/>
      <c r="GIJ5" s="86"/>
      <c r="GIK5" s="86"/>
      <c r="GIL5" s="86"/>
      <c r="GIM5" s="86"/>
      <c r="GIN5" s="86"/>
      <c r="GIO5" s="86"/>
      <c r="GIP5" s="86"/>
      <c r="GIQ5" s="86"/>
      <c r="GIR5" s="86"/>
      <c r="GIS5" s="86"/>
      <c r="GIT5" s="86"/>
      <c r="GIU5" s="86"/>
      <c r="GIV5" s="86"/>
      <c r="GIW5" s="86"/>
      <c r="GIX5" s="86"/>
      <c r="GIY5" s="86"/>
      <c r="GIZ5" s="86"/>
      <c r="GJA5" s="86"/>
      <c r="GJB5" s="86"/>
      <c r="GJC5" s="86"/>
      <c r="GJD5" s="86"/>
      <c r="GJE5" s="86"/>
      <c r="GJF5" s="86"/>
      <c r="GJG5" s="86"/>
      <c r="GJH5" s="86"/>
      <c r="GJI5" s="86"/>
      <c r="GJJ5" s="86"/>
      <c r="GJK5" s="86"/>
      <c r="GJL5" s="86"/>
      <c r="GJM5" s="86"/>
      <c r="GJN5" s="86"/>
      <c r="GJO5" s="86"/>
      <c r="GJP5" s="86"/>
      <c r="GJQ5" s="86"/>
      <c r="GJR5" s="86"/>
      <c r="GJS5" s="86"/>
      <c r="GJT5" s="86"/>
      <c r="GJU5" s="86"/>
      <c r="GJV5" s="86"/>
      <c r="GJW5" s="86"/>
      <c r="GJX5" s="86"/>
      <c r="GJY5" s="86"/>
      <c r="GJZ5" s="86"/>
      <c r="GKA5" s="86"/>
      <c r="GKB5" s="86"/>
      <c r="GKC5" s="86"/>
      <c r="GKD5" s="86"/>
      <c r="GKE5" s="86"/>
      <c r="GKF5" s="86"/>
      <c r="GKG5" s="86"/>
      <c r="GKH5" s="86"/>
      <c r="GKI5" s="86"/>
      <c r="GKJ5" s="86"/>
      <c r="GKK5" s="86"/>
      <c r="GKL5" s="86"/>
      <c r="GKM5" s="86"/>
      <c r="GKN5" s="86"/>
      <c r="GKO5" s="86"/>
      <c r="GKP5" s="86"/>
      <c r="GKQ5" s="86"/>
      <c r="GKR5" s="86"/>
      <c r="GKS5" s="86"/>
      <c r="GKT5" s="86"/>
      <c r="GKU5" s="86"/>
      <c r="GKV5" s="86"/>
      <c r="GKW5" s="86"/>
      <c r="GKX5" s="86"/>
      <c r="GKY5" s="86"/>
      <c r="GKZ5" s="86"/>
      <c r="GLA5" s="86"/>
      <c r="GLB5" s="86"/>
      <c r="GLC5" s="86"/>
      <c r="GLD5" s="86"/>
      <c r="GLE5" s="86"/>
      <c r="GLF5" s="86"/>
      <c r="GLG5" s="86"/>
      <c r="GLH5" s="86"/>
      <c r="GLI5" s="86"/>
      <c r="GLJ5" s="86"/>
      <c r="GLK5" s="86"/>
      <c r="GLL5" s="86"/>
      <c r="GLM5" s="86"/>
      <c r="GLN5" s="86"/>
      <c r="GLO5" s="86"/>
      <c r="GLP5" s="86"/>
      <c r="GLQ5" s="86"/>
      <c r="GLR5" s="86"/>
      <c r="GLS5" s="86"/>
      <c r="GLT5" s="86"/>
      <c r="GLU5" s="86"/>
      <c r="GLV5" s="86"/>
      <c r="GLW5" s="86"/>
      <c r="GLX5" s="86"/>
      <c r="GLY5" s="86"/>
      <c r="GLZ5" s="86"/>
      <c r="GMA5" s="86"/>
      <c r="GMB5" s="86"/>
      <c r="GMC5" s="86"/>
      <c r="GMD5" s="86"/>
      <c r="GME5" s="86"/>
      <c r="GMF5" s="86"/>
      <c r="GMG5" s="86"/>
      <c r="GMH5" s="86"/>
      <c r="GMI5" s="86"/>
      <c r="GMJ5" s="86"/>
      <c r="GMK5" s="86"/>
      <c r="GML5" s="86"/>
      <c r="GMM5" s="86"/>
      <c r="GMN5" s="86"/>
      <c r="GMO5" s="86"/>
      <c r="GMP5" s="86"/>
      <c r="GMQ5" s="86"/>
      <c r="GMR5" s="86"/>
      <c r="GMS5" s="86"/>
      <c r="GMT5" s="86"/>
      <c r="GMU5" s="86"/>
      <c r="GMV5" s="86"/>
      <c r="GMW5" s="86"/>
      <c r="GMX5" s="86"/>
      <c r="GMY5" s="86"/>
      <c r="GMZ5" s="86"/>
      <c r="GNA5" s="86"/>
      <c r="GNB5" s="86"/>
      <c r="GNC5" s="86"/>
      <c r="GND5" s="86"/>
      <c r="GNE5" s="86"/>
      <c r="GNF5" s="86"/>
      <c r="GNG5" s="86"/>
      <c r="GNH5" s="86"/>
      <c r="GNI5" s="86"/>
      <c r="GNJ5" s="86"/>
      <c r="GNK5" s="86"/>
      <c r="GNL5" s="86"/>
      <c r="GNM5" s="86"/>
      <c r="GNN5" s="86"/>
      <c r="GNO5" s="86"/>
      <c r="GNP5" s="86"/>
      <c r="GNQ5" s="86"/>
      <c r="GNR5" s="86"/>
      <c r="GNS5" s="86"/>
      <c r="GNT5" s="86"/>
      <c r="GNU5" s="86"/>
      <c r="GNV5" s="86"/>
      <c r="GNW5" s="86"/>
      <c r="GNX5" s="86"/>
      <c r="GNY5" s="86"/>
      <c r="GNZ5" s="86"/>
      <c r="GOA5" s="86"/>
      <c r="GOB5" s="86"/>
      <c r="GOC5" s="86"/>
      <c r="GOD5" s="86"/>
      <c r="GOE5" s="86"/>
      <c r="GOF5" s="86"/>
      <c r="GOG5" s="86"/>
      <c r="GOH5" s="86"/>
      <c r="GOI5" s="86"/>
      <c r="GOJ5" s="86"/>
      <c r="GOK5" s="86"/>
      <c r="GOL5" s="86"/>
      <c r="GOM5" s="86"/>
      <c r="GON5" s="86"/>
      <c r="GOO5" s="86"/>
      <c r="GOP5" s="86"/>
      <c r="GOQ5" s="86"/>
      <c r="GOR5" s="86"/>
      <c r="GOS5" s="86"/>
      <c r="GOT5" s="86"/>
      <c r="GOU5" s="86"/>
      <c r="GOV5" s="86"/>
      <c r="GOW5" s="86"/>
      <c r="GOX5" s="86"/>
      <c r="GOY5" s="86"/>
      <c r="GOZ5" s="86"/>
      <c r="GPA5" s="86"/>
      <c r="GPB5" s="86"/>
      <c r="GPC5" s="86"/>
      <c r="GPD5" s="86"/>
      <c r="GPE5" s="86"/>
      <c r="GPF5" s="86"/>
      <c r="GPG5" s="86"/>
      <c r="GPH5" s="86"/>
      <c r="GPI5" s="86"/>
      <c r="GPJ5" s="86"/>
      <c r="GPK5" s="86"/>
      <c r="GPL5" s="86"/>
      <c r="GPM5" s="86"/>
      <c r="GPN5" s="86"/>
      <c r="GPO5" s="86"/>
      <c r="GPP5" s="86"/>
      <c r="GPQ5" s="86"/>
      <c r="GPR5" s="86"/>
      <c r="GPS5" s="86"/>
      <c r="GPT5" s="86"/>
      <c r="GPU5" s="86"/>
      <c r="GPV5" s="86"/>
      <c r="GPW5" s="86"/>
      <c r="GPX5" s="86"/>
      <c r="GPY5" s="86"/>
      <c r="GPZ5" s="86"/>
      <c r="GQA5" s="86"/>
      <c r="GQB5" s="86"/>
      <c r="GQC5" s="86"/>
      <c r="GQD5" s="86"/>
      <c r="GQE5" s="86"/>
      <c r="GQF5" s="86"/>
      <c r="GQG5" s="86"/>
      <c r="GQH5" s="86"/>
      <c r="GQI5" s="86"/>
      <c r="GQJ5" s="86"/>
      <c r="GQK5" s="86"/>
      <c r="GQL5" s="86"/>
      <c r="GQM5" s="86"/>
      <c r="GQN5" s="86"/>
      <c r="GQO5" s="86"/>
      <c r="GQP5" s="86"/>
      <c r="GQQ5" s="86"/>
      <c r="GQR5" s="86"/>
      <c r="GQS5" s="86"/>
      <c r="GQT5" s="86"/>
      <c r="GQU5" s="86"/>
      <c r="GQV5" s="86"/>
      <c r="GQW5" s="86"/>
      <c r="GQX5" s="86"/>
      <c r="GQY5" s="86"/>
      <c r="GQZ5" s="86"/>
      <c r="GRA5" s="86"/>
      <c r="GRB5" s="86"/>
      <c r="GRC5" s="86"/>
      <c r="GRD5" s="86"/>
      <c r="GRE5" s="86"/>
      <c r="GRF5" s="86"/>
      <c r="GRG5" s="86"/>
      <c r="GRH5" s="86"/>
      <c r="GRI5" s="86"/>
      <c r="GRJ5" s="86"/>
      <c r="GRK5" s="86"/>
      <c r="GRL5" s="86"/>
      <c r="GRM5" s="86"/>
      <c r="GRN5" s="86"/>
      <c r="GRO5" s="86"/>
      <c r="GRP5" s="86"/>
      <c r="GRQ5" s="86"/>
      <c r="GRR5" s="86"/>
      <c r="GRS5" s="86"/>
      <c r="GRT5" s="86"/>
      <c r="GRU5" s="86"/>
      <c r="GRV5" s="86"/>
      <c r="GRW5" s="86"/>
      <c r="GRX5" s="86"/>
      <c r="GRY5" s="86"/>
      <c r="GRZ5" s="86"/>
      <c r="GSA5" s="86"/>
      <c r="GSB5" s="86"/>
      <c r="GSC5" s="86"/>
      <c r="GSD5" s="86"/>
      <c r="GSE5" s="86"/>
      <c r="GSF5" s="86"/>
      <c r="GSG5" s="86"/>
      <c r="GSH5" s="86"/>
      <c r="GSI5" s="86"/>
      <c r="GSJ5" s="86"/>
      <c r="GSK5" s="86"/>
      <c r="GSL5" s="86"/>
      <c r="GSM5" s="86"/>
      <c r="GSN5" s="86"/>
      <c r="GSO5" s="86"/>
      <c r="GSP5" s="86"/>
      <c r="GSQ5" s="86"/>
      <c r="GSR5" s="86"/>
      <c r="GSS5" s="86"/>
      <c r="GST5" s="86"/>
      <c r="GSU5" s="86"/>
      <c r="GSV5" s="86"/>
      <c r="GSW5" s="86"/>
      <c r="GSX5" s="86"/>
      <c r="GSY5" s="86"/>
      <c r="GSZ5" s="86"/>
      <c r="GTA5" s="86"/>
      <c r="GTB5" s="86"/>
      <c r="GTC5" s="86"/>
      <c r="GTD5" s="86"/>
      <c r="GTE5" s="86"/>
      <c r="GTF5" s="86"/>
      <c r="GTG5" s="86"/>
      <c r="GTH5" s="86"/>
      <c r="GTI5" s="86"/>
      <c r="GTJ5" s="86"/>
      <c r="GTK5" s="86"/>
      <c r="GTL5" s="86"/>
      <c r="GTM5" s="86"/>
      <c r="GTN5" s="86"/>
      <c r="GTO5" s="86"/>
      <c r="GTP5" s="86"/>
      <c r="GTQ5" s="86"/>
      <c r="GTR5" s="86"/>
      <c r="GTS5" s="86"/>
      <c r="GTT5" s="86"/>
      <c r="GTU5" s="86"/>
      <c r="GTV5" s="86"/>
      <c r="GTW5" s="86"/>
      <c r="GTX5" s="86"/>
      <c r="GTY5" s="86"/>
      <c r="GTZ5" s="86"/>
      <c r="GUA5" s="86"/>
      <c r="GUB5" s="86"/>
      <c r="GUC5" s="86"/>
      <c r="GUD5" s="86"/>
      <c r="GUE5" s="86"/>
      <c r="GUF5" s="86"/>
      <c r="GUG5" s="86"/>
      <c r="GUH5" s="86"/>
      <c r="GUI5" s="86"/>
      <c r="GUJ5" s="86"/>
      <c r="GUK5" s="86"/>
      <c r="GUL5" s="86"/>
      <c r="GUM5" s="86"/>
      <c r="GUN5" s="86"/>
      <c r="GUO5" s="86"/>
      <c r="GUP5" s="86"/>
      <c r="GUQ5" s="86"/>
      <c r="GUR5" s="86"/>
      <c r="GUS5" s="86"/>
      <c r="GUT5" s="86"/>
      <c r="GUU5" s="86"/>
      <c r="GUV5" s="86"/>
      <c r="GUW5" s="86"/>
      <c r="GUX5" s="86"/>
      <c r="GUY5" s="86"/>
      <c r="GUZ5" s="86"/>
      <c r="GVA5" s="86"/>
      <c r="GVB5" s="86"/>
      <c r="GVC5" s="86"/>
      <c r="GVD5" s="86"/>
      <c r="GVE5" s="86"/>
      <c r="GVF5" s="86"/>
      <c r="GVG5" s="86"/>
      <c r="GVH5" s="86"/>
      <c r="GVI5" s="86"/>
      <c r="GVJ5" s="86"/>
      <c r="GVK5" s="86"/>
      <c r="GVL5" s="86"/>
      <c r="GVM5" s="86"/>
      <c r="GVN5" s="86"/>
      <c r="GVO5" s="86"/>
      <c r="GVP5" s="86"/>
      <c r="GVQ5" s="86"/>
      <c r="GVR5" s="86"/>
      <c r="GVS5" s="86"/>
      <c r="GVT5" s="86"/>
      <c r="GVU5" s="86"/>
      <c r="GVV5" s="86"/>
      <c r="GVW5" s="86"/>
      <c r="GVX5" s="86"/>
      <c r="GVY5" s="86"/>
      <c r="GVZ5" s="86"/>
      <c r="GWA5" s="86"/>
      <c r="GWB5" s="86"/>
      <c r="GWC5" s="86"/>
      <c r="GWD5" s="86"/>
      <c r="GWE5" s="86"/>
      <c r="GWF5" s="86"/>
      <c r="GWG5" s="86"/>
      <c r="GWH5" s="86"/>
      <c r="GWI5" s="86"/>
      <c r="GWJ5" s="86"/>
      <c r="GWK5" s="86"/>
      <c r="GWL5" s="86"/>
      <c r="GWM5" s="86"/>
      <c r="GWN5" s="86"/>
      <c r="GWO5" s="86"/>
      <c r="GWP5" s="86"/>
      <c r="GWQ5" s="86"/>
      <c r="GWR5" s="86"/>
      <c r="GWS5" s="86"/>
      <c r="GWT5" s="86"/>
      <c r="GWU5" s="86"/>
      <c r="GWV5" s="86"/>
      <c r="GWW5" s="86"/>
      <c r="GWX5" s="86"/>
      <c r="GWY5" s="86"/>
      <c r="GWZ5" s="86"/>
      <c r="GXA5" s="86"/>
      <c r="GXB5" s="86"/>
      <c r="GXC5" s="86"/>
      <c r="GXD5" s="86"/>
      <c r="GXE5" s="86"/>
      <c r="GXF5" s="86"/>
      <c r="GXG5" s="86"/>
      <c r="GXH5" s="86"/>
      <c r="GXI5" s="86"/>
      <c r="GXJ5" s="86"/>
      <c r="GXK5" s="86"/>
      <c r="GXL5" s="86"/>
      <c r="GXM5" s="86"/>
      <c r="GXN5" s="86"/>
      <c r="GXO5" s="86"/>
      <c r="GXP5" s="86"/>
      <c r="GXQ5" s="86"/>
      <c r="GXR5" s="86"/>
      <c r="GXS5" s="86"/>
      <c r="GXT5" s="86"/>
      <c r="GXU5" s="86"/>
      <c r="GXV5" s="86"/>
      <c r="GXW5" s="86"/>
      <c r="GXX5" s="86"/>
      <c r="GXY5" s="86"/>
      <c r="GXZ5" s="86"/>
      <c r="GYA5" s="86"/>
      <c r="GYB5" s="86"/>
      <c r="GYC5" s="86"/>
      <c r="GYD5" s="86"/>
      <c r="GYE5" s="86"/>
      <c r="GYF5" s="86"/>
      <c r="GYG5" s="86"/>
      <c r="GYH5" s="86"/>
      <c r="GYI5" s="86"/>
      <c r="GYJ5" s="86"/>
      <c r="GYK5" s="86"/>
      <c r="GYL5" s="86"/>
      <c r="GYM5" s="86"/>
      <c r="GYN5" s="86"/>
      <c r="GYO5" s="86"/>
      <c r="GYP5" s="86"/>
      <c r="GYQ5" s="86"/>
      <c r="GYR5" s="86"/>
      <c r="GYS5" s="86"/>
      <c r="GYT5" s="86"/>
      <c r="GYU5" s="86"/>
      <c r="GYV5" s="86"/>
      <c r="GYW5" s="86"/>
      <c r="GYX5" s="86"/>
      <c r="GYY5" s="86"/>
      <c r="GYZ5" s="86"/>
      <c r="GZA5" s="86"/>
      <c r="GZB5" s="86"/>
      <c r="GZC5" s="86"/>
      <c r="GZD5" s="86"/>
      <c r="GZE5" s="86"/>
      <c r="GZF5" s="86"/>
      <c r="GZG5" s="86"/>
      <c r="GZH5" s="86"/>
      <c r="GZI5" s="86"/>
      <c r="GZJ5" s="86"/>
      <c r="GZK5" s="86"/>
      <c r="GZL5" s="86"/>
      <c r="GZM5" s="86"/>
      <c r="GZN5" s="86"/>
      <c r="GZO5" s="86"/>
      <c r="GZP5" s="86"/>
      <c r="GZQ5" s="86"/>
      <c r="GZR5" s="86"/>
      <c r="GZS5" s="86"/>
      <c r="GZT5" s="86"/>
      <c r="GZU5" s="86"/>
      <c r="GZV5" s="86"/>
      <c r="GZW5" s="86"/>
      <c r="GZX5" s="86"/>
      <c r="GZY5" s="86"/>
      <c r="GZZ5" s="86"/>
      <c r="HAA5" s="86"/>
      <c r="HAB5" s="86"/>
      <c r="HAC5" s="86"/>
      <c r="HAD5" s="86"/>
      <c r="HAE5" s="86"/>
      <c r="HAF5" s="86"/>
      <c r="HAG5" s="86"/>
      <c r="HAH5" s="86"/>
      <c r="HAI5" s="86"/>
      <c r="HAJ5" s="86"/>
      <c r="HAK5" s="86"/>
      <c r="HAL5" s="86"/>
      <c r="HAM5" s="86"/>
      <c r="HAN5" s="86"/>
      <c r="HAO5" s="86"/>
      <c r="HAP5" s="86"/>
      <c r="HAQ5" s="86"/>
      <c r="HAR5" s="86"/>
      <c r="HAS5" s="86"/>
      <c r="HAT5" s="86"/>
      <c r="HAU5" s="86"/>
      <c r="HAV5" s="86"/>
      <c r="HAW5" s="86"/>
      <c r="HAX5" s="86"/>
      <c r="HAY5" s="86"/>
      <c r="HAZ5" s="86"/>
      <c r="HBA5" s="86"/>
      <c r="HBB5" s="86"/>
      <c r="HBC5" s="86"/>
      <c r="HBD5" s="86"/>
      <c r="HBE5" s="86"/>
      <c r="HBF5" s="86"/>
      <c r="HBG5" s="86"/>
      <c r="HBH5" s="86"/>
      <c r="HBI5" s="86"/>
      <c r="HBJ5" s="86"/>
      <c r="HBK5" s="86"/>
      <c r="HBL5" s="86"/>
      <c r="HBM5" s="86"/>
      <c r="HBN5" s="86"/>
      <c r="HBO5" s="86"/>
      <c r="HBP5" s="86"/>
      <c r="HBQ5" s="86"/>
      <c r="HBR5" s="86"/>
      <c r="HBS5" s="86"/>
      <c r="HBT5" s="86"/>
      <c r="HBU5" s="86"/>
      <c r="HBV5" s="86"/>
      <c r="HBW5" s="86"/>
      <c r="HBX5" s="86"/>
      <c r="HBY5" s="86"/>
      <c r="HBZ5" s="86"/>
      <c r="HCA5" s="86"/>
      <c r="HCB5" s="86"/>
      <c r="HCC5" s="86"/>
      <c r="HCD5" s="86"/>
      <c r="HCE5" s="86"/>
      <c r="HCF5" s="86"/>
      <c r="HCG5" s="86"/>
      <c r="HCH5" s="86"/>
      <c r="HCI5" s="86"/>
      <c r="HCJ5" s="86"/>
      <c r="HCK5" s="86"/>
      <c r="HCL5" s="86"/>
      <c r="HCM5" s="86"/>
      <c r="HCN5" s="86"/>
      <c r="HCO5" s="86"/>
      <c r="HCP5" s="86"/>
      <c r="HCQ5" s="86"/>
      <c r="HCR5" s="86"/>
      <c r="HCS5" s="86"/>
      <c r="HCT5" s="86"/>
      <c r="HCU5" s="86"/>
      <c r="HCV5" s="86"/>
      <c r="HCW5" s="86"/>
      <c r="HCX5" s="86"/>
      <c r="HCY5" s="86"/>
      <c r="HCZ5" s="86"/>
      <c r="HDA5" s="86"/>
      <c r="HDB5" s="86"/>
      <c r="HDC5" s="86"/>
      <c r="HDD5" s="86"/>
      <c r="HDE5" s="86"/>
      <c r="HDF5" s="86"/>
      <c r="HDG5" s="86"/>
      <c r="HDH5" s="86"/>
      <c r="HDI5" s="86"/>
      <c r="HDJ5" s="86"/>
      <c r="HDK5" s="86"/>
      <c r="HDL5" s="86"/>
      <c r="HDM5" s="86"/>
      <c r="HDN5" s="86"/>
      <c r="HDO5" s="86"/>
      <c r="HDP5" s="86"/>
      <c r="HDQ5" s="86"/>
      <c r="HDR5" s="86"/>
      <c r="HDS5" s="86"/>
      <c r="HDT5" s="86"/>
      <c r="HDU5" s="86"/>
      <c r="HDV5" s="86"/>
      <c r="HDW5" s="86"/>
      <c r="HDX5" s="86"/>
      <c r="HDY5" s="86"/>
      <c r="HDZ5" s="86"/>
      <c r="HEA5" s="86"/>
      <c r="HEB5" s="86"/>
      <c r="HEC5" s="86"/>
      <c r="HED5" s="86"/>
      <c r="HEE5" s="86"/>
      <c r="HEF5" s="86"/>
      <c r="HEG5" s="86"/>
      <c r="HEH5" s="86"/>
      <c r="HEI5" s="86"/>
      <c r="HEJ5" s="86"/>
      <c r="HEK5" s="86"/>
      <c r="HEL5" s="86"/>
      <c r="HEM5" s="86"/>
      <c r="HEN5" s="86"/>
      <c r="HEO5" s="86"/>
      <c r="HEP5" s="86"/>
      <c r="HEQ5" s="86"/>
      <c r="HER5" s="86"/>
      <c r="HES5" s="86"/>
      <c r="HET5" s="86"/>
      <c r="HEU5" s="86"/>
      <c r="HEV5" s="86"/>
      <c r="HEW5" s="86"/>
      <c r="HEX5" s="86"/>
      <c r="HEY5" s="86"/>
      <c r="HEZ5" s="86"/>
      <c r="HFA5" s="86"/>
      <c r="HFB5" s="86"/>
      <c r="HFC5" s="86"/>
      <c r="HFD5" s="86"/>
      <c r="HFE5" s="86"/>
      <c r="HFF5" s="86"/>
      <c r="HFG5" s="86"/>
      <c r="HFH5" s="86"/>
      <c r="HFI5" s="86"/>
      <c r="HFJ5" s="86"/>
      <c r="HFK5" s="86"/>
      <c r="HFL5" s="86"/>
      <c r="HFM5" s="86"/>
      <c r="HFN5" s="86"/>
      <c r="HFO5" s="86"/>
      <c r="HFP5" s="86"/>
      <c r="HFQ5" s="86"/>
      <c r="HFR5" s="86"/>
      <c r="HFS5" s="86"/>
      <c r="HFT5" s="86"/>
      <c r="HFU5" s="86"/>
      <c r="HFV5" s="86"/>
      <c r="HFW5" s="86"/>
      <c r="HFX5" s="86"/>
      <c r="HFY5" s="86"/>
      <c r="HFZ5" s="86"/>
      <c r="HGA5" s="86"/>
      <c r="HGB5" s="86"/>
      <c r="HGC5" s="86"/>
      <c r="HGD5" s="86"/>
      <c r="HGE5" s="86"/>
      <c r="HGF5" s="86"/>
      <c r="HGG5" s="86"/>
      <c r="HGH5" s="86"/>
      <c r="HGI5" s="86"/>
      <c r="HGJ5" s="86"/>
      <c r="HGK5" s="86"/>
      <c r="HGL5" s="86"/>
      <c r="HGM5" s="86"/>
      <c r="HGN5" s="86"/>
      <c r="HGO5" s="86"/>
      <c r="HGP5" s="86"/>
      <c r="HGQ5" s="86"/>
      <c r="HGR5" s="86"/>
      <c r="HGS5" s="86"/>
      <c r="HGT5" s="86"/>
      <c r="HGU5" s="86"/>
      <c r="HGV5" s="86"/>
      <c r="HGW5" s="86"/>
      <c r="HGX5" s="86"/>
      <c r="HGY5" s="86"/>
      <c r="HGZ5" s="86"/>
      <c r="HHA5" s="86"/>
      <c r="HHB5" s="86"/>
      <c r="HHC5" s="86"/>
      <c r="HHD5" s="86"/>
      <c r="HHE5" s="86"/>
      <c r="HHF5" s="86"/>
      <c r="HHG5" s="86"/>
      <c r="HHH5" s="86"/>
      <c r="HHI5" s="86"/>
      <c r="HHJ5" s="86"/>
      <c r="HHK5" s="86"/>
      <c r="HHL5" s="86"/>
      <c r="HHM5" s="86"/>
      <c r="HHN5" s="86"/>
      <c r="HHO5" s="86"/>
      <c r="HHP5" s="86"/>
      <c r="HHQ5" s="86"/>
      <c r="HHR5" s="86"/>
      <c r="HHS5" s="86"/>
      <c r="HHT5" s="86"/>
      <c r="HHU5" s="86"/>
      <c r="HHV5" s="86"/>
      <c r="HHW5" s="86"/>
      <c r="HHX5" s="86"/>
      <c r="HHY5" s="86"/>
      <c r="HHZ5" s="86"/>
      <c r="HIA5" s="86"/>
      <c r="HIB5" s="86"/>
      <c r="HIC5" s="86"/>
      <c r="HID5" s="86"/>
      <c r="HIE5" s="86"/>
      <c r="HIF5" s="86"/>
      <c r="HIG5" s="86"/>
      <c r="HIH5" s="86"/>
      <c r="HII5" s="86"/>
      <c r="HIJ5" s="86"/>
      <c r="HIK5" s="86"/>
      <c r="HIL5" s="86"/>
      <c r="HIM5" s="86"/>
      <c r="HIN5" s="86"/>
      <c r="HIO5" s="86"/>
      <c r="HIP5" s="86"/>
      <c r="HIQ5" s="86"/>
      <c r="HIR5" s="86"/>
      <c r="HIS5" s="86"/>
      <c r="HIT5" s="86"/>
      <c r="HIU5" s="86"/>
      <c r="HIV5" s="86"/>
      <c r="HIW5" s="86"/>
      <c r="HIX5" s="86"/>
      <c r="HIY5" s="86"/>
      <c r="HIZ5" s="86"/>
      <c r="HJA5" s="86"/>
      <c r="HJB5" s="86"/>
      <c r="HJC5" s="86"/>
      <c r="HJD5" s="86"/>
      <c r="HJE5" s="86"/>
      <c r="HJF5" s="86"/>
      <c r="HJG5" s="86"/>
      <c r="HJH5" s="86"/>
      <c r="HJI5" s="86"/>
      <c r="HJJ5" s="86"/>
      <c r="HJK5" s="86"/>
      <c r="HJL5" s="86"/>
      <c r="HJM5" s="86"/>
      <c r="HJN5" s="86"/>
      <c r="HJO5" s="86"/>
      <c r="HJP5" s="86"/>
      <c r="HJQ5" s="86"/>
      <c r="HJR5" s="86"/>
      <c r="HJS5" s="86"/>
      <c r="HJT5" s="86"/>
      <c r="HJU5" s="86"/>
      <c r="HJV5" s="86"/>
      <c r="HJW5" s="86"/>
      <c r="HJX5" s="86"/>
      <c r="HJY5" s="86"/>
      <c r="HJZ5" s="86"/>
      <c r="HKA5" s="86"/>
      <c r="HKB5" s="86"/>
      <c r="HKC5" s="86"/>
      <c r="HKD5" s="86"/>
      <c r="HKE5" s="86"/>
      <c r="HKF5" s="86"/>
      <c r="HKG5" s="86"/>
      <c r="HKH5" s="86"/>
      <c r="HKI5" s="86"/>
      <c r="HKJ5" s="86"/>
      <c r="HKK5" s="86"/>
      <c r="HKL5" s="86"/>
      <c r="HKM5" s="86"/>
      <c r="HKN5" s="86"/>
      <c r="HKO5" s="86"/>
      <c r="HKP5" s="86"/>
      <c r="HKQ5" s="86"/>
      <c r="HKR5" s="86"/>
      <c r="HKS5" s="86"/>
      <c r="HKT5" s="86"/>
      <c r="HKU5" s="86"/>
      <c r="HKV5" s="86"/>
      <c r="HKW5" s="86"/>
      <c r="HKX5" s="86"/>
      <c r="HKY5" s="86"/>
      <c r="HKZ5" s="86"/>
      <c r="HLA5" s="86"/>
      <c r="HLB5" s="86"/>
      <c r="HLC5" s="86"/>
      <c r="HLD5" s="86"/>
      <c r="HLE5" s="86"/>
      <c r="HLF5" s="86"/>
      <c r="HLG5" s="86"/>
      <c r="HLH5" s="86"/>
      <c r="HLI5" s="86"/>
      <c r="HLJ5" s="86"/>
      <c r="HLK5" s="86"/>
      <c r="HLL5" s="86"/>
      <c r="HLM5" s="86"/>
      <c r="HLN5" s="86"/>
      <c r="HLO5" s="86"/>
      <c r="HLP5" s="86"/>
      <c r="HLQ5" s="86"/>
      <c r="HLR5" s="86"/>
      <c r="HLS5" s="86"/>
      <c r="HLT5" s="86"/>
      <c r="HLU5" s="86"/>
      <c r="HLV5" s="86"/>
      <c r="HLW5" s="86"/>
      <c r="HLX5" s="86"/>
      <c r="HLY5" s="86"/>
      <c r="HLZ5" s="86"/>
      <c r="HMA5" s="86"/>
      <c r="HMB5" s="86"/>
      <c r="HMC5" s="86"/>
      <c r="HMD5" s="86"/>
      <c r="HME5" s="86"/>
      <c r="HMF5" s="86"/>
      <c r="HMG5" s="86"/>
      <c r="HMH5" s="86"/>
      <c r="HMI5" s="86"/>
      <c r="HMJ5" s="86"/>
      <c r="HMK5" s="86"/>
      <c r="HML5" s="86"/>
      <c r="HMM5" s="86"/>
      <c r="HMN5" s="86"/>
      <c r="HMO5" s="86"/>
      <c r="HMP5" s="86"/>
      <c r="HMQ5" s="86"/>
      <c r="HMR5" s="86"/>
      <c r="HMS5" s="86"/>
      <c r="HMT5" s="86"/>
      <c r="HMU5" s="86"/>
      <c r="HMV5" s="86"/>
      <c r="HMW5" s="86"/>
      <c r="HMX5" s="86"/>
      <c r="HMY5" s="86"/>
      <c r="HMZ5" s="86"/>
      <c r="HNA5" s="86"/>
      <c r="HNB5" s="86"/>
      <c r="HNC5" s="86"/>
      <c r="HND5" s="86"/>
      <c r="HNE5" s="86"/>
      <c r="HNF5" s="86"/>
      <c r="HNG5" s="86"/>
      <c r="HNH5" s="86"/>
      <c r="HNI5" s="86"/>
      <c r="HNJ5" s="86"/>
      <c r="HNK5" s="86"/>
      <c r="HNL5" s="86"/>
      <c r="HNM5" s="86"/>
      <c r="HNN5" s="86"/>
      <c r="HNO5" s="86"/>
      <c r="HNP5" s="86"/>
      <c r="HNQ5" s="86"/>
      <c r="HNR5" s="86"/>
      <c r="HNS5" s="86"/>
      <c r="HNT5" s="86"/>
      <c r="HNU5" s="86"/>
      <c r="HNV5" s="86"/>
      <c r="HNW5" s="86"/>
      <c r="HNX5" s="86"/>
      <c r="HNY5" s="86"/>
      <c r="HNZ5" s="86"/>
      <c r="HOA5" s="86"/>
      <c r="HOB5" s="86"/>
      <c r="HOC5" s="86"/>
      <c r="HOD5" s="86"/>
      <c r="HOE5" s="86"/>
      <c r="HOF5" s="86"/>
      <c r="HOG5" s="86"/>
      <c r="HOH5" s="86"/>
      <c r="HOI5" s="86"/>
      <c r="HOJ5" s="86"/>
      <c r="HOK5" s="86"/>
      <c r="HOL5" s="86"/>
      <c r="HOM5" s="86"/>
      <c r="HON5" s="86"/>
      <c r="HOO5" s="86"/>
      <c r="HOP5" s="86"/>
      <c r="HOQ5" s="86"/>
      <c r="HOR5" s="86"/>
      <c r="HOS5" s="86"/>
      <c r="HOT5" s="86"/>
      <c r="HOU5" s="86"/>
      <c r="HOV5" s="86"/>
      <c r="HOW5" s="86"/>
      <c r="HOX5" s="86"/>
      <c r="HOY5" s="86"/>
      <c r="HOZ5" s="86"/>
      <c r="HPA5" s="86"/>
      <c r="HPB5" s="86"/>
      <c r="HPC5" s="86"/>
      <c r="HPD5" s="86"/>
      <c r="HPE5" s="86"/>
      <c r="HPF5" s="86"/>
      <c r="HPG5" s="86"/>
      <c r="HPH5" s="86"/>
      <c r="HPI5" s="86"/>
      <c r="HPJ5" s="86"/>
      <c r="HPK5" s="86"/>
      <c r="HPL5" s="86"/>
      <c r="HPM5" s="86"/>
      <c r="HPN5" s="86"/>
      <c r="HPO5" s="86"/>
      <c r="HPP5" s="86"/>
      <c r="HPQ5" s="86"/>
      <c r="HPR5" s="86"/>
      <c r="HPS5" s="86"/>
      <c r="HPT5" s="86"/>
      <c r="HPU5" s="86"/>
      <c r="HPV5" s="86"/>
      <c r="HPW5" s="86"/>
      <c r="HPX5" s="86"/>
      <c r="HPY5" s="86"/>
      <c r="HPZ5" s="86"/>
      <c r="HQA5" s="86"/>
      <c r="HQB5" s="86"/>
      <c r="HQC5" s="86"/>
      <c r="HQD5" s="86"/>
      <c r="HQE5" s="86"/>
      <c r="HQF5" s="86"/>
      <c r="HQG5" s="86"/>
      <c r="HQH5" s="86"/>
      <c r="HQI5" s="86"/>
      <c r="HQJ5" s="86"/>
      <c r="HQK5" s="86"/>
      <c r="HQL5" s="86"/>
      <c r="HQM5" s="86"/>
      <c r="HQN5" s="86"/>
      <c r="HQO5" s="86"/>
      <c r="HQP5" s="86"/>
      <c r="HQQ5" s="86"/>
      <c r="HQR5" s="86"/>
      <c r="HQS5" s="86"/>
      <c r="HQT5" s="86"/>
      <c r="HQU5" s="86"/>
      <c r="HQV5" s="86"/>
      <c r="HQW5" s="86"/>
      <c r="HQX5" s="86"/>
      <c r="HQY5" s="86"/>
      <c r="HQZ5" s="86"/>
      <c r="HRA5" s="86"/>
      <c r="HRB5" s="86"/>
      <c r="HRC5" s="86"/>
      <c r="HRD5" s="86"/>
      <c r="HRE5" s="86"/>
      <c r="HRF5" s="86"/>
      <c r="HRG5" s="86"/>
      <c r="HRH5" s="86"/>
      <c r="HRI5" s="86"/>
      <c r="HRJ5" s="86"/>
      <c r="HRK5" s="86"/>
      <c r="HRL5" s="86"/>
      <c r="HRM5" s="86"/>
      <c r="HRN5" s="86"/>
      <c r="HRO5" s="86"/>
      <c r="HRP5" s="86"/>
      <c r="HRQ5" s="86"/>
      <c r="HRR5" s="86"/>
      <c r="HRS5" s="86"/>
      <c r="HRT5" s="86"/>
      <c r="HRU5" s="86"/>
      <c r="HRV5" s="86"/>
      <c r="HRW5" s="86"/>
      <c r="HRX5" s="86"/>
      <c r="HRY5" s="86"/>
      <c r="HRZ5" s="86"/>
      <c r="HSA5" s="86"/>
      <c r="HSB5" s="86"/>
      <c r="HSC5" s="86"/>
      <c r="HSD5" s="86"/>
      <c r="HSE5" s="86"/>
      <c r="HSF5" s="86"/>
      <c r="HSG5" s="86"/>
      <c r="HSH5" s="86"/>
      <c r="HSI5" s="86"/>
      <c r="HSJ5" s="86"/>
      <c r="HSK5" s="86"/>
      <c r="HSL5" s="86"/>
      <c r="HSM5" s="86"/>
      <c r="HSN5" s="86"/>
      <c r="HSO5" s="86"/>
      <c r="HSP5" s="86"/>
      <c r="HSQ5" s="86"/>
      <c r="HSR5" s="86"/>
      <c r="HSS5" s="86"/>
      <c r="HST5" s="86"/>
      <c r="HSU5" s="86"/>
      <c r="HSV5" s="86"/>
      <c r="HSW5" s="86"/>
      <c r="HSX5" s="86"/>
      <c r="HSY5" s="86"/>
      <c r="HSZ5" s="86"/>
      <c r="HTA5" s="86"/>
      <c r="HTB5" s="86"/>
      <c r="HTC5" s="86"/>
      <c r="HTD5" s="86"/>
      <c r="HTE5" s="86"/>
      <c r="HTF5" s="86"/>
      <c r="HTG5" s="86"/>
      <c r="HTH5" s="86"/>
      <c r="HTI5" s="86"/>
      <c r="HTJ5" s="86"/>
      <c r="HTK5" s="86"/>
      <c r="HTL5" s="86"/>
      <c r="HTM5" s="86"/>
      <c r="HTN5" s="86"/>
      <c r="HTO5" s="86"/>
      <c r="HTP5" s="86"/>
      <c r="HTQ5" s="86"/>
      <c r="HTR5" s="86"/>
      <c r="HTS5" s="86"/>
      <c r="HTT5" s="86"/>
      <c r="HTU5" s="86"/>
      <c r="HTV5" s="86"/>
      <c r="HTW5" s="86"/>
      <c r="HTX5" s="86"/>
      <c r="HTY5" s="86"/>
      <c r="HTZ5" s="86"/>
      <c r="HUA5" s="86"/>
      <c r="HUB5" s="86"/>
      <c r="HUC5" s="86"/>
      <c r="HUD5" s="86"/>
      <c r="HUE5" s="86"/>
      <c r="HUF5" s="86"/>
      <c r="HUG5" s="86"/>
      <c r="HUH5" s="86"/>
      <c r="HUI5" s="86"/>
      <c r="HUJ5" s="86"/>
      <c r="HUK5" s="86"/>
      <c r="HUL5" s="86"/>
      <c r="HUM5" s="86"/>
      <c r="HUN5" s="86"/>
      <c r="HUO5" s="86"/>
      <c r="HUP5" s="86"/>
      <c r="HUQ5" s="86"/>
      <c r="HUR5" s="86"/>
      <c r="HUS5" s="86"/>
      <c r="HUT5" s="86"/>
      <c r="HUU5" s="86"/>
      <c r="HUV5" s="86"/>
      <c r="HUW5" s="86"/>
      <c r="HUX5" s="86"/>
      <c r="HUY5" s="86"/>
      <c r="HUZ5" s="86"/>
      <c r="HVA5" s="86"/>
      <c r="HVB5" s="86"/>
      <c r="HVC5" s="86"/>
      <c r="HVD5" s="86"/>
      <c r="HVE5" s="86"/>
      <c r="HVF5" s="86"/>
      <c r="HVG5" s="86"/>
      <c r="HVH5" s="86"/>
      <c r="HVI5" s="86"/>
      <c r="HVJ5" s="86"/>
      <c r="HVK5" s="86"/>
      <c r="HVL5" s="86"/>
      <c r="HVM5" s="86"/>
      <c r="HVN5" s="86"/>
      <c r="HVO5" s="86"/>
      <c r="HVP5" s="86"/>
      <c r="HVQ5" s="86"/>
      <c r="HVR5" s="86"/>
      <c r="HVS5" s="86"/>
      <c r="HVT5" s="86"/>
      <c r="HVU5" s="86"/>
      <c r="HVV5" s="86"/>
      <c r="HVW5" s="86"/>
      <c r="HVX5" s="86"/>
      <c r="HVY5" s="86"/>
      <c r="HVZ5" s="86"/>
      <c r="HWA5" s="86"/>
      <c r="HWB5" s="86"/>
      <c r="HWC5" s="86"/>
      <c r="HWD5" s="86"/>
      <c r="HWE5" s="86"/>
      <c r="HWF5" s="86"/>
      <c r="HWG5" s="86"/>
      <c r="HWH5" s="86"/>
      <c r="HWI5" s="86"/>
      <c r="HWJ5" s="86"/>
      <c r="HWK5" s="86"/>
      <c r="HWL5" s="86"/>
      <c r="HWM5" s="86"/>
      <c r="HWN5" s="86"/>
      <c r="HWO5" s="86"/>
      <c r="HWP5" s="86"/>
      <c r="HWQ5" s="86"/>
      <c r="HWR5" s="86"/>
      <c r="HWS5" s="86"/>
      <c r="HWT5" s="86"/>
      <c r="HWU5" s="86"/>
      <c r="HWV5" s="86"/>
      <c r="HWW5" s="86"/>
      <c r="HWX5" s="86"/>
      <c r="HWY5" s="86"/>
      <c r="HWZ5" s="86"/>
      <c r="HXA5" s="86"/>
      <c r="HXB5" s="86"/>
      <c r="HXC5" s="86"/>
      <c r="HXD5" s="86"/>
      <c r="HXE5" s="86"/>
      <c r="HXF5" s="86"/>
      <c r="HXG5" s="86"/>
      <c r="HXH5" s="86"/>
      <c r="HXI5" s="86"/>
      <c r="HXJ5" s="86"/>
      <c r="HXK5" s="86"/>
      <c r="HXL5" s="86"/>
      <c r="HXM5" s="86"/>
      <c r="HXN5" s="86"/>
      <c r="HXO5" s="86"/>
      <c r="HXP5" s="86"/>
      <c r="HXQ5" s="86"/>
      <c r="HXR5" s="86"/>
      <c r="HXS5" s="86"/>
      <c r="HXT5" s="86"/>
      <c r="HXU5" s="86"/>
      <c r="HXV5" s="86"/>
      <c r="HXW5" s="86"/>
      <c r="HXX5" s="86"/>
      <c r="HXY5" s="86"/>
      <c r="HXZ5" s="86"/>
      <c r="HYA5" s="86"/>
      <c r="HYB5" s="86"/>
      <c r="HYC5" s="86"/>
      <c r="HYD5" s="86"/>
      <c r="HYE5" s="86"/>
      <c r="HYF5" s="86"/>
      <c r="HYG5" s="86"/>
      <c r="HYH5" s="86"/>
      <c r="HYI5" s="86"/>
      <c r="HYJ5" s="86"/>
      <c r="HYK5" s="86"/>
      <c r="HYL5" s="86"/>
      <c r="HYM5" s="86"/>
      <c r="HYN5" s="86"/>
      <c r="HYO5" s="86"/>
      <c r="HYP5" s="86"/>
      <c r="HYQ5" s="86"/>
      <c r="HYR5" s="86"/>
      <c r="HYS5" s="86"/>
      <c r="HYT5" s="86"/>
      <c r="HYU5" s="86"/>
      <c r="HYV5" s="86"/>
      <c r="HYW5" s="86"/>
      <c r="HYX5" s="86"/>
      <c r="HYY5" s="86"/>
      <c r="HYZ5" s="86"/>
      <c r="HZA5" s="86"/>
      <c r="HZB5" s="86"/>
      <c r="HZC5" s="86"/>
      <c r="HZD5" s="86"/>
      <c r="HZE5" s="86"/>
      <c r="HZF5" s="86"/>
      <c r="HZG5" s="86"/>
      <c r="HZH5" s="86"/>
      <c r="HZI5" s="86"/>
      <c r="HZJ5" s="86"/>
      <c r="HZK5" s="86"/>
      <c r="HZL5" s="86"/>
      <c r="HZM5" s="86"/>
      <c r="HZN5" s="86"/>
      <c r="HZO5" s="86"/>
      <c r="HZP5" s="86"/>
      <c r="HZQ5" s="86"/>
      <c r="HZR5" s="86"/>
      <c r="HZS5" s="86"/>
      <c r="HZT5" s="86"/>
      <c r="HZU5" s="86"/>
      <c r="HZV5" s="86"/>
      <c r="HZW5" s="86"/>
      <c r="HZX5" s="86"/>
      <c r="HZY5" s="86"/>
      <c r="HZZ5" s="86"/>
      <c r="IAA5" s="86"/>
      <c r="IAB5" s="86"/>
      <c r="IAC5" s="86"/>
      <c r="IAD5" s="86"/>
      <c r="IAE5" s="86"/>
      <c r="IAF5" s="86"/>
      <c r="IAG5" s="86"/>
      <c r="IAH5" s="86"/>
      <c r="IAI5" s="86"/>
      <c r="IAJ5" s="86"/>
      <c r="IAK5" s="86"/>
      <c r="IAL5" s="86"/>
      <c r="IAM5" s="86"/>
      <c r="IAN5" s="86"/>
      <c r="IAO5" s="86"/>
      <c r="IAP5" s="86"/>
      <c r="IAQ5" s="86"/>
      <c r="IAR5" s="86"/>
      <c r="IAS5" s="86"/>
      <c r="IAT5" s="86"/>
      <c r="IAU5" s="86"/>
      <c r="IAV5" s="86"/>
      <c r="IAW5" s="86"/>
      <c r="IAX5" s="86"/>
      <c r="IAY5" s="86"/>
      <c r="IAZ5" s="86"/>
      <c r="IBA5" s="86"/>
      <c r="IBB5" s="86"/>
      <c r="IBC5" s="86"/>
      <c r="IBD5" s="86"/>
      <c r="IBE5" s="86"/>
      <c r="IBF5" s="86"/>
      <c r="IBG5" s="86"/>
      <c r="IBH5" s="86"/>
      <c r="IBI5" s="86"/>
      <c r="IBJ5" s="86"/>
      <c r="IBK5" s="86"/>
      <c r="IBL5" s="86"/>
      <c r="IBM5" s="86"/>
      <c r="IBN5" s="86"/>
      <c r="IBO5" s="86"/>
      <c r="IBP5" s="86"/>
      <c r="IBQ5" s="86"/>
      <c r="IBR5" s="86"/>
      <c r="IBS5" s="86"/>
      <c r="IBT5" s="86"/>
      <c r="IBU5" s="86"/>
      <c r="IBV5" s="86"/>
      <c r="IBW5" s="86"/>
      <c r="IBX5" s="86"/>
      <c r="IBY5" s="86"/>
      <c r="IBZ5" s="86"/>
      <c r="ICA5" s="86"/>
      <c r="ICB5" s="86"/>
      <c r="ICC5" s="86"/>
      <c r="ICD5" s="86"/>
      <c r="ICE5" s="86"/>
      <c r="ICF5" s="86"/>
      <c r="ICG5" s="86"/>
      <c r="ICH5" s="86"/>
      <c r="ICI5" s="86"/>
      <c r="ICJ5" s="86"/>
      <c r="ICK5" s="86"/>
      <c r="ICL5" s="86"/>
      <c r="ICM5" s="86"/>
      <c r="ICN5" s="86"/>
      <c r="ICO5" s="86"/>
      <c r="ICP5" s="86"/>
      <c r="ICQ5" s="86"/>
      <c r="ICR5" s="86"/>
      <c r="ICS5" s="86"/>
      <c r="ICT5" s="86"/>
      <c r="ICU5" s="86"/>
      <c r="ICV5" s="86"/>
      <c r="ICW5" s="86"/>
      <c r="ICX5" s="86"/>
      <c r="ICY5" s="86"/>
      <c r="ICZ5" s="86"/>
      <c r="IDA5" s="86"/>
      <c r="IDB5" s="86"/>
      <c r="IDC5" s="86"/>
      <c r="IDD5" s="86"/>
      <c r="IDE5" s="86"/>
      <c r="IDF5" s="86"/>
      <c r="IDG5" s="86"/>
      <c r="IDH5" s="86"/>
      <c r="IDI5" s="86"/>
      <c r="IDJ5" s="86"/>
      <c r="IDK5" s="86"/>
      <c r="IDL5" s="86"/>
      <c r="IDM5" s="86"/>
      <c r="IDN5" s="86"/>
      <c r="IDO5" s="86"/>
      <c r="IDP5" s="86"/>
      <c r="IDQ5" s="86"/>
      <c r="IDR5" s="86"/>
      <c r="IDS5" s="86"/>
      <c r="IDT5" s="86"/>
      <c r="IDU5" s="86"/>
      <c r="IDV5" s="86"/>
      <c r="IDW5" s="86"/>
      <c r="IDX5" s="86"/>
      <c r="IDY5" s="86"/>
      <c r="IDZ5" s="86"/>
      <c r="IEA5" s="86"/>
      <c r="IEB5" s="86"/>
      <c r="IEC5" s="86"/>
      <c r="IED5" s="86"/>
      <c r="IEE5" s="86"/>
      <c r="IEF5" s="86"/>
      <c r="IEG5" s="86"/>
      <c r="IEH5" s="86"/>
      <c r="IEI5" s="86"/>
      <c r="IEJ5" s="86"/>
      <c r="IEK5" s="86"/>
      <c r="IEL5" s="86"/>
      <c r="IEM5" s="86"/>
      <c r="IEN5" s="86"/>
      <c r="IEO5" s="86"/>
      <c r="IEP5" s="86"/>
      <c r="IEQ5" s="86"/>
      <c r="IER5" s="86"/>
      <c r="IES5" s="86"/>
      <c r="IET5" s="86"/>
      <c r="IEU5" s="86"/>
      <c r="IEV5" s="86"/>
      <c r="IEW5" s="86"/>
      <c r="IEX5" s="86"/>
      <c r="IEY5" s="86"/>
      <c r="IEZ5" s="86"/>
      <c r="IFA5" s="86"/>
      <c r="IFB5" s="86"/>
      <c r="IFC5" s="86"/>
      <c r="IFD5" s="86"/>
      <c r="IFE5" s="86"/>
      <c r="IFF5" s="86"/>
      <c r="IFG5" s="86"/>
      <c r="IFH5" s="86"/>
      <c r="IFI5" s="86"/>
      <c r="IFJ5" s="86"/>
      <c r="IFK5" s="86"/>
      <c r="IFL5" s="86"/>
      <c r="IFM5" s="86"/>
      <c r="IFN5" s="86"/>
      <c r="IFO5" s="86"/>
      <c r="IFP5" s="86"/>
      <c r="IFQ5" s="86"/>
      <c r="IFR5" s="86"/>
      <c r="IFS5" s="86"/>
      <c r="IFT5" s="86"/>
      <c r="IFU5" s="86"/>
      <c r="IFV5" s="86"/>
      <c r="IFW5" s="86"/>
      <c r="IFX5" s="86"/>
      <c r="IFY5" s="86"/>
      <c r="IFZ5" s="86"/>
      <c r="IGA5" s="86"/>
      <c r="IGB5" s="86"/>
      <c r="IGC5" s="86"/>
      <c r="IGD5" s="86"/>
      <c r="IGE5" s="86"/>
      <c r="IGF5" s="86"/>
      <c r="IGG5" s="86"/>
      <c r="IGH5" s="86"/>
      <c r="IGI5" s="86"/>
      <c r="IGJ5" s="86"/>
      <c r="IGK5" s="86"/>
      <c r="IGL5" s="86"/>
      <c r="IGM5" s="86"/>
      <c r="IGN5" s="86"/>
      <c r="IGO5" s="86"/>
      <c r="IGP5" s="86"/>
      <c r="IGQ5" s="86"/>
      <c r="IGR5" s="86"/>
      <c r="IGS5" s="86"/>
      <c r="IGT5" s="86"/>
      <c r="IGU5" s="86"/>
      <c r="IGV5" s="86"/>
      <c r="IGW5" s="86"/>
      <c r="IGX5" s="86"/>
      <c r="IGY5" s="86"/>
      <c r="IGZ5" s="86"/>
      <c r="IHA5" s="86"/>
      <c r="IHB5" s="86"/>
      <c r="IHC5" s="86"/>
      <c r="IHD5" s="86"/>
      <c r="IHE5" s="86"/>
      <c r="IHF5" s="86"/>
      <c r="IHG5" s="86"/>
      <c r="IHH5" s="86"/>
      <c r="IHI5" s="86"/>
      <c r="IHJ5" s="86"/>
      <c r="IHK5" s="86"/>
      <c r="IHL5" s="86"/>
      <c r="IHM5" s="86"/>
      <c r="IHN5" s="86"/>
      <c r="IHO5" s="86"/>
      <c r="IHP5" s="86"/>
      <c r="IHQ5" s="86"/>
      <c r="IHR5" s="86"/>
      <c r="IHS5" s="86"/>
      <c r="IHT5" s="86"/>
      <c r="IHU5" s="86"/>
      <c r="IHV5" s="86"/>
      <c r="IHW5" s="86"/>
      <c r="IHX5" s="86"/>
      <c r="IHY5" s="86"/>
      <c r="IHZ5" s="86"/>
      <c r="IIA5" s="86"/>
      <c r="IIB5" s="86"/>
      <c r="IIC5" s="86"/>
      <c r="IID5" s="86"/>
      <c r="IIE5" s="86"/>
      <c r="IIF5" s="86"/>
      <c r="IIG5" s="86"/>
      <c r="IIH5" s="86"/>
      <c r="III5" s="86"/>
      <c r="IIJ5" s="86"/>
      <c r="IIK5" s="86"/>
      <c r="IIL5" s="86"/>
      <c r="IIM5" s="86"/>
      <c r="IIN5" s="86"/>
      <c r="IIO5" s="86"/>
      <c r="IIP5" s="86"/>
      <c r="IIQ5" s="86"/>
      <c r="IIR5" s="86"/>
      <c r="IIS5" s="86"/>
      <c r="IIT5" s="86"/>
      <c r="IIU5" s="86"/>
      <c r="IIV5" s="86"/>
      <c r="IIW5" s="86"/>
      <c r="IIX5" s="86"/>
      <c r="IIY5" s="86"/>
      <c r="IIZ5" s="86"/>
      <c r="IJA5" s="86"/>
      <c r="IJB5" s="86"/>
      <c r="IJC5" s="86"/>
      <c r="IJD5" s="86"/>
      <c r="IJE5" s="86"/>
      <c r="IJF5" s="86"/>
      <c r="IJG5" s="86"/>
      <c r="IJH5" s="86"/>
      <c r="IJI5" s="86"/>
      <c r="IJJ5" s="86"/>
      <c r="IJK5" s="86"/>
      <c r="IJL5" s="86"/>
      <c r="IJM5" s="86"/>
      <c r="IJN5" s="86"/>
      <c r="IJO5" s="86"/>
      <c r="IJP5" s="86"/>
      <c r="IJQ5" s="86"/>
      <c r="IJR5" s="86"/>
      <c r="IJS5" s="86"/>
      <c r="IJT5" s="86"/>
      <c r="IJU5" s="86"/>
      <c r="IJV5" s="86"/>
      <c r="IJW5" s="86"/>
      <c r="IJX5" s="86"/>
      <c r="IJY5" s="86"/>
      <c r="IJZ5" s="86"/>
      <c r="IKA5" s="86"/>
      <c r="IKB5" s="86"/>
      <c r="IKC5" s="86"/>
      <c r="IKD5" s="86"/>
      <c r="IKE5" s="86"/>
      <c r="IKF5" s="86"/>
      <c r="IKG5" s="86"/>
      <c r="IKH5" s="86"/>
      <c r="IKI5" s="86"/>
      <c r="IKJ5" s="86"/>
      <c r="IKK5" s="86"/>
      <c r="IKL5" s="86"/>
      <c r="IKM5" s="86"/>
      <c r="IKN5" s="86"/>
      <c r="IKO5" s="86"/>
      <c r="IKP5" s="86"/>
      <c r="IKQ5" s="86"/>
      <c r="IKR5" s="86"/>
      <c r="IKS5" s="86"/>
      <c r="IKT5" s="86"/>
      <c r="IKU5" s="86"/>
      <c r="IKV5" s="86"/>
      <c r="IKW5" s="86"/>
      <c r="IKX5" s="86"/>
      <c r="IKY5" s="86"/>
      <c r="IKZ5" s="86"/>
      <c r="ILA5" s="86"/>
      <c r="ILB5" s="86"/>
      <c r="ILC5" s="86"/>
      <c r="ILD5" s="86"/>
      <c r="ILE5" s="86"/>
      <c r="ILF5" s="86"/>
      <c r="ILG5" s="86"/>
      <c r="ILH5" s="86"/>
      <c r="ILI5" s="86"/>
      <c r="ILJ5" s="86"/>
      <c r="ILK5" s="86"/>
      <c r="ILL5" s="86"/>
      <c r="ILM5" s="86"/>
      <c r="ILN5" s="86"/>
      <c r="ILO5" s="86"/>
      <c r="ILP5" s="86"/>
      <c r="ILQ5" s="86"/>
      <c r="ILR5" s="86"/>
      <c r="ILS5" s="86"/>
      <c r="ILT5" s="86"/>
      <c r="ILU5" s="86"/>
      <c r="ILV5" s="86"/>
      <c r="ILW5" s="86"/>
      <c r="ILX5" s="86"/>
      <c r="ILY5" s="86"/>
      <c r="ILZ5" s="86"/>
      <c r="IMA5" s="86"/>
      <c r="IMB5" s="86"/>
      <c r="IMC5" s="86"/>
      <c r="IMD5" s="86"/>
      <c r="IME5" s="86"/>
      <c r="IMF5" s="86"/>
      <c r="IMG5" s="86"/>
      <c r="IMH5" s="86"/>
      <c r="IMI5" s="86"/>
      <c r="IMJ5" s="86"/>
      <c r="IMK5" s="86"/>
      <c r="IML5" s="86"/>
      <c r="IMM5" s="86"/>
      <c r="IMN5" s="86"/>
      <c r="IMO5" s="86"/>
      <c r="IMP5" s="86"/>
      <c r="IMQ5" s="86"/>
      <c r="IMR5" s="86"/>
      <c r="IMS5" s="86"/>
      <c r="IMT5" s="86"/>
      <c r="IMU5" s="86"/>
      <c r="IMV5" s="86"/>
      <c r="IMW5" s="86"/>
      <c r="IMX5" s="86"/>
      <c r="IMY5" s="86"/>
      <c r="IMZ5" s="86"/>
      <c r="INA5" s="86"/>
      <c r="INB5" s="86"/>
      <c r="INC5" s="86"/>
      <c r="IND5" s="86"/>
      <c r="INE5" s="86"/>
      <c r="INF5" s="86"/>
      <c r="ING5" s="86"/>
      <c r="INH5" s="86"/>
      <c r="INI5" s="86"/>
      <c r="INJ5" s="86"/>
      <c r="INK5" s="86"/>
      <c r="INL5" s="86"/>
      <c r="INM5" s="86"/>
      <c r="INN5" s="86"/>
      <c r="INO5" s="86"/>
      <c r="INP5" s="86"/>
      <c r="INQ5" s="86"/>
      <c r="INR5" s="86"/>
      <c r="INS5" s="86"/>
      <c r="INT5" s="86"/>
      <c r="INU5" s="86"/>
      <c r="INV5" s="86"/>
      <c r="INW5" s="86"/>
      <c r="INX5" s="86"/>
      <c r="INY5" s="86"/>
      <c r="INZ5" s="86"/>
      <c r="IOA5" s="86"/>
      <c r="IOB5" s="86"/>
      <c r="IOC5" s="86"/>
      <c r="IOD5" s="86"/>
      <c r="IOE5" s="86"/>
      <c r="IOF5" s="86"/>
      <c r="IOG5" s="86"/>
      <c r="IOH5" s="86"/>
      <c r="IOI5" s="86"/>
      <c r="IOJ5" s="86"/>
      <c r="IOK5" s="86"/>
      <c r="IOL5" s="86"/>
      <c r="IOM5" s="86"/>
      <c r="ION5" s="86"/>
      <c r="IOO5" s="86"/>
      <c r="IOP5" s="86"/>
      <c r="IOQ5" s="86"/>
      <c r="IOR5" s="86"/>
      <c r="IOS5" s="86"/>
      <c r="IOT5" s="86"/>
      <c r="IOU5" s="86"/>
      <c r="IOV5" s="86"/>
      <c r="IOW5" s="86"/>
      <c r="IOX5" s="86"/>
      <c r="IOY5" s="86"/>
      <c r="IOZ5" s="86"/>
      <c r="IPA5" s="86"/>
      <c r="IPB5" s="86"/>
      <c r="IPC5" s="86"/>
      <c r="IPD5" s="86"/>
      <c r="IPE5" s="86"/>
      <c r="IPF5" s="86"/>
      <c r="IPG5" s="86"/>
      <c r="IPH5" s="86"/>
      <c r="IPI5" s="86"/>
      <c r="IPJ5" s="86"/>
      <c r="IPK5" s="86"/>
      <c r="IPL5" s="86"/>
      <c r="IPM5" s="86"/>
      <c r="IPN5" s="86"/>
      <c r="IPO5" s="86"/>
      <c r="IPP5" s="86"/>
      <c r="IPQ5" s="86"/>
      <c r="IPR5" s="86"/>
      <c r="IPS5" s="86"/>
      <c r="IPT5" s="86"/>
      <c r="IPU5" s="86"/>
      <c r="IPV5" s="86"/>
      <c r="IPW5" s="86"/>
      <c r="IPX5" s="86"/>
      <c r="IPY5" s="86"/>
      <c r="IPZ5" s="86"/>
      <c r="IQA5" s="86"/>
      <c r="IQB5" s="86"/>
      <c r="IQC5" s="86"/>
      <c r="IQD5" s="86"/>
      <c r="IQE5" s="86"/>
      <c r="IQF5" s="86"/>
      <c r="IQG5" s="86"/>
      <c r="IQH5" s="86"/>
      <c r="IQI5" s="86"/>
      <c r="IQJ5" s="86"/>
      <c r="IQK5" s="86"/>
      <c r="IQL5" s="86"/>
      <c r="IQM5" s="86"/>
      <c r="IQN5" s="86"/>
      <c r="IQO5" s="86"/>
      <c r="IQP5" s="86"/>
      <c r="IQQ5" s="86"/>
      <c r="IQR5" s="86"/>
      <c r="IQS5" s="86"/>
      <c r="IQT5" s="86"/>
      <c r="IQU5" s="86"/>
      <c r="IQV5" s="86"/>
      <c r="IQW5" s="86"/>
      <c r="IQX5" s="86"/>
      <c r="IQY5" s="86"/>
      <c r="IQZ5" s="86"/>
      <c r="IRA5" s="86"/>
      <c r="IRB5" s="86"/>
      <c r="IRC5" s="86"/>
      <c r="IRD5" s="86"/>
      <c r="IRE5" s="86"/>
      <c r="IRF5" s="86"/>
      <c r="IRG5" s="86"/>
      <c r="IRH5" s="86"/>
      <c r="IRI5" s="86"/>
      <c r="IRJ5" s="86"/>
      <c r="IRK5" s="86"/>
      <c r="IRL5" s="86"/>
      <c r="IRM5" s="86"/>
      <c r="IRN5" s="86"/>
      <c r="IRO5" s="86"/>
      <c r="IRP5" s="86"/>
      <c r="IRQ5" s="86"/>
      <c r="IRR5" s="86"/>
      <c r="IRS5" s="86"/>
      <c r="IRT5" s="86"/>
      <c r="IRU5" s="86"/>
      <c r="IRV5" s="86"/>
      <c r="IRW5" s="86"/>
      <c r="IRX5" s="86"/>
      <c r="IRY5" s="86"/>
      <c r="IRZ5" s="86"/>
      <c r="ISA5" s="86"/>
      <c r="ISB5" s="86"/>
      <c r="ISC5" s="86"/>
      <c r="ISD5" s="86"/>
      <c r="ISE5" s="86"/>
      <c r="ISF5" s="86"/>
      <c r="ISG5" s="86"/>
      <c r="ISH5" s="86"/>
      <c r="ISI5" s="86"/>
      <c r="ISJ5" s="86"/>
      <c r="ISK5" s="86"/>
      <c r="ISL5" s="86"/>
      <c r="ISM5" s="86"/>
      <c r="ISN5" s="86"/>
      <c r="ISO5" s="86"/>
      <c r="ISP5" s="86"/>
      <c r="ISQ5" s="86"/>
      <c r="ISR5" s="86"/>
      <c r="ISS5" s="86"/>
      <c r="IST5" s="86"/>
      <c r="ISU5" s="86"/>
      <c r="ISV5" s="86"/>
      <c r="ISW5" s="86"/>
      <c r="ISX5" s="86"/>
      <c r="ISY5" s="86"/>
      <c r="ISZ5" s="86"/>
      <c r="ITA5" s="86"/>
      <c r="ITB5" s="86"/>
      <c r="ITC5" s="86"/>
      <c r="ITD5" s="86"/>
      <c r="ITE5" s="86"/>
      <c r="ITF5" s="86"/>
      <c r="ITG5" s="86"/>
      <c r="ITH5" s="86"/>
      <c r="ITI5" s="86"/>
      <c r="ITJ5" s="86"/>
      <c r="ITK5" s="86"/>
      <c r="ITL5" s="86"/>
      <c r="ITM5" s="86"/>
      <c r="ITN5" s="86"/>
      <c r="ITO5" s="86"/>
      <c r="ITP5" s="86"/>
      <c r="ITQ5" s="86"/>
      <c r="ITR5" s="86"/>
      <c r="ITS5" s="86"/>
      <c r="ITT5" s="86"/>
      <c r="ITU5" s="86"/>
      <c r="ITV5" s="86"/>
      <c r="ITW5" s="86"/>
      <c r="ITX5" s="86"/>
      <c r="ITY5" s="86"/>
      <c r="ITZ5" s="86"/>
      <c r="IUA5" s="86"/>
      <c r="IUB5" s="86"/>
      <c r="IUC5" s="86"/>
      <c r="IUD5" s="86"/>
      <c r="IUE5" s="86"/>
      <c r="IUF5" s="86"/>
      <c r="IUG5" s="86"/>
      <c r="IUH5" s="86"/>
      <c r="IUI5" s="86"/>
      <c r="IUJ5" s="86"/>
      <c r="IUK5" s="86"/>
      <c r="IUL5" s="86"/>
      <c r="IUM5" s="86"/>
      <c r="IUN5" s="86"/>
      <c r="IUO5" s="86"/>
      <c r="IUP5" s="86"/>
      <c r="IUQ5" s="86"/>
      <c r="IUR5" s="86"/>
      <c r="IUS5" s="86"/>
      <c r="IUT5" s="86"/>
      <c r="IUU5" s="86"/>
      <c r="IUV5" s="86"/>
      <c r="IUW5" s="86"/>
      <c r="IUX5" s="86"/>
      <c r="IUY5" s="86"/>
      <c r="IUZ5" s="86"/>
      <c r="IVA5" s="86"/>
      <c r="IVB5" s="86"/>
      <c r="IVC5" s="86"/>
      <c r="IVD5" s="86"/>
      <c r="IVE5" s="86"/>
      <c r="IVF5" s="86"/>
      <c r="IVG5" s="86"/>
      <c r="IVH5" s="86"/>
      <c r="IVI5" s="86"/>
      <c r="IVJ5" s="86"/>
      <c r="IVK5" s="86"/>
      <c r="IVL5" s="86"/>
      <c r="IVM5" s="86"/>
      <c r="IVN5" s="86"/>
      <c r="IVO5" s="86"/>
      <c r="IVP5" s="86"/>
      <c r="IVQ5" s="86"/>
      <c r="IVR5" s="86"/>
      <c r="IVS5" s="86"/>
      <c r="IVT5" s="86"/>
      <c r="IVU5" s="86"/>
      <c r="IVV5" s="86"/>
      <c r="IVW5" s="86"/>
      <c r="IVX5" s="86"/>
      <c r="IVY5" s="86"/>
      <c r="IVZ5" s="86"/>
      <c r="IWA5" s="86"/>
      <c r="IWB5" s="86"/>
      <c r="IWC5" s="86"/>
      <c r="IWD5" s="86"/>
      <c r="IWE5" s="86"/>
      <c r="IWF5" s="86"/>
      <c r="IWG5" s="86"/>
      <c r="IWH5" s="86"/>
      <c r="IWI5" s="86"/>
      <c r="IWJ5" s="86"/>
      <c r="IWK5" s="86"/>
      <c r="IWL5" s="86"/>
      <c r="IWM5" s="86"/>
      <c r="IWN5" s="86"/>
      <c r="IWO5" s="86"/>
      <c r="IWP5" s="86"/>
      <c r="IWQ5" s="86"/>
      <c r="IWR5" s="86"/>
      <c r="IWS5" s="86"/>
      <c r="IWT5" s="86"/>
      <c r="IWU5" s="86"/>
      <c r="IWV5" s="86"/>
      <c r="IWW5" s="86"/>
      <c r="IWX5" s="86"/>
      <c r="IWY5" s="86"/>
      <c r="IWZ5" s="86"/>
      <c r="IXA5" s="86"/>
      <c r="IXB5" s="86"/>
      <c r="IXC5" s="86"/>
      <c r="IXD5" s="86"/>
      <c r="IXE5" s="86"/>
      <c r="IXF5" s="86"/>
      <c r="IXG5" s="86"/>
      <c r="IXH5" s="86"/>
      <c r="IXI5" s="86"/>
      <c r="IXJ5" s="86"/>
      <c r="IXK5" s="86"/>
      <c r="IXL5" s="86"/>
      <c r="IXM5" s="86"/>
      <c r="IXN5" s="86"/>
      <c r="IXO5" s="86"/>
      <c r="IXP5" s="86"/>
      <c r="IXQ5" s="86"/>
      <c r="IXR5" s="86"/>
      <c r="IXS5" s="86"/>
      <c r="IXT5" s="86"/>
      <c r="IXU5" s="86"/>
      <c r="IXV5" s="86"/>
      <c r="IXW5" s="86"/>
      <c r="IXX5" s="86"/>
      <c r="IXY5" s="86"/>
      <c r="IXZ5" s="86"/>
      <c r="IYA5" s="86"/>
      <c r="IYB5" s="86"/>
      <c r="IYC5" s="86"/>
      <c r="IYD5" s="86"/>
      <c r="IYE5" s="86"/>
      <c r="IYF5" s="86"/>
      <c r="IYG5" s="86"/>
      <c r="IYH5" s="86"/>
      <c r="IYI5" s="86"/>
      <c r="IYJ5" s="86"/>
      <c r="IYK5" s="86"/>
      <c r="IYL5" s="86"/>
      <c r="IYM5" s="86"/>
      <c r="IYN5" s="86"/>
      <c r="IYO5" s="86"/>
      <c r="IYP5" s="86"/>
      <c r="IYQ5" s="86"/>
      <c r="IYR5" s="86"/>
      <c r="IYS5" s="86"/>
      <c r="IYT5" s="86"/>
      <c r="IYU5" s="86"/>
      <c r="IYV5" s="86"/>
      <c r="IYW5" s="86"/>
      <c r="IYX5" s="86"/>
      <c r="IYY5" s="86"/>
      <c r="IYZ5" s="86"/>
      <c r="IZA5" s="86"/>
      <c r="IZB5" s="86"/>
      <c r="IZC5" s="86"/>
      <c r="IZD5" s="86"/>
      <c r="IZE5" s="86"/>
      <c r="IZF5" s="86"/>
      <c r="IZG5" s="86"/>
      <c r="IZH5" s="86"/>
      <c r="IZI5" s="86"/>
      <c r="IZJ5" s="86"/>
      <c r="IZK5" s="86"/>
      <c r="IZL5" s="86"/>
      <c r="IZM5" s="86"/>
      <c r="IZN5" s="86"/>
      <c r="IZO5" s="86"/>
      <c r="IZP5" s="86"/>
      <c r="IZQ5" s="86"/>
      <c r="IZR5" s="86"/>
      <c r="IZS5" s="86"/>
      <c r="IZT5" s="86"/>
      <c r="IZU5" s="86"/>
      <c r="IZV5" s="86"/>
      <c r="IZW5" s="86"/>
      <c r="IZX5" s="86"/>
      <c r="IZY5" s="86"/>
      <c r="IZZ5" s="86"/>
      <c r="JAA5" s="86"/>
      <c r="JAB5" s="86"/>
      <c r="JAC5" s="86"/>
      <c r="JAD5" s="86"/>
      <c r="JAE5" s="86"/>
      <c r="JAF5" s="86"/>
      <c r="JAG5" s="86"/>
      <c r="JAH5" s="86"/>
      <c r="JAI5" s="86"/>
      <c r="JAJ5" s="86"/>
      <c r="JAK5" s="86"/>
      <c r="JAL5" s="86"/>
      <c r="JAM5" s="86"/>
      <c r="JAN5" s="86"/>
      <c r="JAO5" s="86"/>
      <c r="JAP5" s="86"/>
      <c r="JAQ5" s="86"/>
      <c r="JAR5" s="86"/>
      <c r="JAS5" s="86"/>
      <c r="JAT5" s="86"/>
      <c r="JAU5" s="86"/>
      <c r="JAV5" s="86"/>
      <c r="JAW5" s="86"/>
      <c r="JAX5" s="86"/>
      <c r="JAY5" s="86"/>
      <c r="JAZ5" s="86"/>
      <c r="JBA5" s="86"/>
      <c r="JBB5" s="86"/>
      <c r="JBC5" s="86"/>
      <c r="JBD5" s="86"/>
      <c r="JBE5" s="86"/>
      <c r="JBF5" s="86"/>
      <c r="JBG5" s="86"/>
      <c r="JBH5" s="86"/>
      <c r="JBI5" s="86"/>
      <c r="JBJ5" s="86"/>
      <c r="JBK5" s="86"/>
      <c r="JBL5" s="86"/>
      <c r="JBM5" s="86"/>
      <c r="JBN5" s="86"/>
      <c r="JBO5" s="86"/>
      <c r="JBP5" s="86"/>
      <c r="JBQ5" s="86"/>
      <c r="JBR5" s="86"/>
      <c r="JBS5" s="86"/>
      <c r="JBT5" s="86"/>
      <c r="JBU5" s="86"/>
      <c r="JBV5" s="86"/>
      <c r="JBW5" s="86"/>
      <c r="JBX5" s="86"/>
      <c r="JBY5" s="86"/>
      <c r="JBZ5" s="86"/>
      <c r="JCA5" s="86"/>
      <c r="JCB5" s="86"/>
      <c r="JCC5" s="86"/>
      <c r="JCD5" s="86"/>
      <c r="JCE5" s="86"/>
      <c r="JCF5" s="86"/>
      <c r="JCG5" s="86"/>
      <c r="JCH5" s="86"/>
      <c r="JCI5" s="86"/>
      <c r="JCJ5" s="86"/>
      <c r="JCK5" s="86"/>
      <c r="JCL5" s="86"/>
      <c r="JCM5" s="86"/>
      <c r="JCN5" s="86"/>
      <c r="JCO5" s="86"/>
      <c r="JCP5" s="86"/>
      <c r="JCQ5" s="86"/>
      <c r="JCR5" s="86"/>
      <c r="JCS5" s="86"/>
      <c r="JCT5" s="86"/>
      <c r="JCU5" s="86"/>
      <c r="JCV5" s="86"/>
      <c r="JCW5" s="86"/>
      <c r="JCX5" s="86"/>
      <c r="JCY5" s="86"/>
      <c r="JCZ5" s="86"/>
      <c r="JDA5" s="86"/>
      <c r="JDB5" s="86"/>
      <c r="JDC5" s="86"/>
      <c r="JDD5" s="86"/>
      <c r="JDE5" s="86"/>
      <c r="JDF5" s="86"/>
      <c r="JDG5" s="86"/>
      <c r="JDH5" s="86"/>
      <c r="JDI5" s="86"/>
      <c r="JDJ5" s="86"/>
      <c r="JDK5" s="86"/>
      <c r="JDL5" s="86"/>
      <c r="JDM5" s="86"/>
      <c r="JDN5" s="86"/>
      <c r="JDO5" s="86"/>
      <c r="JDP5" s="86"/>
      <c r="JDQ5" s="86"/>
      <c r="JDR5" s="86"/>
      <c r="JDS5" s="86"/>
      <c r="JDT5" s="86"/>
      <c r="JDU5" s="86"/>
      <c r="JDV5" s="86"/>
      <c r="JDW5" s="86"/>
      <c r="JDX5" s="86"/>
      <c r="JDY5" s="86"/>
      <c r="JDZ5" s="86"/>
      <c r="JEA5" s="86"/>
      <c r="JEB5" s="86"/>
      <c r="JEC5" s="86"/>
      <c r="JED5" s="86"/>
      <c r="JEE5" s="86"/>
      <c r="JEF5" s="86"/>
      <c r="JEG5" s="86"/>
      <c r="JEH5" s="86"/>
      <c r="JEI5" s="86"/>
      <c r="JEJ5" s="86"/>
      <c r="JEK5" s="86"/>
      <c r="JEL5" s="86"/>
      <c r="JEM5" s="86"/>
      <c r="JEN5" s="86"/>
      <c r="JEO5" s="86"/>
      <c r="JEP5" s="86"/>
      <c r="JEQ5" s="86"/>
      <c r="JER5" s="86"/>
      <c r="JES5" s="86"/>
      <c r="JET5" s="86"/>
      <c r="JEU5" s="86"/>
      <c r="JEV5" s="86"/>
      <c r="JEW5" s="86"/>
      <c r="JEX5" s="86"/>
      <c r="JEY5" s="86"/>
      <c r="JEZ5" s="86"/>
      <c r="JFA5" s="86"/>
      <c r="JFB5" s="86"/>
      <c r="JFC5" s="86"/>
      <c r="JFD5" s="86"/>
      <c r="JFE5" s="86"/>
      <c r="JFF5" s="86"/>
      <c r="JFG5" s="86"/>
      <c r="JFH5" s="86"/>
      <c r="JFI5" s="86"/>
      <c r="JFJ5" s="86"/>
      <c r="JFK5" s="86"/>
      <c r="JFL5" s="86"/>
      <c r="JFM5" s="86"/>
      <c r="JFN5" s="86"/>
      <c r="JFO5" s="86"/>
      <c r="JFP5" s="86"/>
      <c r="JFQ5" s="86"/>
      <c r="JFR5" s="86"/>
      <c r="JFS5" s="86"/>
      <c r="JFT5" s="86"/>
      <c r="JFU5" s="86"/>
      <c r="JFV5" s="86"/>
      <c r="JFW5" s="86"/>
      <c r="JFX5" s="86"/>
      <c r="JFY5" s="86"/>
      <c r="JFZ5" s="86"/>
      <c r="JGA5" s="86"/>
      <c r="JGB5" s="86"/>
      <c r="JGC5" s="86"/>
      <c r="JGD5" s="86"/>
      <c r="JGE5" s="86"/>
      <c r="JGF5" s="86"/>
      <c r="JGG5" s="86"/>
      <c r="JGH5" s="86"/>
      <c r="JGI5" s="86"/>
      <c r="JGJ5" s="86"/>
      <c r="JGK5" s="86"/>
      <c r="JGL5" s="86"/>
      <c r="JGM5" s="86"/>
      <c r="JGN5" s="86"/>
      <c r="JGO5" s="86"/>
      <c r="JGP5" s="86"/>
      <c r="JGQ5" s="86"/>
      <c r="JGR5" s="86"/>
      <c r="JGS5" s="86"/>
      <c r="JGT5" s="86"/>
      <c r="JGU5" s="86"/>
      <c r="JGV5" s="86"/>
      <c r="JGW5" s="86"/>
      <c r="JGX5" s="86"/>
      <c r="JGY5" s="86"/>
      <c r="JGZ5" s="86"/>
      <c r="JHA5" s="86"/>
      <c r="JHB5" s="86"/>
      <c r="JHC5" s="86"/>
      <c r="JHD5" s="86"/>
      <c r="JHE5" s="86"/>
      <c r="JHF5" s="86"/>
      <c r="JHG5" s="86"/>
      <c r="JHH5" s="86"/>
      <c r="JHI5" s="86"/>
      <c r="JHJ5" s="86"/>
      <c r="JHK5" s="86"/>
      <c r="JHL5" s="86"/>
      <c r="JHM5" s="86"/>
      <c r="JHN5" s="86"/>
      <c r="JHO5" s="86"/>
      <c r="JHP5" s="86"/>
      <c r="JHQ5" s="86"/>
      <c r="JHR5" s="86"/>
      <c r="JHS5" s="86"/>
      <c r="JHT5" s="86"/>
      <c r="JHU5" s="86"/>
      <c r="JHV5" s="86"/>
      <c r="JHW5" s="86"/>
      <c r="JHX5" s="86"/>
      <c r="JHY5" s="86"/>
      <c r="JHZ5" s="86"/>
      <c r="JIA5" s="86"/>
      <c r="JIB5" s="86"/>
      <c r="JIC5" s="86"/>
      <c r="JID5" s="86"/>
      <c r="JIE5" s="86"/>
      <c r="JIF5" s="86"/>
      <c r="JIG5" s="86"/>
      <c r="JIH5" s="86"/>
      <c r="JII5" s="86"/>
      <c r="JIJ5" s="86"/>
      <c r="JIK5" s="86"/>
      <c r="JIL5" s="86"/>
      <c r="JIM5" s="86"/>
      <c r="JIN5" s="86"/>
      <c r="JIO5" s="86"/>
      <c r="JIP5" s="86"/>
      <c r="JIQ5" s="86"/>
      <c r="JIR5" s="86"/>
      <c r="JIS5" s="86"/>
      <c r="JIT5" s="86"/>
      <c r="JIU5" s="86"/>
      <c r="JIV5" s="86"/>
      <c r="JIW5" s="86"/>
      <c r="JIX5" s="86"/>
      <c r="JIY5" s="86"/>
      <c r="JIZ5" s="86"/>
      <c r="JJA5" s="86"/>
      <c r="JJB5" s="86"/>
      <c r="JJC5" s="86"/>
      <c r="JJD5" s="86"/>
      <c r="JJE5" s="86"/>
      <c r="JJF5" s="86"/>
      <c r="JJG5" s="86"/>
      <c r="JJH5" s="86"/>
      <c r="JJI5" s="86"/>
      <c r="JJJ5" s="86"/>
      <c r="JJK5" s="86"/>
      <c r="JJL5" s="86"/>
      <c r="JJM5" s="86"/>
      <c r="JJN5" s="86"/>
      <c r="JJO5" s="86"/>
      <c r="JJP5" s="86"/>
      <c r="JJQ5" s="86"/>
      <c r="JJR5" s="86"/>
      <c r="JJS5" s="86"/>
      <c r="JJT5" s="86"/>
      <c r="JJU5" s="86"/>
      <c r="JJV5" s="86"/>
      <c r="JJW5" s="86"/>
      <c r="JJX5" s="86"/>
      <c r="JJY5" s="86"/>
      <c r="JJZ5" s="86"/>
      <c r="JKA5" s="86"/>
      <c r="JKB5" s="86"/>
      <c r="JKC5" s="86"/>
      <c r="JKD5" s="86"/>
      <c r="JKE5" s="86"/>
      <c r="JKF5" s="86"/>
      <c r="JKG5" s="86"/>
      <c r="JKH5" s="86"/>
      <c r="JKI5" s="86"/>
      <c r="JKJ5" s="86"/>
      <c r="JKK5" s="86"/>
      <c r="JKL5" s="86"/>
      <c r="JKM5" s="86"/>
      <c r="JKN5" s="86"/>
      <c r="JKO5" s="86"/>
      <c r="JKP5" s="86"/>
      <c r="JKQ5" s="86"/>
      <c r="JKR5" s="86"/>
      <c r="JKS5" s="86"/>
      <c r="JKT5" s="86"/>
      <c r="JKU5" s="86"/>
      <c r="JKV5" s="86"/>
      <c r="JKW5" s="86"/>
      <c r="JKX5" s="86"/>
      <c r="JKY5" s="86"/>
      <c r="JKZ5" s="86"/>
      <c r="JLA5" s="86"/>
      <c r="JLB5" s="86"/>
      <c r="JLC5" s="86"/>
      <c r="JLD5" s="86"/>
      <c r="JLE5" s="86"/>
      <c r="JLF5" s="86"/>
      <c r="JLG5" s="86"/>
      <c r="JLH5" s="86"/>
      <c r="JLI5" s="86"/>
      <c r="JLJ5" s="86"/>
      <c r="JLK5" s="86"/>
      <c r="JLL5" s="86"/>
      <c r="JLM5" s="86"/>
      <c r="JLN5" s="86"/>
      <c r="JLO5" s="86"/>
      <c r="JLP5" s="86"/>
      <c r="JLQ5" s="86"/>
      <c r="JLR5" s="86"/>
      <c r="JLS5" s="86"/>
      <c r="JLT5" s="86"/>
      <c r="JLU5" s="86"/>
      <c r="JLV5" s="86"/>
      <c r="JLW5" s="86"/>
      <c r="JLX5" s="86"/>
      <c r="JLY5" s="86"/>
      <c r="JLZ5" s="86"/>
      <c r="JMA5" s="86"/>
      <c r="JMB5" s="86"/>
      <c r="JMC5" s="86"/>
      <c r="JMD5" s="86"/>
      <c r="JME5" s="86"/>
      <c r="JMF5" s="86"/>
      <c r="JMG5" s="86"/>
      <c r="JMH5" s="86"/>
      <c r="JMI5" s="86"/>
      <c r="JMJ5" s="86"/>
      <c r="JMK5" s="86"/>
      <c r="JML5" s="86"/>
      <c r="JMM5" s="86"/>
      <c r="JMN5" s="86"/>
      <c r="JMO5" s="86"/>
      <c r="JMP5" s="86"/>
      <c r="JMQ5" s="86"/>
      <c r="JMR5" s="86"/>
      <c r="JMS5" s="86"/>
      <c r="JMT5" s="86"/>
      <c r="JMU5" s="86"/>
      <c r="JMV5" s="86"/>
      <c r="JMW5" s="86"/>
      <c r="JMX5" s="86"/>
      <c r="JMY5" s="86"/>
      <c r="JMZ5" s="86"/>
      <c r="JNA5" s="86"/>
      <c r="JNB5" s="86"/>
      <c r="JNC5" s="86"/>
      <c r="JND5" s="86"/>
      <c r="JNE5" s="86"/>
      <c r="JNF5" s="86"/>
      <c r="JNG5" s="86"/>
      <c r="JNH5" s="86"/>
      <c r="JNI5" s="86"/>
      <c r="JNJ5" s="86"/>
      <c r="JNK5" s="86"/>
      <c r="JNL5" s="86"/>
      <c r="JNM5" s="86"/>
      <c r="JNN5" s="86"/>
      <c r="JNO5" s="86"/>
      <c r="JNP5" s="86"/>
      <c r="JNQ5" s="86"/>
      <c r="JNR5" s="86"/>
      <c r="JNS5" s="86"/>
      <c r="JNT5" s="86"/>
      <c r="JNU5" s="86"/>
      <c r="JNV5" s="86"/>
      <c r="JNW5" s="86"/>
      <c r="JNX5" s="86"/>
      <c r="JNY5" s="86"/>
      <c r="JNZ5" s="86"/>
      <c r="JOA5" s="86"/>
      <c r="JOB5" s="86"/>
      <c r="JOC5" s="86"/>
      <c r="JOD5" s="86"/>
      <c r="JOE5" s="86"/>
      <c r="JOF5" s="86"/>
      <c r="JOG5" s="86"/>
      <c r="JOH5" s="86"/>
      <c r="JOI5" s="86"/>
      <c r="JOJ5" s="86"/>
      <c r="JOK5" s="86"/>
      <c r="JOL5" s="86"/>
      <c r="JOM5" s="86"/>
      <c r="JON5" s="86"/>
      <c r="JOO5" s="86"/>
      <c r="JOP5" s="86"/>
      <c r="JOQ5" s="86"/>
      <c r="JOR5" s="86"/>
      <c r="JOS5" s="86"/>
      <c r="JOT5" s="86"/>
      <c r="JOU5" s="86"/>
      <c r="JOV5" s="86"/>
      <c r="JOW5" s="86"/>
      <c r="JOX5" s="86"/>
      <c r="JOY5" s="86"/>
      <c r="JOZ5" s="86"/>
      <c r="JPA5" s="86"/>
      <c r="JPB5" s="86"/>
      <c r="JPC5" s="86"/>
      <c r="JPD5" s="86"/>
      <c r="JPE5" s="86"/>
      <c r="JPF5" s="86"/>
      <c r="JPG5" s="86"/>
      <c r="JPH5" s="86"/>
      <c r="JPI5" s="86"/>
      <c r="JPJ5" s="86"/>
      <c r="JPK5" s="86"/>
      <c r="JPL5" s="86"/>
      <c r="JPM5" s="86"/>
      <c r="JPN5" s="86"/>
      <c r="JPO5" s="86"/>
      <c r="JPP5" s="86"/>
      <c r="JPQ5" s="86"/>
      <c r="JPR5" s="86"/>
      <c r="JPS5" s="86"/>
      <c r="JPT5" s="86"/>
      <c r="JPU5" s="86"/>
      <c r="JPV5" s="86"/>
      <c r="JPW5" s="86"/>
      <c r="JPX5" s="86"/>
      <c r="JPY5" s="86"/>
      <c r="JPZ5" s="86"/>
      <c r="JQA5" s="86"/>
      <c r="JQB5" s="86"/>
      <c r="JQC5" s="86"/>
      <c r="JQD5" s="86"/>
      <c r="JQE5" s="86"/>
      <c r="JQF5" s="86"/>
      <c r="JQG5" s="86"/>
      <c r="JQH5" s="86"/>
      <c r="JQI5" s="86"/>
      <c r="JQJ5" s="86"/>
      <c r="JQK5" s="86"/>
      <c r="JQL5" s="86"/>
      <c r="JQM5" s="86"/>
      <c r="JQN5" s="86"/>
      <c r="JQO5" s="86"/>
      <c r="JQP5" s="86"/>
      <c r="JQQ5" s="86"/>
      <c r="JQR5" s="86"/>
      <c r="JQS5" s="86"/>
      <c r="JQT5" s="86"/>
      <c r="JQU5" s="86"/>
      <c r="JQV5" s="86"/>
      <c r="JQW5" s="86"/>
      <c r="JQX5" s="86"/>
      <c r="JQY5" s="86"/>
      <c r="JQZ5" s="86"/>
      <c r="JRA5" s="86"/>
      <c r="JRB5" s="86"/>
      <c r="JRC5" s="86"/>
      <c r="JRD5" s="86"/>
      <c r="JRE5" s="86"/>
      <c r="JRF5" s="86"/>
      <c r="JRG5" s="86"/>
      <c r="JRH5" s="86"/>
      <c r="JRI5" s="86"/>
      <c r="JRJ5" s="86"/>
      <c r="JRK5" s="86"/>
      <c r="JRL5" s="86"/>
      <c r="JRM5" s="86"/>
      <c r="JRN5" s="86"/>
      <c r="JRO5" s="86"/>
      <c r="JRP5" s="86"/>
      <c r="JRQ5" s="86"/>
      <c r="JRR5" s="86"/>
      <c r="JRS5" s="86"/>
      <c r="JRT5" s="86"/>
      <c r="JRU5" s="86"/>
      <c r="JRV5" s="86"/>
      <c r="JRW5" s="86"/>
      <c r="JRX5" s="86"/>
      <c r="JRY5" s="86"/>
      <c r="JRZ5" s="86"/>
      <c r="JSA5" s="86"/>
      <c r="JSB5" s="86"/>
      <c r="JSC5" s="86"/>
      <c r="JSD5" s="86"/>
      <c r="JSE5" s="86"/>
      <c r="JSF5" s="86"/>
      <c r="JSG5" s="86"/>
      <c r="JSH5" s="86"/>
      <c r="JSI5" s="86"/>
      <c r="JSJ5" s="86"/>
      <c r="JSK5" s="86"/>
      <c r="JSL5" s="86"/>
      <c r="JSM5" s="86"/>
      <c r="JSN5" s="86"/>
      <c r="JSO5" s="86"/>
      <c r="JSP5" s="86"/>
      <c r="JSQ5" s="86"/>
      <c r="JSR5" s="86"/>
      <c r="JSS5" s="86"/>
      <c r="JST5" s="86"/>
      <c r="JSU5" s="86"/>
      <c r="JSV5" s="86"/>
      <c r="JSW5" s="86"/>
      <c r="JSX5" s="86"/>
      <c r="JSY5" s="86"/>
      <c r="JSZ5" s="86"/>
      <c r="JTA5" s="86"/>
      <c r="JTB5" s="86"/>
      <c r="JTC5" s="86"/>
      <c r="JTD5" s="86"/>
      <c r="JTE5" s="86"/>
      <c r="JTF5" s="86"/>
      <c r="JTG5" s="86"/>
      <c r="JTH5" s="86"/>
      <c r="JTI5" s="86"/>
      <c r="JTJ5" s="86"/>
      <c r="JTK5" s="86"/>
      <c r="JTL5" s="86"/>
      <c r="JTM5" s="86"/>
      <c r="JTN5" s="86"/>
      <c r="JTO5" s="86"/>
      <c r="JTP5" s="86"/>
      <c r="JTQ5" s="86"/>
      <c r="JTR5" s="86"/>
      <c r="JTS5" s="86"/>
      <c r="JTT5" s="86"/>
      <c r="JTU5" s="86"/>
      <c r="JTV5" s="86"/>
      <c r="JTW5" s="86"/>
      <c r="JTX5" s="86"/>
      <c r="JTY5" s="86"/>
      <c r="JTZ5" s="86"/>
      <c r="JUA5" s="86"/>
      <c r="JUB5" s="86"/>
      <c r="JUC5" s="86"/>
      <c r="JUD5" s="86"/>
      <c r="JUE5" s="86"/>
      <c r="JUF5" s="86"/>
      <c r="JUG5" s="86"/>
      <c r="JUH5" s="86"/>
      <c r="JUI5" s="86"/>
      <c r="JUJ5" s="86"/>
      <c r="JUK5" s="86"/>
      <c r="JUL5" s="86"/>
      <c r="JUM5" s="86"/>
      <c r="JUN5" s="86"/>
      <c r="JUO5" s="86"/>
      <c r="JUP5" s="86"/>
      <c r="JUQ5" s="86"/>
      <c r="JUR5" s="86"/>
      <c r="JUS5" s="86"/>
      <c r="JUT5" s="86"/>
      <c r="JUU5" s="86"/>
      <c r="JUV5" s="86"/>
      <c r="JUW5" s="86"/>
      <c r="JUX5" s="86"/>
      <c r="JUY5" s="86"/>
      <c r="JUZ5" s="86"/>
      <c r="JVA5" s="86"/>
      <c r="JVB5" s="86"/>
      <c r="JVC5" s="86"/>
      <c r="JVD5" s="86"/>
      <c r="JVE5" s="86"/>
      <c r="JVF5" s="86"/>
      <c r="JVG5" s="86"/>
      <c r="JVH5" s="86"/>
      <c r="JVI5" s="86"/>
      <c r="JVJ5" s="86"/>
      <c r="JVK5" s="86"/>
      <c r="JVL5" s="86"/>
      <c r="JVM5" s="86"/>
      <c r="JVN5" s="86"/>
      <c r="JVO5" s="86"/>
      <c r="JVP5" s="86"/>
      <c r="JVQ5" s="86"/>
      <c r="JVR5" s="86"/>
      <c r="JVS5" s="86"/>
      <c r="JVT5" s="86"/>
      <c r="JVU5" s="86"/>
      <c r="JVV5" s="86"/>
      <c r="JVW5" s="86"/>
      <c r="JVX5" s="86"/>
      <c r="JVY5" s="86"/>
      <c r="JVZ5" s="86"/>
      <c r="JWA5" s="86"/>
      <c r="JWB5" s="86"/>
      <c r="JWC5" s="86"/>
      <c r="JWD5" s="86"/>
      <c r="JWE5" s="86"/>
      <c r="JWF5" s="86"/>
      <c r="JWG5" s="86"/>
      <c r="JWH5" s="86"/>
      <c r="JWI5" s="86"/>
      <c r="JWJ5" s="86"/>
      <c r="JWK5" s="86"/>
      <c r="JWL5" s="86"/>
      <c r="JWM5" s="86"/>
      <c r="JWN5" s="86"/>
      <c r="JWO5" s="86"/>
      <c r="JWP5" s="86"/>
      <c r="JWQ5" s="86"/>
      <c r="JWR5" s="86"/>
      <c r="JWS5" s="86"/>
      <c r="JWT5" s="86"/>
      <c r="JWU5" s="86"/>
      <c r="JWV5" s="86"/>
      <c r="JWW5" s="86"/>
      <c r="JWX5" s="86"/>
      <c r="JWY5" s="86"/>
      <c r="JWZ5" s="86"/>
      <c r="JXA5" s="86"/>
      <c r="JXB5" s="86"/>
      <c r="JXC5" s="86"/>
      <c r="JXD5" s="86"/>
      <c r="JXE5" s="86"/>
      <c r="JXF5" s="86"/>
      <c r="JXG5" s="86"/>
      <c r="JXH5" s="86"/>
      <c r="JXI5" s="86"/>
      <c r="JXJ5" s="86"/>
      <c r="JXK5" s="86"/>
      <c r="JXL5" s="86"/>
      <c r="JXM5" s="86"/>
      <c r="JXN5" s="86"/>
      <c r="JXO5" s="86"/>
      <c r="JXP5" s="86"/>
      <c r="JXQ5" s="86"/>
      <c r="JXR5" s="86"/>
      <c r="JXS5" s="86"/>
      <c r="JXT5" s="86"/>
      <c r="JXU5" s="86"/>
      <c r="JXV5" s="86"/>
      <c r="JXW5" s="86"/>
      <c r="JXX5" s="86"/>
      <c r="JXY5" s="86"/>
      <c r="JXZ5" s="86"/>
      <c r="JYA5" s="86"/>
      <c r="JYB5" s="86"/>
      <c r="JYC5" s="86"/>
      <c r="JYD5" s="86"/>
      <c r="JYE5" s="86"/>
      <c r="JYF5" s="86"/>
      <c r="JYG5" s="86"/>
      <c r="JYH5" s="86"/>
      <c r="JYI5" s="86"/>
      <c r="JYJ5" s="86"/>
      <c r="JYK5" s="86"/>
      <c r="JYL5" s="86"/>
      <c r="JYM5" s="86"/>
      <c r="JYN5" s="86"/>
      <c r="JYO5" s="86"/>
      <c r="JYP5" s="86"/>
      <c r="JYQ5" s="86"/>
      <c r="JYR5" s="86"/>
      <c r="JYS5" s="86"/>
      <c r="JYT5" s="86"/>
      <c r="JYU5" s="86"/>
      <c r="JYV5" s="86"/>
      <c r="JYW5" s="86"/>
      <c r="JYX5" s="86"/>
      <c r="JYY5" s="86"/>
      <c r="JYZ5" s="86"/>
      <c r="JZA5" s="86"/>
      <c r="JZB5" s="86"/>
      <c r="JZC5" s="86"/>
      <c r="JZD5" s="86"/>
      <c r="JZE5" s="86"/>
      <c r="JZF5" s="86"/>
      <c r="JZG5" s="86"/>
      <c r="JZH5" s="86"/>
      <c r="JZI5" s="86"/>
      <c r="JZJ5" s="86"/>
      <c r="JZK5" s="86"/>
      <c r="JZL5" s="86"/>
      <c r="JZM5" s="86"/>
      <c r="JZN5" s="86"/>
      <c r="JZO5" s="86"/>
      <c r="JZP5" s="86"/>
      <c r="JZQ5" s="86"/>
      <c r="JZR5" s="86"/>
      <c r="JZS5" s="86"/>
      <c r="JZT5" s="86"/>
      <c r="JZU5" s="86"/>
      <c r="JZV5" s="86"/>
      <c r="JZW5" s="86"/>
      <c r="JZX5" s="86"/>
      <c r="JZY5" s="86"/>
      <c r="JZZ5" s="86"/>
      <c r="KAA5" s="86"/>
      <c r="KAB5" s="86"/>
      <c r="KAC5" s="86"/>
      <c r="KAD5" s="86"/>
      <c r="KAE5" s="86"/>
      <c r="KAF5" s="86"/>
      <c r="KAG5" s="86"/>
      <c r="KAH5" s="86"/>
      <c r="KAI5" s="86"/>
      <c r="KAJ5" s="86"/>
      <c r="KAK5" s="86"/>
      <c r="KAL5" s="86"/>
      <c r="KAM5" s="86"/>
      <c r="KAN5" s="86"/>
      <c r="KAO5" s="86"/>
      <c r="KAP5" s="86"/>
      <c r="KAQ5" s="86"/>
      <c r="KAR5" s="86"/>
      <c r="KAS5" s="86"/>
      <c r="KAT5" s="86"/>
      <c r="KAU5" s="86"/>
      <c r="KAV5" s="86"/>
      <c r="KAW5" s="86"/>
      <c r="KAX5" s="86"/>
      <c r="KAY5" s="86"/>
      <c r="KAZ5" s="86"/>
      <c r="KBA5" s="86"/>
      <c r="KBB5" s="86"/>
      <c r="KBC5" s="86"/>
      <c r="KBD5" s="86"/>
      <c r="KBE5" s="86"/>
      <c r="KBF5" s="86"/>
      <c r="KBG5" s="86"/>
      <c r="KBH5" s="86"/>
      <c r="KBI5" s="86"/>
      <c r="KBJ5" s="86"/>
      <c r="KBK5" s="86"/>
      <c r="KBL5" s="86"/>
      <c r="KBM5" s="86"/>
      <c r="KBN5" s="86"/>
      <c r="KBO5" s="86"/>
      <c r="KBP5" s="86"/>
      <c r="KBQ5" s="86"/>
      <c r="KBR5" s="86"/>
      <c r="KBS5" s="86"/>
      <c r="KBT5" s="86"/>
      <c r="KBU5" s="86"/>
      <c r="KBV5" s="86"/>
      <c r="KBW5" s="86"/>
      <c r="KBX5" s="86"/>
      <c r="KBY5" s="86"/>
      <c r="KBZ5" s="86"/>
      <c r="KCA5" s="86"/>
      <c r="KCB5" s="86"/>
      <c r="KCC5" s="86"/>
      <c r="KCD5" s="86"/>
      <c r="KCE5" s="86"/>
      <c r="KCF5" s="86"/>
      <c r="KCG5" s="86"/>
      <c r="KCH5" s="86"/>
      <c r="KCI5" s="86"/>
      <c r="KCJ5" s="86"/>
      <c r="KCK5" s="86"/>
      <c r="KCL5" s="86"/>
      <c r="KCM5" s="86"/>
      <c r="KCN5" s="86"/>
      <c r="KCO5" s="86"/>
      <c r="KCP5" s="86"/>
      <c r="KCQ5" s="86"/>
      <c r="KCR5" s="86"/>
      <c r="KCS5" s="86"/>
      <c r="KCT5" s="86"/>
      <c r="KCU5" s="86"/>
      <c r="KCV5" s="86"/>
      <c r="KCW5" s="86"/>
      <c r="KCX5" s="86"/>
      <c r="KCY5" s="86"/>
      <c r="KCZ5" s="86"/>
      <c r="KDA5" s="86"/>
      <c r="KDB5" s="86"/>
      <c r="KDC5" s="86"/>
      <c r="KDD5" s="86"/>
      <c r="KDE5" s="86"/>
      <c r="KDF5" s="86"/>
      <c r="KDG5" s="86"/>
      <c r="KDH5" s="86"/>
      <c r="KDI5" s="86"/>
      <c r="KDJ5" s="86"/>
      <c r="KDK5" s="86"/>
      <c r="KDL5" s="86"/>
      <c r="KDM5" s="86"/>
      <c r="KDN5" s="86"/>
      <c r="KDO5" s="86"/>
      <c r="KDP5" s="86"/>
      <c r="KDQ5" s="86"/>
      <c r="KDR5" s="86"/>
      <c r="KDS5" s="86"/>
      <c r="KDT5" s="86"/>
      <c r="KDU5" s="86"/>
      <c r="KDV5" s="86"/>
      <c r="KDW5" s="86"/>
      <c r="KDX5" s="86"/>
      <c r="KDY5" s="86"/>
      <c r="KDZ5" s="86"/>
      <c r="KEA5" s="86"/>
      <c r="KEB5" s="86"/>
      <c r="KEC5" s="86"/>
      <c r="KED5" s="86"/>
      <c r="KEE5" s="86"/>
      <c r="KEF5" s="86"/>
      <c r="KEG5" s="86"/>
      <c r="KEH5" s="86"/>
      <c r="KEI5" s="86"/>
      <c r="KEJ5" s="86"/>
      <c r="KEK5" s="86"/>
      <c r="KEL5" s="86"/>
      <c r="KEM5" s="86"/>
      <c r="KEN5" s="86"/>
      <c r="KEO5" s="86"/>
      <c r="KEP5" s="86"/>
      <c r="KEQ5" s="86"/>
      <c r="KER5" s="86"/>
      <c r="KES5" s="86"/>
      <c r="KET5" s="86"/>
      <c r="KEU5" s="86"/>
      <c r="KEV5" s="86"/>
      <c r="KEW5" s="86"/>
      <c r="KEX5" s="86"/>
      <c r="KEY5" s="86"/>
      <c r="KEZ5" s="86"/>
      <c r="KFA5" s="86"/>
      <c r="KFB5" s="86"/>
      <c r="KFC5" s="86"/>
      <c r="KFD5" s="86"/>
      <c r="KFE5" s="86"/>
      <c r="KFF5" s="86"/>
      <c r="KFG5" s="86"/>
      <c r="KFH5" s="86"/>
      <c r="KFI5" s="86"/>
      <c r="KFJ5" s="86"/>
      <c r="KFK5" s="86"/>
      <c r="KFL5" s="86"/>
      <c r="KFM5" s="86"/>
      <c r="KFN5" s="86"/>
      <c r="KFO5" s="86"/>
      <c r="KFP5" s="86"/>
      <c r="KFQ5" s="86"/>
      <c r="KFR5" s="86"/>
      <c r="KFS5" s="86"/>
      <c r="KFT5" s="86"/>
      <c r="KFU5" s="86"/>
      <c r="KFV5" s="86"/>
      <c r="KFW5" s="86"/>
      <c r="KFX5" s="86"/>
      <c r="KFY5" s="86"/>
      <c r="KFZ5" s="86"/>
      <c r="KGA5" s="86"/>
      <c r="KGB5" s="86"/>
      <c r="KGC5" s="86"/>
      <c r="KGD5" s="86"/>
      <c r="KGE5" s="86"/>
      <c r="KGF5" s="86"/>
      <c r="KGG5" s="86"/>
      <c r="KGH5" s="86"/>
      <c r="KGI5" s="86"/>
      <c r="KGJ5" s="86"/>
      <c r="KGK5" s="86"/>
      <c r="KGL5" s="86"/>
      <c r="KGM5" s="86"/>
      <c r="KGN5" s="86"/>
      <c r="KGO5" s="86"/>
      <c r="KGP5" s="86"/>
      <c r="KGQ5" s="86"/>
      <c r="KGR5" s="86"/>
      <c r="KGS5" s="86"/>
      <c r="KGT5" s="86"/>
      <c r="KGU5" s="86"/>
      <c r="KGV5" s="86"/>
      <c r="KGW5" s="86"/>
      <c r="KGX5" s="86"/>
      <c r="KGY5" s="86"/>
      <c r="KGZ5" s="86"/>
      <c r="KHA5" s="86"/>
      <c r="KHB5" s="86"/>
      <c r="KHC5" s="86"/>
      <c r="KHD5" s="86"/>
      <c r="KHE5" s="86"/>
      <c r="KHF5" s="86"/>
      <c r="KHG5" s="86"/>
      <c r="KHH5" s="86"/>
      <c r="KHI5" s="86"/>
      <c r="KHJ5" s="86"/>
      <c r="KHK5" s="86"/>
      <c r="KHL5" s="86"/>
      <c r="KHM5" s="86"/>
      <c r="KHN5" s="86"/>
      <c r="KHO5" s="86"/>
      <c r="KHP5" s="86"/>
      <c r="KHQ5" s="86"/>
      <c r="KHR5" s="86"/>
      <c r="KHS5" s="86"/>
      <c r="KHT5" s="86"/>
      <c r="KHU5" s="86"/>
      <c r="KHV5" s="86"/>
      <c r="KHW5" s="86"/>
      <c r="KHX5" s="86"/>
      <c r="KHY5" s="86"/>
      <c r="KHZ5" s="86"/>
      <c r="KIA5" s="86"/>
      <c r="KIB5" s="86"/>
      <c r="KIC5" s="86"/>
      <c r="KID5" s="86"/>
      <c r="KIE5" s="86"/>
      <c r="KIF5" s="86"/>
      <c r="KIG5" s="86"/>
      <c r="KIH5" s="86"/>
      <c r="KII5" s="86"/>
      <c r="KIJ5" s="86"/>
      <c r="KIK5" s="86"/>
      <c r="KIL5" s="86"/>
      <c r="KIM5" s="86"/>
      <c r="KIN5" s="86"/>
      <c r="KIO5" s="86"/>
      <c r="KIP5" s="86"/>
      <c r="KIQ5" s="86"/>
      <c r="KIR5" s="86"/>
      <c r="KIS5" s="86"/>
      <c r="KIT5" s="86"/>
      <c r="KIU5" s="86"/>
      <c r="KIV5" s="86"/>
      <c r="KIW5" s="86"/>
      <c r="KIX5" s="86"/>
      <c r="KIY5" s="86"/>
      <c r="KIZ5" s="86"/>
      <c r="KJA5" s="86"/>
      <c r="KJB5" s="86"/>
      <c r="KJC5" s="86"/>
      <c r="KJD5" s="86"/>
      <c r="KJE5" s="86"/>
      <c r="KJF5" s="86"/>
      <c r="KJG5" s="86"/>
      <c r="KJH5" s="86"/>
      <c r="KJI5" s="86"/>
      <c r="KJJ5" s="86"/>
      <c r="KJK5" s="86"/>
      <c r="KJL5" s="86"/>
      <c r="KJM5" s="86"/>
      <c r="KJN5" s="86"/>
      <c r="KJO5" s="86"/>
      <c r="KJP5" s="86"/>
      <c r="KJQ5" s="86"/>
      <c r="KJR5" s="86"/>
      <c r="KJS5" s="86"/>
      <c r="KJT5" s="86"/>
      <c r="KJU5" s="86"/>
      <c r="KJV5" s="86"/>
      <c r="KJW5" s="86"/>
      <c r="KJX5" s="86"/>
      <c r="KJY5" s="86"/>
      <c r="KJZ5" s="86"/>
      <c r="KKA5" s="86"/>
      <c r="KKB5" s="86"/>
      <c r="KKC5" s="86"/>
      <c r="KKD5" s="86"/>
      <c r="KKE5" s="86"/>
      <c r="KKF5" s="86"/>
      <c r="KKG5" s="86"/>
      <c r="KKH5" s="86"/>
      <c r="KKI5" s="86"/>
      <c r="KKJ5" s="86"/>
      <c r="KKK5" s="86"/>
      <c r="KKL5" s="86"/>
      <c r="KKM5" s="86"/>
      <c r="KKN5" s="86"/>
      <c r="KKO5" s="86"/>
      <c r="KKP5" s="86"/>
      <c r="KKQ5" s="86"/>
      <c r="KKR5" s="86"/>
      <c r="KKS5" s="86"/>
      <c r="KKT5" s="86"/>
      <c r="KKU5" s="86"/>
      <c r="KKV5" s="86"/>
      <c r="KKW5" s="86"/>
      <c r="KKX5" s="86"/>
      <c r="KKY5" s="86"/>
      <c r="KKZ5" s="86"/>
      <c r="KLA5" s="86"/>
      <c r="KLB5" s="86"/>
      <c r="KLC5" s="86"/>
      <c r="KLD5" s="86"/>
      <c r="KLE5" s="86"/>
      <c r="KLF5" s="86"/>
      <c r="KLG5" s="86"/>
      <c r="KLH5" s="86"/>
      <c r="KLI5" s="86"/>
      <c r="KLJ5" s="86"/>
      <c r="KLK5" s="86"/>
      <c r="KLL5" s="86"/>
      <c r="KLM5" s="86"/>
      <c r="KLN5" s="86"/>
      <c r="KLO5" s="86"/>
      <c r="KLP5" s="86"/>
      <c r="KLQ5" s="86"/>
      <c r="KLR5" s="86"/>
      <c r="KLS5" s="86"/>
      <c r="KLT5" s="86"/>
      <c r="KLU5" s="86"/>
      <c r="KLV5" s="86"/>
      <c r="KLW5" s="86"/>
      <c r="KLX5" s="86"/>
      <c r="KLY5" s="86"/>
      <c r="KLZ5" s="86"/>
      <c r="KMA5" s="86"/>
      <c r="KMB5" s="86"/>
      <c r="KMC5" s="86"/>
      <c r="KMD5" s="86"/>
      <c r="KME5" s="86"/>
      <c r="KMF5" s="86"/>
      <c r="KMG5" s="86"/>
      <c r="KMH5" s="86"/>
      <c r="KMI5" s="86"/>
      <c r="KMJ5" s="86"/>
      <c r="KMK5" s="86"/>
      <c r="KML5" s="86"/>
      <c r="KMM5" s="86"/>
      <c r="KMN5" s="86"/>
      <c r="KMO5" s="86"/>
      <c r="KMP5" s="86"/>
      <c r="KMQ5" s="86"/>
      <c r="KMR5" s="86"/>
      <c r="KMS5" s="86"/>
      <c r="KMT5" s="86"/>
      <c r="KMU5" s="86"/>
      <c r="KMV5" s="86"/>
      <c r="KMW5" s="86"/>
      <c r="KMX5" s="86"/>
      <c r="KMY5" s="86"/>
      <c r="KMZ5" s="86"/>
      <c r="KNA5" s="86"/>
      <c r="KNB5" s="86"/>
      <c r="KNC5" s="86"/>
      <c r="KND5" s="86"/>
      <c r="KNE5" s="86"/>
      <c r="KNF5" s="86"/>
      <c r="KNG5" s="86"/>
      <c r="KNH5" s="86"/>
      <c r="KNI5" s="86"/>
      <c r="KNJ5" s="86"/>
      <c r="KNK5" s="86"/>
      <c r="KNL5" s="86"/>
      <c r="KNM5" s="86"/>
      <c r="KNN5" s="86"/>
      <c r="KNO5" s="86"/>
      <c r="KNP5" s="86"/>
      <c r="KNQ5" s="86"/>
      <c r="KNR5" s="86"/>
      <c r="KNS5" s="86"/>
      <c r="KNT5" s="86"/>
      <c r="KNU5" s="86"/>
      <c r="KNV5" s="86"/>
      <c r="KNW5" s="86"/>
      <c r="KNX5" s="86"/>
      <c r="KNY5" s="86"/>
      <c r="KNZ5" s="86"/>
      <c r="KOA5" s="86"/>
      <c r="KOB5" s="86"/>
      <c r="KOC5" s="86"/>
      <c r="KOD5" s="86"/>
      <c r="KOE5" s="86"/>
      <c r="KOF5" s="86"/>
      <c r="KOG5" s="86"/>
      <c r="KOH5" s="86"/>
      <c r="KOI5" s="86"/>
      <c r="KOJ5" s="86"/>
      <c r="KOK5" s="86"/>
      <c r="KOL5" s="86"/>
      <c r="KOM5" s="86"/>
      <c r="KON5" s="86"/>
      <c r="KOO5" s="86"/>
      <c r="KOP5" s="86"/>
      <c r="KOQ5" s="86"/>
      <c r="KOR5" s="86"/>
      <c r="KOS5" s="86"/>
      <c r="KOT5" s="86"/>
      <c r="KOU5" s="86"/>
      <c r="KOV5" s="86"/>
      <c r="KOW5" s="86"/>
      <c r="KOX5" s="86"/>
      <c r="KOY5" s="86"/>
      <c r="KOZ5" s="86"/>
      <c r="KPA5" s="86"/>
      <c r="KPB5" s="86"/>
      <c r="KPC5" s="86"/>
      <c r="KPD5" s="86"/>
      <c r="KPE5" s="86"/>
      <c r="KPF5" s="86"/>
      <c r="KPG5" s="86"/>
      <c r="KPH5" s="86"/>
      <c r="KPI5" s="86"/>
      <c r="KPJ5" s="86"/>
      <c r="KPK5" s="86"/>
      <c r="KPL5" s="86"/>
      <c r="KPM5" s="86"/>
      <c r="KPN5" s="86"/>
      <c r="KPO5" s="86"/>
      <c r="KPP5" s="86"/>
      <c r="KPQ5" s="86"/>
      <c r="KPR5" s="86"/>
      <c r="KPS5" s="86"/>
      <c r="KPT5" s="86"/>
      <c r="KPU5" s="86"/>
      <c r="KPV5" s="86"/>
      <c r="KPW5" s="86"/>
      <c r="KPX5" s="86"/>
      <c r="KPY5" s="86"/>
      <c r="KPZ5" s="86"/>
      <c r="KQA5" s="86"/>
      <c r="KQB5" s="86"/>
      <c r="KQC5" s="86"/>
      <c r="KQD5" s="86"/>
      <c r="KQE5" s="86"/>
      <c r="KQF5" s="86"/>
      <c r="KQG5" s="86"/>
      <c r="KQH5" s="86"/>
      <c r="KQI5" s="86"/>
      <c r="KQJ5" s="86"/>
      <c r="KQK5" s="86"/>
      <c r="KQL5" s="86"/>
      <c r="KQM5" s="86"/>
      <c r="KQN5" s="86"/>
      <c r="KQO5" s="86"/>
      <c r="KQP5" s="86"/>
      <c r="KQQ5" s="86"/>
      <c r="KQR5" s="86"/>
      <c r="KQS5" s="86"/>
      <c r="KQT5" s="86"/>
      <c r="KQU5" s="86"/>
      <c r="KQV5" s="86"/>
      <c r="KQW5" s="86"/>
      <c r="KQX5" s="86"/>
      <c r="KQY5" s="86"/>
      <c r="KQZ5" s="86"/>
      <c r="KRA5" s="86"/>
      <c r="KRB5" s="86"/>
      <c r="KRC5" s="86"/>
      <c r="KRD5" s="86"/>
      <c r="KRE5" s="86"/>
      <c r="KRF5" s="86"/>
      <c r="KRG5" s="86"/>
      <c r="KRH5" s="86"/>
      <c r="KRI5" s="86"/>
      <c r="KRJ5" s="86"/>
      <c r="KRK5" s="86"/>
      <c r="KRL5" s="86"/>
      <c r="KRM5" s="86"/>
      <c r="KRN5" s="86"/>
      <c r="KRO5" s="86"/>
      <c r="KRP5" s="86"/>
      <c r="KRQ5" s="86"/>
      <c r="KRR5" s="86"/>
      <c r="KRS5" s="86"/>
      <c r="KRT5" s="86"/>
      <c r="KRU5" s="86"/>
      <c r="KRV5" s="86"/>
      <c r="KRW5" s="86"/>
      <c r="KRX5" s="86"/>
      <c r="KRY5" s="86"/>
      <c r="KRZ5" s="86"/>
      <c r="KSA5" s="86"/>
      <c r="KSB5" s="86"/>
      <c r="KSC5" s="86"/>
      <c r="KSD5" s="86"/>
      <c r="KSE5" s="86"/>
      <c r="KSF5" s="86"/>
      <c r="KSG5" s="86"/>
      <c r="KSH5" s="86"/>
      <c r="KSI5" s="86"/>
      <c r="KSJ5" s="86"/>
      <c r="KSK5" s="86"/>
      <c r="KSL5" s="86"/>
      <c r="KSM5" s="86"/>
      <c r="KSN5" s="86"/>
      <c r="KSO5" s="86"/>
      <c r="KSP5" s="86"/>
      <c r="KSQ5" s="86"/>
      <c r="KSR5" s="86"/>
      <c r="KSS5" s="86"/>
      <c r="KST5" s="86"/>
      <c r="KSU5" s="86"/>
      <c r="KSV5" s="86"/>
      <c r="KSW5" s="86"/>
      <c r="KSX5" s="86"/>
      <c r="KSY5" s="86"/>
      <c r="KSZ5" s="86"/>
      <c r="KTA5" s="86"/>
      <c r="KTB5" s="86"/>
      <c r="KTC5" s="86"/>
      <c r="KTD5" s="86"/>
      <c r="KTE5" s="86"/>
      <c r="KTF5" s="86"/>
      <c r="KTG5" s="86"/>
      <c r="KTH5" s="86"/>
      <c r="KTI5" s="86"/>
      <c r="KTJ5" s="86"/>
      <c r="KTK5" s="86"/>
      <c r="KTL5" s="86"/>
      <c r="KTM5" s="86"/>
      <c r="KTN5" s="86"/>
      <c r="KTO5" s="86"/>
      <c r="KTP5" s="86"/>
      <c r="KTQ5" s="86"/>
      <c r="KTR5" s="86"/>
      <c r="KTS5" s="86"/>
      <c r="KTT5" s="86"/>
      <c r="KTU5" s="86"/>
      <c r="KTV5" s="86"/>
      <c r="KTW5" s="86"/>
      <c r="KTX5" s="86"/>
      <c r="KTY5" s="86"/>
      <c r="KTZ5" s="86"/>
      <c r="KUA5" s="86"/>
      <c r="KUB5" s="86"/>
      <c r="KUC5" s="86"/>
      <c r="KUD5" s="86"/>
      <c r="KUE5" s="86"/>
      <c r="KUF5" s="86"/>
      <c r="KUG5" s="86"/>
      <c r="KUH5" s="86"/>
      <c r="KUI5" s="86"/>
      <c r="KUJ5" s="86"/>
      <c r="KUK5" s="86"/>
      <c r="KUL5" s="86"/>
      <c r="KUM5" s="86"/>
      <c r="KUN5" s="86"/>
      <c r="KUO5" s="86"/>
      <c r="KUP5" s="86"/>
      <c r="KUQ5" s="86"/>
      <c r="KUR5" s="86"/>
      <c r="KUS5" s="86"/>
      <c r="KUT5" s="86"/>
      <c r="KUU5" s="86"/>
      <c r="KUV5" s="86"/>
      <c r="KUW5" s="86"/>
      <c r="KUX5" s="86"/>
      <c r="KUY5" s="86"/>
      <c r="KUZ5" s="86"/>
      <c r="KVA5" s="86"/>
      <c r="KVB5" s="86"/>
      <c r="KVC5" s="86"/>
      <c r="KVD5" s="86"/>
      <c r="KVE5" s="86"/>
      <c r="KVF5" s="86"/>
      <c r="KVG5" s="86"/>
      <c r="KVH5" s="86"/>
      <c r="KVI5" s="86"/>
      <c r="KVJ5" s="86"/>
      <c r="KVK5" s="86"/>
      <c r="KVL5" s="86"/>
      <c r="KVM5" s="86"/>
      <c r="KVN5" s="86"/>
      <c r="KVO5" s="86"/>
      <c r="KVP5" s="86"/>
      <c r="KVQ5" s="86"/>
      <c r="KVR5" s="86"/>
      <c r="KVS5" s="86"/>
      <c r="KVT5" s="86"/>
      <c r="KVU5" s="86"/>
      <c r="KVV5" s="86"/>
      <c r="KVW5" s="86"/>
      <c r="KVX5" s="86"/>
      <c r="KVY5" s="86"/>
      <c r="KVZ5" s="86"/>
      <c r="KWA5" s="86"/>
      <c r="KWB5" s="86"/>
      <c r="KWC5" s="86"/>
      <c r="KWD5" s="86"/>
      <c r="KWE5" s="86"/>
      <c r="KWF5" s="86"/>
      <c r="KWG5" s="86"/>
      <c r="KWH5" s="86"/>
      <c r="KWI5" s="86"/>
      <c r="KWJ5" s="86"/>
      <c r="KWK5" s="86"/>
      <c r="KWL5" s="86"/>
      <c r="KWM5" s="86"/>
      <c r="KWN5" s="86"/>
      <c r="KWO5" s="86"/>
      <c r="KWP5" s="86"/>
      <c r="KWQ5" s="86"/>
      <c r="KWR5" s="86"/>
      <c r="KWS5" s="86"/>
      <c r="KWT5" s="86"/>
      <c r="KWU5" s="86"/>
      <c r="KWV5" s="86"/>
      <c r="KWW5" s="86"/>
      <c r="KWX5" s="86"/>
      <c r="KWY5" s="86"/>
      <c r="KWZ5" s="86"/>
      <c r="KXA5" s="86"/>
      <c r="KXB5" s="86"/>
      <c r="KXC5" s="86"/>
      <c r="KXD5" s="86"/>
      <c r="KXE5" s="86"/>
      <c r="KXF5" s="86"/>
      <c r="KXG5" s="86"/>
      <c r="KXH5" s="86"/>
      <c r="KXI5" s="86"/>
      <c r="KXJ5" s="86"/>
      <c r="KXK5" s="86"/>
      <c r="KXL5" s="86"/>
      <c r="KXM5" s="86"/>
      <c r="KXN5" s="86"/>
      <c r="KXO5" s="86"/>
      <c r="KXP5" s="86"/>
      <c r="KXQ5" s="86"/>
      <c r="KXR5" s="86"/>
      <c r="KXS5" s="86"/>
      <c r="KXT5" s="86"/>
      <c r="KXU5" s="86"/>
      <c r="KXV5" s="86"/>
      <c r="KXW5" s="86"/>
      <c r="KXX5" s="86"/>
      <c r="KXY5" s="86"/>
      <c r="KXZ5" s="86"/>
      <c r="KYA5" s="86"/>
      <c r="KYB5" s="86"/>
      <c r="KYC5" s="86"/>
      <c r="KYD5" s="86"/>
      <c r="KYE5" s="86"/>
      <c r="KYF5" s="86"/>
      <c r="KYG5" s="86"/>
      <c r="KYH5" s="86"/>
      <c r="KYI5" s="86"/>
      <c r="KYJ5" s="86"/>
      <c r="KYK5" s="86"/>
      <c r="KYL5" s="86"/>
      <c r="KYM5" s="86"/>
      <c r="KYN5" s="86"/>
      <c r="KYO5" s="86"/>
      <c r="KYP5" s="86"/>
      <c r="KYQ5" s="86"/>
      <c r="KYR5" s="86"/>
      <c r="KYS5" s="86"/>
      <c r="KYT5" s="86"/>
      <c r="KYU5" s="86"/>
      <c r="KYV5" s="86"/>
      <c r="KYW5" s="86"/>
      <c r="KYX5" s="86"/>
      <c r="KYY5" s="86"/>
      <c r="KYZ5" s="86"/>
      <c r="KZA5" s="86"/>
      <c r="KZB5" s="86"/>
      <c r="KZC5" s="86"/>
      <c r="KZD5" s="86"/>
      <c r="KZE5" s="86"/>
      <c r="KZF5" s="86"/>
      <c r="KZG5" s="86"/>
      <c r="KZH5" s="86"/>
      <c r="KZI5" s="86"/>
      <c r="KZJ5" s="86"/>
      <c r="KZK5" s="86"/>
      <c r="KZL5" s="86"/>
      <c r="KZM5" s="86"/>
      <c r="KZN5" s="86"/>
      <c r="KZO5" s="86"/>
      <c r="KZP5" s="86"/>
      <c r="KZQ5" s="86"/>
      <c r="KZR5" s="86"/>
      <c r="KZS5" s="86"/>
      <c r="KZT5" s="86"/>
      <c r="KZU5" s="86"/>
      <c r="KZV5" s="86"/>
      <c r="KZW5" s="86"/>
      <c r="KZX5" s="86"/>
      <c r="KZY5" s="86"/>
      <c r="KZZ5" s="86"/>
      <c r="LAA5" s="86"/>
      <c r="LAB5" s="86"/>
      <c r="LAC5" s="86"/>
      <c r="LAD5" s="86"/>
      <c r="LAE5" s="86"/>
      <c r="LAF5" s="86"/>
      <c r="LAG5" s="86"/>
      <c r="LAH5" s="86"/>
      <c r="LAI5" s="86"/>
      <c r="LAJ5" s="86"/>
      <c r="LAK5" s="86"/>
      <c r="LAL5" s="86"/>
      <c r="LAM5" s="86"/>
      <c r="LAN5" s="86"/>
      <c r="LAO5" s="86"/>
      <c r="LAP5" s="86"/>
      <c r="LAQ5" s="86"/>
      <c r="LAR5" s="86"/>
      <c r="LAS5" s="86"/>
      <c r="LAT5" s="86"/>
      <c r="LAU5" s="86"/>
      <c r="LAV5" s="86"/>
      <c r="LAW5" s="86"/>
      <c r="LAX5" s="86"/>
      <c r="LAY5" s="86"/>
      <c r="LAZ5" s="86"/>
      <c r="LBA5" s="86"/>
      <c r="LBB5" s="86"/>
      <c r="LBC5" s="86"/>
      <c r="LBD5" s="86"/>
      <c r="LBE5" s="86"/>
      <c r="LBF5" s="86"/>
      <c r="LBG5" s="86"/>
      <c r="LBH5" s="86"/>
      <c r="LBI5" s="86"/>
      <c r="LBJ5" s="86"/>
      <c r="LBK5" s="86"/>
      <c r="LBL5" s="86"/>
      <c r="LBM5" s="86"/>
      <c r="LBN5" s="86"/>
      <c r="LBO5" s="86"/>
      <c r="LBP5" s="86"/>
      <c r="LBQ5" s="86"/>
      <c r="LBR5" s="86"/>
      <c r="LBS5" s="86"/>
      <c r="LBT5" s="86"/>
      <c r="LBU5" s="86"/>
      <c r="LBV5" s="86"/>
      <c r="LBW5" s="86"/>
      <c r="LBX5" s="86"/>
      <c r="LBY5" s="86"/>
      <c r="LBZ5" s="86"/>
      <c r="LCA5" s="86"/>
      <c r="LCB5" s="86"/>
      <c r="LCC5" s="86"/>
      <c r="LCD5" s="86"/>
      <c r="LCE5" s="86"/>
      <c r="LCF5" s="86"/>
      <c r="LCG5" s="86"/>
      <c r="LCH5" s="86"/>
      <c r="LCI5" s="86"/>
      <c r="LCJ5" s="86"/>
      <c r="LCK5" s="86"/>
      <c r="LCL5" s="86"/>
      <c r="LCM5" s="86"/>
      <c r="LCN5" s="86"/>
      <c r="LCO5" s="86"/>
      <c r="LCP5" s="86"/>
      <c r="LCQ5" s="86"/>
      <c r="LCR5" s="86"/>
      <c r="LCS5" s="86"/>
      <c r="LCT5" s="86"/>
      <c r="LCU5" s="86"/>
      <c r="LCV5" s="86"/>
      <c r="LCW5" s="86"/>
      <c r="LCX5" s="86"/>
      <c r="LCY5" s="86"/>
      <c r="LCZ5" s="86"/>
      <c r="LDA5" s="86"/>
      <c r="LDB5" s="86"/>
      <c r="LDC5" s="86"/>
      <c r="LDD5" s="86"/>
      <c r="LDE5" s="86"/>
      <c r="LDF5" s="86"/>
      <c r="LDG5" s="86"/>
      <c r="LDH5" s="86"/>
      <c r="LDI5" s="86"/>
      <c r="LDJ5" s="86"/>
      <c r="LDK5" s="86"/>
      <c r="LDL5" s="86"/>
      <c r="LDM5" s="86"/>
      <c r="LDN5" s="86"/>
      <c r="LDO5" s="86"/>
      <c r="LDP5" s="86"/>
      <c r="LDQ5" s="86"/>
      <c r="LDR5" s="86"/>
      <c r="LDS5" s="86"/>
      <c r="LDT5" s="86"/>
      <c r="LDU5" s="86"/>
      <c r="LDV5" s="86"/>
      <c r="LDW5" s="86"/>
      <c r="LDX5" s="86"/>
      <c r="LDY5" s="86"/>
      <c r="LDZ5" s="86"/>
      <c r="LEA5" s="86"/>
      <c r="LEB5" s="86"/>
      <c r="LEC5" s="86"/>
      <c r="LED5" s="86"/>
      <c r="LEE5" s="86"/>
      <c r="LEF5" s="86"/>
      <c r="LEG5" s="86"/>
      <c r="LEH5" s="86"/>
      <c r="LEI5" s="86"/>
      <c r="LEJ5" s="86"/>
      <c r="LEK5" s="86"/>
      <c r="LEL5" s="86"/>
      <c r="LEM5" s="86"/>
      <c r="LEN5" s="86"/>
      <c r="LEO5" s="86"/>
      <c r="LEP5" s="86"/>
      <c r="LEQ5" s="86"/>
      <c r="LER5" s="86"/>
      <c r="LES5" s="86"/>
      <c r="LET5" s="86"/>
      <c r="LEU5" s="86"/>
      <c r="LEV5" s="86"/>
      <c r="LEW5" s="86"/>
      <c r="LEX5" s="86"/>
      <c r="LEY5" s="86"/>
      <c r="LEZ5" s="86"/>
      <c r="LFA5" s="86"/>
      <c r="LFB5" s="86"/>
      <c r="LFC5" s="86"/>
      <c r="LFD5" s="86"/>
      <c r="LFE5" s="86"/>
      <c r="LFF5" s="86"/>
      <c r="LFG5" s="86"/>
      <c r="LFH5" s="86"/>
      <c r="LFI5" s="86"/>
      <c r="LFJ5" s="86"/>
      <c r="LFK5" s="86"/>
      <c r="LFL5" s="86"/>
      <c r="LFM5" s="86"/>
      <c r="LFN5" s="86"/>
      <c r="LFO5" s="86"/>
      <c r="LFP5" s="86"/>
      <c r="LFQ5" s="86"/>
      <c r="LFR5" s="86"/>
      <c r="LFS5" s="86"/>
      <c r="LFT5" s="86"/>
      <c r="LFU5" s="86"/>
      <c r="LFV5" s="86"/>
      <c r="LFW5" s="86"/>
      <c r="LFX5" s="86"/>
      <c r="LFY5" s="86"/>
      <c r="LFZ5" s="86"/>
      <c r="LGA5" s="86"/>
      <c r="LGB5" s="86"/>
      <c r="LGC5" s="86"/>
      <c r="LGD5" s="86"/>
      <c r="LGE5" s="86"/>
      <c r="LGF5" s="86"/>
      <c r="LGG5" s="86"/>
      <c r="LGH5" s="86"/>
      <c r="LGI5" s="86"/>
      <c r="LGJ5" s="86"/>
      <c r="LGK5" s="86"/>
      <c r="LGL5" s="86"/>
      <c r="LGM5" s="86"/>
      <c r="LGN5" s="86"/>
      <c r="LGO5" s="86"/>
      <c r="LGP5" s="86"/>
      <c r="LGQ5" s="86"/>
      <c r="LGR5" s="86"/>
      <c r="LGS5" s="86"/>
      <c r="LGT5" s="86"/>
      <c r="LGU5" s="86"/>
      <c r="LGV5" s="86"/>
      <c r="LGW5" s="86"/>
      <c r="LGX5" s="86"/>
      <c r="LGY5" s="86"/>
      <c r="LGZ5" s="86"/>
      <c r="LHA5" s="86"/>
      <c r="LHB5" s="86"/>
      <c r="LHC5" s="86"/>
      <c r="LHD5" s="86"/>
      <c r="LHE5" s="86"/>
      <c r="LHF5" s="86"/>
      <c r="LHG5" s="86"/>
      <c r="LHH5" s="86"/>
      <c r="LHI5" s="86"/>
      <c r="LHJ5" s="86"/>
      <c r="LHK5" s="86"/>
      <c r="LHL5" s="86"/>
      <c r="LHM5" s="86"/>
      <c r="LHN5" s="86"/>
      <c r="LHO5" s="86"/>
      <c r="LHP5" s="86"/>
      <c r="LHQ5" s="86"/>
      <c r="LHR5" s="86"/>
      <c r="LHS5" s="86"/>
      <c r="LHT5" s="86"/>
      <c r="LHU5" s="86"/>
      <c r="LHV5" s="86"/>
      <c r="LHW5" s="86"/>
      <c r="LHX5" s="86"/>
      <c r="LHY5" s="86"/>
      <c r="LHZ5" s="86"/>
      <c r="LIA5" s="86"/>
      <c r="LIB5" s="86"/>
      <c r="LIC5" s="86"/>
      <c r="LID5" s="86"/>
      <c r="LIE5" s="86"/>
      <c r="LIF5" s="86"/>
      <c r="LIG5" s="86"/>
      <c r="LIH5" s="86"/>
      <c r="LII5" s="86"/>
      <c r="LIJ5" s="86"/>
      <c r="LIK5" s="86"/>
      <c r="LIL5" s="86"/>
      <c r="LIM5" s="86"/>
      <c r="LIN5" s="86"/>
      <c r="LIO5" s="86"/>
      <c r="LIP5" s="86"/>
      <c r="LIQ5" s="86"/>
      <c r="LIR5" s="86"/>
      <c r="LIS5" s="86"/>
      <c r="LIT5" s="86"/>
      <c r="LIU5" s="86"/>
      <c r="LIV5" s="86"/>
      <c r="LIW5" s="86"/>
      <c r="LIX5" s="86"/>
      <c r="LIY5" s="86"/>
      <c r="LIZ5" s="86"/>
      <c r="LJA5" s="86"/>
      <c r="LJB5" s="86"/>
      <c r="LJC5" s="86"/>
      <c r="LJD5" s="86"/>
      <c r="LJE5" s="86"/>
      <c r="LJF5" s="86"/>
      <c r="LJG5" s="86"/>
      <c r="LJH5" s="86"/>
      <c r="LJI5" s="86"/>
      <c r="LJJ5" s="86"/>
      <c r="LJK5" s="86"/>
      <c r="LJL5" s="86"/>
      <c r="LJM5" s="86"/>
      <c r="LJN5" s="86"/>
      <c r="LJO5" s="86"/>
      <c r="LJP5" s="86"/>
      <c r="LJQ5" s="86"/>
      <c r="LJR5" s="86"/>
      <c r="LJS5" s="86"/>
      <c r="LJT5" s="86"/>
      <c r="LJU5" s="86"/>
      <c r="LJV5" s="86"/>
      <c r="LJW5" s="86"/>
      <c r="LJX5" s="86"/>
      <c r="LJY5" s="86"/>
      <c r="LJZ5" s="86"/>
      <c r="LKA5" s="86"/>
      <c r="LKB5" s="86"/>
      <c r="LKC5" s="86"/>
      <c r="LKD5" s="86"/>
      <c r="LKE5" s="86"/>
      <c r="LKF5" s="86"/>
      <c r="LKG5" s="86"/>
      <c r="LKH5" s="86"/>
      <c r="LKI5" s="86"/>
      <c r="LKJ5" s="86"/>
      <c r="LKK5" s="86"/>
      <c r="LKL5" s="86"/>
      <c r="LKM5" s="86"/>
      <c r="LKN5" s="86"/>
      <c r="LKO5" s="86"/>
      <c r="LKP5" s="86"/>
      <c r="LKQ5" s="86"/>
      <c r="LKR5" s="86"/>
      <c r="LKS5" s="86"/>
      <c r="LKT5" s="86"/>
      <c r="LKU5" s="86"/>
      <c r="LKV5" s="86"/>
      <c r="LKW5" s="86"/>
      <c r="LKX5" s="86"/>
      <c r="LKY5" s="86"/>
      <c r="LKZ5" s="86"/>
      <c r="LLA5" s="86"/>
      <c r="LLB5" s="86"/>
      <c r="LLC5" s="86"/>
      <c r="LLD5" s="86"/>
      <c r="LLE5" s="86"/>
      <c r="LLF5" s="86"/>
      <c r="LLG5" s="86"/>
      <c r="LLH5" s="86"/>
      <c r="LLI5" s="86"/>
      <c r="LLJ5" s="86"/>
      <c r="LLK5" s="86"/>
      <c r="LLL5" s="86"/>
      <c r="LLM5" s="86"/>
      <c r="LLN5" s="86"/>
      <c r="LLO5" s="86"/>
      <c r="LLP5" s="86"/>
      <c r="LLQ5" s="86"/>
      <c r="LLR5" s="86"/>
      <c r="LLS5" s="86"/>
      <c r="LLT5" s="86"/>
      <c r="LLU5" s="86"/>
      <c r="LLV5" s="86"/>
      <c r="LLW5" s="86"/>
      <c r="LLX5" s="86"/>
      <c r="LLY5" s="86"/>
      <c r="LLZ5" s="86"/>
      <c r="LMA5" s="86"/>
      <c r="LMB5" s="86"/>
      <c r="LMC5" s="86"/>
      <c r="LMD5" s="86"/>
      <c r="LME5" s="86"/>
      <c r="LMF5" s="86"/>
      <c r="LMG5" s="86"/>
      <c r="LMH5" s="86"/>
      <c r="LMI5" s="86"/>
      <c r="LMJ5" s="86"/>
      <c r="LMK5" s="86"/>
      <c r="LML5" s="86"/>
      <c r="LMM5" s="86"/>
      <c r="LMN5" s="86"/>
      <c r="LMO5" s="86"/>
      <c r="LMP5" s="86"/>
      <c r="LMQ5" s="86"/>
      <c r="LMR5" s="86"/>
      <c r="LMS5" s="86"/>
      <c r="LMT5" s="86"/>
      <c r="LMU5" s="86"/>
      <c r="LMV5" s="86"/>
      <c r="LMW5" s="86"/>
      <c r="LMX5" s="86"/>
      <c r="LMY5" s="86"/>
      <c r="LMZ5" s="86"/>
      <c r="LNA5" s="86"/>
      <c r="LNB5" s="86"/>
      <c r="LNC5" s="86"/>
      <c r="LND5" s="86"/>
      <c r="LNE5" s="86"/>
      <c r="LNF5" s="86"/>
      <c r="LNG5" s="86"/>
      <c r="LNH5" s="86"/>
      <c r="LNI5" s="86"/>
      <c r="LNJ5" s="86"/>
      <c r="LNK5" s="86"/>
      <c r="LNL5" s="86"/>
      <c r="LNM5" s="86"/>
      <c r="LNN5" s="86"/>
      <c r="LNO5" s="86"/>
      <c r="LNP5" s="86"/>
      <c r="LNQ5" s="86"/>
      <c r="LNR5" s="86"/>
      <c r="LNS5" s="86"/>
      <c r="LNT5" s="86"/>
      <c r="LNU5" s="86"/>
      <c r="LNV5" s="86"/>
      <c r="LNW5" s="86"/>
      <c r="LNX5" s="86"/>
      <c r="LNY5" s="86"/>
      <c r="LNZ5" s="86"/>
      <c r="LOA5" s="86"/>
      <c r="LOB5" s="86"/>
      <c r="LOC5" s="86"/>
      <c r="LOD5" s="86"/>
      <c r="LOE5" s="86"/>
      <c r="LOF5" s="86"/>
      <c r="LOG5" s="86"/>
      <c r="LOH5" s="86"/>
      <c r="LOI5" s="86"/>
      <c r="LOJ5" s="86"/>
      <c r="LOK5" s="86"/>
      <c r="LOL5" s="86"/>
      <c r="LOM5" s="86"/>
      <c r="LON5" s="86"/>
      <c r="LOO5" s="86"/>
      <c r="LOP5" s="86"/>
      <c r="LOQ5" s="86"/>
      <c r="LOR5" s="86"/>
      <c r="LOS5" s="86"/>
      <c r="LOT5" s="86"/>
      <c r="LOU5" s="86"/>
      <c r="LOV5" s="86"/>
      <c r="LOW5" s="86"/>
      <c r="LOX5" s="86"/>
      <c r="LOY5" s="86"/>
      <c r="LOZ5" s="86"/>
      <c r="LPA5" s="86"/>
      <c r="LPB5" s="86"/>
      <c r="LPC5" s="86"/>
      <c r="LPD5" s="86"/>
      <c r="LPE5" s="86"/>
      <c r="LPF5" s="86"/>
      <c r="LPG5" s="86"/>
      <c r="LPH5" s="86"/>
      <c r="LPI5" s="86"/>
      <c r="LPJ5" s="86"/>
      <c r="LPK5" s="86"/>
      <c r="LPL5" s="86"/>
      <c r="LPM5" s="86"/>
      <c r="LPN5" s="86"/>
      <c r="LPO5" s="86"/>
      <c r="LPP5" s="86"/>
      <c r="LPQ5" s="86"/>
      <c r="LPR5" s="86"/>
      <c r="LPS5" s="86"/>
      <c r="LPT5" s="86"/>
      <c r="LPU5" s="86"/>
      <c r="LPV5" s="86"/>
      <c r="LPW5" s="86"/>
      <c r="LPX5" s="86"/>
      <c r="LPY5" s="86"/>
      <c r="LPZ5" s="86"/>
      <c r="LQA5" s="86"/>
      <c r="LQB5" s="86"/>
      <c r="LQC5" s="86"/>
      <c r="LQD5" s="86"/>
      <c r="LQE5" s="86"/>
      <c r="LQF5" s="86"/>
      <c r="LQG5" s="86"/>
      <c r="LQH5" s="86"/>
      <c r="LQI5" s="86"/>
      <c r="LQJ5" s="86"/>
      <c r="LQK5" s="86"/>
      <c r="LQL5" s="86"/>
      <c r="LQM5" s="86"/>
      <c r="LQN5" s="86"/>
      <c r="LQO5" s="86"/>
      <c r="LQP5" s="86"/>
      <c r="LQQ5" s="86"/>
      <c r="LQR5" s="86"/>
      <c r="LQS5" s="86"/>
      <c r="LQT5" s="86"/>
      <c r="LQU5" s="86"/>
      <c r="LQV5" s="86"/>
      <c r="LQW5" s="86"/>
      <c r="LQX5" s="86"/>
      <c r="LQY5" s="86"/>
      <c r="LQZ5" s="86"/>
      <c r="LRA5" s="86"/>
      <c r="LRB5" s="86"/>
      <c r="LRC5" s="86"/>
      <c r="LRD5" s="86"/>
      <c r="LRE5" s="86"/>
      <c r="LRF5" s="86"/>
      <c r="LRG5" s="86"/>
      <c r="LRH5" s="86"/>
      <c r="LRI5" s="86"/>
      <c r="LRJ5" s="86"/>
      <c r="LRK5" s="86"/>
      <c r="LRL5" s="86"/>
      <c r="LRM5" s="86"/>
      <c r="LRN5" s="86"/>
      <c r="LRO5" s="86"/>
      <c r="LRP5" s="86"/>
      <c r="LRQ5" s="86"/>
      <c r="LRR5" s="86"/>
      <c r="LRS5" s="86"/>
      <c r="LRT5" s="86"/>
      <c r="LRU5" s="86"/>
      <c r="LRV5" s="86"/>
      <c r="LRW5" s="86"/>
      <c r="LRX5" s="86"/>
      <c r="LRY5" s="86"/>
      <c r="LRZ5" s="86"/>
      <c r="LSA5" s="86"/>
      <c r="LSB5" s="86"/>
      <c r="LSC5" s="86"/>
      <c r="LSD5" s="86"/>
      <c r="LSE5" s="86"/>
      <c r="LSF5" s="86"/>
      <c r="LSG5" s="86"/>
      <c r="LSH5" s="86"/>
      <c r="LSI5" s="86"/>
      <c r="LSJ5" s="86"/>
      <c r="LSK5" s="86"/>
      <c r="LSL5" s="86"/>
      <c r="LSM5" s="86"/>
      <c r="LSN5" s="86"/>
      <c r="LSO5" s="86"/>
      <c r="LSP5" s="86"/>
      <c r="LSQ5" s="86"/>
      <c r="LSR5" s="86"/>
      <c r="LSS5" s="86"/>
      <c r="LST5" s="86"/>
      <c r="LSU5" s="86"/>
      <c r="LSV5" s="86"/>
      <c r="LSW5" s="86"/>
      <c r="LSX5" s="86"/>
      <c r="LSY5" s="86"/>
      <c r="LSZ5" s="86"/>
      <c r="LTA5" s="86"/>
      <c r="LTB5" s="86"/>
      <c r="LTC5" s="86"/>
      <c r="LTD5" s="86"/>
      <c r="LTE5" s="86"/>
      <c r="LTF5" s="86"/>
      <c r="LTG5" s="86"/>
      <c r="LTH5" s="86"/>
      <c r="LTI5" s="86"/>
      <c r="LTJ5" s="86"/>
      <c r="LTK5" s="86"/>
      <c r="LTL5" s="86"/>
      <c r="LTM5" s="86"/>
      <c r="LTN5" s="86"/>
      <c r="LTO5" s="86"/>
      <c r="LTP5" s="86"/>
      <c r="LTQ5" s="86"/>
      <c r="LTR5" s="86"/>
      <c r="LTS5" s="86"/>
      <c r="LTT5" s="86"/>
      <c r="LTU5" s="86"/>
      <c r="LTV5" s="86"/>
      <c r="LTW5" s="86"/>
      <c r="LTX5" s="86"/>
      <c r="LTY5" s="86"/>
      <c r="LTZ5" s="86"/>
      <c r="LUA5" s="86"/>
      <c r="LUB5" s="86"/>
      <c r="LUC5" s="86"/>
      <c r="LUD5" s="86"/>
      <c r="LUE5" s="86"/>
      <c r="LUF5" s="86"/>
      <c r="LUG5" s="86"/>
      <c r="LUH5" s="86"/>
      <c r="LUI5" s="86"/>
      <c r="LUJ5" s="86"/>
      <c r="LUK5" s="86"/>
      <c r="LUL5" s="86"/>
      <c r="LUM5" s="86"/>
      <c r="LUN5" s="86"/>
      <c r="LUO5" s="86"/>
      <c r="LUP5" s="86"/>
      <c r="LUQ5" s="86"/>
      <c r="LUR5" s="86"/>
      <c r="LUS5" s="86"/>
      <c r="LUT5" s="86"/>
      <c r="LUU5" s="86"/>
      <c r="LUV5" s="86"/>
      <c r="LUW5" s="86"/>
      <c r="LUX5" s="86"/>
      <c r="LUY5" s="86"/>
      <c r="LUZ5" s="86"/>
      <c r="LVA5" s="86"/>
      <c r="LVB5" s="86"/>
      <c r="LVC5" s="86"/>
      <c r="LVD5" s="86"/>
      <c r="LVE5" s="86"/>
      <c r="LVF5" s="86"/>
      <c r="LVG5" s="86"/>
      <c r="LVH5" s="86"/>
      <c r="LVI5" s="86"/>
      <c r="LVJ5" s="86"/>
      <c r="LVK5" s="86"/>
      <c r="LVL5" s="86"/>
      <c r="LVM5" s="86"/>
      <c r="LVN5" s="86"/>
      <c r="LVO5" s="86"/>
      <c r="LVP5" s="86"/>
      <c r="LVQ5" s="86"/>
      <c r="LVR5" s="86"/>
      <c r="LVS5" s="86"/>
      <c r="LVT5" s="86"/>
      <c r="LVU5" s="86"/>
      <c r="LVV5" s="86"/>
      <c r="LVW5" s="86"/>
      <c r="LVX5" s="86"/>
      <c r="LVY5" s="86"/>
      <c r="LVZ5" s="86"/>
      <c r="LWA5" s="86"/>
      <c r="LWB5" s="86"/>
      <c r="LWC5" s="86"/>
      <c r="LWD5" s="86"/>
      <c r="LWE5" s="86"/>
      <c r="LWF5" s="86"/>
      <c r="LWG5" s="86"/>
      <c r="LWH5" s="86"/>
      <c r="LWI5" s="86"/>
      <c r="LWJ5" s="86"/>
      <c r="LWK5" s="86"/>
      <c r="LWL5" s="86"/>
      <c r="LWM5" s="86"/>
      <c r="LWN5" s="86"/>
      <c r="LWO5" s="86"/>
      <c r="LWP5" s="86"/>
      <c r="LWQ5" s="86"/>
      <c r="LWR5" s="86"/>
      <c r="LWS5" s="86"/>
      <c r="LWT5" s="86"/>
      <c r="LWU5" s="86"/>
      <c r="LWV5" s="86"/>
      <c r="LWW5" s="86"/>
      <c r="LWX5" s="86"/>
      <c r="LWY5" s="86"/>
      <c r="LWZ5" s="86"/>
      <c r="LXA5" s="86"/>
      <c r="LXB5" s="86"/>
      <c r="LXC5" s="86"/>
      <c r="LXD5" s="86"/>
      <c r="LXE5" s="86"/>
      <c r="LXF5" s="86"/>
      <c r="LXG5" s="86"/>
      <c r="LXH5" s="86"/>
      <c r="LXI5" s="86"/>
      <c r="LXJ5" s="86"/>
      <c r="LXK5" s="86"/>
      <c r="LXL5" s="86"/>
      <c r="LXM5" s="86"/>
      <c r="LXN5" s="86"/>
      <c r="LXO5" s="86"/>
      <c r="LXP5" s="86"/>
      <c r="LXQ5" s="86"/>
      <c r="LXR5" s="86"/>
      <c r="LXS5" s="86"/>
      <c r="LXT5" s="86"/>
      <c r="LXU5" s="86"/>
      <c r="LXV5" s="86"/>
      <c r="LXW5" s="86"/>
      <c r="LXX5" s="86"/>
      <c r="LXY5" s="86"/>
      <c r="LXZ5" s="86"/>
      <c r="LYA5" s="86"/>
      <c r="LYB5" s="86"/>
      <c r="LYC5" s="86"/>
      <c r="LYD5" s="86"/>
      <c r="LYE5" s="86"/>
      <c r="LYF5" s="86"/>
      <c r="LYG5" s="86"/>
      <c r="LYH5" s="86"/>
      <c r="LYI5" s="86"/>
      <c r="LYJ5" s="86"/>
      <c r="LYK5" s="86"/>
      <c r="LYL5" s="86"/>
      <c r="LYM5" s="86"/>
      <c r="LYN5" s="86"/>
      <c r="LYO5" s="86"/>
      <c r="LYP5" s="86"/>
      <c r="LYQ5" s="86"/>
      <c r="LYR5" s="86"/>
      <c r="LYS5" s="86"/>
      <c r="LYT5" s="86"/>
      <c r="LYU5" s="86"/>
      <c r="LYV5" s="86"/>
      <c r="LYW5" s="86"/>
      <c r="LYX5" s="86"/>
      <c r="LYY5" s="86"/>
      <c r="LYZ5" s="86"/>
      <c r="LZA5" s="86"/>
      <c r="LZB5" s="86"/>
      <c r="LZC5" s="86"/>
      <c r="LZD5" s="86"/>
      <c r="LZE5" s="86"/>
      <c r="LZF5" s="86"/>
      <c r="LZG5" s="86"/>
      <c r="LZH5" s="86"/>
      <c r="LZI5" s="86"/>
      <c r="LZJ5" s="86"/>
      <c r="LZK5" s="86"/>
      <c r="LZL5" s="86"/>
      <c r="LZM5" s="86"/>
      <c r="LZN5" s="86"/>
      <c r="LZO5" s="86"/>
      <c r="LZP5" s="86"/>
      <c r="LZQ5" s="86"/>
      <c r="LZR5" s="86"/>
      <c r="LZS5" s="86"/>
      <c r="LZT5" s="86"/>
      <c r="LZU5" s="86"/>
      <c r="LZV5" s="86"/>
      <c r="LZW5" s="86"/>
      <c r="LZX5" s="86"/>
      <c r="LZY5" s="86"/>
      <c r="LZZ5" s="86"/>
      <c r="MAA5" s="86"/>
      <c r="MAB5" s="86"/>
      <c r="MAC5" s="86"/>
      <c r="MAD5" s="86"/>
      <c r="MAE5" s="86"/>
      <c r="MAF5" s="86"/>
      <c r="MAG5" s="86"/>
      <c r="MAH5" s="86"/>
      <c r="MAI5" s="86"/>
      <c r="MAJ5" s="86"/>
      <c r="MAK5" s="86"/>
      <c r="MAL5" s="86"/>
      <c r="MAM5" s="86"/>
      <c r="MAN5" s="86"/>
      <c r="MAO5" s="86"/>
      <c r="MAP5" s="86"/>
      <c r="MAQ5" s="86"/>
      <c r="MAR5" s="86"/>
      <c r="MAS5" s="86"/>
      <c r="MAT5" s="86"/>
      <c r="MAU5" s="86"/>
      <c r="MAV5" s="86"/>
      <c r="MAW5" s="86"/>
      <c r="MAX5" s="86"/>
      <c r="MAY5" s="86"/>
      <c r="MAZ5" s="86"/>
      <c r="MBA5" s="86"/>
      <c r="MBB5" s="86"/>
      <c r="MBC5" s="86"/>
      <c r="MBD5" s="86"/>
      <c r="MBE5" s="86"/>
      <c r="MBF5" s="86"/>
      <c r="MBG5" s="86"/>
      <c r="MBH5" s="86"/>
      <c r="MBI5" s="86"/>
      <c r="MBJ5" s="86"/>
      <c r="MBK5" s="86"/>
      <c r="MBL5" s="86"/>
      <c r="MBM5" s="86"/>
      <c r="MBN5" s="86"/>
      <c r="MBO5" s="86"/>
      <c r="MBP5" s="86"/>
      <c r="MBQ5" s="86"/>
      <c r="MBR5" s="86"/>
      <c r="MBS5" s="86"/>
      <c r="MBT5" s="86"/>
      <c r="MBU5" s="86"/>
      <c r="MBV5" s="86"/>
      <c r="MBW5" s="86"/>
      <c r="MBX5" s="86"/>
      <c r="MBY5" s="86"/>
      <c r="MBZ5" s="86"/>
      <c r="MCA5" s="86"/>
      <c r="MCB5" s="86"/>
      <c r="MCC5" s="86"/>
      <c r="MCD5" s="86"/>
      <c r="MCE5" s="86"/>
      <c r="MCF5" s="86"/>
      <c r="MCG5" s="86"/>
      <c r="MCH5" s="86"/>
      <c r="MCI5" s="86"/>
      <c r="MCJ5" s="86"/>
      <c r="MCK5" s="86"/>
      <c r="MCL5" s="86"/>
      <c r="MCM5" s="86"/>
      <c r="MCN5" s="86"/>
      <c r="MCO5" s="86"/>
      <c r="MCP5" s="86"/>
      <c r="MCQ5" s="86"/>
      <c r="MCR5" s="86"/>
      <c r="MCS5" s="86"/>
      <c r="MCT5" s="86"/>
      <c r="MCU5" s="86"/>
      <c r="MCV5" s="86"/>
      <c r="MCW5" s="86"/>
      <c r="MCX5" s="86"/>
      <c r="MCY5" s="86"/>
      <c r="MCZ5" s="86"/>
      <c r="MDA5" s="86"/>
      <c r="MDB5" s="86"/>
      <c r="MDC5" s="86"/>
      <c r="MDD5" s="86"/>
      <c r="MDE5" s="86"/>
      <c r="MDF5" s="86"/>
      <c r="MDG5" s="86"/>
      <c r="MDH5" s="86"/>
      <c r="MDI5" s="86"/>
      <c r="MDJ5" s="86"/>
      <c r="MDK5" s="86"/>
      <c r="MDL5" s="86"/>
      <c r="MDM5" s="86"/>
      <c r="MDN5" s="86"/>
      <c r="MDO5" s="86"/>
      <c r="MDP5" s="86"/>
      <c r="MDQ5" s="86"/>
      <c r="MDR5" s="86"/>
      <c r="MDS5" s="86"/>
      <c r="MDT5" s="86"/>
      <c r="MDU5" s="86"/>
      <c r="MDV5" s="86"/>
      <c r="MDW5" s="86"/>
      <c r="MDX5" s="86"/>
      <c r="MDY5" s="86"/>
      <c r="MDZ5" s="86"/>
      <c r="MEA5" s="86"/>
      <c r="MEB5" s="86"/>
      <c r="MEC5" s="86"/>
      <c r="MED5" s="86"/>
      <c r="MEE5" s="86"/>
      <c r="MEF5" s="86"/>
      <c r="MEG5" s="86"/>
      <c r="MEH5" s="86"/>
      <c r="MEI5" s="86"/>
      <c r="MEJ5" s="86"/>
      <c r="MEK5" s="86"/>
      <c r="MEL5" s="86"/>
      <c r="MEM5" s="86"/>
      <c r="MEN5" s="86"/>
      <c r="MEO5" s="86"/>
      <c r="MEP5" s="86"/>
      <c r="MEQ5" s="86"/>
      <c r="MER5" s="86"/>
      <c r="MES5" s="86"/>
      <c r="MET5" s="86"/>
      <c r="MEU5" s="86"/>
      <c r="MEV5" s="86"/>
      <c r="MEW5" s="86"/>
      <c r="MEX5" s="86"/>
      <c r="MEY5" s="86"/>
      <c r="MEZ5" s="86"/>
      <c r="MFA5" s="86"/>
      <c r="MFB5" s="86"/>
      <c r="MFC5" s="86"/>
      <c r="MFD5" s="86"/>
      <c r="MFE5" s="86"/>
      <c r="MFF5" s="86"/>
      <c r="MFG5" s="86"/>
      <c r="MFH5" s="86"/>
      <c r="MFI5" s="86"/>
      <c r="MFJ5" s="86"/>
      <c r="MFK5" s="86"/>
      <c r="MFL5" s="86"/>
      <c r="MFM5" s="86"/>
      <c r="MFN5" s="86"/>
      <c r="MFO5" s="86"/>
      <c r="MFP5" s="86"/>
      <c r="MFQ5" s="86"/>
      <c r="MFR5" s="86"/>
      <c r="MFS5" s="86"/>
      <c r="MFT5" s="86"/>
      <c r="MFU5" s="86"/>
      <c r="MFV5" s="86"/>
      <c r="MFW5" s="86"/>
      <c r="MFX5" s="86"/>
      <c r="MFY5" s="86"/>
      <c r="MFZ5" s="86"/>
      <c r="MGA5" s="86"/>
      <c r="MGB5" s="86"/>
      <c r="MGC5" s="86"/>
      <c r="MGD5" s="86"/>
      <c r="MGE5" s="86"/>
      <c r="MGF5" s="86"/>
      <c r="MGG5" s="86"/>
      <c r="MGH5" s="86"/>
      <c r="MGI5" s="86"/>
      <c r="MGJ5" s="86"/>
      <c r="MGK5" s="86"/>
      <c r="MGL5" s="86"/>
      <c r="MGM5" s="86"/>
      <c r="MGN5" s="86"/>
      <c r="MGO5" s="86"/>
      <c r="MGP5" s="86"/>
      <c r="MGQ5" s="86"/>
      <c r="MGR5" s="86"/>
      <c r="MGS5" s="86"/>
      <c r="MGT5" s="86"/>
      <c r="MGU5" s="86"/>
      <c r="MGV5" s="86"/>
      <c r="MGW5" s="86"/>
      <c r="MGX5" s="86"/>
      <c r="MGY5" s="86"/>
      <c r="MGZ5" s="86"/>
      <c r="MHA5" s="86"/>
      <c r="MHB5" s="86"/>
      <c r="MHC5" s="86"/>
      <c r="MHD5" s="86"/>
      <c r="MHE5" s="86"/>
      <c r="MHF5" s="86"/>
      <c r="MHG5" s="86"/>
      <c r="MHH5" s="86"/>
      <c r="MHI5" s="86"/>
      <c r="MHJ5" s="86"/>
      <c r="MHK5" s="86"/>
      <c r="MHL5" s="86"/>
      <c r="MHM5" s="86"/>
      <c r="MHN5" s="86"/>
      <c r="MHO5" s="86"/>
      <c r="MHP5" s="86"/>
      <c r="MHQ5" s="86"/>
      <c r="MHR5" s="86"/>
      <c r="MHS5" s="86"/>
      <c r="MHT5" s="86"/>
      <c r="MHU5" s="86"/>
      <c r="MHV5" s="86"/>
      <c r="MHW5" s="86"/>
      <c r="MHX5" s="86"/>
      <c r="MHY5" s="86"/>
      <c r="MHZ5" s="86"/>
      <c r="MIA5" s="86"/>
      <c r="MIB5" s="86"/>
      <c r="MIC5" s="86"/>
      <c r="MID5" s="86"/>
      <c r="MIE5" s="86"/>
      <c r="MIF5" s="86"/>
      <c r="MIG5" s="86"/>
      <c r="MIH5" s="86"/>
      <c r="MII5" s="86"/>
      <c r="MIJ5" s="86"/>
      <c r="MIK5" s="86"/>
      <c r="MIL5" s="86"/>
      <c r="MIM5" s="86"/>
      <c r="MIN5" s="86"/>
      <c r="MIO5" s="86"/>
      <c r="MIP5" s="86"/>
      <c r="MIQ5" s="86"/>
      <c r="MIR5" s="86"/>
      <c r="MIS5" s="86"/>
      <c r="MIT5" s="86"/>
      <c r="MIU5" s="86"/>
      <c r="MIV5" s="86"/>
      <c r="MIW5" s="86"/>
      <c r="MIX5" s="86"/>
      <c r="MIY5" s="86"/>
      <c r="MIZ5" s="86"/>
      <c r="MJA5" s="86"/>
      <c r="MJB5" s="86"/>
      <c r="MJC5" s="86"/>
      <c r="MJD5" s="86"/>
      <c r="MJE5" s="86"/>
      <c r="MJF5" s="86"/>
      <c r="MJG5" s="86"/>
      <c r="MJH5" s="86"/>
      <c r="MJI5" s="86"/>
      <c r="MJJ5" s="86"/>
      <c r="MJK5" s="86"/>
      <c r="MJL5" s="86"/>
      <c r="MJM5" s="86"/>
      <c r="MJN5" s="86"/>
      <c r="MJO5" s="86"/>
      <c r="MJP5" s="86"/>
      <c r="MJQ5" s="86"/>
      <c r="MJR5" s="86"/>
      <c r="MJS5" s="86"/>
      <c r="MJT5" s="86"/>
      <c r="MJU5" s="86"/>
      <c r="MJV5" s="86"/>
      <c r="MJW5" s="86"/>
      <c r="MJX5" s="86"/>
      <c r="MJY5" s="86"/>
      <c r="MJZ5" s="86"/>
      <c r="MKA5" s="86"/>
      <c r="MKB5" s="86"/>
      <c r="MKC5" s="86"/>
      <c r="MKD5" s="86"/>
      <c r="MKE5" s="86"/>
      <c r="MKF5" s="86"/>
      <c r="MKG5" s="86"/>
      <c r="MKH5" s="86"/>
      <c r="MKI5" s="86"/>
      <c r="MKJ5" s="86"/>
      <c r="MKK5" s="86"/>
      <c r="MKL5" s="86"/>
      <c r="MKM5" s="86"/>
      <c r="MKN5" s="86"/>
      <c r="MKO5" s="86"/>
      <c r="MKP5" s="86"/>
      <c r="MKQ5" s="86"/>
      <c r="MKR5" s="86"/>
      <c r="MKS5" s="86"/>
      <c r="MKT5" s="86"/>
      <c r="MKU5" s="86"/>
      <c r="MKV5" s="86"/>
      <c r="MKW5" s="86"/>
      <c r="MKX5" s="86"/>
      <c r="MKY5" s="86"/>
      <c r="MKZ5" s="86"/>
      <c r="MLA5" s="86"/>
      <c r="MLB5" s="86"/>
      <c r="MLC5" s="86"/>
      <c r="MLD5" s="86"/>
      <c r="MLE5" s="86"/>
      <c r="MLF5" s="86"/>
      <c r="MLG5" s="86"/>
      <c r="MLH5" s="86"/>
      <c r="MLI5" s="86"/>
      <c r="MLJ5" s="86"/>
      <c r="MLK5" s="86"/>
      <c r="MLL5" s="86"/>
      <c r="MLM5" s="86"/>
      <c r="MLN5" s="86"/>
      <c r="MLO5" s="86"/>
      <c r="MLP5" s="86"/>
      <c r="MLQ5" s="86"/>
      <c r="MLR5" s="86"/>
      <c r="MLS5" s="86"/>
      <c r="MLT5" s="86"/>
      <c r="MLU5" s="86"/>
      <c r="MLV5" s="86"/>
      <c r="MLW5" s="86"/>
      <c r="MLX5" s="86"/>
      <c r="MLY5" s="86"/>
      <c r="MLZ5" s="86"/>
      <c r="MMA5" s="86"/>
      <c r="MMB5" s="86"/>
      <c r="MMC5" s="86"/>
      <c r="MMD5" s="86"/>
      <c r="MME5" s="86"/>
      <c r="MMF5" s="86"/>
      <c r="MMG5" s="86"/>
      <c r="MMH5" s="86"/>
      <c r="MMI5" s="86"/>
      <c r="MMJ5" s="86"/>
      <c r="MMK5" s="86"/>
      <c r="MML5" s="86"/>
      <c r="MMM5" s="86"/>
      <c r="MMN5" s="86"/>
      <c r="MMO5" s="86"/>
      <c r="MMP5" s="86"/>
      <c r="MMQ5" s="86"/>
      <c r="MMR5" s="86"/>
      <c r="MMS5" s="86"/>
      <c r="MMT5" s="86"/>
      <c r="MMU5" s="86"/>
      <c r="MMV5" s="86"/>
      <c r="MMW5" s="86"/>
      <c r="MMX5" s="86"/>
      <c r="MMY5" s="86"/>
      <c r="MMZ5" s="86"/>
      <c r="MNA5" s="86"/>
      <c r="MNB5" s="86"/>
      <c r="MNC5" s="86"/>
      <c r="MND5" s="86"/>
      <c r="MNE5" s="86"/>
      <c r="MNF5" s="86"/>
      <c r="MNG5" s="86"/>
      <c r="MNH5" s="86"/>
      <c r="MNI5" s="86"/>
      <c r="MNJ5" s="86"/>
      <c r="MNK5" s="86"/>
      <c r="MNL5" s="86"/>
      <c r="MNM5" s="86"/>
      <c r="MNN5" s="86"/>
      <c r="MNO5" s="86"/>
      <c r="MNP5" s="86"/>
      <c r="MNQ5" s="86"/>
      <c r="MNR5" s="86"/>
      <c r="MNS5" s="86"/>
      <c r="MNT5" s="86"/>
      <c r="MNU5" s="86"/>
      <c r="MNV5" s="86"/>
      <c r="MNW5" s="86"/>
      <c r="MNX5" s="86"/>
      <c r="MNY5" s="86"/>
      <c r="MNZ5" s="86"/>
      <c r="MOA5" s="86"/>
      <c r="MOB5" s="86"/>
      <c r="MOC5" s="86"/>
      <c r="MOD5" s="86"/>
      <c r="MOE5" s="86"/>
      <c r="MOF5" s="86"/>
      <c r="MOG5" s="86"/>
      <c r="MOH5" s="86"/>
      <c r="MOI5" s="86"/>
      <c r="MOJ5" s="86"/>
      <c r="MOK5" s="86"/>
      <c r="MOL5" s="86"/>
      <c r="MOM5" s="86"/>
      <c r="MON5" s="86"/>
      <c r="MOO5" s="86"/>
      <c r="MOP5" s="86"/>
      <c r="MOQ5" s="86"/>
      <c r="MOR5" s="86"/>
      <c r="MOS5" s="86"/>
      <c r="MOT5" s="86"/>
      <c r="MOU5" s="86"/>
      <c r="MOV5" s="86"/>
      <c r="MOW5" s="86"/>
      <c r="MOX5" s="86"/>
      <c r="MOY5" s="86"/>
      <c r="MOZ5" s="86"/>
      <c r="MPA5" s="86"/>
      <c r="MPB5" s="86"/>
      <c r="MPC5" s="86"/>
      <c r="MPD5" s="86"/>
      <c r="MPE5" s="86"/>
      <c r="MPF5" s="86"/>
      <c r="MPG5" s="86"/>
      <c r="MPH5" s="86"/>
      <c r="MPI5" s="86"/>
      <c r="MPJ5" s="86"/>
      <c r="MPK5" s="86"/>
      <c r="MPL5" s="86"/>
      <c r="MPM5" s="86"/>
      <c r="MPN5" s="86"/>
      <c r="MPO5" s="86"/>
      <c r="MPP5" s="86"/>
      <c r="MPQ5" s="86"/>
      <c r="MPR5" s="86"/>
      <c r="MPS5" s="86"/>
      <c r="MPT5" s="86"/>
      <c r="MPU5" s="86"/>
      <c r="MPV5" s="86"/>
      <c r="MPW5" s="86"/>
      <c r="MPX5" s="86"/>
      <c r="MPY5" s="86"/>
      <c r="MPZ5" s="86"/>
      <c r="MQA5" s="86"/>
      <c r="MQB5" s="86"/>
      <c r="MQC5" s="86"/>
      <c r="MQD5" s="86"/>
      <c r="MQE5" s="86"/>
      <c r="MQF5" s="86"/>
      <c r="MQG5" s="86"/>
      <c r="MQH5" s="86"/>
      <c r="MQI5" s="86"/>
      <c r="MQJ5" s="86"/>
      <c r="MQK5" s="86"/>
      <c r="MQL5" s="86"/>
      <c r="MQM5" s="86"/>
      <c r="MQN5" s="86"/>
      <c r="MQO5" s="86"/>
      <c r="MQP5" s="86"/>
      <c r="MQQ5" s="86"/>
      <c r="MQR5" s="86"/>
      <c r="MQS5" s="86"/>
      <c r="MQT5" s="86"/>
      <c r="MQU5" s="86"/>
      <c r="MQV5" s="86"/>
      <c r="MQW5" s="86"/>
      <c r="MQX5" s="86"/>
      <c r="MQY5" s="86"/>
      <c r="MQZ5" s="86"/>
      <c r="MRA5" s="86"/>
      <c r="MRB5" s="86"/>
      <c r="MRC5" s="86"/>
      <c r="MRD5" s="86"/>
      <c r="MRE5" s="86"/>
      <c r="MRF5" s="86"/>
      <c r="MRG5" s="86"/>
      <c r="MRH5" s="86"/>
      <c r="MRI5" s="86"/>
      <c r="MRJ5" s="86"/>
      <c r="MRK5" s="86"/>
      <c r="MRL5" s="86"/>
      <c r="MRM5" s="86"/>
      <c r="MRN5" s="86"/>
      <c r="MRO5" s="86"/>
      <c r="MRP5" s="86"/>
      <c r="MRQ5" s="86"/>
      <c r="MRR5" s="86"/>
      <c r="MRS5" s="86"/>
      <c r="MRT5" s="86"/>
      <c r="MRU5" s="86"/>
      <c r="MRV5" s="86"/>
      <c r="MRW5" s="86"/>
      <c r="MRX5" s="86"/>
      <c r="MRY5" s="86"/>
      <c r="MRZ5" s="86"/>
      <c r="MSA5" s="86"/>
      <c r="MSB5" s="86"/>
      <c r="MSC5" s="86"/>
      <c r="MSD5" s="86"/>
      <c r="MSE5" s="86"/>
      <c r="MSF5" s="86"/>
      <c r="MSG5" s="86"/>
      <c r="MSH5" s="86"/>
      <c r="MSI5" s="86"/>
      <c r="MSJ5" s="86"/>
      <c r="MSK5" s="86"/>
      <c r="MSL5" s="86"/>
      <c r="MSM5" s="86"/>
      <c r="MSN5" s="86"/>
      <c r="MSO5" s="86"/>
      <c r="MSP5" s="86"/>
      <c r="MSQ5" s="86"/>
      <c r="MSR5" s="86"/>
      <c r="MSS5" s="86"/>
      <c r="MST5" s="86"/>
      <c r="MSU5" s="86"/>
      <c r="MSV5" s="86"/>
      <c r="MSW5" s="86"/>
      <c r="MSX5" s="86"/>
      <c r="MSY5" s="86"/>
      <c r="MSZ5" s="86"/>
      <c r="MTA5" s="86"/>
      <c r="MTB5" s="86"/>
      <c r="MTC5" s="86"/>
      <c r="MTD5" s="86"/>
      <c r="MTE5" s="86"/>
      <c r="MTF5" s="86"/>
      <c r="MTG5" s="86"/>
      <c r="MTH5" s="86"/>
      <c r="MTI5" s="86"/>
      <c r="MTJ5" s="86"/>
      <c r="MTK5" s="86"/>
      <c r="MTL5" s="86"/>
      <c r="MTM5" s="86"/>
      <c r="MTN5" s="86"/>
      <c r="MTO5" s="86"/>
      <c r="MTP5" s="86"/>
      <c r="MTQ5" s="86"/>
      <c r="MTR5" s="86"/>
      <c r="MTS5" s="86"/>
      <c r="MTT5" s="86"/>
      <c r="MTU5" s="86"/>
      <c r="MTV5" s="86"/>
      <c r="MTW5" s="86"/>
      <c r="MTX5" s="86"/>
      <c r="MTY5" s="86"/>
      <c r="MTZ5" s="86"/>
      <c r="MUA5" s="86"/>
      <c r="MUB5" s="86"/>
      <c r="MUC5" s="86"/>
      <c r="MUD5" s="86"/>
      <c r="MUE5" s="86"/>
      <c r="MUF5" s="86"/>
      <c r="MUG5" s="86"/>
      <c r="MUH5" s="86"/>
      <c r="MUI5" s="86"/>
      <c r="MUJ5" s="86"/>
      <c r="MUK5" s="86"/>
      <c r="MUL5" s="86"/>
      <c r="MUM5" s="86"/>
      <c r="MUN5" s="86"/>
      <c r="MUO5" s="86"/>
      <c r="MUP5" s="86"/>
      <c r="MUQ5" s="86"/>
      <c r="MUR5" s="86"/>
      <c r="MUS5" s="86"/>
      <c r="MUT5" s="86"/>
      <c r="MUU5" s="86"/>
      <c r="MUV5" s="86"/>
      <c r="MUW5" s="86"/>
      <c r="MUX5" s="86"/>
      <c r="MUY5" s="86"/>
      <c r="MUZ5" s="86"/>
      <c r="MVA5" s="86"/>
      <c r="MVB5" s="86"/>
      <c r="MVC5" s="86"/>
      <c r="MVD5" s="86"/>
      <c r="MVE5" s="86"/>
      <c r="MVF5" s="86"/>
      <c r="MVG5" s="86"/>
      <c r="MVH5" s="86"/>
      <c r="MVI5" s="86"/>
      <c r="MVJ5" s="86"/>
      <c r="MVK5" s="86"/>
      <c r="MVL5" s="86"/>
      <c r="MVM5" s="86"/>
      <c r="MVN5" s="86"/>
      <c r="MVO5" s="86"/>
      <c r="MVP5" s="86"/>
      <c r="MVQ5" s="86"/>
      <c r="MVR5" s="86"/>
      <c r="MVS5" s="86"/>
      <c r="MVT5" s="86"/>
      <c r="MVU5" s="86"/>
      <c r="MVV5" s="86"/>
      <c r="MVW5" s="86"/>
      <c r="MVX5" s="86"/>
      <c r="MVY5" s="86"/>
      <c r="MVZ5" s="86"/>
      <c r="MWA5" s="86"/>
      <c r="MWB5" s="86"/>
      <c r="MWC5" s="86"/>
      <c r="MWD5" s="86"/>
      <c r="MWE5" s="86"/>
      <c r="MWF5" s="86"/>
      <c r="MWG5" s="86"/>
      <c r="MWH5" s="86"/>
      <c r="MWI5" s="86"/>
      <c r="MWJ5" s="86"/>
      <c r="MWK5" s="86"/>
      <c r="MWL5" s="86"/>
      <c r="MWM5" s="86"/>
      <c r="MWN5" s="86"/>
      <c r="MWO5" s="86"/>
      <c r="MWP5" s="86"/>
      <c r="MWQ5" s="86"/>
      <c r="MWR5" s="86"/>
      <c r="MWS5" s="86"/>
      <c r="MWT5" s="86"/>
      <c r="MWU5" s="86"/>
      <c r="MWV5" s="86"/>
      <c r="MWW5" s="86"/>
      <c r="MWX5" s="86"/>
      <c r="MWY5" s="86"/>
      <c r="MWZ5" s="86"/>
      <c r="MXA5" s="86"/>
      <c r="MXB5" s="86"/>
      <c r="MXC5" s="86"/>
      <c r="MXD5" s="86"/>
      <c r="MXE5" s="86"/>
      <c r="MXF5" s="86"/>
      <c r="MXG5" s="86"/>
      <c r="MXH5" s="86"/>
      <c r="MXI5" s="86"/>
      <c r="MXJ5" s="86"/>
      <c r="MXK5" s="86"/>
      <c r="MXL5" s="86"/>
      <c r="MXM5" s="86"/>
      <c r="MXN5" s="86"/>
      <c r="MXO5" s="86"/>
      <c r="MXP5" s="86"/>
      <c r="MXQ5" s="86"/>
      <c r="MXR5" s="86"/>
      <c r="MXS5" s="86"/>
      <c r="MXT5" s="86"/>
      <c r="MXU5" s="86"/>
      <c r="MXV5" s="86"/>
      <c r="MXW5" s="86"/>
      <c r="MXX5" s="86"/>
      <c r="MXY5" s="86"/>
      <c r="MXZ5" s="86"/>
      <c r="MYA5" s="86"/>
      <c r="MYB5" s="86"/>
      <c r="MYC5" s="86"/>
      <c r="MYD5" s="86"/>
      <c r="MYE5" s="86"/>
      <c r="MYF5" s="86"/>
      <c r="MYG5" s="86"/>
      <c r="MYH5" s="86"/>
      <c r="MYI5" s="86"/>
      <c r="MYJ5" s="86"/>
      <c r="MYK5" s="86"/>
      <c r="MYL5" s="86"/>
      <c r="MYM5" s="86"/>
      <c r="MYN5" s="86"/>
      <c r="MYO5" s="86"/>
      <c r="MYP5" s="86"/>
      <c r="MYQ5" s="86"/>
      <c r="MYR5" s="86"/>
      <c r="MYS5" s="86"/>
      <c r="MYT5" s="86"/>
      <c r="MYU5" s="86"/>
      <c r="MYV5" s="86"/>
      <c r="MYW5" s="86"/>
      <c r="MYX5" s="86"/>
      <c r="MYY5" s="86"/>
      <c r="MYZ5" s="86"/>
      <c r="MZA5" s="86"/>
      <c r="MZB5" s="86"/>
      <c r="MZC5" s="86"/>
      <c r="MZD5" s="86"/>
      <c r="MZE5" s="86"/>
      <c r="MZF5" s="86"/>
      <c r="MZG5" s="86"/>
      <c r="MZH5" s="86"/>
      <c r="MZI5" s="86"/>
      <c r="MZJ5" s="86"/>
      <c r="MZK5" s="86"/>
      <c r="MZL5" s="86"/>
      <c r="MZM5" s="86"/>
      <c r="MZN5" s="86"/>
      <c r="MZO5" s="86"/>
      <c r="MZP5" s="86"/>
      <c r="MZQ5" s="86"/>
      <c r="MZR5" s="86"/>
      <c r="MZS5" s="86"/>
      <c r="MZT5" s="86"/>
      <c r="MZU5" s="86"/>
      <c r="MZV5" s="86"/>
      <c r="MZW5" s="86"/>
      <c r="MZX5" s="86"/>
      <c r="MZY5" s="86"/>
      <c r="MZZ5" s="86"/>
      <c r="NAA5" s="86"/>
      <c r="NAB5" s="86"/>
      <c r="NAC5" s="86"/>
      <c r="NAD5" s="86"/>
      <c r="NAE5" s="86"/>
      <c r="NAF5" s="86"/>
      <c r="NAG5" s="86"/>
      <c r="NAH5" s="86"/>
      <c r="NAI5" s="86"/>
      <c r="NAJ5" s="86"/>
      <c r="NAK5" s="86"/>
      <c r="NAL5" s="86"/>
      <c r="NAM5" s="86"/>
      <c r="NAN5" s="86"/>
      <c r="NAO5" s="86"/>
      <c r="NAP5" s="86"/>
      <c r="NAQ5" s="86"/>
      <c r="NAR5" s="86"/>
      <c r="NAS5" s="86"/>
      <c r="NAT5" s="86"/>
      <c r="NAU5" s="86"/>
      <c r="NAV5" s="86"/>
      <c r="NAW5" s="86"/>
      <c r="NAX5" s="86"/>
      <c r="NAY5" s="86"/>
      <c r="NAZ5" s="86"/>
      <c r="NBA5" s="86"/>
      <c r="NBB5" s="86"/>
      <c r="NBC5" s="86"/>
      <c r="NBD5" s="86"/>
      <c r="NBE5" s="86"/>
      <c r="NBF5" s="86"/>
      <c r="NBG5" s="86"/>
      <c r="NBH5" s="86"/>
      <c r="NBI5" s="86"/>
      <c r="NBJ5" s="86"/>
      <c r="NBK5" s="86"/>
      <c r="NBL5" s="86"/>
      <c r="NBM5" s="86"/>
      <c r="NBN5" s="86"/>
      <c r="NBO5" s="86"/>
      <c r="NBP5" s="86"/>
      <c r="NBQ5" s="86"/>
      <c r="NBR5" s="86"/>
      <c r="NBS5" s="86"/>
      <c r="NBT5" s="86"/>
      <c r="NBU5" s="86"/>
      <c r="NBV5" s="86"/>
      <c r="NBW5" s="86"/>
      <c r="NBX5" s="86"/>
      <c r="NBY5" s="86"/>
      <c r="NBZ5" s="86"/>
      <c r="NCA5" s="86"/>
      <c r="NCB5" s="86"/>
      <c r="NCC5" s="86"/>
      <c r="NCD5" s="86"/>
      <c r="NCE5" s="86"/>
      <c r="NCF5" s="86"/>
      <c r="NCG5" s="86"/>
      <c r="NCH5" s="86"/>
      <c r="NCI5" s="86"/>
      <c r="NCJ5" s="86"/>
      <c r="NCK5" s="86"/>
      <c r="NCL5" s="86"/>
      <c r="NCM5" s="86"/>
      <c r="NCN5" s="86"/>
      <c r="NCO5" s="86"/>
      <c r="NCP5" s="86"/>
      <c r="NCQ5" s="86"/>
      <c r="NCR5" s="86"/>
      <c r="NCS5" s="86"/>
      <c r="NCT5" s="86"/>
      <c r="NCU5" s="86"/>
      <c r="NCV5" s="86"/>
      <c r="NCW5" s="86"/>
      <c r="NCX5" s="86"/>
      <c r="NCY5" s="86"/>
      <c r="NCZ5" s="86"/>
      <c r="NDA5" s="86"/>
      <c r="NDB5" s="86"/>
      <c r="NDC5" s="86"/>
      <c r="NDD5" s="86"/>
      <c r="NDE5" s="86"/>
      <c r="NDF5" s="86"/>
      <c r="NDG5" s="86"/>
      <c r="NDH5" s="86"/>
      <c r="NDI5" s="86"/>
      <c r="NDJ5" s="86"/>
      <c r="NDK5" s="86"/>
      <c r="NDL5" s="86"/>
      <c r="NDM5" s="86"/>
      <c r="NDN5" s="86"/>
      <c r="NDO5" s="86"/>
      <c r="NDP5" s="86"/>
      <c r="NDQ5" s="86"/>
      <c r="NDR5" s="86"/>
      <c r="NDS5" s="86"/>
      <c r="NDT5" s="86"/>
      <c r="NDU5" s="86"/>
      <c r="NDV5" s="86"/>
      <c r="NDW5" s="86"/>
      <c r="NDX5" s="86"/>
      <c r="NDY5" s="86"/>
      <c r="NDZ5" s="86"/>
      <c r="NEA5" s="86"/>
      <c r="NEB5" s="86"/>
      <c r="NEC5" s="86"/>
      <c r="NED5" s="86"/>
      <c r="NEE5" s="86"/>
      <c r="NEF5" s="86"/>
      <c r="NEG5" s="86"/>
      <c r="NEH5" s="86"/>
      <c r="NEI5" s="86"/>
      <c r="NEJ5" s="86"/>
      <c r="NEK5" s="86"/>
      <c r="NEL5" s="86"/>
      <c r="NEM5" s="86"/>
      <c r="NEN5" s="86"/>
      <c r="NEO5" s="86"/>
      <c r="NEP5" s="86"/>
      <c r="NEQ5" s="86"/>
      <c r="NER5" s="86"/>
      <c r="NES5" s="86"/>
      <c r="NET5" s="86"/>
      <c r="NEU5" s="86"/>
      <c r="NEV5" s="86"/>
      <c r="NEW5" s="86"/>
      <c r="NEX5" s="86"/>
      <c r="NEY5" s="86"/>
      <c r="NEZ5" s="86"/>
      <c r="NFA5" s="86"/>
      <c r="NFB5" s="86"/>
      <c r="NFC5" s="86"/>
      <c r="NFD5" s="86"/>
      <c r="NFE5" s="86"/>
      <c r="NFF5" s="86"/>
      <c r="NFG5" s="86"/>
      <c r="NFH5" s="86"/>
      <c r="NFI5" s="86"/>
      <c r="NFJ5" s="86"/>
      <c r="NFK5" s="86"/>
      <c r="NFL5" s="86"/>
      <c r="NFM5" s="86"/>
      <c r="NFN5" s="86"/>
      <c r="NFO5" s="86"/>
      <c r="NFP5" s="86"/>
      <c r="NFQ5" s="86"/>
      <c r="NFR5" s="86"/>
      <c r="NFS5" s="86"/>
      <c r="NFT5" s="86"/>
      <c r="NFU5" s="86"/>
      <c r="NFV5" s="86"/>
      <c r="NFW5" s="86"/>
      <c r="NFX5" s="86"/>
      <c r="NFY5" s="86"/>
      <c r="NFZ5" s="86"/>
      <c r="NGA5" s="86"/>
      <c r="NGB5" s="86"/>
      <c r="NGC5" s="86"/>
      <c r="NGD5" s="86"/>
      <c r="NGE5" s="86"/>
      <c r="NGF5" s="86"/>
      <c r="NGG5" s="86"/>
      <c r="NGH5" s="86"/>
      <c r="NGI5" s="86"/>
      <c r="NGJ5" s="86"/>
      <c r="NGK5" s="86"/>
      <c r="NGL5" s="86"/>
      <c r="NGM5" s="86"/>
      <c r="NGN5" s="86"/>
      <c r="NGO5" s="86"/>
      <c r="NGP5" s="86"/>
      <c r="NGQ5" s="86"/>
      <c r="NGR5" s="86"/>
      <c r="NGS5" s="86"/>
      <c r="NGT5" s="86"/>
      <c r="NGU5" s="86"/>
      <c r="NGV5" s="86"/>
      <c r="NGW5" s="86"/>
      <c r="NGX5" s="86"/>
      <c r="NGY5" s="86"/>
      <c r="NGZ5" s="86"/>
      <c r="NHA5" s="86"/>
      <c r="NHB5" s="86"/>
      <c r="NHC5" s="86"/>
      <c r="NHD5" s="86"/>
      <c r="NHE5" s="86"/>
      <c r="NHF5" s="86"/>
      <c r="NHG5" s="86"/>
      <c r="NHH5" s="86"/>
      <c r="NHI5" s="86"/>
      <c r="NHJ5" s="86"/>
      <c r="NHK5" s="86"/>
      <c r="NHL5" s="86"/>
      <c r="NHM5" s="86"/>
      <c r="NHN5" s="86"/>
      <c r="NHO5" s="86"/>
      <c r="NHP5" s="86"/>
      <c r="NHQ5" s="86"/>
      <c r="NHR5" s="86"/>
      <c r="NHS5" s="86"/>
      <c r="NHT5" s="86"/>
      <c r="NHU5" s="86"/>
      <c r="NHV5" s="86"/>
      <c r="NHW5" s="86"/>
      <c r="NHX5" s="86"/>
      <c r="NHY5" s="86"/>
      <c r="NHZ5" s="86"/>
      <c r="NIA5" s="86"/>
      <c r="NIB5" s="86"/>
      <c r="NIC5" s="86"/>
      <c r="NID5" s="86"/>
      <c r="NIE5" s="86"/>
      <c r="NIF5" s="86"/>
      <c r="NIG5" s="86"/>
      <c r="NIH5" s="86"/>
      <c r="NII5" s="86"/>
      <c r="NIJ5" s="86"/>
      <c r="NIK5" s="86"/>
      <c r="NIL5" s="86"/>
      <c r="NIM5" s="86"/>
      <c r="NIN5" s="86"/>
      <c r="NIO5" s="86"/>
      <c r="NIP5" s="86"/>
      <c r="NIQ5" s="86"/>
      <c r="NIR5" s="86"/>
      <c r="NIS5" s="86"/>
      <c r="NIT5" s="86"/>
      <c r="NIU5" s="86"/>
      <c r="NIV5" s="86"/>
      <c r="NIW5" s="86"/>
      <c r="NIX5" s="86"/>
      <c r="NIY5" s="86"/>
      <c r="NIZ5" s="86"/>
      <c r="NJA5" s="86"/>
      <c r="NJB5" s="86"/>
      <c r="NJC5" s="86"/>
      <c r="NJD5" s="86"/>
      <c r="NJE5" s="86"/>
      <c r="NJF5" s="86"/>
      <c r="NJG5" s="86"/>
      <c r="NJH5" s="86"/>
      <c r="NJI5" s="86"/>
      <c r="NJJ5" s="86"/>
      <c r="NJK5" s="86"/>
      <c r="NJL5" s="86"/>
      <c r="NJM5" s="86"/>
      <c r="NJN5" s="86"/>
      <c r="NJO5" s="86"/>
      <c r="NJP5" s="86"/>
      <c r="NJQ5" s="86"/>
      <c r="NJR5" s="86"/>
      <c r="NJS5" s="86"/>
      <c r="NJT5" s="86"/>
      <c r="NJU5" s="86"/>
      <c r="NJV5" s="86"/>
      <c r="NJW5" s="86"/>
      <c r="NJX5" s="86"/>
      <c r="NJY5" s="86"/>
      <c r="NJZ5" s="86"/>
      <c r="NKA5" s="86"/>
      <c r="NKB5" s="86"/>
      <c r="NKC5" s="86"/>
      <c r="NKD5" s="86"/>
      <c r="NKE5" s="86"/>
      <c r="NKF5" s="86"/>
      <c r="NKG5" s="86"/>
      <c r="NKH5" s="86"/>
      <c r="NKI5" s="86"/>
      <c r="NKJ5" s="86"/>
      <c r="NKK5" s="86"/>
      <c r="NKL5" s="86"/>
      <c r="NKM5" s="86"/>
      <c r="NKN5" s="86"/>
      <c r="NKO5" s="86"/>
      <c r="NKP5" s="86"/>
      <c r="NKQ5" s="86"/>
      <c r="NKR5" s="86"/>
      <c r="NKS5" s="86"/>
      <c r="NKT5" s="86"/>
      <c r="NKU5" s="86"/>
      <c r="NKV5" s="86"/>
      <c r="NKW5" s="86"/>
      <c r="NKX5" s="86"/>
      <c r="NKY5" s="86"/>
      <c r="NKZ5" s="86"/>
      <c r="NLA5" s="86"/>
      <c r="NLB5" s="86"/>
      <c r="NLC5" s="86"/>
      <c r="NLD5" s="86"/>
      <c r="NLE5" s="86"/>
      <c r="NLF5" s="86"/>
      <c r="NLG5" s="86"/>
      <c r="NLH5" s="86"/>
      <c r="NLI5" s="86"/>
      <c r="NLJ5" s="86"/>
      <c r="NLK5" s="86"/>
      <c r="NLL5" s="86"/>
      <c r="NLM5" s="86"/>
      <c r="NLN5" s="86"/>
      <c r="NLO5" s="86"/>
      <c r="NLP5" s="86"/>
      <c r="NLQ5" s="86"/>
      <c r="NLR5" s="86"/>
      <c r="NLS5" s="86"/>
      <c r="NLT5" s="86"/>
      <c r="NLU5" s="86"/>
      <c r="NLV5" s="86"/>
      <c r="NLW5" s="86"/>
      <c r="NLX5" s="86"/>
      <c r="NLY5" s="86"/>
      <c r="NLZ5" s="86"/>
      <c r="NMA5" s="86"/>
      <c r="NMB5" s="86"/>
      <c r="NMC5" s="86"/>
      <c r="NMD5" s="86"/>
      <c r="NME5" s="86"/>
      <c r="NMF5" s="86"/>
      <c r="NMG5" s="86"/>
      <c r="NMH5" s="86"/>
      <c r="NMI5" s="86"/>
      <c r="NMJ5" s="86"/>
      <c r="NMK5" s="86"/>
      <c r="NML5" s="86"/>
      <c r="NMM5" s="86"/>
      <c r="NMN5" s="86"/>
      <c r="NMO5" s="86"/>
      <c r="NMP5" s="86"/>
      <c r="NMQ5" s="86"/>
      <c r="NMR5" s="86"/>
      <c r="NMS5" s="86"/>
      <c r="NMT5" s="86"/>
      <c r="NMU5" s="86"/>
      <c r="NMV5" s="86"/>
      <c r="NMW5" s="86"/>
      <c r="NMX5" s="86"/>
      <c r="NMY5" s="86"/>
      <c r="NMZ5" s="86"/>
      <c r="NNA5" s="86"/>
      <c r="NNB5" s="86"/>
      <c r="NNC5" s="86"/>
      <c r="NND5" s="86"/>
      <c r="NNE5" s="86"/>
      <c r="NNF5" s="86"/>
      <c r="NNG5" s="86"/>
      <c r="NNH5" s="86"/>
      <c r="NNI5" s="86"/>
      <c r="NNJ5" s="86"/>
      <c r="NNK5" s="86"/>
      <c r="NNL5" s="86"/>
      <c r="NNM5" s="86"/>
      <c r="NNN5" s="86"/>
      <c r="NNO5" s="86"/>
      <c r="NNP5" s="86"/>
      <c r="NNQ5" s="86"/>
      <c r="NNR5" s="86"/>
      <c r="NNS5" s="86"/>
      <c r="NNT5" s="86"/>
      <c r="NNU5" s="86"/>
      <c r="NNV5" s="86"/>
      <c r="NNW5" s="86"/>
      <c r="NNX5" s="86"/>
      <c r="NNY5" s="86"/>
      <c r="NNZ5" s="86"/>
      <c r="NOA5" s="86"/>
      <c r="NOB5" s="86"/>
      <c r="NOC5" s="86"/>
      <c r="NOD5" s="86"/>
      <c r="NOE5" s="86"/>
      <c r="NOF5" s="86"/>
      <c r="NOG5" s="86"/>
      <c r="NOH5" s="86"/>
      <c r="NOI5" s="86"/>
      <c r="NOJ5" s="86"/>
      <c r="NOK5" s="86"/>
      <c r="NOL5" s="86"/>
      <c r="NOM5" s="86"/>
      <c r="NON5" s="86"/>
      <c r="NOO5" s="86"/>
      <c r="NOP5" s="86"/>
      <c r="NOQ5" s="86"/>
      <c r="NOR5" s="86"/>
      <c r="NOS5" s="86"/>
      <c r="NOT5" s="86"/>
      <c r="NOU5" s="86"/>
      <c r="NOV5" s="86"/>
      <c r="NOW5" s="86"/>
      <c r="NOX5" s="86"/>
      <c r="NOY5" s="86"/>
      <c r="NOZ5" s="86"/>
      <c r="NPA5" s="86"/>
      <c r="NPB5" s="86"/>
      <c r="NPC5" s="86"/>
      <c r="NPD5" s="86"/>
      <c r="NPE5" s="86"/>
      <c r="NPF5" s="86"/>
      <c r="NPG5" s="86"/>
      <c r="NPH5" s="86"/>
      <c r="NPI5" s="86"/>
      <c r="NPJ5" s="86"/>
      <c r="NPK5" s="86"/>
      <c r="NPL5" s="86"/>
      <c r="NPM5" s="86"/>
      <c r="NPN5" s="86"/>
      <c r="NPO5" s="86"/>
      <c r="NPP5" s="86"/>
      <c r="NPQ5" s="86"/>
      <c r="NPR5" s="86"/>
      <c r="NPS5" s="86"/>
      <c r="NPT5" s="86"/>
      <c r="NPU5" s="86"/>
      <c r="NPV5" s="86"/>
      <c r="NPW5" s="86"/>
      <c r="NPX5" s="86"/>
      <c r="NPY5" s="86"/>
      <c r="NPZ5" s="86"/>
      <c r="NQA5" s="86"/>
      <c r="NQB5" s="86"/>
      <c r="NQC5" s="86"/>
      <c r="NQD5" s="86"/>
      <c r="NQE5" s="86"/>
      <c r="NQF5" s="86"/>
      <c r="NQG5" s="86"/>
      <c r="NQH5" s="86"/>
      <c r="NQI5" s="86"/>
      <c r="NQJ5" s="86"/>
      <c r="NQK5" s="86"/>
      <c r="NQL5" s="86"/>
      <c r="NQM5" s="86"/>
      <c r="NQN5" s="86"/>
      <c r="NQO5" s="86"/>
      <c r="NQP5" s="86"/>
      <c r="NQQ5" s="86"/>
      <c r="NQR5" s="86"/>
      <c r="NQS5" s="86"/>
      <c r="NQT5" s="86"/>
      <c r="NQU5" s="86"/>
      <c r="NQV5" s="86"/>
      <c r="NQW5" s="86"/>
      <c r="NQX5" s="86"/>
      <c r="NQY5" s="86"/>
      <c r="NQZ5" s="86"/>
      <c r="NRA5" s="86"/>
      <c r="NRB5" s="86"/>
      <c r="NRC5" s="86"/>
      <c r="NRD5" s="86"/>
      <c r="NRE5" s="86"/>
      <c r="NRF5" s="86"/>
      <c r="NRG5" s="86"/>
      <c r="NRH5" s="86"/>
      <c r="NRI5" s="86"/>
      <c r="NRJ5" s="86"/>
      <c r="NRK5" s="86"/>
      <c r="NRL5" s="86"/>
      <c r="NRM5" s="86"/>
      <c r="NRN5" s="86"/>
      <c r="NRO5" s="86"/>
      <c r="NRP5" s="86"/>
      <c r="NRQ5" s="86"/>
      <c r="NRR5" s="86"/>
      <c r="NRS5" s="86"/>
      <c r="NRT5" s="86"/>
      <c r="NRU5" s="86"/>
      <c r="NRV5" s="86"/>
      <c r="NRW5" s="86"/>
      <c r="NRX5" s="86"/>
      <c r="NRY5" s="86"/>
      <c r="NRZ5" s="86"/>
      <c r="NSA5" s="86"/>
      <c r="NSB5" s="86"/>
      <c r="NSC5" s="86"/>
      <c r="NSD5" s="86"/>
      <c r="NSE5" s="86"/>
      <c r="NSF5" s="86"/>
      <c r="NSG5" s="86"/>
      <c r="NSH5" s="86"/>
      <c r="NSI5" s="86"/>
      <c r="NSJ5" s="86"/>
      <c r="NSK5" s="86"/>
      <c r="NSL5" s="86"/>
      <c r="NSM5" s="86"/>
      <c r="NSN5" s="86"/>
      <c r="NSO5" s="86"/>
      <c r="NSP5" s="86"/>
      <c r="NSQ5" s="86"/>
      <c r="NSR5" s="86"/>
      <c r="NSS5" s="86"/>
      <c r="NST5" s="86"/>
      <c r="NSU5" s="86"/>
      <c r="NSV5" s="86"/>
      <c r="NSW5" s="86"/>
      <c r="NSX5" s="86"/>
      <c r="NSY5" s="86"/>
      <c r="NSZ5" s="86"/>
      <c r="NTA5" s="86"/>
      <c r="NTB5" s="86"/>
      <c r="NTC5" s="86"/>
      <c r="NTD5" s="86"/>
      <c r="NTE5" s="86"/>
      <c r="NTF5" s="86"/>
      <c r="NTG5" s="86"/>
      <c r="NTH5" s="86"/>
      <c r="NTI5" s="86"/>
      <c r="NTJ5" s="86"/>
      <c r="NTK5" s="86"/>
      <c r="NTL5" s="86"/>
      <c r="NTM5" s="86"/>
      <c r="NTN5" s="86"/>
      <c r="NTO5" s="86"/>
      <c r="NTP5" s="86"/>
      <c r="NTQ5" s="86"/>
      <c r="NTR5" s="86"/>
      <c r="NTS5" s="86"/>
      <c r="NTT5" s="86"/>
      <c r="NTU5" s="86"/>
      <c r="NTV5" s="86"/>
      <c r="NTW5" s="86"/>
      <c r="NTX5" s="86"/>
      <c r="NTY5" s="86"/>
      <c r="NTZ5" s="86"/>
      <c r="NUA5" s="86"/>
      <c r="NUB5" s="86"/>
      <c r="NUC5" s="86"/>
      <c r="NUD5" s="86"/>
      <c r="NUE5" s="86"/>
      <c r="NUF5" s="86"/>
      <c r="NUG5" s="86"/>
      <c r="NUH5" s="86"/>
      <c r="NUI5" s="86"/>
      <c r="NUJ5" s="86"/>
      <c r="NUK5" s="86"/>
      <c r="NUL5" s="86"/>
      <c r="NUM5" s="86"/>
      <c r="NUN5" s="86"/>
      <c r="NUO5" s="86"/>
      <c r="NUP5" s="86"/>
      <c r="NUQ5" s="86"/>
      <c r="NUR5" s="86"/>
      <c r="NUS5" s="86"/>
      <c r="NUT5" s="86"/>
      <c r="NUU5" s="86"/>
      <c r="NUV5" s="86"/>
      <c r="NUW5" s="86"/>
      <c r="NUX5" s="86"/>
      <c r="NUY5" s="86"/>
      <c r="NUZ5" s="86"/>
      <c r="NVA5" s="86"/>
      <c r="NVB5" s="86"/>
      <c r="NVC5" s="86"/>
      <c r="NVD5" s="86"/>
      <c r="NVE5" s="86"/>
      <c r="NVF5" s="86"/>
      <c r="NVG5" s="86"/>
      <c r="NVH5" s="86"/>
      <c r="NVI5" s="86"/>
      <c r="NVJ5" s="86"/>
      <c r="NVK5" s="86"/>
      <c r="NVL5" s="86"/>
      <c r="NVM5" s="86"/>
      <c r="NVN5" s="86"/>
      <c r="NVO5" s="86"/>
      <c r="NVP5" s="86"/>
      <c r="NVQ5" s="86"/>
      <c r="NVR5" s="86"/>
      <c r="NVS5" s="86"/>
      <c r="NVT5" s="86"/>
      <c r="NVU5" s="86"/>
      <c r="NVV5" s="86"/>
      <c r="NVW5" s="86"/>
      <c r="NVX5" s="86"/>
      <c r="NVY5" s="86"/>
      <c r="NVZ5" s="86"/>
      <c r="NWA5" s="86"/>
      <c r="NWB5" s="86"/>
      <c r="NWC5" s="86"/>
      <c r="NWD5" s="86"/>
      <c r="NWE5" s="86"/>
      <c r="NWF5" s="86"/>
      <c r="NWG5" s="86"/>
      <c r="NWH5" s="86"/>
      <c r="NWI5" s="86"/>
      <c r="NWJ5" s="86"/>
      <c r="NWK5" s="86"/>
      <c r="NWL5" s="86"/>
      <c r="NWM5" s="86"/>
      <c r="NWN5" s="86"/>
      <c r="NWO5" s="86"/>
      <c r="NWP5" s="86"/>
      <c r="NWQ5" s="86"/>
      <c r="NWR5" s="86"/>
      <c r="NWS5" s="86"/>
      <c r="NWT5" s="86"/>
      <c r="NWU5" s="86"/>
      <c r="NWV5" s="86"/>
      <c r="NWW5" s="86"/>
      <c r="NWX5" s="86"/>
      <c r="NWY5" s="86"/>
      <c r="NWZ5" s="86"/>
      <c r="NXA5" s="86"/>
      <c r="NXB5" s="86"/>
      <c r="NXC5" s="86"/>
      <c r="NXD5" s="86"/>
      <c r="NXE5" s="86"/>
      <c r="NXF5" s="86"/>
      <c r="NXG5" s="86"/>
      <c r="NXH5" s="86"/>
      <c r="NXI5" s="86"/>
      <c r="NXJ5" s="86"/>
      <c r="NXK5" s="86"/>
      <c r="NXL5" s="86"/>
      <c r="NXM5" s="86"/>
      <c r="NXN5" s="86"/>
      <c r="NXO5" s="86"/>
      <c r="NXP5" s="86"/>
      <c r="NXQ5" s="86"/>
      <c r="NXR5" s="86"/>
      <c r="NXS5" s="86"/>
      <c r="NXT5" s="86"/>
      <c r="NXU5" s="86"/>
      <c r="NXV5" s="86"/>
      <c r="NXW5" s="86"/>
      <c r="NXX5" s="86"/>
      <c r="NXY5" s="86"/>
      <c r="NXZ5" s="86"/>
      <c r="NYA5" s="86"/>
      <c r="NYB5" s="86"/>
      <c r="NYC5" s="86"/>
      <c r="NYD5" s="86"/>
      <c r="NYE5" s="86"/>
      <c r="NYF5" s="86"/>
      <c r="NYG5" s="86"/>
      <c r="NYH5" s="86"/>
      <c r="NYI5" s="86"/>
      <c r="NYJ5" s="86"/>
      <c r="NYK5" s="86"/>
      <c r="NYL5" s="86"/>
      <c r="NYM5" s="86"/>
      <c r="NYN5" s="86"/>
      <c r="NYO5" s="86"/>
      <c r="NYP5" s="86"/>
      <c r="NYQ5" s="86"/>
      <c r="NYR5" s="86"/>
      <c r="NYS5" s="86"/>
      <c r="NYT5" s="86"/>
      <c r="NYU5" s="86"/>
      <c r="NYV5" s="86"/>
      <c r="NYW5" s="86"/>
      <c r="NYX5" s="86"/>
      <c r="NYY5" s="86"/>
      <c r="NYZ5" s="86"/>
      <c r="NZA5" s="86"/>
      <c r="NZB5" s="86"/>
      <c r="NZC5" s="86"/>
      <c r="NZD5" s="86"/>
      <c r="NZE5" s="86"/>
      <c r="NZF5" s="86"/>
      <c r="NZG5" s="86"/>
      <c r="NZH5" s="86"/>
      <c r="NZI5" s="86"/>
      <c r="NZJ5" s="86"/>
      <c r="NZK5" s="86"/>
      <c r="NZL5" s="86"/>
      <c r="NZM5" s="86"/>
      <c r="NZN5" s="86"/>
      <c r="NZO5" s="86"/>
      <c r="NZP5" s="86"/>
      <c r="NZQ5" s="86"/>
      <c r="NZR5" s="86"/>
      <c r="NZS5" s="86"/>
      <c r="NZT5" s="86"/>
      <c r="NZU5" s="86"/>
      <c r="NZV5" s="86"/>
      <c r="NZW5" s="86"/>
      <c r="NZX5" s="86"/>
      <c r="NZY5" s="86"/>
      <c r="NZZ5" s="86"/>
      <c r="OAA5" s="86"/>
      <c r="OAB5" s="86"/>
      <c r="OAC5" s="86"/>
      <c r="OAD5" s="86"/>
      <c r="OAE5" s="86"/>
      <c r="OAF5" s="86"/>
      <c r="OAG5" s="86"/>
      <c r="OAH5" s="86"/>
      <c r="OAI5" s="86"/>
      <c r="OAJ5" s="86"/>
      <c r="OAK5" s="86"/>
      <c r="OAL5" s="86"/>
      <c r="OAM5" s="86"/>
      <c r="OAN5" s="86"/>
      <c r="OAO5" s="86"/>
      <c r="OAP5" s="86"/>
      <c r="OAQ5" s="86"/>
      <c r="OAR5" s="86"/>
      <c r="OAS5" s="86"/>
      <c r="OAT5" s="86"/>
      <c r="OAU5" s="86"/>
      <c r="OAV5" s="86"/>
      <c r="OAW5" s="86"/>
      <c r="OAX5" s="86"/>
      <c r="OAY5" s="86"/>
      <c r="OAZ5" s="86"/>
      <c r="OBA5" s="86"/>
      <c r="OBB5" s="86"/>
      <c r="OBC5" s="86"/>
      <c r="OBD5" s="86"/>
      <c r="OBE5" s="86"/>
      <c r="OBF5" s="86"/>
      <c r="OBG5" s="86"/>
      <c r="OBH5" s="86"/>
      <c r="OBI5" s="86"/>
      <c r="OBJ5" s="86"/>
      <c r="OBK5" s="86"/>
      <c r="OBL5" s="86"/>
      <c r="OBM5" s="86"/>
      <c r="OBN5" s="86"/>
      <c r="OBO5" s="86"/>
      <c r="OBP5" s="86"/>
      <c r="OBQ5" s="86"/>
      <c r="OBR5" s="86"/>
      <c r="OBS5" s="86"/>
      <c r="OBT5" s="86"/>
      <c r="OBU5" s="86"/>
      <c r="OBV5" s="86"/>
      <c r="OBW5" s="86"/>
      <c r="OBX5" s="86"/>
      <c r="OBY5" s="86"/>
      <c r="OBZ5" s="86"/>
      <c r="OCA5" s="86"/>
      <c r="OCB5" s="86"/>
      <c r="OCC5" s="86"/>
      <c r="OCD5" s="86"/>
      <c r="OCE5" s="86"/>
      <c r="OCF5" s="86"/>
      <c r="OCG5" s="86"/>
      <c r="OCH5" s="86"/>
      <c r="OCI5" s="86"/>
      <c r="OCJ5" s="86"/>
      <c r="OCK5" s="86"/>
      <c r="OCL5" s="86"/>
      <c r="OCM5" s="86"/>
      <c r="OCN5" s="86"/>
      <c r="OCO5" s="86"/>
      <c r="OCP5" s="86"/>
      <c r="OCQ5" s="86"/>
      <c r="OCR5" s="86"/>
      <c r="OCS5" s="86"/>
      <c r="OCT5" s="86"/>
      <c r="OCU5" s="86"/>
      <c r="OCV5" s="86"/>
      <c r="OCW5" s="86"/>
      <c r="OCX5" s="86"/>
      <c r="OCY5" s="86"/>
      <c r="OCZ5" s="86"/>
      <c r="ODA5" s="86"/>
      <c r="ODB5" s="86"/>
      <c r="ODC5" s="86"/>
      <c r="ODD5" s="86"/>
      <c r="ODE5" s="86"/>
      <c r="ODF5" s="86"/>
      <c r="ODG5" s="86"/>
      <c r="ODH5" s="86"/>
      <c r="ODI5" s="86"/>
      <c r="ODJ5" s="86"/>
      <c r="ODK5" s="86"/>
      <c r="ODL5" s="86"/>
      <c r="ODM5" s="86"/>
      <c r="ODN5" s="86"/>
      <c r="ODO5" s="86"/>
      <c r="ODP5" s="86"/>
      <c r="ODQ5" s="86"/>
      <c r="ODR5" s="86"/>
      <c r="ODS5" s="86"/>
      <c r="ODT5" s="86"/>
      <c r="ODU5" s="86"/>
      <c r="ODV5" s="86"/>
      <c r="ODW5" s="86"/>
      <c r="ODX5" s="86"/>
      <c r="ODY5" s="86"/>
      <c r="ODZ5" s="86"/>
      <c r="OEA5" s="86"/>
      <c r="OEB5" s="86"/>
      <c r="OEC5" s="86"/>
      <c r="OED5" s="86"/>
      <c r="OEE5" s="86"/>
      <c r="OEF5" s="86"/>
      <c r="OEG5" s="86"/>
      <c r="OEH5" s="86"/>
      <c r="OEI5" s="86"/>
      <c r="OEJ5" s="86"/>
      <c r="OEK5" s="86"/>
      <c r="OEL5" s="86"/>
      <c r="OEM5" s="86"/>
      <c r="OEN5" s="86"/>
      <c r="OEO5" s="86"/>
      <c r="OEP5" s="86"/>
      <c r="OEQ5" s="86"/>
      <c r="OER5" s="86"/>
      <c r="OES5" s="86"/>
      <c r="OET5" s="86"/>
      <c r="OEU5" s="86"/>
      <c r="OEV5" s="86"/>
      <c r="OEW5" s="86"/>
      <c r="OEX5" s="86"/>
      <c r="OEY5" s="86"/>
      <c r="OEZ5" s="86"/>
      <c r="OFA5" s="86"/>
      <c r="OFB5" s="86"/>
      <c r="OFC5" s="86"/>
      <c r="OFD5" s="86"/>
      <c r="OFE5" s="86"/>
      <c r="OFF5" s="86"/>
      <c r="OFG5" s="86"/>
      <c r="OFH5" s="86"/>
      <c r="OFI5" s="86"/>
      <c r="OFJ5" s="86"/>
      <c r="OFK5" s="86"/>
      <c r="OFL5" s="86"/>
      <c r="OFM5" s="86"/>
      <c r="OFN5" s="86"/>
      <c r="OFO5" s="86"/>
      <c r="OFP5" s="86"/>
      <c r="OFQ5" s="86"/>
      <c r="OFR5" s="86"/>
      <c r="OFS5" s="86"/>
      <c r="OFT5" s="86"/>
      <c r="OFU5" s="86"/>
      <c r="OFV5" s="86"/>
      <c r="OFW5" s="86"/>
      <c r="OFX5" s="86"/>
      <c r="OFY5" s="86"/>
      <c r="OFZ5" s="86"/>
      <c r="OGA5" s="86"/>
      <c r="OGB5" s="86"/>
      <c r="OGC5" s="86"/>
      <c r="OGD5" s="86"/>
      <c r="OGE5" s="86"/>
      <c r="OGF5" s="86"/>
      <c r="OGG5" s="86"/>
      <c r="OGH5" s="86"/>
      <c r="OGI5" s="86"/>
      <c r="OGJ5" s="86"/>
      <c r="OGK5" s="86"/>
      <c r="OGL5" s="86"/>
      <c r="OGM5" s="86"/>
      <c r="OGN5" s="86"/>
      <c r="OGO5" s="86"/>
      <c r="OGP5" s="86"/>
      <c r="OGQ5" s="86"/>
      <c r="OGR5" s="86"/>
      <c r="OGS5" s="86"/>
      <c r="OGT5" s="86"/>
      <c r="OGU5" s="86"/>
      <c r="OGV5" s="86"/>
      <c r="OGW5" s="86"/>
      <c r="OGX5" s="86"/>
      <c r="OGY5" s="86"/>
      <c r="OGZ5" s="86"/>
      <c r="OHA5" s="86"/>
      <c r="OHB5" s="86"/>
      <c r="OHC5" s="86"/>
      <c r="OHD5" s="86"/>
      <c r="OHE5" s="86"/>
      <c r="OHF5" s="86"/>
      <c r="OHG5" s="86"/>
      <c r="OHH5" s="86"/>
      <c r="OHI5" s="86"/>
      <c r="OHJ5" s="86"/>
      <c r="OHK5" s="86"/>
      <c r="OHL5" s="86"/>
      <c r="OHM5" s="86"/>
      <c r="OHN5" s="86"/>
      <c r="OHO5" s="86"/>
      <c r="OHP5" s="86"/>
      <c r="OHQ5" s="86"/>
      <c r="OHR5" s="86"/>
      <c r="OHS5" s="86"/>
      <c r="OHT5" s="86"/>
      <c r="OHU5" s="86"/>
      <c r="OHV5" s="86"/>
      <c r="OHW5" s="86"/>
      <c r="OHX5" s="86"/>
      <c r="OHY5" s="86"/>
      <c r="OHZ5" s="86"/>
      <c r="OIA5" s="86"/>
      <c r="OIB5" s="86"/>
      <c r="OIC5" s="86"/>
      <c r="OID5" s="86"/>
      <c r="OIE5" s="86"/>
      <c r="OIF5" s="86"/>
      <c r="OIG5" s="86"/>
      <c r="OIH5" s="86"/>
      <c r="OII5" s="86"/>
      <c r="OIJ5" s="86"/>
      <c r="OIK5" s="86"/>
      <c r="OIL5" s="86"/>
      <c r="OIM5" s="86"/>
      <c r="OIN5" s="86"/>
      <c r="OIO5" s="86"/>
      <c r="OIP5" s="86"/>
      <c r="OIQ5" s="86"/>
      <c r="OIR5" s="86"/>
      <c r="OIS5" s="86"/>
      <c r="OIT5" s="86"/>
      <c r="OIU5" s="86"/>
      <c r="OIV5" s="86"/>
      <c r="OIW5" s="86"/>
      <c r="OIX5" s="86"/>
      <c r="OIY5" s="86"/>
      <c r="OIZ5" s="86"/>
      <c r="OJA5" s="86"/>
      <c r="OJB5" s="86"/>
      <c r="OJC5" s="86"/>
      <c r="OJD5" s="86"/>
      <c r="OJE5" s="86"/>
      <c r="OJF5" s="86"/>
      <c r="OJG5" s="86"/>
      <c r="OJH5" s="86"/>
      <c r="OJI5" s="86"/>
      <c r="OJJ5" s="86"/>
      <c r="OJK5" s="86"/>
      <c r="OJL5" s="86"/>
      <c r="OJM5" s="86"/>
      <c r="OJN5" s="86"/>
      <c r="OJO5" s="86"/>
      <c r="OJP5" s="86"/>
      <c r="OJQ5" s="86"/>
      <c r="OJR5" s="86"/>
      <c r="OJS5" s="86"/>
      <c r="OJT5" s="86"/>
      <c r="OJU5" s="86"/>
      <c r="OJV5" s="86"/>
      <c r="OJW5" s="86"/>
      <c r="OJX5" s="86"/>
      <c r="OJY5" s="86"/>
      <c r="OJZ5" s="86"/>
      <c r="OKA5" s="86"/>
      <c r="OKB5" s="86"/>
      <c r="OKC5" s="86"/>
      <c r="OKD5" s="86"/>
      <c r="OKE5" s="86"/>
      <c r="OKF5" s="86"/>
      <c r="OKG5" s="86"/>
      <c r="OKH5" s="86"/>
      <c r="OKI5" s="86"/>
      <c r="OKJ5" s="86"/>
      <c r="OKK5" s="86"/>
      <c r="OKL5" s="86"/>
      <c r="OKM5" s="86"/>
      <c r="OKN5" s="86"/>
      <c r="OKO5" s="86"/>
      <c r="OKP5" s="86"/>
      <c r="OKQ5" s="86"/>
      <c r="OKR5" s="86"/>
      <c r="OKS5" s="86"/>
      <c r="OKT5" s="86"/>
      <c r="OKU5" s="86"/>
      <c r="OKV5" s="86"/>
      <c r="OKW5" s="86"/>
      <c r="OKX5" s="86"/>
      <c r="OKY5" s="86"/>
      <c r="OKZ5" s="86"/>
      <c r="OLA5" s="86"/>
      <c r="OLB5" s="86"/>
      <c r="OLC5" s="86"/>
      <c r="OLD5" s="86"/>
      <c r="OLE5" s="86"/>
      <c r="OLF5" s="86"/>
      <c r="OLG5" s="86"/>
      <c r="OLH5" s="86"/>
      <c r="OLI5" s="86"/>
      <c r="OLJ5" s="86"/>
      <c r="OLK5" s="86"/>
      <c r="OLL5" s="86"/>
      <c r="OLM5" s="86"/>
      <c r="OLN5" s="86"/>
      <c r="OLO5" s="86"/>
      <c r="OLP5" s="86"/>
      <c r="OLQ5" s="86"/>
      <c r="OLR5" s="86"/>
      <c r="OLS5" s="86"/>
      <c r="OLT5" s="86"/>
      <c r="OLU5" s="86"/>
      <c r="OLV5" s="86"/>
      <c r="OLW5" s="86"/>
      <c r="OLX5" s="86"/>
      <c r="OLY5" s="86"/>
      <c r="OLZ5" s="86"/>
      <c r="OMA5" s="86"/>
      <c r="OMB5" s="86"/>
      <c r="OMC5" s="86"/>
      <c r="OMD5" s="86"/>
      <c r="OME5" s="86"/>
      <c r="OMF5" s="86"/>
      <c r="OMG5" s="86"/>
      <c r="OMH5" s="86"/>
      <c r="OMI5" s="86"/>
      <c r="OMJ5" s="86"/>
      <c r="OMK5" s="86"/>
      <c r="OML5" s="86"/>
      <c r="OMM5" s="86"/>
      <c r="OMN5" s="86"/>
      <c r="OMO5" s="86"/>
      <c r="OMP5" s="86"/>
      <c r="OMQ5" s="86"/>
      <c r="OMR5" s="86"/>
      <c r="OMS5" s="86"/>
      <c r="OMT5" s="86"/>
      <c r="OMU5" s="86"/>
      <c r="OMV5" s="86"/>
      <c r="OMW5" s="86"/>
      <c r="OMX5" s="86"/>
      <c r="OMY5" s="86"/>
      <c r="OMZ5" s="86"/>
      <c r="ONA5" s="86"/>
      <c r="ONB5" s="86"/>
      <c r="ONC5" s="86"/>
      <c r="OND5" s="86"/>
      <c r="ONE5" s="86"/>
      <c r="ONF5" s="86"/>
      <c r="ONG5" s="86"/>
      <c r="ONH5" s="86"/>
      <c r="ONI5" s="86"/>
      <c r="ONJ5" s="86"/>
      <c r="ONK5" s="86"/>
      <c r="ONL5" s="86"/>
      <c r="ONM5" s="86"/>
      <c r="ONN5" s="86"/>
      <c r="ONO5" s="86"/>
      <c r="ONP5" s="86"/>
      <c r="ONQ5" s="86"/>
      <c r="ONR5" s="86"/>
      <c r="ONS5" s="86"/>
      <c r="ONT5" s="86"/>
      <c r="ONU5" s="86"/>
      <c r="ONV5" s="86"/>
      <c r="ONW5" s="86"/>
      <c r="ONX5" s="86"/>
      <c r="ONY5" s="86"/>
      <c r="ONZ5" s="86"/>
      <c r="OOA5" s="86"/>
      <c r="OOB5" s="86"/>
      <c r="OOC5" s="86"/>
      <c r="OOD5" s="86"/>
      <c r="OOE5" s="86"/>
      <c r="OOF5" s="86"/>
      <c r="OOG5" s="86"/>
      <c r="OOH5" s="86"/>
      <c r="OOI5" s="86"/>
      <c r="OOJ5" s="86"/>
      <c r="OOK5" s="86"/>
      <c r="OOL5" s="86"/>
      <c r="OOM5" s="86"/>
      <c r="OON5" s="86"/>
      <c r="OOO5" s="86"/>
      <c r="OOP5" s="86"/>
      <c r="OOQ5" s="86"/>
      <c r="OOR5" s="86"/>
      <c r="OOS5" s="86"/>
      <c r="OOT5" s="86"/>
      <c r="OOU5" s="86"/>
      <c r="OOV5" s="86"/>
      <c r="OOW5" s="86"/>
      <c r="OOX5" s="86"/>
      <c r="OOY5" s="86"/>
      <c r="OOZ5" s="86"/>
      <c r="OPA5" s="86"/>
      <c r="OPB5" s="86"/>
      <c r="OPC5" s="86"/>
      <c r="OPD5" s="86"/>
      <c r="OPE5" s="86"/>
      <c r="OPF5" s="86"/>
      <c r="OPG5" s="86"/>
      <c r="OPH5" s="86"/>
      <c r="OPI5" s="86"/>
      <c r="OPJ5" s="86"/>
      <c r="OPK5" s="86"/>
      <c r="OPL5" s="86"/>
      <c r="OPM5" s="86"/>
      <c r="OPN5" s="86"/>
      <c r="OPO5" s="86"/>
      <c r="OPP5" s="86"/>
      <c r="OPQ5" s="86"/>
      <c r="OPR5" s="86"/>
      <c r="OPS5" s="86"/>
      <c r="OPT5" s="86"/>
      <c r="OPU5" s="86"/>
      <c r="OPV5" s="86"/>
      <c r="OPW5" s="86"/>
      <c r="OPX5" s="86"/>
      <c r="OPY5" s="86"/>
      <c r="OPZ5" s="86"/>
      <c r="OQA5" s="86"/>
      <c r="OQB5" s="86"/>
      <c r="OQC5" s="86"/>
      <c r="OQD5" s="86"/>
      <c r="OQE5" s="86"/>
      <c r="OQF5" s="86"/>
      <c r="OQG5" s="86"/>
      <c r="OQH5" s="86"/>
      <c r="OQI5" s="86"/>
      <c r="OQJ5" s="86"/>
      <c r="OQK5" s="86"/>
      <c r="OQL5" s="86"/>
      <c r="OQM5" s="86"/>
      <c r="OQN5" s="86"/>
      <c r="OQO5" s="86"/>
      <c r="OQP5" s="86"/>
      <c r="OQQ5" s="86"/>
      <c r="OQR5" s="86"/>
      <c r="OQS5" s="86"/>
      <c r="OQT5" s="86"/>
      <c r="OQU5" s="86"/>
      <c r="OQV5" s="86"/>
      <c r="OQW5" s="86"/>
      <c r="OQX5" s="86"/>
      <c r="OQY5" s="86"/>
      <c r="OQZ5" s="86"/>
      <c r="ORA5" s="86"/>
      <c r="ORB5" s="86"/>
      <c r="ORC5" s="86"/>
      <c r="ORD5" s="86"/>
      <c r="ORE5" s="86"/>
      <c r="ORF5" s="86"/>
      <c r="ORG5" s="86"/>
      <c r="ORH5" s="86"/>
      <c r="ORI5" s="86"/>
      <c r="ORJ5" s="86"/>
      <c r="ORK5" s="86"/>
      <c r="ORL5" s="86"/>
      <c r="ORM5" s="86"/>
      <c r="ORN5" s="86"/>
      <c r="ORO5" s="86"/>
      <c r="ORP5" s="86"/>
      <c r="ORQ5" s="86"/>
      <c r="ORR5" s="86"/>
      <c r="ORS5" s="86"/>
      <c r="ORT5" s="86"/>
      <c r="ORU5" s="86"/>
      <c r="ORV5" s="86"/>
      <c r="ORW5" s="86"/>
      <c r="ORX5" s="86"/>
      <c r="ORY5" s="86"/>
      <c r="ORZ5" s="86"/>
      <c r="OSA5" s="86"/>
      <c r="OSB5" s="86"/>
      <c r="OSC5" s="86"/>
      <c r="OSD5" s="86"/>
      <c r="OSE5" s="86"/>
      <c r="OSF5" s="86"/>
      <c r="OSG5" s="86"/>
      <c r="OSH5" s="86"/>
      <c r="OSI5" s="86"/>
      <c r="OSJ5" s="86"/>
      <c r="OSK5" s="86"/>
      <c r="OSL5" s="86"/>
      <c r="OSM5" s="86"/>
      <c r="OSN5" s="86"/>
      <c r="OSO5" s="86"/>
      <c r="OSP5" s="86"/>
      <c r="OSQ5" s="86"/>
      <c r="OSR5" s="86"/>
      <c r="OSS5" s="86"/>
      <c r="OST5" s="86"/>
      <c r="OSU5" s="86"/>
      <c r="OSV5" s="86"/>
      <c r="OSW5" s="86"/>
      <c r="OSX5" s="86"/>
      <c r="OSY5" s="86"/>
      <c r="OSZ5" s="86"/>
      <c r="OTA5" s="86"/>
      <c r="OTB5" s="86"/>
      <c r="OTC5" s="86"/>
      <c r="OTD5" s="86"/>
      <c r="OTE5" s="86"/>
      <c r="OTF5" s="86"/>
      <c r="OTG5" s="86"/>
      <c r="OTH5" s="86"/>
      <c r="OTI5" s="86"/>
      <c r="OTJ5" s="86"/>
      <c r="OTK5" s="86"/>
      <c r="OTL5" s="86"/>
      <c r="OTM5" s="86"/>
      <c r="OTN5" s="86"/>
      <c r="OTO5" s="86"/>
      <c r="OTP5" s="86"/>
      <c r="OTQ5" s="86"/>
      <c r="OTR5" s="86"/>
      <c r="OTS5" s="86"/>
      <c r="OTT5" s="86"/>
      <c r="OTU5" s="86"/>
      <c r="OTV5" s="86"/>
      <c r="OTW5" s="86"/>
      <c r="OTX5" s="86"/>
      <c r="OTY5" s="86"/>
      <c r="OTZ5" s="86"/>
      <c r="OUA5" s="86"/>
      <c r="OUB5" s="86"/>
      <c r="OUC5" s="86"/>
      <c r="OUD5" s="86"/>
      <c r="OUE5" s="86"/>
      <c r="OUF5" s="86"/>
      <c r="OUG5" s="86"/>
      <c r="OUH5" s="86"/>
      <c r="OUI5" s="86"/>
      <c r="OUJ5" s="86"/>
      <c r="OUK5" s="86"/>
      <c r="OUL5" s="86"/>
      <c r="OUM5" s="86"/>
      <c r="OUN5" s="86"/>
      <c r="OUO5" s="86"/>
      <c r="OUP5" s="86"/>
      <c r="OUQ5" s="86"/>
      <c r="OUR5" s="86"/>
      <c r="OUS5" s="86"/>
      <c r="OUT5" s="86"/>
      <c r="OUU5" s="86"/>
      <c r="OUV5" s="86"/>
      <c r="OUW5" s="86"/>
      <c r="OUX5" s="86"/>
      <c r="OUY5" s="86"/>
      <c r="OUZ5" s="86"/>
      <c r="OVA5" s="86"/>
      <c r="OVB5" s="86"/>
      <c r="OVC5" s="86"/>
      <c r="OVD5" s="86"/>
      <c r="OVE5" s="86"/>
      <c r="OVF5" s="86"/>
      <c r="OVG5" s="86"/>
      <c r="OVH5" s="86"/>
      <c r="OVI5" s="86"/>
      <c r="OVJ5" s="86"/>
      <c r="OVK5" s="86"/>
      <c r="OVL5" s="86"/>
      <c r="OVM5" s="86"/>
      <c r="OVN5" s="86"/>
      <c r="OVO5" s="86"/>
      <c r="OVP5" s="86"/>
      <c r="OVQ5" s="86"/>
      <c r="OVR5" s="86"/>
      <c r="OVS5" s="86"/>
      <c r="OVT5" s="86"/>
      <c r="OVU5" s="86"/>
      <c r="OVV5" s="86"/>
      <c r="OVW5" s="86"/>
      <c r="OVX5" s="86"/>
      <c r="OVY5" s="86"/>
      <c r="OVZ5" s="86"/>
      <c r="OWA5" s="86"/>
      <c r="OWB5" s="86"/>
      <c r="OWC5" s="86"/>
      <c r="OWD5" s="86"/>
      <c r="OWE5" s="86"/>
      <c r="OWF5" s="86"/>
      <c r="OWG5" s="86"/>
      <c r="OWH5" s="86"/>
      <c r="OWI5" s="86"/>
      <c r="OWJ5" s="86"/>
      <c r="OWK5" s="86"/>
      <c r="OWL5" s="86"/>
      <c r="OWM5" s="86"/>
      <c r="OWN5" s="86"/>
      <c r="OWO5" s="86"/>
      <c r="OWP5" s="86"/>
      <c r="OWQ5" s="86"/>
      <c r="OWR5" s="86"/>
      <c r="OWS5" s="86"/>
      <c r="OWT5" s="86"/>
      <c r="OWU5" s="86"/>
      <c r="OWV5" s="86"/>
      <c r="OWW5" s="86"/>
      <c r="OWX5" s="86"/>
      <c r="OWY5" s="86"/>
      <c r="OWZ5" s="86"/>
      <c r="OXA5" s="86"/>
      <c r="OXB5" s="86"/>
      <c r="OXC5" s="86"/>
      <c r="OXD5" s="86"/>
      <c r="OXE5" s="86"/>
      <c r="OXF5" s="86"/>
      <c r="OXG5" s="86"/>
      <c r="OXH5" s="86"/>
      <c r="OXI5" s="86"/>
      <c r="OXJ5" s="86"/>
      <c r="OXK5" s="86"/>
      <c r="OXL5" s="86"/>
      <c r="OXM5" s="86"/>
      <c r="OXN5" s="86"/>
      <c r="OXO5" s="86"/>
      <c r="OXP5" s="86"/>
      <c r="OXQ5" s="86"/>
      <c r="OXR5" s="86"/>
      <c r="OXS5" s="86"/>
      <c r="OXT5" s="86"/>
      <c r="OXU5" s="86"/>
      <c r="OXV5" s="86"/>
      <c r="OXW5" s="86"/>
      <c r="OXX5" s="86"/>
      <c r="OXY5" s="86"/>
      <c r="OXZ5" s="86"/>
      <c r="OYA5" s="86"/>
      <c r="OYB5" s="86"/>
      <c r="OYC5" s="86"/>
      <c r="OYD5" s="86"/>
      <c r="OYE5" s="86"/>
      <c r="OYF5" s="86"/>
      <c r="OYG5" s="86"/>
      <c r="OYH5" s="86"/>
      <c r="OYI5" s="86"/>
      <c r="OYJ5" s="86"/>
      <c r="OYK5" s="86"/>
      <c r="OYL5" s="86"/>
      <c r="OYM5" s="86"/>
      <c r="OYN5" s="86"/>
      <c r="OYO5" s="86"/>
      <c r="OYP5" s="86"/>
      <c r="OYQ5" s="86"/>
      <c r="OYR5" s="86"/>
      <c r="OYS5" s="86"/>
      <c r="OYT5" s="86"/>
      <c r="OYU5" s="86"/>
      <c r="OYV5" s="86"/>
      <c r="OYW5" s="86"/>
      <c r="OYX5" s="86"/>
      <c r="OYY5" s="86"/>
      <c r="OYZ5" s="86"/>
      <c r="OZA5" s="86"/>
      <c r="OZB5" s="86"/>
      <c r="OZC5" s="86"/>
      <c r="OZD5" s="86"/>
      <c r="OZE5" s="86"/>
      <c r="OZF5" s="86"/>
      <c r="OZG5" s="86"/>
      <c r="OZH5" s="86"/>
      <c r="OZI5" s="86"/>
      <c r="OZJ5" s="86"/>
      <c r="OZK5" s="86"/>
      <c r="OZL5" s="86"/>
      <c r="OZM5" s="86"/>
      <c r="OZN5" s="86"/>
      <c r="OZO5" s="86"/>
      <c r="OZP5" s="86"/>
      <c r="OZQ5" s="86"/>
      <c r="OZR5" s="86"/>
      <c r="OZS5" s="86"/>
      <c r="OZT5" s="86"/>
      <c r="OZU5" s="86"/>
      <c r="OZV5" s="86"/>
      <c r="OZW5" s="86"/>
      <c r="OZX5" s="86"/>
      <c r="OZY5" s="86"/>
      <c r="OZZ5" s="86"/>
      <c r="PAA5" s="86"/>
      <c r="PAB5" s="86"/>
      <c r="PAC5" s="86"/>
      <c r="PAD5" s="86"/>
      <c r="PAE5" s="86"/>
      <c r="PAF5" s="86"/>
      <c r="PAG5" s="86"/>
      <c r="PAH5" s="86"/>
      <c r="PAI5" s="86"/>
      <c r="PAJ5" s="86"/>
      <c r="PAK5" s="86"/>
      <c r="PAL5" s="86"/>
      <c r="PAM5" s="86"/>
      <c r="PAN5" s="86"/>
      <c r="PAO5" s="86"/>
      <c r="PAP5" s="86"/>
      <c r="PAQ5" s="86"/>
      <c r="PAR5" s="86"/>
      <c r="PAS5" s="86"/>
      <c r="PAT5" s="86"/>
      <c r="PAU5" s="86"/>
      <c r="PAV5" s="86"/>
      <c r="PAW5" s="86"/>
      <c r="PAX5" s="86"/>
      <c r="PAY5" s="86"/>
      <c r="PAZ5" s="86"/>
      <c r="PBA5" s="86"/>
      <c r="PBB5" s="86"/>
      <c r="PBC5" s="86"/>
      <c r="PBD5" s="86"/>
      <c r="PBE5" s="86"/>
      <c r="PBF5" s="86"/>
      <c r="PBG5" s="86"/>
      <c r="PBH5" s="86"/>
      <c r="PBI5" s="86"/>
      <c r="PBJ5" s="86"/>
      <c r="PBK5" s="86"/>
      <c r="PBL5" s="86"/>
      <c r="PBM5" s="86"/>
      <c r="PBN5" s="86"/>
      <c r="PBO5" s="86"/>
      <c r="PBP5" s="86"/>
      <c r="PBQ5" s="86"/>
      <c r="PBR5" s="86"/>
      <c r="PBS5" s="86"/>
      <c r="PBT5" s="86"/>
      <c r="PBU5" s="86"/>
      <c r="PBV5" s="86"/>
      <c r="PBW5" s="86"/>
      <c r="PBX5" s="86"/>
      <c r="PBY5" s="86"/>
      <c r="PBZ5" s="86"/>
      <c r="PCA5" s="86"/>
      <c r="PCB5" s="86"/>
      <c r="PCC5" s="86"/>
      <c r="PCD5" s="86"/>
      <c r="PCE5" s="86"/>
      <c r="PCF5" s="86"/>
      <c r="PCG5" s="86"/>
      <c r="PCH5" s="86"/>
      <c r="PCI5" s="86"/>
      <c r="PCJ5" s="86"/>
      <c r="PCK5" s="86"/>
      <c r="PCL5" s="86"/>
      <c r="PCM5" s="86"/>
      <c r="PCN5" s="86"/>
      <c r="PCO5" s="86"/>
      <c r="PCP5" s="86"/>
      <c r="PCQ5" s="86"/>
      <c r="PCR5" s="86"/>
      <c r="PCS5" s="86"/>
      <c r="PCT5" s="86"/>
      <c r="PCU5" s="86"/>
      <c r="PCV5" s="86"/>
      <c r="PCW5" s="86"/>
      <c r="PCX5" s="86"/>
      <c r="PCY5" s="86"/>
      <c r="PCZ5" s="86"/>
      <c r="PDA5" s="86"/>
      <c r="PDB5" s="86"/>
      <c r="PDC5" s="86"/>
      <c r="PDD5" s="86"/>
      <c r="PDE5" s="86"/>
      <c r="PDF5" s="86"/>
      <c r="PDG5" s="86"/>
      <c r="PDH5" s="86"/>
      <c r="PDI5" s="86"/>
      <c r="PDJ5" s="86"/>
      <c r="PDK5" s="86"/>
      <c r="PDL5" s="86"/>
      <c r="PDM5" s="86"/>
      <c r="PDN5" s="86"/>
      <c r="PDO5" s="86"/>
      <c r="PDP5" s="86"/>
      <c r="PDQ5" s="86"/>
      <c r="PDR5" s="86"/>
      <c r="PDS5" s="86"/>
      <c r="PDT5" s="86"/>
      <c r="PDU5" s="86"/>
      <c r="PDV5" s="86"/>
      <c r="PDW5" s="86"/>
      <c r="PDX5" s="86"/>
      <c r="PDY5" s="86"/>
      <c r="PDZ5" s="86"/>
      <c r="PEA5" s="86"/>
      <c r="PEB5" s="86"/>
      <c r="PEC5" s="86"/>
      <c r="PED5" s="86"/>
      <c r="PEE5" s="86"/>
      <c r="PEF5" s="86"/>
      <c r="PEG5" s="86"/>
      <c r="PEH5" s="86"/>
      <c r="PEI5" s="86"/>
      <c r="PEJ5" s="86"/>
      <c r="PEK5" s="86"/>
      <c r="PEL5" s="86"/>
      <c r="PEM5" s="86"/>
      <c r="PEN5" s="86"/>
      <c r="PEO5" s="86"/>
      <c r="PEP5" s="86"/>
      <c r="PEQ5" s="86"/>
      <c r="PER5" s="86"/>
      <c r="PES5" s="86"/>
      <c r="PET5" s="86"/>
      <c r="PEU5" s="86"/>
      <c r="PEV5" s="86"/>
      <c r="PEW5" s="86"/>
      <c r="PEX5" s="86"/>
      <c r="PEY5" s="86"/>
      <c r="PEZ5" s="86"/>
      <c r="PFA5" s="86"/>
      <c r="PFB5" s="86"/>
      <c r="PFC5" s="86"/>
      <c r="PFD5" s="86"/>
      <c r="PFE5" s="86"/>
      <c r="PFF5" s="86"/>
      <c r="PFG5" s="86"/>
      <c r="PFH5" s="86"/>
      <c r="PFI5" s="86"/>
      <c r="PFJ5" s="86"/>
      <c r="PFK5" s="86"/>
      <c r="PFL5" s="86"/>
      <c r="PFM5" s="86"/>
      <c r="PFN5" s="86"/>
      <c r="PFO5" s="86"/>
      <c r="PFP5" s="86"/>
      <c r="PFQ5" s="86"/>
      <c r="PFR5" s="86"/>
      <c r="PFS5" s="86"/>
      <c r="PFT5" s="86"/>
      <c r="PFU5" s="86"/>
      <c r="PFV5" s="86"/>
      <c r="PFW5" s="86"/>
      <c r="PFX5" s="86"/>
      <c r="PFY5" s="86"/>
      <c r="PFZ5" s="86"/>
      <c r="PGA5" s="86"/>
      <c r="PGB5" s="86"/>
      <c r="PGC5" s="86"/>
      <c r="PGD5" s="86"/>
      <c r="PGE5" s="86"/>
      <c r="PGF5" s="86"/>
      <c r="PGG5" s="86"/>
      <c r="PGH5" s="86"/>
      <c r="PGI5" s="86"/>
      <c r="PGJ5" s="86"/>
      <c r="PGK5" s="86"/>
      <c r="PGL5" s="86"/>
      <c r="PGM5" s="86"/>
      <c r="PGN5" s="86"/>
      <c r="PGO5" s="86"/>
      <c r="PGP5" s="86"/>
      <c r="PGQ5" s="86"/>
      <c r="PGR5" s="86"/>
      <c r="PGS5" s="86"/>
      <c r="PGT5" s="86"/>
      <c r="PGU5" s="86"/>
      <c r="PGV5" s="86"/>
      <c r="PGW5" s="86"/>
      <c r="PGX5" s="86"/>
      <c r="PGY5" s="86"/>
      <c r="PGZ5" s="86"/>
      <c r="PHA5" s="86"/>
      <c r="PHB5" s="86"/>
      <c r="PHC5" s="86"/>
      <c r="PHD5" s="86"/>
      <c r="PHE5" s="86"/>
      <c r="PHF5" s="86"/>
      <c r="PHG5" s="86"/>
      <c r="PHH5" s="86"/>
      <c r="PHI5" s="86"/>
      <c r="PHJ5" s="86"/>
      <c r="PHK5" s="86"/>
      <c r="PHL5" s="86"/>
      <c r="PHM5" s="86"/>
      <c r="PHN5" s="86"/>
      <c r="PHO5" s="86"/>
      <c r="PHP5" s="86"/>
      <c r="PHQ5" s="86"/>
      <c r="PHR5" s="86"/>
      <c r="PHS5" s="86"/>
      <c r="PHT5" s="86"/>
      <c r="PHU5" s="86"/>
      <c r="PHV5" s="86"/>
      <c r="PHW5" s="86"/>
      <c r="PHX5" s="86"/>
      <c r="PHY5" s="86"/>
      <c r="PHZ5" s="86"/>
      <c r="PIA5" s="86"/>
      <c r="PIB5" s="86"/>
      <c r="PIC5" s="86"/>
      <c r="PID5" s="86"/>
      <c r="PIE5" s="86"/>
      <c r="PIF5" s="86"/>
      <c r="PIG5" s="86"/>
      <c r="PIH5" s="86"/>
      <c r="PII5" s="86"/>
      <c r="PIJ5" s="86"/>
      <c r="PIK5" s="86"/>
      <c r="PIL5" s="86"/>
      <c r="PIM5" s="86"/>
      <c r="PIN5" s="86"/>
      <c r="PIO5" s="86"/>
      <c r="PIP5" s="86"/>
      <c r="PIQ5" s="86"/>
      <c r="PIR5" s="86"/>
      <c r="PIS5" s="86"/>
      <c r="PIT5" s="86"/>
      <c r="PIU5" s="86"/>
      <c r="PIV5" s="86"/>
      <c r="PIW5" s="86"/>
      <c r="PIX5" s="86"/>
      <c r="PIY5" s="86"/>
      <c r="PIZ5" s="86"/>
      <c r="PJA5" s="86"/>
      <c r="PJB5" s="86"/>
      <c r="PJC5" s="86"/>
      <c r="PJD5" s="86"/>
      <c r="PJE5" s="86"/>
      <c r="PJF5" s="86"/>
      <c r="PJG5" s="86"/>
      <c r="PJH5" s="86"/>
      <c r="PJI5" s="86"/>
      <c r="PJJ5" s="86"/>
      <c r="PJK5" s="86"/>
      <c r="PJL5" s="86"/>
      <c r="PJM5" s="86"/>
      <c r="PJN5" s="86"/>
      <c r="PJO5" s="86"/>
      <c r="PJP5" s="86"/>
      <c r="PJQ5" s="86"/>
      <c r="PJR5" s="86"/>
      <c r="PJS5" s="86"/>
      <c r="PJT5" s="86"/>
      <c r="PJU5" s="86"/>
      <c r="PJV5" s="86"/>
      <c r="PJW5" s="86"/>
      <c r="PJX5" s="86"/>
      <c r="PJY5" s="86"/>
      <c r="PJZ5" s="86"/>
      <c r="PKA5" s="86"/>
      <c r="PKB5" s="86"/>
      <c r="PKC5" s="86"/>
      <c r="PKD5" s="86"/>
      <c r="PKE5" s="86"/>
      <c r="PKF5" s="86"/>
      <c r="PKG5" s="86"/>
      <c r="PKH5" s="86"/>
      <c r="PKI5" s="86"/>
      <c r="PKJ5" s="86"/>
      <c r="PKK5" s="86"/>
      <c r="PKL5" s="86"/>
      <c r="PKM5" s="86"/>
      <c r="PKN5" s="86"/>
      <c r="PKO5" s="86"/>
      <c r="PKP5" s="86"/>
      <c r="PKQ5" s="86"/>
      <c r="PKR5" s="86"/>
      <c r="PKS5" s="86"/>
      <c r="PKT5" s="86"/>
      <c r="PKU5" s="86"/>
      <c r="PKV5" s="86"/>
      <c r="PKW5" s="86"/>
      <c r="PKX5" s="86"/>
      <c r="PKY5" s="86"/>
      <c r="PKZ5" s="86"/>
      <c r="PLA5" s="86"/>
      <c r="PLB5" s="86"/>
      <c r="PLC5" s="86"/>
      <c r="PLD5" s="86"/>
      <c r="PLE5" s="86"/>
      <c r="PLF5" s="86"/>
      <c r="PLG5" s="86"/>
      <c r="PLH5" s="86"/>
      <c r="PLI5" s="86"/>
      <c r="PLJ5" s="86"/>
      <c r="PLK5" s="86"/>
      <c r="PLL5" s="86"/>
      <c r="PLM5" s="86"/>
      <c r="PLN5" s="86"/>
      <c r="PLO5" s="86"/>
      <c r="PLP5" s="86"/>
      <c r="PLQ5" s="86"/>
      <c r="PLR5" s="86"/>
      <c r="PLS5" s="86"/>
      <c r="PLT5" s="86"/>
      <c r="PLU5" s="86"/>
      <c r="PLV5" s="86"/>
      <c r="PLW5" s="86"/>
      <c r="PLX5" s="86"/>
      <c r="PLY5" s="86"/>
      <c r="PLZ5" s="86"/>
      <c r="PMA5" s="86"/>
      <c r="PMB5" s="86"/>
      <c r="PMC5" s="86"/>
      <c r="PMD5" s="86"/>
      <c r="PME5" s="86"/>
      <c r="PMF5" s="86"/>
      <c r="PMG5" s="86"/>
      <c r="PMH5" s="86"/>
      <c r="PMI5" s="86"/>
      <c r="PMJ5" s="86"/>
      <c r="PMK5" s="86"/>
      <c r="PML5" s="86"/>
      <c r="PMM5" s="86"/>
      <c r="PMN5" s="86"/>
      <c r="PMO5" s="86"/>
      <c r="PMP5" s="86"/>
      <c r="PMQ5" s="86"/>
      <c r="PMR5" s="86"/>
      <c r="PMS5" s="86"/>
      <c r="PMT5" s="86"/>
      <c r="PMU5" s="86"/>
      <c r="PMV5" s="86"/>
      <c r="PMW5" s="86"/>
      <c r="PMX5" s="86"/>
      <c r="PMY5" s="86"/>
      <c r="PMZ5" s="86"/>
      <c r="PNA5" s="86"/>
      <c r="PNB5" s="86"/>
      <c r="PNC5" s="86"/>
      <c r="PND5" s="86"/>
      <c r="PNE5" s="86"/>
      <c r="PNF5" s="86"/>
      <c r="PNG5" s="86"/>
      <c r="PNH5" s="86"/>
      <c r="PNI5" s="86"/>
      <c r="PNJ5" s="86"/>
      <c r="PNK5" s="86"/>
      <c r="PNL5" s="86"/>
      <c r="PNM5" s="86"/>
      <c r="PNN5" s="86"/>
      <c r="PNO5" s="86"/>
      <c r="PNP5" s="86"/>
      <c r="PNQ5" s="86"/>
      <c r="PNR5" s="86"/>
      <c r="PNS5" s="86"/>
      <c r="PNT5" s="86"/>
      <c r="PNU5" s="86"/>
      <c r="PNV5" s="86"/>
      <c r="PNW5" s="86"/>
      <c r="PNX5" s="86"/>
      <c r="PNY5" s="86"/>
      <c r="PNZ5" s="86"/>
      <c r="POA5" s="86"/>
      <c r="POB5" s="86"/>
      <c r="POC5" s="86"/>
      <c r="POD5" s="86"/>
      <c r="POE5" s="86"/>
      <c r="POF5" s="86"/>
      <c r="POG5" s="86"/>
      <c r="POH5" s="86"/>
      <c r="POI5" s="86"/>
      <c r="POJ5" s="86"/>
      <c r="POK5" s="86"/>
      <c r="POL5" s="86"/>
      <c r="POM5" s="86"/>
      <c r="PON5" s="86"/>
      <c r="POO5" s="86"/>
      <c r="POP5" s="86"/>
      <c r="POQ5" s="86"/>
      <c r="POR5" s="86"/>
      <c r="POS5" s="86"/>
      <c r="POT5" s="86"/>
      <c r="POU5" s="86"/>
      <c r="POV5" s="86"/>
      <c r="POW5" s="86"/>
      <c r="POX5" s="86"/>
      <c r="POY5" s="86"/>
      <c r="POZ5" s="86"/>
      <c r="PPA5" s="86"/>
      <c r="PPB5" s="86"/>
      <c r="PPC5" s="86"/>
      <c r="PPD5" s="86"/>
      <c r="PPE5" s="86"/>
      <c r="PPF5" s="86"/>
      <c r="PPG5" s="86"/>
      <c r="PPH5" s="86"/>
      <c r="PPI5" s="86"/>
      <c r="PPJ5" s="86"/>
      <c r="PPK5" s="86"/>
      <c r="PPL5" s="86"/>
      <c r="PPM5" s="86"/>
      <c r="PPN5" s="86"/>
      <c r="PPO5" s="86"/>
      <c r="PPP5" s="86"/>
      <c r="PPQ5" s="86"/>
      <c r="PPR5" s="86"/>
      <c r="PPS5" s="86"/>
      <c r="PPT5" s="86"/>
      <c r="PPU5" s="86"/>
      <c r="PPV5" s="86"/>
      <c r="PPW5" s="86"/>
      <c r="PPX5" s="86"/>
      <c r="PPY5" s="86"/>
      <c r="PPZ5" s="86"/>
      <c r="PQA5" s="86"/>
      <c r="PQB5" s="86"/>
      <c r="PQC5" s="86"/>
      <c r="PQD5" s="86"/>
      <c r="PQE5" s="86"/>
      <c r="PQF5" s="86"/>
      <c r="PQG5" s="86"/>
      <c r="PQH5" s="86"/>
      <c r="PQI5" s="86"/>
      <c r="PQJ5" s="86"/>
      <c r="PQK5" s="86"/>
      <c r="PQL5" s="86"/>
      <c r="PQM5" s="86"/>
      <c r="PQN5" s="86"/>
      <c r="PQO5" s="86"/>
      <c r="PQP5" s="86"/>
      <c r="PQQ5" s="86"/>
      <c r="PQR5" s="86"/>
      <c r="PQS5" s="86"/>
      <c r="PQT5" s="86"/>
      <c r="PQU5" s="86"/>
      <c r="PQV5" s="86"/>
      <c r="PQW5" s="86"/>
      <c r="PQX5" s="86"/>
      <c r="PQY5" s="86"/>
      <c r="PQZ5" s="86"/>
      <c r="PRA5" s="86"/>
      <c r="PRB5" s="86"/>
      <c r="PRC5" s="86"/>
      <c r="PRD5" s="86"/>
      <c r="PRE5" s="86"/>
      <c r="PRF5" s="86"/>
      <c r="PRG5" s="86"/>
      <c r="PRH5" s="86"/>
      <c r="PRI5" s="86"/>
      <c r="PRJ5" s="86"/>
      <c r="PRK5" s="86"/>
      <c r="PRL5" s="86"/>
      <c r="PRM5" s="86"/>
      <c r="PRN5" s="86"/>
      <c r="PRO5" s="86"/>
      <c r="PRP5" s="86"/>
      <c r="PRQ5" s="86"/>
      <c r="PRR5" s="86"/>
      <c r="PRS5" s="86"/>
      <c r="PRT5" s="86"/>
      <c r="PRU5" s="86"/>
      <c r="PRV5" s="86"/>
      <c r="PRW5" s="86"/>
      <c r="PRX5" s="86"/>
      <c r="PRY5" s="86"/>
      <c r="PRZ5" s="86"/>
      <c r="PSA5" s="86"/>
      <c r="PSB5" s="86"/>
      <c r="PSC5" s="86"/>
      <c r="PSD5" s="86"/>
      <c r="PSE5" s="86"/>
      <c r="PSF5" s="86"/>
      <c r="PSG5" s="86"/>
      <c r="PSH5" s="86"/>
      <c r="PSI5" s="86"/>
      <c r="PSJ5" s="86"/>
      <c r="PSK5" s="86"/>
      <c r="PSL5" s="86"/>
      <c r="PSM5" s="86"/>
      <c r="PSN5" s="86"/>
      <c r="PSO5" s="86"/>
      <c r="PSP5" s="86"/>
      <c r="PSQ5" s="86"/>
      <c r="PSR5" s="86"/>
      <c r="PSS5" s="86"/>
      <c r="PST5" s="86"/>
      <c r="PSU5" s="86"/>
      <c r="PSV5" s="86"/>
      <c r="PSW5" s="86"/>
      <c r="PSX5" s="86"/>
      <c r="PSY5" s="86"/>
      <c r="PSZ5" s="86"/>
      <c r="PTA5" s="86"/>
      <c r="PTB5" s="86"/>
      <c r="PTC5" s="86"/>
      <c r="PTD5" s="86"/>
      <c r="PTE5" s="86"/>
      <c r="PTF5" s="86"/>
      <c r="PTG5" s="86"/>
      <c r="PTH5" s="86"/>
      <c r="PTI5" s="86"/>
      <c r="PTJ5" s="86"/>
      <c r="PTK5" s="86"/>
      <c r="PTL5" s="86"/>
      <c r="PTM5" s="86"/>
      <c r="PTN5" s="86"/>
      <c r="PTO5" s="86"/>
      <c r="PTP5" s="86"/>
      <c r="PTQ5" s="86"/>
      <c r="PTR5" s="86"/>
      <c r="PTS5" s="86"/>
      <c r="PTT5" s="86"/>
      <c r="PTU5" s="86"/>
      <c r="PTV5" s="86"/>
      <c r="PTW5" s="86"/>
      <c r="PTX5" s="86"/>
      <c r="PTY5" s="86"/>
      <c r="PTZ5" s="86"/>
      <c r="PUA5" s="86"/>
      <c r="PUB5" s="86"/>
      <c r="PUC5" s="86"/>
      <c r="PUD5" s="86"/>
      <c r="PUE5" s="86"/>
      <c r="PUF5" s="86"/>
      <c r="PUG5" s="86"/>
      <c r="PUH5" s="86"/>
      <c r="PUI5" s="86"/>
      <c r="PUJ5" s="86"/>
      <c r="PUK5" s="86"/>
      <c r="PUL5" s="86"/>
      <c r="PUM5" s="86"/>
      <c r="PUN5" s="86"/>
      <c r="PUO5" s="86"/>
      <c r="PUP5" s="86"/>
      <c r="PUQ5" s="86"/>
      <c r="PUR5" s="86"/>
      <c r="PUS5" s="86"/>
      <c r="PUT5" s="86"/>
      <c r="PUU5" s="86"/>
      <c r="PUV5" s="86"/>
      <c r="PUW5" s="86"/>
      <c r="PUX5" s="86"/>
      <c r="PUY5" s="86"/>
      <c r="PUZ5" s="86"/>
      <c r="PVA5" s="86"/>
      <c r="PVB5" s="86"/>
      <c r="PVC5" s="86"/>
      <c r="PVD5" s="86"/>
      <c r="PVE5" s="86"/>
      <c r="PVF5" s="86"/>
      <c r="PVG5" s="86"/>
      <c r="PVH5" s="86"/>
      <c r="PVI5" s="86"/>
      <c r="PVJ5" s="86"/>
      <c r="PVK5" s="86"/>
      <c r="PVL5" s="86"/>
      <c r="PVM5" s="86"/>
      <c r="PVN5" s="86"/>
      <c r="PVO5" s="86"/>
      <c r="PVP5" s="86"/>
      <c r="PVQ5" s="86"/>
      <c r="PVR5" s="86"/>
      <c r="PVS5" s="86"/>
      <c r="PVT5" s="86"/>
      <c r="PVU5" s="86"/>
      <c r="PVV5" s="86"/>
      <c r="PVW5" s="86"/>
      <c r="PVX5" s="86"/>
      <c r="PVY5" s="86"/>
      <c r="PVZ5" s="86"/>
      <c r="PWA5" s="86"/>
      <c r="PWB5" s="86"/>
      <c r="PWC5" s="86"/>
      <c r="PWD5" s="86"/>
      <c r="PWE5" s="86"/>
      <c r="PWF5" s="86"/>
      <c r="PWG5" s="86"/>
      <c r="PWH5" s="86"/>
      <c r="PWI5" s="86"/>
      <c r="PWJ5" s="86"/>
      <c r="PWK5" s="86"/>
      <c r="PWL5" s="86"/>
      <c r="PWM5" s="86"/>
      <c r="PWN5" s="86"/>
      <c r="PWO5" s="86"/>
      <c r="PWP5" s="86"/>
      <c r="PWQ5" s="86"/>
      <c r="PWR5" s="86"/>
      <c r="PWS5" s="86"/>
      <c r="PWT5" s="86"/>
      <c r="PWU5" s="86"/>
      <c r="PWV5" s="86"/>
      <c r="PWW5" s="86"/>
      <c r="PWX5" s="86"/>
      <c r="PWY5" s="86"/>
      <c r="PWZ5" s="86"/>
      <c r="PXA5" s="86"/>
      <c r="PXB5" s="86"/>
      <c r="PXC5" s="86"/>
      <c r="PXD5" s="86"/>
      <c r="PXE5" s="86"/>
      <c r="PXF5" s="86"/>
      <c r="PXG5" s="86"/>
      <c r="PXH5" s="86"/>
      <c r="PXI5" s="86"/>
      <c r="PXJ5" s="86"/>
      <c r="PXK5" s="86"/>
      <c r="PXL5" s="86"/>
      <c r="PXM5" s="86"/>
      <c r="PXN5" s="86"/>
      <c r="PXO5" s="86"/>
      <c r="PXP5" s="86"/>
      <c r="PXQ5" s="86"/>
      <c r="PXR5" s="86"/>
      <c r="PXS5" s="86"/>
      <c r="PXT5" s="86"/>
      <c r="PXU5" s="86"/>
      <c r="PXV5" s="86"/>
      <c r="PXW5" s="86"/>
      <c r="PXX5" s="86"/>
      <c r="PXY5" s="86"/>
      <c r="PXZ5" s="86"/>
      <c r="PYA5" s="86"/>
      <c r="PYB5" s="86"/>
      <c r="PYC5" s="86"/>
      <c r="PYD5" s="86"/>
      <c r="PYE5" s="86"/>
      <c r="PYF5" s="86"/>
      <c r="PYG5" s="86"/>
      <c r="PYH5" s="86"/>
      <c r="PYI5" s="86"/>
      <c r="PYJ5" s="86"/>
      <c r="PYK5" s="86"/>
      <c r="PYL5" s="86"/>
      <c r="PYM5" s="86"/>
      <c r="PYN5" s="86"/>
      <c r="PYO5" s="86"/>
      <c r="PYP5" s="86"/>
      <c r="PYQ5" s="86"/>
      <c r="PYR5" s="86"/>
      <c r="PYS5" s="86"/>
      <c r="PYT5" s="86"/>
      <c r="PYU5" s="86"/>
      <c r="PYV5" s="86"/>
      <c r="PYW5" s="86"/>
      <c r="PYX5" s="86"/>
      <c r="PYY5" s="86"/>
      <c r="PYZ5" s="86"/>
      <c r="PZA5" s="86"/>
      <c r="PZB5" s="86"/>
      <c r="PZC5" s="86"/>
      <c r="PZD5" s="86"/>
      <c r="PZE5" s="86"/>
      <c r="PZF5" s="86"/>
      <c r="PZG5" s="86"/>
      <c r="PZH5" s="86"/>
      <c r="PZI5" s="86"/>
      <c r="PZJ5" s="86"/>
      <c r="PZK5" s="86"/>
      <c r="PZL5" s="86"/>
      <c r="PZM5" s="86"/>
      <c r="PZN5" s="86"/>
      <c r="PZO5" s="86"/>
      <c r="PZP5" s="86"/>
      <c r="PZQ5" s="86"/>
      <c r="PZR5" s="86"/>
      <c r="PZS5" s="86"/>
      <c r="PZT5" s="86"/>
      <c r="PZU5" s="86"/>
      <c r="PZV5" s="86"/>
      <c r="PZW5" s="86"/>
      <c r="PZX5" s="86"/>
      <c r="PZY5" s="86"/>
      <c r="PZZ5" s="86"/>
      <c r="QAA5" s="86"/>
      <c r="QAB5" s="86"/>
      <c r="QAC5" s="86"/>
      <c r="QAD5" s="86"/>
      <c r="QAE5" s="86"/>
      <c r="QAF5" s="86"/>
      <c r="QAG5" s="86"/>
      <c r="QAH5" s="86"/>
      <c r="QAI5" s="86"/>
      <c r="QAJ5" s="86"/>
      <c r="QAK5" s="86"/>
      <c r="QAL5" s="86"/>
      <c r="QAM5" s="86"/>
      <c r="QAN5" s="86"/>
      <c r="QAO5" s="86"/>
      <c r="QAP5" s="86"/>
      <c r="QAQ5" s="86"/>
      <c r="QAR5" s="86"/>
      <c r="QAS5" s="86"/>
      <c r="QAT5" s="86"/>
      <c r="QAU5" s="86"/>
      <c r="QAV5" s="86"/>
      <c r="QAW5" s="86"/>
      <c r="QAX5" s="86"/>
      <c r="QAY5" s="86"/>
      <c r="QAZ5" s="86"/>
      <c r="QBA5" s="86"/>
      <c r="QBB5" s="86"/>
      <c r="QBC5" s="86"/>
      <c r="QBD5" s="86"/>
      <c r="QBE5" s="86"/>
      <c r="QBF5" s="86"/>
      <c r="QBG5" s="86"/>
      <c r="QBH5" s="86"/>
      <c r="QBI5" s="86"/>
      <c r="QBJ5" s="86"/>
      <c r="QBK5" s="86"/>
      <c r="QBL5" s="86"/>
      <c r="QBM5" s="86"/>
      <c r="QBN5" s="86"/>
      <c r="QBO5" s="86"/>
      <c r="QBP5" s="86"/>
      <c r="QBQ5" s="86"/>
      <c r="QBR5" s="86"/>
      <c r="QBS5" s="86"/>
      <c r="QBT5" s="86"/>
      <c r="QBU5" s="86"/>
      <c r="QBV5" s="86"/>
      <c r="QBW5" s="86"/>
      <c r="QBX5" s="86"/>
      <c r="QBY5" s="86"/>
      <c r="QBZ5" s="86"/>
      <c r="QCA5" s="86"/>
      <c r="QCB5" s="86"/>
      <c r="QCC5" s="86"/>
      <c r="QCD5" s="86"/>
      <c r="QCE5" s="86"/>
      <c r="QCF5" s="86"/>
      <c r="QCG5" s="86"/>
      <c r="QCH5" s="86"/>
      <c r="QCI5" s="86"/>
      <c r="QCJ5" s="86"/>
      <c r="QCK5" s="86"/>
      <c r="QCL5" s="86"/>
      <c r="QCM5" s="86"/>
      <c r="QCN5" s="86"/>
      <c r="QCO5" s="86"/>
      <c r="QCP5" s="86"/>
      <c r="QCQ5" s="86"/>
      <c r="QCR5" s="86"/>
      <c r="QCS5" s="86"/>
      <c r="QCT5" s="86"/>
      <c r="QCU5" s="86"/>
      <c r="QCV5" s="86"/>
      <c r="QCW5" s="86"/>
      <c r="QCX5" s="86"/>
      <c r="QCY5" s="86"/>
      <c r="QCZ5" s="86"/>
      <c r="QDA5" s="86"/>
      <c r="QDB5" s="86"/>
      <c r="QDC5" s="86"/>
      <c r="QDD5" s="86"/>
      <c r="QDE5" s="86"/>
      <c r="QDF5" s="86"/>
      <c r="QDG5" s="86"/>
      <c r="QDH5" s="86"/>
      <c r="QDI5" s="86"/>
      <c r="QDJ5" s="86"/>
      <c r="QDK5" s="86"/>
      <c r="QDL5" s="86"/>
      <c r="QDM5" s="86"/>
      <c r="QDN5" s="86"/>
      <c r="QDO5" s="86"/>
      <c r="QDP5" s="86"/>
      <c r="QDQ5" s="86"/>
      <c r="QDR5" s="86"/>
      <c r="QDS5" s="86"/>
      <c r="QDT5" s="86"/>
      <c r="QDU5" s="86"/>
      <c r="QDV5" s="86"/>
      <c r="QDW5" s="86"/>
      <c r="QDX5" s="86"/>
      <c r="QDY5" s="86"/>
      <c r="QDZ5" s="86"/>
      <c r="QEA5" s="86"/>
      <c r="QEB5" s="86"/>
      <c r="QEC5" s="86"/>
      <c r="QED5" s="86"/>
      <c r="QEE5" s="86"/>
      <c r="QEF5" s="86"/>
      <c r="QEG5" s="86"/>
      <c r="QEH5" s="86"/>
      <c r="QEI5" s="86"/>
      <c r="QEJ5" s="86"/>
      <c r="QEK5" s="86"/>
      <c r="QEL5" s="86"/>
      <c r="QEM5" s="86"/>
      <c r="QEN5" s="86"/>
      <c r="QEO5" s="86"/>
      <c r="QEP5" s="86"/>
      <c r="QEQ5" s="86"/>
      <c r="QER5" s="86"/>
      <c r="QES5" s="86"/>
      <c r="QET5" s="86"/>
      <c r="QEU5" s="86"/>
      <c r="QEV5" s="86"/>
      <c r="QEW5" s="86"/>
      <c r="QEX5" s="86"/>
      <c r="QEY5" s="86"/>
      <c r="QEZ5" s="86"/>
      <c r="QFA5" s="86"/>
      <c r="QFB5" s="86"/>
      <c r="QFC5" s="86"/>
      <c r="QFD5" s="86"/>
      <c r="QFE5" s="86"/>
      <c r="QFF5" s="86"/>
      <c r="QFG5" s="86"/>
      <c r="QFH5" s="86"/>
      <c r="QFI5" s="86"/>
      <c r="QFJ5" s="86"/>
      <c r="QFK5" s="86"/>
      <c r="QFL5" s="86"/>
      <c r="QFM5" s="86"/>
      <c r="QFN5" s="86"/>
      <c r="QFO5" s="86"/>
      <c r="QFP5" s="86"/>
      <c r="QFQ5" s="86"/>
      <c r="QFR5" s="86"/>
      <c r="QFS5" s="86"/>
      <c r="QFT5" s="86"/>
      <c r="QFU5" s="86"/>
      <c r="QFV5" s="86"/>
      <c r="QFW5" s="86"/>
      <c r="QFX5" s="86"/>
      <c r="QFY5" s="86"/>
      <c r="QFZ5" s="86"/>
      <c r="QGA5" s="86"/>
      <c r="QGB5" s="86"/>
      <c r="QGC5" s="86"/>
      <c r="QGD5" s="86"/>
      <c r="QGE5" s="86"/>
      <c r="QGF5" s="86"/>
      <c r="QGG5" s="86"/>
      <c r="QGH5" s="86"/>
      <c r="QGI5" s="86"/>
      <c r="QGJ5" s="86"/>
      <c r="QGK5" s="86"/>
      <c r="QGL5" s="86"/>
      <c r="QGM5" s="86"/>
      <c r="QGN5" s="86"/>
      <c r="QGO5" s="86"/>
      <c r="QGP5" s="86"/>
      <c r="QGQ5" s="86"/>
      <c r="QGR5" s="86"/>
      <c r="QGS5" s="86"/>
      <c r="QGT5" s="86"/>
      <c r="QGU5" s="86"/>
      <c r="QGV5" s="86"/>
      <c r="QGW5" s="86"/>
      <c r="QGX5" s="86"/>
      <c r="QGY5" s="86"/>
      <c r="QGZ5" s="86"/>
      <c r="QHA5" s="86"/>
      <c r="QHB5" s="86"/>
      <c r="QHC5" s="86"/>
      <c r="QHD5" s="86"/>
      <c r="QHE5" s="86"/>
      <c r="QHF5" s="86"/>
      <c r="QHG5" s="86"/>
      <c r="QHH5" s="86"/>
      <c r="QHI5" s="86"/>
      <c r="QHJ5" s="86"/>
      <c r="QHK5" s="86"/>
      <c r="QHL5" s="86"/>
      <c r="QHM5" s="86"/>
      <c r="QHN5" s="86"/>
      <c r="QHO5" s="86"/>
      <c r="QHP5" s="86"/>
      <c r="QHQ5" s="86"/>
      <c r="QHR5" s="86"/>
      <c r="QHS5" s="86"/>
      <c r="QHT5" s="86"/>
      <c r="QHU5" s="86"/>
      <c r="QHV5" s="86"/>
      <c r="QHW5" s="86"/>
      <c r="QHX5" s="86"/>
      <c r="QHY5" s="86"/>
      <c r="QHZ5" s="86"/>
      <c r="QIA5" s="86"/>
      <c r="QIB5" s="86"/>
      <c r="QIC5" s="86"/>
      <c r="QID5" s="86"/>
      <c r="QIE5" s="86"/>
      <c r="QIF5" s="86"/>
      <c r="QIG5" s="86"/>
      <c r="QIH5" s="86"/>
      <c r="QII5" s="86"/>
      <c r="QIJ5" s="86"/>
      <c r="QIK5" s="86"/>
      <c r="QIL5" s="86"/>
      <c r="QIM5" s="86"/>
      <c r="QIN5" s="86"/>
      <c r="QIO5" s="86"/>
      <c r="QIP5" s="86"/>
      <c r="QIQ5" s="86"/>
      <c r="QIR5" s="86"/>
      <c r="QIS5" s="86"/>
      <c r="QIT5" s="86"/>
      <c r="QIU5" s="86"/>
      <c r="QIV5" s="86"/>
      <c r="QIW5" s="86"/>
      <c r="QIX5" s="86"/>
      <c r="QIY5" s="86"/>
      <c r="QIZ5" s="86"/>
      <c r="QJA5" s="86"/>
      <c r="QJB5" s="86"/>
      <c r="QJC5" s="86"/>
      <c r="QJD5" s="86"/>
      <c r="QJE5" s="86"/>
      <c r="QJF5" s="86"/>
      <c r="QJG5" s="86"/>
      <c r="QJH5" s="86"/>
      <c r="QJI5" s="86"/>
      <c r="QJJ5" s="86"/>
      <c r="QJK5" s="86"/>
      <c r="QJL5" s="86"/>
      <c r="QJM5" s="86"/>
      <c r="QJN5" s="86"/>
      <c r="QJO5" s="86"/>
      <c r="QJP5" s="86"/>
      <c r="QJQ5" s="86"/>
      <c r="QJR5" s="86"/>
      <c r="QJS5" s="86"/>
      <c r="QJT5" s="86"/>
      <c r="QJU5" s="86"/>
      <c r="QJV5" s="86"/>
      <c r="QJW5" s="86"/>
      <c r="QJX5" s="86"/>
      <c r="QJY5" s="86"/>
      <c r="QJZ5" s="86"/>
      <c r="QKA5" s="86"/>
      <c r="QKB5" s="86"/>
      <c r="QKC5" s="86"/>
      <c r="QKD5" s="86"/>
      <c r="QKE5" s="86"/>
      <c r="QKF5" s="86"/>
      <c r="QKG5" s="86"/>
      <c r="QKH5" s="86"/>
      <c r="QKI5" s="86"/>
      <c r="QKJ5" s="86"/>
      <c r="QKK5" s="86"/>
      <c r="QKL5" s="86"/>
      <c r="QKM5" s="86"/>
      <c r="QKN5" s="86"/>
      <c r="QKO5" s="86"/>
      <c r="QKP5" s="86"/>
      <c r="QKQ5" s="86"/>
      <c r="QKR5" s="86"/>
      <c r="QKS5" s="86"/>
      <c r="QKT5" s="86"/>
      <c r="QKU5" s="86"/>
      <c r="QKV5" s="86"/>
      <c r="QKW5" s="86"/>
      <c r="QKX5" s="86"/>
      <c r="QKY5" s="86"/>
      <c r="QKZ5" s="86"/>
      <c r="QLA5" s="86"/>
      <c r="QLB5" s="86"/>
      <c r="QLC5" s="86"/>
      <c r="QLD5" s="86"/>
      <c r="QLE5" s="86"/>
      <c r="QLF5" s="86"/>
      <c r="QLG5" s="86"/>
      <c r="QLH5" s="86"/>
      <c r="QLI5" s="86"/>
      <c r="QLJ5" s="86"/>
      <c r="QLK5" s="86"/>
      <c r="QLL5" s="86"/>
      <c r="QLM5" s="86"/>
      <c r="QLN5" s="86"/>
      <c r="QLO5" s="86"/>
      <c r="QLP5" s="86"/>
      <c r="QLQ5" s="86"/>
      <c r="QLR5" s="86"/>
      <c r="QLS5" s="86"/>
      <c r="QLT5" s="86"/>
      <c r="QLU5" s="86"/>
      <c r="QLV5" s="86"/>
      <c r="QLW5" s="86"/>
      <c r="QLX5" s="86"/>
      <c r="QLY5" s="86"/>
      <c r="QLZ5" s="86"/>
      <c r="QMA5" s="86"/>
      <c r="QMB5" s="86"/>
      <c r="QMC5" s="86"/>
      <c r="QMD5" s="86"/>
      <c r="QME5" s="86"/>
      <c r="QMF5" s="86"/>
      <c r="QMG5" s="86"/>
      <c r="QMH5" s="86"/>
      <c r="QMI5" s="86"/>
      <c r="QMJ5" s="86"/>
      <c r="QMK5" s="86"/>
      <c r="QML5" s="86"/>
      <c r="QMM5" s="86"/>
      <c r="QMN5" s="86"/>
      <c r="QMO5" s="86"/>
      <c r="QMP5" s="86"/>
      <c r="QMQ5" s="86"/>
      <c r="QMR5" s="86"/>
      <c r="QMS5" s="86"/>
      <c r="QMT5" s="86"/>
      <c r="QMU5" s="86"/>
      <c r="QMV5" s="86"/>
      <c r="QMW5" s="86"/>
      <c r="QMX5" s="86"/>
      <c r="QMY5" s="86"/>
      <c r="QMZ5" s="86"/>
      <c r="QNA5" s="86"/>
      <c r="QNB5" s="86"/>
      <c r="QNC5" s="86"/>
      <c r="QND5" s="86"/>
      <c r="QNE5" s="86"/>
      <c r="QNF5" s="86"/>
      <c r="QNG5" s="86"/>
      <c r="QNH5" s="86"/>
      <c r="QNI5" s="86"/>
      <c r="QNJ5" s="86"/>
      <c r="QNK5" s="86"/>
      <c r="QNL5" s="86"/>
      <c r="QNM5" s="86"/>
      <c r="QNN5" s="86"/>
      <c r="QNO5" s="86"/>
      <c r="QNP5" s="86"/>
      <c r="QNQ5" s="86"/>
      <c r="QNR5" s="86"/>
      <c r="QNS5" s="86"/>
      <c r="QNT5" s="86"/>
      <c r="QNU5" s="86"/>
      <c r="QNV5" s="86"/>
      <c r="QNW5" s="86"/>
      <c r="QNX5" s="86"/>
      <c r="QNY5" s="86"/>
      <c r="QNZ5" s="86"/>
      <c r="QOA5" s="86"/>
      <c r="QOB5" s="86"/>
      <c r="QOC5" s="86"/>
      <c r="QOD5" s="86"/>
      <c r="QOE5" s="86"/>
      <c r="QOF5" s="86"/>
      <c r="QOG5" s="86"/>
      <c r="QOH5" s="86"/>
      <c r="QOI5" s="86"/>
      <c r="QOJ5" s="86"/>
      <c r="QOK5" s="86"/>
      <c r="QOL5" s="86"/>
      <c r="QOM5" s="86"/>
      <c r="QON5" s="86"/>
      <c r="QOO5" s="86"/>
      <c r="QOP5" s="86"/>
      <c r="QOQ5" s="86"/>
      <c r="QOR5" s="86"/>
      <c r="QOS5" s="86"/>
      <c r="QOT5" s="86"/>
      <c r="QOU5" s="86"/>
      <c r="QOV5" s="86"/>
      <c r="QOW5" s="86"/>
      <c r="QOX5" s="86"/>
      <c r="QOY5" s="86"/>
      <c r="QOZ5" s="86"/>
      <c r="QPA5" s="86"/>
      <c r="QPB5" s="86"/>
      <c r="QPC5" s="86"/>
      <c r="QPD5" s="86"/>
      <c r="QPE5" s="86"/>
      <c r="QPF5" s="86"/>
      <c r="QPG5" s="86"/>
      <c r="QPH5" s="86"/>
      <c r="QPI5" s="86"/>
      <c r="QPJ5" s="86"/>
      <c r="QPK5" s="86"/>
      <c r="QPL5" s="86"/>
      <c r="QPM5" s="86"/>
      <c r="QPN5" s="86"/>
      <c r="QPO5" s="86"/>
      <c r="QPP5" s="86"/>
      <c r="QPQ5" s="86"/>
      <c r="QPR5" s="86"/>
      <c r="QPS5" s="86"/>
      <c r="QPT5" s="86"/>
      <c r="QPU5" s="86"/>
      <c r="QPV5" s="86"/>
      <c r="QPW5" s="86"/>
      <c r="QPX5" s="86"/>
      <c r="QPY5" s="86"/>
      <c r="QPZ5" s="86"/>
      <c r="QQA5" s="86"/>
      <c r="QQB5" s="86"/>
      <c r="QQC5" s="86"/>
      <c r="QQD5" s="86"/>
      <c r="QQE5" s="86"/>
      <c r="QQF5" s="86"/>
      <c r="QQG5" s="86"/>
      <c r="QQH5" s="86"/>
      <c r="QQI5" s="86"/>
      <c r="QQJ5" s="86"/>
      <c r="QQK5" s="86"/>
      <c r="QQL5" s="86"/>
      <c r="QQM5" s="86"/>
      <c r="QQN5" s="86"/>
      <c r="QQO5" s="86"/>
      <c r="QQP5" s="86"/>
      <c r="QQQ5" s="86"/>
      <c r="QQR5" s="86"/>
      <c r="QQS5" s="86"/>
      <c r="QQT5" s="86"/>
      <c r="QQU5" s="86"/>
      <c r="QQV5" s="86"/>
      <c r="QQW5" s="86"/>
      <c r="QQX5" s="86"/>
      <c r="QQY5" s="86"/>
      <c r="QQZ5" s="86"/>
      <c r="QRA5" s="86"/>
      <c r="QRB5" s="86"/>
      <c r="QRC5" s="86"/>
      <c r="QRD5" s="86"/>
      <c r="QRE5" s="86"/>
      <c r="QRF5" s="86"/>
      <c r="QRG5" s="86"/>
      <c r="QRH5" s="86"/>
      <c r="QRI5" s="86"/>
      <c r="QRJ5" s="86"/>
      <c r="QRK5" s="86"/>
      <c r="QRL5" s="86"/>
      <c r="QRM5" s="86"/>
      <c r="QRN5" s="86"/>
      <c r="QRO5" s="86"/>
      <c r="QRP5" s="86"/>
      <c r="QRQ5" s="86"/>
      <c r="QRR5" s="86"/>
      <c r="QRS5" s="86"/>
      <c r="QRT5" s="86"/>
      <c r="QRU5" s="86"/>
      <c r="QRV5" s="86"/>
      <c r="QRW5" s="86"/>
      <c r="QRX5" s="86"/>
      <c r="QRY5" s="86"/>
      <c r="QRZ5" s="86"/>
      <c r="QSA5" s="86"/>
      <c r="QSB5" s="86"/>
      <c r="QSC5" s="86"/>
      <c r="QSD5" s="86"/>
      <c r="QSE5" s="86"/>
      <c r="QSF5" s="86"/>
      <c r="QSG5" s="86"/>
      <c r="QSH5" s="86"/>
      <c r="QSI5" s="86"/>
      <c r="QSJ5" s="86"/>
      <c r="QSK5" s="86"/>
      <c r="QSL5" s="86"/>
      <c r="QSM5" s="86"/>
      <c r="QSN5" s="86"/>
      <c r="QSO5" s="86"/>
      <c r="QSP5" s="86"/>
      <c r="QSQ5" s="86"/>
      <c r="QSR5" s="86"/>
      <c r="QSS5" s="86"/>
      <c r="QST5" s="86"/>
      <c r="QSU5" s="86"/>
      <c r="QSV5" s="86"/>
      <c r="QSW5" s="86"/>
      <c r="QSX5" s="86"/>
      <c r="QSY5" s="86"/>
      <c r="QSZ5" s="86"/>
      <c r="QTA5" s="86"/>
      <c r="QTB5" s="86"/>
      <c r="QTC5" s="86"/>
      <c r="QTD5" s="86"/>
      <c r="QTE5" s="86"/>
      <c r="QTF5" s="86"/>
      <c r="QTG5" s="86"/>
      <c r="QTH5" s="86"/>
      <c r="QTI5" s="86"/>
      <c r="QTJ5" s="86"/>
      <c r="QTK5" s="86"/>
      <c r="QTL5" s="86"/>
      <c r="QTM5" s="86"/>
      <c r="QTN5" s="86"/>
      <c r="QTO5" s="86"/>
      <c r="QTP5" s="86"/>
      <c r="QTQ5" s="86"/>
      <c r="QTR5" s="86"/>
      <c r="QTS5" s="86"/>
      <c r="QTT5" s="86"/>
      <c r="QTU5" s="86"/>
      <c r="QTV5" s="86"/>
      <c r="QTW5" s="86"/>
      <c r="QTX5" s="86"/>
      <c r="QTY5" s="86"/>
      <c r="QTZ5" s="86"/>
      <c r="QUA5" s="86"/>
      <c r="QUB5" s="86"/>
      <c r="QUC5" s="86"/>
      <c r="QUD5" s="86"/>
      <c r="QUE5" s="86"/>
      <c r="QUF5" s="86"/>
      <c r="QUG5" s="86"/>
      <c r="QUH5" s="86"/>
      <c r="QUI5" s="86"/>
      <c r="QUJ5" s="86"/>
      <c r="QUK5" s="86"/>
      <c r="QUL5" s="86"/>
      <c r="QUM5" s="86"/>
      <c r="QUN5" s="86"/>
      <c r="QUO5" s="86"/>
      <c r="QUP5" s="86"/>
      <c r="QUQ5" s="86"/>
      <c r="QUR5" s="86"/>
      <c r="QUS5" s="86"/>
      <c r="QUT5" s="86"/>
      <c r="QUU5" s="86"/>
      <c r="QUV5" s="86"/>
      <c r="QUW5" s="86"/>
      <c r="QUX5" s="86"/>
      <c r="QUY5" s="86"/>
      <c r="QUZ5" s="86"/>
      <c r="QVA5" s="86"/>
      <c r="QVB5" s="86"/>
      <c r="QVC5" s="86"/>
      <c r="QVD5" s="86"/>
      <c r="QVE5" s="86"/>
      <c r="QVF5" s="86"/>
      <c r="QVG5" s="86"/>
      <c r="QVH5" s="86"/>
      <c r="QVI5" s="86"/>
      <c r="QVJ5" s="86"/>
      <c r="QVK5" s="86"/>
      <c r="QVL5" s="86"/>
      <c r="QVM5" s="86"/>
      <c r="QVN5" s="86"/>
      <c r="QVO5" s="86"/>
      <c r="QVP5" s="86"/>
      <c r="QVQ5" s="86"/>
      <c r="QVR5" s="86"/>
      <c r="QVS5" s="86"/>
      <c r="QVT5" s="86"/>
      <c r="QVU5" s="86"/>
      <c r="QVV5" s="86"/>
      <c r="QVW5" s="86"/>
      <c r="QVX5" s="86"/>
      <c r="QVY5" s="86"/>
      <c r="QVZ5" s="86"/>
      <c r="QWA5" s="86"/>
      <c r="QWB5" s="86"/>
      <c r="QWC5" s="86"/>
      <c r="QWD5" s="86"/>
      <c r="QWE5" s="86"/>
      <c r="QWF5" s="86"/>
      <c r="QWG5" s="86"/>
      <c r="QWH5" s="86"/>
      <c r="QWI5" s="86"/>
      <c r="QWJ5" s="86"/>
      <c r="QWK5" s="86"/>
      <c r="QWL5" s="86"/>
      <c r="QWM5" s="86"/>
      <c r="QWN5" s="86"/>
      <c r="QWO5" s="86"/>
      <c r="QWP5" s="86"/>
      <c r="QWQ5" s="86"/>
      <c r="QWR5" s="86"/>
      <c r="QWS5" s="86"/>
      <c r="QWT5" s="86"/>
      <c r="QWU5" s="86"/>
      <c r="QWV5" s="86"/>
      <c r="QWW5" s="86"/>
      <c r="QWX5" s="86"/>
      <c r="QWY5" s="86"/>
      <c r="QWZ5" s="86"/>
      <c r="QXA5" s="86"/>
      <c r="QXB5" s="86"/>
      <c r="QXC5" s="86"/>
      <c r="QXD5" s="86"/>
      <c r="QXE5" s="86"/>
      <c r="QXF5" s="86"/>
      <c r="QXG5" s="86"/>
      <c r="QXH5" s="86"/>
      <c r="QXI5" s="86"/>
      <c r="QXJ5" s="86"/>
      <c r="QXK5" s="86"/>
      <c r="QXL5" s="86"/>
      <c r="QXM5" s="86"/>
      <c r="QXN5" s="86"/>
      <c r="QXO5" s="86"/>
      <c r="QXP5" s="86"/>
      <c r="QXQ5" s="86"/>
      <c r="QXR5" s="86"/>
      <c r="QXS5" s="86"/>
      <c r="QXT5" s="86"/>
      <c r="QXU5" s="86"/>
      <c r="QXV5" s="86"/>
      <c r="QXW5" s="86"/>
      <c r="QXX5" s="86"/>
      <c r="QXY5" s="86"/>
      <c r="QXZ5" s="86"/>
      <c r="QYA5" s="86"/>
      <c r="QYB5" s="86"/>
      <c r="QYC5" s="86"/>
      <c r="QYD5" s="86"/>
      <c r="QYE5" s="86"/>
      <c r="QYF5" s="86"/>
      <c r="QYG5" s="86"/>
      <c r="QYH5" s="86"/>
      <c r="QYI5" s="86"/>
      <c r="QYJ5" s="86"/>
      <c r="QYK5" s="86"/>
      <c r="QYL5" s="86"/>
      <c r="QYM5" s="86"/>
      <c r="QYN5" s="86"/>
      <c r="QYO5" s="86"/>
      <c r="QYP5" s="86"/>
      <c r="QYQ5" s="86"/>
      <c r="QYR5" s="86"/>
      <c r="QYS5" s="86"/>
      <c r="QYT5" s="86"/>
      <c r="QYU5" s="86"/>
      <c r="QYV5" s="86"/>
      <c r="QYW5" s="86"/>
      <c r="QYX5" s="86"/>
      <c r="QYY5" s="86"/>
      <c r="QYZ5" s="86"/>
      <c r="QZA5" s="86"/>
      <c r="QZB5" s="86"/>
      <c r="QZC5" s="86"/>
      <c r="QZD5" s="86"/>
      <c r="QZE5" s="86"/>
      <c r="QZF5" s="86"/>
      <c r="QZG5" s="86"/>
      <c r="QZH5" s="86"/>
      <c r="QZI5" s="86"/>
      <c r="QZJ5" s="86"/>
      <c r="QZK5" s="86"/>
      <c r="QZL5" s="86"/>
      <c r="QZM5" s="86"/>
      <c r="QZN5" s="86"/>
      <c r="QZO5" s="86"/>
      <c r="QZP5" s="86"/>
      <c r="QZQ5" s="86"/>
      <c r="QZR5" s="86"/>
      <c r="QZS5" s="86"/>
      <c r="QZT5" s="86"/>
      <c r="QZU5" s="86"/>
      <c r="QZV5" s="86"/>
      <c r="QZW5" s="86"/>
      <c r="QZX5" s="86"/>
      <c r="QZY5" s="86"/>
      <c r="QZZ5" s="86"/>
      <c r="RAA5" s="86"/>
      <c r="RAB5" s="86"/>
      <c r="RAC5" s="86"/>
      <c r="RAD5" s="86"/>
      <c r="RAE5" s="86"/>
      <c r="RAF5" s="86"/>
      <c r="RAG5" s="86"/>
      <c r="RAH5" s="86"/>
      <c r="RAI5" s="86"/>
      <c r="RAJ5" s="86"/>
      <c r="RAK5" s="86"/>
      <c r="RAL5" s="86"/>
      <c r="RAM5" s="86"/>
      <c r="RAN5" s="86"/>
      <c r="RAO5" s="86"/>
      <c r="RAP5" s="86"/>
      <c r="RAQ5" s="86"/>
      <c r="RAR5" s="86"/>
      <c r="RAS5" s="86"/>
      <c r="RAT5" s="86"/>
      <c r="RAU5" s="86"/>
      <c r="RAV5" s="86"/>
      <c r="RAW5" s="86"/>
      <c r="RAX5" s="86"/>
      <c r="RAY5" s="86"/>
      <c r="RAZ5" s="86"/>
      <c r="RBA5" s="86"/>
      <c r="RBB5" s="86"/>
      <c r="RBC5" s="86"/>
      <c r="RBD5" s="86"/>
      <c r="RBE5" s="86"/>
      <c r="RBF5" s="86"/>
      <c r="RBG5" s="86"/>
      <c r="RBH5" s="86"/>
      <c r="RBI5" s="86"/>
      <c r="RBJ5" s="86"/>
      <c r="RBK5" s="86"/>
      <c r="RBL5" s="86"/>
      <c r="RBM5" s="86"/>
      <c r="RBN5" s="86"/>
      <c r="RBO5" s="86"/>
      <c r="RBP5" s="86"/>
      <c r="RBQ5" s="86"/>
      <c r="RBR5" s="86"/>
      <c r="RBS5" s="86"/>
      <c r="RBT5" s="86"/>
      <c r="RBU5" s="86"/>
      <c r="RBV5" s="86"/>
      <c r="RBW5" s="86"/>
      <c r="RBX5" s="86"/>
      <c r="RBY5" s="86"/>
      <c r="RBZ5" s="86"/>
      <c r="RCA5" s="86"/>
      <c r="RCB5" s="86"/>
      <c r="RCC5" s="86"/>
      <c r="RCD5" s="86"/>
      <c r="RCE5" s="86"/>
      <c r="RCF5" s="86"/>
      <c r="RCG5" s="86"/>
      <c r="RCH5" s="86"/>
      <c r="RCI5" s="86"/>
      <c r="RCJ5" s="86"/>
      <c r="RCK5" s="86"/>
      <c r="RCL5" s="86"/>
      <c r="RCM5" s="86"/>
      <c r="RCN5" s="86"/>
      <c r="RCO5" s="86"/>
      <c r="RCP5" s="86"/>
      <c r="RCQ5" s="86"/>
      <c r="RCR5" s="86"/>
      <c r="RCS5" s="86"/>
      <c r="RCT5" s="86"/>
      <c r="RCU5" s="86"/>
      <c r="RCV5" s="86"/>
      <c r="RCW5" s="86"/>
      <c r="RCX5" s="86"/>
      <c r="RCY5" s="86"/>
      <c r="RCZ5" s="86"/>
      <c r="RDA5" s="86"/>
      <c r="RDB5" s="86"/>
      <c r="RDC5" s="86"/>
      <c r="RDD5" s="86"/>
      <c r="RDE5" s="86"/>
      <c r="RDF5" s="86"/>
      <c r="RDG5" s="86"/>
      <c r="RDH5" s="86"/>
      <c r="RDI5" s="86"/>
      <c r="RDJ5" s="86"/>
      <c r="RDK5" s="86"/>
      <c r="RDL5" s="86"/>
      <c r="RDM5" s="86"/>
      <c r="RDN5" s="86"/>
      <c r="RDO5" s="86"/>
      <c r="RDP5" s="86"/>
      <c r="RDQ5" s="86"/>
      <c r="RDR5" s="86"/>
      <c r="RDS5" s="86"/>
      <c r="RDT5" s="86"/>
      <c r="RDU5" s="86"/>
      <c r="RDV5" s="86"/>
      <c r="RDW5" s="86"/>
      <c r="RDX5" s="86"/>
      <c r="RDY5" s="86"/>
      <c r="RDZ5" s="86"/>
      <c r="REA5" s="86"/>
      <c r="REB5" s="86"/>
      <c r="REC5" s="86"/>
      <c r="RED5" s="86"/>
      <c r="REE5" s="86"/>
      <c r="REF5" s="86"/>
      <c r="REG5" s="86"/>
      <c r="REH5" s="86"/>
      <c r="REI5" s="86"/>
      <c r="REJ5" s="86"/>
      <c r="REK5" s="86"/>
      <c r="REL5" s="86"/>
      <c r="REM5" s="86"/>
      <c r="REN5" s="86"/>
      <c r="REO5" s="86"/>
      <c r="REP5" s="86"/>
      <c r="REQ5" s="86"/>
      <c r="RER5" s="86"/>
      <c r="RES5" s="86"/>
      <c r="RET5" s="86"/>
      <c r="REU5" s="86"/>
      <c r="REV5" s="86"/>
      <c r="REW5" s="86"/>
      <c r="REX5" s="86"/>
      <c r="REY5" s="86"/>
      <c r="REZ5" s="86"/>
      <c r="RFA5" s="86"/>
      <c r="RFB5" s="86"/>
      <c r="RFC5" s="86"/>
      <c r="RFD5" s="86"/>
      <c r="RFE5" s="86"/>
      <c r="RFF5" s="86"/>
      <c r="RFG5" s="86"/>
      <c r="RFH5" s="86"/>
      <c r="RFI5" s="86"/>
      <c r="RFJ5" s="86"/>
      <c r="RFK5" s="86"/>
      <c r="RFL5" s="86"/>
      <c r="RFM5" s="86"/>
      <c r="RFN5" s="86"/>
      <c r="RFO5" s="86"/>
      <c r="RFP5" s="86"/>
      <c r="RFQ5" s="86"/>
      <c r="RFR5" s="86"/>
      <c r="RFS5" s="86"/>
      <c r="RFT5" s="86"/>
      <c r="RFU5" s="86"/>
      <c r="RFV5" s="86"/>
      <c r="RFW5" s="86"/>
      <c r="RFX5" s="86"/>
      <c r="RFY5" s="86"/>
      <c r="RFZ5" s="86"/>
      <c r="RGA5" s="86"/>
      <c r="RGB5" s="86"/>
      <c r="RGC5" s="86"/>
      <c r="RGD5" s="86"/>
      <c r="RGE5" s="86"/>
      <c r="RGF5" s="86"/>
      <c r="RGG5" s="86"/>
      <c r="RGH5" s="86"/>
      <c r="RGI5" s="86"/>
      <c r="RGJ5" s="86"/>
      <c r="RGK5" s="86"/>
      <c r="RGL5" s="86"/>
      <c r="RGM5" s="86"/>
      <c r="RGN5" s="86"/>
      <c r="RGO5" s="86"/>
      <c r="RGP5" s="86"/>
      <c r="RGQ5" s="86"/>
      <c r="RGR5" s="86"/>
      <c r="RGS5" s="86"/>
      <c r="RGT5" s="86"/>
      <c r="RGU5" s="86"/>
      <c r="RGV5" s="86"/>
      <c r="RGW5" s="86"/>
      <c r="RGX5" s="86"/>
      <c r="RGY5" s="86"/>
      <c r="RGZ5" s="86"/>
      <c r="RHA5" s="86"/>
      <c r="RHB5" s="86"/>
      <c r="RHC5" s="86"/>
      <c r="RHD5" s="86"/>
      <c r="RHE5" s="86"/>
      <c r="RHF5" s="86"/>
      <c r="RHG5" s="86"/>
      <c r="RHH5" s="86"/>
      <c r="RHI5" s="86"/>
      <c r="RHJ5" s="86"/>
      <c r="RHK5" s="86"/>
      <c r="RHL5" s="86"/>
      <c r="RHM5" s="86"/>
      <c r="RHN5" s="86"/>
      <c r="RHO5" s="86"/>
      <c r="RHP5" s="86"/>
      <c r="RHQ5" s="86"/>
      <c r="RHR5" s="86"/>
      <c r="RHS5" s="86"/>
      <c r="RHT5" s="86"/>
      <c r="RHU5" s="86"/>
      <c r="RHV5" s="86"/>
      <c r="RHW5" s="86"/>
      <c r="RHX5" s="86"/>
      <c r="RHY5" s="86"/>
      <c r="RHZ5" s="86"/>
      <c r="RIA5" s="86"/>
      <c r="RIB5" s="86"/>
      <c r="RIC5" s="86"/>
      <c r="RID5" s="86"/>
      <c r="RIE5" s="86"/>
      <c r="RIF5" s="86"/>
      <c r="RIG5" s="86"/>
      <c r="RIH5" s="86"/>
      <c r="RII5" s="86"/>
      <c r="RIJ5" s="86"/>
      <c r="RIK5" s="86"/>
      <c r="RIL5" s="86"/>
      <c r="RIM5" s="86"/>
      <c r="RIN5" s="86"/>
      <c r="RIO5" s="86"/>
      <c r="RIP5" s="86"/>
      <c r="RIQ5" s="86"/>
      <c r="RIR5" s="86"/>
      <c r="RIS5" s="86"/>
      <c r="RIT5" s="86"/>
      <c r="RIU5" s="86"/>
      <c r="RIV5" s="86"/>
      <c r="RIW5" s="86"/>
      <c r="RIX5" s="86"/>
      <c r="RIY5" s="86"/>
      <c r="RIZ5" s="86"/>
      <c r="RJA5" s="86"/>
      <c r="RJB5" s="86"/>
      <c r="RJC5" s="86"/>
      <c r="RJD5" s="86"/>
      <c r="RJE5" s="86"/>
      <c r="RJF5" s="86"/>
      <c r="RJG5" s="86"/>
      <c r="RJH5" s="86"/>
      <c r="RJI5" s="86"/>
      <c r="RJJ5" s="86"/>
      <c r="RJK5" s="86"/>
      <c r="RJL5" s="86"/>
      <c r="RJM5" s="86"/>
      <c r="RJN5" s="86"/>
      <c r="RJO5" s="86"/>
      <c r="RJP5" s="86"/>
      <c r="RJQ5" s="86"/>
      <c r="RJR5" s="86"/>
      <c r="RJS5" s="86"/>
      <c r="RJT5" s="86"/>
      <c r="RJU5" s="86"/>
      <c r="RJV5" s="86"/>
      <c r="RJW5" s="86"/>
      <c r="RJX5" s="86"/>
      <c r="RJY5" s="86"/>
      <c r="RJZ5" s="86"/>
      <c r="RKA5" s="86"/>
      <c r="RKB5" s="86"/>
      <c r="RKC5" s="86"/>
      <c r="RKD5" s="86"/>
      <c r="RKE5" s="86"/>
      <c r="RKF5" s="86"/>
      <c r="RKG5" s="86"/>
      <c r="RKH5" s="86"/>
      <c r="RKI5" s="86"/>
      <c r="RKJ5" s="86"/>
      <c r="RKK5" s="86"/>
      <c r="RKL5" s="86"/>
      <c r="RKM5" s="86"/>
      <c r="RKN5" s="86"/>
      <c r="RKO5" s="86"/>
      <c r="RKP5" s="86"/>
      <c r="RKQ5" s="86"/>
      <c r="RKR5" s="86"/>
      <c r="RKS5" s="86"/>
      <c r="RKT5" s="86"/>
      <c r="RKU5" s="86"/>
      <c r="RKV5" s="86"/>
      <c r="RKW5" s="86"/>
      <c r="RKX5" s="86"/>
      <c r="RKY5" s="86"/>
      <c r="RKZ5" s="86"/>
      <c r="RLA5" s="86"/>
      <c r="RLB5" s="86"/>
      <c r="RLC5" s="86"/>
      <c r="RLD5" s="86"/>
      <c r="RLE5" s="86"/>
      <c r="RLF5" s="86"/>
      <c r="RLG5" s="86"/>
      <c r="RLH5" s="86"/>
      <c r="RLI5" s="86"/>
      <c r="RLJ5" s="86"/>
      <c r="RLK5" s="86"/>
      <c r="RLL5" s="86"/>
      <c r="RLM5" s="86"/>
      <c r="RLN5" s="86"/>
      <c r="RLO5" s="86"/>
      <c r="RLP5" s="86"/>
      <c r="RLQ5" s="86"/>
      <c r="RLR5" s="86"/>
      <c r="RLS5" s="86"/>
      <c r="RLT5" s="86"/>
      <c r="RLU5" s="86"/>
      <c r="RLV5" s="86"/>
      <c r="RLW5" s="86"/>
      <c r="RLX5" s="86"/>
      <c r="RLY5" s="86"/>
      <c r="RLZ5" s="86"/>
      <c r="RMA5" s="86"/>
      <c r="RMB5" s="86"/>
      <c r="RMC5" s="86"/>
      <c r="RMD5" s="86"/>
      <c r="RME5" s="86"/>
      <c r="RMF5" s="86"/>
      <c r="RMG5" s="86"/>
      <c r="RMH5" s="86"/>
      <c r="RMI5" s="86"/>
      <c r="RMJ5" s="86"/>
      <c r="RMK5" s="86"/>
      <c r="RML5" s="86"/>
      <c r="RMM5" s="86"/>
      <c r="RMN5" s="86"/>
      <c r="RMO5" s="86"/>
      <c r="RMP5" s="86"/>
      <c r="RMQ5" s="86"/>
      <c r="RMR5" s="86"/>
      <c r="RMS5" s="86"/>
      <c r="RMT5" s="86"/>
      <c r="RMU5" s="86"/>
      <c r="RMV5" s="86"/>
      <c r="RMW5" s="86"/>
      <c r="RMX5" s="86"/>
      <c r="RMY5" s="86"/>
      <c r="RMZ5" s="86"/>
      <c r="RNA5" s="86"/>
      <c r="RNB5" s="86"/>
      <c r="RNC5" s="86"/>
      <c r="RND5" s="86"/>
      <c r="RNE5" s="86"/>
      <c r="RNF5" s="86"/>
      <c r="RNG5" s="86"/>
      <c r="RNH5" s="86"/>
      <c r="RNI5" s="86"/>
      <c r="RNJ5" s="86"/>
      <c r="RNK5" s="86"/>
      <c r="RNL5" s="86"/>
      <c r="RNM5" s="86"/>
      <c r="RNN5" s="86"/>
      <c r="RNO5" s="86"/>
      <c r="RNP5" s="86"/>
      <c r="RNQ5" s="86"/>
      <c r="RNR5" s="86"/>
      <c r="RNS5" s="86"/>
      <c r="RNT5" s="86"/>
      <c r="RNU5" s="86"/>
      <c r="RNV5" s="86"/>
      <c r="RNW5" s="86"/>
      <c r="RNX5" s="86"/>
      <c r="RNY5" s="86"/>
      <c r="RNZ5" s="86"/>
      <c r="ROA5" s="86"/>
      <c r="ROB5" s="86"/>
      <c r="ROC5" s="86"/>
      <c r="ROD5" s="86"/>
      <c r="ROE5" s="86"/>
      <c r="ROF5" s="86"/>
      <c r="ROG5" s="86"/>
      <c r="ROH5" s="86"/>
      <c r="ROI5" s="86"/>
      <c r="ROJ5" s="86"/>
      <c r="ROK5" s="86"/>
      <c r="ROL5" s="86"/>
      <c r="ROM5" s="86"/>
      <c r="RON5" s="86"/>
      <c r="ROO5" s="86"/>
      <c r="ROP5" s="86"/>
      <c r="ROQ5" s="86"/>
      <c r="ROR5" s="86"/>
      <c r="ROS5" s="86"/>
      <c r="ROT5" s="86"/>
      <c r="ROU5" s="86"/>
      <c r="ROV5" s="86"/>
      <c r="ROW5" s="86"/>
      <c r="ROX5" s="86"/>
      <c r="ROY5" s="86"/>
      <c r="ROZ5" s="86"/>
      <c r="RPA5" s="86"/>
      <c r="RPB5" s="86"/>
      <c r="RPC5" s="86"/>
      <c r="RPD5" s="86"/>
      <c r="RPE5" s="86"/>
      <c r="RPF5" s="86"/>
      <c r="RPG5" s="86"/>
      <c r="RPH5" s="86"/>
      <c r="RPI5" s="86"/>
      <c r="RPJ5" s="86"/>
      <c r="RPK5" s="86"/>
      <c r="RPL5" s="86"/>
      <c r="RPM5" s="86"/>
      <c r="RPN5" s="86"/>
      <c r="RPO5" s="86"/>
      <c r="RPP5" s="86"/>
      <c r="RPQ5" s="86"/>
      <c r="RPR5" s="86"/>
      <c r="RPS5" s="86"/>
      <c r="RPT5" s="86"/>
      <c r="RPU5" s="86"/>
      <c r="RPV5" s="86"/>
      <c r="RPW5" s="86"/>
      <c r="RPX5" s="86"/>
      <c r="RPY5" s="86"/>
      <c r="RPZ5" s="86"/>
      <c r="RQA5" s="86"/>
      <c r="RQB5" s="86"/>
      <c r="RQC5" s="86"/>
      <c r="RQD5" s="86"/>
      <c r="RQE5" s="86"/>
      <c r="RQF5" s="86"/>
      <c r="RQG5" s="86"/>
      <c r="RQH5" s="86"/>
      <c r="RQI5" s="86"/>
      <c r="RQJ5" s="86"/>
      <c r="RQK5" s="86"/>
      <c r="RQL5" s="86"/>
      <c r="RQM5" s="86"/>
      <c r="RQN5" s="86"/>
      <c r="RQO5" s="86"/>
      <c r="RQP5" s="86"/>
      <c r="RQQ5" s="86"/>
      <c r="RQR5" s="86"/>
      <c r="RQS5" s="86"/>
      <c r="RQT5" s="86"/>
      <c r="RQU5" s="86"/>
      <c r="RQV5" s="86"/>
      <c r="RQW5" s="86"/>
      <c r="RQX5" s="86"/>
      <c r="RQY5" s="86"/>
      <c r="RQZ5" s="86"/>
      <c r="RRA5" s="86"/>
      <c r="RRB5" s="86"/>
      <c r="RRC5" s="86"/>
      <c r="RRD5" s="86"/>
      <c r="RRE5" s="86"/>
      <c r="RRF5" s="86"/>
      <c r="RRG5" s="86"/>
      <c r="RRH5" s="86"/>
      <c r="RRI5" s="86"/>
      <c r="RRJ5" s="86"/>
      <c r="RRK5" s="86"/>
      <c r="RRL5" s="86"/>
      <c r="RRM5" s="86"/>
      <c r="RRN5" s="86"/>
      <c r="RRO5" s="86"/>
      <c r="RRP5" s="86"/>
      <c r="RRQ5" s="86"/>
      <c r="RRR5" s="86"/>
      <c r="RRS5" s="86"/>
      <c r="RRT5" s="86"/>
      <c r="RRU5" s="86"/>
      <c r="RRV5" s="86"/>
      <c r="RRW5" s="86"/>
      <c r="RRX5" s="86"/>
      <c r="RRY5" s="86"/>
      <c r="RRZ5" s="86"/>
      <c r="RSA5" s="86"/>
      <c r="RSB5" s="86"/>
      <c r="RSC5" s="86"/>
      <c r="RSD5" s="86"/>
      <c r="RSE5" s="86"/>
      <c r="RSF5" s="86"/>
      <c r="RSG5" s="86"/>
      <c r="RSH5" s="86"/>
      <c r="RSI5" s="86"/>
      <c r="RSJ5" s="86"/>
      <c r="RSK5" s="86"/>
      <c r="RSL5" s="86"/>
      <c r="RSM5" s="86"/>
      <c r="RSN5" s="86"/>
      <c r="RSO5" s="86"/>
      <c r="RSP5" s="86"/>
      <c r="RSQ5" s="86"/>
      <c r="RSR5" s="86"/>
      <c r="RSS5" s="86"/>
      <c r="RST5" s="86"/>
      <c r="RSU5" s="86"/>
      <c r="RSV5" s="86"/>
      <c r="RSW5" s="86"/>
      <c r="RSX5" s="86"/>
      <c r="RSY5" s="86"/>
      <c r="RSZ5" s="86"/>
      <c r="RTA5" s="86"/>
      <c r="RTB5" s="86"/>
      <c r="RTC5" s="86"/>
      <c r="RTD5" s="86"/>
      <c r="RTE5" s="86"/>
      <c r="RTF5" s="86"/>
      <c r="RTG5" s="86"/>
      <c r="RTH5" s="86"/>
      <c r="RTI5" s="86"/>
      <c r="RTJ5" s="86"/>
      <c r="RTK5" s="86"/>
      <c r="RTL5" s="86"/>
      <c r="RTM5" s="86"/>
      <c r="RTN5" s="86"/>
      <c r="RTO5" s="86"/>
      <c r="RTP5" s="86"/>
      <c r="RTQ5" s="86"/>
      <c r="RTR5" s="86"/>
      <c r="RTS5" s="86"/>
      <c r="RTT5" s="86"/>
      <c r="RTU5" s="86"/>
      <c r="RTV5" s="86"/>
      <c r="RTW5" s="86"/>
      <c r="RTX5" s="86"/>
      <c r="RTY5" s="86"/>
      <c r="RTZ5" s="86"/>
      <c r="RUA5" s="86"/>
      <c r="RUB5" s="86"/>
      <c r="RUC5" s="86"/>
      <c r="RUD5" s="86"/>
      <c r="RUE5" s="86"/>
      <c r="RUF5" s="86"/>
      <c r="RUG5" s="86"/>
      <c r="RUH5" s="86"/>
      <c r="RUI5" s="86"/>
      <c r="RUJ5" s="86"/>
      <c r="RUK5" s="86"/>
      <c r="RUL5" s="86"/>
      <c r="RUM5" s="86"/>
      <c r="RUN5" s="86"/>
      <c r="RUO5" s="86"/>
      <c r="RUP5" s="86"/>
      <c r="RUQ5" s="86"/>
      <c r="RUR5" s="86"/>
      <c r="RUS5" s="86"/>
      <c r="RUT5" s="86"/>
      <c r="RUU5" s="86"/>
      <c r="RUV5" s="86"/>
      <c r="RUW5" s="86"/>
      <c r="RUX5" s="86"/>
      <c r="RUY5" s="86"/>
      <c r="RUZ5" s="86"/>
      <c r="RVA5" s="86"/>
      <c r="RVB5" s="86"/>
      <c r="RVC5" s="86"/>
      <c r="RVD5" s="86"/>
      <c r="RVE5" s="86"/>
      <c r="RVF5" s="86"/>
      <c r="RVG5" s="86"/>
      <c r="RVH5" s="86"/>
      <c r="RVI5" s="86"/>
      <c r="RVJ5" s="86"/>
      <c r="RVK5" s="86"/>
      <c r="RVL5" s="86"/>
      <c r="RVM5" s="86"/>
      <c r="RVN5" s="86"/>
      <c r="RVO5" s="86"/>
      <c r="RVP5" s="86"/>
      <c r="RVQ5" s="86"/>
      <c r="RVR5" s="86"/>
      <c r="RVS5" s="86"/>
      <c r="RVT5" s="86"/>
      <c r="RVU5" s="86"/>
      <c r="RVV5" s="86"/>
      <c r="RVW5" s="86"/>
      <c r="RVX5" s="86"/>
      <c r="RVY5" s="86"/>
      <c r="RVZ5" s="86"/>
      <c r="RWA5" s="86"/>
      <c r="RWB5" s="86"/>
      <c r="RWC5" s="86"/>
      <c r="RWD5" s="86"/>
      <c r="RWE5" s="86"/>
      <c r="RWF5" s="86"/>
      <c r="RWG5" s="86"/>
      <c r="RWH5" s="86"/>
      <c r="RWI5" s="86"/>
      <c r="RWJ5" s="86"/>
      <c r="RWK5" s="86"/>
      <c r="RWL5" s="86"/>
      <c r="RWM5" s="86"/>
      <c r="RWN5" s="86"/>
      <c r="RWO5" s="86"/>
      <c r="RWP5" s="86"/>
      <c r="RWQ5" s="86"/>
      <c r="RWR5" s="86"/>
      <c r="RWS5" s="86"/>
      <c r="RWT5" s="86"/>
      <c r="RWU5" s="86"/>
      <c r="RWV5" s="86"/>
      <c r="RWW5" s="86"/>
      <c r="RWX5" s="86"/>
      <c r="RWY5" s="86"/>
      <c r="RWZ5" s="86"/>
      <c r="RXA5" s="86"/>
      <c r="RXB5" s="86"/>
      <c r="RXC5" s="86"/>
      <c r="RXD5" s="86"/>
      <c r="RXE5" s="86"/>
      <c r="RXF5" s="86"/>
      <c r="RXG5" s="86"/>
      <c r="RXH5" s="86"/>
      <c r="RXI5" s="86"/>
      <c r="RXJ5" s="86"/>
      <c r="RXK5" s="86"/>
      <c r="RXL5" s="86"/>
      <c r="RXM5" s="86"/>
      <c r="RXN5" s="86"/>
      <c r="RXO5" s="86"/>
      <c r="RXP5" s="86"/>
      <c r="RXQ5" s="86"/>
      <c r="RXR5" s="86"/>
      <c r="RXS5" s="86"/>
      <c r="RXT5" s="86"/>
      <c r="RXU5" s="86"/>
      <c r="RXV5" s="86"/>
      <c r="RXW5" s="86"/>
      <c r="RXX5" s="86"/>
      <c r="RXY5" s="86"/>
      <c r="RXZ5" s="86"/>
      <c r="RYA5" s="86"/>
      <c r="RYB5" s="86"/>
      <c r="RYC5" s="86"/>
      <c r="RYD5" s="86"/>
      <c r="RYE5" s="86"/>
      <c r="RYF5" s="86"/>
      <c r="RYG5" s="86"/>
      <c r="RYH5" s="86"/>
      <c r="RYI5" s="86"/>
      <c r="RYJ5" s="86"/>
      <c r="RYK5" s="86"/>
      <c r="RYL5" s="86"/>
      <c r="RYM5" s="86"/>
      <c r="RYN5" s="86"/>
      <c r="RYO5" s="86"/>
      <c r="RYP5" s="86"/>
      <c r="RYQ5" s="86"/>
      <c r="RYR5" s="86"/>
      <c r="RYS5" s="86"/>
      <c r="RYT5" s="86"/>
      <c r="RYU5" s="86"/>
      <c r="RYV5" s="86"/>
      <c r="RYW5" s="86"/>
      <c r="RYX5" s="86"/>
      <c r="RYY5" s="86"/>
      <c r="RYZ5" s="86"/>
      <c r="RZA5" s="86"/>
      <c r="RZB5" s="86"/>
      <c r="RZC5" s="86"/>
      <c r="RZD5" s="86"/>
      <c r="RZE5" s="86"/>
      <c r="RZF5" s="86"/>
      <c r="RZG5" s="86"/>
      <c r="RZH5" s="86"/>
      <c r="RZI5" s="86"/>
      <c r="RZJ5" s="86"/>
      <c r="RZK5" s="86"/>
      <c r="RZL5" s="86"/>
      <c r="RZM5" s="86"/>
      <c r="RZN5" s="86"/>
      <c r="RZO5" s="86"/>
      <c r="RZP5" s="86"/>
      <c r="RZQ5" s="86"/>
      <c r="RZR5" s="86"/>
      <c r="RZS5" s="86"/>
      <c r="RZT5" s="86"/>
      <c r="RZU5" s="86"/>
      <c r="RZV5" s="86"/>
      <c r="RZW5" s="86"/>
      <c r="RZX5" s="86"/>
      <c r="RZY5" s="86"/>
      <c r="RZZ5" s="86"/>
      <c r="SAA5" s="86"/>
      <c r="SAB5" s="86"/>
      <c r="SAC5" s="86"/>
      <c r="SAD5" s="86"/>
      <c r="SAE5" s="86"/>
      <c r="SAF5" s="86"/>
      <c r="SAG5" s="86"/>
      <c r="SAH5" s="86"/>
      <c r="SAI5" s="86"/>
      <c r="SAJ5" s="86"/>
      <c r="SAK5" s="86"/>
      <c r="SAL5" s="86"/>
      <c r="SAM5" s="86"/>
      <c r="SAN5" s="86"/>
      <c r="SAO5" s="86"/>
      <c r="SAP5" s="86"/>
      <c r="SAQ5" s="86"/>
      <c r="SAR5" s="86"/>
      <c r="SAS5" s="86"/>
      <c r="SAT5" s="86"/>
      <c r="SAU5" s="86"/>
      <c r="SAV5" s="86"/>
      <c r="SAW5" s="86"/>
      <c r="SAX5" s="86"/>
      <c r="SAY5" s="86"/>
      <c r="SAZ5" s="86"/>
      <c r="SBA5" s="86"/>
      <c r="SBB5" s="86"/>
      <c r="SBC5" s="86"/>
      <c r="SBD5" s="86"/>
      <c r="SBE5" s="86"/>
      <c r="SBF5" s="86"/>
      <c r="SBG5" s="86"/>
      <c r="SBH5" s="86"/>
      <c r="SBI5" s="86"/>
      <c r="SBJ5" s="86"/>
      <c r="SBK5" s="86"/>
      <c r="SBL5" s="86"/>
      <c r="SBM5" s="86"/>
      <c r="SBN5" s="86"/>
      <c r="SBO5" s="86"/>
      <c r="SBP5" s="86"/>
      <c r="SBQ5" s="86"/>
      <c r="SBR5" s="86"/>
      <c r="SBS5" s="86"/>
      <c r="SBT5" s="86"/>
      <c r="SBU5" s="86"/>
      <c r="SBV5" s="86"/>
      <c r="SBW5" s="86"/>
      <c r="SBX5" s="86"/>
      <c r="SBY5" s="86"/>
      <c r="SBZ5" s="86"/>
      <c r="SCA5" s="86"/>
      <c r="SCB5" s="86"/>
      <c r="SCC5" s="86"/>
      <c r="SCD5" s="86"/>
      <c r="SCE5" s="86"/>
      <c r="SCF5" s="86"/>
      <c r="SCG5" s="86"/>
      <c r="SCH5" s="86"/>
      <c r="SCI5" s="86"/>
      <c r="SCJ5" s="86"/>
      <c r="SCK5" s="86"/>
      <c r="SCL5" s="86"/>
      <c r="SCM5" s="86"/>
      <c r="SCN5" s="86"/>
      <c r="SCO5" s="86"/>
      <c r="SCP5" s="86"/>
      <c r="SCQ5" s="86"/>
      <c r="SCR5" s="86"/>
      <c r="SCS5" s="86"/>
      <c r="SCT5" s="86"/>
      <c r="SCU5" s="86"/>
      <c r="SCV5" s="86"/>
      <c r="SCW5" s="86"/>
      <c r="SCX5" s="86"/>
      <c r="SCY5" s="86"/>
      <c r="SCZ5" s="86"/>
      <c r="SDA5" s="86"/>
      <c r="SDB5" s="86"/>
      <c r="SDC5" s="86"/>
      <c r="SDD5" s="86"/>
      <c r="SDE5" s="86"/>
      <c r="SDF5" s="86"/>
      <c r="SDG5" s="86"/>
      <c r="SDH5" s="86"/>
      <c r="SDI5" s="86"/>
      <c r="SDJ5" s="86"/>
      <c r="SDK5" s="86"/>
      <c r="SDL5" s="86"/>
      <c r="SDM5" s="86"/>
      <c r="SDN5" s="86"/>
      <c r="SDO5" s="86"/>
      <c r="SDP5" s="86"/>
      <c r="SDQ5" s="86"/>
      <c r="SDR5" s="86"/>
      <c r="SDS5" s="86"/>
      <c r="SDT5" s="86"/>
      <c r="SDU5" s="86"/>
      <c r="SDV5" s="86"/>
      <c r="SDW5" s="86"/>
      <c r="SDX5" s="86"/>
      <c r="SDY5" s="86"/>
      <c r="SDZ5" s="86"/>
      <c r="SEA5" s="86"/>
      <c r="SEB5" s="86"/>
      <c r="SEC5" s="86"/>
      <c r="SED5" s="86"/>
      <c r="SEE5" s="86"/>
      <c r="SEF5" s="86"/>
      <c r="SEG5" s="86"/>
      <c r="SEH5" s="86"/>
      <c r="SEI5" s="86"/>
      <c r="SEJ5" s="86"/>
      <c r="SEK5" s="86"/>
      <c r="SEL5" s="86"/>
      <c r="SEM5" s="86"/>
      <c r="SEN5" s="86"/>
      <c r="SEO5" s="86"/>
      <c r="SEP5" s="86"/>
      <c r="SEQ5" s="86"/>
      <c r="SER5" s="86"/>
      <c r="SES5" s="86"/>
      <c r="SET5" s="86"/>
      <c r="SEU5" s="86"/>
      <c r="SEV5" s="86"/>
      <c r="SEW5" s="86"/>
      <c r="SEX5" s="86"/>
      <c r="SEY5" s="86"/>
      <c r="SEZ5" s="86"/>
      <c r="SFA5" s="86"/>
      <c r="SFB5" s="86"/>
      <c r="SFC5" s="86"/>
      <c r="SFD5" s="86"/>
      <c r="SFE5" s="86"/>
      <c r="SFF5" s="86"/>
      <c r="SFG5" s="86"/>
      <c r="SFH5" s="86"/>
      <c r="SFI5" s="86"/>
      <c r="SFJ5" s="86"/>
      <c r="SFK5" s="86"/>
      <c r="SFL5" s="86"/>
      <c r="SFM5" s="86"/>
      <c r="SFN5" s="86"/>
      <c r="SFO5" s="86"/>
      <c r="SFP5" s="86"/>
      <c r="SFQ5" s="86"/>
      <c r="SFR5" s="86"/>
      <c r="SFS5" s="86"/>
      <c r="SFT5" s="86"/>
      <c r="SFU5" s="86"/>
      <c r="SFV5" s="86"/>
      <c r="SFW5" s="86"/>
      <c r="SFX5" s="86"/>
      <c r="SFY5" s="86"/>
      <c r="SFZ5" s="86"/>
      <c r="SGA5" s="86"/>
      <c r="SGB5" s="86"/>
      <c r="SGC5" s="86"/>
      <c r="SGD5" s="86"/>
      <c r="SGE5" s="86"/>
      <c r="SGF5" s="86"/>
      <c r="SGG5" s="86"/>
      <c r="SGH5" s="86"/>
      <c r="SGI5" s="86"/>
      <c r="SGJ5" s="86"/>
      <c r="SGK5" s="86"/>
      <c r="SGL5" s="86"/>
      <c r="SGM5" s="86"/>
      <c r="SGN5" s="86"/>
      <c r="SGO5" s="86"/>
      <c r="SGP5" s="86"/>
      <c r="SGQ5" s="86"/>
      <c r="SGR5" s="86"/>
      <c r="SGS5" s="86"/>
      <c r="SGT5" s="86"/>
      <c r="SGU5" s="86"/>
      <c r="SGV5" s="86"/>
      <c r="SGW5" s="86"/>
      <c r="SGX5" s="86"/>
      <c r="SGY5" s="86"/>
      <c r="SGZ5" s="86"/>
      <c r="SHA5" s="86"/>
      <c r="SHB5" s="86"/>
      <c r="SHC5" s="86"/>
      <c r="SHD5" s="86"/>
      <c r="SHE5" s="86"/>
      <c r="SHF5" s="86"/>
      <c r="SHG5" s="86"/>
      <c r="SHH5" s="86"/>
      <c r="SHI5" s="86"/>
      <c r="SHJ5" s="86"/>
      <c r="SHK5" s="86"/>
      <c r="SHL5" s="86"/>
      <c r="SHM5" s="86"/>
      <c r="SHN5" s="86"/>
      <c r="SHO5" s="86"/>
      <c r="SHP5" s="86"/>
      <c r="SHQ5" s="86"/>
      <c r="SHR5" s="86"/>
      <c r="SHS5" s="86"/>
      <c r="SHT5" s="86"/>
      <c r="SHU5" s="86"/>
      <c r="SHV5" s="86"/>
      <c r="SHW5" s="86"/>
      <c r="SHX5" s="86"/>
      <c r="SHY5" s="86"/>
      <c r="SHZ5" s="86"/>
      <c r="SIA5" s="86"/>
      <c r="SIB5" s="86"/>
      <c r="SIC5" s="86"/>
      <c r="SID5" s="86"/>
      <c r="SIE5" s="86"/>
      <c r="SIF5" s="86"/>
      <c r="SIG5" s="86"/>
      <c r="SIH5" s="86"/>
      <c r="SII5" s="86"/>
      <c r="SIJ5" s="86"/>
      <c r="SIK5" s="86"/>
      <c r="SIL5" s="86"/>
      <c r="SIM5" s="86"/>
      <c r="SIN5" s="86"/>
      <c r="SIO5" s="86"/>
      <c r="SIP5" s="86"/>
      <c r="SIQ5" s="86"/>
      <c r="SIR5" s="86"/>
      <c r="SIS5" s="86"/>
      <c r="SIT5" s="86"/>
      <c r="SIU5" s="86"/>
      <c r="SIV5" s="86"/>
      <c r="SIW5" s="86"/>
      <c r="SIX5" s="86"/>
      <c r="SIY5" s="86"/>
      <c r="SIZ5" s="86"/>
      <c r="SJA5" s="86"/>
      <c r="SJB5" s="86"/>
      <c r="SJC5" s="86"/>
      <c r="SJD5" s="86"/>
      <c r="SJE5" s="86"/>
      <c r="SJF5" s="86"/>
      <c r="SJG5" s="86"/>
      <c r="SJH5" s="86"/>
      <c r="SJI5" s="86"/>
      <c r="SJJ5" s="86"/>
      <c r="SJK5" s="86"/>
      <c r="SJL5" s="86"/>
      <c r="SJM5" s="86"/>
      <c r="SJN5" s="86"/>
      <c r="SJO5" s="86"/>
      <c r="SJP5" s="86"/>
      <c r="SJQ5" s="86"/>
      <c r="SJR5" s="86"/>
      <c r="SJS5" s="86"/>
      <c r="SJT5" s="86"/>
      <c r="SJU5" s="86"/>
      <c r="SJV5" s="86"/>
      <c r="SJW5" s="86"/>
      <c r="SJX5" s="86"/>
      <c r="SJY5" s="86"/>
      <c r="SJZ5" s="86"/>
      <c r="SKA5" s="86"/>
      <c r="SKB5" s="86"/>
      <c r="SKC5" s="86"/>
      <c r="SKD5" s="86"/>
      <c r="SKE5" s="86"/>
      <c r="SKF5" s="86"/>
      <c r="SKG5" s="86"/>
      <c r="SKH5" s="86"/>
      <c r="SKI5" s="86"/>
      <c r="SKJ5" s="86"/>
      <c r="SKK5" s="86"/>
      <c r="SKL5" s="86"/>
      <c r="SKM5" s="86"/>
      <c r="SKN5" s="86"/>
      <c r="SKO5" s="86"/>
      <c r="SKP5" s="86"/>
      <c r="SKQ5" s="86"/>
      <c r="SKR5" s="86"/>
      <c r="SKS5" s="86"/>
      <c r="SKT5" s="86"/>
      <c r="SKU5" s="86"/>
      <c r="SKV5" s="86"/>
      <c r="SKW5" s="86"/>
      <c r="SKX5" s="86"/>
      <c r="SKY5" s="86"/>
      <c r="SKZ5" s="86"/>
      <c r="SLA5" s="86"/>
      <c r="SLB5" s="86"/>
      <c r="SLC5" s="86"/>
      <c r="SLD5" s="86"/>
      <c r="SLE5" s="86"/>
      <c r="SLF5" s="86"/>
      <c r="SLG5" s="86"/>
      <c r="SLH5" s="86"/>
      <c r="SLI5" s="86"/>
      <c r="SLJ5" s="86"/>
      <c r="SLK5" s="86"/>
      <c r="SLL5" s="86"/>
      <c r="SLM5" s="86"/>
      <c r="SLN5" s="86"/>
      <c r="SLO5" s="86"/>
      <c r="SLP5" s="86"/>
      <c r="SLQ5" s="86"/>
      <c r="SLR5" s="86"/>
      <c r="SLS5" s="86"/>
      <c r="SLT5" s="86"/>
      <c r="SLU5" s="86"/>
      <c r="SLV5" s="86"/>
      <c r="SLW5" s="86"/>
      <c r="SLX5" s="86"/>
      <c r="SLY5" s="86"/>
      <c r="SLZ5" s="86"/>
      <c r="SMA5" s="86"/>
      <c r="SMB5" s="86"/>
      <c r="SMC5" s="86"/>
      <c r="SMD5" s="86"/>
      <c r="SME5" s="86"/>
      <c r="SMF5" s="86"/>
      <c r="SMG5" s="86"/>
      <c r="SMH5" s="86"/>
      <c r="SMI5" s="86"/>
      <c r="SMJ5" s="86"/>
      <c r="SMK5" s="86"/>
      <c r="SML5" s="86"/>
      <c r="SMM5" s="86"/>
      <c r="SMN5" s="86"/>
      <c r="SMO5" s="86"/>
      <c r="SMP5" s="86"/>
      <c r="SMQ5" s="86"/>
      <c r="SMR5" s="86"/>
      <c r="SMS5" s="86"/>
      <c r="SMT5" s="86"/>
      <c r="SMU5" s="86"/>
      <c r="SMV5" s="86"/>
      <c r="SMW5" s="86"/>
      <c r="SMX5" s="86"/>
      <c r="SMY5" s="86"/>
      <c r="SMZ5" s="86"/>
      <c r="SNA5" s="86"/>
      <c r="SNB5" s="86"/>
      <c r="SNC5" s="86"/>
      <c r="SND5" s="86"/>
      <c r="SNE5" s="86"/>
      <c r="SNF5" s="86"/>
      <c r="SNG5" s="86"/>
      <c r="SNH5" s="86"/>
      <c r="SNI5" s="86"/>
      <c r="SNJ5" s="86"/>
      <c r="SNK5" s="86"/>
      <c r="SNL5" s="86"/>
      <c r="SNM5" s="86"/>
      <c r="SNN5" s="86"/>
      <c r="SNO5" s="86"/>
      <c r="SNP5" s="86"/>
      <c r="SNQ5" s="86"/>
      <c r="SNR5" s="86"/>
      <c r="SNS5" s="86"/>
      <c r="SNT5" s="86"/>
      <c r="SNU5" s="86"/>
      <c r="SNV5" s="86"/>
      <c r="SNW5" s="86"/>
      <c r="SNX5" s="86"/>
      <c r="SNY5" s="86"/>
      <c r="SNZ5" s="86"/>
      <c r="SOA5" s="86"/>
      <c r="SOB5" s="86"/>
      <c r="SOC5" s="86"/>
      <c r="SOD5" s="86"/>
      <c r="SOE5" s="86"/>
      <c r="SOF5" s="86"/>
      <c r="SOG5" s="86"/>
      <c r="SOH5" s="86"/>
      <c r="SOI5" s="86"/>
      <c r="SOJ5" s="86"/>
      <c r="SOK5" s="86"/>
      <c r="SOL5" s="86"/>
      <c r="SOM5" s="86"/>
      <c r="SON5" s="86"/>
      <c r="SOO5" s="86"/>
      <c r="SOP5" s="86"/>
      <c r="SOQ5" s="86"/>
      <c r="SOR5" s="86"/>
      <c r="SOS5" s="86"/>
      <c r="SOT5" s="86"/>
      <c r="SOU5" s="86"/>
      <c r="SOV5" s="86"/>
      <c r="SOW5" s="86"/>
      <c r="SOX5" s="86"/>
      <c r="SOY5" s="86"/>
      <c r="SOZ5" s="86"/>
      <c r="SPA5" s="86"/>
      <c r="SPB5" s="86"/>
      <c r="SPC5" s="86"/>
      <c r="SPD5" s="86"/>
      <c r="SPE5" s="86"/>
      <c r="SPF5" s="86"/>
      <c r="SPG5" s="86"/>
      <c r="SPH5" s="86"/>
      <c r="SPI5" s="86"/>
      <c r="SPJ5" s="86"/>
      <c r="SPK5" s="86"/>
      <c r="SPL5" s="86"/>
      <c r="SPM5" s="86"/>
      <c r="SPN5" s="86"/>
      <c r="SPO5" s="86"/>
      <c r="SPP5" s="86"/>
      <c r="SPQ5" s="86"/>
      <c r="SPR5" s="86"/>
      <c r="SPS5" s="86"/>
      <c r="SPT5" s="86"/>
      <c r="SPU5" s="86"/>
      <c r="SPV5" s="86"/>
      <c r="SPW5" s="86"/>
      <c r="SPX5" s="86"/>
      <c r="SPY5" s="86"/>
      <c r="SPZ5" s="86"/>
      <c r="SQA5" s="86"/>
      <c r="SQB5" s="86"/>
      <c r="SQC5" s="86"/>
      <c r="SQD5" s="86"/>
      <c r="SQE5" s="86"/>
      <c r="SQF5" s="86"/>
      <c r="SQG5" s="86"/>
      <c r="SQH5" s="86"/>
      <c r="SQI5" s="86"/>
      <c r="SQJ5" s="86"/>
      <c r="SQK5" s="86"/>
      <c r="SQL5" s="86"/>
      <c r="SQM5" s="86"/>
      <c r="SQN5" s="86"/>
      <c r="SQO5" s="86"/>
      <c r="SQP5" s="86"/>
      <c r="SQQ5" s="86"/>
      <c r="SQR5" s="86"/>
      <c r="SQS5" s="86"/>
      <c r="SQT5" s="86"/>
      <c r="SQU5" s="86"/>
      <c r="SQV5" s="86"/>
      <c r="SQW5" s="86"/>
      <c r="SQX5" s="86"/>
      <c r="SQY5" s="86"/>
      <c r="SQZ5" s="86"/>
      <c r="SRA5" s="86"/>
      <c r="SRB5" s="86"/>
      <c r="SRC5" s="86"/>
      <c r="SRD5" s="86"/>
      <c r="SRE5" s="86"/>
      <c r="SRF5" s="86"/>
      <c r="SRG5" s="86"/>
      <c r="SRH5" s="86"/>
      <c r="SRI5" s="86"/>
      <c r="SRJ5" s="86"/>
      <c r="SRK5" s="86"/>
      <c r="SRL5" s="86"/>
      <c r="SRM5" s="86"/>
      <c r="SRN5" s="86"/>
      <c r="SRO5" s="86"/>
      <c r="SRP5" s="86"/>
      <c r="SRQ5" s="86"/>
      <c r="SRR5" s="86"/>
      <c r="SRS5" s="86"/>
      <c r="SRT5" s="86"/>
      <c r="SRU5" s="86"/>
      <c r="SRV5" s="86"/>
      <c r="SRW5" s="86"/>
      <c r="SRX5" s="86"/>
      <c r="SRY5" s="86"/>
      <c r="SRZ5" s="86"/>
      <c r="SSA5" s="86"/>
      <c r="SSB5" s="86"/>
      <c r="SSC5" s="86"/>
      <c r="SSD5" s="86"/>
      <c r="SSE5" s="86"/>
      <c r="SSF5" s="86"/>
      <c r="SSG5" s="86"/>
      <c r="SSH5" s="86"/>
      <c r="SSI5" s="86"/>
      <c r="SSJ5" s="86"/>
      <c r="SSK5" s="86"/>
      <c r="SSL5" s="86"/>
      <c r="SSM5" s="86"/>
      <c r="SSN5" s="86"/>
      <c r="SSO5" s="86"/>
      <c r="SSP5" s="86"/>
      <c r="SSQ5" s="86"/>
      <c r="SSR5" s="86"/>
      <c r="SSS5" s="86"/>
      <c r="SST5" s="86"/>
      <c r="SSU5" s="86"/>
      <c r="SSV5" s="86"/>
      <c r="SSW5" s="86"/>
      <c r="SSX5" s="86"/>
      <c r="SSY5" s="86"/>
      <c r="SSZ5" s="86"/>
      <c r="STA5" s="86"/>
      <c r="STB5" s="86"/>
      <c r="STC5" s="86"/>
      <c r="STD5" s="86"/>
      <c r="STE5" s="86"/>
      <c r="STF5" s="86"/>
      <c r="STG5" s="86"/>
      <c r="STH5" s="86"/>
      <c r="STI5" s="86"/>
      <c r="STJ5" s="86"/>
      <c r="STK5" s="86"/>
      <c r="STL5" s="86"/>
      <c r="STM5" s="86"/>
      <c r="STN5" s="86"/>
      <c r="STO5" s="86"/>
      <c r="STP5" s="86"/>
      <c r="STQ5" s="86"/>
      <c r="STR5" s="86"/>
      <c r="STS5" s="86"/>
      <c r="STT5" s="86"/>
      <c r="STU5" s="86"/>
      <c r="STV5" s="86"/>
      <c r="STW5" s="86"/>
      <c r="STX5" s="86"/>
      <c r="STY5" s="86"/>
      <c r="STZ5" s="86"/>
      <c r="SUA5" s="86"/>
      <c r="SUB5" s="86"/>
      <c r="SUC5" s="86"/>
      <c r="SUD5" s="86"/>
      <c r="SUE5" s="86"/>
      <c r="SUF5" s="86"/>
      <c r="SUG5" s="86"/>
      <c r="SUH5" s="86"/>
      <c r="SUI5" s="86"/>
      <c r="SUJ5" s="86"/>
      <c r="SUK5" s="86"/>
      <c r="SUL5" s="86"/>
      <c r="SUM5" s="86"/>
      <c r="SUN5" s="86"/>
      <c r="SUO5" s="86"/>
      <c r="SUP5" s="86"/>
      <c r="SUQ5" s="86"/>
      <c r="SUR5" s="86"/>
      <c r="SUS5" s="86"/>
      <c r="SUT5" s="86"/>
      <c r="SUU5" s="86"/>
      <c r="SUV5" s="86"/>
      <c r="SUW5" s="86"/>
      <c r="SUX5" s="86"/>
      <c r="SUY5" s="86"/>
      <c r="SUZ5" s="86"/>
      <c r="SVA5" s="86"/>
      <c r="SVB5" s="86"/>
      <c r="SVC5" s="86"/>
      <c r="SVD5" s="86"/>
      <c r="SVE5" s="86"/>
      <c r="SVF5" s="86"/>
      <c r="SVG5" s="86"/>
      <c r="SVH5" s="86"/>
      <c r="SVI5" s="86"/>
      <c r="SVJ5" s="86"/>
      <c r="SVK5" s="86"/>
      <c r="SVL5" s="86"/>
      <c r="SVM5" s="86"/>
      <c r="SVN5" s="86"/>
      <c r="SVO5" s="86"/>
      <c r="SVP5" s="86"/>
      <c r="SVQ5" s="86"/>
      <c r="SVR5" s="86"/>
      <c r="SVS5" s="86"/>
      <c r="SVT5" s="86"/>
      <c r="SVU5" s="86"/>
      <c r="SVV5" s="86"/>
      <c r="SVW5" s="86"/>
      <c r="SVX5" s="86"/>
      <c r="SVY5" s="86"/>
      <c r="SVZ5" s="86"/>
      <c r="SWA5" s="86"/>
      <c r="SWB5" s="86"/>
      <c r="SWC5" s="86"/>
      <c r="SWD5" s="86"/>
      <c r="SWE5" s="86"/>
      <c r="SWF5" s="86"/>
      <c r="SWG5" s="86"/>
      <c r="SWH5" s="86"/>
      <c r="SWI5" s="86"/>
      <c r="SWJ5" s="86"/>
      <c r="SWK5" s="86"/>
      <c r="SWL5" s="86"/>
      <c r="SWM5" s="86"/>
      <c r="SWN5" s="86"/>
      <c r="SWO5" s="86"/>
      <c r="SWP5" s="86"/>
      <c r="SWQ5" s="86"/>
      <c r="SWR5" s="86"/>
      <c r="SWS5" s="86"/>
      <c r="SWT5" s="86"/>
      <c r="SWU5" s="86"/>
      <c r="SWV5" s="86"/>
      <c r="SWW5" s="86"/>
      <c r="SWX5" s="86"/>
      <c r="SWY5" s="86"/>
      <c r="SWZ5" s="86"/>
      <c r="SXA5" s="86"/>
      <c r="SXB5" s="86"/>
      <c r="SXC5" s="86"/>
      <c r="SXD5" s="86"/>
      <c r="SXE5" s="86"/>
      <c r="SXF5" s="86"/>
      <c r="SXG5" s="86"/>
      <c r="SXH5" s="86"/>
      <c r="SXI5" s="86"/>
      <c r="SXJ5" s="86"/>
      <c r="SXK5" s="86"/>
      <c r="SXL5" s="86"/>
      <c r="SXM5" s="86"/>
      <c r="SXN5" s="86"/>
      <c r="SXO5" s="86"/>
      <c r="SXP5" s="86"/>
      <c r="SXQ5" s="86"/>
      <c r="SXR5" s="86"/>
      <c r="SXS5" s="86"/>
      <c r="SXT5" s="86"/>
      <c r="SXU5" s="86"/>
      <c r="SXV5" s="86"/>
      <c r="SXW5" s="86"/>
      <c r="SXX5" s="86"/>
      <c r="SXY5" s="86"/>
      <c r="SXZ5" s="86"/>
      <c r="SYA5" s="86"/>
      <c r="SYB5" s="86"/>
      <c r="SYC5" s="86"/>
      <c r="SYD5" s="86"/>
      <c r="SYE5" s="86"/>
      <c r="SYF5" s="86"/>
      <c r="SYG5" s="86"/>
      <c r="SYH5" s="86"/>
      <c r="SYI5" s="86"/>
      <c r="SYJ5" s="86"/>
      <c r="SYK5" s="86"/>
      <c r="SYL5" s="86"/>
      <c r="SYM5" s="86"/>
      <c r="SYN5" s="86"/>
      <c r="SYO5" s="86"/>
      <c r="SYP5" s="86"/>
      <c r="SYQ5" s="86"/>
      <c r="SYR5" s="86"/>
      <c r="SYS5" s="86"/>
      <c r="SYT5" s="86"/>
      <c r="SYU5" s="86"/>
      <c r="SYV5" s="86"/>
      <c r="SYW5" s="86"/>
      <c r="SYX5" s="86"/>
      <c r="SYY5" s="86"/>
      <c r="SYZ5" s="86"/>
      <c r="SZA5" s="86"/>
      <c r="SZB5" s="86"/>
      <c r="SZC5" s="86"/>
      <c r="SZD5" s="86"/>
      <c r="SZE5" s="86"/>
      <c r="SZF5" s="86"/>
      <c r="SZG5" s="86"/>
      <c r="SZH5" s="86"/>
      <c r="SZI5" s="86"/>
      <c r="SZJ5" s="86"/>
      <c r="SZK5" s="86"/>
      <c r="SZL5" s="86"/>
      <c r="SZM5" s="86"/>
      <c r="SZN5" s="86"/>
      <c r="SZO5" s="86"/>
      <c r="SZP5" s="86"/>
      <c r="SZQ5" s="86"/>
      <c r="SZR5" s="86"/>
      <c r="SZS5" s="86"/>
      <c r="SZT5" s="86"/>
      <c r="SZU5" s="86"/>
      <c r="SZV5" s="86"/>
      <c r="SZW5" s="86"/>
      <c r="SZX5" s="86"/>
      <c r="SZY5" s="86"/>
      <c r="SZZ5" s="86"/>
      <c r="TAA5" s="86"/>
      <c r="TAB5" s="86"/>
      <c r="TAC5" s="86"/>
      <c r="TAD5" s="86"/>
      <c r="TAE5" s="86"/>
      <c r="TAF5" s="86"/>
      <c r="TAG5" s="86"/>
      <c r="TAH5" s="86"/>
      <c r="TAI5" s="86"/>
      <c r="TAJ5" s="86"/>
      <c r="TAK5" s="86"/>
      <c r="TAL5" s="86"/>
      <c r="TAM5" s="86"/>
      <c r="TAN5" s="86"/>
      <c r="TAO5" s="86"/>
      <c r="TAP5" s="86"/>
      <c r="TAQ5" s="86"/>
      <c r="TAR5" s="86"/>
      <c r="TAS5" s="86"/>
      <c r="TAT5" s="86"/>
      <c r="TAU5" s="86"/>
      <c r="TAV5" s="86"/>
      <c r="TAW5" s="86"/>
      <c r="TAX5" s="86"/>
      <c r="TAY5" s="86"/>
      <c r="TAZ5" s="86"/>
      <c r="TBA5" s="86"/>
      <c r="TBB5" s="86"/>
      <c r="TBC5" s="86"/>
      <c r="TBD5" s="86"/>
      <c r="TBE5" s="86"/>
      <c r="TBF5" s="86"/>
      <c r="TBG5" s="86"/>
      <c r="TBH5" s="86"/>
      <c r="TBI5" s="86"/>
      <c r="TBJ5" s="86"/>
      <c r="TBK5" s="86"/>
      <c r="TBL5" s="86"/>
      <c r="TBM5" s="86"/>
      <c r="TBN5" s="86"/>
      <c r="TBO5" s="86"/>
      <c r="TBP5" s="86"/>
      <c r="TBQ5" s="86"/>
      <c r="TBR5" s="86"/>
      <c r="TBS5" s="86"/>
      <c r="TBT5" s="86"/>
      <c r="TBU5" s="86"/>
      <c r="TBV5" s="86"/>
      <c r="TBW5" s="86"/>
      <c r="TBX5" s="86"/>
      <c r="TBY5" s="86"/>
      <c r="TBZ5" s="86"/>
      <c r="TCA5" s="86"/>
      <c r="TCB5" s="86"/>
      <c r="TCC5" s="86"/>
      <c r="TCD5" s="86"/>
      <c r="TCE5" s="86"/>
      <c r="TCF5" s="86"/>
      <c r="TCG5" s="86"/>
      <c r="TCH5" s="86"/>
      <c r="TCI5" s="86"/>
      <c r="TCJ5" s="86"/>
      <c r="TCK5" s="86"/>
      <c r="TCL5" s="86"/>
      <c r="TCM5" s="86"/>
      <c r="TCN5" s="86"/>
      <c r="TCO5" s="86"/>
      <c r="TCP5" s="86"/>
      <c r="TCQ5" s="86"/>
      <c r="TCR5" s="86"/>
      <c r="TCS5" s="86"/>
      <c r="TCT5" s="86"/>
      <c r="TCU5" s="86"/>
      <c r="TCV5" s="86"/>
      <c r="TCW5" s="86"/>
      <c r="TCX5" s="86"/>
      <c r="TCY5" s="86"/>
      <c r="TCZ5" s="86"/>
      <c r="TDA5" s="86"/>
      <c r="TDB5" s="86"/>
      <c r="TDC5" s="86"/>
      <c r="TDD5" s="86"/>
      <c r="TDE5" s="86"/>
      <c r="TDF5" s="86"/>
      <c r="TDG5" s="86"/>
      <c r="TDH5" s="86"/>
      <c r="TDI5" s="86"/>
      <c r="TDJ5" s="86"/>
      <c r="TDK5" s="86"/>
      <c r="TDL5" s="86"/>
      <c r="TDM5" s="86"/>
      <c r="TDN5" s="86"/>
      <c r="TDO5" s="86"/>
      <c r="TDP5" s="86"/>
      <c r="TDQ5" s="86"/>
      <c r="TDR5" s="86"/>
      <c r="TDS5" s="86"/>
      <c r="TDT5" s="86"/>
      <c r="TDU5" s="86"/>
      <c r="TDV5" s="86"/>
      <c r="TDW5" s="86"/>
      <c r="TDX5" s="86"/>
      <c r="TDY5" s="86"/>
      <c r="TDZ5" s="86"/>
      <c r="TEA5" s="86"/>
      <c r="TEB5" s="86"/>
      <c r="TEC5" s="86"/>
      <c r="TED5" s="86"/>
      <c r="TEE5" s="86"/>
      <c r="TEF5" s="86"/>
      <c r="TEG5" s="86"/>
      <c r="TEH5" s="86"/>
      <c r="TEI5" s="86"/>
      <c r="TEJ5" s="86"/>
      <c r="TEK5" s="86"/>
      <c r="TEL5" s="86"/>
      <c r="TEM5" s="86"/>
      <c r="TEN5" s="86"/>
      <c r="TEO5" s="86"/>
      <c r="TEP5" s="86"/>
      <c r="TEQ5" s="86"/>
      <c r="TER5" s="86"/>
      <c r="TES5" s="86"/>
      <c r="TET5" s="86"/>
      <c r="TEU5" s="86"/>
      <c r="TEV5" s="86"/>
      <c r="TEW5" s="86"/>
      <c r="TEX5" s="86"/>
      <c r="TEY5" s="86"/>
      <c r="TEZ5" s="86"/>
      <c r="TFA5" s="86"/>
      <c r="TFB5" s="86"/>
      <c r="TFC5" s="86"/>
      <c r="TFD5" s="86"/>
      <c r="TFE5" s="86"/>
      <c r="TFF5" s="86"/>
      <c r="TFG5" s="86"/>
      <c r="TFH5" s="86"/>
      <c r="TFI5" s="86"/>
      <c r="TFJ5" s="86"/>
      <c r="TFK5" s="86"/>
      <c r="TFL5" s="86"/>
      <c r="TFM5" s="86"/>
      <c r="TFN5" s="86"/>
      <c r="TFO5" s="86"/>
      <c r="TFP5" s="86"/>
      <c r="TFQ5" s="86"/>
      <c r="TFR5" s="86"/>
      <c r="TFS5" s="86"/>
      <c r="TFT5" s="86"/>
      <c r="TFU5" s="86"/>
      <c r="TFV5" s="86"/>
      <c r="TFW5" s="86"/>
      <c r="TFX5" s="86"/>
      <c r="TFY5" s="86"/>
      <c r="TFZ5" s="86"/>
      <c r="TGA5" s="86"/>
      <c r="TGB5" s="86"/>
      <c r="TGC5" s="86"/>
      <c r="TGD5" s="86"/>
      <c r="TGE5" s="86"/>
      <c r="TGF5" s="86"/>
      <c r="TGG5" s="86"/>
      <c r="TGH5" s="86"/>
      <c r="TGI5" s="86"/>
      <c r="TGJ5" s="86"/>
      <c r="TGK5" s="86"/>
      <c r="TGL5" s="86"/>
      <c r="TGM5" s="86"/>
      <c r="TGN5" s="86"/>
      <c r="TGO5" s="86"/>
      <c r="TGP5" s="86"/>
      <c r="TGQ5" s="86"/>
      <c r="TGR5" s="86"/>
      <c r="TGS5" s="86"/>
      <c r="TGT5" s="86"/>
      <c r="TGU5" s="86"/>
      <c r="TGV5" s="86"/>
      <c r="TGW5" s="86"/>
      <c r="TGX5" s="86"/>
      <c r="TGY5" s="86"/>
      <c r="TGZ5" s="86"/>
      <c r="THA5" s="86"/>
      <c r="THB5" s="86"/>
      <c r="THC5" s="86"/>
      <c r="THD5" s="86"/>
      <c r="THE5" s="86"/>
      <c r="THF5" s="86"/>
      <c r="THG5" s="86"/>
      <c r="THH5" s="86"/>
      <c r="THI5" s="86"/>
      <c r="THJ5" s="86"/>
      <c r="THK5" s="86"/>
      <c r="THL5" s="86"/>
      <c r="THM5" s="86"/>
      <c r="THN5" s="86"/>
      <c r="THO5" s="86"/>
      <c r="THP5" s="86"/>
      <c r="THQ5" s="86"/>
      <c r="THR5" s="86"/>
      <c r="THS5" s="86"/>
      <c r="THT5" s="86"/>
      <c r="THU5" s="86"/>
      <c r="THV5" s="86"/>
      <c r="THW5" s="86"/>
      <c r="THX5" s="86"/>
      <c r="THY5" s="86"/>
      <c r="THZ5" s="86"/>
      <c r="TIA5" s="86"/>
      <c r="TIB5" s="86"/>
      <c r="TIC5" s="86"/>
      <c r="TID5" s="86"/>
      <c r="TIE5" s="86"/>
      <c r="TIF5" s="86"/>
      <c r="TIG5" s="86"/>
      <c r="TIH5" s="86"/>
      <c r="TII5" s="86"/>
      <c r="TIJ5" s="86"/>
      <c r="TIK5" s="86"/>
      <c r="TIL5" s="86"/>
      <c r="TIM5" s="86"/>
      <c r="TIN5" s="86"/>
      <c r="TIO5" s="86"/>
      <c r="TIP5" s="86"/>
      <c r="TIQ5" s="86"/>
      <c r="TIR5" s="86"/>
      <c r="TIS5" s="86"/>
      <c r="TIT5" s="86"/>
      <c r="TIU5" s="86"/>
      <c r="TIV5" s="86"/>
      <c r="TIW5" s="86"/>
      <c r="TIX5" s="86"/>
      <c r="TIY5" s="86"/>
      <c r="TIZ5" s="86"/>
      <c r="TJA5" s="86"/>
      <c r="TJB5" s="86"/>
      <c r="TJC5" s="86"/>
      <c r="TJD5" s="86"/>
      <c r="TJE5" s="86"/>
      <c r="TJF5" s="86"/>
      <c r="TJG5" s="86"/>
      <c r="TJH5" s="86"/>
      <c r="TJI5" s="86"/>
      <c r="TJJ5" s="86"/>
      <c r="TJK5" s="86"/>
      <c r="TJL5" s="86"/>
      <c r="TJM5" s="86"/>
      <c r="TJN5" s="86"/>
      <c r="TJO5" s="86"/>
      <c r="TJP5" s="86"/>
      <c r="TJQ5" s="86"/>
      <c r="TJR5" s="86"/>
      <c r="TJS5" s="86"/>
      <c r="TJT5" s="86"/>
      <c r="TJU5" s="86"/>
      <c r="TJV5" s="86"/>
      <c r="TJW5" s="86"/>
      <c r="TJX5" s="86"/>
      <c r="TJY5" s="86"/>
      <c r="TJZ5" s="86"/>
      <c r="TKA5" s="86"/>
      <c r="TKB5" s="86"/>
      <c r="TKC5" s="86"/>
      <c r="TKD5" s="86"/>
      <c r="TKE5" s="86"/>
      <c r="TKF5" s="86"/>
      <c r="TKG5" s="86"/>
      <c r="TKH5" s="86"/>
      <c r="TKI5" s="86"/>
      <c r="TKJ5" s="86"/>
      <c r="TKK5" s="86"/>
      <c r="TKL5" s="86"/>
      <c r="TKM5" s="86"/>
      <c r="TKN5" s="86"/>
      <c r="TKO5" s="86"/>
      <c r="TKP5" s="86"/>
      <c r="TKQ5" s="86"/>
      <c r="TKR5" s="86"/>
      <c r="TKS5" s="86"/>
      <c r="TKT5" s="86"/>
      <c r="TKU5" s="86"/>
      <c r="TKV5" s="86"/>
      <c r="TKW5" s="86"/>
      <c r="TKX5" s="86"/>
      <c r="TKY5" s="86"/>
      <c r="TKZ5" s="86"/>
      <c r="TLA5" s="86"/>
      <c r="TLB5" s="86"/>
      <c r="TLC5" s="86"/>
      <c r="TLD5" s="86"/>
      <c r="TLE5" s="86"/>
      <c r="TLF5" s="86"/>
      <c r="TLG5" s="86"/>
      <c r="TLH5" s="86"/>
      <c r="TLI5" s="86"/>
      <c r="TLJ5" s="86"/>
      <c r="TLK5" s="86"/>
      <c r="TLL5" s="86"/>
      <c r="TLM5" s="86"/>
      <c r="TLN5" s="86"/>
      <c r="TLO5" s="86"/>
      <c r="TLP5" s="86"/>
      <c r="TLQ5" s="86"/>
      <c r="TLR5" s="86"/>
      <c r="TLS5" s="86"/>
      <c r="TLT5" s="86"/>
      <c r="TLU5" s="86"/>
      <c r="TLV5" s="86"/>
      <c r="TLW5" s="86"/>
      <c r="TLX5" s="86"/>
      <c r="TLY5" s="86"/>
      <c r="TLZ5" s="86"/>
      <c r="TMA5" s="86"/>
      <c r="TMB5" s="86"/>
      <c r="TMC5" s="86"/>
      <c r="TMD5" s="86"/>
      <c r="TME5" s="86"/>
      <c r="TMF5" s="86"/>
      <c r="TMG5" s="86"/>
      <c r="TMH5" s="86"/>
      <c r="TMI5" s="86"/>
      <c r="TMJ5" s="86"/>
      <c r="TMK5" s="86"/>
      <c r="TML5" s="86"/>
      <c r="TMM5" s="86"/>
      <c r="TMN5" s="86"/>
      <c r="TMO5" s="86"/>
      <c r="TMP5" s="86"/>
      <c r="TMQ5" s="86"/>
      <c r="TMR5" s="86"/>
      <c r="TMS5" s="86"/>
      <c r="TMT5" s="86"/>
      <c r="TMU5" s="86"/>
      <c r="TMV5" s="86"/>
      <c r="TMW5" s="86"/>
      <c r="TMX5" s="86"/>
      <c r="TMY5" s="86"/>
      <c r="TMZ5" s="86"/>
      <c r="TNA5" s="86"/>
      <c r="TNB5" s="86"/>
      <c r="TNC5" s="86"/>
      <c r="TND5" s="86"/>
      <c r="TNE5" s="86"/>
      <c r="TNF5" s="86"/>
      <c r="TNG5" s="86"/>
      <c r="TNH5" s="86"/>
      <c r="TNI5" s="86"/>
      <c r="TNJ5" s="86"/>
      <c r="TNK5" s="86"/>
      <c r="TNL5" s="86"/>
      <c r="TNM5" s="86"/>
      <c r="TNN5" s="86"/>
      <c r="TNO5" s="86"/>
      <c r="TNP5" s="86"/>
      <c r="TNQ5" s="86"/>
      <c r="TNR5" s="86"/>
      <c r="TNS5" s="86"/>
      <c r="TNT5" s="86"/>
      <c r="TNU5" s="86"/>
      <c r="TNV5" s="86"/>
      <c r="TNW5" s="86"/>
      <c r="TNX5" s="86"/>
      <c r="TNY5" s="86"/>
      <c r="TNZ5" s="86"/>
      <c r="TOA5" s="86"/>
      <c r="TOB5" s="86"/>
      <c r="TOC5" s="86"/>
      <c r="TOD5" s="86"/>
      <c r="TOE5" s="86"/>
      <c r="TOF5" s="86"/>
      <c r="TOG5" s="86"/>
      <c r="TOH5" s="86"/>
      <c r="TOI5" s="86"/>
      <c r="TOJ5" s="86"/>
      <c r="TOK5" s="86"/>
      <c r="TOL5" s="86"/>
      <c r="TOM5" s="86"/>
      <c r="TON5" s="86"/>
      <c r="TOO5" s="86"/>
      <c r="TOP5" s="86"/>
      <c r="TOQ5" s="86"/>
      <c r="TOR5" s="86"/>
      <c r="TOS5" s="86"/>
      <c r="TOT5" s="86"/>
      <c r="TOU5" s="86"/>
      <c r="TOV5" s="86"/>
      <c r="TOW5" s="86"/>
      <c r="TOX5" s="86"/>
      <c r="TOY5" s="86"/>
      <c r="TOZ5" s="86"/>
      <c r="TPA5" s="86"/>
      <c r="TPB5" s="86"/>
      <c r="TPC5" s="86"/>
      <c r="TPD5" s="86"/>
      <c r="TPE5" s="86"/>
      <c r="TPF5" s="86"/>
      <c r="TPG5" s="86"/>
      <c r="TPH5" s="86"/>
      <c r="TPI5" s="86"/>
      <c r="TPJ5" s="86"/>
      <c r="TPK5" s="86"/>
      <c r="TPL5" s="86"/>
      <c r="TPM5" s="86"/>
      <c r="TPN5" s="86"/>
      <c r="TPO5" s="86"/>
      <c r="TPP5" s="86"/>
      <c r="TPQ5" s="86"/>
      <c r="TPR5" s="86"/>
      <c r="TPS5" s="86"/>
      <c r="TPT5" s="86"/>
      <c r="TPU5" s="86"/>
      <c r="TPV5" s="86"/>
      <c r="TPW5" s="86"/>
      <c r="TPX5" s="86"/>
      <c r="TPY5" s="86"/>
      <c r="TPZ5" s="86"/>
      <c r="TQA5" s="86"/>
      <c r="TQB5" s="86"/>
      <c r="TQC5" s="86"/>
      <c r="TQD5" s="86"/>
      <c r="TQE5" s="86"/>
      <c r="TQF5" s="86"/>
      <c r="TQG5" s="86"/>
      <c r="TQH5" s="86"/>
      <c r="TQI5" s="86"/>
      <c r="TQJ5" s="86"/>
      <c r="TQK5" s="86"/>
      <c r="TQL5" s="86"/>
      <c r="TQM5" s="86"/>
      <c r="TQN5" s="86"/>
      <c r="TQO5" s="86"/>
      <c r="TQP5" s="86"/>
      <c r="TQQ5" s="86"/>
      <c r="TQR5" s="86"/>
      <c r="TQS5" s="86"/>
      <c r="TQT5" s="86"/>
      <c r="TQU5" s="86"/>
      <c r="TQV5" s="86"/>
      <c r="TQW5" s="86"/>
      <c r="TQX5" s="86"/>
      <c r="TQY5" s="86"/>
      <c r="TQZ5" s="86"/>
      <c r="TRA5" s="86"/>
      <c r="TRB5" s="86"/>
      <c r="TRC5" s="86"/>
      <c r="TRD5" s="86"/>
      <c r="TRE5" s="86"/>
      <c r="TRF5" s="86"/>
      <c r="TRG5" s="86"/>
      <c r="TRH5" s="86"/>
      <c r="TRI5" s="86"/>
      <c r="TRJ5" s="86"/>
      <c r="TRK5" s="86"/>
      <c r="TRL5" s="86"/>
      <c r="TRM5" s="86"/>
      <c r="TRN5" s="86"/>
      <c r="TRO5" s="86"/>
      <c r="TRP5" s="86"/>
      <c r="TRQ5" s="86"/>
      <c r="TRR5" s="86"/>
      <c r="TRS5" s="86"/>
      <c r="TRT5" s="86"/>
      <c r="TRU5" s="86"/>
      <c r="TRV5" s="86"/>
      <c r="TRW5" s="86"/>
      <c r="TRX5" s="86"/>
      <c r="TRY5" s="86"/>
      <c r="TRZ5" s="86"/>
      <c r="TSA5" s="86"/>
      <c r="TSB5" s="86"/>
      <c r="TSC5" s="86"/>
      <c r="TSD5" s="86"/>
      <c r="TSE5" s="86"/>
      <c r="TSF5" s="86"/>
      <c r="TSG5" s="86"/>
      <c r="TSH5" s="86"/>
      <c r="TSI5" s="86"/>
      <c r="TSJ5" s="86"/>
      <c r="TSK5" s="86"/>
      <c r="TSL5" s="86"/>
      <c r="TSM5" s="86"/>
      <c r="TSN5" s="86"/>
      <c r="TSO5" s="86"/>
      <c r="TSP5" s="86"/>
      <c r="TSQ5" s="86"/>
      <c r="TSR5" s="86"/>
      <c r="TSS5" s="86"/>
      <c r="TST5" s="86"/>
      <c r="TSU5" s="86"/>
      <c r="TSV5" s="86"/>
      <c r="TSW5" s="86"/>
      <c r="TSX5" s="86"/>
      <c r="TSY5" s="86"/>
      <c r="TSZ5" s="86"/>
      <c r="TTA5" s="86"/>
      <c r="TTB5" s="86"/>
      <c r="TTC5" s="86"/>
      <c r="TTD5" s="86"/>
      <c r="TTE5" s="86"/>
      <c r="TTF5" s="86"/>
      <c r="TTG5" s="86"/>
      <c r="TTH5" s="86"/>
      <c r="TTI5" s="86"/>
      <c r="TTJ5" s="86"/>
      <c r="TTK5" s="86"/>
      <c r="TTL5" s="86"/>
      <c r="TTM5" s="86"/>
      <c r="TTN5" s="86"/>
      <c r="TTO5" s="86"/>
      <c r="TTP5" s="86"/>
      <c r="TTQ5" s="86"/>
      <c r="TTR5" s="86"/>
      <c r="TTS5" s="86"/>
      <c r="TTT5" s="86"/>
      <c r="TTU5" s="86"/>
      <c r="TTV5" s="86"/>
      <c r="TTW5" s="86"/>
      <c r="TTX5" s="86"/>
      <c r="TTY5" s="86"/>
      <c r="TTZ5" s="86"/>
      <c r="TUA5" s="86"/>
      <c r="TUB5" s="86"/>
      <c r="TUC5" s="86"/>
      <c r="TUD5" s="86"/>
      <c r="TUE5" s="86"/>
      <c r="TUF5" s="86"/>
      <c r="TUG5" s="86"/>
      <c r="TUH5" s="86"/>
      <c r="TUI5" s="86"/>
      <c r="TUJ5" s="86"/>
      <c r="TUK5" s="86"/>
      <c r="TUL5" s="86"/>
      <c r="TUM5" s="86"/>
      <c r="TUN5" s="86"/>
      <c r="TUO5" s="86"/>
      <c r="TUP5" s="86"/>
      <c r="TUQ5" s="86"/>
      <c r="TUR5" s="86"/>
      <c r="TUS5" s="86"/>
      <c r="TUT5" s="86"/>
      <c r="TUU5" s="86"/>
      <c r="TUV5" s="86"/>
      <c r="TUW5" s="86"/>
      <c r="TUX5" s="86"/>
      <c r="TUY5" s="86"/>
      <c r="TUZ5" s="86"/>
      <c r="TVA5" s="86"/>
      <c r="TVB5" s="86"/>
      <c r="TVC5" s="86"/>
      <c r="TVD5" s="86"/>
      <c r="TVE5" s="86"/>
      <c r="TVF5" s="86"/>
      <c r="TVG5" s="86"/>
      <c r="TVH5" s="86"/>
      <c r="TVI5" s="86"/>
      <c r="TVJ5" s="86"/>
      <c r="TVK5" s="86"/>
      <c r="TVL5" s="86"/>
      <c r="TVM5" s="86"/>
      <c r="TVN5" s="86"/>
      <c r="TVO5" s="86"/>
      <c r="TVP5" s="86"/>
      <c r="TVQ5" s="86"/>
      <c r="TVR5" s="86"/>
      <c r="TVS5" s="86"/>
      <c r="TVT5" s="86"/>
      <c r="TVU5" s="86"/>
      <c r="TVV5" s="86"/>
      <c r="TVW5" s="86"/>
      <c r="TVX5" s="86"/>
      <c r="TVY5" s="86"/>
      <c r="TVZ5" s="86"/>
      <c r="TWA5" s="86"/>
      <c r="TWB5" s="86"/>
      <c r="TWC5" s="86"/>
      <c r="TWD5" s="86"/>
      <c r="TWE5" s="86"/>
      <c r="TWF5" s="86"/>
      <c r="TWG5" s="86"/>
      <c r="TWH5" s="86"/>
      <c r="TWI5" s="86"/>
      <c r="TWJ5" s="86"/>
      <c r="TWK5" s="86"/>
      <c r="TWL5" s="86"/>
      <c r="TWM5" s="86"/>
      <c r="TWN5" s="86"/>
      <c r="TWO5" s="86"/>
      <c r="TWP5" s="86"/>
      <c r="TWQ5" s="86"/>
      <c r="TWR5" s="86"/>
      <c r="TWS5" s="86"/>
      <c r="TWT5" s="86"/>
      <c r="TWU5" s="86"/>
      <c r="TWV5" s="86"/>
      <c r="TWW5" s="86"/>
      <c r="TWX5" s="86"/>
      <c r="TWY5" s="86"/>
      <c r="TWZ5" s="86"/>
      <c r="TXA5" s="86"/>
      <c r="TXB5" s="86"/>
      <c r="TXC5" s="86"/>
      <c r="TXD5" s="86"/>
      <c r="TXE5" s="86"/>
      <c r="TXF5" s="86"/>
      <c r="TXG5" s="86"/>
      <c r="TXH5" s="86"/>
      <c r="TXI5" s="86"/>
      <c r="TXJ5" s="86"/>
      <c r="TXK5" s="86"/>
      <c r="TXL5" s="86"/>
      <c r="TXM5" s="86"/>
      <c r="TXN5" s="86"/>
      <c r="TXO5" s="86"/>
      <c r="TXP5" s="86"/>
      <c r="TXQ5" s="86"/>
      <c r="TXR5" s="86"/>
      <c r="TXS5" s="86"/>
      <c r="TXT5" s="86"/>
      <c r="TXU5" s="86"/>
      <c r="TXV5" s="86"/>
      <c r="TXW5" s="86"/>
      <c r="TXX5" s="86"/>
      <c r="TXY5" s="86"/>
      <c r="TXZ5" s="86"/>
      <c r="TYA5" s="86"/>
      <c r="TYB5" s="86"/>
      <c r="TYC5" s="86"/>
      <c r="TYD5" s="86"/>
      <c r="TYE5" s="86"/>
      <c r="TYF5" s="86"/>
      <c r="TYG5" s="86"/>
      <c r="TYH5" s="86"/>
      <c r="TYI5" s="86"/>
      <c r="TYJ5" s="86"/>
      <c r="TYK5" s="86"/>
      <c r="TYL5" s="86"/>
      <c r="TYM5" s="86"/>
      <c r="TYN5" s="86"/>
      <c r="TYO5" s="86"/>
      <c r="TYP5" s="86"/>
      <c r="TYQ5" s="86"/>
      <c r="TYR5" s="86"/>
      <c r="TYS5" s="86"/>
      <c r="TYT5" s="86"/>
      <c r="TYU5" s="86"/>
      <c r="TYV5" s="86"/>
      <c r="TYW5" s="86"/>
      <c r="TYX5" s="86"/>
      <c r="TYY5" s="86"/>
      <c r="TYZ5" s="86"/>
      <c r="TZA5" s="86"/>
      <c r="TZB5" s="86"/>
      <c r="TZC5" s="86"/>
      <c r="TZD5" s="86"/>
      <c r="TZE5" s="86"/>
      <c r="TZF5" s="86"/>
      <c r="TZG5" s="86"/>
      <c r="TZH5" s="86"/>
      <c r="TZI5" s="86"/>
      <c r="TZJ5" s="86"/>
      <c r="TZK5" s="86"/>
      <c r="TZL5" s="86"/>
      <c r="TZM5" s="86"/>
      <c r="TZN5" s="86"/>
      <c r="TZO5" s="86"/>
      <c r="TZP5" s="86"/>
      <c r="TZQ5" s="86"/>
      <c r="TZR5" s="86"/>
      <c r="TZS5" s="86"/>
      <c r="TZT5" s="86"/>
      <c r="TZU5" s="86"/>
      <c r="TZV5" s="86"/>
      <c r="TZW5" s="86"/>
      <c r="TZX5" s="86"/>
      <c r="TZY5" s="86"/>
      <c r="TZZ5" s="86"/>
      <c r="UAA5" s="86"/>
      <c r="UAB5" s="86"/>
      <c r="UAC5" s="86"/>
      <c r="UAD5" s="86"/>
      <c r="UAE5" s="86"/>
      <c r="UAF5" s="86"/>
      <c r="UAG5" s="86"/>
      <c r="UAH5" s="86"/>
      <c r="UAI5" s="86"/>
      <c r="UAJ5" s="86"/>
      <c r="UAK5" s="86"/>
      <c r="UAL5" s="86"/>
      <c r="UAM5" s="86"/>
      <c r="UAN5" s="86"/>
      <c r="UAO5" s="86"/>
      <c r="UAP5" s="86"/>
      <c r="UAQ5" s="86"/>
      <c r="UAR5" s="86"/>
      <c r="UAS5" s="86"/>
      <c r="UAT5" s="86"/>
      <c r="UAU5" s="86"/>
      <c r="UAV5" s="86"/>
      <c r="UAW5" s="86"/>
      <c r="UAX5" s="86"/>
      <c r="UAY5" s="86"/>
      <c r="UAZ5" s="86"/>
      <c r="UBA5" s="86"/>
      <c r="UBB5" s="86"/>
      <c r="UBC5" s="86"/>
      <c r="UBD5" s="86"/>
      <c r="UBE5" s="86"/>
      <c r="UBF5" s="86"/>
      <c r="UBG5" s="86"/>
      <c r="UBH5" s="86"/>
      <c r="UBI5" s="86"/>
      <c r="UBJ5" s="86"/>
      <c r="UBK5" s="86"/>
      <c r="UBL5" s="86"/>
      <c r="UBM5" s="86"/>
      <c r="UBN5" s="86"/>
      <c r="UBO5" s="86"/>
      <c r="UBP5" s="86"/>
      <c r="UBQ5" s="86"/>
      <c r="UBR5" s="86"/>
      <c r="UBS5" s="86"/>
      <c r="UBT5" s="86"/>
      <c r="UBU5" s="86"/>
      <c r="UBV5" s="86"/>
      <c r="UBW5" s="86"/>
      <c r="UBX5" s="86"/>
      <c r="UBY5" s="86"/>
      <c r="UBZ5" s="86"/>
      <c r="UCA5" s="86"/>
      <c r="UCB5" s="86"/>
      <c r="UCC5" s="86"/>
      <c r="UCD5" s="86"/>
      <c r="UCE5" s="86"/>
      <c r="UCF5" s="86"/>
      <c r="UCG5" s="86"/>
      <c r="UCH5" s="86"/>
      <c r="UCI5" s="86"/>
      <c r="UCJ5" s="86"/>
      <c r="UCK5" s="86"/>
      <c r="UCL5" s="86"/>
      <c r="UCM5" s="86"/>
      <c r="UCN5" s="86"/>
      <c r="UCO5" s="86"/>
      <c r="UCP5" s="86"/>
      <c r="UCQ5" s="86"/>
      <c r="UCR5" s="86"/>
      <c r="UCS5" s="86"/>
      <c r="UCT5" s="86"/>
      <c r="UCU5" s="86"/>
      <c r="UCV5" s="86"/>
      <c r="UCW5" s="86"/>
      <c r="UCX5" s="86"/>
      <c r="UCY5" s="86"/>
      <c r="UCZ5" s="86"/>
      <c r="UDA5" s="86"/>
      <c r="UDB5" s="86"/>
      <c r="UDC5" s="86"/>
      <c r="UDD5" s="86"/>
      <c r="UDE5" s="86"/>
      <c r="UDF5" s="86"/>
      <c r="UDG5" s="86"/>
      <c r="UDH5" s="86"/>
      <c r="UDI5" s="86"/>
      <c r="UDJ5" s="86"/>
      <c r="UDK5" s="86"/>
      <c r="UDL5" s="86"/>
      <c r="UDM5" s="86"/>
      <c r="UDN5" s="86"/>
      <c r="UDO5" s="86"/>
      <c r="UDP5" s="86"/>
      <c r="UDQ5" s="86"/>
      <c r="UDR5" s="86"/>
      <c r="UDS5" s="86"/>
      <c r="UDT5" s="86"/>
      <c r="UDU5" s="86"/>
      <c r="UDV5" s="86"/>
      <c r="UDW5" s="86"/>
      <c r="UDX5" s="86"/>
      <c r="UDY5" s="86"/>
      <c r="UDZ5" s="86"/>
      <c r="UEA5" s="86"/>
      <c r="UEB5" s="86"/>
      <c r="UEC5" s="86"/>
      <c r="UED5" s="86"/>
      <c r="UEE5" s="86"/>
      <c r="UEF5" s="86"/>
      <c r="UEG5" s="86"/>
      <c r="UEH5" s="86"/>
      <c r="UEI5" s="86"/>
      <c r="UEJ5" s="86"/>
      <c r="UEK5" s="86"/>
      <c r="UEL5" s="86"/>
      <c r="UEM5" s="86"/>
      <c r="UEN5" s="86"/>
      <c r="UEO5" s="86"/>
      <c r="UEP5" s="86"/>
      <c r="UEQ5" s="86"/>
      <c r="UER5" s="86"/>
      <c r="UES5" s="86"/>
      <c r="UET5" s="86"/>
      <c r="UEU5" s="86"/>
      <c r="UEV5" s="86"/>
      <c r="UEW5" s="86"/>
      <c r="UEX5" s="86"/>
      <c r="UEY5" s="86"/>
      <c r="UEZ5" s="86"/>
      <c r="UFA5" s="86"/>
      <c r="UFB5" s="86"/>
      <c r="UFC5" s="86"/>
      <c r="UFD5" s="86"/>
      <c r="UFE5" s="86"/>
      <c r="UFF5" s="86"/>
      <c r="UFG5" s="86"/>
      <c r="UFH5" s="86"/>
      <c r="UFI5" s="86"/>
      <c r="UFJ5" s="86"/>
      <c r="UFK5" s="86"/>
      <c r="UFL5" s="86"/>
      <c r="UFM5" s="86"/>
      <c r="UFN5" s="86"/>
      <c r="UFO5" s="86"/>
      <c r="UFP5" s="86"/>
      <c r="UFQ5" s="86"/>
      <c r="UFR5" s="86"/>
      <c r="UFS5" s="86"/>
      <c r="UFT5" s="86"/>
      <c r="UFU5" s="86"/>
      <c r="UFV5" s="86"/>
      <c r="UFW5" s="86"/>
      <c r="UFX5" s="86"/>
      <c r="UFY5" s="86"/>
      <c r="UFZ5" s="86"/>
      <c r="UGA5" s="86"/>
      <c r="UGB5" s="86"/>
      <c r="UGC5" s="86"/>
      <c r="UGD5" s="86"/>
      <c r="UGE5" s="86"/>
      <c r="UGF5" s="86"/>
      <c r="UGG5" s="86"/>
      <c r="UGH5" s="86"/>
      <c r="UGI5" s="86"/>
      <c r="UGJ5" s="86"/>
      <c r="UGK5" s="86"/>
      <c r="UGL5" s="86"/>
      <c r="UGM5" s="86"/>
      <c r="UGN5" s="86"/>
      <c r="UGO5" s="86"/>
      <c r="UGP5" s="86"/>
      <c r="UGQ5" s="86"/>
      <c r="UGR5" s="86"/>
      <c r="UGS5" s="86"/>
      <c r="UGT5" s="86"/>
      <c r="UGU5" s="86"/>
      <c r="UGV5" s="86"/>
      <c r="UGW5" s="86"/>
      <c r="UGX5" s="86"/>
      <c r="UGY5" s="86"/>
      <c r="UGZ5" s="86"/>
      <c r="UHA5" s="86"/>
      <c r="UHB5" s="86"/>
      <c r="UHC5" s="86"/>
      <c r="UHD5" s="86"/>
      <c r="UHE5" s="86"/>
      <c r="UHF5" s="86"/>
      <c r="UHG5" s="86"/>
      <c r="UHH5" s="86"/>
      <c r="UHI5" s="86"/>
      <c r="UHJ5" s="86"/>
      <c r="UHK5" s="86"/>
      <c r="UHL5" s="86"/>
      <c r="UHM5" s="86"/>
      <c r="UHN5" s="86"/>
      <c r="UHO5" s="86"/>
      <c r="UHP5" s="86"/>
      <c r="UHQ5" s="86"/>
      <c r="UHR5" s="86"/>
      <c r="UHS5" s="86"/>
      <c r="UHT5" s="86"/>
      <c r="UHU5" s="86"/>
      <c r="UHV5" s="86"/>
      <c r="UHW5" s="86"/>
      <c r="UHX5" s="86"/>
      <c r="UHY5" s="86"/>
      <c r="UHZ5" s="86"/>
      <c r="UIA5" s="86"/>
      <c r="UIB5" s="86"/>
      <c r="UIC5" s="86"/>
      <c r="UID5" s="86"/>
      <c r="UIE5" s="86"/>
      <c r="UIF5" s="86"/>
      <c r="UIG5" s="86"/>
      <c r="UIH5" s="86"/>
      <c r="UII5" s="86"/>
      <c r="UIJ5" s="86"/>
      <c r="UIK5" s="86"/>
      <c r="UIL5" s="86"/>
      <c r="UIM5" s="86"/>
      <c r="UIN5" s="86"/>
      <c r="UIO5" s="86"/>
      <c r="UIP5" s="86"/>
      <c r="UIQ5" s="86"/>
      <c r="UIR5" s="86"/>
      <c r="UIS5" s="86"/>
      <c r="UIT5" s="86"/>
      <c r="UIU5" s="86"/>
      <c r="UIV5" s="86"/>
      <c r="UIW5" s="86"/>
      <c r="UIX5" s="86"/>
      <c r="UIY5" s="86"/>
      <c r="UIZ5" s="86"/>
      <c r="UJA5" s="86"/>
      <c r="UJB5" s="86"/>
      <c r="UJC5" s="86"/>
      <c r="UJD5" s="86"/>
      <c r="UJE5" s="86"/>
      <c r="UJF5" s="86"/>
      <c r="UJG5" s="86"/>
      <c r="UJH5" s="86"/>
      <c r="UJI5" s="86"/>
      <c r="UJJ5" s="86"/>
      <c r="UJK5" s="86"/>
      <c r="UJL5" s="86"/>
      <c r="UJM5" s="86"/>
      <c r="UJN5" s="86"/>
      <c r="UJO5" s="86"/>
      <c r="UJP5" s="86"/>
      <c r="UJQ5" s="86"/>
      <c r="UJR5" s="86"/>
      <c r="UJS5" s="86"/>
      <c r="UJT5" s="86"/>
      <c r="UJU5" s="86"/>
      <c r="UJV5" s="86"/>
      <c r="UJW5" s="86"/>
      <c r="UJX5" s="86"/>
      <c r="UJY5" s="86"/>
      <c r="UJZ5" s="86"/>
      <c r="UKA5" s="86"/>
      <c r="UKB5" s="86"/>
      <c r="UKC5" s="86"/>
      <c r="UKD5" s="86"/>
      <c r="UKE5" s="86"/>
      <c r="UKF5" s="86"/>
      <c r="UKG5" s="86"/>
      <c r="UKH5" s="86"/>
      <c r="UKI5" s="86"/>
      <c r="UKJ5" s="86"/>
      <c r="UKK5" s="86"/>
      <c r="UKL5" s="86"/>
      <c r="UKM5" s="86"/>
      <c r="UKN5" s="86"/>
      <c r="UKO5" s="86"/>
      <c r="UKP5" s="86"/>
      <c r="UKQ5" s="86"/>
      <c r="UKR5" s="86"/>
      <c r="UKS5" s="86"/>
      <c r="UKT5" s="86"/>
      <c r="UKU5" s="86"/>
      <c r="UKV5" s="86"/>
      <c r="UKW5" s="86"/>
      <c r="UKX5" s="86"/>
      <c r="UKY5" s="86"/>
      <c r="UKZ5" s="86"/>
      <c r="ULA5" s="86"/>
      <c r="ULB5" s="86"/>
      <c r="ULC5" s="86"/>
      <c r="ULD5" s="86"/>
      <c r="ULE5" s="86"/>
      <c r="ULF5" s="86"/>
      <c r="ULG5" s="86"/>
      <c r="ULH5" s="86"/>
      <c r="ULI5" s="86"/>
      <c r="ULJ5" s="86"/>
      <c r="ULK5" s="86"/>
      <c r="ULL5" s="86"/>
      <c r="ULM5" s="86"/>
      <c r="ULN5" s="86"/>
      <c r="ULO5" s="86"/>
      <c r="ULP5" s="86"/>
      <c r="ULQ5" s="86"/>
      <c r="ULR5" s="86"/>
      <c r="ULS5" s="86"/>
      <c r="ULT5" s="86"/>
      <c r="ULU5" s="86"/>
      <c r="ULV5" s="86"/>
      <c r="ULW5" s="86"/>
      <c r="ULX5" s="86"/>
      <c r="ULY5" s="86"/>
      <c r="ULZ5" s="86"/>
      <c r="UMA5" s="86"/>
      <c r="UMB5" s="86"/>
      <c r="UMC5" s="86"/>
      <c r="UMD5" s="86"/>
      <c r="UME5" s="86"/>
      <c r="UMF5" s="86"/>
      <c r="UMG5" s="86"/>
      <c r="UMH5" s="86"/>
      <c r="UMI5" s="86"/>
      <c r="UMJ5" s="86"/>
      <c r="UMK5" s="86"/>
      <c r="UML5" s="86"/>
      <c r="UMM5" s="86"/>
      <c r="UMN5" s="86"/>
      <c r="UMO5" s="86"/>
      <c r="UMP5" s="86"/>
      <c r="UMQ5" s="86"/>
      <c r="UMR5" s="86"/>
      <c r="UMS5" s="86"/>
      <c r="UMT5" s="86"/>
      <c r="UMU5" s="86"/>
      <c r="UMV5" s="86"/>
      <c r="UMW5" s="86"/>
      <c r="UMX5" s="86"/>
      <c r="UMY5" s="86"/>
      <c r="UMZ5" s="86"/>
      <c r="UNA5" s="86"/>
      <c r="UNB5" s="86"/>
      <c r="UNC5" s="86"/>
      <c r="UND5" s="86"/>
      <c r="UNE5" s="86"/>
      <c r="UNF5" s="86"/>
      <c r="UNG5" s="86"/>
      <c r="UNH5" s="86"/>
      <c r="UNI5" s="86"/>
      <c r="UNJ5" s="86"/>
      <c r="UNK5" s="86"/>
      <c r="UNL5" s="86"/>
      <c r="UNM5" s="86"/>
      <c r="UNN5" s="86"/>
      <c r="UNO5" s="86"/>
      <c r="UNP5" s="86"/>
      <c r="UNQ5" s="86"/>
      <c r="UNR5" s="86"/>
      <c r="UNS5" s="86"/>
      <c r="UNT5" s="86"/>
      <c r="UNU5" s="86"/>
      <c r="UNV5" s="86"/>
      <c r="UNW5" s="86"/>
      <c r="UNX5" s="86"/>
      <c r="UNY5" s="86"/>
      <c r="UNZ5" s="86"/>
      <c r="UOA5" s="86"/>
      <c r="UOB5" s="86"/>
      <c r="UOC5" s="86"/>
      <c r="UOD5" s="86"/>
      <c r="UOE5" s="86"/>
      <c r="UOF5" s="86"/>
      <c r="UOG5" s="86"/>
      <c r="UOH5" s="86"/>
      <c r="UOI5" s="86"/>
      <c r="UOJ5" s="86"/>
      <c r="UOK5" s="86"/>
      <c r="UOL5" s="86"/>
      <c r="UOM5" s="86"/>
      <c r="UON5" s="86"/>
      <c r="UOO5" s="86"/>
      <c r="UOP5" s="86"/>
      <c r="UOQ5" s="86"/>
      <c r="UOR5" s="86"/>
      <c r="UOS5" s="86"/>
      <c r="UOT5" s="86"/>
      <c r="UOU5" s="86"/>
      <c r="UOV5" s="86"/>
      <c r="UOW5" s="86"/>
      <c r="UOX5" s="86"/>
      <c r="UOY5" s="86"/>
      <c r="UOZ5" s="86"/>
      <c r="UPA5" s="86"/>
      <c r="UPB5" s="86"/>
      <c r="UPC5" s="86"/>
      <c r="UPD5" s="86"/>
      <c r="UPE5" s="86"/>
      <c r="UPF5" s="86"/>
      <c r="UPG5" s="86"/>
      <c r="UPH5" s="86"/>
      <c r="UPI5" s="86"/>
      <c r="UPJ5" s="86"/>
      <c r="UPK5" s="86"/>
      <c r="UPL5" s="86"/>
      <c r="UPM5" s="86"/>
      <c r="UPN5" s="86"/>
      <c r="UPO5" s="86"/>
      <c r="UPP5" s="86"/>
      <c r="UPQ5" s="86"/>
      <c r="UPR5" s="86"/>
      <c r="UPS5" s="86"/>
      <c r="UPT5" s="86"/>
      <c r="UPU5" s="86"/>
      <c r="UPV5" s="86"/>
      <c r="UPW5" s="86"/>
      <c r="UPX5" s="86"/>
      <c r="UPY5" s="86"/>
      <c r="UPZ5" s="86"/>
      <c r="UQA5" s="86"/>
      <c r="UQB5" s="86"/>
      <c r="UQC5" s="86"/>
      <c r="UQD5" s="86"/>
      <c r="UQE5" s="86"/>
      <c r="UQF5" s="86"/>
      <c r="UQG5" s="86"/>
      <c r="UQH5" s="86"/>
      <c r="UQI5" s="86"/>
      <c r="UQJ5" s="86"/>
      <c r="UQK5" s="86"/>
      <c r="UQL5" s="86"/>
      <c r="UQM5" s="86"/>
      <c r="UQN5" s="86"/>
      <c r="UQO5" s="86"/>
      <c r="UQP5" s="86"/>
      <c r="UQQ5" s="86"/>
      <c r="UQR5" s="86"/>
      <c r="UQS5" s="86"/>
      <c r="UQT5" s="86"/>
      <c r="UQU5" s="86"/>
      <c r="UQV5" s="86"/>
      <c r="UQW5" s="86"/>
      <c r="UQX5" s="86"/>
      <c r="UQY5" s="86"/>
      <c r="UQZ5" s="86"/>
      <c r="URA5" s="86"/>
      <c r="URB5" s="86"/>
      <c r="URC5" s="86"/>
      <c r="URD5" s="86"/>
      <c r="URE5" s="86"/>
      <c r="URF5" s="86"/>
      <c r="URG5" s="86"/>
      <c r="URH5" s="86"/>
      <c r="URI5" s="86"/>
      <c r="URJ5" s="86"/>
      <c r="URK5" s="86"/>
      <c r="URL5" s="86"/>
      <c r="URM5" s="86"/>
      <c r="URN5" s="86"/>
      <c r="URO5" s="86"/>
      <c r="URP5" s="86"/>
      <c r="URQ5" s="86"/>
      <c r="URR5" s="86"/>
      <c r="URS5" s="86"/>
      <c r="URT5" s="86"/>
      <c r="URU5" s="86"/>
      <c r="URV5" s="86"/>
      <c r="URW5" s="86"/>
      <c r="URX5" s="86"/>
      <c r="URY5" s="86"/>
      <c r="URZ5" s="86"/>
      <c r="USA5" s="86"/>
      <c r="USB5" s="86"/>
      <c r="USC5" s="86"/>
      <c r="USD5" s="86"/>
      <c r="USE5" s="86"/>
      <c r="USF5" s="86"/>
      <c r="USG5" s="86"/>
      <c r="USH5" s="86"/>
      <c r="USI5" s="86"/>
      <c r="USJ5" s="86"/>
      <c r="USK5" s="86"/>
      <c r="USL5" s="86"/>
      <c r="USM5" s="86"/>
      <c r="USN5" s="86"/>
      <c r="USO5" s="86"/>
      <c r="USP5" s="86"/>
      <c r="USQ5" s="86"/>
      <c r="USR5" s="86"/>
      <c r="USS5" s="86"/>
      <c r="UST5" s="86"/>
      <c r="USU5" s="86"/>
      <c r="USV5" s="86"/>
      <c r="USW5" s="86"/>
      <c r="USX5" s="86"/>
      <c r="USY5" s="86"/>
      <c r="USZ5" s="86"/>
      <c r="UTA5" s="86"/>
      <c r="UTB5" s="86"/>
      <c r="UTC5" s="86"/>
      <c r="UTD5" s="86"/>
      <c r="UTE5" s="86"/>
      <c r="UTF5" s="86"/>
      <c r="UTG5" s="86"/>
      <c r="UTH5" s="86"/>
      <c r="UTI5" s="86"/>
      <c r="UTJ5" s="86"/>
      <c r="UTK5" s="86"/>
      <c r="UTL5" s="86"/>
      <c r="UTM5" s="86"/>
      <c r="UTN5" s="86"/>
      <c r="UTO5" s="86"/>
      <c r="UTP5" s="86"/>
      <c r="UTQ5" s="86"/>
      <c r="UTR5" s="86"/>
      <c r="UTS5" s="86"/>
      <c r="UTT5" s="86"/>
      <c r="UTU5" s="86"/>
      <c r="UTV5" s="86"/>
      <c r="UTW5" s="86"/>
      <c r="UTX5" s="86"/>
      <c r="UTY5" s="86"/>
      <c r="UTZ5" s="86"/>
      <c r="UUA5" s="86"/>
      <c r="UUB5" s="86"/>
      <c r="UUC5" s="86"/>
      <c r="UUD5" s="86"/>
      <c r="UUE5" s="86"/>
      <c r="UUF5" s="86"/>
      <c r="UUG5" s="86"/>
      <c r="UUH5" s="86"/>
      <c r="UUI5" s="86"/>
      <c r="UUJ5" s="86"/>
      <c r="UUK5" s="86"/>
      <c r="UUL5" s="86"/>
      <c r="UUM5" s="86"/>
      <c r="UUN5" s="86"/>
      <c r="UUO5" s="86"/>
      <c r="UUP5" s="86"/>
      <c r="UUQ5" s="86"/>
      <c r="UUR5" s="86"/>
      <c r="UUS5" s="86"/>
      <c r="UUT5" s="86"/>
      <c r="UUU5" s="86"/>
      <c r="UUV5" s="86"/>
      <c r="UUW5" s="86"/>
      <c r="UUX5" s="86"/>
      <c r="UUY5" s="86"/>
      <c r="UUZ5" s="86"/>
      <c r="UVA5" s="86"/>
      <c r="UVB5" s="86"/>
      <c r="UVC5" s="86"/>
      <c r="UVD5" s="86"/>
      <c r="UVE5" s="86"/>
      <c r="UVF5" s="86"/>
      <c r="UVG5" s="86"/>
      <c r="UVH5" s="86"/>
      <c r="UVI5" s="86"/>
      <c r="UVJ5" s="86"/>
      <c r="UVK5" s="86"/>
      <c r="UVL5" s="86"/>
      <c r="UVM5" s="86"/>
      <c r="UVN5" s="86"/>
      <c r="UVO5" s="86"/>
      <c r="UVP5" s="86"/>
      <c r="UVQ5" s="86"/>
      <c r="UVR5" s="86"/>
      <c r="UVS5" s="86"/>
      <c r="UVT5" s="86"/>
      <c r="UVU5" s="86"/>
      <c r="UVV5" s="86"/>
      <c r="UVW5" s="86"/>
      <c r="UVX5" s="86"/>
      <c r="UVY5" s="86"/>
      <c r="UVZ5" s="86"/>
      <c r="UWA5" s="86"/>
      <c r="UWB5" s="86"/>
      <c r="UWC5" s="86"/>
      <c r="UWD5" s="86"/>
      <c r="UWE5" s="86"/>
      <c r="UWF5" s="86"/>
      <c r="UWG5" s="86"/>
      <c r="UWH5" s="86"/>
      <c r="UWI5" s="86"/>
      <c r="UWJ5" s="86"/>
      <c r="UWK5" s="86"/>
      <c r="UWL5" s="86"/>
      <c r="UWM5" s="86"/>
      <c r="UWN5" s="86"/>
      <c r="UWO5" s="86"/>
      <c r="UWP5" s="86"/>
      <c r="UWQ5" s="86"/>
      <c r="UWR5" s="86"/>
      <c r="UWS5" s="86"/>
      <c r="UWT5" s="86"/>
      <c r="UWU5" s="86"/>
      <c r="UWV5" s="86"/>
      <c r="UWW5" s="86"/>
      <c r="UWX5" s="86"/>
      <c r="UWY5" s="86"/>
      <c r="UWZ5" s="86"/>
      <c r="UXA5" s="86"/>
      <c r="UXB5" s="86"/>
      <c r="UXC5" s="86"/>
      <c r="UXD5" s="86"/>
      <c r="UXE5" s="86"/>
      <c r="UXF5" s="86"/>
      <c r="UXG5" s="86"/>
      <c r="UXH5" s="86"/>
      <c r="UXI5" s="86"/>
      <c r="UXJ5" s="86"/>
      <c r="UXK5" s="86"/>
      <c r="UXL5" s="86"/>
      <c r="UXM5" s="86"/>
      <c r="UXN5" s="86"/>
      <c r="UXO5" s="86"/>
      <c r="UXP5" s="86"/>
      <c r="UXQ5" s="86"/>
      <c r="UXR5" s="86"/>
      <c r="UXS5" s="86"/>
      <c r="UXT5" s="86"/>
      <c r="UXU5" s="86"/>
      <c r="UXV5" s="86"/>
      <c r="UXW5" s="86"/>
      <c r="UXX5" s="86"/>
      <c r="UXY5" s="86"/>
      <c r="UXZ5" s="86"/>
      <c r="UYA5" s="86"/>
      <c r="UYB5" s="86"/>
      <c r="UYC5" s="86"/>
      <c r="UYD5" s="86"/>
      <c r="UYE5" s="86"/>
      <c r="UYF5" s="86"/>
      <c r="UYG5" s="86"/>
      <c r="UYH5" s="86"/>
      <c r="UYI5" s="86"/>
      <c r="UYJ5" s="86"/>
      <c r="UYK5" s="86"/>
      <c r="UYL5" s="86"/>
      <c r="UYM5" s="86"/>
      <c r="UYN5" s="86"/>
      <c r="UYO5" s="86"/>
      <c r="UYP5" s="86"/>
      <c r="UYQ5" s="86"/>
      <c r="UYR5" s="86"/>
      <c r="UYS5" s="86"/>
      <c r="UYT5" s="86"/>
      <c r="UYU5" s="86"/>
      <c r="UYV5" s="86"/>
      <c r="UYW5" s="86"/>
      <c r="UYX5" s="86"/>
      <c r="UYY5" s="86"/>
      <c r="UYZ5" s="86"/>
      <c r="UZA5" s="86"/>
      <c r="UZB5" s="86"/>
      <c r="UZC5" s="86"/>
      <c r="UZD5" s="86"/>
      <c r="UZE5" s="86"/>
      <c r="UZF5" s="86"/>
      <c r="UZG5" s="86"/>
      <c r="UZH5" s="86"/>
      <c r="UZI5" s="86"/>
      <c r="UZJ5" s="86"/>
      <c r="UZK5" s="86"/>
      <c r="UZL5" s="86"/>
      <c r="UZM5" s="86"/>
      <c r="UZN5" s="86"/>
      <c r="UZO5" s="86"/>
      <c r="UZP5" s="86"/>
      <c r="UZQ5" s="86"/>
      <c r="UZR5" s="86"/>
      <c r="UZS5" s="86"/>
      <c r="UZT5" s="86"/>
      <c r="UZU5" s="86"/>
      <c r="UZV5" s="86"/>
      <c r="UZW5" s="86"/>
      <c r="UZX5" s="86"/>
      <c r="UZY5" s="86"/>
      <c r="UZZ5" s="86"/>
      <c r="VAA5" s="86"/>
      <c r="VAB5" s="86"/>
      <c r="VAC5" s="86"/>
      <c r="VAD5" s="86"/>
      <c r="VAE5" s="86"/>
      <c r="VAF5" s="86"/>
      <c r="VAG5" s="86"/>
      <c r="VAH5" s="86"/>
      <c r="VAI5" s="86"/>
      <c r="VAJ5" s="86"/>
      <c r="VAK5" s="86"/>
      <c r="VAL5" s="86"/>
      <c r="VAM5" s="86"/>
      <c r="VAN5" s="86"/>
      <c r="VAO5" s="86"/>
      <c r="VAP5" s="86"/>
      <c r="VAQ5" s="86"/>
      <c r="VAR5" s="86"/>
      <c r="VAS5" s="86"/>
      <c r="VAT5" s="86"/>
      <c r="VAU5" s="86"/>
      <c r="VAV5" s="86"/>
      <c r="VAW5" s="86"/>
      <c r="VAX5" s="86"/>
      <c r="VAY5" s="86"/>
      <c r="VAZ5" s="86"/>
      <c r="VBA5" s="86"/>
      <c r="VBB5" s="86"/>
      <c r="VBC5" s="86"/>
      <c r="VBD5" s="86"/>
      <c r="VBE5" s="86"/>
      <c r="VBF5" s="86"/>
      <c r="VBG5" s="86"/>
      <c r="VBH5" s="86"/>
      <c r="VBI5" s="86"/>
      <c r="VBJ5" s="86"/>
      <c r="VBK5" s="86"/>
      <c r="VBL5" s="86"/>
      <c r="VBM5" s="86"/>
      <c r="VBN5" s="86"/>
      <c r="VBO5" s="86"/>
      <c r="VBP5" s="86"/>
      <c r="VBQ5" s="86"/>
      <c r="VBR5" s="86"/>
      <c r="VBS5" s="86"/>
      <c r="VBT5" s="86"/>
      <c r="VBU5" s="86"/>
      <c r="VBV5" s="86"/>
      <c r="VBW5" s="86"/>
      <c r="VBX5" s="86"/>
      <c r="VBY5" s="86"/>
      <c r="VBZ5" s="86"/>
      <c r="VCA5" s="86"/>
      <c r="VCB5" s="86"/>
      <c r="VCC5" s="86"/>
      <c r="VCD5" s="86"/>
      <c r="VCE5" s="86"/>
      <c r="VCF5" s="86"/>
      <c r="VCG5" s="86"/>
      <c r="VCH5" s="86"/>
      <c r="VCI5" s="86"/>
      <c r="VCJ5" s="86"/>
      <c r="VCK5" s="86"/>
      <c r="VCL5" s="86"/>
      <c r="VCM5" s="86"/>
      <c r="VCN5" s="86"/>
      <c r="VCO5" s="86"/>
      <c r="VCP5" s="86"/>
      <c r="VCQ5" s="86"/>
      <c r="VCR5" s="86"/>
      <c r="VCS5" s="86"/>
      <c r="VCT5" s="86"/>
      <c r="VCU5" s="86"/>
      <c r="VCV5" s="86"/>
      <c r="VCW5" s="86"/>
      <c r="VCX5" s="86"/>
      <c r="VCY5" s="86"/>
      <c r="VCZ5" s="86"/>
      <c r="VDA5" s="86"/>
      <c r="VDB5" s="86"/>
      <c r="VDC5" s="86"/>
      <c r="VDD5" s="86"/>
      <c r="VDE5" s="86"/>
      <c r="VDF5" s="86"/>
      <c r="VDG5" s="86"/>
      <c r="VDH5" s="86"/>
      <c r="VDI5" s="86"/>
      <c r="VDJ5" s="86"/>
      <c r="VDK5" s="86"/>
      <c r="VDL5" s="86"/>
      <c r="VDM5" s="86"/>
      <c r="VDN5" s="86"/>
      <c r="VDO5" s="86"/>
      <c r="VDP5" s="86"/>
      <c r="VDQ5" s="86"/>
      <c r="VDR5" s="86"/>
      <c r="VDS5" s="86"/>
      <c r="VDT5" s="86"/>
      <c r="VDU5" s="86"/>
      <c r="VDV5" s="86"/>
      <c r="VDW5" s="86"/>
      <c r="VDX5" s="86"/>
      <c r="VDY5" s="86"/>
      <c r="VDZ5" s="86"/>
      <c r="VEA5" s="86"/>
      <c r="VEB5" s="86"/>
      <c r="VEC5" s="86"/>
      <c r="VED5" s="86"/>
      <c r="VEE5" s="86"/>
      <c r="VEF5" s="86"/>
      <c r="VEG5" s="86"/>
      <c r="VEH5" s="86"/>
      <c r="VEI5" s="86"/>
      <c r="VEJ5" s="86"/>
      <c r="VEK5" s="86"/>
      <c r="VEL5" s="86"/>
      <c r="VEM5" s="86"/>
      <c r="VEN5" s="86"/>
      <c r="VEO5" s="86"/>
      <c r="VEP5" s="86"/>
      <c r="VEQ5" s="86"/>
      <c r="VER5" s="86"/>
      <c r="VES5" s="86"/>
      <c r="VET5" s="86"/>
      <c r="VEU5" s="86"/>
      <c r="VEV5" s="86"/>
      <c r="VEW5" s="86"/>
      <c r="VEX5" s="86"/>
      <c r="VEY5" s="86"/>
      <c r="VEZ5" s="86"/>
      <c r="VFA5" s="86"/>
      <c r="VFB5" s="86"/>
      <c r="VFC5" s="86"/>
      <c r="VFD5" s="86"/>
      <c r="VFE5" s="86"/>
      <c r="VFF5" s="86"/>
      <c r="VFG5" s="86"/>
      <c r="VFH5" s="86"/>
      <c r="VFI5" s="86"/>
      <c r="VFJ5" s="86"/>
      <c r="VFK5" s="86"/>
      <c r="VFL5" s="86"/>
      <c r="VFM5" s="86"/>
      <c r="VFN5" s="86"/>
      <c r="VFO5" s="86"/>
      <c r="VFP5" s="86"/>
      <c r="VFQ5" s="86"/>
      <c r="VFR5" s="86"/>
      <c r="VFS5" s="86"/>
      <c r="VFT5" s="86"/>
      <c r="VFU5" s="86"/>
      <c r="VFV5" s="86"/>
      <c r="VFW5" s="86"/>
      <c r="VFX5" s="86"/>
      <c r="VFY5" s="86"/>
      <c r="VFZ5" s="86"/>
      <c r="VGA5" s="86"/>
      <c r="VGB5" s="86"/>
      <c r="VGC5" s="86"/>
      <c r="VGD5" s="86"/>
      <c r="VGE5" s="86"/>
      <c r="VGF5" s="86"/>
      <c r="VGG5" s="86"/>
      <c r="VGH5" s="86"/>
      <c r="VGI5" s="86"/>
      <c r="VGJ5" s="86"/>
      <c r="VGK5" s="86"/>
      <c r="VGL5" s="86"/>
      <c r="VGM5" s="86"/>
      <c r="VGN5" s="86"/>
      <c r="VGO5" s="86"/>
      <c r="VGP5" s="86"/>
      <c r="VGQ5" s="86"/>
      <c r="VGR5" s="86"/>
      <c r="VGS5" s="86"/>
      <c r="VGT5" s="86"/>
      <c r="VGU5" s="86"/>
      <c r="VGV5" s="86"/>
      <c r="VGW5" s="86"/>
      <c r="VGX5" s="86"/>
      <c r="VGY5" s="86"/>
      <c r="VGZ5" s="86"/>
      <c r="VHA5" s="86"/>
      <c r="VHB5" s="86"/>
      <c r="VHC5" s="86"/>
      <c r="VHD5" s="86"/>
      <c r="VHE5" s="86"/>
      <c r="VHF5" s="86"/>
      <c r="VHG5" s="86"/>
      <c r="VHH5" s="86"/>
      <c r="VHI5" s="86"/>
      <c r="VHJ5" s="86"/>
      <c r="VHK5" s="86"/>
      <c r="VHL5" s="86"/>
      <c r="VHM5" s="86"/>
      <c r="VHN5" s="86"/>
      <c r="VHO5" s="86"/>
      <c r="VHP5" s="86"/>
      <c r="VHQ5" s="86"/>
      <c r="VHR5" s="86"/>
      <c r="VHS5" s="86"/>
      <c r="VHT5" s="86"/>
      <c r="VHU5" s="86"/>
      <c r="VHV5" s="86"/>
      <c r="VHW5" s="86"/>
      <c r="VHX5" s="86"/>
      <c r="VHY5" s="86"/>
      <c r="VHZ5" s="86"/>
      <c r="VIA5" s="86"/>
      <c r="VIB5" s="86"/>
      <c r="VIC5" s="86"/>
      <c r="VID5" s="86"/>
      <c r="VIE5" s="86"/>
      <c r="VIF5" s="86"/>
      <c r="VIG5" s="86"/>
      <c r="VIH5" s="86"/>
      <c r="VII5" s="86"/>
      <c r="VIJ5" s="86"/>
      <c r="VIK5" s="86"/>
      <c r="VIL5" s="86"/>
      <c r="VIM5" s="86"/>
      <c r="VIN5" s="86"/>
      <c r="VIO5" s="86"/>
      <c r="VIP5" s="86"/>
      <c r="VIQ5" s="86"/>
      <c r="VIR5" s="86"/>
      <c r="VIS5" s="86"/>
      <c r="VIT5" s="86"/>
      <c r="VIU5" s="86"/>
      <c r="VIV5" s="86"/>
      <c r="VIW5" s="86"/>
      <c r="VIX5" s="86"/>
      <c r="VIY5" s="86"/>
      <c r="VIZ5" s="86"/>
      <c r="VJA5" s="86"/>
      <c r="VJB5" s="86"/>
      <c r="VJC5" s="86"/>
      <c r="VJD5" s="86"/>
      <c r="VJE5" s="86"/>
      <c r="VJF5" s="86"/>
      <c r="VJG5" s="86"/>
      <c r="VJH5" s="86"/>
      <c r="VJI5" s="86"/>
      <c r="VJJ5" s="86"/>
      <c r="VJK5" s="86"/>
      <c r="VJL5" s="86"/>
      <c r="VJM5" s="86"/>
      <c r="VJN5" s="86"/>
      <c r="VJO5" s="86"/>
      <c r="VJP5" s="86"/>
      <c r="VJQ5" s="86"/>
      <c r="VJR5" s="86"/>
      <c r="VJS5" s="86"/>
      <c r="VJT5" s="86"/>
      <c r="VJU5" s="86"/>
      <c r="VJV5" s="86"/>
      <c r="VJW5" s="86"/>
      <c r="VJX5" s="86"/>
      <c r="VJY5" s="86"/>
      <c r="VJZ5" s="86"/>
      <c r="VKA5" s="86"/>
      <c r="VKB5" s="86"/>
      <c r="VKC5" s="86"/>
      <c r="VKD5" s="86"/>
      <c r="VKE5" s="86"/>
      <c r="VKF5" s="86"/>
      <c r="VKG5" s="86"/>
      <c r="VKH5" s="86"/>
      <c r="VKI5" s="86"/>
      <c r="VKJ5" s="86"/>
      <c r="VKK5" s="86"/>
      <c r="VKL5" s="86"/>
      <c r="VKM5" s="86"/>
      <c r="VKN5" s="86"/>
      <c r="VKO5" s="86"/>
      <c r="VKP5" s="86"/>
      <c r="VKQ5" s="86"/>
      <c r="VKR5" s="86"/>
      <c r="VKS5" s="86"/>
      <c r="VKT5" s="86"/>
      <c r="VKU5" s="86"/>
      <c r="VKV5" s="86"/>
      <c r="VKW5" s="86"/>
      <c r="VKX5" s="86"/>
      <c r="VKY5" s="86"/>
      <c r="VKZ5" s="86"/>
      <c r="VLA5" s="86"/>
      <c r="VLB5" s="86"/>
      <c r="VLC5" s="86"/>
      <c r="VLD5" s="86"/>
      <c r="VLE5" s="86"/>
      <c r="VLF5" s="86"/>
      <c r="VLG5" s="86"/>
      <c r="VLH5" s="86"/>
      <c r="VLI5" s="86"/>
      <c r="VLJ5" s="86"/>
      <c r="VLK5" s="86"/>
      <c r="VLL5" s="86"/>
      <c r="VLM5" s="86"/>
      <c r="VLN5" s="86"/>
      <c r="VLO5" s="86"/>
      <c r="VLP5" s="86"/>
      <c r="VLQ5" s="86"/>
      <c r="VLR5" s="86"/>
      <c r="VLS5" s="86"/>
      <c r="VLT5" s="86"/>
      <c r="VLU5" s="86"/>
      <c r="VLV5" s="86"/>
      <c r="VLW5" s="86"/>
      <c r="VLX5" s="86"/>
      <c r="VLY5" s="86"/>
      <c r="VLZ5" s="86"/>
      <c r="VMA5" s="86"/>
      <c r="VMB5" s="86"/>
      <c r="VMC5" s="86"/>
      <c r="VMD5" s="86"/>
      <c r="VME5" s="86"/>
      <c r="VMF5" s="86"/>
      <c r="VMG5" s="86"/>
      <c r="VMH5" s="86"/>
      <c r="VMI5" s="86"/>
      <c r="VMJ5" s="86"/>
      <c r="VMK5" s="86"/>
      <c r="VML5" s="86"/>
      <c r="VMM5" s="86"/>
      <c r="VMN5" s="86"/>
      <c r="VMO5" s="86"/>
      <c r="VMP5" s="86"/>
      <c r="VMQ5" s="86"/>
      <c r="VMR5" s="86"/>
      <c r="VMS5" s="86"/>
      <c r="VMT5" s="86"/>
      <c r="VMU5" s="86"/>
      <c r="VMV5" s="86"/>
      <c r="VMW5" s="86"/>
      <c r="VMX5" s="86"/>
      <c r="VMY5" s="86"/>
      <c r="VMZ5" s="86"/>
      <c r="VNA5" s="86"/>
      <c r="VNB5" s="86"/>
      <c r="VNC5" s="86"/>
      <c r="VND5" s="86"/>
      <c r="VNE5" s="86"/>
      <c r="VNF5" s="86"/>
      <c r="VNG5" s="86"/>
      <c r="VNH5" s="86"/>
      <c r="VNI5" s="86"/>
      <c r="VNJ5" s="86"/>
      <c r="VNK5" s="86"/>
      <c r="VNL5" s="86"/>
      <c r="VNM5" s="86"/>
      <c r="VNN5" s="86"/>
      <c r="VNO5" s="86"/>
      <c r="VNP5" s="86"/>
      <c r="VNQ5" s="86"/>
      <c r="VNR5" s="86"/>
      <c r="VNS5" s="86"/>
      <c r="VNT5" s="86"/>
      <c r="VNU5" s="86"/>
      <c r="VNV5" s="86"/>
      <c r="VNW5" s="86"/>
      <c r="VNX5" s="86"/>
      <c r="VNY5" s="86"/>
      <c r="VNZ5" s="86"/>
      <c r="VOA5" s="86"/>
      <c r="VOB5" s="86"/>
      <c r="VOC5" s="86"/>
      <c r="VOD5" s="86"/>
      <c r="VOE5" s="86"/>
      <c r="VOF5" s="86"/>
      <c r="VOG5" s="86"/>
      <c r="VOH5" s="86"/>
      <c r="VOI5" s="86"/>
      <c r="VOJ5" s="86"/>
      <c r="VOK5" s="86"/>
      <c r="VOL5" s="86"/>
      <c r="VOM5" s="86"/>
      <c r="VON5" s="86"/>
      <c r="VOO5" s="86"/>
      <c r="VOP5" s="86"/>
      <c r="VOQ5" s="86"/>
      <c r="VOR5" s="86"/>
      <c r="VOS5" s="86"/>
      <c r="VOT5" s="86"/>
      <c r="VOU5" s="86"/>
      <c r="VOV5" s="86"/>
      <c r="VOW5" s="86"/>
      <c r="VOX5" s="86"/>
      <c r="VOY5" s="86"/>
      <c r="VOZ5" s="86"/>
      <c r="VPA5" s="86"/>
      <c r="VPB5" s="86"/>
      <c r="VPC5" s="86"/>
      <c r="VPD5" s="86"/>
      <c r="VPE5" s="86"/>
      <c r="VPF5" s="86"/>
      <c r="VPG5" s="86"/>
      <c r="VPH5" s="86"/>
      <c r="VPI5" s="86"/>
      <c r="VPJ5" s="86"/>
      <c r="VPK5" s="86"/>
      <c r="VPL5" s="86"/>
      <c r="VPM5" s="86"/>
      <c r="VPN5" s="86"/>
      <c r="VPO5" s="86"/>
      <c r="VPP5" s="86"/>
      <c r="VPQ5" s="86"/>
      <c r="VPR5" s="86"/>
      <c r="VPS5" s="86"/>
      <c r="VPT5" s="86"/>
      <c r="VPU5" s="86"/>
      <c r="VPV5" s="86"/>
      <c r="VPW5" s="86"/>
      <c r="VPX5" s="86"/>
      <c r="VPY5" s="86"/>
      <c r="VPZ5" s="86"/>
      <c r="VQA5" s="86"/>
      <c r="VQB5" s="86"/>
      <c r="VQC5" s="86"/>
      <c r="VQD5" s="86"/>
      <c r="VQE5" s="86"/>
      <c r="VQF5" s="86"/>
      <c r="VQG5" s="86"/>
      <c r="VQH5" s="86"/>
      <c r="VQI5" s="86"/>
      <c r="VQJ5" s="86"/>
      <c r="VQK5" s="86"/>
      <c r="VQL5" s="86"/>
      <c r="VQM5" s="86"/>
      <c r="VQN5" s="86"/>
      <c r="VQO5" s="86"/>
      <c r="VQP5" s="86"/>
      <c r="VQQ5" s="86"/>
      <c r="VQR5" s="86"/>
      <c r="VQS5" s="86"/>
      <c r="VQT5" s="86"/>
      <c r="VQU5" s="86"/>
      <c r="VQV5" s="86"/>
      <c r="VQW5" s="86"/>
      <c r="VQX5" s="86"/>
      <c r="VQY5" s="86"/>
      <c r="VQZ5" s="86"/>
      <c r="VRA5" s="86"/>
      <c r="VRB5" s="86"/>
      <c r="VRC5" s="86"/>
      <c r="VRD5" s="86"/>
      <c r="VRE5" s="86"/>
      <c r="VRF5" s="86"/>
      <c r="VRG5" s="86"/>
      <c r="VRH5" s="86"/>
      <c r="VRI5" s="86"/>
      <c r="VRJ5" s="86"/>
      <c r="VRK5" s="86"/>
      <c r="VRL5" s="86"/>
      <c r="VRM5" s="86"/>
      <c r="VRN5" s="86"/>
      <c r="VRO5" s="86"/>
      <c r="VRP5" s="86"/>
      <c r="VRQ5" s="86"/>
      <c r="VRR5" s="86"/>
      <c r="VRS5" s="86"/>
      <c r="VRT5" s="86"/>
      <c r="VRU5" s="86"/>
      <c r="VRV5" s="86"/>
      <c r="VRW5" s="86"/>
      <c r="VRX5" s="86"/>
      <c r="VRY5" s="86"/>
      <c r="VRZ5" s="86"/>
      <c r="VSA5" s="86"/>
      <c r="VSB5" s="86"/>
      <c r="VSC5" s="86"/>
      <c r="VSD5" s="86"/>
      <c r="VSE5" s="86"/>
      <c r="VSF5" s="86"/>
      <c r="VSG5" s="86"/>
      <c r="VSH5" s="86"/>
      <c r="VSI5" s="86"/>
      <c r="VSJ5" s="86"/>
      <c r="VSK5" s="86"/>
      <c r="VSL5" s="86"/>
      <c r="VSM5" s="86"/>
      <c r="VSN5" s="86"/>
      <c r="VSO5" s="86"/>
      <c r="VSP5" s="86"/>
      <c r="VSQ5" s="86"/>
      <c r="VSR5" s="86"/>
      <c r="VSS5" s="86"/>
      <c r="VST5" s="86"/>
      <c r="VSU5" s="86"/>
      <c r="VSV5" s="86"/>
      <c r="VSW5" s="86"/>
      <c r="VSX5" s="86"/>
      <c r="VSY5" s="86"/>
      <c r="VSZ5" s="86"/>
      <c r="VTA5" s="86"/>
      <c r="VTB5" s="86"/>
      <c r="VTC5" s="86"/>
      <c r="VTD5" s="86"/>
      <c r="VTE5" s="86"/>
      <c r="VTF5" s="86"/>
      <c r="VTG5" s="86"/>
      <c r="VTH5" s="86"/>
      <c r="VTI5" s="86"/>
      <c r="VTJ5" s="86"/>
      <c r="VTK5" s="86"/>
      <c r="VTL5" s="86"/>
      <c r="VTM5" s="86"/>
      <c r="VTN5" s="86"/>
      <c r="VTO5" s="86"/>
      <c r="VTP5" s="86"/>
      <c r="VTQ5" s="86"/>
      <c r="VTR5" s="86"/>
      <c r="VTS5" s="86"/>
      <c r="VTT5" s="86"/>
      <c r="VTU5" s="86"/>
      <c r="VTV5" s="86"/>
      <c r="VTW5" s="86"/>
      <c r="VTX5" s="86"/>
      <c r="VTY5" s="86"/>
      <c r="VTZ5" s="86"/>
      <c r="VUA5" s="86"/>
      <c r="VUB5" s="86"/>
      <c r="VUC5" s="86"/>
      <c r="VUD5" s="86"/>
      <c r="VUE5" s="86"/>
      <c r="VUF5" s="86"/>
      <c r="VUG5" s="86"/>
      <c r="VUH5" s="86"/>
      <c r="VUI5" s="86"/>
      <c r="VUJ5" s="86"/>
      <c r="VUK5" s="86"/>
      <c r="VUL5" s="86"/>
      <c r="VUM5" s="86"/>
      <c r="VUN5" s="86"/>
      <c r="VUO5" s="86"/>
      <c r="VUP5" s="86"/>
      <c r="VUQ5" s="86"/>
      <c r="VUR5" s="86"/>
      <c r="VUS5" s="86"/>
      <c r="VUT5" s="86"/>
      <c r="VUU5" s="86"/>
      <c r="VUV5" s="86"/>
      <c r="VUW5" s="86"/>
      <c r="VUX5" s="86"/>
      <c r="VUY5" s="86"/>
      <c r="VUZ5" s="86"/>
      <c r="VVA5" s="86"/>
      <c r="VVB5" s="86"/>
      <c r="VVC5" s="86"/>
      <c r="VVD5" s="86"/>
      <c r="VVE5" s="86"/>
      <c r="VVF5" s="86"/>
      <c r="VVG5" s="86"/>
      <c r="VVH5" s="86"/>
      <c r="VVI5" s="86"/>
      <c r="VVJ5" s="86"/>
      <c r="VVK5" s="86"/>
      <c r="VVL5" s="86"/>
      <c r="VVM5" s="86"/>
      <c r="VVN5" s="86"/>
      <c r="VVO5" s="86"/>
      <c r="VVP5" s="86"/>
      <c r="VVQ5" s="86"/>
      <c r="VVR5" s="86"/>
      <c r="VVS5" s="86"/>
      <c r="VVT5" s="86"/>
      <c r="VVU5" s="86"/>
      <c r="VVV5" s="86"/>
      <c r="VVW5" s="86"/>
      <c r="VVX5" s="86"/>
      <c r="VVY5" s="86"/>
      <c r="VVZ5" s="86"/>
      <c r="VWA5" s="86"/>
      <c r="VWB5" s="86"/>
      <c r="VWC5" s="86"/>
      <c r="VWD5" s="86"/>
      <c r="VWE5" s="86"/>
      <c r="VWF5" s="86"/>
      <c r="VWG5" s="86"/>
      <c r="VWH5" s="86"/>
      <c r="VWI5" s="86"/>
      <c r="VWJ5" s="86"/>
      <c r="VWK5" s="86"/>
      <c r="VWL5" s="86"/>
      <c r="VWM5" s="86"/>
      <c r="VWN5" s="86"/>
      <c r="VWO5" s="86"/>
      <c r="VWP5" s="86"/>
      <c r="VWQ5" s="86"/>
      <c r="VWR5" s="86"/>
      <c r="VWS5" s="86"/>
      <c r="VWT5" s="86"/>
      <c r="VWU5" s="86"/>
      <c r="VWV5" s="86"/>
      <c r="VWW5" s="86"/>
      <c r="VWX5" s="86"/>
      <c r="VWY5" s="86"/>
      <c r="VWZ5" s="86"/>
      <c r="VXA5" s="86"/>
      <c r="VXB5" s="86"/>
      <c r="VXC5" s="86"/>
      <c r="VXD5" s="86"/>
      <c r="VXE5" s="86"/>
      <c r="VXF5" s="86"/>
      <c r="VXG5" s="86"/>
      <c r="VXH5" s="86"/>
      <c r="VXI5" s="86"/>
      <c r="VXJ5" s="86"/>
      <c r="VXK5" s="86"/>
      <c r="VXL5" s="86"/>
      <c r="VXM5" s="86"/>
      <c r="VXN5" s="86"/>
      <c r="VXO5" s="86"/>
      <c r="VXP5" s="86"/>
      <c r="VXQ5" s="86"/>
      <c r="VXR5" s="86"/>
      <c r="VXS5" s="86"/>
      <c r="VXT5" s="86"/>
      <c r="VXU5" s="86"/>
      <c r="VXV5" s="86"/>
      <c r="VXW5" s="86"/>
      <c r="VXX5" s="86"/>
      <c r="VXY5" s="86"/>
      <c r="VXZ5" s="86"/>
      <c r="VYA5" s="86"/>
      <c r="VYB5" s="86"/>
      <c r="VYC5" s="86"/>
      <c r="VYD5" s="86"/>
      <c r="VYE5" s="86"/>
      <c r="VYF5" s="86"/>
      <c r="VYG5" s="86"/>
      <c r="VYH5" s="86"/>
      <c r="VYI5" s="86"/>
      <c r="VYJ5" s="86"/>
      <c r="VYK5" s="86"/>
      <c r="VYL5" s="86"/>
      <c r="VYM5" s="86"/>
      <c r="VYN5" s="86"/>
      <c r="VYO5" s="86"/>
      <c r="VYP5" s="86"/>
      <c r="VYQ5" s="86"/>
      <c r="VYR5" s="86"/>
      <c r="VYS5" s="86"/>
      <c r="VYT5" s="86"/>
      <c r="VYU5" s="86"/>
      <c r="VYV5" s="86"/>
      <c r="VYW5" s="86"/>
      <c r="VYX5" s="86"/>
      <c r="VYY5" s="86"/>
      <c r="VYZ5" s="86"/>
      <c r="VZA5" s="86"/>
      <c r="VZB5" s="86"/>
      <c r="VZC5" s="86"/>
      <c r="VZD5" s="86"/>
      <c r="VZE5" s="86"/>
      <c r="VZF5" s="86"/>
      <c r="VZG5" s="86"/>
      <c r="VZH5" s="86"/>
      <c r="VZI5" s="86"/>
      <c r="VZJ5" s="86"/>
      <c r="VZK5" s="86"/>
      <c r="VZL5" s="86"/>
      <c r="VZM5" s="86"/>
      <c r="VZN5" s="86"/>
      <c r="VZO5" s="86"/>
      <c r="VZP5" s="86"/>
      <c r="VZQ5" s="86"/>
      <c r="VZR5" s="86"/>
      <c r="VZS5" s="86"/>
      <c r="VZT5" s="86"/>
      <c r="VZU5" s="86"/>
      <c r="VZV5" s="86"/>
      <c r="VZW5" s="86"/>
      <c r="VZX5" s="86"/>
      <c r="VZY5" s="86"/>
      <c r="VZZ5" s="86"/>
      <c r="WAA5" s="86"/>
      <c r="WAB5" s="86"/>
      <c r="WAC5" s="86"/>
      <c r="WAD5" s="86"/>
      <c r="WAE5" s="86"/>
      <c r="WAF5" s="86"/>
      <c r="WAG5" s="86"/>
      <c r="WAH5" s="86"/>
      <c r="WAI5" s="86"/>
      <c r="WAJ5" s="86"/>
      <c r="WAK5" s="86"/>
      <c r="WAL5" s="86"/>
      <c r="WAM5" s="86"/>
      <c r="WAN5" s="86"/>
      <c r="WAO5" s="86"/>
      <c r="WAP5" s="86"/>
      <c r="WAQ5" s="86"/>
      <c r="WAR5" s="86"/>
      <c r="WAS5" s="86"/>
      <c r="WAT5" s="86"/>
      <c r="WAU5" s="86"/>
      <c r="WAV5" s="86"/>
      <c r="WAW5" s="86"/>
      <c r="WAX5" s="86"/>
      <c r="WAY5" s="86"/>
      <c r="WAZ5" s="86"/>
      <c r="WBA5" s="86"/>
      <c r="WBB5" s="86"/>
      <c r="WBC5" s="86"/>
      <c r="WBD5" s="86"/>
      <c r="WBE5" s="86"/>
      <c r="WBF5" s="86"/>
      <c r="WBG5" s="86"/>
      <c r="WBH5" s="86"/>
      <c r="WBI5" s="86"/>
      <c r="WBJ5" s="86"/>
      <c r="WBK5" s="86"/>
      <c r="WBL5" s="86"/>
      <c r="WBM5" s="86"/>
      <c r="WBN5" s="86"/>
      <c r="WBO5" s="86"/>
      <c r="WBP5" s="86"/>
      <c r="WBQ5" s="86"/>
      <c r="WBR5" s="86"/>
      <c r="WBS5" s="86"/>
      <c r="WBT5" s="86"/>
      <c r="WBU5" s="86"/>
      <c r="WBV5" s="86"/>
      <c r="WBW5" s="86"/>
      <c r="WBX5" s="86"/>
      <c r="WBY5" s="86"/>
      <c r="WBZ5" s="86"/>
      <c r="WCA5" s="86"/>
      <c r="WCB5" s="86"/>
      <c r="WCC5" s="86"/>
      <c r="WCD5" s="86"/>
      <c r="WCE5" s="86"/>
      <c r="WCF5" s="86"/>
      <c r="WCG5" s="86"/>
      <c r="WCH5" s="86"/>
      <c r="WCI5" s="86"/>
      <c r="WCJ5" s="86"/>
      <c r="WCK5" s="86"/>
      <c r="WCL5" s="86"/>
      <c r="WCM5" s="86"/>
      <c r="WCN5" s="86"/>
      <c r="WCO5" s="86"/>
      <c r="WCP5" s="86"/>
      <c r="WCQ5" s="86"/>
      <c r="WCR5" s="86"/>
      <c r="WCS5" s="86"/>
      <c r="WCT5" s="86"/>
      <c r="WCU5" s="86"/>
      <c r="WCV5" s="86"/>
      <c r="WCW5" s="86"/>
      <c r="WCX5" s="86"/>
      <c r="WCY5" s="86"/>
      <c r="WCZ5" s="86"/>
      <c r="WDA5" s="86"/>
      <c r="WDB5" s="86"/>
      <c r="WDC5" s="86"/>
      <c r="WDD5" s="86"/>
      <c r="WDE5" s="86"/>
      <c r="WDF5" s="86"/>
      <c r="WDG5" s="86"/>
      <c r="WDH5" s="86"/>
      <c r="WDI5" s="86"/>
      <c r="WDJ5" s="86"/>
      <c r="WDK5" s="86"/>
      <c r="WDL5" s="86"/>
      <c r="WDM5" s="86"/>
      <c r="WDN5" s="86"/>
      <c r="WDO5" s="86"/>
      <c r="WDP5" s="86"/>
      <c r="WDQ5" s="86"/>
      <c r="WDR5" s="86"/>
      <c r="WDS5" s="86"/>
      <c r="WDT5" s="86"/>
      <c r="WDU5" s="86"/>
      <c r="WDV5" s="86"/>
      <c r="WDW5" s="86"/>
      <c r="WDX5" s="86"/>
      <c r="WDY5" s="86"/>
      <c r="WDZ5" s="86"/>
      <c r="WEA5" s="86"/>
      <c r="WEB5" s="86"/>
      <c r="WEC5" s="86"/>
      <c r="WED5" s="86"/>
      <c r="WEE5" s="86"/>
      <c r="WEF5" s="86"/>
      <c r="WEG5" s="86"/>
      <c r="WEH5" s="86"/>
      <c r="WEI5" s="86"/>
      <c r="WEJ5" s="86"/>
      <c r="WEK5" s="86"/>
      <c r="WEL5" s="86"/>
      <c r="WEM5" s="86"/>
      <c r="WEN5" s="86"/>
      <c r="WEO5" s="86"/>
      <c r="WEP5" s="86"/>
      <c r="WEQ5" s="86"/>
      <c r="WER5" s="86"/>
      <c r="WES5" s="86"/>
      <c r="WET5" s="86"/>
      <c r="WEU5" s="86"/>
      <c r="WEV5" s="86"/>
      <c r="WEW5" s="86"/>
      <c r="WEX5" s="86"/>
      <c r="WEY5" s="86"/>
      <c r="WEZ5" s="86"/>
      <c r="WFA5" s="86"/>
      <c r="WFB5" s="86"/>
      <c r="WFC5" s="86"/>
      <c r="WFD5" s="86"/>
      <c r="WFE5" s="86"/>
      <c r="WFF5" s="86"/>
      <c r="WFG5" s="86"/>
      <c r="WFH5" s="86"/>
      <c r="WFI5" s="86"/>
      <c r="WFJ5" s="86"/>
      <c r="WFK5" s="86"/>
      <c r="WFL5" s="86"/>
      <c r="WFM5" s="86"/>
      <c r="WFN5" s="86"/>
      <c r="WFO5" s="86"/>
      <c r="WFP5" s="86"/>
      <c r="WFQ5" s="86"/>
      <c r="WFR5" s="86"/>
      <c r="WFS5" s="86"/>
      <c r="WFT5" s="86"/>
      <c r="WFU5" s="86"/>
      <c r="WFV5" s="86"/>
      <c r="WFW5" s="86"/>
      <c r="WFX5" s="86"/>
      <c r="WFY5" s="86"/>
      <c r="WFZ5" s="86"/>
      <c r="WGA5" s="86"/>
      <c r="WGB5" s="86"/>
      <c r="WGC5" s="86"/>
      <c r="WGD5" s="86"/>
      <c r="WGE5" s="86"/>
      <c r="WGF5" s="86"/>
      <c r="WGG5" s="86"/>
      <c r="WGH5" s="86"/>
      <c r="WGI5" s="86"/>
      <c r="WGJ5" s="86"/>
      <c r="WGK5" s="86"/>
      <c r="WGL5" s="86"/>
      <c r="WGM5" s="86"/>
      <c r="WGN5" s="86"/>
      <c r="WGO5" s="86"/>
      <c r="WGP5" s="86"/>
      <c r="WGQ5" s="86"/>
      <c r="WGR5" s="86"/>
      <c r="WGS5" s="86"/>
      <c r="WGT5" s="86"/>
      <c r="WGU5" s="86"/>
      <c r="WGV5" s="86"/>
      <c r="WGW5" s="86"/>
      <c r="WGX5" s="86"/>
      <c r="WGY5" s="86"/>
      <c r="WGZ5" s="86"/>
      <c r="WHA5" s="86"/>
      <c r="WHB5" s="86"/>
      <c r="WHC5" s="86"/>
      <c r="WHD5" s="86"/>
      <c r="WHE5" s="86"/>
      <c r="WHF5" s="86"/>
      <c r="WHG5" s="86"/>
      <c r="WHH5" s="86"/>
      <c r="WHI5" s="86"/>
      <c r="WHJ5" s="86"/>
      <c r="WHK5" s="86"/>
      <c r="WHL5" s="86"/>
      <c r="WHM5" s="86"/>
      <c r="WHN5" s="86"/>
      <c r="WHO5" s="86"/>
      <c r="WHP5" s="86"/>
      <c r="WHQ5" s="86"/>
      <c r="WHR5" s="86"/>
      <c r="WHS5" s="86"/>
      <c r="WHT5" s="86"/>
      <c r="WHU5" s="86"/>
      <c r="WHV5" s="86"/>
      <c r="WHW5" s="86"/>
      <c r="WHX5" s="86"/>
      <c r="WHY5" s="86"/>
      <c r="WHZ5" s="86"/>
      <c r="WIA5" s="86"/>
      <c r="WIB5" s="86"/>
      <c r="WIC5" s="86"/>
      <c r="WID5" s="86"/>
      <c r="WIE5" s="86"/>
      <c r="WIF5" s="86"/>
      <c r="WIG5" s="86"/>
      <c r="WIH5" s="86"/>
      <c r="WII5" s="86"/>
      <c r="WIJ5" s="86"/>
      <c r="WIK5" s="86"/>
      <c r="WIL5" s="86"/>
      <c r="WIM5" s="86"/>
      <c r="WIN5" s="86"/>
      <c r="WIO5" s="86"/>
      <c r="WIP5" s="86"/>
      <c r="WIQ5" s="86"/>
      <c r="WIR5" s="86"/>
      <c r="WIS5" s="86"/>
      <c r="WIT5" s="86"/>
      <c r="WIU5" s="86"/>
      <c r="WIV5" s="86"/>
      <c r="WIW5" s="86"/>
      <c r="WIX5" s="86"/>
      <c r="WIY5" s="86"/>
      <c r="WIZ5" s="86"/>
      <c r="WJA5" s="86"/>
      <c r="WJB5" s="86"/>
      <c r="WJC5" s="86"/>
      <c r="WJD5" s="86"/>
      <c r="WJE5" s="86"/>
      <c r="WJF5" s="86"/>
      <c r="WJG5" s="86"/>
      <c r="WJH5" s="86"/>
      <c r="WJI5" s="86"/>
      <c r="WJJ5" s="86"/>
      <c r="WJK5" s="86"/>
      <c r="WJL5" s="86"/>
      <c r="WJM5" s="86"/>
      <c r="WJN5" s="86"/>
      <c r="WJO5" s="86"/>
      <c r="WJP5" s="86"/>
      <c r="WJQ5" s="86"/>
      <c r="WJR5" s="86"/>
      <c r="WJS5" s="86"/>
      <c r="WJT5" s="86"/>
      <c r="WJU5" s="86"/>
      <c r="WJV5" s="86"/>
      <c r="WJW5" s="86"/>
      <c r="WJX5" s="86"/>
      <c r="WJY5" s="86"/>
      <c r="WJZ5" s="86"/>
      <c r="WKA5" s="86"/>
      <c r="WKB5" s="86"/>
      <c r="WKC5" s="86"/>
      <c r="WKD5" s="86"/>
      <c r="WKE5" s="86"/>
      <c r="WKF5" s="86"/>
      <c r="WKG5" s="86"/>
      <c r="WKH5" s="86"/>
      <c r="WKI5" s="86"/>
      <c r="WKJ5" s="86"/>
      <c r="WKK5" s="86"/>
      <c r="WKL5" s="86"/>
      <c r="WKM5" s="86"/>
      <c r="WKN5" s="86"/>
      <c r="WKO5" s="86"/>
      <c r="WKP5" s="86"/>
      <c r="WKQ5" s="86"/>
      <c r="WKR5" s="86"/>
      <c r="WKS5" s="86"/>
      <c r="WKT5" s="86"/>
      <c r="WKU5" s="86"/>
      <c r="WKV5" s="86"/>
      <c r="WKW5" s="86"/>
      <c r="WKX5" s="86"/>
      <c r="WKY5" s="86"/>
      <c r="WKZ5" s="86"/>
      <c r="WLA5" s="86"/>
      <c r="WLB5" s="86"/>
      <c r="WLC5" s="86"/>
      <c r="WLD5" s="86"/>
      <c r="WLE5" s="86"/>
      <c r="WLF5" s="86"/>
      <c r="WLG5" s="86"/>
      <c r="WLH5" s="86"/>
      <c r="WLI5" s="86"/>
      <c r="WLJ5" s="86"/>
      <c r="WLK5" s="86"/>
      <c r="WLL5" s="86"/>
      <c r="WLM5" s="86"/>
      <c r="WLN5" s="86"/>
      <c r="WLO5" s="86"/>
      <c r="WLP5" s="86"/>
      <c r="WLQ5" s="86"/>
      <c r="WLR5" s="86"/>
      <c r="WLS5" s="86"/>
      <c r="WLT5" s="86"/>
      <c r="WLU5" s="86"/>
      <c r="WLV5" s="86"/>
      <c r="WLW5" s="86"/>
      <c r="WLX5" s="86"/>
      <c r="WLY5" s="86"/>
      <c r="WLZ5" s="86"/>
      <c r="WMA5" s="86"/>
      <c r="WMB5" s="86"/>
      <c r="WMC5" s="86"/>
      <c r="WMD5" s="86"/>
      <c r="WME5" s="86"/>
      <c r="WMF5" s="86"/>
      <c r="WMG5" s="86"/>
      <c r="WMH5" s="86"/>
      <c r="WMI5" s="86"/>
      <c r="WMJ5" s="86"/>
      <c r="WMK5" s="86"/>
      <c r="WML5" s="86"/>
      <c r="WMM5" s="86"/>
      <c r="WMN5" s="86"/>
      <c r="WMO5" s="86"/>
      <c r="WMP5" s="86"/>
      <c r="WMQ5" s="86"/>
      <c r="WMR5" s="86"/>
      <c r="WMS5" s="86"/>
      <c r="WMT5" s="86"/>
      <c r="WMU5" s="86"/>
      <c r="WMV5" s="86"/>
      <c r="WMW5" s="86"/>
      <c r="WMX5" s="86"/>
      <c r="WMY5" s="86"/>
      <c r="WMZ5" s="86"/>
      <c r="WNA5" s="86"/>
      <c r="WNB5" s="86"/>
      <c r="WNC5" s="86"/>
      <c r="WND5" s="86"/>
      <c r="WNE5" s="86"/>
      <c r="WNF5" s="86"/>
      <c r="WNG5" s="86"/>
      <c r="WNH5" s="86"/>
      <c r="WNI5" s="86"/>
      <c r="WNJ5" s="86"/>
      <c r="WNK5" s="86"/>
      <c r="WNL5" s="86"/>
      <c r="WNM5" s="86"/>
      <c r="WNN5" s="86"/>
      <c r="WNO5" s="86"/>
      <c r="WNP5" s="86"/>
      <c r="WNQ5" s="86"/>
      <c r="WNR5" s="86"/>
      <c r="WNS5" s="86"/>
      <c r="WNT5" s="86"/>
      <c r="WNU5" s="86"/>
      <c r="WNV5" s="86"/>
      <c r="WNW5" s="86"/>
      <c r="WNX5" s="86"/>
      <c r="WNY5" s="86"/>
      <c r="WNZ5" s="86"/>
      <c r="WOA5" s="86"/>
      <c r="WOB5" s="86"/>
      <c r="WOC5" s="86"/>
      <c r="WOD5" s="86"/>
      <c r="WOE5" s="86"/>
      <c r="WOF5" s="86"/>
      <c r="WOG5" s="86"/>
      <c r="WOH5" s="86"/>
      <c r="WOI5" s="86"/>
      <c r="WOJ5" s="86"/>
      <c r="WOK5" s="86"/>
      <c r="WOL5" s="86"/>
      <c r="WOM5" s="86"/>
      <c r="WON5" s="86"/>
      <c r="WOO5" s="86"/>
      <c r="WOP5" s="86"/>
      <c r="WOQ5" s="86"/>
      <c r="WOR5" s="86"/>
      <c r="WOS5" s="86"/>
      <c r="WOT5" s="86"/>
      <c r="WOU5" s="86"/>
      <c r="WOV5" s="86"/>
      <c r="WOW5" s="86"/>
      <c r="WOX5" s="86"/>
      <c r="WOY5" s="86"/>
      <c r="WOZ5" s="86"/>
      <c r="WPA5" s="86"/>
      <c r="WPB5" s="86"/>
      <c r="WPC5" s="86"/>
      <c r="WPD5" s="86"/>
      <c r="WPE5" s="86"/>
      <c r="WPF5" s="86"/>
      <c r="WPG5" s="86"/>
      <c r="WPH5" s="86"/>
      <c r="WPI5" s="86"/>
      <c r="WPJ5" s="86"/>
      <c r="WPK5" s="86"/>
      <c r="WPL5" s="86"/>
      <c r="WPM5" s="86"/>
      <c r="WPN5" s="86"/>
      <c r="WPO5" s="86"/>
      <c r="WPP5" s="86"/>
      <c r="WPQ5" s="86"/>
      <c r="WPR5" s="86"/>
      <c r="WPS5" s="86"/>
      <c r="WPT5" s="86"/>
      <c r="WPU5" s="86"/>
      <c r="WPV5" s="86"/>
      <c r="WPW5" s="86"/>
      <c r="WPX5" s="86"/>
      <c r="WPY5" s="86"/>
      <c r="WPZ5" s="86"/>
      <c r="WQA5" s="86"/>
      <c r="WQB5" s="86"/>
      <c r="WQC5" s="86"/>
      <c r="WQD5" s="86"/>
      <c r="WQE5" s="86"/>
      <c r="WQF5" s="86"/>
      <c r="WQG5" s="86"/>
      <c r="WQH5" s="86"/>
      <c r="WQI5" s="86"/>
      <c r="WQJ5" s="86"/>
      <c r="WQK5" s="86"/>
      <c r="WQL5" s="86"/>
      <c r="WQM5" s="86"/>
      <c r="WQN5" s="86"/>
      <c r="WQO5" s="86"/>
      <c r="WQP5" s="86"/>
      <c r="WQQ5" s="86"/>
      <c r="WQR5" s="86"/>
      <c r="WQS5" s="86"/>
      <c r="WQT5" s="86"/>
      <c r="WQU5" s="86"/>
      <c r="WQV5" s="86"/>
      <c r="WQW5" s="86"/>
      <c r="WQX5" s="86"/>
      <c r="WQY5" s="86"/>
      <c r="WQZ5" s="86"/>
      <c r="WRA5" s="86"/>
      <c r="WRB5" s="86"/>
      <c r="WRC5" s="86"/>
      <c r="WRD5" s="86"/>
      <c r="WRE5" s="86"/>
      <c r="WRF5" s="86"/>
      <c r="WRG5" s="86"/>
      <c r="WRH5" s="86"/>
      <c r="WRI5" s="86"/>
      <c r="WRJ5" s="86"/>
      <c r="WRK5" s="86"/>
      <c r="WRL5" s="86"/>
      <c r="WRM5" s="86"/>
      <c r="WRN5" s="86"/>
      <c r="WRO5" s="86"/>
      <c r="WRP5" s="86"/>
      <c r="WRQ5" s="86"/>
      <c r="WRR5" s="86"/>
      <c r="WRS5" s="86"/>
      <c r="WRT5" s="86"/>
      <c r="WRU5" s="86"/>
      <c r="WRV5" s="86"/>
      <c r="WRW5" s="86"/>
      <c r="WRX5" s="86"/>
      <c r="WRY5" s="86"/>
      <c r="WRZ5" s="86"/>
      <c r="WSA5" s="86"/>
      <c r="WSB5" s="86"/>
      <c r="WSC5" s="86"/>
      <c r="WSD5" s="86"/>
      <c r="WSE5" s="86"/>
      <c r="WSF5" s="86"/>
      <c r="WSG5" s="86"/>
      <c r="WSH5" s="86"/>
      <c r="WSI5" s="86"/>
      <c r="WSJ5" s="86"/>
      <c r="WSK5" s="86"/>
      <c r="WSL5" s="86"/>
      <c r="WSM5" s="86"/>
      <c r="WSN5" s="86"/>
      <c r="WSO5" s="86"/>
      <c r="WSP5" s="86"/>
      <c r="WSQ5" s="86"/>
      <c r="WSR5" s="86"/>
      <c r="WSS5" s="86"/>
      <c r="WST5" s="86"/>
      <c r="WSU5" s="86"/>
      <c r="WSV5" s="86"/>
      <c r="WSW5" s="86"/>
      <c r="WSX5" s="86"/>
      <c r="WSY5" s="86"/>
      <c r="WSZ5" s="86"/>
      <c r="WTA5" s="86"/>
      <c r="WTB5" s="86"/>
      <c r="WTC5" s="86"/>
      <c r="WTD5" s="86"/>
      <c r="WTE5" s="86"/>
      <c r="WTF5" s="86"/>
      <c r="WTG5" s="86"/>
      <c r="WTH5" s="86"/>
      <c r="WTI5" s="86"/>
      <c r="WTJ5" s="86"/>
      <c r="WTK5" s="86"/>
      <c r="WTL5" s="86"/>
      <c r="WTM5" s="86"/>
      <c r="WTN5" s="86"/>
      <c r="WTO5" s="86"/>
      <c r="WTP5" s="86"/>
      <c r="WTQ5" s="86"/>
      <c r="WTR5" s="86"/>
      <c r="WTS5" s="86"/>
      <c r="WTT5" s="86"/>
      <c r="WTU5" s="86"/>
      <c r="WTV5" s="86"/>
      <c r="WTW5" s="86"/>
      <c r="WTX5" s="86"/>
      <c r="WTY5" s="86"/>
      <c r="WTZ5" s="86"/>
      <c r="WUA5" s="86"/>
      <c r="WUB5" s="86"/>
      <c r="WUC5" s="86"/>
      <c r="WUD5" s="86"/>
      <c r="WUE5" s="86"/>
      <c r="WUF5" s="86"/>
      <c r="WUG5" s="86"/>
      <c r="WUH5" s="86"/>
      <c r="WUI5" s="86"/>
      <c r="WUJ5" s="86"/>
      <c r="WUK5" s="86"/>
      <c r="WUL5" s="86"/>
      <c r="WUM5" s="86"/>
      <c r="WUN5" s="86"/>
      <c r="WUO5" s="86"/>
      <c r="WUP5" s="86"/>
      <c r="WUQ5" s="86"/>
      <c r="WUR5" s="86"/>
      <c r="WUS5" s="86"/>
      <c r="WUT5" s="86"/>
      <c r="WUU5" s="86"/>
      <c r="WUV5" s="86"/>
      <c r="WUW5" s="86"/>
      <c r="WUX5" s="86"/>
      <c r="WUY5" s="86"/>
      <c r="WUZ5" s="86"/>
      <c r="WVA5" s="86"/>
      <c r="WVB5" s="86"/>
      <c r="WVC5" s="86"/>
      <c r="WVD5" s="86"/>
      <c r="WVE5" s="86"/>
      <c r="WVF5" s="86"/>
      <c r="WVG5" s="86"/>
      <c r="WVH5" s="86"/>
      <c r="WVI5" s="86"/>
      <c r="WVJ5" s="86"/>
      <c r="WVK5" s="86"/>
      <c r="WVL5" s="86"/>
      <c r="WVM5" s="86"/>
      <c r="WVN5" s="86"/>
      <c r="WVO5" s="86"/>
      <c r="WVP5" s="86"/>
      <c r="WVQ5" s="86"/>
      <c r="WVR5" s="86"/>
      <c r="WVS5" s="86"/>
      <c r="WVT5" s="86"/>
      <c r="WVU5" s="86"/>
      <c r="WVV5" s="86"/>
      <c r="WVW5" s="86"/>
      <c r="WVX5" s="86"/>
      <c r="WVY5" s="86"/>
      <c r="WVZ5" s="86"/>
      <c r="WWA5" s="86"/>
      <c r="WWB5" s="86"/>
      <c r="WWC5" s="86"/>
      <c r="WWD5" s="86"/>
      <c r="WWE5" s="86"/>
      <c r="WWF5" s="86"/>
      <c r="WWG5" s="86"/>
      <c r="WWH5" s="86"/>
      <c r="WWI5" s="86"/>
      <c r="WWJ5" s="86"/>
      <c r="WWK5" s="86"/>
      <c r="WWL5" s="86"/>
      <c r="WWM5" s="86"/>
      <c r="WWN5" s="86"/>
      <c r="WWO5" s="86"/>
      <c r="WWP5" s="86"/>
      <c r="WWQ5" s="86"/>
      <c r="WWR5" s="86"/>
      <c r="WWS5" s="86"/>
      <c r="WWT5" s="86"/>
      <c r="WWU5" s="86"/>
      <c r="WWV5" s="86"/>
      <c r="WWW5" s="86"/>
      <c r="WWX5" s="86"/>
      <c r="WWY5" s="86"/>
      <c r="WWZ5" s="86"/>
      <c r="WXA5" s="86"/>
      <c r="WXB5" s="86"/>
      <c r="WXC5" s="86"/>
    </row>
    <row r="6" spans="1:16175" ht="26.1" customHeight="1" x14ac:dyDescent="0.25">
      <c r="A6" s="428" t="s">
        <v>841</v>
      </c>
      <c r="B6" s="428"/>
      <c r="C6" s="429" t="s">
        <v>842</v>
      </c>
      <c r="D6" s="421"/>
      <c r="E6" s="421"/>
      <c r="F6" s="421"/>
      <c r="G6" s="421"/>
      <c r="H6" s="421"/>
      <c r="I6" s="421"/>
      <c r="J6" s="421"/>
      <c r="K6" s="421"/>
      <c r="L6" s="421"/>
      <c r="M6" s="479"/>
      <c r="N6" s="479"/>
      <c r="O6" s="421"/>
      <c r="P6" s="421"/>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c r="IW6" s="86"/>
      <c r="IX6" s="86"/>
      <c r="IY6" s="86"/>
      <c r="IZ6" s="86"/>
      <c r="JA6" s="86"/>
      <c r="JB6" s="86"/>
      <c r="JC6" s="86"/>
      <c r="JD6" s="86"/>
      <c r="JE6" s="86"/>
      <c r="JF6" s="86"/>
      <c r="JG6" s="86"/>
      <c r="JH6" s="86"/>
      <c r="JI6" s="86"/>
      <c r="JJ6" s="86"/>
      <c r="JK6" s="86"/>
      <c r="JL6" s="86"/>
      <c r="JM6" s="86"/>
      <c r="JN6" s="86"/>
      <c r="JO6" s="86"/>
      <c r="JP6" s="86"/>
      <c r="JQ6" s="86"/>
      <c r="JR6" s="86"/>
      <c r="JS6" s="86"/>
      <c r="JT6" s="86"/>
      <c r="JU6" s="86"/>
      <c r="JV6" s="86"/>
      <c r="JW6" s="86"/>
      <c r="JX6" s="86"/>
      <c r="JY6" s="86"/>
      <c r="JZ6" s="86"/>
      <c r="KA6" s="86"/>
      <c r="KB6" s="86"/>
      <c r="KC6" s="86"/>
      <c r="KD6" s="86"/>
      <c r="KE6" s="86"/>
      <c r="KF6" s="86"/>
      <c r="KG6" s="86"/>
      <c r="KH6" s="86"/>
      <c r="KI6" s="86"/>
      <c r="KJ6" s="86"/>
      <c r="KK6" s="86"/>
      <c r="KL6" s="86"/>
      <c r="KM6" s="86"/>
      <c r="KN6" s="86"/>
      <c r="KO6" s="86"/>
      <c r="KP6" s="86"/>
      <c r="KQ6" s="86"/>
      <c r="KR6" s="86"/>
      <c r="KS6" s="86"/>
      <c r="KT6" s="86"/>
      <c r="KU6" s="86"/>
      <c r="KV6" s="86"/>
      <c r="KW6" s="86"/>
      <c r="KX6" s="86"/>
      <c r="KY6" s="86"/>
      <c r="KZ6" s="86"/>
      <c r="LA6" s="86"/>
      <c r="LB6" s="86"/>
      <c r="LC6" s="86"/>
      <c r="LD6" s="86"/>
      <c r="LE6" s="86"/>
      <c r="LF6" s="86"/>
      <c r="LG6" s="86"/>
      <c r="LH6" s="86"/>
      <c r="LI6" s="86"/>
      <c r="LJ6" s="86"/>
      <c r="LK6" s="86"/>
      <c r="LL6" s="86"/>
      <c r="LM6" s="86"/>
      <c r="LN6" s="86"/>
      <c r="LO6" s="86"/>
      <c r="LP6" s="86"/>
      <c r="LQ6" s="86"/>
      <c r="LR6" s="86"/>
      <c r="LS6" s="86"/>
      <c r="LT6" s="86"/>
      <c r="LU6" s="86"/>
      <c r="LV6" s="86"/>
      <c r="LW6" s="86"/>
      <c r="LX6" s="86"/>
      <c r="LY6" s="86"/>
      <c r="LZ6" s="86"/>
      <c r="MA6" s="86"/>
      <c r="MB6" s="86"/>
      <c r="MC6" s="86"/>
      <c r="MD6" s="86"/>
      <c r="ME6" s="86"/>
      <c r="MF6" s="86"/>
      <c r="MG6" s="86"/>
      <c r="MH6" s="86"/>
      <c r="MI6" s="86"/>
      <c r="MJ6" s="86"/>
      <c r="MK6" s="86"/>
      <c r="ML6" s="86"/>
      <c r="MM6" s="86"/>
      <c r="MN6" s="86"/>
      <c r="MO6" s="86"/>
      <c r="MP6" s="86"/>
      <c r="MQ6" s="86"/>
      <c r="MR6" s="86"/>
      <c r="MS6" s="86"/>
      <c r="MT6" s="86"/>
      <c r="MU6" s="86"/>
      <c r="MV6" s="86"/>
      <c r="MW6" s="86"/>
      <c r="MX6" s="86"/>
      <c r="MY6" s="86"/>
      <c r="MZ6" s="86"/>
      <c r="NA6" s="86"/>
      <c r="NB6" s="86"/>
      <c r="NC6" s="86"/>
      <c r="ND6" s="86"/>
      <c r="NE6" s="86"/>
      <c r="NF6" s="86"/>
      <c r="NG6" s="86"/>
      <c r="NH6" s="86"/>
      <c r="NI6" s="86"/>
      <c r="NJ6" s="86"/>
      <c r="NK6" s="86"/>
      <c r="NL6" s="86"/>
      <c r="NM6" s="86"/>
      <c r="NN6" s="86"/>
      <c r="NO6" s="86"/>
      <c r="NP6" s="86"/>
      <c r="NQ6" s="86"/>
      <c r="NR6" s="86"/>
      <c r="NS6" s="86"/>
      <c r="NT6" s="86"/>
      <c r="NU6" s="86"/>
      <c r="NV6" s="86"/>
      <c r="NW6" s="86"/>
      <c r="NX6" s="86"/>
      <c r="NY6" s="86"/>
      <c r="NZ6" s="86"/>
      <c r="OA6" s="86"/>
      <c r="OB6" s="86"/>
      <c r="OC6" s="86"/>
      <c r="OD6" s="86"/>
      <c r="OE6" s="86"/>
      <c r="OF6" s="86"/>
      <c r="OG6" s="86"/>
      <c r="OH6" s="86"/>
      <c r="OI6" s="86"/>
      <c r="OJ6" s="86"/>
      <c r="OK6" s="86"/>
      <c r="OL6" s="86"/>
      <c r="OM6" s="86"/>
      <c r="ON6" s="86"/>
      <c r="OO6" s="86"/>
      <c r="OP6" s="86"/>
      <c r="OQ6" s="86"/>
      <c r="OR6" s="86"/>
      <c r="OS6" s="86"/>
      <c r="OT6" s="86"/>
      <c r="OU6" s="86"/>
      <c r="OV6" s="86"/>
      <c r="OW6" s="86"/>
      <c r="OX6" s="86"/>
      <c r="OY6" s="86"/>
      <c r="OZ6" s="86"/>
      <c r="PA6" s="86"/>
      <c r="PB6" s="86"/>
      <c r="PC6" s="86"/>
      <c r="PD6" s="86"/>
      <c r="PE6" s="86"/>
      <c r="PF6" s="86"/>
      <c r="PG6" s="86"/>
      <c r="PH6" s="86"/>
      <c r="PI6" s="86"/>
      <c r="PJ6" s="86"/>
      <c r="PK6" s="86"/>
      <c r="PL6" s="86"/>
      <c r="PM6" s="86"/>
      <c r="PN6" s="86"/>
      <c r="PO6" s="86"/>
      <c r="PP6" s="86"/>
      <c r="PQ6" s="86"/>
      <c r="PR6" s="86"/>
      <c r="PS6" s="86"/>
      <c r="PT6" s="86"/>
      <c r="PU6" s="86"/>
      <c r="PV6" s="86"/>
      <c r="PW6" s="86"/>
      <c r="PX6" s="86"/>
      <c r="PY6" s="86"/>
      <c r="PZ6" s="86"/>
      <c r="QA6" s="86"/>
      <c r="QB6" s="86"/>
      <c r="QC6" s="86"/>
      <c r="QD6" s="86"/>
      <c r="QE6" s="86"/>
      <c r="QF6" s="86"/>
      <c r="QG6" s="86"/>
      <c r="QH6" s="86"/>
      <c r="QI6" s="86"/>
      <c r="QJ6" s="86"/>
      <c r="QK6" s="86"/>
      <c r="QL6" s="86"/>
      <c r="QM6" s="86"/>
      <c r="QN6" s="86"/>
      <c r="QO6" s="86"/>
      <c r="QP6" s="86"/>
      <c r="QQ6" s="86"/>
      <c r="QR6" s="86"/>
      <c r="QS6" s="86"/>
      <c r="QT6" s="86"/>
      <c r="QU6" s="86"/>
      <c r="QV6" s="86"/>
      <c r="QW6" s="86"/>
      <c r="QX6" s="86"/>
      <c r="QY6" s="86"/>
      <c r="QZ6" s="86"/>
      <c r="RA6" s="86"/>
      <c r="RB6" s="86"/>
      <c r="RC6" s="86"/>
      <c r="RD6" s="86"/>
      <c r="RE6" s="86"/>
      <c r="RF6" s="86"/>
      <c r="RG6" s="86"/>
      <c r="RH6" s="86"/>
      <c r="RI6" s="86"/>
      <c r="RJ6" s="86"/>
      <c r="RK6" s="86"/>
      <c r="RL6" s="86"/>
      <c r="RM6" s="86"/>
      <c r="RN6" s="86"/>
      <c r="RO6" s="86"/>
      <c r="RP6" s="86"/>
      <c r="RQ6" s="86"/>
      <c r="RR6" s="86"/>
      <c r="RS6" s="86"/>
      <c r="RT6" s="86"/>
      <c r="RU6" s="86"/>
      <c r="RV6" s="86"/>
      <c r="RW6" s="86"/>
      <c r="RX6" s="86"/>
      <c r="RY6" s="86"/>
      <c r="RZ6" s="86"/>
      <c r="SA6" s="86"/>
      <c r="SB6" s="86"/>
      <c r="SC6" s="86"/>
      <c r="SD6" s="86"/>
      <c r="SE6" s="86"/>
      <c r="SF6" s="86"/>
      <c r="SG6" s="86"/>
      <c r="SH6" s="86"/>
      <c r="SI6" s="86"/>
      <c r="SJ6" s="86"/>
      <c r="SK6" s="86"/>
      <c r="SL6" s="86"/>
      <c r="SM6" s="86"/>
      <c r="SN6" s="86"/>
      <c r="SO6" s="86"/>
      <c r="SP6" s="86"/>
      <c r="SQ6" s="86"/>
      <c r="SR6" s="86"/>
      <c r="SS6" s="86"/>
      <c r="ST6" s="86"/>
      <c r="SU6" s="86"/>
      <c r="SV6" s="86"/>
      <c r="SW6" s="86"/>
      <c r="SX6" s="86"/>
      <c r="SY6" s="86"/>
      <c r="SZ6" s="86"/>
      <c r="TA6" s="86"/>
      <c r="TB6" s="86"/>
      <c r="TC6" s="86"/>
      <c r="TD6" s="86"/>
      <c r="TE6" s="86"/>
      <c r="TF6" s="86"/>
      <c r="TG6" s="86"/>
      <c r="TH6" s="86"/>
      <c r="TI6" s="86"/>
      <c r="TJ6" s="86"/>
      <c r="TK6" s="86"/>
      <c r="TL6" s="86"/>
      <c r="TM6" s="86"/>
      <c r="TN6" s="86"/>
      <c r="TO6" s="86"/>
      <c r="TP6" s="86"/>
      <c r="TQ6" s="86"/>
      <c r="TR6" s="86"/>
      <c r="TS6" s="86"/>
      <c r="TT6" s="86"/>
      <c r="TU6" s="86"/>
      <c r="TV6" s="86"/>
      <c r="TW6" s="86"/>
      <c r="TX6" s="86"/>
      <c r="TY6" s="86"/>
      <c r="TZ6" s="86"/>
      <c r="UA6" s="86"/>
      <c r="UB6" s="86"/>
      <c r="UC6" s="86"/>
      <c r="UD6" s="86"/>
      <c r="UE6" s="86"/>
      <c r="UF6" s="86"/>
      <c r="UG6" s="86"/>
      <c r="UH6" s="86"/>
      <c r="UI6" s="86"/>
      <c r="UJ6" s="86"/>
      <c r="UK6" s="86"/>
      <c r="UL6" s="86"/>
      <c r="UM6" s="86"/>
      <c r="UN6" s="86"/>
      <c r="UO6" s="86"/>
      <c r="UP6" s="86"/>
      <c r="UQ6" s="86"/>
      <c r="UR6" s="86"/>
      <c r="US6" s="86"/>
      <c r="UT6" s="86"/>
      <c r="UU6" s="86"/>
      <c r="UV6" s="86"/>
      <c r="UW6" s="86"/>
      <c r="UX6" s="86"/>
      <c r="UY6" s="86"/>
      <c r="UZ6" s="86"/>
      <c r="VA6" s="86"/>
      <c r="VB6" s="86"/>
      <c r="VC6" s="86"/>
      <c r="VD6" s="86"/>
      <c r="VE6" s="86"/>
      <c r="VF6" s="86"/>
      <c r="VG6" s="86"/>
      <c r="VH6" s="86"/>
      <c r="VI6" s="86"/>
      <c r="VJ6" s="86"/>
      <c r="VK6" s="86"/>
      <c r="VL6" s="86"/>
      <c r="VM6" s="86"/>
      <c r="VN6" s="86"/>
      <c r="VO6" s="86"/>
      <c r="VP6" s="86"/>
      <c r="VQ6" s="86"/>
      <c r="VR6" s="86"/>
      <c r="VS6" s="86"/>
      <c r="VT6" s="86"/>
      <c r="VU6" s="86"/>
      <c r="VV6" s="86"/>
      <c r="VW6" s="86"/>
      <c r="VX6" s="86"/>
      <c r="VY6" s="86"/>
      <c r="VZ6" s="86"/>
      <c r="WA6" s="86"/>
      <c r="WB6" s="86"/>
      <c r="WC6" s="86"/>
      <c r="WD6" s="86"/>
      <c r="WE6" s="86"/>
      <c r="WF6" s="86"/>
      <c r="WG6" s="86"/>
      <c r="WH6" s="86"/>
      <c r="WI6" s="86"/>
      <c r="WJ6" s="86"/>
      <c r="WK6" s="86"/>
      <c r="WL6" s="86"/>
      <c r="WM6" s="86"/>
      <c r="WN6" s="86"/>
      <c r="WO6" s="86"/>
      <c r="WP6" s="86"/>
      <c r="WQ6" s="86"/>
      <c r="WR6" s="86"/>
      <c r="WS6" s="86"/>
      <c r="WT6" s="86"/>
      <c r="WU6" s="86"/>
      <c r="WV6" s="86"/>
      <c r="WW6" s="86"/>
      <c r="WX6" s="86"/>
      <c r="WY6" s="86"/>
      <c r="WZ6" s="86"/>
      <c r="XA6" s="86"/>
      <c r="XB6" s="86"/>
      <c r="XC6" s="86"/>
      <c r="XD6" s="86"/>
      <c r="XE6" s="86"/>
      <c r="XF6" s="86"/>
      <c r="XG6" s="86"/>
      <c r="XH6" s="86"/>
      <c r="XI6" s="86"/>
      <c r="XJ6" s="86"/>
      <c r="XK6" s="86"/>
      <c r="XL6" s="86"/>
      <c r="XM6" s="86"/>
      <c r="XN6" s="86"/>
      <c r="XO6" s="86"/>
      <c r="XP6" s="86"/>
      <c r="XQ6" s="86"/>
      <c r="XR6" s="86"/>
      <c r="XS6" s="86"/>
      <c r="XT6" s="86"/>
      <c r="XU6" s="86"/>
      <c r="XV6" s="86"/>
      <c r="XW6" s="86"/>
      <c r="XX6" s="86"/>
      <c r="XY6" s="86"/>
      <c r="XZ6" s="86"/>
      <c r="YA6" s="86"/>
      <c r="YB6" s="86"/>
      <c r="YC6" s="86"/>
      <c r="YD6" s="86"/>
      <c r="YE6" s="86"/>
      <c r="YF6" s="86"/>
      <c r="YG6" s="86"/>
      <c r="YH6" s="86"/>
      <c r="YI6" s="86"/>
      <c r="YJ6" s="86"/>
      <c r="YK6" s="86"/>
      <c r="YL6" s="86"/>
      <c r="YM6" s="86"/>
      <c r="YN6" s="86"/>
      <c r="YO6" s="86"/>
      <c r="YP6" s="86"/>
      <c r="YQ6" s="86"/>
      <c r="YR6" s="86"/>
      <c r="YS6" s="86"/>
      <c r="YT6" s="86"/>
      <c r="YU6" s="86"/>
      <c r="YV6" s="86"/>
      <c r="YW6" s="86"/>
      <c r="YX6" s="86"/>
      <c r="YY6" s="86"/>
      <c r="YZ6" s="86"/>
      <c r="ZA6" s="86"/>
      <c r="ZB6" s="86"/>
      <c r="ZC6" s="86"/>
      <c r="ZD6" s="86"/>
      <c r="ZE6" s="86"/>
      <c r="ZF6" s="86"/>
      <c r="ZG6" s="86"/>
      <c r="ZH6" s="86"/>
      <c r="ZI6" s="86"/>
      <c r="ZJ6" s="86"/>
      <c r="ZK6" s="86"/>
      <c r="ZL6" s="86"/>
      <c r="ZM6" s="86"/>
      <c r="ZN6" s="86"/>
      <c r="ZO6" s="86"/>
      <c r="ZP6" s="86"/>
      <c r="ZQ6" s="86"/>
      <c r="ZR6" s="86"/>
      <c r="ZS6" s="86"/>
      <c r="ZT6" s="86"/>
      <c r="ZU6" s="86"/>
      <c r="ZV6" s="86"/>
      <c r="ZW6" s="86"/>
      <c r="ZX6" s="86"/>
      <c r="ZY6" s="86"/>
      <c r="ZZ6" s="86"/>
      <c r="AAA6" s="86"/>
      <c r="AAB6" s="86"/>
      <c r="AAC6" s="86"/>
      <c r="AAD6" s="86"/>
      <c r="AAE6" s="86"/>
      <c r="AAF6" s="86"/>
      <c r="AAG6" s="86"/>
      <c r="AAH6" s="86"/>
      <c r="AAI6" s="86"/>
      <c r="AAJ6" s="86"/>
      <c r="AAK6" s="86"/>
      <c r="AAL6" s="86"/>
      <c r="AAM6" s="86"/>
      <c r="AAN6" s="86"/>
      <c r="AAO6" s="86"/>
      <c r="AAP6" s="86"/>
      <c r="AAQ6" s="86"/>
      <c r="AAR6" s="86"/>
      <c r="AAS6" s="86"/>
      <c r="AAT6" s="86"/>
      <c r="AAU6" s="86"/>
      <c r="AAV6" s="86"/>
      <c r="AAW6" s="86"/>
      <c r="AAX6" s="86"/>
      <c r="AAY6" s="86"/>
      <c r="AAZ6" s="86"/>
      <c r="ABA6" s="86"/>
      <c r="ABB6" s="86"/>
      <c r="ABC6" s="86"/>
      <c r="ABD6" s="86"/>
      <c r="ABE6" s="86"/>
      <c r="ABF6" s="86"/>
      <c r="ABG6" s="86"/>
      <c r="ABH6" s="86"/>
      <c r="ABI6" s="86"/>
      <c r="ABJ6" s="86"/>
      <c r="ABK6" s="86"/>
      <c r="ABL6" s="86"/>
      <c r="ABM6" s="86"/>
      <c r="ABN6" s="86"/>
      <c r="ABO6" s="86"/>
      <c r="ABP6" s="86"/>
      <c r="ABQ6" s="86"/>
      <c r="ABR6" s="86"/>
      <c r="ABS6" s="86"/>
      <c r="ABT6" s="86"/>
      <c r="ABU6" s="86"/>
      <c r="ABV6" s="86"/>
      <c r="ABW6" s="86"/>
      <c r="ABX6" s="86"/>
      <c r="ABY6" s="86"/>
      <c r="ABZ6" s="86"/>
      <c r="ACA6" s="86"/>
      <c r="ACB6" s="86"/>
      <c r="ACC6" s="86"/>
      <c r="ACD6" s="86"/>
      <c r="ACE6" s="86"/>
      <c r="ACF6" s="86"/>
      <c r="ACG6" s="86"/>
      <c r="ACH6" s="86"/>
      <c r="ACI6" s="86"/>
      <c r="ACJ6" s="86"/>
      <c r="ACK6" s="86"/>
      <c r="ACL6" s="86"/>
      <c r="ACM6" s="86"/>
      <c r="ACN6" s="86"/>
      <c r="ACO6" s="86"/>
      <c r="ACP6" s="86"/>
      <c r="ACQ6" s="86"/>
      <c r="ACR6" s="86"/>
      <c r="ACS6" s="86"/>
      <c r="ACT6" s="86"/>
      <c r="ACU6" s="86"/>
      <c r="ACV6" s="86"/>
      <c r="ACW6" s="86"/>
      <c r="ACX6" s="86"/>
      <c r="ACY6" s="86"/>
      <c r="ACZ6" s="86"/>
      <c r="ADA6" s="86"/>
      <c r="ADB6" s="86"/>
      <c r="ADC6" s="86"/>
      <c r="ADD6" s="86"/>
      <c r="ADE6" s="86"/>
      <c r="ADF6" s="86"/>
      <c r="ADG6" s="86"/>
      <c r="ADH6" s="86"/>
      <c r="ADI6" s="86"/>
      <c r="ADJ6" s="86"/>
      <c r="ADK6" s="86"/>
      <c r="ADL6" s="86"/>
      <c r="ADM6" s="86"/>
      <c r="ADN6" s="86"/>
      <c r="ADO6" s="86"/>
      <c r="ADP6" s="86"/>
      <c r="ADQ6" s="86"/>
      <c r="ADR6" s="86"/>
      <c r="ADS6" s="86"/>
      <c r="ADT6" s="86"/>
      <c r="ADU6" s="86"/>
      <c r="ADV6" s="86"/>
      <c r="ADW6" s="86"/>
      <c r="ADX6" s="86"/>
      <c r="ADY6" s="86"/>
      <c r="ADZ6" s="86"/>
      <c r="AEA6" s="86"/>
      <c r="AEB6" s="86"/>
      <c r="AEC6" s="86"/>
      <c r="AED6" s="86"/>
      <c r="AEE6" s="86"/>
      <c r="AEF6" s="86"/>
      <c r="AEG6" s="86"/>
      <c r="AEH6" s="86"/>
      <c r="AEI6" s="86"/>
      <c r="AEJ6" s="86"/>
      <c r="AEK6" s="86"/>
      <c r="AEL6" s="86"/>
      <c r="AEM6" s="86"/>
      <c r="AEN6" s="86"/>
      <c r="AEO6" s="86"/>
      <c r="AEP6" s="86"/>
      <c r="AEQ6" s="86"/>
      <c r="AER6" s="86"/>
      <c r="AES6" s="86"/>
      <c r="AET6" s="86"/>
      <c r="AEU6" s="86"/>
      <c r="AEV6" s="86"/>
      <c r="AEW6" s="86"/>
      <c r="AEX6" s="86"/>
      <c r="AEY6" s="86"/>
      <c r="AEZ6" s="86"/>
      <c r="AFA6" s="86"/>
      <c r="AFB6" s="86"/>
      <c r="AFC6" s="86"/>
      <c r="AFD6" s="86"/>
      <c r="AFE6" s="86"/>
      <c r="AFF6" s="86"/>
      <c r="AFG6" s="86"/>
      <c r="AFH6" s="86"/>
      <c r="AFI6" s="86"/>
      <c r="AFJ6" s="86"/>
      <c r="AFK6" s="86"/>
      <c r="AFL6" s="86"/>
      <c r="AFM6" s="86"/>
      <c r="AFN6" s="86"/>
      <c r="AFO6" s="86"/>
      <c r="AFP6" s="86"/>
      <c r="AFQ6" s="86"/>
      <c r="AFR6" s="86"/>
      <c r="AFS6" s="86"/>
      <c r="AFT6" s="86"/>
      <c r="AFU6" s="86"/>
      <c r="AFV6" s="86"/>
      <c r="AFW6" s="86"/>
      <c r="AFX6" s="86"/>
      <c r="AFY6" s="86"/>
      <c r="AFZ6" s="86"/>
      <c r="AGA6" s="86"/>
      <c r="AGB6" s="86"/>
      <c r="AGC6" s="86"/>
      <c r="AGD6" s="86"/>
      <c r="AGE6" s="86"/>
      <c r="AGF6" s="86"/>
      <c r="AGG6" s="86"/>
      <c r="AGH6" s="86"/>
      <c r="AGI6" s="86"/>
      <c r="AGJ6" s="86"/>
      <c r="AGK6" s="86"/>
      <c r="AGL6" s="86"/>
      <c r="AGM6" s="86"/>
      <c r="AGN6" s="86"/>
      <c r="AGO6" s="86"/>
      <c r="AGP6" s="86"/>
      <c r="AGQ6" s="86"/>
      <c r="AGR6" s="86"/>
      <c r="AGS6" s="86"/>
      <c r="AGT6" s="86"/>
      <c r="AGU6" s="86"/>
      <c r="AGV6" s="86"/>
      <c r="AGW6" s="86"/>
      <c r="AGX6" s="86"/>
      <c r="AGY6" s="86"/>
      <c r="AGZ6" s="86"/>
      <c r="AHA6" s="86"/>
      <c r="AHB6" s="86"/>
      <c r="AHC6" s="86"/>
      <c r="AHD6" s="86"/>
      <c r="AHE6" s="86"/>
      <c r="AHF6" s="86"/>
      <c r="AHG6" s="86"/>
      <c r="AHH6" s="86"/>
      <c r="AHI6" s="86"/>
      <c r="AHJ6" s="86"/>
      <c r="AHK6" s="86"/>
      <c r="AHL6" s="86"/>
      <c r="AHM6" s="86"/>
      <c r="AHN6" s="86"/>
      <c r="AHO6" s="86"/>
      <c r="AHP6" s="86"/>
      <c r="AHQ6" s="86"/>
      <c r="AHR6" s="86"/>
      <c r="AHS6" s="86"/>
      <c r="AHT6" s="86"/>
      <c r="AHU6" s="86"/>
      <c r="AHV6" s="86"/>
      <c r="AHW6" s="86"/>
      <c r="AHX6" s="86"/>
      <c r="AHY6" s="86"/>
      <c r="AHZ6" s="86"/>
      <c r="AIA6" s="86"/>
      <c r="AIB6" s="86"/>
      <c r="AIC6" s="86"/>
      <c r="AID6" s="86"/>
      <c r="AIE6" s="86"/>
      <c r="AIF6" s="86"/>
      <c r="AIG6" s="86"/>
      <c r="AIH6" s="86"/>
      <c r="AII6" s="86"/>
      <c r="AIJ6" s="86"/>
      <c r="AIK6" s="86"/>
      <c r="AIL6" s="86"/>
      <c r="AIM6" s="86"/>
      <c r="AIN6" s="86"/>
      <c r="AIO6" s="86"/>
      <c r="AIP6" s="86"/>
      <c r="AIQ6" s="86"/>
      <c r="AIR6" s="86"/>
      <c r="AIS6" s="86"/>
      <c r="AIT6" s="86"/>
      <c r="AIU6" s="86"/>
      <c r="AIV6" s="86"/>
      <c r="AIW6" s="86"/>
      <c r="AIX6" s="86"/>
      <c r="AIY6" s="86"/>
      <c r="AIZ6" s="86"/>
      <c r="AJA6" s="86"/>
      <c r="AJB6" s="86"/>
      <c r="AJC6" s="86"/>
      <c r="AJD6" s="86"/>
      <c r="AJE6" s="86"/>
      <c r="AJF6" s="86"/>
      <c r="AJG6" s="86"/>
      <c r="AJH6" s="86"/>
      <c r="AJI6" s="86"/>
      <c r="AJJ6" s="86"/>
      <c r="AJK6" s="86"/>
      <c r="AJL6" s="86"/>
      <c r="AJM6" s="86"/>
      <c r="AJN6" s="86"/>
      <c r="AJO6" s="86"/>
      <c r="AJP6" s="86"/>
      <c r="AJQ6" s="86"/>
      <c r="AJR6" s="86"/>
      <c r="AJS6" s="86"/>
      <c r="AJT6" s="86"/>
      <c r="AJU6" s="86"/>
      <c r="AJV6" s="86"/>
      <c r="AJW6" s="86"/>
      <c r="AJX6" s="86"/>
      <c r="AJY6" s="86"/>
      <c r="AJZ6" s="86"/>
      <c r="AKA6" s="86"/>
      <c r="AKB6" s="86"/>
      <c r="AKC6" s="86"/>
      <c r="AKD6" s="86"/>
      <c r="AKE6" s="86"/>
      <c r="AKF6" s="86"/>
      <c r="AKG6" s="86"/>
      <c r="AKH6" s="86"/>
      <c r="AKI6" s="86"/>
      <c r="AKJ6" s="86"/>
      <c r="AKK6" s="86"/>
      <c r="AKL6" s="86"/>
      <c r="AKM6" s="86"/>
      <c r="AKN6" s="86"/>
      <c r="AKO6" s="86"/>
      <c r="AKP6" s="86"/>
      <c r="AKQ6" s="86"/>
      <c r="AKR6" s="86"/>
      <c r="AKS6" s="86"/>
      <c r="AKT6" s="86"/>
      <c r="AKU6" s="86"/>
      <c r="AKV6" s="86"/>
      <c r="AKW6" s="86"/>
      <c r="AKX6" s="86"/>
      <c r="AKY6" s="86"/>
      <c r="AKZ6" s="86"/>
      <c r="ALA6" s="86"/>
      <c r="ALB6" s="86"/>
      <c r="ALC6" s="86"/>
      <c r="ALD6" s="86"/>
      <c r="ALE6" s="86"/>
      <c r="ALF6" s="86"/>
      <c r="ALG6" s="86"/>
      <c r="ALH6" s="86"/>
      <c r="ALI6" s="86"/>
      <c r="ALJ6" s="86"/>
      <c r="ALK6" s="86"/>
      <c r="ALL6" s="86"/>
      <c r="ALM6" s="86"/>
      <c r="ALN6" s="86"/>
      <c r="ALO6" s="86"/>
      <c r="ALP6" s="86"/>
      <c r="ALQ6" s="86"/>
      <c r="ALR6" s="86"/>
      <c r="ALS6" s="86"/>
      <c r="ALT6" s="86"/>
      <c r="ALU6" s="86"/>
      <c r="ALV6" s="86"/>
      <c r="ALW6" s="86"/>
      <c r="ALX6" s="86"/>
      <c r="ALY6" s="86"/>
      <c r="ALZ6" s="86"/>
      <c r="AMA6" s="86"/>
      <c r="AMB6" s="86"/>
      <c r="AMC6" s="86"/>
      <c r="AMD6" s="86"/>
      <c r="AME6" s="86"/>
      <c r="AMF6" s="86"/>
      <c r="AMG6" s="86"/>
      <c r="AMH6" s="86"/>
      <c r="AMI6" s="86"/>
      <c r="AMJ6" s="86"/>
      <c r="AMK6" s="86"/>
      <c r="AML6" s="86"/>
      <c r="AMM6" s="86"/>
      <c r="AMN6" s="86"/>
      <c r="AMO6" s="86"/>
      <c r="AMP6" s="86"/>
      <c r="AMQ6" s="86"/>
      <c r="AMR6" s="86"/>
      <c r="AMS6" s="86"/>
      <c r="AMT6" s="86"/>
      <c r="AMU6" s="86"/>
      <c r="AMV6" s="86"/>
      <c r="AMW6" s="86"/>
      <c r="AMX6" s="86"/>
      <c r="AMY6" s="86"/>
      <c r="AMZ6" s="86"/>
      <c r="ANA6" s="86"/>
      <c r="ANB6" s="86"/>
      <c r="ANC6" s="86"/>
      <c r="AND6" s="86"/>
      <c r="ANE6" s="86"/>
      <c r="ANF6" s="86"/>
      <c r="ANG6" s="86"/>
      <c r="ANH6" s="86"/>
      <c r="ANI6" s="86"/>
      <c r="ANJ6" s="86"/>
      <c r="ANK6" s="86"/>
      <c r="ANL6" s="86"/>
      <c r="ANM6" s="86"/>
      <c r="ANN6" s="86"/>
      <c r="ANO6" s="86"/>
      <c r="ANP6" s="86"/>
      <c r="ANQ6" s="86"/>
      <c r="ANR6" s="86"/>
      <c r="ANS6" s="86"/>
      <c r="ANT6" s="86"/>
      <c r="ANU6" s="86"/>
      <c r="ANV6" s="86"/>
      <c r="ANW6" s="86"/>
      <c r="ANX6" s="86"/>
      <c r="ANY6" s="86"/>
      <c r="ANZ6" s="86"/>
      <c r="AOA6" s="86"/>
      <c r="AOB6" s="86"/>
      <c r="AOC6" s="86"/>
      <c r="AOD6" s="86"/>
      <c r="AOE6" s="86"/>
      <c r="AOF6" s="86"/>
      <c r="AOG6" s="86"/>
      <c r="AOH6" s="86"/>
      <c r="AOI6" s="86"/>
      <c r="AOJ6" s="86"/>
      <c r="AOK6" s="86"/>
      <c r="AOL6" s="86"/>
      <c r="AOM6" s="86"/>
      <c r="AON6" s="86"/>
      <c r="AOO6" s="86"/>
      <c r="AOP6" s="86"/>
      <c r="AOQ6" s="86"/>
      <c r="AOR6" s="86"/>
      <c r="AOS6" s="86"/>
      <c r="AOT6" s="86"/>
      <c r="AOU6" s="86"/>
      <c r="AOV6" s="86"/>
      <c r="AOW6" s="86"/>
      <c r="AOX6" s="86"/>
      <c r="AOY6" s="86"/>
      <c r="AOZ6" s="86"/>
      <c r="APA6" s="86"/>
      <c r="APB6" s="86"/>
      <c r="APC6" s="86"/>
      <c r="APD6" s="86"/>
      <c r="APE6" s="86"/>
      <c r="APF6" s="86"/>
      <c r="APG6" s="86"/>
      <c r="APH6" s="86"/>
      <c r="API6" s="86"/>
      <c r="APJ6" s="86"/>
      <c r="APK6" s="86"/>
      <c r="APL6" s="86"/>
      <c r="APM6" s="86"/>
      <c r="APN6" s="86"/>
      <c r="APO6" s="86"/>
      <c r="APP6" s="86"/>
      <c r="APQ6" s="86"/>
      <c r="APR6" s="86"/>
      <c r="APS6" s="86"/>
      <c r="APT6" s="86"/>
      <c r="APU6" s="86"/>
      <c r="APV6" s="86"/>
      <c r="APW6" s="86"/>
      <c r="APX6" s="86"/>
      <c r="APY6" s="86"/>
      <c r="APZ6" s="86"/>
      <c r="AQA6" s="86"/>
      <c r="AQB6" s="86"/>
      <c r="AQC6" s="86"/>
      <c r="AQD6" s="86"/>
      <c r="AQE6" s="86"/>
      <c r="AQF6" s="86"/>
      <c r="AQG6" s="86"/>
      <c r="AQH6" s="86"/>
      <c r="AQI6" s="86"/>
      <c r="AQJ6" s="86"/>
      <c r="AQK6" s="86"/>
      <c r="AQL6" s="86"/>
      <c r="AQM6" s="86"/>
      <c r="AQN6" s="86"/>
      <c r="AQO6" s="86"/>
      <c r="AQP6" s="86"/>
      <c r="AQQ6" s="86"/>
      <c r="AQR6" s="86"/>
      <c r="AQS6" s="86"/>
      <c r="AQT6" s="86"/>
      <c r="AQU6" s="86"/>
      <c r="AQV6" s="86"/>
      <c r="AQW6" s="86"/>
      <c r="AQX6" s="86"/>
      <c r="AQY6" s="86"/>
      <c r="AQZ6" s="86"/>
      <c r="ARA6" s="86"/>
      <c r="ARB6" s="86"/>
      <c r="ARC6" s="86"/>
      <c r="ARD6" s="86"/>
      <c r="ARE6" s="86"/>
      <c r="ARF6" s="86"/>
      <c r="ARG6" s="86"/>
      <c r="ARH6" s="86"/>
      <c r="ARI6" s="86"/>
      <c r="ARJ6" s="86"/>
      <c r="ARK6" s="86"/>
      <c r="ARL6" s="86"/>
      <c r="ARM6" s="86"/>
      <c r="ARN6" s="86"/>
      <c r="ARO6" s="86"/>
      <c r="ARP6" s="86"/>
      <c r="ARQ6" s="86"/>
      <c r="ARR6" s="86"/>
      <c r="ARS6" s="86"/>
      <c r="ART6" s="86"/>
      <c r="ARU6" s="86"/>
      <c r="ARV6" s="86"/>
      <c r="ARW6" s="86"/>
      <c r="ARX6" s="86"/>
      <c r="ARY6" s="86"/>
      <c r="ARZ6" s="86"/>
      <c r="ASA6" s="86"/>
      <c r="ASB6" s="86"/>
      <c r="ASC6" s="86"/>
      <c r="ASD6" s="86"/>
      <c r="ASE6" s="86"/>
      <c r="ASF6" s="86"/>
      <c r="ASG6" s="86"/>
      <c r="ASH6" s="86"/>
      <c r="ASI6" s="86"/>
      <c r="ASJ6" s="86"/>
      <c r="ASK6" s="86"/>
      <c r="ASL6" s="86"/>
      <c r="ASM6" s="86"/>
      <c r="ASN6" s="86"/>
      <c r="ASO6" s="86"/>
      <c r="ASP6" s="86"/>
      <c r="ASQ6" s="86"/>
      <c r="ASR6" s="86"/>
      <c r="ASS6" s="86"/>
      <c r="AST6" s="86"/>
      <c r="ASU6" s="86"/>
      <c r="ASV6" s="86"/>
      <c r="ASW6" s="86"/>
      <c r="ASX6" s="86"/>
      <c r="ASY6" s="86"/>
      <c r="ASZ6" s="86"/>
      <c r="ATA6" s="86"/>
      <c r="ATB6" s="86"/>
      <c r="ATC6" s="86"/>
      <c r="ATD6" s="86"/>
      <c r="ATE6" s="86"/>
      <c r="ATF6" s="86"/>
      <c r="ATG6" s="86"/>
      <c r="ATH6" s="86"/>
      <c r="ATI6" s="86"/>
      <c r="ATJ6" s="86"/>
      <c r="ATK6" s="86"/>
      <c r="ATL6" s="86"/>
      <c r="ATM6" s="86"/>
      <c r="ATN6" s="86"/>
      <c r="ATO6" s="86"/>
      <c r="ATP6" s="86"/>
      <c r="ATQ6" s="86"/>
      <c r="ATR6" s="86"/>
      <c r="ATS6" s="86"/>
      <c r="ATT6" s="86"/>
      <c r="ATU6" s="86"/>
      <c r="ATV6" s="86"/>
      <c r="ATW6" s="86"/>
      <c r="ATX6" s="86"/>
      <c r="ATY6" s="86"/>
      <c r="ATZ6" s="86"/>
      <c r="AUA6" s="86"/>
      <c r="AUB6" s="86"/>
      <c r="AUC6" s="86"/>
      <c r="AUD6" s="86"/>
      <c r="AUE6" s="86"/>
      <c r="AUF6" s="86"/>
      <c r="AUG6" s="86"/>
      <c r="AUH6" s="86"/>
      <c r="AUI6" s="86"/>
      <c r="AUJ6" s="86"/>
      <c r="AUK6" s="86"/>
      <c r="AUL6" s="86"/>
      <c r="AUM6" s="86"/>
      <c r="AUN6" s="86"/>
      <c r="AUO6" s="86"/>
      <c r="AUP6" s="86"/>
      <c r="AUQ6" s="86"/>
      <c r="AUR6" s="86"/>
      <c r="AUS6" s="86"/>
      <c r="AUT6" s="86"/>
      <c r="AUU6" s="86"/>
      <c r="AUV6" s="86"/>
      <c r="AUW6" s="86"/>
      <c r="AUX6" s="86"/>
      <c r="AUY6" s="86"/>
      <c r="AUZ6" s="86"/>
      <c r="AVA6" s="86"/>
      <c r="AVB6" s="86"/>
      <c r="AVC6" s="86"/>
      <c r="AVD6" s="86"/>
      <c r="AVE6" s="86"/>
      <c r="AVF6" s="86"/>
      <c r="AVG6" s="86"/>
      <c r="AVH6" s="86"/>
      <c r="AVI6" s="86"/>
      <c r="AVJ6" s="86"/>
      <c r="AVK6" s="86"/>
      <c r="AVL6" s="86"/>
      <c r="AVM6" s="86"/>
      <c r="AVN6" s="86"/>
      <c r="AVO6" s="86"/>
      <c r="AVP6" s="86"/>
      <c r="AVQ6" s="86"/>
      <c r="AVR6" s="86"/>
      <c r="AVS6" s="86"/>
      <c r="AVT6" s="86"/>
      <c r="AVU6" s="86"/>
      <c r="AVV6" s="86"/>
      <c r="AVW6" s="86"/>
      <c r="AVX6" s="86"/>
      <c r="AVY6" s="86"/>
      <c r="AVZ6" s="86"/>
      <c r="AWA6" s="86"/>
      <c r="AWB6" s="86"/>
      <c r="AWC6" s="86"/>
      <c r="AWD6" s="86"/>
      <c r="AWE6" s="86"/>
      <c r="AWF6" s="86"/>
      <c r="AWG6" s="86"/>
      <c r="AWH6" s="86"/>
      <c r="AWI6" s="86"/>
      <c r="AWJ6" s="86"/>
      <c r="AWK6" s="86"/>
      <c r="AWL6" s="86"/>
      <c r="AWM6" s="86"/>
      <c r="AWN6" s="86"/>
      <c r="AWO6" s="86"/>
      <c r="AWP6" s="86"/>
      <c r="AWQ6" s="86"/>
      <c r="AWR6" s="86"/>
      <c r="AWS6" s="86"/>
      <c r="AWT6" s="86"/>
      <c r="AWU6" s="86"/>
      <c r="AWV6" s="86"/>
      <c r="AWW6" s="86"/>
      <c r="AWX6" s="86"/>
      <c r="AWY6" s="86"/>
      <c r="AWZ6" s="86"/>
      <c r="AXA6" s="86"/>
      <c r="AXB6" s="86"/>
      <c r="AXC6" s="86"/>
      <c r="AXD6" s="86"/>
      <c r="AXE6" s="86"/>
      <c r="AXF6" s="86"/>
      <c r="AXG6" s="86"/>
      <c r="AXH6" s="86"/>
      <c r="AXI6" s="86"/>
      <c r="AXJ6" s="86"/>
      <c r="AXK6" s="86"/>
      <c r="AXL6" s="86"/>
      <c r="AXM6" s="86"/>
      <c r="AXN6" s="86"/>
      <c r="AXO6" s="86"/>
      <c r="AXP6" s="86"/>
      <c r="AXQ6" s="86"/>
      <c r="AXR6" s="86"/>
      <c r="AXS6" s="86"/>
      <c r="AXT6" s="86"/>
      <c r="AXU6" s="86"/>
      <c r="AXV6" s="86"/>
      <c r="AXW6" s="86"/>
      <c r="AXX6" s="86"/>
      <c r="AXY6" s="86"/>
      <c r="AXZ6" s="86"/>
      <c r="AYA6" s="86"/>
      <c r="AYB6" s="86"/>
      <c r="AYC6" s="86"/>
      <c r="AYD6" s="86"/>
      <c r="AYE6" s="86"/>
      <c r="AYF6" s="86"/>
      <c r="AYG6" s="86"/>
      <c r="AYH6" s="86"/>
      <c r="AYI6" s="86"/>
      <c r="AYJ6" s="86"/>
      <c r="AYK6" s="86"/>
      <c r="AYL6" s="86"/>
      <c r="AYM6" s="86"/>
      <c r="AYN6" s="86"/>
      <c r="AYO6" s="86"/>
      <c r="AYP6" s="86"/>
      <c r="AYQ6" s="86"/>
      <c r="AYR6" s="86"/>
      <c r="AYS6" s="86"/>
      <c r="AYT6" s="86"/>
      <c r="AYU6" s="86"/>
      <c r="AYV6" s="86"/>
      <c r="AYW6" s="86"/>
      <c r="AYX6" s="86"/>
      <c r="AYY6" s="86"/>
      <c r="AYZ6" s="86"/>
      <c r="AZA6" s="86"/>
      <c r="AZB6" s="86"/>
      <c r="AZC6" s="86"/>
      <c r="AZD6" s="86"/>
      <c r="AZE6" s="86"/>
      <c r="AZF6" s="86"/>
      <c r="AZG6" s="86"/>
      <c r="AZH6" s="86"/>
      <c r="AZI6" s="86"/>
      <c r="AZJ6" s="86"/>
      <c r="AZK6" s="86"/>
      <c r="AZL6" s="86"/>
      <c r="AZM6" s="86"/>
      <c r="AZN6" s="86"/>
      <c r="AZO6" s="86"/>
      <c r="AZP6" s="86"/>
      <c r="AZQ6" s="86"/>
      <c r="AZR6" s="86"/>
      <c r="AZS6" s="86"/>
      <c r="AZT6" s="86"/>
      <c r="AZU6" s="86"/>
      <c r="AZV6" s="86"/>
      <c r="AZW6" s="86"/>
      <c r="AZX6" s="86"/>
      <c r="AZY6" s="86"/>
      <c r="AZZ6" s="86"/>
      <c r="BAA6" s="86"/>
      <c r="BAB6" s="86"/>
      <c r="BAC6" s="86"/>
      <c r="BAD6" s="86"/>
      <c r="BAE6" s="86"/>
      <c r="BAF6" s="86"/>
      <c r="BAG6" s="86"/>
      <c r="BAH6" s="86"/>
      <c r="BAI6" s="86"/>
      <c r="BAJ6" s="86"/>
      <c r="BAK6" s="86"/>
      <c r="BAL6" s="86"/>
      <c r="BAM6" s="86"/>
      <c r="BAN6" s="86"/>
      <c r="BAO6" s="86"/>
      <c r="BAP6" s="86"/>
      <c r="BAQ6" s="86"/>
      <c r="BAR6" s="86"/>
      <c r="BAS6" s="86"/>
      <c r="BAT6" s="86"/>
      <c r="BAU6" s="86"/>
      <c r="BAV6" s="86"/>
      <c r="BAW6" s="86"/>
      <c r="BAX6" s="86"/>
      <c r="BAY6" s="86"/>
      <c r="BAZ6" s="86"/>
      <c r="BBA6" s="86"/>
      <c r="BBB6" s="86"/>
      <c r="BBC6" s="86"/>
      <c r="BBD6" s="86"/>
      <c r="BBE6" s="86"/>
      <c r="BBF6" s="86"/>
      <c r="BBG6" s="86"/>
      <c r="BBH6" s="86"/>
      <c r="BBI6" s="86"/>
      <c r="BBJ6" s="86"/>
      <c r="BBK6" s="86"/>
      <c r="BBL6" s="86"/>
      <c r="BBM6" s="86"/>
      <c r="BBN6" s="86"/>
      <c r="BBO6" s="86"/>
      <c r="BBP6" s="86"/>
      <c r="BBQ6" s="86"/>
      <c r="BBR6" s="86"/>
      <c r="BBS6" s="86"/>
      <c r="BBT6" s="86"/>
      <c r="BBU6" s="86"/>
      <c r="BBV6" s="86"/>
      <c r="BBW6" s="86"/>
      <c r="BBX6" s="86"/>
      <c r="BBY6" s="86"/>
      <c r="BBZ6" s="86"/>
      <c r="BCA6" s="86"/>
      <c r="BCB6" s="86"/>
      <c r="BCC6" s="86"/>
      <c r="BCD6" s="86"/>
      <c r="BCE6" s="86"/>
      <c r="BCF6" s="86"/>
      <c r="BCG6" s="86"/>
      <c r="BCH6" s="86"/>
      <c r="BCI6" s="86"/>
      <c r="BCJ6" s="86"/>
      <c r="BCK6" s="86"/>
      <c r="BCL6" s="86"/>
      <c r="BCM6" s="86"/>
      <c r="BCN6" s="86"/>
      <c r="BCO6" s="86"/>
      <c r="BCP6" s="86"/>
      <c r="BCQ6" s="86"/>
      <c r="BCR6" s="86"/>
      <c r="BCS6" s="86"/>
      <c r="BCT6" s="86"/>
      <c r="BCU6" s="86"/>
      <c r="BCV6" s="86"/>
      <c r="BCW6" s="86"/>
      <c r="BCX6" s="86"/>
      <c r="BCY6" s="86"/>
      <c r="BCZ6" s="86"/>
      <c r="BDA6" s="86"/>
      <c r="BDB6" s="86"/>
      <c r="BDC6" s="86"/>
      <c r="BDD6" s="86"/>
      <c r="BDE6" s="86"/>
      <c r="BDF6" s="86"/>
      <c r="BDG6" s="86"/>
      <c r="BDH6" s="86"/>
      <c r="BDI6" s="86"/>
      <c r="BDJ6" s="86"/>
      <c r="BDK6" s="86"/>
      <c r="BDL6" s="86"/>
      <c r="BDM6" s="86"/>
      <c r="BDN6" s="86"/>
      <c r="BDO6" s="86"/>
      <c r="BDP6" s="86"/>
      <c r="BDQ6" s="86"/>
      <c r="BDR6" s="86"/>
      <c r="BDS6" s="86"/>
      <c r="BDT6" s="86"/>
      <c r="BDU6" s="86"/>
      <c r="BDV6" s="86"/>
      <c r="BDW6" s="86"/>
      <c r="BDX6" s="86"/>
      <c r="BDY6" s="86"/>
      <c r="BDZ6" s="86"/>
      <c r="BEA6" s="86"/>
      <c r="BEB6" s="86"/>
      <c r="BEC6" s="86"/>
      <c r="BED6" s="86"/>
      <c r="BEE6" s="86"/>
      <c r="BEF6" s="86"/>
      <c r="BEG6" s="86"/>
      <c r="BEH6" s="86"/>
      <c r="BEI6" s="86"/>
      <c r="BEJ6" s="86"/>
      <c r="BEK6" s="86"/>
      <c r="BEL6" s="86"/>
      <c r="BEM6" s="86"/>
      <c r="BEN6" s="86"/>
      <c r="BEO6" s="86"/>
      <c r="BEP6" s="86"/>
      <c r="BEQ6" s="86"/>
      <c r="BER6" s="86"/>
      <c r="BES6" s="86"/>
      <c r="BET6" s="86"/>
      <c r="BEU6" s="86"/>
      <c r="BEV6" s="86"/>
      <c r="BEW6" s="86"/>
      <c r="BEX6" s="86"/>
      <c r="BEY6" s="86"/>
      <c r="BEZ6" s="86"/>
      <c r="BFA6" s="86"/>
      <c r="BFB6" s="86"/>
      <c r="BFC6" s="86"/>
      <c r="BFD6" s="86"/>
      <c r="BFE6" s="86"/>
      <c r="BFF6" s="86"/>
      <c r="BFG6" s="86"/>
      <c r="BFH6" s="86"/>
      <c r="BFI6" s="86"/>
      <c r="BFJ6" s="86"/>
      <c r="BFK6" s="86"/>
      <c r="BFL6" s="86"/>
      <c r="BFM6" s="86"/>
      <c r="BFN6" s="86"/>
      <c r="BFO6" s="86"/>
      <c r="BFP6" s="86"/>
      <c r="BFQ6" s="86"/>
      <c r="BFR6" s="86"/>
      <c r="BFS6" s="86"/>
      <c r="BFT6" s="86"/>
      <c r="BFU6" s="86"/>
      <c r="BFV6" s="86"/>
      <c r="BFW6" s="86"/>
      <c r="BFX6" s="86"/>
      <c r="BFY6" s="86"/>
      <c r="BFZ6" s="86"/>
      <c r="BGA6" s="86"/>
      <c r="BGB6" s="86"/>
      <c r="BGC6" s="86"/>
      <c r="BGD6" s="86"/>
      <c r="BGE6" s="86"/>
      <c r="BGF6" s="86"/>
      <c r="BGG6" s="86"/>
      <c r="BGH6" s="86"/>
      <c r="BGI6" s="86"/>
      <c r="BGJ6" s="86"/>
      <c r="BGK6" s="86"/>
      <c r="BGL6" s="86"/>
      <c r="BGM6" s="86"/>
      <c r="BGN6" s="86"/>
      <c r="BGO6" s="86"/>
      <c r="BGP6" s="86"/>
      <c r="BGQ6" s="86"/>
      <c r="BGR6" s="86"/>
      <c r="BGS6" s="86"/>
      <c r="BGT6" s="86"/>
      <c r="BGU6" s="86"/>
      <c r="BGV6" s="86"/>
      <c r="BGW6" s="86"/>
      <c r="BGX6" s="86"/>
      <c r="BGY6" s="86"/>
      <c r="BGZ6" s="86"/>
      <c r="BHA6" s="86"/>
      <c r="BHB6" s="86"/>
      <c r="BHC6" s="86"/>
      <c r="BHD6" s="86"/>
      <c r="BHE6" s="86"/>
      <c r="BHF6" s="86"/>
      <c r="BHG6" s="86"/>
      <c r="BHH6" s="86"/>
      <c r="BHI6" s="86"/>
      <c r="BHJ6" s="86"/>
      <c r="BHK6" s="86"/>
      <c r="BHL6" s="86"/>
      <c r="BHM6" s="86"/>
      <c r="BHN6" s="86"/>
      <c r="BHO6" s="86"/>
      <c r="BHP6" s="86"/>
      <c r="BHQ6" s="86"/>
      <c r="BHR6" s="86"/>
      <c r="BHS6" s="86"/>
      <c r="BHT6" s="86"/>
      <c r="BHU6" s="86"/>
      <c r="BHV6" s="86"/>
      <c r="BHW6" s="86"/>
      <c r="BHX6" s="86"/>
      <c r="BHY6" s="86"/>
      <c r="BHZ6" s="86"/>
      <c r="BIA6" s="86"/>
      <c r="BIB6" s="86"/>
      <c r="BIC6" s="86"/>
      <c r="BID6" s="86"/>
      <c r="BIE6" s="86"/>
      <c r="BIF6" s="86"/>
      <c r="BIG6" s="86"/>
      <c r="BIH6" s="86"/>
      <c r="BII6" s="86"/>
      <c r="BIJ6" s="86"/>
      <c r="BIK6" s="86"/>
      <c r="BIL6" s="86"/>
      <c r="BIM6" s="86"/>
      <c r="BIN6" s="86"/>
      <c r="BIO6" s="86"/>
      <c r="BIP6" s="86"/>
      <c r="BIQ6" s="86"/>
      <c r="BIR6" s="86"/>
      <c r="BIS6" s="86"/>
      <c r="BIT6" s="86"/>
      <c r="BIU6" s="86"/>
      <c r="BIV6" s="86"/>
      <c r="BIW6" s="86"/>
      <c r="BIX6" s="86"/>
      <c r="BIY6" s="86"/>
      <c r="BIZ6" s="86"/>
      <c r="BJA6" s="86"/>
      <c r="BJB6" s="86"/>
      <c r="BJC6" s="86"/>
      <c r="BJD6" s="86"/>
      <c r="BJE6" s="86"/>
      <c r="BJF6" s="86"/>
      <c r="BJG6" s="86"/>
      <c r="BJH6" s="86"/>
      <c r="BJI6" s="86"/>
      <c r="BJJ6" s="86"/>
      <c r="BJK6" s="86"/>
      <c r="BJL6" s="86"/>
      <c r="BJM6" s="86"/>
      <c r="BJN6" s="86"/>
      <c r="BJO6" s="86"/>
      <c r="BJP6" s="86"/>
      <c r="BJQ6" s="86"/>
      <c r="BJR6" s="86"/>
      <c r="BJS6" s="86"/>
      <c r="BJT6" s="86"/>
      <c r="BJU6" s="86"/>
      <c r="BJV6" s="86"/>
      <c r="BJW6" s="86"/>
      <c r="BJX6" s="86"/>
      <c r="BJY6" s="86"/>
      <c r="BJZ6" s="86"/>
      <c r="BKA6" s="86"/>
      <c r="BKB6" s="86"/>
      <c r="BKC6" s="86"/>
      <c r="BKD6" s="86"/>
      <c r="BKE6" s="86"/>
      <c r="BKF6" s="86"/>
      <c r="BKG6" s="86"/>
      <c r="BKH6" s="86"/>
      <c r="BKI6" s="86"/>
      <c r="BKJ6" s="86"/>
      <c r="BKK6" s="86"/>
      <c r="BKL6" s="86"/>
      <c r="BKM6" s="86"/>
      <c r="BKN6" s="86"/>
      <c r="BKO6" s="86"/>
      <c r="BKP6" s="86"/>
      <c r="BKQ6" s="86"/>
      <c r="BKR6" s="86"/>
      <c r="BKS6" s="86"/>
      <c r="BKT6" s="86"/>
      <c r="BKU6" s="86"/>
      <c r="BKV6" s="86"/>
      <c r="BKW6" s="86"/>
      <c r="BKX6" s="86"/>
      <c r="BKY6" s="86"/>
      <c r="BKZ6" s="86"/>
      <c r="BLA6" s="86"/>
      <c r="BLB6" s="86"/>
      <c r="BLC6" s="86"/>
      <c r="BLD6" s="86"/>
      <c r="BLE6" s="86"/>
      <c r="BLF6" s="86"/>
      <c r="BLG6" s="86"/>
      <c r="BLH6" s="86"/>
      <c r="BLI6" s="86"/>
      <c r="BLJ6" s="86"/>
      <c r="BLK6" s="86"/>
      <c r="BLL6" s="86"/>
      <c r="BLM6" s="86"/>
      <c r="BLN6" s="86"/>
      <c r="BLO6" s="86"/>
      <c r="BLP6" s="86"/>
      <c r="BLQ6" s="86"/>
      <c r="BLR6" s="86"/>
      <c r="BLS6" s="86"/>
      <c r="BLT6" s="86"/>
      <c r="BLU6" s="86"/>
      <c r="BLV6" s="86"/>
      <c r="BLW6" s="86"/>
      <c r="BLX6" s="86"/>
      <c r="BLY6" s="86"/>
      <c r="BLZ6" s="86"/>
      <c r="BMA6" s="86"/>
      <c r="BMB6" s="86"/>
      <c r="BMC6" s="86"/>
      <c r="BMD6" s="86"/>
      <c r="BME6" s="86"/>
      <c r="BMF6" s="86"/>
      <c r="BMG6" s="86"/>
      <c r="BMH6" s="86"/>
      <c r="BMI6" s="86"/>
      <c r="BMJ6" s="86"/>
      <c r="BMK6" s="86"/>
      <c r="BML6" s="86"/>
      <c r="BMM6" s="86"/>
      <c r="BMN6" s="86"/>
      <c r="BMO6" s="86"/>
      <c r="BMP6" s="86"/>
      <c r="BMQ6" s="86"/>
      <c r="BMR6" s="86"/>
      <c r="BMS6" s="86"/>
      <c r="BMT6" s="86"/>
      <c r="BMU6" s="86"/>
      <c r="BMV6" s="86"/>
      <c r="BMW6" s="86"/>
      <c r="BMX6" s="86"/>
      <c r="BMY6" s="86"/>
      <c r="BMZ6" s="86"/>
      <c r="BNA6" s="86"/>
      <c r="BNB6" s="86"/>
      <c r="BNC6" s="86"/>
      <c r="BND6" s="86"/>
      <c r="BNE6" s="86"/>
      <c r="BNF6" s="86"/>
      <c r="BNG6" s="86"/>
      <c r="BNH6" s="86"/>
      <c r="BNI6" s="86"/>
      <c r="BNJ6" s="86"/>
      <c r="BNK6" s="86"/>
      <c r="BNL6" s="86"/>
      <c r="BNM6" s="86"/>
      <c r="BNN6" s="86"/>
      <c r="BNO6" s="86"/>
      <c r="BNP6" s="86"/>
      <c r="BNQ6" s="86"/>
      <c r="BNR6" s="86"/>
      <c r="BNS6" s="86"/>
      <c r="BNT6" s="86"/>
      <c r="BNU6" s="86"/>
      <c r="BNV6" s="86"/>
      <c r="BNW6" s="86"/>
      <c r="BNX6" s="86"/>
      <c r="BNY6" s="86"/>
      <c r="BNZ6" s="86"/>
      <c r="BOA6" s="86"/>
      <c r="BOB6" s="86"/>
      <c r="BOC6" s="86"/>
      <c r="BOD6" s="86"/>
      <c r="BOE6" s="86"/>
      <c r="BOF6" s="86"/>
      <c r="BOG6" s="86"/>
      <c r="BOH6" s="86"/>
      <c r="BOI6" s="86"/>
      <c r="BOJ6" s="86"/>
      <c r="BOK6" s="86"/>
      <c r="BOL6" s="86"/>
      <c r="BOM6" s="86"/>
      <c r="BON6" s="86"/>
      <c r="BOO6" s="86"/>
      <c r="BOP6" s="86"/>
      <c r="BOQ6" s="86"/>
      <c r="BOR6" s="86"/>
      <c r="BOS6" s="86"/>
      <c r="BOT6" s="86"/>
      <c r="BOU6" s="86"/>
      <c r="BOV6" s="86"/>
      <c r="BOW6" s="86"/>
      <c r="BOX6" s="86"/>
      <c r="BOY6" s="86"/>
      <c r="BOZ6" s="86"/>
      <c r="BPA6" s="86"/>
      <c r="BPB6" s="86"/>
      <c r="BPC6" s="86"/>
      <c r="BPD6" s="86"/>
      <c r="BPE6" s="86"/>
      <c r="BPF6" s="86"/>
      <c r="BPG6" s="86"/>
      <c r="BPH6" s="86"/>
      <c r="BPI6" s="86"/>
      <c r="BPJ6" s="86"/>
      <c r="BPK6" s="86"/>
      <c r="BPL6" s="86"/>
      <c r="BPM6" s="86"/>
      <c r="BPN6" s="86"/>
      <c r="BPO6" s="86"/>
      <c r="BPP6" s="86"/>
      <c r="BPQ6" s="86"/>
      <c r="BPR6" s="86"/>
      <c r="BPS6" s="86"/>
      <c r="BPT6" s="86"/>
      <c r="BPU6" s="86"/>
      <c r="BPV6" s="86"/>
      <c r="BPW6" s="86"/>
      <c r="BPX6" s="86"/>
      <c r="BPY6" s="86"/>
      <c r="BPZ6" s="86"/>
      <c r="BQA6" s="86"/>
      <c r="BQB6" s="86"/>
      <c r="BQC6" s="86"/>
      <c r="BQD6" s="86"/>
      <c r="BQE6" s="86"/>
      <c r="BQF6" s="86"/>
      <c r="BQG6" s="86"/>
      <c r="BQH6" s="86"/>
      <c r="BQI6" s="86"/>
      <c r="BQJ6" s="86"/>
      <c r="BQK6" s="86"/>
      <c r="BQL6" s="86"/>
      <c r="BQM6" s="86"/>
      <c r="BQN6" s="86"/>
      <c r="BQO6" s="86"/>
      <c r="BQP6" s="86"/>
      <c r="BQQ6" s="86"/>
      <c r="BQR6" s="86"/>
      <c r="BQS6" s="86"/>
      <c r="BQT6" s="86"/>
      <c r="BQU6" s="86"/>
      <c r="BQV6" s="86"/>
      <c r="BQW6" s="86"/>
      <c r="BQX6" s="86"/>
      <c r="BQY6" s="86"/>
      <c r="BQZ6" s="86"/>
      <c r="BRA6" s="86"/>
      <c r="BRB6" s="86"/>
      <c r="BRC6" s="86"/>
      <c r="BRD6" s="86"/>
      <c r="BRE6" s="86"/>
      <c r="BRF6" s="86"/>
      <c r="BRG6" s="86"/>
      <c r="BRH6" s="86"/>
      <c r="BRI6" s="86"/>
      <c r="BRJ6" s="86"/>
      <c r="BRK6" s="86"/>
      <c r="BRL6" s="86"/>
      <c r="BRM6" s="86"/>
      <c r="BRN6" s="86"/>
      <c r="BRO6" s="86"/>
      <c r="BRP6" s="86"/>
      <c r="BRQ6" s="86"/>
      <c r="BRR6" s="86"/>
      <c r="BRS6" s="86"/>
      <c r="BRT6" s="86"/>
      <c r="BRU6" s="86"/>
      <c r="BRV6" s="86"/>
      <c r="BRW6" s="86"/>
      <c r="BRX6" s="86"/>
      <c r="BRY6" s="86"/>
      <c r="BRZ6" s="86"/>
      <c r="BSA6" s="86"/>
      <c r="BSB6" s="86"/>
      <c r="BSC6" s="86"/>
      <c r="BSD6" s="86"/>
      <c r="BSE6" s="86"/>
      <c r="BSF6" s="86"/>
      <c r="BSG6" s="86"/>
      <c r="BSH6" s="86"/>
      <c r="BSI6" s="86"/>
      <c r="BSJ6" s="86"/>
      <c r="BSK6" s="86"/>
      <c r="BSL6" s="86"/>
      <c r="BSM6" s="86"/>
      <c r="BSN6" s="86"/>
      <c r="BSO6" s="86"/>
      <c r="BSP6" s="86"/>
      <c r="BSQ6" s="86"/>
      <c r="BSR6" s="86"/>
      <c r="BSS6" s="86"/>
      <c r="BST6" s="86"/>
      <c r="BSU6" s="86"/>
      <c r="BSV6" s="86"/>
      <c r="BSW6" s="86"/>
      <c r="BSX6" s="86"/>
      <c r="BSY6" s="86"/>
      <c r="BSZ6" s="86"/>
      <c r="BTA6" s="86"/>
      <c r="BTB6" s="86"/>
      <c r="BTC6" s="86"/>
      <c r="BTD6" s="86"/>
      <c r="BTE6" s="86"/>
      <c r="BTF6" s="86"/>
      <c r="BTG6" s="86"/>
      <c r="BTH6" s="86"/>
      <c r="BTI6" s="86"/>
      <c r="BTJ6" s="86"/>
      <c r="BTK6" s="86"/>
      <c r="BTL6" s="86"/>
      <c r="BTM6" s="86"/>
      <c r="BTN6" s="86"/>
      <c r="BTO6" s="86"/>
      <c r="BTP6" s="86"/>
      <c r="BTQ6" s="86"/>
      <c r="BTR6" s="86"/>
      <c r="BTS6" s="86"/>
      <c r="BTT6" s="86"/>
      <c r="BTU6" s="86"/>
      <c r="BTV6" s="86"/>
      <c r="BTW6" s="86"/>
      <c r="BTX6" s="86"/>
      <c r="BTY6" s="86"/>
      <c r="BTZ6" s="86"/>
      <c r="BUA6" s="86"/>
      <c r="BUB6" s="86"/>
      <c r="BUC6" s="86"/>
      <c r="BUD6" s="86"/>
      <c r="BUE6" s="86"/>
      <c r="BUF6" s="86"/>
      <c r="BUG6" s="86"/>
      <c r="BUH6" s="86"/>
      <c r="BUI6" s="86"/>
      <c r="BUJ6" s="86"/>
      <c r="BUK6" s="86"/>
      <c r="BUL6" s="86"/>
      <c r="BUM6" s="86"/>
      <c r="BUN6" s="86"/>
      <c r="BUO6" s="86"/>
      <c r="BUP6" s="86"/>
      <c r="BUQ6" s="86"/>
      <c r="BUR6" s="86"/>
      <c r="BUS6" s="86"/>
      <c r="BUT6" s="86"/>
      <c r="BUU6" s="86"/>
      <c r="BUV6" s="86"/>
      <c r="BUW6" s="86"/>
      <c r="BUX6" s="86"/>
      <c r="BUY6" s="86"/>
      <c r="BUZ6" s="86"/>
      <c r="BVA6" s="86"/>
      <c r="BVB6" s="86"/>
      <c r="BVC6" s="86"/>
      <c r="BVD6" s="86"/>
      <c r="BVE6" s="86"/>
      <c r="BVF6" s="86"/>
      <c r="BVG6" s="86"/>
      <c r="BVH6" s="86"/>
      <c r="BVI6" s="86"/>
      <c r="BVJ6" s="86"/>
      <c r="BVK6" s="86"/>
      <c r="BVL6" s="86"/>
      <c r="BVM6" s="86"/>
      <c r="BVN6" s="86"/>
      <c r="BVO6" s="86"/>
      <c r="BVP6" s="86"/>
      <c r="BVQ6" s="86"/>
      <c r="BVR6" s="86"/>
      <c r="BVS6" s="86"/>
      <c r="BVT6" s="86"/>
      <c r="BVU6" s="86"/>
      <c r="BVV6" s="86"/>
      <c r="BVW6" s="86"/>
      <c r="BVX6" s="86"/>
      <c r="BVY6" s="86"/>
      <c r="BVZ6" s="86"/>
      <c r="BWA6" s="86"/>
      <c r="BWB6" s="86"/>
      <c r="BWC6" s="86"/>
      <c r="BWD6" s="86"/>
      <c r="BWE6" s="86"/>
      <c r="BWF6" s="86"/>
      <c r="BWG6" s="86"/>
      <c r="BWH6" s="86"/>
      <c r="BWI6" s="86"/>
      <c r="BWJ6" s="86"/>
      <c r="BWK6" s="86"/>
      <c r="BWL6" s="86"/>
      <c r="BWM6" s="86"/>
      <c r="BWN6" s="86"/>
      <c r="BWO6" s="86"/>
      <c r="BWP6" s="86"/>
      <c r="BWQ6" s="86"/>
      <c r="BWR6" s="86"/>
      <c r="BWS6" s="86"/>
      <c r="BWT6" s="86"/>
      <c r="BWU6" s="86"/>
      <c r="BWV6" s="86"/>
      <c r="BWW6" s="86"/>
      <c r="BWX6" s="86"/>
      <c r="BWY6" s="86"/>
      <c r="BWZ6" s="86"/>
      <c r="BXA6" s="86"/>
      <c r="BXB6" s="86"/>
      <c r="BXC6" s="86"/>
      <c r="BXD6" s="86"/>
      <c r="BXE6" s="86"/>
      <c r="BXF6" s="86"/>
      <c r="BXG6" s="86"/>
      <c r="BXH6" s="86"/>
      <c r="BXI6" s="86"/>
      <c r="BXJ6" s="86"/>
      <c r="BXK6" s="86"/>
      <c r="BXL6" s="86"/>
      <c r="BXM6" s="86"/>
      <c r="BXN6" s="86"/>
      <c r="BXO6" s="86"/>
      <c r="BXP6" s="86"/>
      <c r="BXQ6" s="86"/>
      <c r="BXR6" s="86"/>
      <c r="BXS6" s="86"/>
      <c r="BXT6" s="86"/>
      <c r="BXU6" s="86"/>
      <c r="BXV6" s="86"/>
      <c r="BXW6" s="86"/>
      <c r="BXX6" s="86"/>
      <c r="BXY6" s="86"/>
      <c r="BXZ6" s="86"/>
      <c r="BYA6" s="86"/>
      <c r="BYB6" s="86"/>
      <c r="BYC6" s="86"/>
      <c r="BYD6" s="86"/>
      <c r="BYE6" s="86"/>
      <c r="BYF6" s="86"/>
      <c r="BYG6" s="86"/>
      <c r="BYH6" s="86"/>
      <c r="BYI6" s="86"/>
      <c r="BYJ6" s="86"/>
      <c r="BYK6" s="86"/>
      <c r="BYL6" s="86"/>
      <c r="BYM6" s="86"/>
      <c r="BYN6" s="86"/>
      <c r="BYO6" s="86"/>
      <c r="BYP6" s="86"/>
      <c r="BYQ6" s="86"/>
      <c r="BYR6" s="86"/>
      <c r="BYS6" s="86"/>
      <c r="BYT6" s="86"/>
      <c r="BYU6" s="86"/>
      <c r="BYV6" s="86"/>
      <c r="BYW6" s="86"/>
      <c r="BYX6" s="86"/>
      <c r="BYY6" s="86"/>
      <c r="BYZ6" s="86"/>
      <c r="BZA6" s="86"/>
      <c r="BZB6" s="86"/>
      <c r="BZC6" s="86"/>
      <c r="BZD6" s="86"/>
      <c r="BZE6" s="86"/>
      <c r="BZF6" s="86"/>
      <c r="BZG6" s="86"/>
      <c r="BZH6" s="86"/>
      <c r="BZI6" s="86"/>
      <c r="BZJ6" s="86"/>
      <c r="BZK6" s="86"/>
      <c r="BZL6" s="86"/>
      <c r="BZM6" s="86"/>
      <c r="BZN6" s="86"/>
      <c r="BZO6" s="86"/>
      <c r="BZP6" s="86"/>
      <c r="BZQ6" s="86"/>
      <c r="BZR6" s="86"/>
      <c r="BZS6" s="86"/>
      <c r="BZT6" s="86"/>
      <c r="BZU6" s="86"/>
      <c r="BZV6" s="86"/>
      <c r="BZW6" s="86"/>
      <c r="BZX6" s="86"/>
      <c r="BZY6" s="86"/>
      <c r="BZZ6" s="86"/>
      <c r="CAA6" s="86"/>
      <c r="CAB6" s="86"/>
      <c r="CAC6" s="86"/>
      <c r="CAD6" s="86"/>
      <c r="CAE6" s="86"/>
      <c r="CAF6" s="86"/>
      <c r="CAG6" s="86"/>
      <c r="CAH6" s="86"/>
      <c r="CAI6" s="86"/>
      <c r="CAJ6" s="86"/>
      <c r="CAK6" s="86"/>
      <c r="CAL6" s="86"/>
      <c r="CAM6" s="86"/>
      <c r="CAN6" s="86"/>
      <c r="CAO6" s="86"/>
      <c r="CAP6" s="86"/>
      <c r="CAQ6" s="86"/>
      <c r="CAR6" s="86"/>
      <c r="CAS6" s="86"/>
      <c r="CAT6" s="86"/>
      <c r="CAU6" s="86"/>
      <c r="CAV6" s="86"/>
      <c r="CAW6" s="86"/>
      <c r="CAX6" s="86"/>
      <c r="CAY6" s="86"/>
      <c r="CAZ6" s="86"/>
      <c r="CBA6" s="86"/>
      <c r="CBB6" s="86"/>
      <c r="CBC6" s="86"/>
      <c r="CBD6" s="86"/>
      <c r="CBE6" s="86"/>
      <c r="CBF6" s="86"/>
      <c r="CBG6" s="86"/>
      <c r="CBH6" s="86"/>
      <c r="CBI6" s="86"/>
      <c r="CBJ6" s="86"/>
      <c r="CBK6" s="86"/>
      <c r="CBL6" s="86"/>
      <c r="CBM6" s="86"/>
      <c r="CBN6" s="86"/>
      <c r="CBO6" s="86"/>
      <c r="CBP6" s="86"/>
      <c r="CBQ6" s="86"/>
      <c r="CBR6" s="86"/>
      <c r="CBS6" s="86"/>
      <c r="CBT6" s="86"/>
      <c r="CBU6" s="86"/>
      <c r="CBV6" s="86"/>
      <c r="CBW6" s="86"/>
      <c r="CBX6" s="86"/>
      <c r="CBY6" s="86"/>
      <c r="CBZ6" s="86"/>
      <c r="CCA6" s="86"/>
      <c r="CCB6" s="86"/>
      <c r="CCC6" s="86"/>
      <c r="CCD6" s="86"/>
      <c r="CCE6" s="86"/>
      <c r="CCF6" s="86"/>
      <c r="CCG6" s="86"/>
      <c r="CCH6" s="86"/>
      <c r="CCI6" s="86"/>
      <c r="CCJ6" s="86"/>
      <c r="CCK6" s="86"/>
      <c r="CCL6" s="86"/>
      <c r="CCM6" s="86"/>
      <c r="CCN6" s="86"/>
      <c r="CCO6" s="86"/>
      <c r="CCP6" s="86"/>
      <c r="CCQ6" s="86"/>
      <c r="CCR6" s="86"/>
      <c r="CCS6" s="86"/>
      <c r="CCT6" s="86"/>
      <c r="CCU6" s="86"/>
      <c r="CCV6" s="86"/>
      <c r="CCW6" s="86"/>
      <c r="CCX6" s="86"/>
      <c r="CCY6" s="86"/>
      <c r="CCZ6" s="86"/>
      <c r="CDA6" s="86"/>
      <c r="CDB6" s="86"/>
      <c r="CDC6" s="86"/>
      <c r="CDD6" s="86"/>
      <c r="CDE6" s="86"/>
      <c r="CDF6" s="86"/>
      <c r="CDG6" s="86"/>
      <c r="CDH6" s="86"/>
      <c r="CDI6" s="86"/>
      <c r="CDJ6" s="86"/>
      <c r="CDK6" s="86"/>
      <c r="CDL6" s="86"/>
      <c r="CDM6" s="86"/>
      <c r="CDN6" s="86"/>
      <c r="CDO6" s="86"/>
      <c r="CDP6" s="86"/>
      <c r="CDQ6" s="86"/>
      <c r="CDR6" s="86"/>
      <c r="CDS6" s="86"/>
      <c r="CDT6" s="86"/>
      <c r="CDU6" s="86"/>
      <c r="CDV6" s="86"/>
      <c r="CDW6" s="86"/>
      <c r="CDX6" s="86"/>
      <c r="CDY6" s="86"/>
      <c r="CDZ6" s="86"/>
      <c r="CEA6" s="86"/>
      <c r="CEB6" s="86"/>
      <c r="CEC6" s="86"/>
      <c r="CED6" s="86"/>
      <c r="CEE6" s="86"/>
      <c r="CEF6" s="86"/>
      <c r="CEG6" s="86"/>
      <c r="CEH6" s="86"/>
      <c r="CEI6" s="86"/>
      <c r="CEJ6" s="86"/>
      <c r="CEK6" s="86"/>
      <c r="CEL6" s="86"/>
      <c r="CEM6" s="86"/>
      <c r="CEN6" s="86"/>
      <c r="CEO6" s="86"/>
      <c r="CEP6" s="86"/>
      <c r="CEQ6" s="86"/>
      <c r="CER6" s="86"/>
      <c r="CES6" s="86"/>
      <c r="CET6" s="86"/>
      <c r="CEU6" s="86"/>
      <c r="CEV6" s="86"/>
      <c r="CEW6" s="86"/>
      <c r="CEX6" s="86"/>
      <c r="CEY6" s="86"/>
      <c r="CEZ6" s="86"/>
      <c r="CFA6" s="86"/>
      <c r="CFB6" s="86"/>
      <c r="CFC6" s="86"/>
      <c r="CFD6" s="86"/>
      <c r="CFE6" s="86"/>
      <c r="CFF6" s="86"/>
      <c r="CFG6" s="86"/>
      <c r="CFH6" s="86"/>
      <c r="CFI6" s="86"/>
      <c r="CFJ6" s="86"/>
      <c r="CFK6" s="86"/>
      <c r="CFL6" s="86"/>
      <c r="CFM6" s="86"/>
      <c r="CFN6" s="86"/>
      <c r="CFO6" s="86"/>
      <c r="CFP6" s="86"/>
      <c r="CFQ6" s="86"/>
      <c r="CFR6" s="86"/>
      <c r="CFS6" s="86"/>
      <c r="CFT6" s="86"/>
      <c r="CFU6" s="86"/>
      <c r="CFV6" s="86"/>
      <c r="CFW6" s="86"/>
      <c r="CFX6" s="86"/>
      <c r="CFY6" s="86"/>
      <c r="CFZ6" s="86"/>
      <c r="CGA6" s="86"/>
      <c r="CGB6" s="86"/>
      <c r="CGC6" s="86"/>
      <c r="CGD6" s="86"/>
      <c r="CGE6" s="86"/>
      <c r="CGF6" s="86"/>
      <c r="CGG6" s="86"/>
      <c r="CGH6" s="86"/>
      <c r="CGI6" s="86"/>
      <c r="CGJ6" s="86"/>
      <c r="CGK6" s="86"/>
      <c r="CGL6" s="86"/>
      <c r="CGM6" s="86"/>
      <c r="CGN6" s="86"/>
      <c r="CGO6" s="86"/>
      <c r="CGP6" s="86"/>
      <c r="CGQ6" s="86"/>
      <c r="CGR6" s="86"/>
      <c r="CGS6" s="86"/>
      <c r="CGT6" s="86"/>
      <c r="CGU6" s="86"/>
      <c r="CGV6" s="86"/>
      <c r="CGW6" s="86"/>
      <c r="CGX6" s="86"/>
      <c r="CGY6" s="86"/>
      <c r="CGZ6" s="86"/>
      <c r="CHA6" s="86"/>
      <c r="CHB6" s="86"/>
      <c r="CHC6" s="86"/>
      <c r="CHD6" s="86"/>
      <c r="CHE6" s="86"/>
      <c r="CHF6" s="86"/>
      <c r="CHG6" s="86"/>
      <c r="CHH6" s="86"/>
      <c r="CHI6" s="86"/>
      <c r="CHJ6" s="86"/>
      <c r="CHK6" s="86"/>
      <c r="CHL6" s="86"/>
      <c r="CHM6" s="86"/>
      <c r="CHN6" s="86"/>
      <c r="CHO6" s="86"/>
      <c r="CHP6" s="86"/>
      <c r="CHQ6" s="86"/>
      <c r="CHR6" s="86"/>
      <c r="CHS6" s="86"/>
      <c r="CHT6" s="86"/>
      <c r="CHU6" s="86"/>
      <c r="CHV6" s="86"/>
      <c r="CHW6" s="86"/>
      <c r="CHX6" s="86"/>
      <c r="CHY6" s="86"/>
      <c r="CHZ6" s="86"/>
      <c r="CIA6" s="86"/>
      <c r="CIB6" s="86"/>
      <c r="CIC6" s="86"/>
      <c r="CID6" s="86"/>
      <c r="CIE6" s="86"/>
      <c r="CIF6" s="86"/>
      <c r="CIG6" s="86"/>
      <c r="CIH6" s="86"/>
      <c r="CII6" s="86"/>
      <c r="CIJ6" s="86"/>
      <c r="CIK6" s="86"/>
      <c r="CIL6" s="86"/>
      <c r="CIM6" s="86"/>
      <c r="CIN6" s="86"/>
      <c r="CIO6" s="86"/>
      <c r="CIP6" s="86"/>
      <c r="CIQ6" s="86"/>
      <c r="CIR6" s="86"/>
      <c r="CIS6" s="86"/>
      <c r="CIT6" s="86"/>
      <c r="CIU6" s="86"/>
      <c r="CIV6" s="86"/>
      <c r="CIW6" s="86"/>
      <c r="CIX6" s="86"/>
      <c r="CIY6" s="86"/>
      <c r="CIZ6" s="86"/>
      <c r="CJA6" s="86"/>
      <c r="CJB6" s="86"/>
      <c r="CJC6" s="86"/>
      <c r="CJD6" s="86"/>
      <c r="CJE6" s="86"/>
      <c r="CJF6" s="86"/>
      <c r="CJG6" s="86"/>
      <c r="CJH6" s="86"/>
      <c r="CJI6" s="86"/>
      <c r="CJJ6" s="86"/>
      <c r="CJK6" s="86"/>
      <c r="CJL6" s="86"/>
      <c r="CJM6" s="86"/>
      <c r="CJN6" s="86"/>
      <c r="CJO6" s="86"/>
      <c r="CJP6" s="86"/>
      <c r="CJQ6" s="86"/>
      <c r="CJR6" s="86"/>
      <c r="CJS6" s="86"/>
      <c r="CJT6" s="86"/>
      <c r="CJU6" s="86"/>
      <c r="CJV6" s="86"/>
      <c r="CJW6" s="86"/>
      <c r="CJX6" s="86"/>
      <c r="CJY6" s="86"/>
      <c r="CJZ6" s="86"/>
      <c r="CKA6" s="86"/>
      <c r="CKB6" s="86"/>
      <c r="CKC6" s="86"/>
      <c r="CKD6" s="86"/>
      <c r="CKE6" s="86"/>
      <c r="CKF6" s="86"/>
      <c r="CKG6" s="86"/>
      <c r="CKH6" s="86"/>
      <c r="CKI6" s="86"/>
      <c r="CKJ6" s="86"/>
      <c r="CKK6" s="86"/>
      <c r="CKL6" s="86"/>
      <c r="CKM6" s="86"/>
      <c r="CKN6" s="86"/>
      <c r="CKO6" s="86"/>
      <c r="CKP6" s="86"/>
      <c r="CKQ6" s="86"/>
      <c r="CKR6" s="86"/>
      <c r="CKS6" s="86"/>
      <c r="CKT6" s="86"/>
      <c r="CKU6" s="86"/>
      <c r="CKV6" s="86"/>
      <c r="CKW6" s="86"/>
      <c r="CKX6" s="86"/>
      <c r="CKY6" s="86"/>
      <c r="CKZ6" s="86"/>
      <c r="CLA6" s="86"/>
      <c r="CLB6" s="86"/>
      <c r="CLC6" s="86"/>
      <c r="CLD6" s="86"/>
      <c r="CLE6" s="86"/>
      <c r="CLF6" s="86"/>
      <c r="CLG6" s="86"/>
      <c r="CLH6" s="86"/>
      <c r="CLI6" s="86"/>
      <c r="CLJ6" s="86"/>
      <c r="CLK6" s="86"/>
      <c r="CLL6" s="86"/>
      <c r="CLM6" s="86"/>
      <c r="CLN6" s="86"/>
      <c r="CLO6" s="86"/>
      <c r="CLP6" s="86"/>
      <c r="CLQ6" s="86"/>
      <c r="CLR6" s="86"/>
      <c r="CLS6" s="86"/>
      <c r="CLT6" s="86"/>
      <c r="CLU6" s="86"/>
      <c r="CLV6" s="86"/>
      <c r="CLW6" s="86"/>
      <c r="CLX6" s="86"/>
      <c r="CLY6" s="86"/>
      <c r="CLZ6" s="86"/>
      <c r="CMA6" s="86"/>
      <c r="CMB6" s="86"/>
      <c r="CMC6" s="86"/>
      <c r="CMD6" s="86"/>
      <c r="CME6" s="86"/>
      <c r="CMF6" s="86"/>
      <c r="CMG6" s="86"/>
      <c r="CMH6" s="86"/>
      <c r="CMI6" s="86"/>
      <c r="CMJ6" s="86"/>
      <c r="CMK6" s="86"/>
      <c r="CML6" s="86"/>
      <c r="CMM6" s="86"/>
      <c r="CMN6" s="86"/>
      <c r="CMO6" s="86"/>
      <c r="CMP6" s="86"/>
      <c r="CMQ6" s="86"/>
      <c r="CMR6" s="86"/>
      <c r="CMS6" s="86"/>
      <c r="CMT6" s="86"/>
      <c r="CMU6" s="86"/>
      <c r="CMV6" s="86"/>
      <c r="CMW6" s="86"/>
      <c r="CMX6" s="86"/>
      <c r="CMY6" s="86"/>
      <c r="CMZ6" s="86"/>
      <c r="CNA6" s="86"/>
      <c r="CNB6" s="86"/>
      <c r="CNC6" s="86"/>
      <c r="CND6" s="86"/>
      <c r="CNE6" s="86"/>
      <c r="CNF6" s="86"/>
      <c r="CNG6" s="86"/>
      <c r="CNH6" s="86"/>
      <c r="CNI6" s="86"/>
      <c r="CNJ6" s="86"/>
      <c r="CNK6" s="86"/>
      <c r="CNL6" s="86"/>
      <c r="CNM6" s="86"/>
      <c r="CNN6" s="86"/>
      <c r="CNO6" s="86"/>
      <c r="CNP6" s="86"/>
      <c r="CNQ6" s="86"/>
      <c r="CNR6" s="86"/>
      <c r="CNS6" s="86"/>
      <c r="CNT6" s="86"/>
      <c r="CNU6" s="86"/>
      <c r="CNV6" s="86"/>
      <c r="CNW6" s="86"/>
      <c r="CNX6" s="86"/>
      <c r="CNY6" s="86"/>
      <c r="CNZ6" s="86"/>
      <c r="COA6" s="86"/>
      <c r="COB6" s="86"/>
      <c r="COC6" s="86"/>
      <c r="COD6" s="86"/>
      <c r="COE6" s="86"/>
      <c r="COF6" s="86"/>
      <c r="COG6" s="86"/>
      <c r="COH6" s="86"/>
      <c r="COI6" s="86"/>
      <c r="COJ6" s="86"/>
      <c r="COK6" s="86"/>
      <c r="COL6" s="86"/>
      <c r="COM6" s="86"/>
      <c r="CON6" s="86"/>
      <c r="COO6" s="86"/>
      <c r="COP6" s="86"/>
      <c r="COQ6" s="86"/>
      <c r="COR6" s="86"/>
      <c r="COS6" s="86"/>
      <c r="COT6" s="86"/>
      <c r="COU6" s="86"/>
      <c r="COV6" s="86"/>
      <c r="COW6" s="86"/>
      <c r="COX6" s="86"/>
      <c r="COY6" s="86"/>
      <c r="COZ6" s="86"/>
      <c r="CPA6" s="86"/>
      <c r="CPB6" s="86"/>
      <c r="CPC6" s="86"/>
      <c r="CPD6" s="86"/>
      <c r="CPE6" s="86"/>
      <c r="CPF6" s="86"/>
      <c r="CPG6" s="86"/>
      <c r="CPH6" s="86"/>
      <c r="CPI6" s="86"/>
      <c r="CPJ6" s="86"/>
      <c r="CPK6" s="86"/>
      <c r="CPL6" s="86"/>
      <c r="CPM6" s="86"/>
      <c r="CPN6" s="86"/>
      <c r="CPO6" s="86"/>
      <c r="CPP6" s="86"/>
      <c r="CPQ6" s="86"/>
      <c r="CPR6" s="86"/>
      <c r="CPS6" s="86"/>
      <c r="CPT6" s="86"/>
      <c r="CPU6" s="86"/>
      <c r="CPV6" s="86"/>
      <c r="CPW6" s="86"/>
      <c r="CPX6" s="86"/>
      <c r="CPY6" s="86"/>
      <c r="CPZ6" s="86"/>
      <c r="CQA6" s="86"/>
      <c r="CQB6" s="86"/>
      <c r="CQC6" s="86"/>
      <c r="CQD6" s="86"/>
      <c r="CQE6" s="86"/>
      <c r="CQF6" s="86"/>
      <c r="CQG6" s="86"/>
      <c r="CQH6" s="86"/>
      <c r="CQI6" s="86"/>
      <c r="CQJ6" s="86"/>
      <c r="CQK6" s="86"/>
      <c r="CQL6" s="86"/>
      <c r="CQM6" s="86"/>
      <c r="CQN6" s="86"/>
      <c r="CQO6" s="86"/>
      <c r="CQP6" s="86"/>
      <c r="CQQ6" s="86"/>
      <c r="CQR6" s="86"/>
      <c r="CQS6" s="86"/>
      <c r="CQT6" s="86"/>
      <c r="CQU6" s="86"/>
      <c r="CQV6" s="86"/>
      <c r="CQW6" s="86"/>
      <c r="CQX6" s="86"/>
      <c r="CQY6" s="86"/>
      <c r="CQZ6" s="86"/>
      <c r="CRA6" s="86"/>
      <c r="CRB6" s="86"/>
      <c r="CRC6" s="86"/>
      <c r="CRD6" s="86"/>
      <c r="CRE6" s="86"/>
      <c r="CRF6" s="86"/>
      <c r="CRG6" s="86"/>
      <c r="CRH6" s="86"/>
      <c r="CRI6" s="86"/>
      <c r="CRJ6" s="86"/>
      <c r="CRK6" s="86"/>
      <c r="CRL6" s="86"/>
      <c r="CRM6" s="86"/>
      <c r="CRN6" s="86"/>
      <c r="CRO6" s="86"/>
      <c r="CRP6" s="86"/>
      <c r="CRQ6" s="86"/>
      <c r="CRR6" s="86"/>
      <c r="CRS6" s="86"/>
      <c r="CRT6" s="86"/>
      <c r="CRU6" s="86"/>
      <c r="CRV6" s="86"/>
      <c r="CRW6" s="86"/>
      <c r="CRX6" s="86"/>
      <c r="CRY6" s="86"/>
      <c r="CRZ6" s="86"/>
      <c r="CSA6" s="86"/>
      <c r="CSB6" s="86"/>
      <c r="CSC6" s="86"/>
      <c r="CSD6" s="86"/>
      <c r="CSE6" s="86"/>
      <c r="CSF6" s="86"/>
      <c r="CSG6" s="86"/>
      <c r="CSH6" s="86"/>
      <c r="CSI6" s="86"/>
      <c r="CSJ6" s="86"/>
      <c r="CSK6" s="86"/>
      <c r="CSL6" s="86"/>
      <c r="CSM6" s="86"/>
      <c r="CSN6" s="86"/>
      <c r="CSO6" s="86"/>
      <c r="CSP6" s="86"/>
      <c r="CSQ6" s="86"/>
      <c r="CSR6" s="86"/>
      <c r="CSS6" s="86"/>
      <c r="CST6" s="86"/>
      <c r="CSU6" s="86"/>
      <c r="CSV6" s="86"/>
      <c r="CSW6" s="86"/>
      <c r="CSX6" s="86"/>
      <c r="CSY6" s="86"/>
      <c r="CSZ6" s="86"/>
      <c r="CTA6" s="86"/>
      <c r="CTB6" s="86"/>
      <c r="CTC6" s="86"/>
      <c r="CTD6" s="86"/>
      <c r="CTE6" s="86"/>
      <c r="CTF6" s="86"/>
      <c r="CTG6" s="86"/>
      <c r="CTH6" s="86"/>
      <c r="CTI6" s="86"/>
      <c r="CTJ6" s="86"/>
      <c r="CTK6" s="86"/>
      <c r="CTL6" s="86"/>
      <c r="CTM6" s="86"/>
      <c r="CTN6" s="86"/>
      <c r="CTO6" s="86"/>
      <c r="CTP6" s="86"/>
      <c r="CTQ6" s="86"/>
      <c r="CTR6" s="86"/>
      <c r="CTS6" s="86"/>
      <c r="CTT6" s="86"/>
      <c r="CTU6" s="86"/>
      <c r="CTV6" s="86"/>
      <c r="CTW6" s="86"/>
      <c r="CTX6" s="86"/>
      <c r="CTY6" s="86"/>
      <c r="CTZ6" s="86"/>
      <c r="CUA6" s="86"/>
      <c r="CUB6" s="86"/>
      <c r="CUC6" s="86"/>
      <c r="CUD6" s="86"/>
      <c r="CUE6" s="86"/>
      <c r="CUF6" s="86"/>
      <c r="CUG6" s="86"/>
      <c r="CUH6" s="86"/>
      <c r="CUI6" s="86"/>
      <c r="CUJ6" s="86"/>
      <c r="CUK6" s="86"/>
      <c r="CUL6" s="86"/>
      <c r="CUM6" s="86"/>
      <c r="CUN6" s="86"/>
      <c r="CUO6" s="86"/>
      <c r="CUP6" s="86"/>
      <c r="CUQ6" s="86"/>
      <c r="CUR6" s="86"/>
      <c r="CUS6" s="86"/>
      <c r="CUT6" s="86"/>
      <c r="CUU6" s="86"/>
      <c r="CUV6" s="86"/>
      <c r="CUW6" s="86"/>
      <c r="CUX6" s="86"/>
      <c r="CUY6" s="86"/>
      <c r="CUZ6" s="86"/>
      <c r="CVA6" s="86"/>
      <c r="CVB6" s="86"/>
      <c r="CVC6" s="86"/>
      <c r="CVD6" s="86"/>
      <c r="CVE6" s="86"/>
      <c r="CVF6" s="86"/>
      <c r="CVG6" s="86"/>
      <c r="CVH6" s="86"/>
      <c r="CVI6" s="86"/>
      <c r="CVJ6" s="86"/>
      <c r="CVK6" s="86"/>
      <c r="CVL6" s="86"/>
      <c r="CVM6" s="86"/>
      <c r="CVN6" s="86"/>
      <c r="CVO6" s="86"/>
      <c r="CVP6" s="86"/>
      <c r="CVQ6" s="86"/>
      <c r="CVR6" s="86"/>
      <c r="CVS6" s="86"/>
      <c r="CVT6" s="86"/>
      <c r="CVU6" s="86"/>
      <c r="CVV6" s="86"/>
      <c r="CVW6" s="86"/>
      <c r="CVX6" s="86"/>
      <c r="CVY6" s="86"/>
      <c r="CVZ6" s="86"/>
      <c r="CWA6" s="86"/>
      <c r="CWB6" s="86"/>
      <c r="CWC6" s="86"/>
      <c r="CWD6" s="86"/>
      <c r="CWE6" s="86"/>
      <c r="CWF6" s="86"/>
      <c r="CWG6" s="86"/>
      <c r="CWH6" s="86"/>
      <c r="CWI6" s="86"/>
      <c r="CWJ6" s="86"/>
      <c r="CWK6" s="86"/>
      <c r="CWL6" s="86"/>
      <c r="CWM6" s="86"/>
      <c r="CWN6" s="86"/>
      <c r="CWO6" s="86"/>
      <c r="CWP6" s="86"/>
      <c r="CWQ6" s="86"/>
      <c r="CWR6" s="86"/>
      <c r="CWS6" s="86"/>
      <c r="CWT6" s="86"/>
      <c r="CWU6" s="86"/>
      <c r="CWV6" s="86"/>
      <c r="CWW6" s="86"/>
      <c r="CWX6" s="86"/>
      <c r="CWY6" s="86"/>
      <c r="CWZ6" s="86"/>
      <c r="CXA6" s="86"/>
      <c r="CXB6" s="86"/>
      <c r="CXC6" s="86"/>
      <c r="CXD6" s="86"/>
      <c r="CXE6" s="86"/>
      <c r="CXF6" s="86"/>
      <c r="CXG6" s="86"/>
      <c r="CXH6" s="86"/>
      <c r="CXI6" s="86"/>
      <c r="CXJ6" s="86"/>
      <c r="CXK6" s="86"/>
      <c r="CXL6" s="86"/>
      <c r="CXM6" s="86"/>
      <c r="CXN6" s="86"/>
      <c r="CXO6" s="86"/>
      <c r="CXP6" s="86"/>
      <c r="CXQ6" s="86"/>
      <c r="CXR6" s="86"/>
      <c r="CXS6" s="86"/>
      <c r="CXT6" s="86"/>
      <c r="CXU6" s="86"/>
      <c r="CXV6" s="86"/>
      <c r="CXW6" s="86"/>
      <c r="CXX6" s="86"/>
      <c r="CXY6" s="86"/>
      <c r="CXZ6" s="86"/>
      <c r="CYA6" s="86"/>
      <c r="CYB6" s="86"/>
      <c r="CYC6" s="86"/>
      <c r="CYD6" s="86"/>
      <c r="CYE6" s="86"/>
      <c r="CYF6" s="86"/>
      <c r="CYG6" s="86"/>
      <c r="CYH6" s="86"/>
      <c r="CYI6" s="86"/>
      <c r="CYJ6" s="86"/>
      <c r="CYK6" s="86"/>
      <c r="CYL6" s="86"/>
      <c r="CYM6" s="86"/>
      <c r="CYN6" s="86"/>
      <c r="CYO6" s="86"/>
      <c r="CYP6" s="86"/>
      <c r="CYQ6" s="86"/>
      <c r="CYR6" s="86"/>
      <c r="CYS6" s="86"/>
      <c r="CYT6" s="86"/>
      <c r="CYU6" s="86"/>
      <c r="CYV6" s="86"/>
      <c r="CYW6" s="86"/>
      <c r="CYX6" s="86"/>
      <c r="CYY6" s="86"/>
      <c r="CYZ6" s="86"/>
      <c r="CZA6" s="86"/>
      <c r="CZB6" s="86"/>
      <c r="CZC6" s="86"/>
      <c r="CZD6" s="86"/>
      <c r="CZE6" s="86"/>
      <c r="CZF6" s="86"/>
      <c r="CZG6" s="86"/>
      <c r="CZH6" s="86"/>
      <c r="CZI6" s="86"/>
      <c r="CZJ6" s="86"/>
      <c r="CZK6" s="86"/>
      <c r="CZL6" s="86"/>
      <c r="CZM6" s="86"/>
      <c r="CZN6" s="86"/>
      <c r="CZO6" s="86"/>
      <c r="CZP6" s="86"/>
      <c r="CZQ6" s="86"/>
      <c r="CZR6" s="86"/>
      <c r="CZS6" s="86"/>
      <c r="CZT6" s="86"/>
      <c r="CZU6" s="86"/>
      <c r="CZV6" s="86"/>
      <c r="CZW6" s="86"/>
      <c r="CZX6" s="86"/>
      <c r="CZY6" s="86"/>
      <c r="CZZ6" s="86"/>
      <c r="DAA6" s="86"/>
      <c r="DAB6" s="86"/>
      <c r="DAC6" s="86"/>
      <c r="DAD6" s="86"/>
      <c r="DAE6" s="86"/>
      <c r="DAF6" s="86"/>
      <c r="DAG6" s="86"/>
      <c r="DAH6" s="86"/>
      <c r="DAI6" s="86"/>
      <c r="DAJ6" s="86"/>
      <c r="DAK6" s="86"/>
      <c r="DAL6" s="86"/>
      <c r="DAM6" s="86"/>
      <c r="DAN6" s="86"/>
      <c r="DAO6" s="86"/>
      <c r="DAP6" s="86"/>
      <c r="DAQ6" s="86"/>
      <c r="DAR6" s="86"/>
      <c r="DAS6" s="86"/>
      <c r="DAT6" s="86"/>
      <c r="DAU6" s="86"/>
      <c r="DAV6" s="86"/>
      <c r="DAW6" s="86"/>
      <c r="DAX6" s="86"/>
      <c r="DAY6" s="86"/>
      <c r="DAZ6" s="86"/>
      <c r="DBA6" s="86"/>
      <c r="DBB6" s="86"/>
      <c r="DBC6" s="86"/>
      <c r="DBD6" s="86"/>
      <c r="DBE6" s="86"/>
      <c r="DBF6" s="86"/>
      <c r="DBG6" s="86"/>
      <c r="DBH6" s="86"/>
      <c r="DBI6" s="86"/>
      <c r="DBJ6" s="86"/>
      <c r="DBK6" s="86"/>
      <c r="DBL6" s="86"/>
      <c r="DBM6" s="86"/>
      <c r="DBN6" s="86"/>
      <c r="DBO6" s="86"/>
      <c r="DBP6" s="86"/>
      <c r="DBQ6" s="86"/>
      <c r="DBR6" s="86"/>
      <c r="DBS6" s="86"/>
      <c r="DBT6" s="86"/>
      <c r="DBU6" s="86"/>
      <c r="DBV6" s="86"/>
      <c r="DBW6" s="86"/>
      <c r="DBX6" s="86"/>
      <c r="DBY6" s="86"/>
      <c r="DBZ6" s="86"/>
      <c r="DCA6" s="86"/>
      <c r="DCB6" s="86"/>
      <c r="DCC6" s="86"/>
      <c r="DCD6" s="86"/>
      <c r="DCE6" s="86"/>
      <c r="DCF6" s="86"/>
      <c r="DCG6" s="86"/>
      <c r="DCH6" s="86"/>
      <c r="DCI6" s="86"/>
      <c r="DCJ6" s="86"/>
      <c r="DCK6" s="86"/>
      <c r="DCL6" s="86"/>
      <c r="DCM6" s="86"/>
      <c r="DCN6" s="86"/>
      <c r="DCO6" s="86"/>
      <c r="DCP6" s="86"/>
      <c r="DCQ6" s="86"/>
      <c r="DCR6" s="86"/>
      <c r="DCS6" s="86"/>
      <c r="DCT6" s="86"/>
      <c r="DCU6" s="86"/>
      <c r="DCV6" s="86"/>
      <c r="DCW6" s="86"/>
      <c r="DCX6" s="86"/>
      <c r="DCY6" s="86"/>
      <c r="DCZ6" s="86"/>
      <c r="DDA6" s="86"/>
      <c r="DDB6" s="86"/>
      <c r="DDC6" s="86"/>
      <c r="DDD6" s="86"/>
      <c r="DDE6" s="86"/>
      <c r="DDF6" s="86"/>
      <c r="DDG6" s="86"/>
      <c r="DDH6" s="86"/>
      <c r="DDI6" s="86"/>
      <c r="DDJ6" s="86"/>
      <c r="DDK6" s="86"/>
      <c r="DDL6" s="86"/>
      <c r="DDM6" s="86"/>
      <c r="DDN6" s="86"/>
      <c r="DDO6" s="86"/>
      <c r="DDP6" s="86"/>
      <c r="DDQ6" s="86"/>
      <c r="DDR6" s="86"/>
      <c r="DDS6" s="86"/>
      <c r="DDT6" s="86"/>
      <c r="DDU6" s="86"/>
      <c r="DDV6" s="86"/>
      <c r="DDW6" s="86"/>
      <c r="DDX6" s="86"/>
      <c r="DDY6" s="86"/>
      <c r="DDZ6" s="86"/>
      <c r="DEA6" s="86"/>
      <c r="DEB6" s="86"/>
      <c r="DEC6" s="86"/>
      <c r="DED6" s="86"/>
      <c r="DEE6" s="86"/>
      <c r="DEF6" s="86"/>
      <c r="DEG6" s="86"/>
      <c r="DEH6" s="86"/>
      <c r="DEI6" s="86"/>
      <c r="DEJ6" s="86"/>
      <c r="DEK6" s="86"/>
      <c r="DEL6" s="86"/>
      <c r="DEM6" s="86"/>
      <c r="DEN6" s="86"/>
      <c r="DEO6" s="86"/>
      <c r="DEP6" s="86"/>
      <c r="DEQ6" s="86"/>
      <c r="DER6" s="86"/>
      <c r="DES6" s="86"/>
      <c r="DET6" s="86"/>
      <c r="DEU6" s="86"/>
      <c r="DEV6" s="86"/>
      <c r="DEW6" s="86"/>
      <c r="DEX6" s="86"/>
      <c r="DEY6" s="86"/>
      <c r="DEZ6" s="86"/>
      <c r="DFA6" s="86"/>
      <c r="DFB6" s="86"/>
      <c r="DFC6" s="86"/>
      <c r="DFD6" s="86"/>
      <c r="DFE6" s="86"/>
      <c r="DFF6" s="86"/>
      <c r="DFG6" s="86"/>
      <c r="DFH6" s="86"/>
      <c r="DFI6" s="86"/>
      <c r="DFJ6" s="86"/>
      <c r="DFK6" s="86"/>
      <c r="DFL6" s="86"/>
      <c r="DFM6" s="86"/>
      <c r="DFN6" s="86"/>
      <c r="DFO6" s="86"/>
      <c r="DFP6" s="86"/>
      <c r="DFQ6" s="86"/>
      <c r="DFR6" s="86"/>
      <c r="DFS6" s="86"/>
      <c r="DFT6" s="86"/>
      <c r="DFU6" s="86"/>
      <c r="DFV6" s="86"/>
      <c r="DFW6" s="86"/>
      <c r="DFX6" s="86"/>
      <c r="DFY6" s="86"/>
      <c r="DFZ6" s="86"/>
      <c r="DGA6" s="86"/>
      <c r="DGB6" s="86"/>
      <c r="DGC6" s="86"/>
      <c r="DGD6" s="86"/>
      <c r="DGE6" s="86"/>
      <c r="DGF6" s="86"/>
      <c r="DGG6" s="86"/>
      <c r="DGH6" s="86"/>
      <c r="DGI6" s="86"/>
      <c r="DGJ6" s="86"/>
      <c r="DGK6" s="86"/>
      <c r="DGL6" s="86"/>
      <c r="DGM6" s="86"/>
      <c r="DGN6" s="86"/>
      <c r="DGO6" s="86"/>
      <c r="DGP6" s="86"/>
      <c r="DGQ6" s="86"/>
      <c r="DGR6" s="86"/>
      <c r="DGS6" s="86"/>
      <c r="DGT6" s="86"/>
      <c r="DGU6" s="86"/>
      <c r="DGV6" s="86"/>
      <c r="DGW6" s="86"/>
      <c r="DGX6" s="86"/>
      <c r="DGY6" s="86"/>
      <c r="DGZ6" s="86"/>
      <c r="DHA6" s="86"/>
      <c r="DHB6" s="86"/>
      <c r="DHC6" s="86"/>
      <c r="DHD6" s="86"/>
      <c r="DHE6" s="86"/>
      <c r="DHF6" s="86"/>
      <c r="DHG6" s="86"/>
      <c r="DHH6" s="86"/>
      <c r="DHI6" s="86"/>
      <c r="DHJ6" s="86"/>
      <c r="DHK6" s="86"/>
      <c r="DHL6" s="86"/>
      <c r="DHM6" s="86"/>
      <c r="DHN6" s="86"/>
      <c r="DHO6" s="86"/>
      <c r="DHP6" s="86"/>
      <c r="DHQ6" s="86"/>
      <c r="DHR6" s="86"/>
      <c r="DHS6" s="86"/>
      <c r="DHT6" s="86"/>
      <c r="DHU6" s="86"/>
      <c r="DHV6" s="86"/>
      <c r="DHW6" s="86"/>
      <c r="DHX6" s="86"/>
      <c r="DHY6" s="86"/>
      <c r="DHZ6" s="86"/>
      <c r="DIA6" s="86"/>
      <c r="DIB6" s="86"/>
      <c r="DIC6" s="86"/>
      <c r="DID6" s="86"/>
      <c r="DIE6" s="86"/>
      <c r="DIF6" s="86"/>
      <c r="DIG6" s="86"/>
      <c r="DIH6" s="86"/>
      <c r="DII6" s="86"/>
      <c r="DIJ6" s="86"/>
      <c r="DIK6" s="86"/>
      <c r="DIL6" s="86"/>
      <c r="DIM6" s="86"/>
      <c r="DIN6" s="86"/>
      <c r="DIO6" s="86"/>
      <c r="DIP6" s="86"/>
      <c r="DIQ6" s="86"/>
      <c r="DIR6" s="86"/>
      <c r="DIS6" s="86"/>
      <c r="DIT6" s="86"/>
      <c r="DIU6" s="86"/>
      <c r="DIV6" s="86"/>
      <c r="DIW6" s="86"/>
      <c r="DIX6" s="86"/>
      <c r="DIY6" s="86"/>
      <c r="DIZ6" s="86"/>
      <c r="DJA6" s="86"/>
      <c r="DJB6" s="86"/>
      <c r="DJC6" s="86"/>
      <c r="DJD6" s="86"/>
      <c r="DJE6" s="86"/>
      <c r="DJF6" s="86"/>
      <c r="DJG6" s="86"/>
      <c r="DJH6" s="86"/>
      <c r="DJI6" s="86"/>
      <c r="DJJ6" s="86"/>
      <c r="DJK6" s="86"/>
      <c r="DJL6" s="86"/>
      <c r="DJM6" s="86"/>
      <c r="DJN6" s="86"/>
      <c r="DJO6" s="86"/>
      <c r="DJP6" s="86"/>
      <c r="DJQ6" s="86"/>
      <c r="DJR6" s="86"/>
      <c r="DJS6" s="86"/>
      <c r="DJT6" s="86"/>
      <c r="DJU6" s="86"/>
      <c r="DJV6" s="86"/>
      <c r="DJW6" s="86"/>
      <c r="DJX6" s="86"/>
      <c r="DJY6" s="86"/>
      <c r="DJZ6" s="86"/>
      <c r="DKA6" s="86"/>
      <c r="DKB6" s="86"/>
      <c r="DKC6" s="86"/>
      <c r="DKD6" s="86"/>
      <c r="DKE6" s="86"/>
      <c r="DKF6" s="86"/>
      <c r="DKG6" s="86"/>
      <c r="DKH6" s="86"/>
      <c r="DKI6" s="86"/>
      <c r="DKJ6" s="86"/>
      <c r="DKK6" s="86"/>
      <c r="DKL6" s="86"/>
      <c r="DKM6" s="86"/>
      <c r="DKN6" s="86"/>
      <c r="DKO6" s="86"/>
      <c r="DKP6" s="86"/>
      <c r="DKQ6" s="86"/>
      <c r="DKR6" s="86"/>
      <c r="DKS6" s="86"/>
      <c r="DKT6" s="86"/>
      <c r="DKU6" s="86"/>
      <c r="DKV6" s="86"/>
      <c r="DKW6" s="86"/>
      <c r="DKX6" s="86"/>
      <c r="DKY6" s="86"/>
      <c r="DKZ6" s="86"/>
      <c r="DLA6" s="86"/>
      <c r="DLB6" s="86"/>
      <c r="DLC6" s="86"/>
      <c r="DLD6" s="86"/>
      <c r="DLE6" s="86"/>
      <c r="DLF6" s="86"/>
      <c r="DLG6" s="86"/>
      <c r="DLH6" s="86"/>
      <c r="DLI6" s="86"/>
      <c r="DLJ6" s="86"/>
      <c r="DLK6" s="86"/>
      <c r="DLL6" s="86"/>
      <c r="DLM6" s="86"/>
      <c r="DLN6" s="86"/>
      <c r="DLO6" s="86"/>
      <c r="DLP6" s="86"/>
      <c r="DLQ6" s="86"/>
      <c r="DLR6" s="86"/>
      <c r="DLS6" s="86"/>
      <c r="DLT6" s="86"/>
      <c r="DLU6" s="86"/>
      <c r="DLV6" s="86"/>
      <c r="DLW6" s="86"/>
      <c r="DLX6" s="86"/>
      <c r="DLY6" s="86"/>
      <c r="DLZ6" s="86"/>
      <c r="DMA6" s="86"/>
      <c r="DMB6" s="86"/>
      <c r="DMC6" s="86"/>
      <c r="DMD6" s="86"/>
      <c r="DME6" s="86"/>
      <c r="DMF6" s="86"/>
      <c r="DMG6" s="86"/>
      <c r="DMH6" s="86"/>
      <c r="DMI6" s="86"/>
      <c r="DMJ6" s="86"/>
      <c r="DMK6" s="86"/>
      <c r="DML6" s="86"/>
      <c r="DMM6" s="86"/>
      <c r="DMN6" s="86"/>
      <c r="DMO6" s="86"/>
      <c r="DMP6" s="86"/>
      <c r="DMQ6" s="86"/>
      <c r="DMR6" s="86"/>
      <c r="DMS6" s="86"/>
      <c r="DMT6" s="86"/>
      <c r="DMU6" s="86"/>
      <c r="DMV6" s="86"/>
      <c r="DMW6" s="86"/>
      <c r="DMX6" s="86"/>
      <c r="DMY6" s="86"/>
      <c r="DMZ6" s="86"/>
      <c r="DNA6" s="86"/>
      <c r="DNB6" s="86"/>
      <c r="DNC6" s="86"/>
      <c r="DND6" s="86"/>
      <c r="DNE6" s="86"/>
      <c r="DNF6" s="86"/>
      <c r="DNG6" s="86"/>
      <c r="DNH6" s="86"/>
      <c r="DNI6" s="86"/>
      <c r="DNJ6" s="86"/>
      <c r="DNK6" s="86"/>
      <c r="DNL6" s="86"/>
      <c r="DNM6" s="86"/>
      <c r="DNN6" s="86"/>
      <c r="DNO6" s="86"/>
      <c r="DNP6" s="86"/>
      <c r="DNQ6" s="86"/>
      <c r="DNR6" s="86"/>
      <c r="DNS6" s="86"/>
      <c r="DNT6" s="86"/>
      <c r="DNU6" s="86"/>
      <c r="DNV6" s="86"/>
      <c r="DNW6" s="86"/>
      <c r="DNX6" s="86"/>
      <c r="DNY6" s="86"/>
      <c r="DNZ6" s="86"/>
      <c r="DOA6" s="86"/>
      <c r="DOB6" s="86"/>
      <c r="DOC6" s="86"/>
      <c r="DOD6" s="86"/>
      <c r="DOE6" s="86"/>
      <c r="DOF6" s="86"/>
      <c r="DOG6" s="86"/>
      <c r="DOH6" s="86"/>
      <c r="DOI6" s="86"/>
      <c r="DOJ6" s="86"/>
      <c r="DOK6" s="86"/>
      <c r="DOL6" s="86"/>
      <c r="DOM6" s="86"/>
      <c r="DON6" s="86"/>
      <c r="DOO6" s="86"/>
      <c r="DOP6" s="86"/>
      <c r="DOQ6" s="86"/>
      <c r="DOR6" s="86"/>
      <c r="DOS6" s="86"/>
      <c r="DOT6" s="86"/>
      <c r="DOU6" s="86"/>
      <c r="DOV6" s="86"/>
      <c r="DOW6" s="86"/>
      <c r="DOX6" s="86"/>
      <c r="DOY6" s="86"/>
      <c r="DOZ6" s="86"/>
      <c r="DPA6" s="86"/>
      <c r="DPB6" s="86"/>
      <c r="DPC6" s="86"/>
      <c r="DPD6" s="86"/>
      <c r="DPE6" s="86"/>
      <c r="DPF6" s="86"/>
      <c r="DPG6" s="86"/>
      <c r="DPH6" s="86"/>
      <c r="DPI6" s="86"/>
      <c r="DPJ6" s="86"/>
      <c r="DPK6" s="86"/>
      <c r="DPL6" s="86"/>
      <c r="DPM6" s="86"/>
      <c r="DPN6" s="86"/>
      <c r="DPO6" s="86"/>
      <c r="DPP6" s="86"/>
      <c r="DPQ6" s="86"/>
      <c r="DPR6" s="86"/>
      <c r="DPS6" s="86"/>
      <c r="DPT6" s="86"/>
      <c r="DPU6" s="86"/>
      <c r="DPV6" s="86"/>
      <c r="DPW6" s="86"/>
      <c r="DPX6" s="86"/>
      <c r="DPY6" s="86"/>
      <c r="DPZ6" s="86"/>
      <c r="DQA6" s="86"/>
      <c r="DQB6" s="86"/>
      <c r="DQC6" s="86"/>
      <c r="DQD6" s="86"/>
      <c r="DQE6" s="86"/>
      <c r="DQF6" s="86"/>
      <c r="DQG6" s="86"/>
      <c r="DQH6" s="86"/>
      <c r="DQI6" s="86"/>
      <c r="DQJ6" s="86"/>
      <c r="DQK6" s="86"/>
      <c r="DQL6" s="86"/>
      <c r="DQM6" s="86"/>
      <c r="DQN6" s="86"/>
      <c r="DQO6" s="86"/>
      <c r="DQP6" s="86"/>
      <c r="DQQ6" s="86"/>
      <c r="DQR6" s="86"/>
      <c r="DQS6" s="86"/>
      <c r="DQT6" s="86"/>
      <c r="DQU6" s="86"/>
      <c r="DQV6" s="86"/>
      <c r="DQW6" s="86"/>
      <c r="DQX6" s="86"/>
      <c r="DQY6" s="86"/>
      <c r="DQZ6" s="86"/>
      <c r="DRA6" s="86"/>
      <c r="DRB6" s="86"/>
      <c r="DRC6" s="86"/>
      <c r="DRD6" s="86"/>
      <c r="DRE6" s="86"/>
      <c r="DRF6" s="86"/>
      <c r="DRG6" s="86"/>
      <c r="DRH6" s="86"/>
      <c r="DRI6" s="86"/>
      <c r="DRJ6" s="86"/>
      <c r="DRK6" s="86"/>
      <c r="DRL6" s="86"/>
      <c r="DRM6" s="86"/>
      <c r="DRN6" s="86"/>
      <c r="DRO6" s="86"/>
      <c r="DRP6" s="86"/>
      <c r="DRQ6" s="86"/>
      <c r="DRR6" s="86"/>
      <c r="DRS6" s="86"/>
      <c r="DRT6" s="86"/>
      <c r="DRU6" s="86"/>
      <c r="DRV6" s="86"/>
      <c r="DRW6" s="86"/>
      <c r="DRX6" s="86"/>
      <c r="DRY6" s="86"/>
      <c r="DRZ6" s="86"/>
      <c r="DSA6" s="86"/>
      <c r="DSB6" s="86"/>
      <c r="DSC6" s="86"/>
      <c r="DSD6" s="86"/>
      <c r="DSE6" s="86"/>
      <c r="DSF6" s="86"/>
      <c r="DSG6" s="86"/>
      <c r="DSH6" s="86"/>
      <c r="DSI6" s="86"/>
      <c r="DSJ6" s="86"/>
      <c r="DSK6" s="86"/>
      <c r="DSL6" s="86"/>
      <c r="DSM6" s="86"/>
      <c r="DSN6" s="86"/>
      <c r="DSO6" s="86"/>
      <c r="DSP6" s="86"/>
      <c r="DSQ6" s="86"/>
      <c r="DSR6" s="86"/>
      <c r="DSS6" s="86"/>
      <c r="DST6" s="86"/>
      <c r="DSU6" s="86"/>
      <c r="DSV6" s="86"/>
      <c r="DSW6" s="86"/>
      <c r="DSX6" s="86"/>
      <c r="DSY6" s="86"/>
      <c r="DSZ6" s="86"/>
      <c r="DTA6" s="86"/>
      <c r="DTB6" s="86"/>
      <c r="DTC6" s="86"/>
      <c r="DTD6" s="86"/>
      <c r="DTE6" s="86"/>
      <c r="DTF6" s="86"/>
      <c r="DTG6" s="86"/>
      <c r="DTH6" s="86"/>
      <c r="DTI6" s="86"/>
      <c r="DTJ6" s="86"/>
      <c r="DTK6" s="86"/>
      <c r="DTL6" s="86"/>
      <c r="DTM6" s="86"/>
      <c r="DTN6" s="86"/>
      <c r="DTO6" s="86"/>
      <c r="DTP6" s="86"/>
      <c r="DTQ6" s="86"/>
      <c r="DTR6" s="86"/>
      <c r="DTS6" s="86"/>
      <c r="DTT6" s="86"/>
      <c r="DTU6" s="86"/>
      <c r="DTV6" s="86"/>
      <c r="DTW6" s="86"/>
      <c r="DTX6" s="86"/>
      <c r="DTY6" s="86"/>
      <c r="DTZ6" s="86"/>
      <c r="DUA6" s="86"/>
      <c r="DUB6" s="86"/>
      <c r="DUC6" s="86"/>
      <c r="DUD6" s="86"/>
      <c r="DUE6" s="86"/>
      <c r="DUF6" s="86"/>
      <c r="DUG6" s="86"/>
      <c r="DUH6" s="86"/>
      <c r="DUI6" s="86"/>
      <c r="DUJ6" s="86"/>
      <c r="DUK6" s="86"/>
      <c r="DUL6" s="86"/>
      <c r="DUM6" s="86"/>
      <c r="DUN6" s="86"/>
      <c r="DUO6" s="86"/>
      <c r="DUP6" s="86"/>
      <c r="DUQ6" s="86"/>
      <c r="DUR6" s="86"/>
      <c r="DUS6" s="86"/>
      <c r="DUT6" s="86"/>
      <c r="DUU6" s="86"/>
      <c r="DUV6" s="86"/>
      <c r="DUW6" s="86"/>
      <c r="DUX6" s="86"/>
      <c r="DUY6" s="86"/>
      <c r="DUZ6" s="86"/>
      <c r="DVA6" s="86"/>
      <c r="DVB6" s="86"/>
      <c r="DVC6" s="86"/>
      <c r="DVD6" s="86"/>
      <c r="DVE6" s="86"/>
      <c r="DVF6" s="86"/>
      <c r="DVG6" s="86"/>
      <c r="DVH6" s="86"/>
      <c r="DVI6" s="86"/>
      <c r="DVJ6" s="86"/>
      <c r="DVK6" s="86"/>
      <c r="DVL6" s="86"/>
      <c r="DVM6" s="86"/>
      <c r="DVN6" s="86"/>
      <c r="DVO6" s="86"/>
      <c r="DVP6" s="86"/>
      <c r="DVQ6" s="86"/>
      <c r="DVR6" s="86"/>
      <c r="DVS6" s="86"/>
      <c r="DVT6" s="86"/>
      <c r="DVU6" s="86"/>
      <c r="DVV6" s="86"/>
      <c r="DVW6" s="86"/>
      <c r="DVX6" s="86"/>
      <c r="DVY6" s="86"/>
      <c r="DVZ6" s="86"/>
      <c r="DWA6" s="86"/>
      <c r="DWB6" s="86"/>
      <c r="DWC6" s="86"/>
      <c r="DWD6" s="86"/>
      <c r="DWE6" s="86"/>
      <c r="DWF6" s="86"/>
      <c r="DWG6" s="86"/>
      <c r="DWH6" s="86"/>
      <c r="DWI6" s="86"/>
      <c r="DWJ6" s="86"/>
      <c r="DWK6" s="86"/>
      <c r="DWL6" s="86"/>
      <c r="DWM6" s="86"/>
      <c r="DWN6" s="86"/>
      <c r="DWO6" s="86"/>
      <c r="DWP6" s="86"/>
      <c r="DWQ6" s="86"/>
      <c r="DWR6" s="86"/>
      <c r="DWS6" s="86"/>
      <c r="DWT6" s="86"/>
      <c r="DWU6" s="86"/>
      <c r="DWV6" s="86"/>
      <c r="DWW6" s="86"/>
      <c r="DWX6" s="86"/>
      <c r="DWY6" s="86"/>
      <c r="DWZ6" s="86"/>
      <c r="DXA6" s="86"/>
      <c r="DXB6" s="86"/>
      <c r="DXC6" s="86"/>
      <c r="DXD6" s="86"/>
      <c r="DXE6" s="86"/>
      <c r="DXF6" s="86"/>
      <c r="DXG6" s="86"/>
      <c r="DXH6" s="86"/>
      <c r="DXI6" s="86"/>
      <c r="DXJ6" s="86"/>
      <c r="DXK6" s="86"/>
      <c r="DXL6" s="86"/>
      <c r="DXM6" s="86"/>
      <c r="DXN6" s="86"/>
      <c r="DXO6" s="86"/>
      <c r="DXP6" s="86"/>
      <c r="DXQ6" s="86"/>
      <c r="DXR6" s="86"/>
      <c r="DXS6" s="86"/>
      <c r="DXT6" s="86"/>
      <c r="DXU6" s="86"/>
      <c r="DXV6" s="86"/>
      <c r="DXW6" s="86"/>
      <c r="DXX6" s="86"/>
      <c r="DXY6" s="86"/>
      <c r="DXZ6" s="86"/>
      <c r="DYA6" s="86"/>
      <c r="DYB6" s="86"/>
      <c r="DYC6" s="86"/>
      <c r="DYD6" s="86"/>
      <c r="DYE6" s="86"/>
      <c r="DYF6" s="86"/>
      <c r="DYG6" s="86"/>
      <c r="DYH6" s="86"/>
      <c r="DYI6" s="86"/>
      <c r="DYJ6" s="86"/>
      <c r="DYK6" s="86"/>
      <c r="DYL6" s="86"/>
      <c r="DYM6" s="86"/>
      <c r="DYN6" s="86"/>
      <c r="DYO6" s="86"/>
      <c r="DYP6" s="86"/>
      <c r="DYQ6" s="86"/>
      <c r="DYR6" s="86"/>
      <c r="DYS6" s="86"/>
      <c r="DYT6" s="86"/>
      <c r="DYU6" s="86"/>
      <c r="DYV6" s="86"/>
      <c r="DYW6" s="86"/>
      <c r="DYX6" s="86"/>
      <c r="DYY6" s="86"/>
      <c r="DYZ6" s="86"/>
      <c r="DZA6" s="86"/>
      <c r="DZB6" s="86"/>
      <c r="DZC6" s="86"/>
      <c r="DZD6" s="86"/>
      <c r="DZE6" s="86"/>
      <c r="DZF6" s="86"/>
      <c r="DZG6" s="86"/>
      <c r="DZH6" s="86"/>
      <c r="DZI6" s="86"/>
      <c r="DZJ6" s="86"/>
      <c r="DZK6" s="86"/>
      <c r="DZL6" s="86"/>
      <c r="DZM6" s="86"/>
      <c r="DZN6" s="86"/>
      <c r="DZO6" s="86"/>
      <c r="DZP6" s="86"/>
      <c r="DZQ6" s="86"/>
      <c r="DZR6" s="86"/>
      <c r="DZS6" s="86"/>
      <c r="DZT6" s="86"/>
      <c r="DZU6" s="86"/>
      <c r="DZV6" s="86"/>
      <c r="DZW6" s="86"/>
      <c r="DZX6" s="86"/>
      <c r="DZY6" s="86"/>
      <c r="DZZ6" s="86"/>
      <c r="EAA6" s="86"/>
      <c r="EAB6" s="86"/>
      <c r="EAC6" s="86"/>
      <c r="EAD6" s="86"/>
      <c r="EAE6" s="86"/>
      <c r="EAF6" s="86"/>
      <c r="EAG6" s="86"/>
      <c r="EAH6" s="86"/>
      <c r="EAI6" s="86"/>
      <c r="EAJ6" s="86"/>
      <c r="EAK6" s="86"/>
      <c r="EAL6" s="86"/>
      <c r="EAM6" s="86"/>
      <c r="EAN6" s="86"/>
      <c r="EAO6" s="86"/>
      <c r="EAP6" s="86"/>
      <c r="EAQ6" s="86"/>
      <c r="EAR6" s="86"/>
      <c r="EAS6" s="86"/>
      <c r="EAT6" s="86"/>
      <c r="EAU6" s="86"/>
      <c r="EAV6" s="86"/>
      <c r="EAW6" s="86"/>
      <c r="EAX6" s="86"/>
      <c r="EAY6" s="86"/>
      <c r="EAZ6" s="86"/>
      <c r="EBA6" s="86"/>
      <c r="EBB6" s="86"/>
      <c r="EBC6" s="86"/>
      <c r="EBD6" s="86"/>
      <c r="EBE6" s="86"/>
      <c r="EBF6" s="86"/>
      <c r="EBG6" s="86"/>
      <c r="EBH6" s="86"/>
      <c r="EBI6" s="86"/>
      <c r="EBJ6" s="86"/>
      <c r="EBK6" s="86"/>
      <c r="EBL6" s="86"/>
      <c r="EBM6" s="86"/>
      <c r="EBN6" s="86"/>
      <c r="EBO6" s="86"/>
      <c r="EBP6" s="86"/>
      <c r="EBQ6" s="86"/>
      <c r="EBR6" s="86"/>
      <c r="EBS6" s="86"/>
      <c r="EBT6" s="86"/>
      <c r="EBU6" s="86"/>
      <c r="EBV6" s="86"/>
      <c r="EBW6" s="86"/>
      <c r="EBX6" s="86"/>
      <c r="EBY6" s="86"/>
      <c r="EBZ6" s="86"/>
      <c r="ECA6" s="86"/>
      <c r="ECB6" s="86"/>
      <c r="ECC6" s="86"/>
      <c r="ECD6" s="86"/>
      <c r="ECE6" s="86"/>
      <c r="ECF6" s="86"/>
      <c r="ECG6" s="86"/>
      <c r="ECH6" s="86"/>
      <c r="ECI6" s="86"/>
      <c r="ECJ6" s="86"/>
      <c r="ECK6" s="86"/>
      <c r="ECL6" s="86"/>
      <c r="ECM6" s="86"/>
      <c r="ECN6" s="86"/>
      <c r="ECO6" s="86"/>
      <c r="ECP6" s="86"/>
      <c r="ECQ6" s="86"/>
      <c r="ECR6" s="86"/>
      <c r="ECS6" s="86"/>
      <c r="ECT6" s="86"/>
      <c r="ECU6" s="86"/>
      <c r="ECV6" s="86"/>
      <c r="ECW6" s="86"/>
      <c r="ECX6" s="86"/>
      <c r="ECY6" s="86"/>
      <c r="ECZ6" s="86"/>
      <c r="EDA6" s="86"/>
      <c r="EDB6" s="86"/>
      <c r="EDC6" s="86"/>
      <c r="EDD6" s="86"/>
      <c r="EDE6" s="86"/>
      <c r="EDF6" s="86"/>
      <c r="EDG6" s="86"/>
      <c r="EDH6" s="86"/>
      <c r="EDI6" s="86"/>
      <c r="EDJ6" s="86"/>
      <c r="EDK6" s="86"/>
      <c r="EDL6" s="86"/>
      <c r="EDM6" s="86"/>
      <c r="EDN6" s="86"/>
      <c r="EDO6" s="86"/>
      <c r="EDP6" s="86"/>
      <c r="EDQ6" s="86"/>
      <c r="EDR6" s="86"/>
      <c r="EDS6" s="86"/>
      <c r="EDT6" s="86"/>
      <c r="EDU6" s="86"/>
      <c r="EDV6" s="86"/>
      <c r="EDW6" s="86"/>
      <c r="EDX6" s="86"/>
      <c r="EDY6" s="86"/>
      <c r="EDZ6" s="86"/>
      <c r="EEA6" s="86"/>
      <c r="EEB6" s="86"/>
      <c r="EEC6" s="86"/>
      <c r="EED6" s="86"/>
      <c r="EEE6" s="86"/>
      <c r="EEF6" s="86"/>
      <c r="EEG6" s="86"/>
      <c r="EEH6" s="86"/>
      <c r="EEI6" s="86"/>
      <c r="EEJ6" s="86"/>
      <c r="EEK6" s="86"/>
      <c r="EEL6" s="86"/>
      <c r="EEM6" s="86"/>
      <c r="EEN6" s="86"/>
      <c r="EEO6" s="86"/>
      <c r="EEP6" s="86"/>
      <c r="EEQ6" s="86"/>
      <c r="EER6" s="86"/>
      <c r="EES6" s="86"/>
      <c r="EET6" s="86"/>
      <c r="EEU6" s="86"/>
      <c r="EEV6" s="86"/>
      <c r="EEW6" s="86"/>
      <c r="EEX6" s="86"/>
      <c r="EEY6" s="86"/>
      <c r="EEZ6" s="86"/>
      <c r="EFA6" s="86"/>
      <c r="EFB6" s="86"/>
      <c r="EFC6" s="86"/>
      <c r="EFD6" s="86"/>
      <c r="EFE6" s="86"/>
      <c r="EFF6" s="86"/>
      <c r="EFG6" s="86"/>
      <c r="EFH6" s="86"/>
      <c r="EFI6" s="86"/>
      <c r="EFJ6" s="86"/>
      <c r="EFK6" s="86"/>
      <c r="EFL6" s="86"/>
      <c r="EFM6" s="86"/>
      <c r="EFN6" s="86"/>
      <c r="EFO6" s="86"/>
      <c r="EFP6" s="86"/>
      <c r="EFQ6" s="86"/>
      <c r="EFR6" s="86"/>
      <c r="EFS6" s="86"/>
      <c r="EFT6" s="86"/>
      <c r="EFU6" s="86"/>
      <c r="EFV6" s="86"/>
      <c r="EFW6" s="86"/>
      <c r="EFX6" s="86"/>
      <c r="EFY6" s="86"/>
      <c r="EFZ6" s="86"/>
      <c r="EGA6" s="86"/>
      <c r="EGB6" s="86"/>
      <c r="EGC6" s="86"/>
      <c r="EGD6" s="86"/>
      <c r="EGE6" s="86"/>
      <c r="EGF6" s="86"/>
      <c r="EGG6" s="86"/>
      <c r="EGH6" s="86"/>
      <c r="EGI6" s="86"/>
      <c r="EGJ6" s="86"/>
      <c r="EGK6" s="86"/>
      <c r="EGL6" s="86"/>
      <c r="EGM6" s="86"/>
      <c r="EGN6" s="86"/>
      <c r="EGO6" s="86"/>
      <c r="EGP6" s="86"/>
      <c r="EGQ6" s="86"/>
      <c r="EGR6" s="86"/>
      <c r="EGS6" s="86"/>
      <c r="EGT6" s="86"/>
      <c r="EGU6" s="86"/>
      <c r="EGV6" s="86"/>
      <c r="EGW6" s="86"/>
      <c r="EGX6" s="86"/>
      <c r="EGY6" s="86"/>
      <c r="EGZ6" s="86"/>
      <c r="EHA6" s="86"/>
      <c r="EHB6" s="86"/>
      <c r="EHC6" s="86"/>
      <c r="EHD6" s="86"/>
      <c r="EHE6" s="86"/>
      <c r="EHF6" s="86"/>
      <c r="EHG6" s="86"/>
      <c r="EHH6" s="86"/>
      <c r="EHI6" s="86"/>
      <c r="EHJ6" s="86"/>
      <c r="EHK6" s="86"/>
      <c r="EHL6" s="86"/>
      <c r="EHM6" s="86"/>
      <c r="EHN6" s="86"/>
      <c r="EHO6" s="86"/>
      <c r="EHP6" s="86"/>
      <c r="EHQ6" s="86"/>
      <c r="EHR6" s="86"/>
      <c r="EHS6" s="86"/>
      <c r="EHT6" s="86"/>
      <c r="EHU6" s="86"/>
      <c r="EHV6" s="86"/>
      <c r="EHW6" s="86"/>
      <c r="EHX6" s="86"/>
      <c r="EHY6" s="86"/>
      <c r="EHZ6" s="86"/>
      <c r="EIA6" s="86"/>
      <c r="EIB6" s="86"/>
      <c r="EIC6" s="86"/>
      <c r="EID6" s="86"/>
      <c r="EIE6" s="86"/>
      <c r="EIF6" s="86"/>
      <c r="EIG6" s="86"/>
      <c r="EIH6" s="86"/>
      <c r="EII6" s="86"/>
      <c r="EIJ6" s="86"/>
      <c r="EIK6" s="86"/>
      <c r="EIL6" s="86"/>
      <c r="EIM6" s="86"/>
      <c r="EIN6" s="86"/>
      <c r="EIO6" s="86"/>
      <c r="EIP6" s="86"/>
      <c r="EIQ6" s="86"/>
      <c r="EIR6" s="86"/>
      <c r="EIS6" s="86"/>
      <c r="EIT6" s="86"/>
      <c r="EIU6" s="86"/>
      <c r="EIV6" s="86"/>
      <c r="EIW6" s="86"/>
      <c r="EIX6" s="86"/>
      <c r="EIY6" s="86"/>
      <c r="EIZ6" s="86"/>
      <c r="EJA6" s="86"/>
      <c r="EJB6" s="86"/>
      <c r="EJC6" s="86"/>
      <c r="EJD6" s="86"/>
      <c r="EJE6" s="86"/>
      <c r="EJF6" s="86"/>
      <c r="EJG6" s="86"/>
      <c r="EJH6" s="86"/>
      <c r="EJI6" s="86"/>
      <c r="EJJ6" s="86"/>
      <c r="EJK6" s="86"/>
      <c r="EJL6" s="86"/>
      <c r="EJM6" s="86"/>
      <c r="EJN6" s="86"/>
      <c r="EJO6" s="86"/>
      <c r="EJP6" s="86"/>
      <c r="EJQ6" s="86"/>
      <c r="EJR6" s="86"/>
      <c r="EJS6" s="86"/>
      <c r="EJT6" s="86"/>
      <c r="EJU6" s="86"/>
      <c r="EJV6" s="86"/>
      <c r="EJW6" s="86"/>
      <c r="EJX6" s="86"/>
      <c r="EJY6" s="86"/>
      <c r="EJZ6" s="86"/>
      <c r="EKA6" s="86"/>
      <c r="EKB6" s="86"/>
      <c r="EKC6" s="86"/>
      <c r="EKD6" s="86"/>
      <c r="EKE6" s="86"/>
      <c r="EKF6" s="86"/>
      <c r="EKG6" s="86"/>
      <c r="EKH6" s="86"/>
      <c r="EKI6" s="86"/>
      <c r="EKJ6" s="86"/>
      <c r="EKK6" s="86"/>
      <c r="EKL6" s="86"/>
      <c r="EKM6" s="86"/>
      <c r="EKN6" s="86"/>
      <c r="EKO6" s="86"/>
      <c r="EKP6" s="86"/>
      <c r="EKQ6" s="86"/>
      <c r="EKR6" s="86"/>
      <c r="EKS6" s="86"/>
      <c r="EKT6" s="86"/>
      <c r="EKU6" s="86"/>
      <c r="EKV6" s="86"/>
      <c r="EKW6" s="86"/>
      <c r="EKX6" s="86"/>
      <c r="EKY6" s="86"/>
      <c r="EKZ6" s="86"/>
      <c r="ELA6" s="86"/>
      <c r="ELB6" s="86"/>
      <c r="ELC6" s="86"/>
      <c r="ELD6" s="86"/>
      <c r="ELE6" s="86"/>
      <c r="ELF6" s="86"/>
      <c r="ELG6" s="86"/>
      <c r="ELH6" s="86"/>
      <c r="ELI6" s="86"/>
      <c r="ELJ6" s="86"/>
      <c r="ELK6" s="86"/>
      <c r="ELL6" s="86"/>
      <c r="ELM6" s="86"/>
      <c r="ELN6" s="86"/>
      <c r="ELO6" s="86"/>
      <c r="ELP6" s="86"/>
      <c r="ELQ6" s="86"/>
      <c r="ELR6" s="86"/>
      <c r="ELS6" s="86"/>
      <c r="ELT6" s="86"/>
      <c r="ELU6" s="86"/>
      <c r="ELV6" s="86"/>
      <c r="ELW6" s="86"/>
      <c r="ELX6" s="86"/>
      <c r="ELY6" s="86"/>
      <c r="ELZ6" s="86"/>
      <c r="EMA6" s="86"/>
      <c r="EMB6" s="86"/>
      <c r="EMC6" s="86"/>
      <c r="EMD6" s="86"/>
      <c r="EME6" s="86"/>
      <c r="EMF6" s="86"/>
      <c r="EMG6" s="86"/>
      <c r="EMH6" s="86"/>
      <c r="EMI6" s="86"/>
      <c r="EMJ6" s="86"/>
      <c r="EMK6" s="86"/>
      <c r="EML6" s="86"/>
      <c r="EMM6" s="86"/>
      <c r="EMN6" s="86"/>
      <c r="EMO6" s="86"/>
      <c r="EMP6" s="86"/>
      <c r="EMQ6" s="86"/>
      <c r="EMR6" s="86"/>
      <c r="EMS6" s="86"/>
      <c r="EMT6" s="86"/>
      <c r="EMU6" s="86"/>
      <c r="EMV6" s="86"/>
      <c r="EMW6" s="86"/>
      <c r="EMX6" s="86"/>
      <c r="EMY6" s="86"/>
      <c r="EMZ6" s="86"/>
      <c r="ENA6" s="86"/>
      <c r="ENB6" s="86"/>
      <c r="ENC6" s="86"/>
      <c r="END6" s="86"/>
      <c r="ENE6" s="86"/>
      <c r="ENF6" s="86"/>
      <c r="ENG6" s="86"/>
      <c r="ENH6" s="86"/>
      <c r="ENI6" s="86"/>
      <c r="ENJ6" s="86"/>
      <c r="ENK6" s="86"/>
      <c r="ENL6" s="86"/>
      <c r="ENM6" s="86"/>
      <c r="ENN6" s="86"/>
      <c r="ENO6" s="86"/>
      <c r="ENP6" s="86"/>
      <c r="ENQ6" s="86"/>
      <c r="ENR6" s="86"/>
      <c r="ENS6" s="86"/>
      <c r="ENT6" s="86"/>
      <c r="ENU6" s="86"/>
      <c r="ENV6" s="86"/>
      <c r="ENW6" s="86"/>
      <c r="ENX6" s="86"/>
      <c r="ENY6" s="86"/>
      <c r="ENZ6" s="86"/>
      <c r="EOA6" s="86"/>
      <c r="EOB6" s="86"/>
      <c r="EOC6" s="86"/>
      <c r="EOD6" s="86"/>
      <c r="EOE6" s="86"/>
      <c r="EOF6" s="86"/>
      <c r="EOG6" s="86"/>
      <c r="EOH6" s="86"/>
      <c r="EOI6" s="86"/>
      <c r="EOJ6" s="86"/>
      <c r="EOK6" s="86"/>
      <c r="EOL6" s="86"/>
      <c r="EOM6" s="86"/>
      <c r="EON6" s="86"/>
      <c r="EOO6" s="86"/>
      <c r="EOP6" s="86"/>
      <c r="EOQ6" s="86"/>
      <c r="EOR6" s="86"/>
      <c r="EOS6" s="86"/>
      <c r="EOT6" s="86"/>
      <c r="EOU6" s="86"/>
      <c r="EOV6" s="86"/>
      <c r="EOW6" s="86"/>
      <c r="EOX6" s="86"/>
      <c r="EOY6" s="86"/>
      <c r="EOZ6" s="86"/>
      <c r="EPA6" s="86"/>
      <c r="EPB6" s="86"/>
      <c r="EPC6" s="86"/>
      <c r="EPD6" s="86"/>
      <c r="EPE6" s="86"/>
      <c r="EPF6" s="86"/>
      <c r="EPG6" s="86"/>
      <c r="EPH6" s="86"/>
      <c r="EPI6" s="86"/>
      <c r="EPJ6" s="86"/>
      <c r="EPK6" s="86"/>
      <c r="EPL6" s="86"/>
      <c r="EPM6" s="86"/>
      <c r="EPN6" s="86"/>
      <c r="EPO6" s="86"/>
      <c r="EPP6" s="86"/>
      <c r="EPQ6" s="86"/>
      <c r="EPR6" s="86"/>
      <c r="EPS6" s="86"/>
      <c r="EPT6" s="86"/>
      <c r="EPU6" s="86"/>
      <c r="EPV6" s="86"/>
      <c r="EPW6" s="86"/>
      <c r="EPX6" s="86"/>
      <c r="EPY6" s="86"/>
      <c r="EPZ6" s="86"/>
      <c r="EQA6" s="86"/>
      <c r="EQB6" s="86"/>
      <c r="EQC6" s="86"/>
      <c r="EQD6" s="86"/>
      <c r="EQE6" s="86"/>
      <c r="EQF6" s="86"/>
      <c r="EQG6" s="86"/>
      <c r="EQH6" s="86"/>
      <c r="EQI6" s="86"/>
      <c r="EQJ6" s="86"/>
      <c r="EQK6" s="86"/>
      <c r="EQL6" s="86"/>
      <c r="EQM6" s="86"/>
      <c r="EQN6" s="86"/>
      <c r="EQO6" s="86"/>
      <c r="EQP6" s="86"/>
      <c r="EQQ6" s="86"/>
      <c r="EQR6" s="86"/>
      <c r="EQS6" s="86"/>
      <c r="EQT6" s="86"/>
      <c r="EQU6" s="86"/>
      <c r="EQV6" s="86"/>
      <c r="EQW6" s="86"/>
      <c r="EQX6" s="86"/>
      <c r="EQY6" s="86"/>
      <c r="EQZ6" s="86"/>
      <c r="ERA6" s="86"/>
      <c r="ERB6" s="86"/>
      <c r="ERC6" s="86"/>
      <c r="ERD6" s="86"/>
      <c r="ERE6" s="86"/>
      <c r="ERF6" s="86"/>
      <c r="ERG6" s="86"/>
      <c r="ERH6" s="86"/>
      <c r="ERI6" s="86"/>
      <c r="ERJ6" s="86"/>
      <c r="ERK6" s="86"/>
      <c r="ERL6" s="86"/>
      <c r="ERM6" s="86"/>
      <c r="ERN6" s="86"/>
      <c r="ERO6" s="86"/>
      <c r="ERP6" s="86"/>
      <c r="ERQ6" s="86"/>
      <c r="ERR6" s="86"/>
      <c r="ERS6" s="86"/>
      <c r="ERT6" s="86"/>
      <c r="ERU6" s="86"/>
      <c r="ERV6" s="86"/>
      <c r="ERW6" s="86"/>
      <c r="ERX6" s="86"/>
      <c r="ERY6" s="86"/>
      <c r="ERZ6" s="86"/>
      <c r="ESA6" s="86"/>
      <c r="ESB6" s="86"/>
      <c r="ESC6" s="86"/>
      <c r="ESD6" s="86"/>
      <c r="ESE6" s="86"/>
      <c r="ESF6" s="86"/>
      <c r="ESG6" s="86"/>
      <c r="ESH6" s="86"/>
      <c r="ESI6" s="86"/>
      <c r="ESJ6" s="86"/>
      <c r="ESK6" s="86"/>
      <c r="ESL6" s="86"/>
      <c r="ESM6" s="86"/>
      <c r="ESN6" s="86"/>
      <c r="ESO6" s="86"/>
      <c r="ESP6" s="86"/>
      <c r="ESQ6" s="86"/>
      <c r="ESR6" s="86"/>
      <c r="ESS6" s="86"/>
      <c r="EST6" s="86"/>
      <c r="ESU6" s="86"/>
      <c r="ESV6" s="86"/>
      <c r="ESW6" s="86"/>
      <c r="ESX6" s="86"/>
      <c r="ESY6" s="86"/>
      <c r="ESZ6" s="86"/>
      <c r="ETA6" s="86"/>
      <c r="ETB6" s="86"/>
      <c r="ETC6" s="86"/>
      <c r="ETD6" s="86"/>
      <c r="ETE6" s="86"/>
      <c r="ETF6" s="86"/>
      <c r="ETG6" s="86"/>
      <c r="ETH6" s="86"/>
      <c r="ETI6" s="86"/>
      <c r="ETJ6" s="86"/>
      <c r="ETK6" s="86"/>
      <c r="ETL6" s="86"/>
      <c r="ETM6" s="86"/>
      <c r="ETN6" s="86"/>
      <c r="ETO6" s="86"/>
      <c r="ETP6" s="86"/>
      <c r="ETQ6" s="86"/>
      <c r="ETR6" s="86"/>
      <c r="ETS6" s="86"/>
      <c r="ETT6" s="86"/>
      <c r="ETU6" s="86"/>
      <c r="ETV6" s="86"/>
      <c r="ETW6" s="86"/>
      <c r="ETX6" s="86"/>
      <c r="ETY6" s="86"/>
      <c r="ETZ6" s="86"/>
      <c r="EUA6" s="86"/>
      <c r="EUB6" s="86"/>
      <c r="EUC6" s="86"/>
      <c r="EUD6" s="86"/>
      <c r="EUE6" s="86"/>
      <c r="EUF6" s="86"/>
      <c r="EUG6" s="86"/>
      <c r="EUH6" s="86"/>
      <c r="EUI6" s="86"/>
      <c r="EUJ6" s="86"/>
      <c r="EUK6" s="86"/>
      <c r="EUL6" s="86"/>
      <c r="EUM6" s="86"/>
      <c r="EUN6" s="86"/>
      <c r="EUO6" s="86"/>
      <c r="EUP6" s="86"/>
      <c r="EUQ6" s="86"/>
      <c r="EUR6" s="86"/>
      <c r="EUS6" s="86"/>
      <c r="EUT6" s="86"/>
      <c r="EUU6" s="86"/>
      <c r="EUV6" s="86"/>
      <c r="EUW6" s="86"/>
      <c r="EUX6" s="86"/>
      <c r="EUY6" s="86"/>
      <c r="EUZ6" s="86"/>
      <c r="EVA6" s="86"/>
      <c r="EVB6" s="86"/>
      <c r="EVC6" s="86"/>
      <c r="EVD6" s="86"/>
      <c r="EVE6" s="86"/>
      <c r="EVF6" s="86"/>
      <c r="EVG6" s="86"/>
      <c r="EVH6" s="86"/>
      <c r="EVI6" s="86"/>
      <c r="EVJ6" s="86"/>
      <c r="EVK6" s="86"/>
      <c r="EVL6" s="86"/>
      <c r="EVM6" s="86"/>
      <c r="EVN6" s="86"/>
      <c r="EVO6" s="86"/>
      <c r="EVP6" s="86"/>
      <c r="EVQ6" s="86"/>
      <c r="EVR6" s="86"/>
      <c r="EVS6" s="86"/>
      <c r="EVT6" s="86"/>
      <c r="EVU6" s="86"/>
      <c r="EVV6" s="86"/>
      <c r="EVW6" s="86"/>
      <c r="EVX6" s="86"/>
      <c r="EVY6" s="86"/>
      <c r="EVZ6" s="86"/>
      <c r="EWA6" s="86"/>
      <c r="EWB6" s="86"/>
      <c r="EWC6" s="86"/>
      <c r="EWD6" s="86"/>
      <c r="EWE6" s="86"/>
      <c r="EWF6" s="86"/>
      <c r="EWG6" s="86"/>
      <c r="EWH6" s="86"/>
      <c r="EWI6" s="86"/>
      <c r="EWJ6" s="86"/>
      <c r="EWK6" s="86"/>
      <c r="EWL6" s="86"/>
      <c r="EWM6" s="86"/>
      <c r="EWN6" s="86"/>
      <c r="EWO6" s="86"/>
      <c r="EWP6" s="86"/>
      <c r="EWQ6" s="86"/>
      <c r="EWR6" s="86"/>
      <c r="EWS6" s="86"/>
      <c r="EWT6" s="86"/>
      <c r="EWU6" s="86"/>
      <c r="EWV6" s="86"/>
      <c r="EWW6" s="86"/>
      <c r="EWX6" s="86"/>
      <c r="EWY6" s="86"/>
      <c r="EWZ6" s="86"/>
      <c r="EXA6" s="86"/>
      <c r="EXB6" s="86"/>
      <c r="EXC6" s="86"/>
      <c r="EXD6" s="86"/>
      <c r="EXE6" s="86"/>
      <c r="EXF6" s="86"/>
      <c r="EXG6" s="86"/>
      <c r="EXH6" s="86"/>
      <c r="EXI6" s="86"/>
      <c r="EXJ6" s="86"/>
      <c r="EXK6" s="86"/>
      <c r="EXL6" s="86"/>
      <c r="EXM6" s="86"/>
      <c r="EXN6" s="86"/>
      <c r="EXO6" s="86"/>
      <c r="EXP6" s="86"/>
      <c r="EXQ6" s="86"/>
      <c r="EXR6" s="86"/>
      <c r="EXS6" s="86"/>
      <c r="EXT6" s="86"/>
      <c r="EXU6" s="86"/>
      <c r="EXV6" s="86"/>
      <c r="EXW6" s="86"/>
      <c r="EXX6" s="86"/>
      <c r="EXY6" s="86"/>
      <c r="EXZ6" s="86"/>
      <c r="EYA6" s="86"/>
      <c r="EYB6" s="86"/>
      <c r="EYC6" s="86"/>
      <c r="EYD6" s="86"/>
      <c r="EYE6" s="86"/>
      <c r="EYF6" s="86"/>
      <c r="EYG6" s="86"/>
      <c r="EYH6" s="86"/>
      <c r="EYI6" s="86"/>
      <c r="EYJ6" s="86"/>
      <c r="EYK6" s="86"/>
      <c r="EYL6" s="86"/>
      <c r="EYM6" s="86"/>
      <c r="EYN6" s="86"/>
      <c r="EYO6" s="86"/>
      <c r="EYP6" s="86"/>
      <c r="EYQ6" s="86"/>
      <c r="EYR6" s="86"/>
      <c r="EYS6" s="86"/>
      <c r="EYT6" s="86"/>
      <c r="EYU6" s="86"/>
      <c r="EYV6" s="86"/>
      <c r="EYW6" s="86"/>
      <c r="EYX6" s="86"/>
      <c r="EYY6" s="86"/>
      <c r="EYZ6" s="86"/>
      <c r="EZA6" s="86"/>
      <c r="EZB6" s="86"/>
      <c r="EZC6" s="86"/>
      <c r="EZD6" s="86"/>
      <c r="EZE6" s="86"/>
      <c r="EZF6" s="86"/>
      <c r="EZG6" s="86"/>
      <c r="EZH6" s="86"/>
      <c r="EZI6" s="86"/>
      <c r="EZJ6" s="86"/>
      <c r="EZK6" s="86"/>
      <c r="EZL6" s="86"/>
      <c r="EZM6" s="86"/>
      <c r="EZN6" s="86"/>
      <c r="EZO6" s="86"/>
      <c r="EZP6" s="86"/>
      <c r="EZQ6" s="86"/>
      <c r="EZR6" s="86"/>
      <c r="EZS6" s="86"/>
      <c r="EZT6" s="86"/>
      <c r="EZU6" s="86"/>
      <c r="EZV6" s="86"/>
      <c r="EZW6" s="86"/>
      <c r="EZX6" s="86"/>
      <c r="EZY6" s="86"/>
      <c r="EZZ6" s="86"/>
      <c r="FAA6" s="86"/>
      <c r="FAB6" s="86"/>
      <c r="FAC6" s="86"/>
      <c r="FAD6" s="86"/>
      <c r="FAE6" s="86"/>
      <c r="FAF6" s="86"/>
      <c r="FAG6" s="86"/>
      <c r="FAH6" s="86"/>
      <c r="FAI6" s="86"/>
      <c r="FAJ6" s="86"/>
      <c r="FAK6" s="86"/>
      <c r="FAL6" s="86"/>
      <c r="FAM6" s="86"/>
      <c r="FAN6" s="86"/>
      <c r="FAO6" s="86"/>
      <c r="FAP6" s="86"/>
      <c r="FAQ6" s="86"/>
      <c r="FAR6" s="86"/>
      <c r="FAS6" s="86"/>
      <c r="FAT6" s="86"/>
      <c r="FAU6" s="86"/>
      <c r="FAV6" s="86"/>
      <c r="FAW6" s="86"/>
      <c r="FAX6" s="86"/>
      <c r="FAY6" s="86"/>
      <c r="FAZ6" s="86"/>
      <c r="FBA6" s="86"/>
      <c r="FBB6" s="86"/>
      <c r="FBC6" s="86"/>
      <c r="FBD6" s="86"/>
      <c r="FBE6" s="86"/>
      <c r="FBF6" s="86"/>
      <c r="FBG6" s="86"/>
      <c r="FBH6" s="86"/>
      <c r="FBI6" s="86"/>
      <c r="FBJ6" s="86"/>
      <c r="FBK6" s="86"/>
      <c r="FBL6" s="86"/>
      <c r="FBM6" s="86"/>
      <c r="FBN6" s="86"/>
      <c r="FBO6" s="86"/>
      <c r="FBP6" s="86"/>
      <c r="FBQ6" s="86"/>
      <c r="FBR6" s="86"/>
      <c r="FBS6" s="86"/>
      <c r="FBT6" s="86"/>
      <c r="FBU6" s="86"/>
      <c r="FBV6" s="86"/>
      <c r="FBW6" s="86"/>
      <c r="FBX6" s="86"/>
      <c r="FBY6" s="86"/>
      <c r="FBZ6" s="86"/>
      <c r="FCA6" s="86"/>
      <c r="FCB6" s="86"/>
      <c r="FCC6" s="86"/>
      <c r="FCD6" s="86"/>
      <c r="FCE6" s="86"/>
      <c r="FCF6" s="86"/>
      <c r="FCG6" s="86"/>
      <c r="FCH6" s="86"/>
      <c r="FCI6" s="86"/>
      <c r="FCJ6" s="86"/>
      <c r="FCK6" s="86"/>
      <c r="FCL6" s="86"/>
      <c r="FCM6" s="86"/>
      <c r="FCN6" s="86"/>
      <c r="FCO6" s="86"/>
      <c r="FCP6" s="86"/>
      <c r="FCQ6" s="86"/>
      <c r="FCR6" s="86"/>
      <c r="FCS6" s="86"/>
      <c r="FCT6" s="86"/>
      <c r="FCU6" s="86"/>
      <c r="FCV6" s="86"/>
      <c r="FCW6" s="86"/>
      <c r="FCX6" s="86"/>
      <c r="FCY6" s="86"/>
      <c r="FCZ6" s="86"/>
      <c r="FDA6" s="86"/>
      <c r="FDB6" s="86"/>
      <c r="FDC6" s="86"/>
      <c r="FDD6" s="86"/>
      <c r="FDE6" s="86"/>
      <c r="FDF6" s="86"/>
      <c r="FDG6" s="86"/>
      <c r="FDH6" s="86"/>
      <c r="FDI6" s="86"/>
      <c r="FDJ6" s="86"/>
      <c r="FDK6" s="86"/>
      <c r="FDL6" s="86"/>
      <c r="FDM6" s="86"/>
      <c r="FDN6" s="86"/>
      <c r="FDO6" s="86"/>
      <c r="FDP6" s="86"/>
      <c r="FDQ6" s="86"/>
      <c r="FDR6" s="86"/>
      <c r="FDS6" s="86"/>
      <c r="FDT6" s="86"/>
      <c r="FDU6" s="86"/>
      <c r="FDV6" s="86"/>
      <c r="FDW6" s="86"/>
      <c r="FDX6" s="86"/>
      <c r="FDY6" s="86"/>
      <c r="FDZ6" s="86"/>
      <c r="FEA6" s="86"/>
      <c r="FEB6" s="86"/>
      <c r="FEC6" s="86"/>
      <c r="FED6" s="86"/>
      <c r="FEE6" s="86"/>
      <c r="FEF6" s="86"/>
      <c r="FEG6" s="86"/>
      <c r="FEH6" s="86"/>
      <c r="FEI6" s="86"/>
      <c r="FEJ6" s="86"/>
      <c r="FEK6" s="86"/>
      <c r="FEL6" s="86"/>
      <c r="FEM6" s="86"/>
      <c r="FEN6" s="86"/>
      <c r="FEO6" s="86"/>
      <c r="FEP6" s="86"/>
      <c r="FEQ6" s="86"/>
      <c r="FER6" s="86"/>
      <c r="FES6" s="86"/>
      <c r="FET6" s="86"/>
      <c r="FEU6" s="86"/>
      <c r="FEV6" s="86"/>
      <c r="FEW6" s="86"/>
      <c r="FEX6" s="86"/>
      <c r="FEY6" s="86"/>
      <c r="FEZ6" s="86"/>
      <c r="FFA6" s="86"/>
      <c r="FFB6" s="86"/>
      <c r="FFC6" s="86"/>
      <c r="FFD6" s="86"/>
      <c r="FFE6" s="86"/>
      <c r="FFF6" s="86"/>
      <c r="FFG6" s="86"/>
      <c r="FFH6" s="86"/>
      <c r="FFI6" s="86"/>
      <c r="FFJ6" s="86"/>
      <c r="FFK6" s="86"/>
      <c r="FFL6" s="86"/>
      <c r="FFM6" s="86"/>
      <c r="FFN6" s="86"/>
      <c r="FFO6" s="86"/>
      <c r="FFP6" s="86"/>
      <c r="FFQ6" s="86"/>
      <c r="FFR6" s="86"/>
      <c r="FFS6" s="86"/>
      <c r="FFT6" s="86"/>
      <c r="FFU6" s="86"/>
      <c r="FFV6" s="86"/>
      <c r="FFW6" s="86"/>
      <c r="FFX6" s="86"/>
      <c r="FFY6" s="86"/>
      <c r="FFZ6" s="86"/>
      <c r="FGA6" s="86"/>
      <c r="FGB6" s="86"/>
      <c r="FGC6" s="86"/>
      <c r="FGD6" s="86"/>
      <c r="FGE6" s="86"/>
      <c r="FGF6" s="86"/>
      <c r="FGG6" s="86"/>
      <c r="FGH6" s="86"/>
      <c r="FGI6" s="86"/>
      <c r="FGJ6" s="86"/>
      <c r="FGK6" s="86"/>
      <c r="FGL6" s="86"/>
      <c r="FGM6" s="86"/>
      <c r="FGN6" s="86"/>
      <c r="FGO6" s="86"/>
      <c r="FGP6" s="86"/>
      <c r="FGQ6" s="86"/>
      <c r="FGR6" s="86"/>
      <c r="FGS6" s="86"/>
      <c r="FGT6" s="86"/>
      <c r="FGU6" s="86"/>
      <c r="FGV6" s="86"/>
      <c r="FGW6" s="86"/>
      <c r="FGX6" s="86"/>
      <c r="FGY6" s="86"/>
      <c r="FGZ6" s="86"/>
      <c r="FHA6" s="86"/>
      <c r="FHB6" s="86"/>
      <c r="FHC6" s="86"/>
      <c r="FHD6" s="86"/>
      <c r="FHE6" s="86"/>
      <c r="FHF6" s="86"/>
      <c r="FHG6" s="86"/>
      <c r="FHH6" s="86"/>
      <c r="FHI6" s="86"/>
      <c r="FHJ6" s="86"/>
      <c r="FHK6" s="86"/>
      <c r="FHL6" s="86"/>
      <c r="FHM6" s="86"/>
      <c r="FHN6" s="86"/>
      <c r="FHO6" s="86"/>
      <c r="FHP6" s="86"/>
      <c r="FHQ6" s="86"/>
      <c r="FHR6" s="86"/>
      <c r="FHS6" s="86"/>
      <c r="FHT6" s="86"/>
      <c r="FHU6" s="86"/>
      <c r="FHV6" s="86"/>
      <c r="FHW6" s="86"/>
      <c r="FHX6" s="86"/>
      <c r="FHY6" s="86"/>
      <c r="FHZ6" s="86"/>
      <c r="FIA6" s="86"/>
      <c r="FIB6" s="86"/>
      <c r="FIC6" s="86"/>
      <c r="FID6" s="86"/>
      <c r="FIE6" s="86"/>
      <c r="FIF6" s="86"/>
      <c r="FIG6" s="86"/>
      <c r="FIH6" s="86"/>
      <c r="FII6" s="86"/>
      <c r="FIJ6" s="86"/>
      <c r="FIK6" s="86"/>
      <c r="FIL6" s="86"/>
      <c r="FIM6" s="86"/>
      <c r="FIN6" s="86"/>
      <c r="FIO6" s="86"/>
      <c r="FIP6" s="86"/>
      <c r="FIQ6" s="86"/>
      <c r="FIR6" s="86"/>
      <c r="FIS6" s="86"/>
      <c r="FIT6" s="86"/>
      <c r="FIU6" s="86"/>
      <c r="FIV6" s="86"/>
      <c r="FIW6" s="86"/>
      <c r="FIX6" s="86"/>
      <c r="FIY6" s="86"/>
      <c r="FIZ6" s="86"/>
      <c r="FJA6" s="86"/>
      <c r="FJB6" s="86"/>
      <c r="FJC6" s="86"/>
      <c r="FJD6" s="86"/>
      <c r="FJE6" s="86"/>
      <c r="FJF6" s="86"/>
      <c r="FJG6" s="86"/>
      <c r="FJH6" s="86"/>
      <c r="FJI6" s="86"/>
      <c r="FJJ6" s="86"/>
      <c r="FJK6" s="86"/>
      <c r="FJL6" s="86"/>
      <c r="FJM6" s="86"/>
      <c r="FJN6" s="86"/>
      <c r="FJO6" s="86"/>
      <c r="FJP6" s="86"/>
      <c r="FJQ6" s="86"/>
      <c r="FJR6" s="86"/>
      <c r="FJS6" s="86"/>
      <c r="FJT6" s="86"/>
      <c r="FJU6" s="86"/>
      <c r="FJV6" s="86"/>
      <c r="FJW6" s="86"/>
      <c r="FJX6" s="86"/>
      <c r="FJY6" s="86"/>
      <c r="FJZ6" s="86"/>
      <c r="FKA6" s="86"/>
      <c r="FKB6" s="86"/>
      <c r="FKC6" s="86"/>
      <c r="FKD6" s="86"/>
      <c r="FKE6" s="86"/>
      <c r="FKF6" s="86"/>
      <c r="FKG6" s="86"/>
      <c r="FKH6" s="86"/>
      <c r="FKI6" s="86"/>
      <c r="FKJ6" s="86"/>
      <c r="FKK6" s="86"/>
      <c r="FKL6" s="86"/>
      <c r="FKM6" s="86"/>
      <c r="FKN6" s="86"/>
      <c r="FKO6" s="86"/>
      <c r="FKP6" s="86"/>
      <c r="FKQ6" s="86"/>
      <c r="FKR6" s="86"/>
      <c r="FKS6" s="86"/>
      <c r="FKT6" s="86"/>
      <c r="FKU6" s="86"/>
      <c r="FKV6" s="86"/>
      <c r="FKW6" s="86"/>
      <c r="FKX6" s="86"/>
      <c r="FKY6" s="86"/>
      <c r="FKZ6" s="86"/>
      <c r="FLA6" s="86"/>
      <c r="FLB6" s="86"/>
      <c r="FLC6" s="86"/>
      <c r="FLD6" s="86"/>
      <c r="FLE6" s="86"/>
      <c r="FLF6" s="86"/>
      <c r="FLG6" s="86"/>
      <c r="FLH6" s="86"/>
      <c r="FLI6" s="86"/>
      <c r="FLJ6" s="86"/>
      <c r="FLK6" s="86"/>
      <c r="FLL6" s="86"/>
      <c r="FLM6" s="86"/>
      <c r="FLN6" s="86"/>
      <c r="FLO6" s="86"/>
      <c r="FLP6" s="86"/>
      <c r="FLQ6" s="86"/>
      <c r="FLR6" s="86"/>
      <c r="FLS6" s="86"/>
      <c r="FLT6" s="86"/>
      <c r="FLU6" s="86"/>
      <c r="FLV6" s="86"/>
      <c r="FLW6" s="86"/>
      <c r="FLX6" s="86"/>
      <c r="FLY6" s="86"/>
      <c r="FLZ6" s="86"/>
      <c r="FMA6" s="86"/>
      <c r="FMB6" s="86"/>
      <c r="FMC6" s="86"/>
      <c r="FMD6" s="86"/>
      <c r="FME6" s="86"/>
      <c r="FMF6" s="86"/>
      <c r="FMG6" s="86"/>
      <c r="FMH6" s="86"/>
      <c r="FMI6" s="86"/>
      <c r="FMJ6" s="86"/>
      <c r="FMK6" s="86"/>
      <c r="FML6" s="86"/>
      <c r="FMM6" s="86"/>
      <c r="FMN6" s="86"/>
      <c r="FMO6" s="86"/>
      <c r="FMP6" s="86"/>
      <c r="FMQ6" s="86"/>
      <c r="FMR6" s="86"/>
      <c r="FMS6" s="86"/>
      <c r="FMT6" s="86"/>
      <c r="FMU6" s="86"/>
      <c r="FMV6" s="86"/>
      <c r="FMW6" s="86"/>
      <c r="FMX6" s="86"/>
      <c r="FMY6" s="86"/>
      <c r="FMZ6" s="86"/>
      <c r="FNA6" s="86"/>
      <c r="FNB6" s="86"/>
      <c r="FNC6" s="86"/>
      <c r="FND6" s="86"/>
      <c r="FNE6" s="86"/>
      <c r="FNF6" s="86"/>
      <c r="FNG6" s="86"/>
      <c r="FNH6" s="86"/>
      <c r="FNI6" s="86"/>
      <c r="FNJ6" s="86"/>
      <c r="FNK6" s="86"/>
      <c r="FNL6" s="86"/>
      <c r="FNM6" s="86"/>
      <c r="FNN6" s="86"/>
      <c r="FNO6" s="86"/>
      <c r="FNP6" s="86"/>
      <c r="FNQ6" s="86"/>
      <c r="FNR6" s="86"/>
      <c r="FNS6" s="86"/>
      <c r="FNT6" s="86"/>
      <c r="FNU6" s="86"/>
      <c r="FNV6" s="86"/>
      <c r="FNW6" s="86"/>
      <c r="FNX6" s="86"/>
      <c r="FNY6" s="86"/>
      <c r="FNZ6" s="86"/>
      <c r="FOA6" s="86"/>
      <c r="FOB6" s="86"/>
      <c r="FOC6" s="86"/>
      <c r="FOD6" s="86"/>
      <c r="FOE6" s="86"/>
      <c r="FOF6" s="86"/>
      <c r="FOG6" s="86"/>
      <c r="FOH6" s="86"/>
      <c r="FOI6" s="86"/>
      <c r="FOJ6" s="86"/>
      <c r="FOK6" s="86"/>
      <c r="FOL6" s="86"/>
      <c r="FOM6" s="86"/>
      <c r="FON6" s="86"/>
      <c r="FOO6" s="86"/>
      <c r="FOP6" s="86"/>
      <c r="FOQ6" s="86"/>
      <c r="FOR6" s="86"/>
      <c r="FOS6" s="86"/>
      <c r="FOT6" s="86"/>
      <c r="FOU6" s="86"/>
      <c r="FOV6" s="86"/>
      <c r="FOW6" s="86"/>
      <c r="FOX6" s="86"/>
      <c r="FOY6" s="86"/>
      <c r="FOZ6" s="86"/>
      <c r="FPA6" s="86"/>
      <c r="FPB6" s="86"/>
      <c r="FPC6" s="86"/>
      <c r="FPD6" s="86"/>
      <c r="FPE6" s="86"/>
      <c r="FPF6" s="86"/>
      <c r="FPG6" s="86"/>
      <c r="FPH6" s="86"/>
      <c r="FPI6" s="86"/>
      <c r="FPJ6" s="86"/>
      <c r="FPK6" s="86"/>
      <c r="FPL6" s="86"/>
      <c r="FPM6" s="86"/>
      <c r="FPN6" s="86"/>
      <c r="FPO6" s="86"/>
      <c r="FPP6" s="86"/>
      <c r="FPQ6" s="86"/>
      <c r="FPR6" s="86"/>
      <c r="FPS6" s="86"/>
      <c r="FPT6" s="86"/>
      <c r="FPU6" s="86"/>
      <c r="FPV6" s="86"/>
      <c r="FPW6" s="86"/>
      <c r="FPX6" s="86"/>
      <c r="FPY6" s="86"/>
      <c r="FPZ6" s="86"/>
      <c r="FQA6" s="86"/>
      <c r="FQB6" s="86"/>
      <c r="FQC6" s="86"/>
      <c r="FQD6" s="86"/>
      <c r="FQE6" s="86"/>
      <c r="FQF6" s="86"/>
      <c r="FQG6" s="86"/>
      <c r="FQH6" s="86"/>
      <c r="FQI6" s="86"/>
      <c r="FQJ6" s="86"/>
      <c r="FQK6" s="86"/>
      <c r="FQL6" s="86"/>
      <c r="FQM6" s="86"/>
      <c r="FQN6" s="86"/>
      <c r="FQO6" s="86"/>
      <c r="FQP6" s="86"/>
      <c r="FQQ6" s="86"/>
      <c r="FQR6" s="86"/>
      <c r="FQS6" s="86"/>
      <c r="FQT6" s="86"/>
      <c r="FQU6" s="86"/>
      <c r="FQV6" s="86"/>
      <c r="FQW6" s="86"/>
      <c r="FQX6" s="86"/>
      <c r="FQY6" s="86"/>
      <c r="FQZ6" s="86"/>
      <c r="FRA6" s="86"/>
      <c r="FRB6" s="86"/>
      <c r="FRC6" s="86"/>
      <c r="FRD6" s="86"/>
      <c r="FRE6" s="86"/>
      <c r="FRF6" s="86"/>
      <c r="FRG6" s="86"/>
      <c r="FRH6" s="86"/>
      <c r="FRI6" s="86"/>
      <c r="FRJ6" s="86"/>
      <c r="FRK6" s="86"/>
      <c r="FRL6" s="86"/>
      <c r="FRM6" s="86"/>
      <c r="FRN6" s="86"/>
      <c r="FRO6" s="86"/>
      <c r="FRP6" s="86"/>
      <c r="FRQ6" s="86"/>
      <c r="FRR6" s="86"/>
      <c r="FRS6" s="86"/>
      <c r="FRT6" s="86"/>
      <c r="FRU6" s="86"/>
      <c r="FRV6" s="86"/>
      <c r="FRW6" s="86"/>
      <c r="FRX6" s="86"/>
      <c r="FRY6" s="86"/>
      <c r="FRZ6" s="86"/>
      <c r="FSA6" s="86"/>
      <c r="FSB6" s="86"/>
      <c r="FSC6" s="86"/>
      <c r="FSD6" s="86"/>
      <c r="FSE6" s="86"/>
      <c r="FSF6" s="86"/>
      <c r="FSG6" s="86"/>
      <c r="FSH6" s="86"/>
      <c r="FSI6" s="86"/>
      <c r="FSJ6" s="86"/>
      <c r="FSK6" s="86"/>
      <c r="FSL6" s="86"/>
      <c r="FSM6" s="86"/>
      <c r="FSN6" s="86"/>
      <c r="FSO6" s="86"/>
      <c r="FSP6" s="86"/>
      <c r="FSQ6" s="86"/>
      <c r="FSR6" s="86"/>
      <c r="FSS6" s="86"/>
      <c r="FST6" s="86"/>
      <c r="FSU6" s="86"/>
      <c r="FSV6" s="86"/>
      <c r="FSW6" s="86"/>
      <c r="FSX6" s="86"/>
      <c r="FSY6" s="86"/>
      <c r="FSZ6" s="86"/>
      <c r="FTA6" s="86"/>
      <c r="FTB6" s="86"/>
      <c r="FTC6" s="86"/>
      <c r="FTD6" s="86"/>
      <c r="FTE6" s="86"/>
      <c r="FTF6" s="86"/>
      <c r="FTG6" s="86"/>
      <c r="FTH6" s="86"/>
      <c r="FTI6" s="86"/>
      <c r="FTJ6" s="86"/>
      <c r="FTK6" s="86"/>
      <c r="FTL6" s="86"/>
      <c r="FTM6" s="86"/>
      <c r="FTN6" s="86"/>
      <c r="FTO6" s="86"/>
      <c r="FTP6" s="86"/>
      <c r="FTQ6" s="86"/>
      <c r="FTR6" s="86"/>
      <c r="FTS6" s="86"/>
      <c r="FTT6" s="86"/>
      <c r="FTU6" s="86"/>
      <c r="FTV6" s="86"/>
      <c r="FTW6" s="86"/>
      <c r="FTX6" s="86"/>
      <c r="FTY6" s="86"/>
      <c r="FTZ6" s="86"/>
      <c r="FUA6" s="86"/>
      <c r="FUB6" s="86"/>
      <c r="FUC6" s="86"/>
      <c r="FUD6" s="86"/>
      <c r="FUE6" s="86"/>
      <c r="FUF6" s="86"/>
      <c r="FUG6" s="86"/>
      <c r="FUH6" s="86"/>
      <c r="FUI6" s="86"/>
      <c r="FUJ6" s="86"/>
      <c r="FUK6" s="86"/>
      <c r="FUL6" s="86"/>
      <c r="FUM6" s="86"/>
      <c r="FUN6" s="86"/>
      <c r="FUO6" s="86"/>
      <c r="FUP6" s="86"/>
      <c r="FUQ6" s="86"/>
      <c r="FUR6" s="86"/>
      <c r="FUS6" s="86"/>
      <c r="FUT6" s="86"/>
      <c r="FUU6" s="86"/>
      <c r="FUV6" s="86"/>
      <c r="FUW6" s="86"/>
      <c r="FUX6" s="86"/>
      <c r="FUY6" s="86"/>
      <c r="FUZ6" s="86"/>
      <c r="FVA6" s="86"/>
      <c r="FVB6" s="86"/>
      <c r="FVC6" s="86"/>
      <c r="FVD6" s="86"/>
      <c r="FVE6" s="86"/>
      <c r="FVF6" s="86"/>
      <c r="FVG6" s="86"/>
      <c r="FVH6" s="86"/>
      <c r="FVI6" s="86"/>
      <c r="FVJ6" s="86"/>
      <c r="FVK6" s="86"/>
      <c r="FVL6" s="86"/>
      <c r="FVM6" s="86"/>
      <c r="FVN6" s="86"/>
      <c r="FVO6" s="86"/>
      <c r="FVP6" s="86"/>
      <c r="FVQ6" s="86"/>
      <c r="FVR6" s="86"/>
      <c r="FVS6" s="86"/>
      <c r="FVT6" s="86"/>
      <c r="FVU6" s="86"/>
      <c r="FVV6" s="86"/>
      <c r="FVW6" s="86"/>
      <c r="FVX6" s="86"/>
      <c r="FVY6" s="86"/>
      <c r="FVZ6" s="86"/>
      <c r="FWA6" s="86"/>
      <c r="FWB6" s="86"/>
      <c r="FWC6" s="86"/>
      <c r="FWD6" s="86"/>
      <c r="FWE6" s="86"/>
      <c r="FWF6" s="86"/>
      <c r="FWG6" s="86"/>
      <c r="FWH6" s="86"/>
      <c r="FWI6" s="86"/>
      <c r="FWJ6" s="86"/>
      <c r="FWK6" s="86"/>
      <c r="FWL6" s="86"/>
      <c r="FWM6" s="86"/>
      <c r="FWN6" s="86"/>
      <c r="FWO6" s="86"/>
      <c r="FWP6" s="86"/>
      <c r="FWQ6" s="86"/>
      <c r="FWR6" s="86"/>
      <c r="FWS6" s="86"/>
      <c r="FWT6" s="86"/>
      <c r="FWU6" s="86"/>
      <c r="FWV6" s="86"/>
      <c r="FWW6" s="86"/>
      <c r="FWX6" s="86"/>
      <c r="FWY6" s="86"/>
      <c r="FWZ6" s="86"/>
      <c r="FXA6" s="86"/>
      <c r="FXB6" s="86"/>
      <c r="FXC6" s="86"/>
      <c r="FXD6" s="86"/>
      <c r="FXE6" s="86"/>
      <c r="FXF6" s="86"/>
      <c r="FXG6" s="86"/>
      <c r="FXH6" s="86"/>
      <c r="FXI6" s="86"/>
      <c r="FXJ6" s="86"/>
      <c r="FXK6" s="86"/>
      <c r="FXL6" s="86"/>
      <c r="FXM6" s="86"/>
      <c r="FXN6" s="86"/>
      <c r="FXO6" s="86"/>
      <c r="FXP6" s="86"/>
      <c r="FXQ6" s="86"/>
      <c r="FXR6" s="86"/>
      <c r="FXS6" s="86"/>
      <c r="FXT6" s="86"/>
      <c r="FXU6" s="86"/>
      <c r="FXV6" s="86"/>
      <c r="FXW6" s="86"/>
      <c r="FXX6" s="86"/>
      <c r="FXY6" s="86"/>
      <c r="FXZ6" s="86"/>
      <c r="FYA6" s="86"/>
      <c r="FYB6" s="86"/>
      <c r="FYC6" s="86"/>
      <c r="FYD6" s="86"/>
      <c r="FYE6" s="86"/>
      <c r="FYF6" s="86"/>
      <c r="FYG6" s="86"/>
      <c r="FYH6" s="86"/>
      <c r="FYI6" s="86"/>
      <c r="FYJ6" s="86"/>
      <c r="FYK6" s="86"/>
      <c r="FYL6" s="86"/>
      <c r="FYM6" s="86"/>
      <c r="FYN6" s="86"/>
      <c r="FYO6" s="86"/>
      <c r="FYP6" s="86"/>
      <c r="FYQ6" s="86"/>
      <c r="FYR6" s="86"/>
      <c r="FYS6" s="86"/>
      <c r="FYT6" s="86"/>
      <c r="FYU6" s="86"/>
      <c r="FYV6" s="86"/>
      <c r="FYW6" s="86"/>
      <c r="FYX6" s="86"/>
      <c r="FYY6" s="86"/>
      <c r="FYZ6" s="86"/>
      <c r="FZA6" s="86"/>
      <c r="FZB6" s="86"/>
      <c r="FZC6" s="86"/>
      <c r="FZD6" s="86"/>
      <c r="FZE6" s="86"/>
      <c r="FZF6" s="86"/>
      <c r="FZG6" s="86"/>
      <c r="FZH6" s="86"/>
      <c r="FZI6" s="86"/>
      <c r="FZJ6" s="86"/>
      <c r="FZK6" s="86"/>
      <c r="FZL6" s="86"/>
      <c r="FZM6" s="86"/>
      <c r="FZN6" s="86"/>
      <c r="FZO6" s="86"/>
      <c r="FZP6" s="86"/>
      <c r="FZQ6" s="86"/>
      <c r="FZR6" s="86"/>
      <c r="FZS6" s="86"/>
      <c r="FZT6" s="86"/>
      <c r="FZU6" s="86"/>
      <c r="FZV6" s="86"/>
      <c r="FZW6" s="86"/>
      <c r="FZX6" s="86"/>
      <c r="FZY6" s="86"/>
      <c r="FZZ6" s="86"/>
      <c r="GAA6" s="86"/>
      <c r="GAB6" s="86"/>
      <c r="GAC6" s="86"/>
      <c r="GAD6" s="86"/>
      <c r="GAE6" s="86"/>
      <c r="GAF6" s="86"/>
      <c r="GAG6" s="86"/>
      <c r="GAH6" s="86"/>
      <c r="GAI6" s="86"/>
      <c r="GAJ6" s="86"/>
      <c r="GAK6" s="86"/>
      <c r="GAL6" s="86"/>
      <c r="GAM6" s="86"/>
      <c r="GAN6" s="86"/>
      <c r="GAO6" s="86"/>
      <c r="GAP6" s="86"/>
      <c r="GAQ6" s="86"/>
      <c r="GAR6" s="86"/>
      <c r="GAS6" s="86"/>
      <c r="GAT6" s="86"/>
      <c r="GAU6" s="86"/>
      <c r="GAV6" s="86"/>
      <c r="GAW6" s="86"/>
      <c r="GAX6" s="86"/>
      <c r="GAY6" s="86"/>
      <c r="GAZ6" s="86"/>
      <c r="GBA6" s="86"/>
      <c r="GBB6" s="86"/>
      <c r="GBC6" s="86"/>
      <c r="GBD6" s="86"/>
      <c r="GBE6" s="86"/>
      <c r="GBF6" s="86"/>
      <c r="GBG6" s="86"/>
      <c r="GBH6" s="86"/>
      <c r="GBI6" s="86"/>
      <c r="GBJ6" s="86"/>
      <c r="GBK6" s="86"/>
      <c r="GBL6" s="86"/>
      <c r="GBM6" s="86"/>
      <c r="GBN6" s="86"/>
      <c r="GBO6" s="86"/>
      <c r="GBP6" s="86"/>
      <c r="GBQ6" s="86"/>
      <c r="GBR6" s="86"/>
      <c r="GBS6" s="86"/>
      <c r="GBT6" s="86"/>
      <c r="GBU6" s="86"/>
      <c r="GBV6" s="86"/>
      <c r="GBW6" s="86"/>
      <c r="GBX6" s="86"/>
      <c r="GBY6" s="86"/>
      <c r="GBZ6" s="86"/>
      <c r="GCA6" s="86"/>
      <c r="GCB6" s="86"/>
      <c r="GCC6" s="86"/>
      <c r="GCD6" s="86"/>
      <c r="GCE6" s="86"/>
      <c r="GCF6" s="86"/>
      <c r="GCG6" s="86"/>
      <c r="GCH6" s="86"/>
      <c r="GCI6" s="86"/>
      <c r="GCJ6" s="86"/>
      <c r="GCK6" s="86"/>
      <c r="GCL6" s="86"/>
      <c r="GCM6" s="86"/>
      <c r="GCN6" s="86"/>
      <c r="GCO6" s="86"/>
      <c r="GCP6" s="86"/>
      <c r="GCQ6" s="86"/>
      <c r="GCR6" s="86"/>
      <c r="GCS6" s="86"/>
      <c r="GCT6" s="86"/>
      <c r="GCU6" s="86"/>
      <c r="GCV6" s="86"/>
      <c r="GCW6" s="86"/>
      <c r="GCX6" s="86"/>
      <c r="GCY6" s="86"/>
      <c r="GCZ6" s="86"/>
      <c r="GDA6" s="86"/>
      <c r="GDB6" s="86"/>
      <c r="GDC6" s="86"/>
      <c r="GDD6" s="86"/>
      <c r="GDE6" s="86"/>
      <c r="GDF6" s="86"/>
      <c r="GDG6" s="86"/>
      <c r="GDH6" s="86"/>
      <c r="GDI6" s="86"/>
      <c r="GDJ6" s="86"/>
      <c r="GDK6" s="86"/>
      <c r="GDL6" s="86"/>
      <c r="GDM6" s="86"/>
      <c r="GDN6" s="86"/>
      <c r="GDO6" s="86"/>
      <c r="GDP6" s="86"/>
      <c r="GDQ6" s="86"/>
      <c r="GDR6" s="86"/>
      <c r="GDS6" s="86"/>
      <c r="GDT6" s="86"/>
      <c r="GDU6" s="86"/>
      <c r="GDV6" s="86"/>
      <c r="GDW6" s="86"/>
      <c r="GDX6" s="86"/>
      <c r="GDY6" s="86"/>
      <c r="GDZ6" s="86"/>
      <c r="GEA6" s="86"/>
      <c r="GEB6" s="86"/>
      <c r="GEC6" s="86"/>
      <c r="GED6" s="86"/>
      <c r="GEE6" s="86"/>
      <c r="GEF6" s="86"/>
      <c r="GEG6" s="86"/>
      <c r="GEH6" s="86"/>
      <c r="GEI6" s="86"/>
      <c r="GEJ6" s="86"/>
      <c r="GEK6" s="86"/>
      <c r="GEL6" s="86"/>
      <c r="GEM6" s="86"/>
      <c r="GEN6" s="86"/>
      <c r="GEO6" s="86"/>
      <c r="GEP6" s="86"/>
      <c r="GEQ6" s="86"/>
      <c r="GER6" s="86"/>
      <c r="GES6" s="86"/>
      <c r="GET6" s="86"/>
      <c r="GEU6" s="86"/>
      <c r="GEV6" s="86"/>
      <c r="GEW6" s="86"/>
      <c r="GEX6" s="86"/>
      <c r="GEY6" s="86"/>
      <c r="GEZ6" s="86"/>
      <c r="GFA6" s="86"/>
      <c r="GFB6" s="86"/>
      <c r="GFC6" s="86"/>
      <c r="GFD6" s="86"/>
      <c r="GFE6" s="86"/>
      <c r="GFF6" s="86"/>
      <c r="GFG6" s="86"/>
      <c r="GFH6" s="86"/>
      <c r="GFI6" s="86"/>
      <c r="GFJ6" s="86"/>
      <c r="GFK6" s="86"/>
      <c r="GFL6" s="86"/>
      <c r="GFM6" s="86"/>
      <c r="GFN6" s="86"/>
      <c r="GFO6" s="86"/>
      <c r="GFP6" s="86"/>
      <c r="GFQ6" s="86"/>
      <c r="GFR6" s="86"/>
      <c r="GFS6" s="86"/>
      <c r="GFT6" s="86"/>
      <c r="GFU6" s="86"/>
      <c r="GFV6" s="86"/>
      <c r="GFW6" s="86"/>
      <c r="GFX6" s="86"/>
      <c r="GFY6" s="86"/>
      <c r="GFZ6" s="86"/>
      <c r="GGA6" s="86"/>
      <c r="GGB6" s="86"/>
      <c r="GGC6" s="86"/>
      <c r="GGD6" s="86"/>
      <c r="GGE6" s="86"/>
      <c r="GGF6" s="86"/>
      <c r="GGG6" s="86"/>
      <c r="GGH6" s="86"/>
      <c r="GGI6" s="86"/>
      <c r="GGJ6" s="86"/>
      <c r="GGK6" s="86"/>
      <c r="GGL6" s="86"/>
      <c r="GGM6" s="86"/>
      <c r="GGN6" s="86"/>
      <c r="GGO6" s="86"/>
      <c r="GGP6" s="86"/>
      <c r="GGQ6" s="86"/>
      <c r="GGR6" s="86"/>
      <c r="GGS6" s="86"/>
      <c r="GGT6" s="86"/>
      <c r="GGU6" s="86"/>
      <c r="GGV6" s="86"/>
      <c r="GGW6" s="86"/>
      <c r="GGX6" s="86"/>
      <c r="GGY6" s="86"/>
      <c r="GGZ6" s="86"/>
      <c r="GHA6" s="86"/>
      <c r="GHB6" s="86"/>
      <c r="GHC6" s="86"/>
      <c r="GHD6" s="86"/>
      <c r="GHE6" s="86"/>
      <c r="GHF6" s="86"/>
      <c r="GHG6" s="86"/>
      <c r="GHH6" s="86"/>
      <c r="GHI6" s="86"/>
      <c r="GHJ6" s="86"/>
      <c r="GHK6" s="86"/>
      <c r="GHL6" s="86"/>
      <c r="GHM6" s="86"/>
      <c r="GHN6" s="86"/>
      <c r="GHO6" s="86"/>
      <c r="GHP6" s="86"/>
      <c r="GHQ6" s="86"/>
      <c r="GHR6" s="86"/>
      <c r="GHS6" s="86"/>
      <c r="GHT6" s="86"/>
      <c r="GHU6" s="86"/>
      <c r="GHV6" s="86"/>
      <c r="GHW6" s="86"/>
      <c r="GHX6" s="86"/>
      <c r="GHY6" s="86"/>
      <c r="GHZ6" s="86"/>
      <c r="GIA6" s="86"/>
      <c r="GIB6" s="86"/>
      <c r="GIC6" s="86"/>
      <c r="GID6" s="86"/>
      <c r="GIE6" s="86"/>
      <c r="GIF6" s="86"/>
      <c r="GIG6" s="86"/>
      <c r="GIH6" s="86"/>
      <c r="GII6" s="86"/>
      <c r="GIJ6" s="86"/>
      <c r="GIK6" s="86"/>
      <c r="GIL6" s="86"/>
      <c r="GIM6" s="86"/>
      <c r="GIN6" s="86"/>
      <c r="GIO6" s="86"/>
      <c r="GIP6" s="86"/>
      <c r="GIQ6" s="86"/>
      <c r="GIR6" s="86"/>
      <c r="GIS6" s="86"/>
      <c r="GIT6" s="86"/>
      <c r="GIU6" s="86"/>
      <c r="GIV6" s="86"/>
      <c r="GIW6" s="86"/>
      <c r="GIX6" s="86"/>
      <c r="GIY6" s="86"/>
      <c r="GIZ6" s="86"/>
      <c r="GJA6" s="86"/>
      <c r="GJB6" s="86"/>
      <c r="GJC6" s="86"/>
      <c r="GJD6" s="86"/>
      <c r="GJE6" s="86"/>
      <c r="GJF6" s="86"/>
      <c r="GJG6" s="86"/>
      <c r="GJH6" s="86"/>
      <c r="GJI6" s="86"/>
      <c r="GJJ6" s="86"/>
      <c r="GJK6" s="86"/>
      <c r="GJL6" s="86"/>
      <c r="GJM6" s="86"/>
      <c r="GJN6" s="86"/>
      <c r="GJO6" s="86"/>
      <c r="GJP6" s="86"/>
      <c r="GJQ6" s="86"/>
      <c r="GJR6" s="86"/>
      <c r="GJS6" s="86"/>
      <c r="GJT6" s="86"/>
      <c r="GJU6" s="86"/>
      <c r="GJV6" s="86"/>
      <c r="GJW6" s="86"/>
      <c r="GJX6" s="86"/>
      <c r="GJY6" s="86"/>
      <c r="GJZ6" s="86"/>
      <c r="GKA6" s="86"/>
      <c r="GKB6" s="86"/>
      <c r="GKC6" s="86"/>
      <c r="GKD6" s="86"/>
      <c r="GKE6" s="86"/>
      <c r="GKF6" s="86"/>
      <c r="GKG6" s="86"/>
      <c r="GKH6" s="86"/>
      <c r="GKI6" s="86"/>
      <c r="GKJ6" s="86"/>
      <c r="GKK6" s="86"/>
      <c r="GKL6" s="86"/>
      <c r="GKM6" s="86"/>
      <c r="GKN6" s="86"/>
      <c r="GKO6" s="86"/>
      <c r="GKP6" s="86"/>
      <c r="GKQ6" s="86"/>
      <c r="GKR6" s="86"/>
      <c r="GKS6" s="86"/>
      <c r="GKT6" s="86"/>
      <c r="GKU6" s="86"/>
      <c r="GKV6" s="86"/>
      <c r="GKW6" s="86"/>
      <c r="GKX6" s="86"/>
      <c r="GKY6" s="86"/>
      <c r="GKZ6" s="86"/>
      <c r="GLA6" s="86"/>
      <c r="GLB6" s="86"/>
      <c r="GLC6" s="86"/>
      <c r="GLD6" s="86"/>
      <c r="GLE6" s="86"/>
      <c r="GLF6" s="86"/>
      <c r="GLG6" s="86"/>
      <c r="GLH6" s="86"/>
      <c r="GLI6" s="86"/>
      <c r="GLJ6" s="86"/>
      <c r="GLK6" s="86"/>
      <c r="GLL6" s="86"/>
      <c r="GLM6" s="86"/>
      <c r="GLN6" s="86"/>
      <c r="GLO6" s="86"/>
      <c r="GLP6" s="86"/>
      <c r="GLQ6" s="86"/>
      <c r="GLR6" s="86"/>
      <c r="GLS6" s="86"/>
      <c r="GLT6" s="86"/>
      <c r="GLU6" s="86"/>
      <c r="GLV6" s="86"/>
      <c r="GLW6" s="86"/>
      <c r="GLX6" s="86"/>
      <c r="GLY6" s="86"/>
      <c r="GLZ6" s="86"/>
      <c r="GMA6" s="86"/>
      <c r="GMB6" s="86"/>
      <c r="GMC6" s="86"/>
      <c r="GMD6" s="86"/>
      <c r="GME6" s="86"/>
      <c r="GMF6" s="86"/>
      <c r="GMG6" s="86"/>
      <c r="GMH6" s="86"/>
      <c r="GMI6" s="86"/>
      <c r="GMJ6" s="86"/>
      <c r="GMK6" s="86"/>
      <c r="GML6" s="86"/>
      <c r="GMM6" s="86"/>
      <c r="GMN6" s="86"/>
      <c r="GMO6" s="86"/>
      <c r="GMP6" s="86"/>
      <c r="GMQ6" s="86"/>
      <c r="GMR6" s="86"/>
      <c r="GMS6" s="86"/>
      <c r="GMT6" s="86"/>
      <c r="GMU6" s="86"/>
      <c r="GMV6" s="86"/>
      <c r="GMW6" s="86"/>
      <c r="GMX6" s="86"/>
      <c r="GMY6" s="86"/>
      <c r="GMZ6" s="86"/>
      <c r="GNA6" s="86"/>
      <c r="GNB6" s="86"/>
      <c r="GNC6" s="86"/>
      <c r="GND6" s="86"/>
      <c r="GNE6" s="86"/>
      <c r="GNF6" s="86"/>
      <c r="GNG6" s="86"/>
      <c r="GNH6" s="86"/>
      <c r="GNI6" s="86"/>
      <c r="GNJ6" s="86"/>
      <c r="GNK6" s="86"/>
      <c r="GNL6" s="86"/>
      <c r="GNM6" s="86"/>
      <c r="GNN6" s="86"/>
      <c r="GNO6" s="86"/>
      <c r="GNP6" s="86"/>
      <c r="GNQ6" s="86"/>
      <c r="GNR6" s="86"/>
      <c r="GNS6" s="86"/>
      <c r="GNT6" s="86"/>
      <c r="GNU6" s="86"/>
      <c r="GNV6" s="86"/>
      <c r="GNW6" s="86"/>
      <c r="GNX6" s="86"/>
      <c r="GNY6" s="86"/>
      <c r="GNZ6" s="86"/>
      <c r="GOA6" s="86"/>
      <c r="GOB6" s="86"/>
      <c r="GOC6" s="86"/>
      <c r="GOD6" s="86"/>
      <c r="GOE6" s="86"/>
      <c r="GOF6" s="86"/>
      <c r="GOG6" s="86"/>
      <c r="GOH6" s="86"/>
      <c r="GOI6" s="86"/>
      <c r="GOJ6" s="86"/>
      <c r="GOK6" s="86"/>
      <c r="GOL6" s="86"/>
      <c r="GOM6" s="86"/>
      <c r="GON6" s="86"/>
      <c r="GOO6" s="86"/>
      <c r="GOP6" s="86"/>
      <c r="GOQ6" s="86"/>
      <c r="GOR6" s="86"/>
      <c r="GOS6" s="86"/>
      <c r="GOT6" s="86"/>
      <c r="GOU6" s="86"/>
      <c r="GOV6" s="86"/>
      <c r="GOW6" s="86"/>
      <c r="GOX6" s="86"/>
      <c r="GOY6" s="86"/>
      <c r="GOZ6" s="86"/>
      <c r="GPA6" s="86"/>
      <c r="GPB6" s="86"/>
      <c r="GPC6" s="86"/>
      <c r="GPD6" s="86"/>
      <c r="GPE6" s="86"/>
      <c r="GPF6" s="86"/>
      <c r="GPG6" s="86"/>
      <c r="GPH6" s="86"/>
      <c r="GPI6" s="86"/>
      <c r="GPJ6" s="86"/>
      <c r="GPK6" s="86"/>
      <c r="GPL6" s="86"/>
      <c r="GPM6" s="86"/>
      <c r="GPN6" s="86"/>
      <c r="GPO6" s="86"/>
      <c r="GPP6" s="86"/>
      <c r="GPQ6" s="86"/>
      <c r="GPR6" s="86"/>
      <c r="GPS6" s="86"/>
      <c r="GPT6" s="86"/>
      <c r="GPU6" s="86"/>
      <c r="GPV6" s="86"/>
      <c r="GPW6" s="86"/>
      <c r="GPX6" s="86"/>
      <c r="GPY6" s="86"/>
      <c r="GPZ6" s="86"/>
      <c r="GQA6" s="86"/>
      <c r="GQB6" s="86"/>
      <c r="GQC6" s="86"/>
      <c r="GQD6" s="86"/>
      <c r="GQE6" s="86"/>
      <c r="GQF6" s="86"/>
      <c r="GQG6" s="86"/>
      <c r="GQH6" s="86"/>
      <c r="GQI6" s="86"/>
      <c r="GQJ6" s="86"/>
      <c r="GQK6" s="86"/>
      <c r="GQL6" s="86"/>
      <c r="GQM6" s="86"/>
      <c r="GQN6" s="86"/>
      <c r="GQO6" s="86"/>
      <c r="GQP6" s="86"/>
      <c r="GQQ6" s="86"/>
      <c r="GQR6" s="86"/>
      <c r="GQS6" s="86"/>
      <c r="GQT6" s="86"/>
      <c r="GQU6" s="86"/>
      <c r="GQV6" s="86"/>
      <c r="GQW6" s="86"/>
      <c r="GQX6" s="86"/>
      <c r="GQY6" s="86"/>
      <c r="GQZ6" s="86"/>
      <c r="GRA6" s="86"/>
      <c r="GRB6" s="86"/>
      <c r="GRC6" s="86"/>
      <c r="GRD6" s="86"/>
      <c r="GRE6" s="86"/>
      <c r="GRF6" s="86"/>
      <c r="GRG6" s="86"/>
      <c r="GRH6" s="86"/>
      <c r="GRI6" s="86"/>
      <c r="GRJ6" s="86"/>
      <c r="GRK6" s="86"/>
      <c r="GRL6" s="86"/>
      <c r="GRM6" s="86"/>
      <c r="GRN6" s="86"/>
      <c r="GRO6" s="86"/>
      <c r="GRP6" s="86"/>
      <c r="GRQ6" s="86"/>
      <c r="GRR6" s="86"/>
      <c r="GRS6" s="86"/>
      <c r="GRT6" s="86"/>
      <c r="GRU6" s="86"/>
      <c r="GRV6" s="86"/>
      <c r="GRW6" s="86"/>
      <c r="GRX6" s="86"/>
      <c r="GRY6" s="86"/>
      <c r="GRZ6" s="86"/>
      <c r="GSA6" s="86"/>
      <c r="GSB6" s="86"/>
      <c r="GSC6" s="86"/>
      <c r="GSD6" s="86"/>
      <c r="GSE6" s="86"/>
      <c r="GSF6" s="86"/>
      <c r="GSG6" s="86"/>
      <c r="GSH6" s="86"/>
      <c r="GSI6" s="86"/>
      <c r="GSJ6" s="86"/>
      <c r="GSK6" s="86"/>
      <c r="GSL6" s="86"/>
      <c r="GSM6" s="86"/>
      <c r="GSN6" s="86"/>
      <c r="GSO6" s="86"/>
      <c r="GSP6" s="86"/>
      <c r="GSQ6" s="86"/>
      <c r="GSR6" s="86"/>
      <c r="GSS6" s="86"/>
      <c r="GST6" s="86"/>
      <c r="GSU6" s="86"/>
      <c r="GSV6" s="86"/>
      <c r="GSW6" s="86"/>
      <c r="GSX6" s="86"/>
      <c r="GSY6" s="86"/>
      <c r="GSZ6" s="86"/>
      <c r="GTA6" s="86"/>
      <c r="GTB6" s="86"/>
      <c r="GTC6" s="86"/>
      <c r="GTD6" s="86"/>
      <c r="GTE6" s="86"/>
      <c r="GTF6" s="86"/>
      <c r="GTG6" s="86"/>
      <c r="GTH6" s="86"/>
      <c r="GTI6" s="86"/>
      <c r="GTJ6" s="86"/>
      <c r="GTK6" s="86"/>
      <c r="GTL6" s="86"/>
      <c r="GTM6" s="86"/>
      <c r="GTN6" s="86"/>
      <c r="GTO6" s="86"/>
      <c r="GTP6" s="86"/>
      <c r="GTQ6" s="86"/>
      <c r="GTR6" s="86"/>
      <c r="GTS6" s="86"/>
      <c r="GTT6" s="86"/>
      <c r="GTU6" s="86"/>
      <c r="GTV6" s="86"/>
      <c r="GTW6" s="86"/>
      <c r="GTX6" s="86"/>
      <c r="GTY6" s="86"/>
      <c r="GTZ6" s="86"/>
      <c r="GUA6" s="86"/>
      <c r="GUB6" s="86"/>
      <c r="GUC6" s="86"/>
      <c r="GUD6" s="86"/>
      <c r="GUE6" s="86"/>
      <c r="GUF6" s="86"/>
      <c r="GUG6" s="86"/>
      <c r="GUH6" s="86"/>
      <c r="GUI6" s="86"/>
      <c r="GUJ6" s="86"/>
      <c r="GUK6" s="86"/>
      <c r="GUL6" s="86"/>
      <c r="GUM6" s="86"/>
      <c r="GUN6" s="86"/>
      <c r="GUO6" s="86"/>
      <c r="GUP6" s="86"/>
      <c r="GUQ6" s="86"/>
      <c r="GUR6" s="86"/>
      <c r="GUS6" s="86"/>
      <c r="GUT6" s="86"/>
      <c r="GUU6" s="86"/>
      <c r="GUV6" s="86"/>
      <c r="GUW6" s="86"/>
      <c r="GUX6" s="86"/>
      <c r="GUY6" s="86"/>
      <c r="GUZ6" s="86"/>
      <c r="GVA6" s="86"/>
      <c r="GVB6" s="86"/>
      <c r="GVC6" s="86"/>
      <c r="GVD6" s="86"/>
      <c r="GVE6" s="86"/>
      <c r="GVF6" s="86"/>
      <c r="GVG6" s="86"/>
      <c r="GVH6" s="86"/>
      <c r="GVI6" s="86"/>
      <c r="GVJ6" s="86"/>
      <c r="GVK6" s="86"/>
      <c r="GVL6" s="86"/>
      <c r="GVM6" s="86"/>
      <c r="GVN6" s="86"/>
      <c r="GVO6" s="86"/>
      <c r="GVP6" s="86"/>
      <c r="GVQ6" s="86"/>
      <c r="GVR6" s="86"/>
      <c r="GVS6" s="86"/>
      <c r="GVT6" s="86"/>
      <c r="GVU6" s="86"/>
      <c r="GVV6" s="86"/>
      <c r="GVW6" s="86"/>
      <c r="GVX6" s="86"/>
      <c r="GVY6" s="86"/>
      <c r="GVZ6" s="86"/>
      <c r="GWA6" s="86"/>
      <c r="GWB6" s="86"/>
      <c r="GWC6" s="86"/>
      <c r="GWD6" s="86"/>
      <c r="GWE6" s="86"/>
      <c r="GWF6" s="86"/>
      <c r="GWG6" s="86"/>
      <c r="GWH6" s="86"/>
      <c r="GWI6" s="86"/>
      <c r="GWJ6" s="86"/>
      <c r="GWK6" s="86"/>
      <c r="GWL6" s="86"/>
      <c r="GWM6" s="86"/>
      <c r="GWN6" s="86"/>
      <c r="GWO6" s="86"/>
      <c r="GWP6" s="86"/>
      <c r="GWQ6" s="86"/>
      <c r="GWR6" s="86"/>
      <c r="GWS6" s="86"/>
      <c r="GWT6" s="86"/>
      <c r="GWU6" s="86"/>
      <c r="GWV6" s="86"/>
      <c r="GWW6" s="86"/>
      <c r="GWX6" s="86"/>
      <c r="GWY6" s="86"/>
      <c r="GWZ6" s="86"/>
      <c r="GXA6" s="86"/>
      <c r="GXB6" s="86"/>
      <c r="GXC6" s="86"/>
      <c r="GXD6" s="86"/>
      <c r="GXE6" s="86"/>
      <c r="GXF6" s="86"/>
      <c r="GXG6" s="86"/>
      <c r="GXH6" s="86"/>
      <c r="GXI6" s="86"/>
      <c r="GXJ6" s="86"/>
      <c r="GXK6" s="86"/>
      <c r="GXL6" s="86"/>
      <c r="GXM6" s="86"/>
      <c r="GXN6" s="86"/>
      <c r="GXO6" s="86"/>
      <c r="GXP6" s="86"/>
      <c r="GXQ6" s="86"/>
      <c r="GXR6" s="86"/>
      <c r="GXS6" s="86"/>
      <c r="GXT6" s="86"/>
      <c r="GXU6" s="86"/>
      <c r="GXV6" s="86"/>
      <c r="GXW6" s="86"/>
      <c r="GXX6" s="86"/>
      <c r="GXY6" s="86"/>
      <c r="GXZ6" s="86"/>
      <c r="GYA6" s="86"/>
      <c r="GYB6" s="86"/>
      <c r="GYC6" s="86"/>
      <c r="GYD6" s="86"/>
      <c r="GYE6" s="86"/>
      <c r="GYF6" s="86"/>
      <c r="GYG6" s="86"/>
      <c r="GYH6" s="86"/>
      <c r="GYI6" s="86"/>
      <c r="GYJ6" s="86"/>
      <c r="GYK6" s="86"/>
      <c r="GYL6" s="86"/>
      <c r="GYM6" s="86"/>
      <c r="GYN6" s="86"/>
      <c r="GYO6" s="86"/>
      <c r="GYP6" s="86"/>
      <c r="GYQ6" s="86"/>
      <c r="GYR6" s="86"/>
      <c r="GYS6" s="86"/>
      <c r="GYT6" s="86"/>
      <c r="GYU6" s="86"/>
      <c r="GYV6" s="86"/>
      <c r="GYW6" s="86"/>
      <c r="GYX6" s="86"/>
      <c r="GYY6" s="86"/>
      <c r="GYZ6" s="86"/>
      <c r="GZA6" s="86"/>
      <c r="GZB6" s="86"/>
      <c r="GZC6" s="86"/>
      <c r="GZD6" s="86"/>
      <c r="GZE6" s="86"/>
      <c r="GZF6" s="86"/>
      <c r="GZG6" s="86"/>
      <c r="GZH6" s="86"/>
      <c r="GZI6" s="86"/>
      <c r="GZJ6" s="86"/>
      <c r="GZK6" s="86"/>
      <c r="GZL6" s="86"/>
      <c r="GZM6" s="86"/>
      <c r="GZN6" s="86"/>
      <c r="GZO6" s="86"/>
      <c r="GZP6" s="86"/>
      <c r="GZQ6" s="86"/>
      <c r="GZR6" s="86"/>
      <c r="GZS6" s="86"/>
      <c r="GZT6" s="86"/>
      <c r="GZU6" s="86"/>
      <c r="GZV6" s="86"/>
      <c r="GZW6" s="86"/>
      <c r="GZX6" s="86"/>
      <c r="GZY6" s="86"/>
      <c r="GZZ6" s="86"/>
      <c r="HAA6" s="86"/>
      <c r="HAB6" s="86"/>
      <c r="HAC6" s="86"/>
      <c r="HAD6" s="86"/>
      <c r="HAE6" s="86"/>
      <c r="HAF6" s="86"/>
      <c r="HAG6" s="86"/>
      <c r="HAH6" s="86"/>
      <c r="HAI6" s="86"/>
      <c r="HAJ6" s="86"/>
      <c r="HAK6" s="86"/>
      <c r="HAL6" s="86"/>
      <c r="HAM6" s="86"/>
      <c r="HAN6" s="86"/>
      <c r="HAO6" s="86"/>
      <c r="HAP6" s="86"/>
      <c r="HAQ6" s="86"/>
      <c r="HAR6" s="86"/>
      <c r="HAS6" s="86"/>
      <c r="HAT6" s="86"/>
      <c r="HAU6" s="86"/>
      <c r="HAV6" s="86"/>
      <c r="HAW6" s="86"/>
      <c r="HAX6" s="86"/>
      <c r="HAY6" s="86"/>
      <c r="HAZ6" s="86"/>
      <c r="HBA6" s="86"/>
      <c r="HBB6" s="86"/>
      <c r="HBC6" s="86"/>
      <c r="HBD6" s="86"/>
      <c r="HBE6" s="86"/>
      <c r="HBF6" s="86"/>
      <c r="HBG6" s="86"/>
      <c r="HBH6" s="86"/>
      <c r="HBI6" s="86"/>
      <c r="HBJ6" s="86"/>
      <c r="HBK6" s="86"/>
      <c r="HBL6" s="86"/>
      <c r="HBM6" s="86"/>
      <c r="HBN6" s="86"/>
      <c r="HBO6" s="86"/>
      <c r="HBP6" s="86"/>
      <c r="HBQ6" s="86"/>
      <c r="HBR6" s="86"/>
      <c r="HBS6" s="86"/>
      <c r="HBT6" s="86"/>
      <c r="HBU6" s="86"/>
      <c r="HBV6" s="86"/>
      <c r="HBW6" s="86"/>
      <c r="HBX6" s="86"/>
      <c r="HBY6" s="86"/>
      <c r="HBZ6" s="86"/>
      <c r="HCA6" s="86"/>
      <c r="HCB6" s="86"/>
      <c r="HCC6" s="86"/>
      <c r="HCD6" s="86"/>
      <c r="HCE6" s="86"/>
      <c r="HCF6" s="86"/>
      <c r="HCG6" s="86"/>
      <c r="HCH6" s="86"/>
      <c r="HCI6" s="86"/>
      <c r="HCJ6" s="86"/>
      <c r="HCK6" s="86"/>
      <c r="HCL6" s="86"/>
      <c r="HCM6" s="86"/>
      <c r="HCN6" s="86"/>
      <c r="HCO6" s="86"/>
      <c r="HCP6" s="86"/>
      <c r="HCQ6" s="86"/>
      <c r="HCR6" s="86"/>
      <c r="HCS6" s="86"/>
      <c r="HCT6" s="86"/>
      <c r="HCU6" s="86"/>
      <c r="HCV6" s="86"/>
      <c r="HCW6" s="86"/>
      <c r="HCX6" s="86"/>
      <c r="HCY6" s="86"/>
      <c r="HCZ6" s="86"/>
      <c r="HDA6" s="86"/>
      <c r="HDB6" s="86"/>
      <c r="HDC6" s="86"/>
      <c r="HDD6" s="86"/>
      <c r="HDE6" s="86"/>
      <c r="HDF6" s="86"/>
      <c r="HDG6" s="86"/>
      <c r="HDH6" s="86"/>
      <c r="HDI6" s="86"/>
      <c r="HDJ6" s="86"/>
      <c r="HDK6" s="86"/>
      <c r="HDL6" s="86"/>
      <c r="HDM6" s="86"/>
      <c r="HDN6" s="86"/>
      <c r="HDO6" s="86"/>
      <c r="HDP6" s="86"/>
      <c r="HDQ6" s="86"/>
      <c r="HDR6" s="86"/>
      <c r="HDS6" s="86"/>
      <c r="HDT6" s="86"/>
      <c r="HDU6" s="86"/>
      <c r="HDV6" s="86"/>
      <c r="HDW6" s="86"/>
      <c r="HDX6" s="86"/>
      <c r="HDY6" s="86"/>
      <c r="HDZ6" s="86"/>
      <c r="HEA6" s="86"/>
      <c r="HEB6" s="86"/>
      <c r="HEC6" s="86"/>
      <c r="HED6" s="86"/>
      <c r="HEE6" s="86"/>
      <c r="HEF6" s="86"/>
      <c r="HEG6" s="86"/>
      <c r="HEH6" s="86"/>
      <c r="HEI6" s="86"/>
      <c r="HEJ6" s="86"/>
      <c r="HEK6" s="86"/>
      <c r="HEL6" s="86"/>
      <c r="HEM6" s="86"/>
      <c r="HEN6" s="86"/>
      <c r="HEO6" s="86"/>
      <c r="HEP6" s="86"/>
      <c r="HEQ6" s="86"/>
      <c r="HER6" s="86"/>
      <c r="HES6" s="86"/>
      <c r="HET6" s="86"/>
      <c r="HEU6" s="86"/>
      <c r="HEV6" s="86"/>
      <c r="HEW6" s="86"/>
      <c r="HEX6" s="86"/>
      <c r="HEY6" s="86"/>
      <c r="HEZ6" s="86"/>
      <c r="HFA6" s="86"/>
      <c r="HFB6" s="86"/>
      <c r="HFC6" s="86"/>
      <c r="HFD6" s="86"/>
      <c r="HFE6" s="86"/>
      <c r="HFF6" s="86"/>
      <c r="HFG6" s="86"/>
      <c r="HFH6" s="86"/>
      <c r="HFI6" s="86"/>
      <c r="HFJ6" s="86"/>
      <c r="HFK6" s="86"/>
      <c r="HFL6" s="86"/>
      <c r="HFM6" s="86"/>
      <c r="HFN6" s="86"/>
      <c r="HFO6" s="86"/>
      <c r="HFP6" s="86"/>
      <c r="HFQ6" s="86"/>
      <c r="HFR6" s="86"/>
      <c r="HFS6" s="86"/>
      <c r="HFT6" s="86"/>
      <c r="HFU6" s="86"/>
      <c r="HFV6" s="86"/>
      <c r="HFW6" s="86"/>
      <c r="HFX6" s="86"/>
      <c r="HFY6" s="86"/>
      <c r="HFZ6" s="86"/>
      <c r="HGA6" s="86"/>
      <c r="HGB6" s="86"/>
      <c r="HGC6" s="86"/>
      <c r="HGD6" s="86"/>
      <c r="HGE6" s="86"/>
      <c r="HGF6" s="86"/>
      <c r="HGG6" s="86"/>
      <c r="HGH6" s="86"/>
      <c r="HGI6" s="86"/>
      <c r="HGJ6" s="86"/>
      <c r="HGK6" s="86"/>
      <c r="HGL6" s="86"/>
      <c r="HGM6" s="86"/>
      <c r="HGN6" s="86"/>
      <c r="HGO6" s="86"/>
      <c r="HGP6" s="86"/>
      <c r="HGQ6" s="86"/>
      <c r="HGR6" s="86"/>
      <c r="HGS6" s="86"/>
      <c r="HGT6" s="86"/>
      <c r="HGU6" s="86"/>
      <c r="HGV6" s="86"/>
      <c r="HGW6" s="86"/>
      <c r="HGX6" s="86"/>
      <c r="HGY6" s="86"/>
      <c r="HGZ6" s="86"/>
      <c r="HHA6" s="86"/>
      <c r="HHB6" s="86"/>
      <c r="HHC6" s="86"/>
      <c r="HHD6" s="86"/>
      <c r="HHE6" s="86"/>
      <c r="HHF6" s="86"/>
      <c r="HHG6" s="86"/>
      <c r="HHH6" s="86"/>
      <c r="HHI6" s="86"/>
      <c r="HHJ6" s="86"/>
      <c r="HHK6" s="86"/>
      <c r="HHL6" s="86"/>
      <c r="HHM6" s="86"/>
      <c r="HHN6" s="86"/>
      <c r="HHO6" s="86"/>
      <c r="HHP6" s="86"/>
      <c r="HHQ6" s="86"/>
      <c r="HHR6" s="86"/>
      <c r="HHS6" s="86"/>
      <c r="HHT6" s="86"/>
      <c r="HHU6" s="86"/>
      <c r="HHV6" s="86"/>
      <c r="HHW6" s="86"/>
      <c r="HHX6" s="86"/>
      <c r="HHY6" s="86"/>
      <c r="HHZ6" s="86"/>
      <c r="HIA6" s="86"/>
      <c r="HIB6" s="86"/>
      <c r="HIC6" s="86"/>
      <c r="HID6" s="86"/>
      <c r="HIE6" s="86"/>
      <c r="HIF6" s="86"/>
      <c r="HIG6" s="86"/>
      <c r="HIH6" s="86"/>
      <c r="HII6" s="86"/>
      <c r="HIJ6" s="86"/>
      <c r="HIK6" s="86"/>
      <c r="HIL6" s="86"/>
      <c r="HIM6" s="86"/>
      <c r="HIN6" s="86"/>
      <c r="HIO6" s="86"/>
      <c r="HIP6" s="86"/>
      <c r="HIQ6" s="86"/>
      <c r="HIR6" s="86"/>
      <c r="HIS6" s="86"/>
      <c r="HIT6" s="86"/>
      <c r="HIU6" s="86"/>
      <c r="HIV6" s="86"/>
      <c r="HIW6" s="86"/>
      <c r="HIX6" s="86"/>
      <c r="HIY6" s="86"/>
      <c r="HIZ6" s="86"/>
      <c r="HJA6" s="86"/>
      <c r="HJB6" s="86"/>
      <c r="HJC6" s="86"/>
      <c r="HJD6" s="86"/>
      <c r="HJE6" s="86"/>
      <c r="HJF6" s="86"/>
      <c r="HJG6" s="86"/>
      <c r="HJH6" s="86"/>
      <c r="HJI6" s="86"/>
      <c r="HJJ6" s="86"/>
      <c r="HJK6" s="86"/>
      <c r="HJL6" s="86"/>
      <c r="HJM6" s="86"/>
      <c r="HJN6" s="86"/>
      <c r="HJO6" s="86"/>
      <c r="HJP6" s="86"/>
      <c r="HJQ6" s="86"/>
      <c r="HJR6" s="86"/>
      <c r="HJS6" s="86"/>
      <c r="HJT6" s="86"/>
      <c r="HJU6" s="86"/>
      <c r="HJV6" s="86"/>
      <c r="HJW6" s="86"/>
      <c r="HJX6" s="86"/>
      <c r="HJY6" s="86"/>
      <c r="HJZ6" s="86"/>
      <c r="HKA6" s="86"/>
      <c r="HKB6" s="86"/>
      <c r="HKC6" s="86"/>
      <c r="HKD6" s="86"/>
      <c r="HKE6" s="86"/>
      <c r="HKF6" s="86"/>
      <c r="HKG6" s="86"/>
      <c r="HKH6" s="86"/>
      <c r="HKI6" s="86"/>
      <c r="HKJ6" s="86"/>
      <c r="HKK6" s="86"/>
      <c r="HKL6" s="86"/>
      <c r="HKM6" s="86"/>
      <c r="HKN6" s="86"/>
      <c r="HKO6" s="86"/>
      <c r="HKP6" s="86"/>
      <c r="HKQ6" s="86"/>
      <c r="HKR6" s="86"/>
      <c r="HKS6" s="86"/>
      <c r="HKT6" s="86"/>
      <c r="HKU6" s="86"/>
      <c r="HKV6" s="86"/>
      <c r="HKW6" s="86"/>
      <c r="HKX6" s="86"/>
      <c r="HKY6" s="86"/>
      <c r="HKZ6" s="86"/>
      <c r="HLA6" s="86"/>
      <c r="HLB6" s="86"/>
      <c r="HLC6" s="86"/>
      <c r="HLD6" s="86"/>
      <c r="HLE6" s="86"/>
      <c r="HLF6" s="86"/>
      <c r="HLG6" s="86"/>
      <c r="HLH6" s="86"/>
      <c r="HLI6" s="86"/>
      <c r="HLJ6" s="86"/>
      <c r="HLK6" s="86"/>
      <c r="HLL6" s="86"/>
      <c r="HLM6" s="86"/>
      <c r="HLN6" s="86"/>
      <c r="HLO6" s="86"/>
      <c r="HLP6" s="86"/>
      <c r="HLQ6" s="86"/>
      <c r="HLR6" s="86"/>
      <c r="HLS6" s="86"/>
      <c r="HLT6" s="86"/>
      <c r="HLU6" s="86"/>
      <c r="HLV6" s="86"/>
      <c r="HLW6" s="86"/>
      <c r="HLX6" s="86"/>
      <c r="HLY6" s="86"/>
      <c r="HLZ6" s="86"/>
      <c r="HMA6" s="86"/>
      <c r="HMB6" s="86"/>
      <c r="HMC6" s="86"/>
      <c r="HMD6" s="86"/>
      <c r="HME6" s="86"/>
      <c r="HMF6" s="86"/>
      <c r="HMG6" s="86"/>
      <c r="HMH6" s="86"/>
      <c r="HMI6" s="86"/>
      <c r="HMJ6" s="86"/>
      <c r="HMK6" s="86"/>
      <c r="HML6" s="86"/>
      <c r="HMM6" s="86"/>
      <c r="HMN6" s="86"/>
      <c r="HMO6" s="86"/>
      <c r="HMP6" s="86"/>
      <c r="HMQ6" s="86"/>
      <c r="HMR6" s="86"/>
      <c r="HMS6" s="86"/>
      <c r="HMT6" s="86"/>
      <c r="HMU6" s="86"/>
      <c r="HMV6" s="86"/>
      <c r="HMW6" s="86"/>
      <c r="HMX6" s="86"/>
      <c r="HMY6" s="86"/>
      <c r="HMZ6" s="86"/>
      <c r="HNA6" s="86"/>
      <c r="HNB6" s="86"/>
      <c r="HNC6" s="86"/>
      <c r="HND6" s="86"/>
      <c r="HNE6" s="86"/>
      <c r="HNF6" s="86"/>
      <c r="HNG6" s="86"/>
      <c r="HNH6" s="86"/>
      <c r="HNI6" s="86"/>
      <c r="HNJ6" s="86"/>
      <c r="HNK6" s="86"/>
      <c r="HNL6" s="86"/>
      <c r="HNM6" s="86"/>
      <c r="HNN6" s="86"/>
      <c r="HNO6" s="86"/>
      <c r="HNP6" s="86"/>
      <c r="HNQ6" s="86"/>
      <c r="HNR6" s="86"/>
      <c r="HNS6" s="86"/>
      <c r="HNT6" s="86"/>
      <c r="HNU6" s="86"/>
      <c r="HNV6" s="86"/>
      <c r="HNW6" s="86"/>
      <c r="HNX6" s="86"/>
      <c r="HNY6" s="86"/>
      <c r="HNZ6" s="86"/>
      <c r="HOA6" s="86"/>
      <c r="HOB6" s="86"/>
      <c r="HOC6" s="86"/>
      <c r="HOD6" s="86"/>
      <c r="HOE6" s="86"/>
      <c r="HOF6" s="86"/>
      <c r="HOG6" s="86"/>
      <c r="HOH6" s="86"/>
      <c r="HOI6" s="86"/>
      <c r="HOJ6" s="86"/>
      <c r="HOK6" s="86"/>
      <c r="HOL6" s="86"/>
      <c r="HOM6" s="86"/>
      <c r="HON6" s="86"/>
      <c r="HOO6" s="86"/>
      <c r="HOP6" s="86"/>
      <c r="HOQ6" s="86"/>
      <c r="HOR6" s="86"/>
      <c r="HOS6" s="86"/>
      <c r="HOT6" s="86"/>
      <c r="HOU6" s="86"/>
      <c r="HOV6" s="86"/>
      <c r="HOW6" s="86"/>
      <c r="HOX6" s="86"/>
      <c r="HOY6" s="86"/>
      <c r="HOZ6" s="86"/>
      <c r="HPA6" s="86"/>
      <c r="HPB6" s="86"/>
      <c r="HPC6" s="86"/>
      <c r="HPD6" s="86"/>
      <c r="HPE6" s="86"/>
      <c r="HPF6" s="86"/>
      <c r="HPG6" s="86"/>
      <c r="HPH6" s="86"/>
      <c r="HPI6" s="86"/>
      <c r="HPJ6" s="86"/>
      <c r="HPK6" s="86"/>
      <c r="HPL6" s="86"/>
      <c r="HPM6" s="86"/>
      <c r="HPN6" s="86"/>
      <c r="HPO6" s="86"/>
      <c r="HPP6" s="86"/>
      <c r="HPQ6" s="86"/>
      <c r="HPR6" s="86"/>
      <c r="HPS6" s="86"/>
      <c r="HPT6" s="86"/>
      <c r="HPU6" s="86"/>
      <c r="HPV6" s="86"/>
      <c r="HPW6" s="86"/>
      <c r="HPX6" s="86"/>
      <c r="HPY6" s="86"/>
      <c r="HPZ6" s="86"/>
      <c r="HQA6" s="86"/>
      <c r="HQB6" s="86"/>
      <c r="HQC6" s="86"/>
      <c r="HQD6" s="86"/>
      <c r="HQE6" s="86"/>
      <c r="HQF6" s="86"/>
      <c r="HQG6" s="86"/>
      <c r="HQH6" s="86"/>
      <c r="HQI6" s="86"/>
      <c r="HQJ6" s="86"/>
      <c r="HQK6" s="86"/>
      <c r="HQL6" s="86"/>
      <c r="HQM6" s="86"/>
      <c r="HQN6" s="86"/>
      <c r="HQO6" s="86"/>
      <c r="HQP6" s="86"/>
      <c r="HQQ6" s="86"/>
      <c r="HQR6" s="86"/>
      <c r="HQS6" s="86"/>
      <c r="HQT6" s="86"/>
      <c r="HQU6" s="86"/>
      <c r="HQV6" s="86"/>
      <c r="HQW6" s="86"/>
      <c r="HQX6" s="86"/>
      <c r="HQY6" s="86"/>
      <c r="HQZ6" s="86"/>
      <c r="HRA6" s="86"/>
      <c r="HRB6" s="86"/>
      <c r="HRC6" s="86"/>
      <c r="HRD6" s="86"/>
      <c r="HRE6" s="86"/>
      <c r="HRF6" s="86"/>
      <c r="HRG6" s="86"/>
      <c r="HRH6" s="86"/>
      <c r="HRI6" s="86"/>
      <c r="HRJ6" s="86"/>
      <c r="HRK6" s="86"/>
      <c r="HRL6" s="86"/>
      <c r="HRM6" s="86"/>
      <c r="HRN6" s="86"/>
      <c r="HRO6" s="86"/>
      <c r="HRP6" s="86"/>
      <c r="HRQ6" s="86"/>
      <c r="HRR6" s="86"/>
      <c r="HRS6" s="86"/>
      <c r="HRT6" s="86"/>
      <c r="HRU6" s="86"/>
      <c r="HRV6" s="86"/>
      <c r="HRW6" s="86"/>
      <c r="HRX6" s="86"/>
      <c r="HRY6" s="86"/>
      <c r="HRZ6" s="86"/>
      <c r="HSA6" s="86"/>
      <c r="HSB6" s="86"/>
      <c r="HSC6" s="86"/>
      <c r="HSD6" s="86"/>
      <c r="HSE6" s="86"/>
      <c r="HSF6" s="86"/>
      <c r="HSG6" s="86"/>
      <c r="HSH6" s="86"/>
      <c r="HSI6" s="86"/>
      <c r="HSJ6" s="86"/>
      <c r="HSK6" s="86"/>
      <c r="HSL6" s="86"/>
      <c r="HSM6" s="86"/>
      <c r="HSN6" s="86"/>
      <c r="HSO6" s="86"/>
      <c r="HSP6" s="86"/>
      <c r="HSQ6" s="86"/>
      <c r="HSR6" s="86"/>
      <c r="HSS6" s="86"/>
      <c r="HST6" s="86"/>
      <c r="HSU6" s="86"/>
      <c r="HSV6" s="86"/>
      <c r="HSW6" s="86"/>
      <c r="HSX6" s="86"/>
      <c r="HSY6" s="86"/>
      <c r="HSZ6" s="86"/>
      <c r="HTA6" s="86"/>
      <c r="HTB6" s="86"/>
      <c r="HTC6" s="86"/>
      <c r="HTD6" s="86"/>
      <c r="HTE6" s="86"/>
      <c r="HTF6" s="86"/>
      <c r="HTG6" s="86"/>
      <c r="HTH6" s="86"/>
      <c r="HTI6" s="86"/>
      <c r="HTJ6" s="86"/>
      <c r="HTK6" s="86"/>
      <c r="HTL6" s="86"/>
      <c r="HTM6" s="86"/>
      <c r="HTN6" s="86"/>
      <c r="HTO6" s="86"/>
      <c r="HTP6" s="86"/>
      <c r="HTQ6" s="86"/>
      <c r="HTR6" s="86"/>
      <c r="HTS6" s="86"/>
      <c r="HTT6" s="86"/>
      <c r="HTU6" s="86"/>
      <c r="HTV6" s="86"/>
      <c r="HTW6" s="86"/>
      <c r="HTX6" s="86"/>
      <c r="HTY6" s="86"/>
      <c r="HTZ6" s="86"/>
      <c r="HUA6" s="86"/>
      <c r="HUB6" s="86"/>
      <c r="HUC6" s="86"/>
      <c r="HUD6" s="86"/>
      <c r="HUE6" s="86"/>
      <c r="HUF6" s="86"/>
      <c r="HUG6" s="86"/>
      <c r="HUH6" s="86"/>
      <c r="HUI6" s="86"/>
      <c r="HUJ6" s="86"/>
      <c r="HUK6" s="86"/>
      <c r="HUL6" s="86"/>
      <c r="HUM6" s="86"/>
      <c r="HUN6" s="86"/>
      <c r="HUO6" s="86"/>
      <c r="HUP6" s="86"/>
      <c r="HUQ6" s="86"/>
      <c r="HUR6" s="86"/>
      <c r="HUS6" s="86"/>
      <c r="HUT6" s="86"/>
      <c r="HUU6" s="86"/>
      <c r="HUV6" s="86"/>
      <c r="HUW6" s="86"/>
      <c r="HUX6" s="86"/>
      <c r="HUY6" s="86"/>
      <c r="HUZ6" s="86"/>
      <c r="HVA6" s="86"/>
      <c r="HVB6" s="86"/>
      <c r="HVC6" s="86"/>
      <c r="HVD6" s="86"/>
      <c r="HVE6" s="86"/>
      <c r="HVF6" s="86"/>
      <c r="HVG6" s="86"/>
      <c r="HVH6" s="86"/>
      <c r="HVI6" s="86"/>
      <c r="HVJ6" s="86"/>
      <c r="HVK6" s="86"/>
      <c r="HVL6" s="86"/>
      <c r="HVM6" s="86"/>
      <c r="HVN6" s="86"/>
      <c r="HVO6" s="86"/>
      <c r="HVP6" s="86"/>
      <c r="HVQ6" s="86"/>
      <c r="HVR6" s="86"/>
      <c r="HVS6" s="86"/>
      <c r="HVT6" s="86"/>
      <c r="HVU6" s="86"/>
      <c r="HVV6" s="86"/>
      <c r="HVW6" s="86"/>
      <c r="HVX6" s="86"/>
      <c r="HVY6" s="86"/>
      <c r="HVZ6" s="86"/>
      <c r="HWA6" s="86"/>
      <c r="HWB6" s="86"/>
      <c r="HWC6" s="86"/>
      <c r="HWD6" s="86"/>
      <c r="HWE6" s="86"/>
      <c r="HWF6" s="86"/>
      <c r="HWG6" s="86"/>
      <c r="HWH6" s="86"/>
      <c r="HWI6" s="86"/>
      <c r="HWJ6" s="86"/>
      <c r="HWK6" s="86"/>
      <c r="HWL6" s="86"/>
      <c r="HWM6" s="86"/>
      <c r="HWN6" s="86"/>
      <c r="HWO6" s="86"/>
      <c r="HWP6" s="86"/>
      <c r="HWQ6" s="86"/>
      <c r="HWR6" s="86"/>
      <c r="HWS6" s="86"/>
      <c r="HWT6" s="86"/>
      <c r="HWU6" s="86"/>
      <c r="HWV6" s="86"/>
      <c r="HWW6" s="86"/>
      <c r="HWX6" s="86"/>
      <c r="HWY6" s="86"/>
      <c r="HWZ6" s="86"/>
      <c r="HXA6" s="86"/>
      <c r="HXB6" s="86"/>
      <c r="HXC6" s="86"/>
      <c r="HXD6" s="86"/>
      <c r="HXE6" s="86"/>
      <c r="HXF6" s="86"/>
      <c r="HXG6" s="86"/>
      <c r="HXH6" s="86"/>
      <c r="HXI6" s="86"/>
      <c r="HXJ6" s="86"/>
      <c r="HXK6" s="86"/>
      <c r="HXL6" s="86"/>
      <c r="HXM6" s="86"/>
      <c r="HXN6" s="86"/>
      <c r="HXO6" s="86"/>
      <c r="HXP6" s="86"/>
      <c r="HXQ6" s="86"/>
      <c r="HXR6" s="86"/>
      <c r="HXS6" s="86"/>
      <c r="HXT6" s="86"/>
      <c r="HXU6" s="86"/>
      <c r="HXV6" s="86"/>
      <c r="HXW6" s="86"/>
      <c r="HXX6" s="86"/>
      <c r="HXY6" s="86"/>
      <c r="HXZ6" s="86"/>
      <c r="HYA6" s="86"/>
      <c r="HYB6" s="86"/>
      <c r="HYC6" s="86"/>
      <c r="HYD6" s="86"/>
      <c r="HYE6" s="86"/>
      <c r="HYF6" s="86"/>
      <c r="HYG6" s="86"/>
      <c r="HYH6" s="86"/>
      <c r="HYI6" s="86"/>
      <c r="HYJ6" s="86"/>
      <c r="HYK6" s="86"/>
      <c r="HYL6" s="86"/>
      <c r="HYM6" s="86"/>
      <c r="HYN6" s="86"/>
      <c r="HYO6" s="86"/>
      <c r="HYP6" s="86"/>
      <c r="HYQ6" s="86"/>
      <c r="HYR6" s="86"/>
      <c r="HYS6" s="86"/>
      <c r="HYT6" s="86"/>
      <c r="HYU6" s="86"/>
      <c r="HYV6" s="86"/>
      <c r="HYW6" s="86"/>
      <c r="HYX6" s="86"/>
      <c r="HYY6" s="86"/>
      <c r="HYZ6" s="86"/>
      <c r="HZA6" s="86"/>
      <c r="HZB6" s="86"/>
      <c r="HZC6" s="86"/>
      <c r="HZD6" s="86"/>
      <c r="HZE6" s="86"/>
      <c r="HZF6" s="86"/>
      <c r="HZG6" s="86"/>
      <c r="HZH6" s="86"/>
      <c r="HZI6" s="86"/>
      <c r="HZJ6" s="86"/>
      <c r="HZK6" s="86"/>
      <c r="HZL6" s="86"/>
      <c r="HZM6" s="86"/>
      <c r="HZN6" s="86"/>
      <c r="HZO6" s="86"/>
      <c r="HZP6" s="86"/>
      <c r="HZQ6" s="86"/>
      <c r="HZR6" s="86"/>
      <c r="HZS6" s="86"/>
      <c r="HZT6" s="86"/>
      <c r="HZU6" s="86"/>
      <c r="HZV6" s="86"/>
      <c r="HZW6" s="86"/>
      <c r="HZX6" s="86"/>
      <c r="HZY6" s="86"/>
      <c r="HZZ6" s="86"/>
      <c r="IAA6" s="86"/>
      <c r="IAB6" s="86"/>
      <c r="IAC6" s="86"/>
      <c r="IAD6" s="86"/>
      <c r="IAE6" s="86"/>
      <c r="IAF6" s="86"/>
      <c r="IAG6" s="86"/>
      <c r="IAH6" s="86"/>
      <c r="IAI6" s="86"/>
      <c r="IAJ6" s="86"/>
      <c r="IAK6" s="86"/>
      <c r="IAL6" s="86"/>
      <c r="IAM6" s="86"/>
      <c r="IAN6" s="86"/>
      <c r="IAO6" s="86"/>
      <c r="IAP6" s="86"/>
      <c r="IAQ6" s="86"/>
      <c r="IAR6" s="86"/>
      <c r="IAS6" s="86"/>
      <c r="IAT6" s="86"/>
      <c r="IAU6" s="86"/>
      <c r="IAV6" s="86"/>
      <c r="IAW6" s="86"/>
      <c r="IAX6" s="86"/>
      <c r="IAY6" s="86"/>
      <c r="IAZ6" s="86"/>
      <c r="IBA6" s="86"/>
      <c r="IBB6" s="86"/>
      <c r="IBC6" s="86"/>
      <c r="IBD6" s="86"/>
      <c r="IBE6" s="86"/>
      <c r="IBF6" s="86"/>
      <c r="IBG6" s="86"/>
      <c r="IBH6" s="86"/>
      <c r="IBI6" s="86"/>
      <c r="IBJ6" s="86"/>
      <c r="IBK6" s="86"/>
      <c r="IBL6" s="86"/>
      <c r="IBM6" s="86"/>
      <c r="IBN6" s="86"/>
      <c r="IBO6" s="86"/>
      <c r="IBP6" s="86"/>
      <c r="IBQ6" s="86"/>
      <c r="IBR6" s="86"/>
      <c r="IBS6" s="86"/>
      <c r="IBT6" s="86"/>
      <c r="IBU6" s="86"/>
      <c r="IBV6" s="86"/>
      <c r="IBW6" s="86"/>
      <c r="IBX6" s="86"/>
      <c r="IBY6" s="86"/>
      <c r="IBZ6" s="86"/>
      <c r="ICA6" s="86"/>
      <c r="ICB6" s="86"/>
      <c r="ICC6" s="86"/>
      <c r="ICD6" s="86"/>
      <c r="ICE6" s="86"/>
      <c r="ICF6" s="86"/>
      <c r="ICG6" s="86"/>
      <c r="ICH6" s="86"/>
      <c r="ICI6" s="86"/>
      <c r="ICJ6" s="86"/>
      <c r="ICK6" s="86"/>
      <c r="ICL6" s="86"/>
      <c r="ICM6" s="86"/>
      <c r="ICN6" s="86"/>
      <c r="ICO6" s="86"/>
      <c r="ICP6" s="86"/>
      <c r="ICQ6" s="86"/>
      <c r="ICR6" s="86"/>
      <c r="ICS6" s="86"/>
      <c r="ICT6" s="86"/>
      <c r="ICU6" s="86"/>
      <c r="ICV6" s="86"/>
      <c r="ICW6" s="86"/>
      <c r="ICX6" s="86"/>
      <c r="ICY6" s="86"/>
      <c r="ICZ6" s="86"/>
      <c r="IDA6" s="86"/>
      <c r="IDB6" s="86"/>
      <c r="IDC6" s="86"/>
      <c r="IDD6" s="86"/>
      <c r="IDE6" s="86"/>
      <c r="IDF6" s="86"/>
      <c r="IDG6" s="86"/>
      <c r="IDH6" s="86"/>
      <c r="IDI6" s="86"/>
      <c r="IDJ6" s="86"/>
      <c r="IDK6" s="86"/>
      <c r="IDL6" s="86"/>
      <c r="IDM6" s="86"/>
      <c r="IDN6" s="86"/>
      <c r="IDO6" s="86"/>
      <c r="IDP6" s="86"/>
      <c r="IDQ6" s="86"/>
      <c r="IDR6" s="86"/>
      <c r="IDS6" s="86"/>
      <c r="IDT6" s="86"/>
      <c r="IDU6" s="86"/>
      <c r="IDV6" s="86"/>
      <c r="IDW6" s="86"/>
      <c r="IDX6" s="86"/>
      <c r="IDY6" s="86"/>
      <c r="IDZ6" s="86"/>
      <c r="IEA6" s="86"/>
      <c r="IEB6" s="86"/>
      <c r="IEC6" s="86"/>
      <c r="IED6" s="86"/>
      <c r="IEE6" s="86"/>
      <c r="IEF6" s="86"/>
      <c r="IEG6" s="86"/>
      <c r="IEH6" s="86"/>
      <c r="IEI6" s="86"/>
      <c r="IEJ6" s="86"/>
      <c r="IEK6" s="86"/>
      <c r="IEL6" s="86"/>
      <c r="IEM6" s="86"/>
      <c r="IEN6" s="86"/>
      <c r="IEO6" s="86"/>
      <c r="IEP6" s="86"/>
      <c r="IEQ6" s="86"/>
      <c r="IER6" s="86"/>
      <c r="IES6" s="86"/>
      <c r="IET6" s="86"/>
      <c r="IEU6" s="86"/>
      <c r="IEV6" s="86"/>
      <c r="IEW6" s="86"/>
      <c r="IEX6" s="86"/>
      <c r="IEY6" s="86"/>
      <c r="IEZ6" s="86"/>
      <c r="IFA6" s="86"/>
      <c r="IFB6" s="86"/>
      <c r="IFC6" s="86"/>
      <c r="IFD6" s="86"/>
      <c r="IFE6" s="86"/>
      <c r="IFF6" s="86"/>
      <c r="IFG6" s="86"/>
      <c r="IFH6" s="86"/>
      <c r="IFI6" s="86"/>
      <c r="IFJ6" s="86"/>
      <c r="IFK6" s="86"/>
      <c r="IFL6" s="86"/>
      <c r="IFM6" s="86"/>
      <c r="IFN6" s="86"/>
      <c r="IFO6" s="86"/>
      <c r="IFP6" s="86"/>
      <c r="IFQ6" s="86"/>
      <c r="IFR6" s="86"/>
      <c r="IFS6" s="86"/>
      <c r="IFT6" s="86"/>
      <c r="IFU6" s="86"/>
      <c r="IFV6" s="86"/>
      <c r="IFW6" s="86"/>
      <c r="IFX6" s="86"/>
      <c r="IFY6" s="86"/>
      <c r="IFZ6" s="86"/>
      <c r="IGA6" s="86"/>
      <c r="IGB6" s="86"/>
      <c r="IGC6" s="86"/>
      <c r="IGD6" s="86"/>
      <c r="IGE6" s="86"/>
      <c r="IGF6" s="86"/>
      <c r="IGG6" s="86"/>
      <c r="IGH6" s="86"/>
      <c r="IGI6" s="86"/>
      <c r="IGJ6" s="86"/>
      <c r="IGK6" s="86"/>
      <c r="IGL6" s="86"/>
      <c r="IGM6" s="86"/>
      <c r="IGN6" s="86"/>
      <c r="IGO6" s="86"/>
      <c r="IGP6" s="86"/>
      <c r="IGQ6" s="86"/>
      <c r="IGR6" s="86"/>
      <c r="IGS6" s="86"/>
      <c r="IGT6" s="86"/>
      <c r="IGU6" s="86"/>
      <c r="IGV6" s="86"/>
      <c r="IGW6" s="86"/>
      <c r="IGX6" s="86"/>
      <c r="IGY6" s="86"/>
      <c r="IGZ6" s="86"/>
      <c r="IHA6" s="86"/>
      <c r="IHB6" s="86"/>
      <c r="IHC6" s="86"/>
      <c r="IHD6" s="86"/>
      <c r="IHE6" s="86"/>
      <c r="IHF6" s="86"/>
      <c r="IHG6" s="86"/>
      <c r="IHH6" s="86"/>
      <c r="IHI6" s="86"/>
      <c r="IHJ6" s="86"/>
      <c r="IHK6" s="86"/>
      <c r="IHL6" s="86"/>
      <c r="IHM6" s="86"/>
      <c r="IHN6" s="86"/>
      <c r="IHO6" s="86"/>
      <c r="IHP6" s="86"/>
      <c r="IHQ6" s="86"/>
      <c r="IHR6" s="86"/>
      <c r="IHS6" s="86"/>
      <c r="IHT6" s="86"/>
      <c r="IHU6" s="86"/>
      <c r="IHV6" s="86"/>
      <c r="IHW6" s="86"/>
      <c r="IHX6" s="86"/>
      <c r="IHY6" s="86"/>
      <c r="IHZ6" s="86"/>
      <c r="IIA6" s="86"/>
      <c r="IIB6" s="86"/>
      <c r="IIC6" s="86"/>
      <c r="IID6" s="86"/>
      <c r="IIE6" s="86"/>
      <c r="IIF6" s="86"/>
      <c r="IIG6" s="86"/>
      <c r="IIH6" s="86"/>
      <c r="III6" s="86"/>
      <c r="IIJ6" s="86"/>
      <c r="IIK6" s="86"/>
      <c r="IIL6" s="86"/>
      <c r="IIM6" s="86"/>
      <c r="IIN6" s="86"/>
      <c r="IIO6" s="86"/>
      <c r="IIP6" s="86"/>
      <c r="IIQ6" s="86"/>
      <c r="IIR6" s="86"/>
      <c r="IIS6" s="86"/>
      <c r="IIT6" s="86"/>
      <c r="IIU6" s="86"/>
      <c r="IIV6" s="86"/>
      <c r="IIW6" s="86"/>
      <c r="IIX6" s="86"/>
      <c r="IIY6" s="86"/>
      <c r="IIZ6" s="86"/>
      <c r="IJA6" s="86"/>
      <c r="IJB6" s="86"/>
      <c r="IJC6" s="86"/>
      <c r="IJD6" s="86"/>
      <c r="IJE6" s="86"/>
      <c r="IJF6" s="86"/>
      <c r="IJG6" s="86"/>
      <c r="IJH6" s="86"/>
      <c r="IJI6" s="86"/>
      <c r="IJJ6" s="86"/>
      <c r="IJK6" s="86"/>
      <c r="IJL6" s="86"/>
      <c r="IJM6" s="86"/>
      <c r="IJN6" s="86"/>
      <c r="IJO6" s="86"/>
      <c r="IJP6" s="86"/>
      <c r="IJQ6" s="86"/>
      <c r="IJR6" s="86"/>
      <c r="IJS6" s="86"/>
      <c r="IJT6" s="86"/>
      <c r="IJU6" s="86"/>
      <c r="IJV6" s="86"/>
      <c r="IJW6" s="86"/>
      <c r="IJX6" s="86"/>
      <c r="IJY6" s="86"/>
      <c r="IJZ6" s="86"/>
      <c r="IKA6" s="86"/>
      <c r="IKB6" s="86"/>
      <c r="IKC6" s="86"/>
      <c r="IKD6" s="86"/>
      <c r="IKE6" s="86"/>
      <c r="IKF6" s="86"/>
      <c r="IKG6" s="86"/>
      <c r="IKH6" s="86"/>
      <c r="IKI6" s="86"/>
      <c r="IKJ6" s="86"/>
      <c r="IKK6" s="86"/>
      <c r="IKL6" s="86"/>
      <c r="IKM6" s="86"/>
      <c r="IKN6" s="86"/>
      <c r="IKO6" s="86"/>
      <c r="IKP6" s="86"/>
      <c r="IKQ6" s="86"/>
      <c r="IKR6" s="86"/>
      <c r="IKS6" s="86"/>
      <c r="IKT6" s="86"/>
      <c r="IKU6" s="86"/>
      <c r="IKV6" s="86"/>
      <c r="IKW6" s="86"/>
      <c r="IKX6" s="86"/>
      <c r="IKY6" s="86"/>
      <c r="IKZ6" s="86"/>
      <c r="ILA6" s="86"/>
      <c r="ILB6" s="86"/>
      <c r="ILC6" s="86"/>
      <c r="ILD6" s="86"/>
      <c r="ILE6" s="86"/>
      <c r="ILF6" s="86"/>
      <c r="ILG6" s="86"/>
      <c r="ILH6" s="86"/>
      <c r="ILI6" s="86"/>
      <c r="ILJ6" s="86"/>
      <c r="ILK6" s="86"/>
      <c r="ILL6" s="86"/>
      <c r="ILM6" s="86"/>
      <c r="ILN6" s="86"/>
      <c r="ILO6" s="86"/>
      <c r="ILP6" s="86"/>
      <c r="ILQ6" s="86"/>
      <c r="ILR6" s="86"/>
      <c r="ILS6" s="86"/>
      <c r="ILT6" s="86"/>
      <c r="ILU6" s="86"/>
      <c r="ILV6" s="86"/>
      <c r="ILW6" s="86"/>
      <c r="ILX6" s="86"/>
      <c r="ILY6" s="86"/>
      <c r="ILZ6" s="86"/>
      <c r="IMA6" s="86"/>
      <c r="IMB6" s="86"/>
      <c r="IMC6" s="86"/>
      <c r="IMD6" s="86"/>
      <c r="IME6" s="86"/>
      <c r="IMF6" s="86"/>
      <c r="IMG6" s="86"/>
      <c r="IMH6" s="86"/>
      <c r="IMI6" s="86"/>
      <c r="IMJ6" s="86"/>
      <c r="IMK6" s="86"/>
      <c r="IML6" s="86"/>
      <c r="IMM6" s="86"/>
      <c r="IMN6" s="86"/>
      <c r="IMO6" s="86"/>
      <c r="IMP6" s="86"/>
      <c r="IMQ6" s="86"/>
      <c r="IMR6" s="86"/>
      <c r="IMS6" s="86"/>
      <c r="IMT6" s="86"/>
      <c r="IMU6" s="86"/>
      <c r="IMV6" s="86"/>
      <c r="IMW6" s="86"/>
      <c r="IMX6" s="86"/>
      <c r="IMY6" s="86"/>
      <c r="IMZ6" s="86"/>
      <c r="INA6" s="86"/>
      <c r="INB6" s="86"/>
      <c r="INC6" s="86"/>
      <c r="IND6" s="86"/>
      <c r="INE6" s="86"/>
      <c r="INF6" s="86"/>
      <c r="ING6" s="86"/>
      <c r="INH6" s="86"/>
      <c r="INI6" s="86"/>
      <c r="INJ6" s="86"/>
      <c r="INK6" s="86"/>
      <c r="INL6" s="86"/>
      <c r="INM6" s="86"/>
      <c r="INN6" s="86"/>
      <c r="INO6" s="86"/>
      <c r="INP6" s="86"/>
      <c r="INQ6" s="86"/>
      <c r="INR6" s="86"/>
      <c r="INS6" s="86"/>
      <c r="INT6" s="86"/>
      <c r="INU6" s="86"/>
      <c r="INV6" s="86"/>
      <c r="INW6" s="86"/>
      <c r="INX6" s="86"/>
      <c r="INY6" s="86"/>
      <c r="INZ6" s="86"/>
      <c r="IOA6" s="86"/>
      <c r="IOB6" s="86"/>
      <c r="IOC6" s="86"/>
      <c r="IOD6" s="86"/>
      <c r="IOE6" s="86"/>
      <c r="IOF6" s="86"/>
      <c r="IOG6" s="86"/>
      <c r="IOH6" s="86"/>
      <c r="IOI6" s="86"/>
      <c r="IOJ6" s="86"/>
      <c r="IOK6" s="86"/>
      <c r="IOL6" s="86"/>
      <c r="IOM6" s="86"/>
      <c r="ION6" s="86"/>
      <c r="IOO6" s="86"/>
      <c r="IOP6" s="86"/>
      <c r="IOQ6" s="86"/>
      <c r="IOR6" s="86"/>
      <c r="IOS6" s="86"/>
      <c r="IOT6" s="86"/>
      <c r="IOU6" s="86"/>
      <c r="IOV6" s="86"/>
      <c r="IOW6" s="86"/>
      <c r="IOX6" s="86"/>
      <c r="IOY6" s="86"/>
      <c r="IOZ6" s="86"/>
      <c r="IPA6" s="86"/>
      <c r="IPB6" s="86"/>
      <c r="IPC6" s="86"/>
      <c r="IPD6" s="86"/>
      <c r="IPE6" s="86"/>
      <c r="IPF6" s="86"/>
      <c r="IPG6" s="86"/>
      <c r="IPH6" s="86"/>
      <c r="IPI6" s="86"/>
      <c r="IPJ6" s="86"/>
      <c r="IPK6" s="86"/>
      <c r="IPL6" s="86"/>
      <c r="IPM6" s="86"/>
      <c r="IPN6" s="86"/>
      <c r="IPO6" s="86"/>
      <c r="IPP6" s="86"/>
      <c r="IPQ6" s="86"/>
      <c r="IPR6" s="86"/>
      <c r="IPS6" s="86"/>
      <c r="IPT6" s="86"/>
      <c r="IPU6" s="86"/>
      <c r="IPV6" s="86"/>
      <c r="IPW6" s="86"/>
      <c r="IPX6" s="86"/>
      <c r="IPY6" s="86"/>
      <c r="IPZ6" s="86"/>
      <c r="IQA6" s="86"/>
      <c r="IQB6" s="86"/>
      <c r="IQC6" s="86"/>
      <c r="IQD6" s="86"/>
      <c r="IQE6" s="86"/>
      <c r="IQF6" s="86"/>
      <c r="IQG6" s="86"/>
      <c r="IQH6" s="86"/>
      <c r="IQI6" s="86"/>
      <c r="IQJ6" s="86"/>
      <c r="IQK6" s="86"/>
      <c r="IQL6" s="86"/>
      <c r="IQM6" s="86"/>
      <c r="IQN6" s="86"/>
      <c r="IQO6" s="86"/>
      <c r="IQP6" s="86"/>
      <c r="IQQ6" s="86"/>
      <c r="IQR6" s="86"/>
      <c r="IQS6" s="86"/>
      <c r="IQT6" s="86"/>
      <c r="IQU6" s="86"/>
      <c r="IQV6" s="86"/>
      <c r="IQW6" s="86"/>
      <c r="IQX6" s="86"/>
      <c r="IQY6" s="86"/>
      <c r="IQZ6" s="86"/>
      <c r="IRA6" s="86"/>
      <c r="IRB6" s="86"/>
      <c r="IRC6" s="86"/>
      <c r="IRD6" s="86"/>
      <c r="IRE6" s="86"/>
      <c r="IRF6" s="86"/>
      <c r="IRG6" s="86"/>
      <c r="IRH6" s="86"/>
      <c r="IRI6" s="86"/>
      <c r="IRJ6" s="86"/>
      <c r="IRK6" s="86"/>
      <c r="IRL6" s="86"/>
      <c r="IRM6" s="86"/>
      <c r="IRN6" s="86"/>
      <c r="IRO6" s="86"/>
      <c r="IRP6" s="86"/>
      <c r="IRQ6" s="86"/>
      <c r="IRR6" s="86"/>
      <c r="IRS6" s="86"/>
      <c r="IRT6" s="86"/>
      <c r="IRU6" s="86"/>
      <c r="IRV6" s="86"/>
      <c r="IRW6" s="86"/>
      <c r="IRX6" s="86"/>
      <c r="IRY6" s="86"/>
      <c r="IRZ6" s="86"/>
      <c r="ISA6" s="86"/>
      <c r="ISB6" s="86"/>
      <c r="ISC6" s="86"/>
      <c r="ISD6" s="86"/>
      <c r="ISE6" s="86"/>
      <c r="ISF6" s="86"/>
      <c r="ISG6" s="86"/>
      <c r="ISH6" s="86"/>
      <c r="ISI6" s="86"/>
      <c r="ISJ6" s="86"/>
      <c r="ISK6" s="86"/>
      <c r="ISL6" s="86"/>
      <c r="ISM6" s="86"/>
      <c r="ISN6" s="86"/>
      <c r="ISO6" s="86"/>
      <c r="ISP6" s="86"/>
      <c r="ISQ6" s="86"/>
      <c r="ISR6" s="86"/>
      <c r="ISS6" s="86"/>
      <c r="IST6" s="86"/>
      <c r="ISU6" s="86"/>
      <c r="ISV6" s="86"/>
      <c r="ISW6" s="86"/>
      <c r="ISX6" s="86"/>
      <c r="ISY6" s="86"/>
      <c r="ISZ6" s="86"/>
      <c r="ITA6" s="86"/>
      <c r="ITB6" s="86"/>
      <c r="ITC6" s="86"/>
      <c r="ITD6" s="86"/>
      <c r="ITE6" s="86"/>
      <c r="ITF6" s="86"/>
      <c r="ITG6" s="86"/>
      <c r="ITH6" s="86"/>
      <c r="ITI6" s="86"/>
      <c r="ITJ6" s="86"/>
      <c r="ITK6" s="86"/>
      <c r="ITL6" s="86"/>
      <c r="ITM6" s="86"/>
      <c r="ITN6" s="86"/>
      <c r="ITO6" s="86"/>
      <c r="ITP6" s="86"/>
      <c r="ITQ6" s="86"/>
      <c r="ITR6" s="86"/>
      <c r="ITS6" s="86"/>
      <c r="ITT6" s="86"/>
      <c r="ITU6" s="86"/>
      <c r="ITV6" s="86"/>
      <c r="ITW6" s="86"/>
      <c r="ITX6" s="86"/>
      <c r="ITY6" s="86"/>
      <c r="ITZ6" s="86"/>
      <c r="IUA6" s="86"/>
      <c r="IUB6" s="86"/>
      <c r="IUC6" s="86"/>
      <c r="IUD6" s="86"/>
      <c r="IUE6" s="86"/>
      <c r="IUF6" s="86"/>
      <c r="IUG6" s="86"/>
      <c r="IUH6" s="86"/>
      <c r="IUI6" s="86"/>
      <c r="IUJ6" s="86"/>
      <c r="IUK6" s="86"/>
      <c r="IUL6" s="86"/>
      <c r="IUM6" s="86"/>
      <c r="IUN6" s="86"/>
      <c r="IUO6" s="86"/>
      <c r="IUP6" s="86"/>
      <c r="IUQ6" s="86"/>
      <c r="IUR6" s="86"/>
      <c r="IUS6" s="86"/>
      <c r="IUT6" s="86"/>
      <c r="IUU6" s="86"/>
      <c r="IUV6" s="86"/>
      <c r="IUW6" s="86"/>
      <c r="IUX6" s="86"/>
      <c r="IUY6" s="86"/>
      <c r="IUZ6" s="86"/>
      <c r="IVA6" s="86"/>
      <c r="IVB6" s="86"/>
      <c r="IVC6" s="86"/>
      <c r="IVD6" s="86"/>
      <c r="IVE6" s="86"/>
      <c r="IVF6" s="86"/>
      <c r="IVG6" s="86"/>
      <c r="IVH6" s="86"/>
      <c r="IVI6" s="86"/>
      <c r="IVJ6" s="86"/>
      <c r="IVK6" s="86"/>
      <c r="IVL6" s="86"/>
      <c r="IVM6" s="86"/>
      <c r="IVN6" s="86"/>
      <c r="IVO6" s="86"/>
      <c r="IVP6" s="86"/>
      <c r="IVQ6" s="86"/>
      <c r="IVR6" s="86"/>
      <c r="IVS6" s="86"/>
      <c r="IVT6" s="86"/>
      <c r="IVU6" s="86"/>
      <c r="IVV6" s="86"/>
      <c r="IVW6" s="86"/>
      <c r="IVX6" s="86"/>
      <c r="IVY6" s="86"/>
      <c r="IVZ6" s="86"/>
      <c r="IWA6" s="86"/>
      <c r="IWB6" s="86"/>
      <c r="IWC6" s="86"/>
      <c r="IWD6" s="86"/>
      <c r="IWE6" s="86"/>
      <c r="IWF6" s="86"/>
      <c r="IWG6" s="86"/>
      <c r="IWH6" s="86"/>
      <c r="IWI6" s="86"/>
      <c r="IWJ6" s="86"/>
      <c r="IWK6" s="86"/>
      <c r="IWL6" s="86"/>
      <c r="IWM6" s="86"/>
      <c r="IWN6" s="86"/>
      <c r="IWO6" s="86"/>
      <c r="IWP6" s="86"/>
      <c r="IWQ6" s="86"/>
      <c r="IWR6" s="86"/>
      <c r="IWS6" s="86"/>
      <c r="IWT6" s="86"/>
      <c r="IWU6" s="86"/>
      <c r="IWV6" s="86"/>
      <c r="IWW6" s="86"/>
      <c r="IWX6" s="86"/>
      <c r="IWY6" s="86"/>
      <c r="IWZ6" s="86"/>
      <c r="IXA6" s="86"/>
      <c r="IXB6" s="86"/>
      <c r="IXC6" s="86"/>
      <c r="IXD6" s="86"/>
      <c r="IXE6" s="86"/>
      <c r="IXF6" s="86"/>
      <c r="IXG6" s="86"/>
      <c r="IXH6" s="86"/>
      <c r="IXI6" s="86"/>
      <c r="IXJ6" s="86"/>
      <c r="IXK6" s="86"/>
      <c r="IXL6" s="86"/>
      <c r="IXM6" s="86"/>
      <c r="IXN6" s="86"/>
      <c r="IXO6" s="86"/>
      <c r="IXP6" s="86"/>
      <c r="IXQ6" s="86"/>
      <c r="IXR6" s="86"/>
      <c r="IXS6" s="86"/>
      <c r="IXT6" s="86"/>
      <c r="IXU6" s="86"/>
      <c r="IXV6" s="86"/>
      <c r="IXW6" s="86"/>
      <c r="IXX6" s="86"/>
      <c r="IXY6" s="86"/>
      <c r="IXZ6" s="86"/>
      <c r="IYA6" s="86"/>
      <c r="IYB6" s="86"/>
      <c r="IYC6" s="86"/>
      <c r="IYD6" s="86"/>
      <c r="IYE6" s="86"/>
      <c r="IYF6" s="86"/>
      <c r="IYG6" s="86"/>
      <c r="IYH6" s="86"/>
      <c r="IYI6" s="86"/>
      <c r="IYJ6" s="86"/>
      <c r="IYK6" s="86"/>
      <c r="IYL6" s="86"/>
      <c r="IYM6" s="86"/>
      <c r="IYN6" s="86"/>
      <c r="IYO6" s="86"/>
      <c r="IYP6" s="86"/>
      <c r="IYQ6" s="86"/>
      <c r="IYR6" s="86"/>
      <c r="IYS6" s="86"/>
      <c r="IYT6" s="86"/>
      <c r="IYU6" s="86"/>
      <c r="IYV6" s="86"/>
      <c r="IYW6" s="86"/>
      <c r="IYX6" s="86"/>
      <c r="IYY6" s="86"/>
      <c r="IYZ6" s="86"/>
      <c r="IZA6" s="86"/>
      <c r="IZB6" s="86"/>
      <c r="IZC6" s="86"/>
      <c r="IZD6" s="86"/>
      <c r="IZE6" s="86"/>
      <c r="IZF6" s="86"/>
      <c r="IZG6" s="86"/>
      <c r="IZH6" s="86"/>
      <c r="IZI6" s="86"/>
      <c r="IZJ6" s="86"/>
      <c r="IZK6" s="86"/>
      <c r="IZL6" s="86"/>
      <c r="IZM6" s="86"/>
      <c r="IZN6" s="86"/>
      <c r="IZO6" s="86"/>
      <c r="IZP6" s="86"/>
      <c r="IZQ6" s="86"/>
      <c r="IZR6" s="86"/>
      <c r="IZS6" s="86"/>
      <c r="IZT6" s="86"/>
      <c r="IZU6" s="86"/>
      <c r="IZV6" s="86"/>
      <c r="IZW6" s="86"/>
      <c r="IZX6" s="86"/>
      <c r="IZY6" s="86"/>
      <c r="IZZ6" s="86"/>
      <c r="JAA6" s="86"/>
      <c r="JAB6" s="86"/>
      <c r="JAC6" s="86"/>
      <c r="JAD6" s="86"/>
      <c r="JAE6" s="86"/>
      <c r="JAF6" s="86"/>
      <c r="JAG6" s="86"/>
      <c r="JAH6" s="86"/>
      <c r="JAI6" s="86"/>
      <c r="JAJ6" s="86"/>
      <c r="JAK6" s="86"/>
      <c r="JAL6" s="86"/>
      <c r="JAM6" s="86"/>
      <c r="JAN6" s="86"/>
      <c r="JAO6" s="86"/>
      <c r="JAP6" s="86"/>
      <c r="JAQ6" s="86"/>
      <c r="JAR6" s="86"/>
      <c r="JAS6" s="86"/>
      <c r="JAT6" s="86"/>
      <c r="JAU6" s="86"/>
      <c r="JAV6" s="86"/>
      <c r="JAW6" s="86"/>
      <c r="JAX6" s="86"/>
      <c r="JAY6" s="86"/>
      <c r="JAZ6" s="86"/>
      <c r="JBA6" s="86"/>
      <c r="JBB6" s="86"/>
      <c r="JBC6" s="86"/>
      <c r="JBD6" s="86"/>
      <c r="JBE6" s="86"/>
      <c r="JBF6" s="86"/>
      <c r="JBG6" s="86"/>
      <c r="JBH6" s="86"/>
      <c r="JBI6" s="86"/>
      <c r="JBJ6" s="86"/>
      <c r="JBK6" s="86"/>
      <c r="JBL6" s="86"/>
      <c r="JBM6" s="86"/>
      <c r="JBN6" s="86"/>
      <c r="JBO6" s="86"/>
      <c r="JBP6" s="86"/>
      <c r="JBQ6" s="86"/>
      <c r="JBR6" s="86"/>
      <c r="JBS6" s="86"/>
      <c r="JBT6" s="86"/>
      <c r="JBU6" s="86"/>
      <c r="JBV6" s="86"/>
      <c r="JBW6" s="86"/>
      <c r="JBX6" s="86"/>
      <c r="JBY6" s="86"/>
      <c r="JBZ6" s="86"/>
      <c r="JCA6" s="86"/>
      <c r="JCB6" s="86"/>
      <c r="JCC6" s="86"/>
      <c r="JCD6" s="86"/>
      <c r="JCE6" s="86"/>
      <c r="JCF6" s="86"/>
      <c r="JCG6" s="86"/>
      <c r="JCH6" s="86"/>
      <c r="JCI6" s="86"/>
      <c r="JCJ6" s="86"/>
      <c r="JCK6" s="86"/>
      <c r="JCL6" s="86"/>
      <c r="JCM6" s="86"/>
      <c r="JCN6" s="86"/>
      <c r="JCO6" s="86"/>
      <c r="JCP6" s="86"/>
      <c r="JCQ6" s="86"/>
      <c r="JCR6" s="86"/>
      <c r="JCS6" s="86"/>
      <c r="JCT6" s="86"/>
      <c r="JCU6" s="86"/>
      <c r="JCV6" s="86"/>
      <c r="JCW6" s="86"/>
      <c r="JCX6" s="86"/>
      <c r="JCY6" s="86"/>
      <c r="JCZ6" s="86"/>
      <c r="JDA6" s="86"/>
      <c r="JDB6" s="86"/>
      <c r="JDC6" s="86"/>
      <c r="JDD6" s="86"/>
      <c r="JDE6" s="86"/>
      <c r="JDF6" s="86"/>
      <c r="JDG6" s="86"/>
      <c r="JDH6" s="86"/>
      <c r="JDI6" s="86"/>
      <c r="JDJ6" s="86"/>
      <c r="JDK6" s="86"/>
      <c r="JDL6" s="86"/>
      <c r="JDM6" s="86"/>
      <c r="JDN6" s="86"/>
      <c r="JDO6" s="86"/>
      <c r="JDP6" s="86"/>
      <c r="JDQ6" s="86"/>
      <c r="JDR6" s="86"/>
      <c r="JDS6" s="86"/>
      <c r="JDT6" s="86"/>
      <c r="JDU6" s="86"/>
      <c r="JDV6" s="86"/>
      <c r="JDW6" s="86"/>
      <c r="JDX6" s="86"/>
      <c r="JDY6" s="86"/>
      <c r="JDZ6" s="86"/>
      <c r="JEA6" s="86"/>
      <c r="JEB6" s="86"/>
      <c r="JEC6" s="86"/>
      <c r="JED6" s="86"/>
      <c r="JEE6" s="86"/>
      <c r="JEF6" s="86"/>
      <c r="JEG6" s="86"/>
      <c r="JEH6" s="86"/>
      <c r="JEI6" s="86"/>
      <c r="JEJ6" s="86"/>
      <c r="JEK6" s="86"/>
      <c r="JEL6" s="86"/>
      <c r="JEM6" s="86"/>
      <c r="JEN6" s="86"/>
      <c r="JEO6" s="86"/>
      <c r="JEP6" s="86"/>
      <c r="JEQ6" s="86"/>
      <c r="JER6" s="86"/>
      <c r="JES6" s="86"/>
      <c r="JET6" s="86"/>
      <c r="JEU6" s="86"/>
      <c r="JEV6" s="86"/>
      <c r="JEW6" s="86"/>
      <c r="JEX6" s="86"/>
      <c r="JEY6" s="86"/>
      <c r="JEZ6" s="86"/>
      <c r="JFA6" s="86"/>
      <c r="JFB6" s="86"/>
      <c r="JFC6" s="86"/>
      <c r="JFD6" s="86"/>
      <c r="JFE6" s="86"/>
      <c r="JFF6" s="86"/>
      <c r="JFG6" s="86"/>
      <c r="JFH6" s="86"/>
      <c r="JFI6" s="86"/>
      <c r="JFJ6" s="86"/>
      <c r="JFK6" s="86"/>
      <c r="JFL6" s="86"/>
      <c r="JFM6" s="86"/>
      <c r="JFN6" s="86"/>
      <c r="JFO6" s="86"/>
      <c r="JFP6" s="86"/>
      <c r="JFQ6" s="86"/>
      <c r="JFR6" s="86"/>
      <c r="JFS6" s="86"/>
      <c r="JFT6" s="86"/>
      <c r="JFU6" s="86"/>
      <c r="JFV6" s="86"/>
      <c r="JFW6" s="86"/>
      <c r="JFX6" s="86"/>
      <c r="JFY6" s="86"/>
      <c r="JFZ6" s="86"/>
      <c r="JGA6" s="86"/>
      <c r="JGB6" s="86"/>
      <c r="JGC6" s="86"/>
      <c r="JGD6" s="86"/>
      <c r="JGE6" s="86"/>
      <c r="JGF6" s="86"/>
      <c r="JGG6" s="86"/>
      <c r="JGH6" s="86"/>
      <c r="JGI6" s="86"/>
      <c r="JGJ6" s="86"/>
      <c r="JGK6" s="86"/>
      <c r="JGL6" s="86"/>
      <c r="JGM6" s="86"/>
      <c r="JGN6" s="86"/>
      <c r="JGO6" s="86"/>
      <c r="JGP6" s="86"/>
      <c r="JGQ6" s="86"/>
      <c r="JGR6" s="86"/>
      <c r="JGS6" s="86"/>
      <c r="JGT6" s="86"/>
      <c r="JGU6" s="86"/>
      <c r="JGV6" s="86"/>
      <c r="JGW6" s="86"/>
      <c r="JGX6" s="86"/>
      <c r="JGY6" s="86"/>
      <c r="JGZ6" s="86"/>
      <c r="JHA6" s="86"/>
      <c r="JHB6" s="86"/>
      <c r="JHC6" s="86"/>
      <c r="JHD6" s="86"/>
      <c r="JHE6" s="86"/>
      <c r="JHF6" s="86"/>
      <c r="JHG6" s="86"/>
      <c r="JHH6" s="86"/>
      <c r="JHI6" s="86"/>
      <c r="JHJ6" s="86"/>
      <c r="JHK6" s="86"/>
      <c r="JHL6" s="86"/>
      <c r="JHM6" s="86"/>
      <c r="JHN6" s="86"/>
      <c r="JHO6" s="86"/>
      <c r="JHP6" s="86"/>
      <c r="JHQ6" s="86"/>
      <c r="JHR6" s="86"/>
      <c r="JHS6" s="86"/>
      <c r="JHT6" s="86"/>
      <c r="JHU6" s="86"/>
      <c r="JHV6" s="86"/>
      <c r="JHW6" s="86"/>
      <c r="JHX6" s="86"/>
      <c r="JHY6" s="86"/>
      <c r="JHZ6" s="86"/>
      <c r="JIA6" s="86"/>
      <c r="JIB6" s="86"/>
      <c r="JIC6" s="86"/>
      <c r="JID6" s="86"/>
      <c r="JIE6" s="86"/>
      <c r="JIF6" s="86"/>
      <c r="JIG6" s="86"/>
      <c r="JIH6" s="86"/>
      <c r="JII6" s="86"/>
      <c r="JIJ6" s="86"/>
      <c r="JIK6" s="86"/>
      <c r="JIL6" s="86"/>
      <c r="JIM6" s="86"/>
      <c r="JIN6" s="86"/>
      <c r="JIO6" s="86"/>
      <c r="JIP6" s="86"/>
      <c r="JIQ6" s="86"/>
      <c r="JIR6" s="86"/>
      <c r="JIS6" s="86"/>
      <c r="JIT6" s="86"/>
      <c r="JIU6" s="86"/>
      <c r="JIV6" s="86"/>
      <c r="JIW6" s="86"/>
      <c r="JIX6" s="86"/>
      <c r="JIY6" s="86"/>
      <c r="JIZ6" s="86"/>
      <c r="JJA6" s="86"/>
      <c r="JJB6" s="86"/>
      <c r="JJC6" s="86"/>
      <c r="JJD6" s="86"/>
      <c r="JJE6" s="86"/>
      <c r="JJF6" s="86"/>
      <c r="JJG6" s="86"/>
      <c r="JJH6" s="86"/>
      <c r="JJI6" s="86"/>
      <c r="JJJ6" s="86"/>
      <c r="JJK6" s="86"/>
      <c r="JJL6" s="86"/>
      <c r="JJM6" s="86"/>
      <c r="JJN6" s="86"/>
      <c r="JJO6" s="86"/>
      <c r="JJP6" s="86"/>
      <c r="JJQ6" s="86"/>
      <c r="JJR6" s="86"/>
      <c r="JJS6" s="86"/>
      <c r="JJT6" s="86"/>
      <c r="JJU6" s="86"/>
      <c r="JJV6" s="86"/>
      <c r="JJW6" s="86"/>
      <c r="JJX6" s="86"/>
      <c r="JJY6" s="86"/>
      <c r="JJZ6" s="86"/>
      <c r="JKA6" s="86"/>
      <c r="JKB6" s="86"/>
      <c r="JKC6" s="86"/>
      <c r="JKD6" s="86"/>
      <c r="JKE6" s="86"/>
      <c r="JKF6" s="86"/>
      <c r="JKG6" s="86"/>
      <c r="JKH6" s="86"/>
      <c r="JKI6" s="86"/>
      <c r="JKJ6" s="86"/>
      <c r="JKK6" s="86"/>
      <c r="JKL6" s="86"/>
      <c r="JKM6" s="86"/>
      <c r="JKN6" s="86"/>
      <c r="JKO6" s="86"/>
      <c r="JKP6" s="86"/>
      <c r="JKQ6" s="86"/>
      <c r="JKR6" s="86"/>
      <c r="JKS6" s="86"/>
      <c r="JKT6" s="86"/>
      <c r="JKU6" s="86"/>
      <c r="JKV6" s="86"/>
      <c r="JKW6" s="86"/>
      <c r="JKX6" s="86"/>
      <c r="JKY6" s="86"/>
      <c r="JKZ6" s="86"/>
      <c r="JLA6" s="86"/>
      <c r="JLB6" s="86"/>
      <c r="JLC6" s="86"/>
      <c r="JLD6" s="86"/>
      <c r="JLE6" s="86"/>
      <c r="JLF6" s="86"/>
      <c r="JLG6" s="86"/>
      <c r="JLH6" s="86"/>
      <c r="JLI6" s="86"/>
      <c r="JLJ6" s="86"/>
      <c r="JLK6" s="86"/>
      <c r="JLL6" s="86"/>
      <c r="JLM6" s="86"/>
      <c r="JLN6" s="86"/>
      <c r="JLO6" s="86"/>
      <c r="JLP6" s="86"/>
      <c r="JLQ6" s="86"/>
      <c r="JLR6" s="86"/>
      <c r="JLS6" s="86"/>
      <c r="JLT6" s="86"/>
      <c r="JLU6" s="86"/>
      <c r="JLV6" s="86"/>
      <c r="JLW6" s="86"/>
      <c r="JLX6" s="86"/>
      <c r="JLY6" s="86"/>
      <c r="JLZ6" s="86"/>
      <c r="JMA6" s="86"/>
      <c r="JMB6" s="86"/>
      <c r="JMC6" s="86"/>
      <c r="JMD6" s="86"/>
      <c r="JME6" s="86"/>
      <c r="JMF6" s="86"/>
      <c r="JMG6" s="86"/>
      <c r="JMH6" s="86"/>
      <c r="JMI6" s="86"/>
      <c r="JMJ6" s="86"/>
      <c r="JMK6" s="86"/>
      <c r="JML6" s="86"/>
      <c r="JMM6" s="86"/>
      <c r="JMN6" s="86"/>
      <c r="JMO6" s="86"/>
      <c r="JMP6" s="86"/>
      <c r="JMQ6" s="86"/>
      <c r="JMR6" s="86"/>
      <c r="JMS6" s="86"/>
      <c r="JMT6" s="86"/>
      <c r="JMU6" s="86"/>
      <c r="JMV6" s="86"/>
      <c r="JMW6" s="86"/>
      <c r="JMX6" s="86"/>
      <c r="JMY6" s="86"/>
      <c r="JMZ6" s="86"/>
      <c r="JNA6" s="86"/>
      <c r="JNB6" s="86"/>
      <c r="JNC6" s="86"/>
      <c r="JND6" s="86"/>
      <c r="JNE6" s="86"/>
      <c r="JNF6" s="86"/>
      <c r="JNG6" s="86"/>
      <c r="JNH6" s="86"/>
      <c r="JNI6" s="86"/>
      <c r="JNJ6" s="86"/>
      <c r="JNK6" s="86"/>
      <c r="JNL6" s="86"/>
      <c r="JNM6" s="86"/>
      <c r="JNN6" s="86"/>
      <c r="JNO6" s="86"/>
      <c r="JNP6" s="86"/>
      <c r="JNQ6" s="86"/>
      <c r="JNR6" s="86"/>
      <c r="JNS6" s="86"/>
      <c r="JNT6" s="86"/>
      <c r="JNU6" s="86"/>
      <c r="JNV6" s="86"/>
      <c r="JNW6" s="86"/>
      <c r="JNX6" s="86"/>
      <c r="JNY6" s="86"/>
      <c r="JNZ6" s="86"/>
      <c r="JOA6" s="86"/>
      <c r="JOB6" s="86"/>
      <c r="JOC6" s="86"/>
      <c r="JOD6" s="86"/>
      <c r="JOE6" s="86"/>
      <c r="JOF6" s="86"/>
      <c r="JOG6" s="86"/>
      <c r="JOH6" s="86"/>
      <c r="JOI6" s="86"/>
      <c r="JOJ6" s="86"/>
      <c r="JOK6" s="86"/>
      <c r="JOL6" s="86"/>
      <c r="JOM6" s="86"/>
      <c r="JON6" s="86"/>
      <c r="JOO6" s="86"/>
      <c r="JOP6" s="86"/>
      <c r="JOQ6" s="86"/>
      <c r="JOR6" s="86"/>
      <c r="JOS6" s="86"/>
      <c r="JOT6" s="86"/>
      <c r="JOU6" s="86"/>
      <c r="JOV6" s="86"/>
      <c r="JOW6" s="86"/>
      <c r="JOX6" s="86"/>
      <c r="JOY6" s="86"/>
      <c r="JOZ6" s="86"/>
      <c r="JPA6" s="86"/>
      <c r="JPB6" s="86"/>
      <c r="JPC6" s="86"/>
      <c r="JPD6" s="86"/>
      <c r="JPE6" s="86"/>
      <c r="JPF6" s="86"/>
      <c r="JPG6" s="86"/>
      <c r="JPH6" s="86"/>
      <c r="JPI6" s="86"/>
      <c r="JPJ6" s="86"/>
      <c r="JPK6" s="86"/>
      <c r="JPL6" s="86"/>
      <c r="JPM6" s="86"/>
      <c r="JPN6" s="86"/>
      <c r="JPO6" s="86"/>
      <c r="JPP6" s="86"/>
      <c r="JPQ6" s="86"/>
      <c r="JPR6" s="86"/>
      <c r="JPS6" s="86"/>
      <c r="JPT6" s="86"/>
      <c r="JPU6" s="86"/>
      <c r="JPV6" s="86"/>
      <c r="JPW6" s="86"/>
      <c r="JPX6" s="86"/>
      <c r="JPY6" s="86"/>
      <c r="JPZ6" s="86"/>
      <c r="JQA6" s="86"/>
      <c r="JQB6" s="86"/>
      <c r="JQC6" s="86"/>
      <c r="JQD6" s="86"/>
      <c r="JQE6" s="86"/>
      <c r="JQF6" s="86"/>
      <c r="JQG6" s="86"/>
      <c r="JQH6" s="86"/>
      <c r="JQI6" s="86"/>
      <c r="JQJ6" s="86"/>
      <c r="JQK6" s="86"/>
      <c r="JQL6" s="86"/>
      <c r="JQM6" s="86"/>
      <c r="JQN6" s="86"/>
      <c r="JQO6" s="86"/>
      <c r="JQP6" s="86"/>
      <c r="JQQ6" s="86"/>
      <c r="JQR6" s="86"/>
      <c r="JQS6" s="86"/>
      <c r="JQT6" s="86"/>
      <c r="JQU6" s="86"/>
      <c r="JQV6" s="86"/>
      <c r="JQW6" s="86"/>
      <c r="JQX6" s="86"/>
      <c r="JQY6" s="86"/>
      <c r="JQZ6" s="86"/>
      <c r="JRA6" s="86"/>
      <c r="JRB6" s="86"/>
      <c r="JRC6" s="86"/>
      <c r="JRD6" s="86"/>
      <c r="JRE6" s="86"/>
      <c r="JRF6" s="86"/>
      <c r="JRG6" s="86"/>
      <c r="JRH6" s="86"/>
      <c r="JRI6" s="86"/>
      <c r="JRJ6" s="86"/>
      <c r="JRK6" s="86"/>
      <c r="JRL6" s="86"/>
      <c r="JRM6" s="86"/>
      <c r="JRN6" s="86"/>
      <c r="JRO6" s="86"/>
      <c r="JRP6" s="86"/>
      <c r="JRQ6" s="86"/>
      <c r="JRR6" s="86"/>
      <c r="JRS6" s="86"/>
      <c r="JRT6" s="86"/>
      <c r="JRU6" s="86"/>
      <c r="JRV6" s="86"/>
      <c r="JRW6" s="86"/>
      <c r="JRX6" s="86"/>
      <c r="JRY6" s="86"/>
      <c r="JRZ6" s="86"/>
      <c r="JSA6" s="86"/>
      <c r="JSB6" s="86"/>
      <c r="JSC6" s="86"/>
      <c r="JSD6" s="86"/>
      <c r="JSE6" s="86"/>
      <c r="JSF6" s="86"/>
      <c r="JSG6" s="86"/>
      <c r="JSH6" s="86"/>
      <c r="JSI6" s="86"/>
      <c r="JSJ6" s="86"/>
      <c r="JSK6" s="86"/>
      <c r="JSL6" s="86"/>
      <c r="JSM6" s="86"/>
      <c r="JSN6" s="86"/>
      <c r="JSO6" s="86"/>
      <c r="JSP6" s="86"/>
      <c r="JSQ6" s="86"/>
      <c r="JSR6" s="86"/>
      <c r="JSS6" s="86"/>
      <c r="JST6" s="86"/>
      <c r="JSU6" s="86"/>
      <c r="JSV6" s="86"/>
      <c r="JSW6" s="86"/>
      <c r="JSX6" s="86"/>
      <c r="JSY6" s="86"/>
      <c r="JSZ6" s="86"/>
      <c r="JTA6" s="86"/>
      <c r="JTB6" s="86"/>
      <c r="JTC6" s="86"/>
      <c r="JTD6" s="86"/>
      <c r="JTE6" s="86"/>
      <c r="JTF6" s="86"/>
      <c r="JTG6" s="86"/>
      <c r="JTH6" s="86"/>
      <c r="JTI6" s="86"/>
      <c r="JTJ6" s="86"/>
      <c r="JTK6" s="86"/>
      <c r="JTL6" s="86"/>
      <c r="JTM6" s="86"/>
      <c r="JTN6" s="86"/>
      <c r="JTO6" s="86"/>
      <c r="JTP6" s="86"/>
      <c r="JTQ6" s="86"/>
      <c r="JTR6" s="86"/>
      <c r="JTS6" s="86"/>
      <c r="JTT6" s="86"/>
      <c r="JTU6" s="86"/>
      <c r="JTV6" s="86"/>
      <c r="JTW6" s="86"/>
      <c r="JTX6" s="86"/>
      <c r="JTY6" s="86"/>
      <c r="JTZ6" s="86"/>
      <c r="JUA6" s="86"/>
      <c r="JUB6" s="86"/>
      <c r="JUC6" s="86"/>
      <c r="JUD6" s="86"/>
      <c r="JUE6" s="86"/>
      <c r="JUF6" s="86"/>
      <c r="JUG6" s="86"/>
      <c r="JUH6" s="86"/>
      <c r="JUI6" s="86"/>
      <c r="JUJ6" s="86"/>
      <c r="JUK6" s="86"/>
      <c r="JUL6" s="86"/>
      <c r="JUM6" s="86"/>
      <c r="JUN6" s="86"/>
      <c r="JUO6" s="86"/>
      <c r="JUP6" s="86"/>
      <c r="JUQ6" s="86"/>
      <c r="JUR6" s="86"/>
      <c r="JUS6" s="86"/>
      <c r="JUT6" s="86"/>
      <c r="JUU6" s="86"/>
      <c r="JUV6" s="86"/>
      <c r="JUW6" s="86"/>
      <c r="JUX6" s="86"/>
      <c r="JUY6" s="86"/>
      <c r="JUZ6" s="86"/>
      <c r="JVA6" s="86"/>
      <c r="JVB6" s="86"/>
      <c r="JVC6" s="86"/>
      <c r="JVD6" s="86"/>
      <c r="JVE6" s="86"/>
      <c r="JVF6" s="86"/>
      <c r="JVG6" s="86"/>
      <c r="JVH6" s="86"/>
      <c r="JVI6" s="86"/>
      <c r="JVJ6" s="86"/>
      <c r="JVK6" s="86"/>
      <c r="JVL6" s="86"/>
      <c r="JVM6" s="86"/>
      <c r="JVN6" s="86"/>
      <c r="JVO6" s="86"/>
      <c r="JVP6" s="86"/>
      <c r="JVQ6" s="86"/>
      <c r="JVR6" s="86"/>
      <c r="JVS6" s="86"/>
      <c r="JVT6" s="86"/>
      <c r="JVU6" s="86"/>
      <c r="JVV6" s="86"/>
      <c r="JVW6" s="86"/>
      <c r="JVX6" s="86"/>
      <c r="JVY6" s="86"/>
      <c r="JVZ6" s="86"/>
      <c r="JWA6" s="86"/>
      <c r="JWB6" s="86"/>
      <c r="JWC6" s="86"/>
      <c r="JWD6" s="86"/>
      <c r="JWE6" s="86"/>
      <c r="JWF6" s="86"/>
      <c r="JWG6" s="86"/>
      <c r="JWH6" s="86"/>
      <c r="JWI6" s="86"/>
      <c r="JWJ6" s="86"/>
      <c r="JWK6" s="86"/>
      <c r="JWL6" s="86"/>
      <c r="JWM6" s="86"/>
      <c r="JWN6" s="86"/>
      <c r="JWO6" s="86"/>
      <c r="JWP6" s="86"/>
      <c r="JWQ6" s="86"/>
      <c r="JWR6" s="86"/>
      <c r="JWS6" s="86"/>
      <c r="JWT6" s="86"/>
      <c r="JWU6" s="86"/>
      <c r="JWV6" s="86"/>
      <c r="JWW6" s="86"/>
      <c r="JWX6" s="86"/>
      <c r="JWY6" s="86"/>
      <c r="JWZ6" s="86"/>
      <c r="JXA6" s="86"/>
      <c r="JXB6" s="86"/>
      <c r="JXC6" s="86"/>
      <c r="JXD6" s="86"/>
      <c r="JXE6" s="86"/>
      <c r="JXF6" s="86"/>
      <c r="JXG6" s="86"/>
      <c r="JXH6" s="86"/>
      <c r="JXI6" s="86"/>
      <c r="JXJ6" s="86"/>
      <c r="JXK6" s="86"/>
      <c r="JXL6" s="86"/>
      <c r="JXM6" s="86"/>
      <c r="JXN6" s="86"/>
      <c r="JXO6" s="86"/>
      <c r="JXP6" s="86"/>
      <c r="JXQ6" s="86"/>
      <c r="JXR6" s="86"/>
      <c r="JXS6" s="86"/>
      <c r="JXT6" s="86"/>
      <c r="JXU6" s="86"/>
      <c r="JXV6" s="86"/>
      <c r="JXW6" s="86"/>
      <c r="JXX6" s="86"/>
      <c r="JXY6" s="86"/>
      <c r="JXZ6" s="86"/>
      <c r="JYA6" s="86"/>
      <c r="JYB6" s="86"/>
      <c r="JYC6" s="86"/>
      <c r="JYD6" s="86"/>
      <c r="JYE6" s="86"/>
      <c r="JYF6" s="86"/>
      <c r="JYG6" s="86"/>
      <c r="JYH6" s="86"/>
      <c r="JYI6" s="86"/>
      <c r="JYJ6" s="86"/>
      <c r="JYK6" s="86"/>
      <c r="JYL6" s="86"/>
      <c r="JYM6" s="86"/>
      <c r="JYN6" s="86"/>
      <c r="JYO6" s="86"/>
      <c r="JYP6" s="86"/>
      <c r="JYQ6" s="86"/>
      <c r="JYR6" s="86"/>
      <c r="JYS6" s="86"/>
      <c r="JYT6" s="86"/>
      <c r="JYU6" s="86"/>
      <c r="JYV6" s="86"/>
      <c r="JYW6" s="86"/>
      <c r="JYX6" s="86"/>
      <c r="JYY6" s="86"/>
      <c r="JYZ6" s="86"/>
      <c r="JZA6" s="86"/>
      <c r="JZB6" s="86"/>
      <c r="JZC6" s="86"/>
      <c r="JZD6" s="86"/>
      <c r="JZE6" s="86"/>
      <c r="JZF6" s="86"/>
      <c r="JZG6" s="86"/>
      <c r="JZH6" s="86"/>
      <c r="JZI6" s="86"/>
      <c r="JZJ6" s="86"/>
      <c r="JZK6" s="86"/>
      <c r="JZL6" s="86"/>
      <c r="JZM6" s="86"/>
      <c r="JZN6" s="86"/>
      <c r="JZO6" s="86"/>
      <c r="JZP6" s="86"/>
      <c r="JZQ6" s="86"/>
      <c r="JZR6" s="86"/>
      <c r="JZS6" s="86"/>
      <c r="JZT6" s="86"/>
      <c r="JZU6" s="86"/>
      <c r="JZV6" s="86"/>
      <c r="JZW6" s="86"/>
      <c r="JZX6" s="86"/>
      <c r="JZY6" s="86"/>
      <c r="JZZ6" s="86"/>
      <c r="KAA6" s="86"/>
      <c r="KAB6" s="86"/>
      <c r="KAC6" s="86"/>
      <c r="KAD6" s="86"/>
      <c r="KAE6" s="86"/>
      <c r="KAF6" s="86"/>
      <c r="KAG6" s="86"/>
      <c r="KAH6" s="86"/>
      <c r="KAI6" s="86"/>
      <c r="KAJ6" s="86"/>
      <c r="KAK6" s="86"/>
      <c r="KAL6" s="86"/>
      <c r="KAM6" s="86"/>
      <c r="KAN6" s="86"/>
      <c r="KAO6" s="86"/>
      <c r="KAP6" s="86"/>
      <c r="KAQ6" s="86"/>
      <c r="KAR6" s="86"/>
      <c r="KAS6" s="86"/>
      <c r="KAT6" s="86"/>
      <c r="KAU6" s="86"/>
      <c r="KAV6" s="86"/>
      <c r="KAW6" s="86"/>
      <c r="KAX6" s="86"/>
      <c r="KAY6" s="86"/>
      <c r="KAZ6" s="86"/>
      <c r="KBA6" s="86"/>
      <c r="KBB6" s="86"/>
      <c r="KBC6" s="86"/>
      <c r="KBD6" s="86"/>
      <c r="KBE6" s="86"/>
      <c r="KBF6" s="86"/>
      <c r="KBG6" s="86"/>
      <c r="KBH6" s="86"/>
      <c r="KBI6" s="86"/>
      <c r="KBJ6" s="86"/>
      <c r="KBK6" s="86"/>
      <c r="KBL6" s="86"/>
      <c r="KBM6" s="86"/>
      <c r="KBN6" s="86"/>
      <c r="KBO6" s="86"/>
      <c r="KBP6" s="86"/>
      <c r="KBQ6" s="86"/>
      <c r="KBR6" s="86"/>
      <c r="KBS6" s="86"/>
      <c r="KBT6" s="86"/>
      <c r="KBU6" s="86"/>
      <c r="KBV6" s="86"/>
      <c r="KBW6" s="86"/>
      <c r="KBX6" s="86"/>
      <c r="KBY6" s="86"/>
      <c r="KBZ6" s="86"/>
      <c r="KCA6" s="86"/>
      <c r="KCB6" s="86"/>
      <c r="KCC6" s="86"/>
      <c r="KCD6" s="86"/>
      <c r="KCE6" s="86"/>
      <c r="KCF6" s="86"/>
      <c r="KCG6" s="86"/>
      <c r="KCH6" s="86"/>
      <c r="KCI6" s="86"/>
      <c r="KCJ6" s="86"/>
      <c r="KCK6" s="86"/>
      <c r="KCL6" s="86"/>
      <c r="KCM6" s="86"/>
      <c r="KCN6" s="86"/>
      <c r="KCO6" s="86"/>
      <c r="KCP6" s="86"/>
      <c r="KCQ6" s="86"/>
      <c r="KCR6" s="86"/>
      <c r="KCS6" s="86"/>
      <c r="KCT6" s="86"/>
      <c r="KCU6" s="86"/>
      <c r="KCV6" s="86"/>
      <c r="KCW6" s="86"/>
      <c r="KCX6" s="86"/>
      <c r="KCY6" s="86"/>
      <c r="KCZ6" s="86"/>
      <c r="KDA6" s="86"/>
      <c r="KDB6" s="86"/>
      <c r="KDC6" s="86"/>
      <c r="KDD6" s="86"/>
      <c r="KDE6" s="86"/>
      <c r="KDF6" s="86"/>
      <c r="KDG6" s="86"/>
      <c r="KDH6" s="86"/>
      <c r="KDI6" s="86"/>
      <c r="KDJ6" s="86"/>
      <c r="KDK6" s="86"/>
      <c r="KDL6" s="86"/>
      <c r="KDM6" s="86"/>
      <c r="KDN6" s="86"/>
      <c r="KDO6" s="86"/>
      <c r="KDP6" s="86"/>
      <c r="KDQ6" s="86"/>
      <c r="KDR6" s="86"/>
      <c r="KDS6" s="86"/>
      <c r="KDT6" s="86"/>
      <c r="KDU6" s="86"/>
      <c r="KDV6" s="86"/>
      <c r="KDW6" s="86"/>
      <c r="KDX6" s="86"/>
      <c r="KDY6" s="86"/>
      <c r="KDZ6" s="86"/>
      <c r="KEA6" s="86"/>
      <c r="KEB6" s="86"/>
      <c r="KEC6" s="86"/>
      <c r="KED6" s="86"/>
      <c r="KEE6" s="86"/>
      <c r="KEF6" s="86"/>
      <c r="KEG6" s="86"/>
      <c r="KEH6" s="86"/>
      <c r="KEI6" s="86"/>
      <c r="KEJ6" s="86"/>
      <c r="KEK6" s="86"/>
      <c r="KEL6" s="86"/>
      <c r="KEM6" s="86"/>
      <c r="KEN6" s="86"/>
      <c r="KEO6" s="86"/>
      <c r="KEP6" s="86"/>
      <c r="KEQ6" s="86"/>
      <c r="KER6" s="86"/>
      <c r="KES6" s="86"/>
      <c r="KET6" s="86"/>
      <c r="KEU6" s="86"/>
      <c r="KEV6" s="86"/>
      <c r="KEW6" s="86"/>
      <c r="KEX6" s="86"/>
      <c r="KEY6" s="86"/>
      <c r="KEZ6" s="86"/>
      <c r="KFA6" s="86"/>
      <c r="KFB6" s="86"/>
      <c r="KFC6" s="86"/>
      <c r="KFD6" s="86"/>
      <c r="KFE6" s="86"/>
      <c r="KFF6" s="86"/>
      <c r="KFG6" s="86"/>
      <c r="KFH6" s="86"/>
      <c r="KFI6" s="86"/>
      <c r="KFJ6" s="86"/>
      <c r="KFK6" s="86"/>
      <c r="KFL6" s="86"/>
      <c r="KFM6" s="86"/>
      <c r="KFN6" s="86"/>
      <c r="KFO6" s="86"/>
      <c r="KFP6" s="86"/>
      <c r="KFQ6" s="86"/>
      <c r="KFR6" s="86"/>
      <c r="KFS6" s="86"/>
      <c r="KFT6" s="86"/>
      <c r="KFU6" s="86"/>
      <c r="KFV6" s="86"/>
      <c r="KFW6" s="86"/>
      <c r="KFX6" s="86"/>
      <c r="KFY6" s="86"/>
      <c r="KFZ6" s="86"/>
      <c r="KGA6" s="86"/>
      <c r="KGB6" s="86"/>
      <c r="KGC6" s="86"/>
      <c r="KGD6" s="86"/>
      <c r="KGE6" s="86"/>
      <c r="KGF6" s="86"/>
      <c r="KGG6" s="86"/>
      <c r="KGH6" s="86"/>
      <c r="KGI6" s="86"/>
      <c r="KGJ6" s="86"/>
      <c r="KGK6" s="86"/>
      <c r="KGL6" s="86"/>
      <c r="KGM6" s="86"/>
      <c r="KGN6" s="86"/>
      <c r="KGO6" s="86"/>
      <c r="KGP6" s="86"/>
      <c r="KGQ6" s="86"/>
      <c r="KGR6" s="86"/>
      <c r="KGS6" s="86"/>
      <c r="KGT6" s="86"/>
      <c r="KGU6" s="86"/>
      <c r="KGV6" s="86"/>
      <c r="KGW6" s="86"/>
      <c r="KGX6" s="86"/>
      <c r="KGY6" s="86"/>
      <c r="KGZ6" s="86"/>
      <c r="KHA6" s="86"/>
      <c r="KHB6" s="86"/>
      <c r="KHC6" s="86"/>
      <c r="KHD6" s="86"/>
      <c r="KHE6" s="86"/>
      <c r="KHF6" s="86"/>
      <c r="KHG6" s="86"/>
      <c r="KHH6" s="86"/>
      <c r="KHI6" s="86"/>
      <c r="KHJ6" s="86"/>
      <c r="KHK6" s="86"/>
      <c r="KHL6" s="86"/>
      <c r="KHM6" s="86"/>
      <c r="KHN6" s="86"/>
      <c r="KHO6" s="86"/>
      <c r="KHP6" s="86"/>
      <c r="KHQ6" s="86"/>
      <c r="KHR6" s="86"/>
      <c r="KHS6" s="86"/>
      <c r="KHT6" s="86"/>
      <c r="KHU6" s="86"/>
      <c r="KHV6" s="86"/>
      <c r="KHW6" s="86"/>
      <c r="KHX6" s="86"/>
      <c r="KHY6" s="86"/>
      <c r="KHZ6" s="86"/>
      <c r="KIA6" s="86"/>
      <c r="KIB6" s="86"/>
      <c r="KIC6" s="86"/>
      <c r="KID6" s="86"/>
      <c r="KIE6" s="86"/>
      <c r="KIF6" s="86"/>
      <c r="KIG6" s="86"/>
      <c r="KIH6" s="86"/>
      <c r="KII6" s="86"/>
      <c r="KIJ6" s="86"/>
      <c r="KIK6" s="86"/>
      <c r="KIL6" s="86"/>
      <c r="KIM6" s="86"/>
      <c r="KIN6" s="86"/>
      <c r="KIO6" s="86"/>
      <c r="KIP6" s="86"/>
      <c r="KIQ6" s="86"/>
      <c r="KIR6" s="86"/>
      <c r="KIS6" s="86"/>
      <c r="KIT6" s="86"/>
      <c r="KIU6" s="86"/>
      <c r="KIV6" s="86"/>
      <c r="KIW6" s="86"/>
      <c r="KIX6" s="86"/>
      <c r="KIY6" s="86"/>
      <c r="KIZ6" s="86"/>
      <c r="KJA6" s="86"/>
      <c r="KJB6" s="86"/>
      <c r="KJC6" s="86"/>
      <c r="KJD6" s="86"/>
      <c r="KJE6" s="86"/>
      <c r="KJF6" s="86"/>
      <c r="KJG6" s="86"/>
      <c r="KJH6" s="86"/>
      <c r="KJI6" s="86"/>
      <c r="KJJ6" s="86"/>
      <c r="KJK6" s="86"/>
      <c r="KJL6" s="86"/>
      <c r="KJM6" s="86"/>
      <c r="KJN6" s="86"/>
      <c r="KJO6" s="86"/>
      <c r="KJP6" s="86"/>
      <c r="KJQ6" s="86"/>
      <c r="KJR6" s="86"/>
      <c r="KJS6" s="86"/>
      <c r="KJT6" s="86"/>
      <c r="KJU6" s="86"/>
      <c r="KJV6" s="86"/>
      <c r="KJW6" s="86"/>
      <c r="KJX6" s="86"/>
      <c r="KJY6" s="86"/>
      <c r="KJZ6" s="86"/>
      <c r="KKA6" s="86"/>
      <c r="KKB6" s="86"/>
      <c r="KKC6" s="86"/>
      <c r="KKD6" s="86"/>
      <c r="KKE6" s="86"/>
      <c r="KKF6" s="86"/>
      <c r="KKG6" s="86"/>
      <c r="KKH6" s="86"/>
      <c r="KKI6" s="86"/>
      <c r="KKJ6" s="86"/>
      <c r="KKK6" s="86"/>
      <c r="KKL6" s="86"/>
      <c r="KKM6" s="86"/>
      <c r="KKN6" s="86"/>
      <c r="KKO6" s="86"/>
      <c r="KKP6" s="86"/>
      <c r="KKQ6" s="86"/>
      <c r="KKR6" s="86"/>
      <c r="KKS6" s="86"/>
      <c r="KKT6" s="86"/>
      <c r="KKU6" s="86"/>
      <c r="KKV6" s="86"/>
      <c r="KKW6" s="86"/>
      <c r="KKX6" s="86"/>
      <c r="KKY6" s="86"/>
      <c r="KKZ6" s="86"/>
      <c r="KLA6" s="86"/>
      <c r="KLB6" s="86"/>
      <c r="KLC6" s="86"/>
      <c r="KLD6" s="86"/>
      <c r="KLE6" s="86"/>
      <c r="KLF6" s="86"/>
      <c r="KLG6" s="86"/>
      <c r="KLH6" s="86"/>
      <c r="KLI6" s="86"/>
      <c r="KLJ6" s="86"/>
      <c r="KLK6" s="86"/>
      <c r="KLL6" s="86"/>
      <c r="KLM6" s="86"/>
      <c r="KLN6" s="86"/>
      <c r="KLO6" s="86"/>
      <c r="KLP6" s="86"/>
      <c r="KLQ6" s="86"/>
      <c r="KLR6" s="86"/>
      <c r="KLS6" s="86"/>
      <c r="KLT6" s="86"/>
      <c r="KLU6" s="86"/>
      <c r="KLV6" s="86"/>
      <c r="KLW6" s="86"/>
      <c r="KLX6" s="86"/>
      <c r="KLY6" s="86"/>
      <c r="KLZ6" s="86"/>
      <c r="KMA6" s="86"/>
      <c r="KMB6" s="86"/>
      <c r="KMC6" s="86"/>
      <c r="KMD6" s="86"/>
      <c r="KME6" s="86"/>
      <c r="KMF6" s="86"/>
      <c r="KMG6" s="86"/>
      <c r="KMH6" s="86"/>
      <c r="KMI6" s="86"/>
      <c r="KMJ6" s="86"/>
      <c r="KMK6" s="86"/>
      <c r="KML6" s="86"/>
      <c r="KMM6" s="86"/>
      <c r="KMN6" s="86"/>
      <c r="KMO6" s="86"/>
      <c r="KMP6" s="86"/>
      <c r="KMQ6" s="86"/>
      <c r="KMR6" s="86"/>
      <c r="KMS6" s="86"/>
      <c r="KMT6" s="86"/>
      <c r="KMU6" s="86"/>
      <c r="KMV6" s="86"/>
      <c r="KMW6" s="86"/>
      <c r="KMX6" s="86"/>
      <c r="KMY6" s="86"/>
      <c r="KMZ6" s="86"/>
      <c r="KNA6" s="86"/>
      <c r="KNB6" s="86"/>
      <c r="KNC6" s="86"/>
      <c r="KND6" s="86"/>
      <c r="KNE6" s="86"/>
      <c r="KNF6" s="86"/>
      <c r="KNG6" s="86"/>
      <c r="KNH6" s="86"/>
      <c r="KNI6" s="86"/>
      <c r="KNJ6" s="86"/>
      <c r="KNK6" s="86"/>
      <c r="KNL6" s="86"/>
      <c r="KNM6" s="86"/>
      <c r="KNN6" s="86"/>
      <c r="KNO6" s="86"/>
      <c r="KNP6" s="86"/>
      <c r="KNQ6" s="86"/>
      <c r="KNR6" s="86"/>
      <c r="KNS6" s="86"/>
      <c r="KNT6" s="86"/>
      <c r="KNU6" s="86"/>
      <c r="KNV6" s="86"/>
      <c r="KNW6" s="86"/>
      <c r="KNX6" s="86"/>
      <c r="KNY6" s="86"/>
      <c r="KNZ6" s="86"/>
      <c r="KOA6" s="86"/>
      <c r="KOB6" s="86"/>
      <c r="KOC6" s="86"/>
      <c r="KOD6" s="86"/>
      <c r="KOE6" s="86"/>
      <c r="KOF6" s="86"/>
      <c r="KOG6" s="86"/>
      <c r="KOH6" s="86"/>
      <c r="KOI6" s="86"/>
      <c r="KOJ6" s="86"/>
      <c r="KOK6" s="86"/>
      <c r="KOL6" s="86"/>
      <c r="KOM6" s="86"/>
      <c r="KON6" s="86"/>
      <c r="KOO6" s="86"/>
      <c r="KOP6" s="86"/>
      <c r="KOQ6" s="86"/>
      <c r="KOR6" s="86"/>
      <c r="KOS6" s="86"/>
      <c r="KOT6" s="86"/>
      <c r="KOU6" s="86"/>
      <c r="KOV6" s="86"/>
      <c r="KOW6" s="86"/>
      <c r="KOX6" s="86"/>
      <c r="KOY6" s="86"/>
      <c r="KOZ6" s="86"/>
      <c r="KPA6" s="86"/>
      <c r="KPB6" s="86"/>
      <c r="KPC6" s="86"/>
      <c r="KPD6" s="86"/>
      <c r="KPE6" s="86"/>
      <c r="KPF6" s="86"/>
      <c r="KPG6" s="86"/>
      <c r="KPH6" s="86"/>
      <c r="KPI6" s="86"/>
      <c r="KPJ6" s="86"/>
      <c r="KPK6" s="86"/>
      <c r="KPL6" s="86"/>
      <c r="KPM6" s="86"/>
      <c r="KPN6" s="86"/>
      <c r="KPO6" s="86"/>
      <c r="KPP6" s="86"/>
      <c r="KPQ6" s="86"/>
      <c r="KPR6" s="86"/>
      <c r="KPS6" s="86"/>
      <c r="KPT6" s="86"/>
      <c r="KPU6" s="86"/>
      <c r="KPV6" s="86"/>
      <c r="KPW6" s="86"/>
      <c r="KPX6" s="86"/>
      <c r="KPY6" s="86"/>
      <c r="KPZ6" s="86"/>
      <c r="KQA6" s="86"/>
      <c r="KQB6" s="86"/>
      <c r="KQC6" s="86"/>
      <c r="KQD6" s="86"/>
      <c r="KQE6" s="86"/>
      <c r="KQF6" s="86"/>
      <c r="KQG6" s="86"/>
      <c r="KQH6" s="86"/>
      <c r="KQI6" s="86"/>
      <c r="KQJ6" s="86"/>
      <c r="KQK6" s="86"/>
      <c r="KQL6" s="86"/>
      <c r="KQM6" s="86"/>
      <c r="KQN6" s="86"/>
      <c r="KQO6" s="86"/>
      <c r="KQP6" s="86"/>
      <c r="KQQ6" s="86"/>
      <c r="KQR6" s="86"/>
      <c r="KQS6" s="86"/>
      <c r="KQT6" s="86"/>
      <c r="KQU6" s="86"/>
      <c r="KQV6" s="86"/>
      <c r="KQW6" s="86"/>
      <c r="KQX6" s="86"/>
      <c r="KQY6" s="86"/>
      <c r="KQZ6" s="86"/>
      <c r="KRA6" s="86"/>
      <c r="KRB6" s="86"/>
      <c r="KRC6" s="86"/>
      <c r="KRD6" s="86"/>
      <c r="KRE6" s="86"/>
      <c r="KRF6" s="86"/>
      <c r="KRG6" s="86"/>
      <c r="KRH6" s="86"/>
      <c r="KRI6" s="86"/>
      <c r="KRJ6" s="86"/>
      <c r="KRK6" s="86"/>
      <c r="KRL6" s="86"/>
      <c r="KRM6" s="86"/>
      <c r="KRN6" s="86"/>
      <c r="KRO6" s="86"/>
      <c r="KRP6" s="86"/>
      <c r="KRQ6" s="86"/>
      <c r="KRR6" s="86"/>
      <c r="KRS6" s="86"/>
      <c r="KRT6" s="86"/>
      <c r="KRU6" s="86"/>
      <c r="KRV6" s="86"/>
      <c r="KRW6" s="86"/>
      <c r="KRX6" s="86"/>
      <c r="KRY6" s="86"/>
      <c r="KRZ6" s="86"/>
      <c r="KSA6" s="86"/>
      <c r="KSB6" s="86"/>
      <c r="KSC6" s="86"/>
      <c r="KSD6" s="86"/>
      <c r="KSE6" s="86"/>
      <c r="KSF6" s="86"/>
      <c r="KSG6" s="86"/>
      <c r="KSH6" s="86"/>
      <c r="KSI6" s="86"/>
      <c r="KSJ6" s="86"/>
      <c r="KSK6" s="86"/>
      <c r="KSL6" s="86"/>
      <c r="KSM6" s="86"/>
      <c r="KSN6" s="86"/>
      <c r="KSO6" s="86"/>
      <c r="KSP6" s="86"/>
      <c r="KSQ6" s="86"/>
      <c r="KSR6" s="86"/>
      <c r="KSS6" s="86"/>
      <c r="KST6" s="86"/>
      <c r="KSU6" s="86"/>
      <c r="KSV6" s="86"/>
      <c r="KSW6" s="86"/>
      <c r="KSX6" s="86"/>
      <c r="KSY6" s="86"/>
      <c r="KSZ6" s="86"/>
      <c r="KTA6" s="86"/>
      <c r="KTB6" s="86"/>
      <c r="KTC6" s="86"/>
      <c r="KTD6" s="86"/>
      <c r="KTE6" s="86"/>
      <c r="KTF6" s="86"/>
      <c r="KTG6" s="86"/>
      <c r="KTH6" s="86"/>
      <c r="KTI6" s="86"/>
      <c r="KTJ6" s="86"/>
      <c r="KTK6" s="86"/>
      <c r="KTL6" s="86"/>
      <c r="KTM6" s="86"/>
      <c r="KTN6" s="86"/>
      <c r="KTO6" s="86"/>
      <c r="KTP6" s="86"/>
      <c r="KTQ6" s="86"/>
      <c r="KTR6" s="86"/>
      <c r="KTS6" s="86"/>
      <c r="KTT6" s="86"/>
      <c r="KTU6" s="86"/>
      <c r="KTV6" s="86"/>
      <c r="KTW6" s="86"/>
      <c r="KTX6" s="86"/>
      <c r="KTY6" s="86"/>
      <c r="KTZ6" s="86"/>
      <c r="KUA6" s="86"/>
      <c r="KUB6" s="86"/>
      <c r="KUC6" s="86"/>
      <c r="KUD6" s="86"/>
      <c r="KUE6" s="86"/>
      <c r="KUF6" s="86"/>
      <c r="KUG6" s="86"/>
      <c r="KUH6" s="86"/>
      <c r="KUI6" s="86"/>
      <c r="KUJ6" s="86"/>
      <c r="KUK6" s="86"/>
      <c r="KUL6" s="86"/>
      <c r="KUM6" s="86"/>
      <c r="KUN6" s="86"/>
      <c r="KUO6" s="86"/>
      <c r="KUP6" s="86"/>
      <c r="KUQ6" s="86"/>
      <c r="KUR6" s="86"/>
      <c r="KUS6" s="86"/>
      <c r="KUT6" s="86"/>
      <c r="KUU6" s="86"/>
      <c r="KUV6" s="86"/>
      <c r="KUW6" s="86"/>
      <c r="KUX6" s="86"/>
      <c r="KUY6" s="86"/>
      <c r="KUZ6" s="86"/>
      <c r="KVA6" s="86"/>
      <c r="KVB6" s="86"/>
      <c r="KVC6" s="86"/>
      <c r="KVD6" s="86"/>
      <c r="KVE6" s="86"/>
      <c r="KVF6" s="86"/>
      <c r="KVG6" s="86"/>
      <c r="KVH6" s="86"/>
      <c r="KVI6" s="86"/>
      <c r="KVJ6" s="86"/>
      <c r="KVK6" s="86"/>
      <c r="KVL6" s="86"/>
      <c r="KVM6" s="86"/>
      <c r="KVN6" s="86"/>
      <c r="KVO6" s="86"/>
      <c r="KVP6" s="86"/>
      <c r="KVQ6" s="86"/>
      <c r="KVR6" s="86"/>
      <c r="KVS6" s="86"/>
      <c r="KVT6" s="86"/>
      <c r="KVU6" s="86"/>
      <c r="KVV6" s="86"/>
      <c r="KVW6" s="86"/>
      <c r="KVX6" s="86"/>
      <c r="KVY6" s="86"/>
      <c r="KVZ6" s="86"/>
      <c r="KWA6" s="86"/>
      <c r="KWB6" s="86"/>
      <c r="KWC6" s="86"/>
      <c r="KWD6" s="86"/>
      <c r="KWE6" s="86"/>
      <c r="KWF6" s="86"/>
      <c r="KWG6" s="86"/>
      <c r="KWH6" s="86"/>
      <c r="KWI6" s="86"/>
      <c r="KWJ6" s="86"/>
      <c r="KWK6" s="86"/>
      <c r="KWL6" s="86"/>
      <c r="KWM6" s="86"/>
      <c r="KWN6" s="86"/>
      <c r="KWO6" s="86"/>
      <c r="KWP6" s="86"/>
      <c r="KWQ6" s="86"/>
      <c r="KWR6" s="86"/>
      <c r="KWS6" s="86"/>
      <c r="KWT6" s="86"/>
      <c r="KWU6" s="86"/>
      <c r="KWV6" s="86"/>
      <c r="KWW6" s="86"/>
      <c r="KWX6" s="86"/>
      <c r="KWY6" s="86"/>
      <c r="KWZ6" s="86"/>
      <c r="KXA6" s="86"/>
      <c r="KXB6" s="86"/>
      <c r="KXC6" s="86"/>
      <c r="KXD6" s="86"/>
      <c r="KXE6" s="86"/>
      <c r="KXF6" s="86"/>
      <c r="KXG6" s="86"/>
      <c r="KXH6" s="86"/>
      <c r="KXI6" s="86"/>
      <c r="KXJ6" s="86"/>
      <c r="KXK6" s="86"/>
      <c r="KXL6" s="86"/>
      <c r="KXM6" s="86"/>
      <c r="KXN6" s="86"/>
      <c r="KXO6" s="86"/>
      <c r="KXP6" s="86"/>
      <c r="KXQ6" s="86"/>
      <c r="KXR6" s="86"/>
      <c r="KXS6" s="86"/>
      <c r="KXT6" s="86"/>
      <c r="KXU6" s="86"/>
      <c r="KXV6" s="86"/>
      <c r="KXW6" s="86"/>
      <c r="KXX6" s="86"/>
      <c r="KXY6" s="86"/>
      <c r="KXZ6" s="86"/>
      <c r="KYA6" s="86"/>
      <c r="KYB6" s="86"/>
      <c r="KYC6" s="86"/>
      <c r="KYD6" s="86"/>
      <c r="KYE6" s="86"/>
      <c r="KYF6" s="86"/>
      <c r="KYG6" s="86"/>
      <c r="KYH6" s="86"/>
      <c r="KYI6" s="86"/>
      <c r="KYJ6" s="86"/>
      <c r="KYK6" s="86"/>
      <c r="KYL6" s="86"/>
      <c r="KYM6" s="86"/>
      <c r="KYN6" s="86"/>
      <c r="KYO6" s="86"/>
      <c r="KYP6" s="86"/>
      <c r="KYQ6" s="86"/>
      <c r="KYR6" s="86"/>
      <c r="KYS6" s="86"/>
      <c r="KYT6" s="86"/>
      <c r="KYU6" s="86"/>
      <c r="KYV6" s="86"/>
      <c r="KYW6" s="86"/>
      <c r="KYX6" s="86"/>
      <c r="KYY6" s="86"/>
      <c r="KYZ6" s="86"/>
      <c r="KZA6" s="86"/>
      <c r="KZB6" s="86"/>
      <c r="KZC6" s="86"/>
      <c r="KZD6" s="86"/>
      <c r="KZE6" s="86"/>
      <c r="KZF6" s="86"/>
      <c r="KZG6" s="86"/>
      <c r="KZH6" s="86"/>
      <c r="KZI6" s="86"/>
      <c r="KZJ6" s="86"/>
      <c r="KZK6" s="86"/>
      <c r="KZL6" s="86"/>
      <c r="KZM6" s="86"/>
      <c r="KZN6" s="86"/>
      <c r="KZO6" s="86"/>
      <c r="KZP6" s="86"/>
      <c r="KZQ6" s="86"/>
      <c r="KZR6" s="86"/>
      <c r="KZS6" s="86"/>
      <c r="KZT6" s="86"/>
      <c r="KZU6" s="86"/>
      <c r="KZV6" s="86"/>
      <c r="KZW6" s="86"/>
      <c r="KZX6" s="86"/>
      <c r="KZY6" s="86"/>
      <c r="KZZ6" s="86"/>
      <c r="LAA6" s="86"/>
      <c r="LAB6" s="86"/>
      <c r="LAC6" s="86"/>
      <c r="LAD6" s="86"/>
      <c r="LAE6" s="86"/>
      <c r="LAF6" s="86"/>
      <c r="LAG6" s="86"/>
      <c r="LAH6" s="86"/>
      <c r="LAI6" s="86"/>
      <c r="LAJ6" s="86"/>
      <c r="LAK6" s="86"/>
      <c r="LAL6" s="86"/>
      <c r="LAM6" s="86"/>
      <c r="LAN6" s="86"/>
      <c r="LAO6" s="86"/>
      <c r="LAP6" s="86"/>
      <c r="LAQ6" s="86"/>
      <c r="LAR6" s="86"/>
      <c r="LAS6" s="86"/>
      <c r="LAT6" s="86"/>
      <c r="LAU6" s="86"/>
      <c r="LAV6" s="86"/>
      <c r="LAW6" s="86"/>
      <c r="LAX6" s="86"/>
      <c r="LAY6" s="86"/>
      <c r="LAZ6" s="86"/>
      <c r="LBA6" s="86"/>
      <c r="LBB6" s="86"/>
      <c r="LBC6" s="86"/>
      <c r="LBD6" s="86"/>
      <c r="LBE6" s="86"/>
      <c r="LBF6" s="86"/>
      <c r="LBG6" s="86"/>
      <c r="LBH6" s="86"/>
      <c r="LBI6" s="86"/>
      <c r="LBJ6" s="86"/>
      <c r="LBK6" s="86"/>
      <c r="LBL6" s="86"/>
      <c r="LBM6" s="86"/>
      <c r="LBN6" s="86"/>
      <c r="LBO6" s="86"/>
      <c r="LBP6" s="86"/>
      <c r="LBQ6" s="86"/>
      <c r="LBR6" s="86"/>
      <c r="LBS6" s="86"/>
      <c r="LBT6" s="86"/>
      <c r="LBU6" s="86"/>
      <c r="LBV6" s="86"/>
      <c r="LBW6" s="86"/>
      <c r="LBX6" s="86"/>
      <c r="LBY6" s="86"/>
      <c r="LBZ6" s="86"/>
      <c r="LCA6" s="86"/>
      <c r="LCB6" s="86"/>
      <c r="LCC6" s="86"/>
      <c r="LCD6" s="86"/>
      <c r="LCE6" s="86"/>
      <c r="LCF6" s="86"/>
      <c r="LCG6" s="86"/>
      <c r="LCH6" s="86"/>
      <c r="LCI6" s="86"/>
      <c r="LCJ6" s="86"/>
      <c r="LCK6" s="86"/>
      <c r="LCL6" s="86"/>
      <c r="LCM6" s="86"/>
      <c r="LCN6" s="86"/>
      <c r="LCO6" s="86"/>
      <c r="LCP6" s="86"/>
      <c r="LCQ6" s="86"/>
      <c r="LCR6" s="86"/>
      <c r="LCS6" s="86"/>
      <c r="LCT6" s="86"/>
      <c r="LCU6" s="86"/>
      <c r="LCV6" s="86"/>
      <c r="LCW6" s="86"/>
      <c r="LCX6" s="86"/>
      <c r="LCY6" s="86"/>
      <c r="LCZ6" s="86"/>
      <c r="LDA6" s="86"/>
      <c r="LDB6" s="86"/>
      <c r="LDC6" s="86"/>
      <c r="LDD6" s="86"/>
      <c r="LDE6" s="86"/>
      <c r="LDF6" s="86"/>
      <c r="LDG6" s="86"/>
      <c r="LDH6" s="86"/>
      <c r="LDI6" s="86"/>
      <c r="LDJ6" s="86"/>
      <c r="LDK6" s="86"/>
      <c r="LDL6" s="86"/>
      <c r="LDM6" s="86"/>
      <c r="LDN6" s="86"/>
      <c r="LDO6" s="86"/>
      <c r="LDP6" s="86"/>
      <c r="LDQ6" s="86"/>
      <c r="LDR6" s="86"/>
      <c r="LDS6" s="86"/>
      <c r="LDT6" s="86"/>
      <c r="LDU6" s="86"/>
      <c r="LDV6" s="86"/>
      <c r="LDW6" s="86"/>
      <c r="LDX6" s="86"/>
      <c r="LDY6" s="86"/>
      <c r="LDZ6" s="86"/>
      <c r="LEA6" s="86"/>
      <c r="LEB6" s="86"/>
      <c r="LEC6" s="86"/>
      <c r="LED6" s="86"/>
      <c r="LEE6" s="86"/>
      <c r="LEF6" s="86"/>
      <c r="LEG6" s="86"/>
      <c r="LEH6" s="86"/>
      <c r="LEI6" s="86"/>
      <c r="LEJ6" s="86"/>
      <c r="LEK6" s="86"/>
      <c r="LEL6" s="86"/>
      <c r="LEM6" s="86"/>
      <c r="LEN6" s="86"/>
      <c r="LEO6" s="86"/>
      <c r="LEP6" s="86"/>
      <c r="LEQ6" s="86"/>
      <c r="LER6" s="86"/>
      <c r="LES6" s="86"/>
      <c r="LET6" s="86"/>
      <c r="LEU6" s="86"/>
      <c r="LEV6" s="86"/>
      <c r="LEW6" s="86"/>
      <c r="LEX6" s="86"/>
      <c r="LEY6" s="86"/>
      <c r="LEZ6" s="86"/>
      <c r="LFA6" s="86"/>
      <c r="LFB6" s="86"/>
      <c r="LFC6" s="86"/>
      <c r="LFD6" s="86"/>
      <c r="LFE6" s="86"/>
      <c r="LFF6" s="86"/>
      <c r="LFG6" s="86"/>
      <c r="LFH6" s="86"/>
      <c r="LFI6" s="86"/>
      <c r="LFJ6" s="86"/>
      <c r="LFK6" s="86"/>
      <c r="LFL6" s="86"/>
      <c r="LFM6" s="86"/>
      <c r="LFN6" s="86"/>
      <c r="LFO6" s="86"/>
      <c r="LFP6" s="86"/>
      <c r="LFQ6" s="86"/>
      <c r="LFR6" s="86"/>
      <c r="LFS6" s="86"/>
      <c r="LFT6" s="86"/>
      <c r="LFU6" s="86"/>
      <c r="LFV6" s="86"/>
      <c r="LFW6" s="86"/>
      <c r="LFX6" s="86"/>
      <c r="LFY6" s="86"/>
      <c r="LFZ6" s="86"/>
      <c r="LGA6" s="86"/>
      <c r="LGB6" s="86"/>
      <c r="LGC6" s="86"/>
      <c r="LGD6" s="86"/>
      <c r="LGE6" s="86"/>
      <c r="LGF6" s="86"/>
      <c r="LGG6" s="86"/>
      <c r="LGH6" s="86"/>
      <c r="LGI6" s="86"/>
      <c r="LGJ6" s="86"/>
      <c r="LGK6" s="86"/>
      <c r="LGL6" s="86"/>
      <c r="LGM6" s="86"/>
      <c r="LGN6" s="86"/>
      <c r="LGO6" s="86"/>
      <c r="LGP6" s="86"/>
      <c r="LGQ6" s="86"/>
      <c r="LGR6" s="86"/>
      <c r="LGS6" s="86"/>
      <c r="LGT6" s="86"/>
      <c r="LGU6" s="86"/>
      <c r="LGV6" s="86"/>
      <c r="LGW6" s="86"/>
      <c r="LGX6" s="86"/>
      <c r="LGY6" s="86"/>
      <c r="LGZ6" s="86"/>
      <c r="LHA6" s="86"/>
      <c r="LHB6" s="86"/>
      <c r="LHC6" s="86"/>
      <c r="LHD6" s="86"/>
      <c r="LHE6" s="86"/>
      <c r="LHF6" s="86"/>
      <c r="LHG6" s="86"/>
      <c r="LHH6" s="86"/>
      <c r="LHI6" s="86"/>
      <c r="LHJ6" s="86"/>
      <c r="LHK6" s="86"/>
      <c r="LHL6" s="86"/>
      <c r="LHM6" s="86"/>
      <c r="LHN6" s="86"/>
      <c r="LHO6" s="86"/>
      <c r="LHP6" s="86"/>
      <c r="LHQ6" s="86"/>
      <c r="LHR6" s="86"/>
      <c r="LHS6" s="86"/>
      <c r="LHT6" s="86"/>
      <c r="LHU6" s="86"/>
      <c r="LHV6" s="86"/>
      <c r="LHW6" s="86"/>
      <c r="LHX6" s="86"/>
      <c r="LHY6" s="86"/>
      <c r="LHZ6" s="86"/>
      <c r="LIA6" s="86"/>
      <c r="LIB6" s="86"/>
      <c r="LIC6" s="86"/>
      <c r="LID6" s="86"/>
      <c r="LIE6" s="86"/>
      <c r="LIF6" s="86"/>
      <c r="LIG6" s="86"/>
      <c r="LIH6" s="86"/>
      <c r="LII6" s="86"/>
      <c r="LIJ6" s="86"/>
      <c r="LIK6" s="86"/>
      <c r="LIL6" s="86"/>
      <c r="LIM6" s="86"/>
      <c r="LIN6" s="86"/>
      <c r="LIO6" s="86"/>
      <c r="LIP6" s="86"/>
      <c r="LIQ6" s="86"/>
      <c r="LIR6" s="86"/>
      <c r="LIS6" s="86"/>
      <c r="LIT6" s="86"/>
      <c r="LIU6" s="86"/>
      <c r="LIV6" s="86"/>
      <c r="LIW6" s="86"/>
      <c r="LIX6" s="86"/>
      <c r="LIY6" s="86"/>
      <c r="LIZ6" s="86"/>
      <c r="LJA6" s="86"/>
      <c r="LJB6" s="86"/>
      <c r="LJC6" s="86"/>
      <c r="LJD6" s="86"/>
      <c r="LJE6" s="86"/>
      <c r="LJF6" s="86"/>
      <c r="LJG6" s="86"/>
      <c r="LJH6" s="86"/>
      <c r="LJI6" s="86"/>
      <c r="LJJ6" s="86"/>
      <c r="LJK6" s="86"/>
      <c r="LJL6" s="86"/>
      <c r="LJM6" s="86"/>
      <c r="LJN6" s="86"/>
      <c r="LJO6" s="86"/>
      <c r="LJP6" s="86"/>
      <c r="LJQ6" s="86"/>
      <c r="LJR6" s="86"/>
      <c r="LJS6" s="86"/>
      <c r="LJT6" s="86"/>
      <c r="LJU6" s="86"/>
      <c r="LJV6" s="86"/>
      <c r="LJW6" s="86"/>
      <c r="LJX6" s="86"/>
      <c r="LJY6" s="86"/>
      <c r="LJZ6" s="86"/>
      <c r="LKA6" s="86"/>
      <c r="LKB6" s="86"/>
      <c r="LKC6" s="86"/>
      <c r="LKD6" s="86"/>
      <c r="LKE6" s="86"/>
      <c r="LKF6" s="86"/>
      <c r="LKG6" s="86"/>
      <c r="LKH6" s="86"/>
      <c r="LKI6" s="86"/>
      <c r="LKJ6" s="86"/>
      <c r="LKK6" s="86"/>
      <c r="LKL6" s="86"/>
      <c r="LKM6" s="86"/>
      <c r="LKN6" s="86"/>
      <c r="LKO6" s="86"/>
      <c r="LKP6" s="86"/>
      <c r="LKQ6" s="86"/>
      <c r="LKR6" s="86"/>
      <c r="LKS6" s="86"/>
      <c r="LKT6" s="86"/>
      <c r="LKU6" s="86"/>
      <c r="LKV6" s="86"/>
      <c r="LKW6" s="86"/>
      <c r="LKX6" s="86"/>
      <c r="LKY6" s="86"/>
      <c r="LKZ6" s="86"/>
      <c r="LLA6" s="86"/>
      <c r="LLB6" s="86"/>
      <c r="LLC6" s="86"/>
      <c r="LLD6" s="86"/>
      <c r="LLE6" s="86"/>
      <c r="LLF6" s="86"/>
      <c r="LLG6" s="86"/>
      <c r="LLH6" s="86"/>
      <c r="LLI6" s="86"/>
      <c r="LLJ6" s="86"/>
      <c r="LLK6" s="86"/>
      <c r="LLL6" s="86"/>
      <c r="LLM6" s="86"/>
      <c r="LLN6" s="86"/>
      <c r="LLO6" s="86"/>
      <c r="LLP6" s="86"/>
      <c r="LLQ6" s="86"/>
      <c r="LLR6" s="86"/>
      <c r="LLS6" s="86"/>
      <c r="LLT6" s="86"/>
      <c r="LLU6" s="86"/>
      <c r="LLV6" s="86"/>
      <c r="LLW6" s="86"/>
      <c r="LLX6" s="86"/>
      <c r="LLY6" s="86"/>
      <c r="LLZ6" s="86"/>
      <c r="LMA6" s="86"/>
      <c r="LMB6" s="86"/>
      <c r="LMC6" s="86"/>
      <c r="LMD6" s="86"/>
      <c r="LME6" s="86"/>
      <c r="LMF6" s="86"/>
      <c r="LMG6" s="86"/>
      <c r="LMH6" s="86"/>
      <c r="LMI6" s="86"/>
      <c r="LMJ6" s="86"/>
      <c r="LMK6" s="86"/>
      <c r="LML6" s="86"/>
      <c r="LMM6" s="86"/>
      <c r="LMN6" s="86"/>
      <c r="LMO6" s="86"/>
      <c r="LMP6" s="86"/>
      <c r="LMQ6" s="86"/>
      <c r="LMR6" s="86"/>
      <c r="LMS6" s="86"/>
      <c r="LMT6" s="86"/>
      <c r="LMU6" s="86"/>
      <c r="LMV6" s="86"/>
      <c r="LMW6" s="86"/>
      <c r="LMX6" s="86"/>
      <c r="LMY6" s="86"/>
      <c r="LMZ6" s="86"/>
      <c r="LNA6" s="86"/>
      <c r="LNB6" s="86"/>
      <c r="LNC6" s="86"/>
      <c r="LND6" s="86"/>
      <c r="LNE6" s="86"/>
      <c r="LNF6" s="86"/>
      <c r="LNG6" s="86"/>
      <c r="LNH6" s="86"/>
      <c r="LNI6" s="86"/>
      <c r="LNJ6" s="86"/>
      <c r="LNK6" s="86"/>
      <c r="LNL6" s="86"/>
      <c r="LNM6" s="86"/>
      <c r="LNN6" s="86"/>
      <c r="LNO6" s="86"/>
      <c r="LNP6" s="86"/>
      <c r="LNQ6" s="86"/>
      <c r="LNR6" s="86"/>
      <c r="LNS6" s="86"/>
      <c r="LNT6" s="86"/>
      <c r="LNU6" s="86"/>
      <c r="LNV6" s="86"/>
      <c r="LNW6" s="86"/>
      <c r="LNX6" s="86"/>
      <c r="LNY6" s="86"/>
      <c r="LNZ6" s="86"/>
      <c r="LOA6" s="86"/>
      <c r="LOB6" s="86"/>
      <c r="LOC6" s="86"/>
      <c r="LOD6" s="86"/>
      <c r="LOE6" s="86"/>
      <c r="LOF6" s="86"/>
      <c r="LOG6" s="86"/>
      <c r="LOH6" s="86"/>
      <c r="LOI6" s="86"/>
      <c r="LOJ6" s="86"/>
      <c r="LOK6" s="86"/>
      <c r="LOL6" s="86"/>
      <c r="LOM6" s="86"/>
      <c r="LON6" s="86"/>
      <c r="LOO6" s="86"/>
      <c r="LOP6" s="86"/>
      <c r="LOQ6" s="86"/>
      <c r="LOR6" s="86"/>
      <c r="LOS6" s="86"/>
      <c r="LOT6" s="86"/>
      <c r="LOU6" s="86"/>
      <c r="LOV6" s="86"/>
      <c r="LOW6" s="86"/>
      <c r="LOX6" s="86"/>
      <c r="LOY6" s="86"/>
      <c r="LOZ6" s="86"/>
      <c r="LPA6" s="86"/>
      <c r="LPB6" s="86"/>
      <c r="LPC6" s="86"/>
      <c r="LPD6" s="86"/>
      <c r="LPE6" s="86"/>
      <c r="LPF6" s="86"/>
      <c r="LPG6" s="86"/>
      <c r="LPH6" s="86"/>
      <c r="LPI6" s="86"/>
      <c r="LPJ6" s="86"/>
      <c r="LPK6" s="86"/>
      <c r="LPL6" s="86"/>
      <c r="LPM6" s="86"/>
      <c r="LPN6" s="86"/>
      <c r="LPO6" s="86"/>
      <c r="LPP6" s="86"/>
      <c r="LPQ6" s="86"/>
      <c r="LPR6" s="86"/>
      <c r="LPS6" s="86"/>
      <c r="LPT6" s="86"/>
      <c r="LPU6" s="86"/>
      <c r="LPV6" s="86"/>
      <c r="LPW6" s="86"/>
      <c r="LPX6" s="86"/>
      <c r="LPY6" s="86"/>
      <c r="LPZ6" s="86"/>
      <c r="LQA6" s="86"/>
      <c r="LQB6" s="86"/>
      <c r="LQC6" s="86"/>
      <c r="LQD6" s="86"/>
      <c r="LQE6" s="86"/>
      <c r="LQF6" s="86"/>
      <c r="LQG6" s="86"/>
      <c r="LQH6" s="86"/>
      <c r="LQI6" s="86"/>
      <c r="LQJ6" s="86"/>
      <c r="LQK6" s="86"/>
      <c r="LQL6" s="86"/>
      <c r="LQM6" s="86"/>
      <c r="LQN6" s="86"/>
      <c r="LQO6" s="86"/>
      <c r="LQP6" s="86"/>
      <c r="LQQ6" s="86"/>
      <c r="LQR6" s="86"/>
      <c r="LQS6" s="86"/>
      <c r="LQT6" s="86"/>
      <c r="LQU6" s="86"/>
      <c r="LQV6" s="86"/>
      <c r="LQW6" s="86"/>
      <c r="LQX6" s="86"/>
      <c r="LQY6" s="86"/>
      <c r="LQZ6" s="86"/>
      <c r="LRA6" s="86"/>
      <c r="LRB6" s="86"/>
      <c r="LRC6" s="86"/>
      <c r="LRD6" s="86"/>
      <c r="LRE6" s="86"/>
      <c r="LRF6" s="86"/>
      <c r="LRG6" s="86"/>
      <c r="LRH6" s="86"/>
      <c r="LRI6" s="86"/>
      <c r="LRJ6" s="86"/>
      <c r="LRK6" s="86"/>
      <c r="LRL6" s="86"/>
      <c r="LRM6" s="86"/>
      <c r="LRN6" s="86"/>
      <c r="LRO6" s="86"/>
      <c r="LRP6" s="86"/>
      <c r="LRQ6" s="86"/>
      <c r="LRR6" s="86"/>
      <c r="LRS6" s="86"/>
      <c r="LRT6" s="86"/>
      <c r="LRU6" s="86"/>
      <c r="LRV6" s="86"/>
      <c r="LRW6" s="86"/>
      <c r="LRX6" s="86"/>
      <c r="LRY6" s="86"/>
      <c r="LRZ6" s="86"/>
      <c r="LSA6" s="86"/>
      <c r="LSB6" s="86"/>
      <c r="LSC6" s="86"/>
      <c r="LSD6" s="86"/>
      <c r="LSE6" s="86"/>
      <c r="LSF6" s="86"/>
      <c r="LSG6" s="86"/>
      <c r="LSH6" s="86"/>
      <c r="LSI6" s="86"/>
      <c r="LSJ6" s="86"/>
      <c r="LSK6" s="86"/>
      <c r="LSL6" s="86"/>
      <c r="LSM6" s="86"/>
      <c r="LSN6" s="86"/>
      <c r="LSO6" s="86"/>
      <c r="LSP6" s="86"/>
      <c r="LSQ6" s="86"/>
      <c r="LSR6" s="86"/>
      <c r="LSS6" s="86"/>
      <c r="LST6" s="86"/>
      <c r="LSU6" s="86"/>
      <c r="LSV6" s="86"/>
      <c r="LSW6" s="86"/>
      <c r="LSX6" s="86"/>
      <c r="LSY6" s="86"/>
      <c r="LSZ6" s="86"/>
      <c r="LTA6" s="86"/>
      <c r="LTB6" s="86"/>
      <c r="LTC6" s="86"/>
      <c r="LTD6" s="86"/>
      <c r="LTE6" s="86"/>
      <c r="LTF6" s="86"/>
      <c r="LTG6" s="86"/>
      <c r="LTH6" s="86"/>
      <c r="LTI6" s="86"/>
      <c r="LTJ6" s="86"/>
      <c r="LTK6" s="86"/>
      <c r="LTL6" s="86"/>
      <c r="LTM6" s="86"/>
      <c r="LTN6" s="86"/>
      <c r="LTO6" s="86"/>
      <c r="LTP6" s="86"/>
      <c r="LTQ6" s="86"/>
      <c r="LTR6" s="86"/>
      <c r="LTS6" s="86"/>
      <c r="LTT6" s="86"/>
      <c r="LTU6" s="86"/>
      <c r="LTV6" s="86"/>
      <c r="LTW6" s="86"/>
      <c r="LTX6" s="86"/>
      <c r="LTY6" s="86"/>
      <c r="LTZ6" s="86"/>
      <c r="LUA6" s="86"/>
      <c r="LUB6" s="86"/>
      <c r="LUC6" s="86"/>
      <c r="LUD6" s="86"/>
      <c r="LUE6" s="86"/>
      <c r="LUF6" s="86"/>
      <c r="LUG6" s="86"/>
      <c r="LUH6" s="86"/>
      <c r="LUI6" s="86"/>
      <c r="LUJ6" s="86"/>
      <c r="LUK6" s="86"/>
      <c r="LUL6" s="86"/>
      <c r="LUM6" s="86"/>
      <c r="LUN6" s="86"/>
      <c r="LUO6" s="86"/>
      <c r="LUP6" s="86"/>
      <c r="LUQ6" s="86"/>
      <c r="LUR6" s="86"/>
      <c r="LUS6" s="86"/>
      <c r="LUT6" s="86"/>
      <c r="LUU6" s="86"/>
      <c r="LUV6" s="86"/>
      <c r="LUW6" s="86"/>
      <c r="LUX6" s="86"/>
      <c r="LUY6" s="86"/>
      <c r="LUZ6" s="86"/>
      <c r="LVA6" s="86"/>
      <c r="LVB6" s="86"/>
      <c r="LVC6" s="86"/>
      <c r="LVD6" s="86"/>
      <c r="LVE6" s="86"/>
      <c r="LVF6" s="86"/>
      <c r="LVG6" s="86"/>
      <c r="LVH6" s="86"/>
      <c r="LVI6" s="86"/>
      <c r="LVJ6" s="86"/>
      <c r="LVK6" s="86"/>
      <c r="LVL6" s="86"/>
      <c r="LVM6" s="86"/>
      <c r="LVN6" s="86"/>
      <c r="LVO6" s="86"/>
      <c r="LVP6" s="86"/>
      <c r="LVQ6" s="86"/>
      <c r="LVR6" s="86"/>
      <c r="LVS6" s="86"/>
      <c r="LVT6" s="86"/>
      <c r="LVU6" s="86"/>
      <c r="LVV6" s="86"/>
      <c r="LVW6" s="86"/>
      <c r="LVX6" s="86"/>
      <c r="LVY6" s="86"/>
      <c r="LVZ6" s="86"/>
      <c r="LWA6" s="86"/>
      <c r="LWB6" s="86"/>
      <c r="LWC6" s="86"/>
      <c r="LWD6" s="86"/>
      <c r="LWE6" s="86"/>
      <c r="LWF6" s="86"/>
      <c r="LWG6" s="86"/>
      <c r="LWH6" s="86"/>
      <c r="LWI6" s="86"/>
      <c r="LWJ6" s="86"/>
      <c r="LWK6" s="86"/>
      <c r="LWL6" s="86"/>
      <c r="LWM6" s="86"/>
      <c r="LWN6" s="86"/>
      <c r="LWO6" s="86"/>
      <c r="LWP6" s="86"/>
      <c r="LWQ6" s="86"/>
      <c r="LWR6" s="86"/>
      <c r="LWS6" s="86"/>
      <c r="LWT6" s="86"/>
      <c r="LWU6" s="86"/>
      <c r="LWV6" s="86"/>
      <c r="LWW6" s="86"/>
      <c r="LWX6" s="86"/>
      <c r="LWY6" s="86"/>
      <c r="LWZ6" s="86"/>
      <c r="LXA6" s="86"/>
      <c r="LXB6" s="86"/>
      <c r="LXC6" s="86"/>
      <c r="LXD6" s="86"/>
      <c r="LXE6" s="86"/>
      <c r="LXF6" s="86"/>
      <c r="LXG6" s="86"/>
      <c r="LXH6" s="86"/>
      <c r="LXI6" s="86"/>
      <c r="LXJ6" s="86"/>
      <c r="LXK6" s="86"/>
      <c r="LXL6" s="86"/>
      <c r="LXM6" s="86"/>
      <c r="LXN6" s="86"/>
      <c r="LXO6" s="86"/>
      <c r="LXP6" s="86"/>
      <c r="LXQ6" s="86"/>
      <c r="LXR6" s="86"/>
      <c r="LXS6" s="86"/>
      <c r="LXT6" s="86"/>
      <c r="LXU6" s="86"/>
      <c r="LXV6" s="86"/>
      <c r="LXW6" s="86"/>
      <c r="LXX6" s="86"/>
      <c r="LXY6" s="86"/>
      <c r="LXZ6" s="86"/>
      <c r="LYA6" s="86"/>
      <c r="LYB6" s="86"/>
      <c r="LYC6" s="86"/>
      <c r="LYD6" s="86"/>
      <c r="LYE6" s="86"/>
      <c r="LYF6" s="86"/>
      <c r="LYG6" s="86"/>
      <c r="LYH6" s="86"/>
      <c r="LYI6" s="86"/>
      <c r="LYJ6" s="86"/>
      <c r="LYK6" s="86"/>
      <c r="LYL6" s="86"/>
      <c r="LYM6" s="86"/>
      <c r="LYN6" s="86"/>
      <c r="LYO6" s="86"/>
      <c r="LYP6" s="86"/>
      <c r="LYQ6" s="86"/>
      <c r="LYR6" s="86"/>
      <c r="LYS6" s="86"/>
      <c r="LYT6" s="86"/>
      <c r="LYU6" s="86"/>
      <c r="LYV6" s="86"/>
      <c r="LYW6" s="86"/>
      <c r="LYX6" s="86"/>
      <c r="LYY6" s="86"/>
      <c r="LYZ6" s="86"/>
      <c r="LZA6" s="86"/>
      <c r="LZB6" s="86"/>
      <c r="LZC6" s="86"/>
      <c r="LZD6" s="86"/>
      <c r="LZE6" s="86"/>
      <c r="LZF6" s="86"/>
      <c r="LZG6" s="86"/>
      <c r="LZH6" s="86"/>
      <c r="LZI6" s="86"/>
      <c r="LZJ6" s="86"/>
      <c r="LZK6" s="86"/>
      <c r="LZL6" s="86"/>
      <c r="LZM6" s="86"/>
      <c r="LZN6" s="86"/>
      <c r="LZO6" s="86"/>
      <c r="LZP6" s="86"/>
      <c r="LZQ6" s="86"/>
      <c r="LZR6" s="86"/>
      <c r="LZS6" s="86"/>
      <c r="LZT6" s="86"/>
      <c r="LZU6" s="86"/>
      <c r="LZV6" s="86"/>
      <c r="LZW6" s="86"/>
      <c r="LZX6" s="86"/>
      <c r="LZY6" s="86"/>
      <c r="LZZ6" s="86"/>
      <c r="MAA6" s="86"/>
      <c r="MAB6" s="86"/>
      <c r="MAC6" s="86"/>
      <c r="MAD6" s="86"/>
      <c r="MAE6" s="86"/>
      <c r="MAF6" s="86"/>
      <c r="MAG6" s="86"/>
      <c r="MAH6" s="86"/>
      <c r="MAI6" s="86"/>
      <c r="MAJ6" s="86"/>
      <c r="MAK6" s="86"/>
      <c r="MAL6" s="86"/>
      <c r="MAM6" s="86"/>
      <c r="MAN6" s="86"/>
      <c r="MAO6" s="86"/>
      <c r="MAP6" s="86"/>
      <c r="MAQ6" s="86"/>
      <c r="MAR6" s="86"/>
      <c r="MAS6" s="86"/>
      <c r="MAT6" s="86"/>
      <c r="MAU6" s="86"/>
      <c r="MAV6" s="86"/>
      <c r="MAW6" s="86"/>
      <c r="MAX6" s="86"/>
      <c r="MAY6" s="86"/>
      <c r="MAZ6" s="86"/>
      <c r="MBA6" s="86"/>
      <c r="MBB6" s="86"/>
      <c r="MBC6" s="86"/>
      <c r="MBD6" s="86"/>
      <c r="MBE6" s="86"/>
      <c r="MBF6" s="86"/>
      <c r="MBG6" s="86"/>
      <c r="MBH6" s="86"/>
      <c r="MBI6" s="86"/>
      <c r="MBJ6" s="86"/>
      <c r="MBK6" s="86"/>
      <c r="MBL6" s="86"/>
      <c r="MBM6" s="86"/>
      <c r="MBN6" s="86"/>
      <c r="MBO6" s="86"/>
      <c r="MBP6" s="86"/>
      <c r="MBQ6" s="86"/>
      <c r="MBR6" s="86"/>
      <c r="MBS6" s="86"/>
      <c r="MBT6" s="86"/>
      <c r="MBU6" s="86"/>
      <c r="MBV6" s="86"/>
      <c r="MBW6" s="86"/>
      <c r="MBX6" s="86"/>
      <c r="MBY6" s="86"/>
      <c r="MBZ6" s="86"/>
      <c r="MCA6" s="86"/>
      <c r="MCB6" s="86"/>
      <c r="MCC6" s="86"/>
      <c r="MCD6" s="86"/>
      <c r="MCE6" s="86"/>
      <c r="MCF6" s="86"/>
      <c r="MCG6" s="86"/>
      <c r="MCH6" s="86"/>
      <c r="MCI6" s="86"/>
      <c r="MCJ6" s="86"/>
      <c r="MCK6" s="86"/>
      <c r="MCL6" s="86"/>
      <c r="MCM6" s="86"/>
      <c r="MCN6" s="86"/>
      <c r="MCO6" s="86"/>
      <c r="MCP6" s="86"/>
      <c r="MCQ6" s="86"/>
      <c r="MCR6" s="86"/>
      <c r="MCS6" s="86"/>
      <c r="MCT6" s="86"/>
      <c r="MCU6" s="86"/>
      <c r="MCV6" s="86"/>
      <c r="MCW6" s="86"/>
      <c r="MCX6" s="86"/>
      <c r="MCY6" s="86"/>
      <c r="MCZ6" s="86"/>
      <c r="MDA6" s="86"/>
      <c r="MDB6" s="86"/>
      <c r="MDC6" s="86"/>
      <c r="MDD6" s="86"/>
      <c r="MDE6" s="86"/>
      <c r="MDF6" s="86"/>
      <c r="MDG6" s="86"/>
      <c r="MDH6" s="86"/>
      <c r="MDI6" s="86"/>
      <c r="MDJ6" s="86"/>
      <c r="MDK6" s="86"/>
      <c r="MDL6" s="86"/>
      <c r="MDM6" s="86"/>
      <c r="MDN6" s="86"/>
      <c r="MDO6" s="86"/>
      <c r="MDP6" s="86"/>
      <c r="MDQ6" s="86"/>
      <c r="MDR6" s="86"/>
      <c r="MDS6" s="86"/>
      <c r="MDT6" s="86"/>
      <c r="MDU6" s="86"/>
      <c r="MDV6" s="86"/>
      <c r="MDW6" s="86"/>
      <c r="MDX6" s="86"/>
      <c r="MDY6" s="86"/>
      <c r="MDZ6" s="86"/>
      <c r="MEA6" s="86"/>
      <c r="MEB6" s="86"/>
      <c r="MEC6" s="86"/>
      <c r="MED6" s="86"/>
      <c r="MEE6" s="86"/>
      <c r="MEF6" s="86"/>
      <c r="MEG6" s="86"/>
      <c r="MEH6" s="86"/>
      <c r="MEI6" s="86"/>
      <c r="MEJ6" s="86"/>
      <c r="MEK6" s="86"/>
      <c r="MEL6" s="86"/>
      <c r="MEM6" s="86"/>
      <c r="MEN6" s="86"/>
      <c r="MEO6" s="86"/>
      <c r="MEP6" s="86"/>
      <c r="MEQ6" s="86"/>
      <c r="MER6" s="86"/>
      <c r="MES6" s="86"/>
      <c r="MET6" s="86"/>
      <c r="MEU6" s="86"/>
      <c r="MEV6" s="86"/>
      <c r="MEW6" s="86"/>
      <c r="MEX6" s="86"/>
      <c r="MEY6" s="86"/>
      <c r="MEZ6" s="86"/>
      <c r="MFA6" s="86"/>
      <c r="MFB6" s="86"/>
      <c r="MFC6" s="86"/>
      <c r="MFD6" s="86"/>
      <c r="MFE6" s="86"/>
      <c r="MFF6" s="86"/>
      <c r="MFG6" s="86"/>
      <c r="MFH6" s="86"/>
      <c r="MFI6" s="86"/>
      <c r="MFJ6" s="86"/>
      <c r="MFK6" s="86"/>
      <c r="MFL6" s="86"/>
      <c r="MFM6" s="86"/>
      <c r="MFN6" s="86"/>
      <c r="MFO6" s="86"/>
      <c r="MFP6" s="86"/>
      <c r="MFQ6" s="86"/>
      <c r="MFR6" s="86"/>
      <c r="MFS6" s="86"/>
      <c r="MFT6" s="86"/>
      <c r="MFU6" s="86"/>
      <c r="MFV6" s="86"/>
      <c r="MFW6" s="86"/>
      <c r="MFX6" s="86"/>
      <c r="MFY6" s="86"/>
      <c r="MFZ6" s="86"/>
      <c r="MGA6" s="86"/>
      <c r="MGB6" s="86"/>
      <c r="MGC6" s="86"/>
      <c r="MGD6" s="86"/>
      <c r="MGE6" s="86"/>
      <c r="MGF6" s="86"/>
      <c r="MGG6" s="86"/>
      <c r="MGH6" s="86"/>
      <c r="MGI6" s="86"/>
      <c r="MGJ6" s="86"/>
      <c r="MGK6" s="86"/>
      <c r="MGL6" s="86"/>
      <c r="MGM6" s="86"/>
      <c r="MGN6" s="86"/>
      <c r="MGO6" s="86"/>
      <c r="MGP6" s="86"/>
      <c r="MGQ6" s="86"/>
      <c r="MGR6" s="86"/>
      <c r="MGS6" s="86"/>
      <c r="MGT6" s="86"/>
      <c r="MGU6" s="86"/>
      <c r="MGV6" s="86"/>
      <c r="MGW6" s="86"/>
      <c r="MGX6" s="86"/>
      <c r="MGY6" s="86"/>
      <c r="MGZ6" s="86"/>
      <c r="MHA6" s="86"/>
      <c r="MHB6" s="86"/>
      <c r="MHC6" s="86"/>
      <c r="MHD6" s="86"/>
      <c r="MHE6" s="86"/>
      <c r="MHF6" s="86"/>
      <c r="MHG6" s="86"/>
      <c r="MHH6" s="86"/>
      <c r="MHI6" s="86"/>
      <c r="MHJ6" s="86"/>
      <c r="MHK6" s="86"/>
      <c r="MHL6" s="86"/>
      <c r="MHM6" s="86"/>
      <c r="MHN6" s="86"/>
      <c r="MHO6" s="86"/>
      <c r="MHP6" s="86"/>
      <c r="MHQ6" s="86"/>
      <c r="MHR6" s="86"/>
      <c r="MHS6" s="86"/>
      <c r="MHT6" s="86"/>
      <c r="MHU6" s="86"/>
      <c r="MHV6" s="86"/>
      <c r="MHW6" s="86"/>
      <c r="MHX6" s="86"/>
      <c r="MHY6" s="86"/>
      <c r="MHZ6" s="86"/>
      <c r="MIA6" s="86"/>
      <c r="MIB6" s="86"/>
      <c r="MIC6" s="86"/>
      <c r="MID6" s="86"/>
      <c r="MIE6" s="86"/>
      <c r="MIF6" s="86"/>
      <c r="MIG6" s="86"/>
      <c r="MIH6" s="86"/>
      <c r="MII6" s="86"/>
      <c r="MIJ6" s="86"/>
      <c r="MIK6" s="86"/>
      <c r="MIL6" s="86"/>
      <c r="MIM6" s="86"/>
      <c r="MIN6" s="86"/>
      <c r="MIO6" s="86"/>
      <c r="MIP6" s="86"/>
      <c r="MIQ6" s="86"/>
      <c r="MIR6" s="86"/>
      <c r="MIS6" s="86"/>
      <c r="MIT6" s="86"/>
      <c r="MIU6" s="86"/>
      <c r="MIV6" s="86"/>
      <c r="MIW6" s="86"/>
      <c r="MIX6" s="86"/>
      <c r="MIY6" s="86"/>
      <c r="MIZ6" s="86"/>
      <c r="MJA6" s="86"/>
      <c r="MJB6" s="86"/>
      <c r="MJC6" s="86"/>
      <c r="MJD6" s="86"/>
      <c r="MJE6" s="86"/>
      <c r="MJF6" s="86"/>
      <c r="MJG6" s="86"/>
      <c r="MJH6" s="86"/>
      <c r="MJI6" s="86"/>
      <c r="MJJ6" s="86"/>
      <c r="MJK6" s="86"/>
      <c r="MJL6" s="86"/>
      <c r="MJM6" s="86"/>
      <c r="MJN6" s="86"/>
      <c r="MJO6" s="86"/>
      <c r="MJP6" s="86"/>
      <c r="MJQ6" s="86"/>
      <c r="MJR6" s="86"/>
      <c r="MJS6" s="86"/>
      <c r="MJT6" s="86"/>
      <c r="MJU6" s="86"/>
      <c r="MJV6" s="86"/>
      <c r="MJW6" s="86"/>
      <c r="MJX6" s="86"/>
      <c r="MJY6" s="86"/>
      <c r="MJZ6" s="86"/>
      <c r="MKA6" s="86"/>
      <c r="MKB6" s="86"/>
      <c r="MKC6" s="86"/>
      <c r="MKD6" s="86"/>
      <c r="MKE6" s="86"/>
      <c r="MKF6" s="86"/>
      <c r="MKG6" s="86"/>
      <c r="MKH6" s="86"/>
      <c r="MKI6" s="86"/>
      <c r="MKJ6" s="86"/>
      <c r="MKK6" s="86"/>
      <c r="MKL6" s="86"/>
      <c r="MKM6" s="86"/>
      <c r="MKN6" s="86"/>
      <c r="MKO6" s="86"/>
      <c r="MKP6" s="86"/>
      <c r="MKQ6" s="86"/>
      <c r="MKR6" s="86"/>
      <c r="MKS6" s="86"/>
      <c r="MKT6" s="86"/>
      <c r="MKU6" s="86"/>
      <c r="MKV6" s="86"/>
      <c r="MKW6" s="86"/>
      <c r="MKX6" s="86"/>
      <c r="MKY6" s="86"/>
      <c r="MKZ6" s="86"/>
      <c r="MLA6" s="86"/>
      <c r="MLB6" s="86"/>
      <c r="MLC6" s="86"/>
      <c r="MLD6" s="86"/>
      <c r="MLE6" s="86"/>
      <c r="MLF6" s="86"/>
      <c r="MLG6" s="86"/>
      <c r="MLH6" s="86"/>
      <c r="MLI6" s="86"/>
      <c r="MLJ6" s="86"/>
      <c r="MLK6" s="86"/>
      <c r="MLL6" s="86"/>
      <c r="MLM6" s="86"/>
      <c r="MLN6" s="86"/>
      <c r="MLO6" s="86"/>
      <c r="MLP6" s="86"/>
      <c r="MLQ6" s="86"/>
      <c r="MLR6" s="86"/>
      <c r="MLS6" s="86"/>
      <c r="MLT6" s="86"/>
      <c r="MLU6" s="86"/>
      <c r="MLV6" s="86"/>
      <c r="MLW6" s="86"/>
      <c r="MLX6" s="86"/>
      <c r="MLY6" s="86"/>
      <c r="MLZ6" s="86"/>
      <c r="MMA6" s="86"/>
      <c r="MMB6" s="86"/>
      <c r="MMC6" s="86"/>
      <c r="MMD6" s="86"/>
      <c r="MME6" s="86"/>
      <c r="MMF6" s="86"/>
      <c r="MMG6" s="86"/>
      <c r="MMH6" s="86"/>
      <c r="MMI6" s="86"/>
      <c r="MMJ6" s="86"/>
      <c r="MMK6" s="86"/>
      <c r="MML6" s="86"/>
      <c r="MMM6" s="86"/>
      <c r="MMN6" s="86"/>
      <c r="MMO6" s="86"/>
      <c r="MMP6" s="86"/>
      <c r="MMQ6" s="86"/>
      <c r="MMR6" s="86"/>
      <c r="MMS6" s="86"/>
      <c r="MMT6" s="86"/>
      <c r="MMU6" s="86"/>
      <c r="MMV6" s="86"/>
      <c r="MMW6" s="86"/>
      <c r="MMX6" s="86"/>
      <c r="MMY6" s="86"/>
      <c r="MMZ6" s="86"/>
      <c r="MNA6" s="86"/>
      <c r="MNB6" s="86"/>
      <c r="MNC6" s="86"/>
      <c r="MND6" s="86"/>
      <c r="MNE6" s="86"/>
      <c r="MNF6" s="86"/>
      <c r="MNG6" s="86"/>
      <c r="MNH6" s="86"/>
      <c r="MNI6" s="86"/>
      <c r="MNJ6" s="86"/>
      <c r="MNK6" s="86"/>
      <c r="MNL6" s="86"/>
      <c r="MNM6" s="86"/>
      <c r="MNN6" s="86"/>
      <c r="MNO6" s="86"/>
      <c r="MNP6" s="86"/>
      <c r="MNQ6" s="86"/>
      <c r="MNR6" s="86"/>
      <c r="MNS6" s="86"/>
      <c r="MNT6" s="86"/>
      <c r="MNU6" s="86"/>
      <c r="MNV6" s="86"/>
      <c r="MNW6" s="86"/>
      <c r="MNX6" s="86"/>
      <c r="MNY6" s="86"/>
      <c r="MNZ6" s="86"/>
      <c r="MOA6" s="86"/>
      <c r="MOB6" s="86"/>
      <c r="MOC6" s="86"/>
      <c r="MOD6" s="86"/>
      <c r="MOE6" s="86"/>
      <c r="MOF6" s="86"/>
      <c r="MOG6" s="86"/>
      <c r="MOH6" s="86"/>
      <c r="MOI6" s="86"/>
      <c r="MOJ6" s="86"/>
      <c r="MOK6" s="86"/>
      <c r="MOL6" s="86"/>
      <c r="MOM6" s="86"/>
      <c r="MON6" s="86"/>
      <c r="MOO6" s="86"/>
      <c r="MOP6" s="86"/>
      <c r="MOQ6" s="86"/>
      <c r="MOR6" s="86"/>
      <c r="MOS6" s="86"/>
      <c r="MOT6" s="86"/>
      <c r="MOU6" s="86"/>
      <c r="MOV6" s="86"/>
      <c r="MOW6" s="86"/>
      <c r="MOX6" s="86"/>
      <c r="MOY6" s="86"/>
      <c r="MOZ6" s="86"/>
      <c r="MPA6" s="86"/>
      <c r="MPB6" s="86"/>
      <c r="MPC6" s="86"/>
      <c r="MPD6" s="86"/>
      <c r="MPE6" s="86"/>
      <c r="MPF6" s="86"/>
      <c r="MPG6" s="86"/>
      <c r="MPH6" s="86"/>
      <c r="MPI6" s="86"/>
      <c r="MPJ6" s="86"/>
      <c r="MPK6" s="86"/>
      <c r="MPL6" s="86"/>
      <c r="MPM6" s="86"/>
      <c r="MPN6" s="86"/>
      <c r="MPO6" s="86"/>
      <c r="MPP6" s="86"/>
      <c r="MPQ6" s="86"/>
      <c r="MPR6" s="86"/>
      <c r="MPS6" s="86"/>
      <c r="MPT6" s="86"/>
      <c r="MPU6" s="86"/>
      <c r="MPV6" s="86"/>
      <c r="MPW6" s="86"/>
      <c r="MPX6" s="86"/>
      <c r="MPY6" s="86"/>
      <c r="MPZ6" s="86"/>
      <c r="MQA6" s="86"/>
      <c r="MQB6" s="86"/>
      <c r="MQC6" s="86"/>
      <c r="MQD6" s="86"/>
      <c r="MQE6" s="86"/>
      <c r="MQF6" s="86"/>
      <c r="MQG6" s="86"/>
      <c r="MQH6" s="86"/>
      <c r="MQI6" s="86"/>
      <c r="MQJ6" s="86"/>
      <c r="MQK6" s="86"/>
      <c r="MQL6" s="86"/>
      <c r="MQM6" s="86"/>
      <c r="MQN6" s="86"/>
      <c r="MQO6" s="86"/>
      <c r="MQP6" s="86"/>
      <c r="MQQ6" s="86"/>
      <c r="MQR6" s="86"/>
      <c r="MQS6" s="86"/>
      <c r="MQT6" s="86"/>
      <c r="MQU6" s="86"/>
      <c r="MQV6" s="86"/>
      <c r="MQW6" s="86"/>
      <c r="MQX6" s="86"/>
      <c r="MQY6" s="86"/>
      <c r="MQZ6" s="86"/>
      <c r="MRA6" s="86"/>
      <c r="MRB6" s="86"/>
      <c r="MRC6" s="86"/>
      <c r="MRD6" s="86"/>
      <c r="MRE6" s="86"/>
      <c r="MRF6" s="86"/>
      <c r="MRG6" s="86"/>
      <c r="MRH6" s="86"/>
      <c r="MRI6" s="86"/>
      <c r="MRJ6" s="86"/>
      <c r="MRK6" s="86"/>
      <c r="MRL6" s="86"/>
      <c r="MRM6" s="86"/>
      <c r="MRN6" s="86"/>
      <c r="MRO6" s="86"/>
      <c r="MRP6" s="86"/>
      <c r="MRQ6" s="86"/>
      <c r="MRR6" s="86"/>
      <c r="MRS6" s="86"/>
      <c r="MRT6" s="86"/>
      <c r="MRU6" s="86"/>
      <c r="MRV6" s="86"/>
      <c r="MRW6" s="86"/>
      <c r="MRX6" s="86"/>
      <c r="MRY6" s="86"/>
      <c r="MRZ6" s="86"/>
      <c r="MSA6" s="86"/>
      <c r="MSB6" s="86"/>
      <c r="MSC6" s="86"/>
      <c r="MSD6" s="86"/>
      <c r="MSE6" s="86"/>
      <c r="MSF6" s="86"/>
      <c r="MSG6" s="86"/>
      <c r="MSH6" s="86"/>
      <c r="MSI6" s="86"/>
      <c r="MSJ6" s="86"/>
      <c r="MSK6" s="86"/>
      <c r="MSL6" s="86"/>
      <c r="MSM6" s="86"/>
      <c r="MSN6" s="86"/>
      <c r="MSO6" s="86"/>
      <c r="MSP6" s="86"/>
      <c r="MSQ6" s="86"/>
      <c r="MSR6" s="86"/>
      <c r="MSS6" s="86"/>
      <c r="MST6" s="86"/>
      <c r="MSU6" s="86"/>
      <c r="MSV6" s="86"/>
      <c r="MSW6" s="86"/>
      <c r="MSX6" s="86"/>
      <c r="MSY6" s="86"/>
      <c r="MSZ6" s="86"/>
      <c r="MTA6" s="86"/>
      <c r="MTB6" s="86"/>
      <c r="MTC6" s="86"/>
      <c r="MTD6" s="86"/>
      <c r="MTE6" s="86"/>
      <c r="MTF6" s="86"/>
      <c r="MTG6" s="86"/>
      <c r="MTH6" s="86"/>
      <c r="MTI6" s="86"/>
      <c r="MTJ6" s="86"/>
      <c r="MTK6" s="86"/>
      <c r="MTL6" s="86"/>
      <c r="MTM6" s="86"/>
      <c r="MTN6" s="86"/>
      <c r="MTO6" s="86"/>
      <c r="MTP6" s="86"/>
      <c r="MTQ6" s="86"/>
      <c r="MTR6" s="86"/>
      <c r="MTS6" s="86"/>
      <c r="MTT6" s="86"/>
      <c r="MTU6" s="86"/>
      <c r="MTV6" s="86"/>
      <c r="MTW6" s="86"/>
      <c r="MTX6" s="86"/>
      <c r="MTY6" s="86"/>
      <c r="MTZ6" s="86"/>
      <c r="MUA6" s="86"/>
      <c r="MUB6" s="86"/>
      <c r="MUC6" s="86"/>
      <c r="MUD6" s="86"/>
      <c r="MUE6" s="86"/>
      <c r="MUF6" s="86"/>
      <c r="MUG6" s="86"/>
      <c r="MUH6" s="86"/>
      <c r="MUI6" s="86"/>
      <c r="MUJ6" s="86"/>
      <c r="MUK6" s="86"/>
      <c r="MUL6" s="86"/>
      <c r="MUM6" s="86"/>
      <c r="MUN6" s="86"/>
      <c r="MUO6" s="86"/>
      <c r="MUP6" s="86"/>
      <c r="MUQ6" s="86"/>
      <c r="MUR6" s="86"/>
      <c r="MUS6" s="86"/>
      <c r="MUT6" s="86"/>
      <c r="MUU6" s="86"/>
      <c r="MUV6" s="86"/>
      <c r="MUW6" s="86"/>
      <c r="MUX6" s="86"/>
      <c r="MUY6" s="86"/>
      <c r="MUZ6" s="86"/>
      <c r="MVA6" s="86"/>
      <c r="MVB6" s="86"/>
      <c r="MVC6" s="86"/>
      <c r="MVD6" s="86"/>
      <c r="MVE6" s="86"/>
      <c r="MVF6" s="86"/>
      <c r="MVG6" s="86"/>
      <c r="MVH6" s="86"/>
      <c r="MVI6" s="86"/>
      <c r="MVJ6" s="86"/>
      <c r="MVK6" s="86"/>
      <c r="MVL6" s="86"/>
      <c r="MVM6" s="86"/>
      <c r="MVN6" s="86"/>
      <c r="MVO6" s="86"/>
      <c r="MVP6" s="86"/>
      <c r="MVQ6" s="86"/>
      <c r="MVR6" s="86"/>
      <c r="MVS6" s="86"/>
      <c r="MVT6" s="86"/>
      <c r="MVU6" s="86"/>
      <c r="MVV6" s="86"/>
      <c r="MVW6" s="86"/>
      <c r="MVX6" s="86"/>
      <c r="MVY6" s="86"/>
      <c r="MVZ6" s="86"/>
      <c r="MWA6" s="86"/>
      <c r="MWB6" s="86"/>
      <c r="MWC6" s="86"/>
      <c r="MWD6" s="86"/>
      <c r="MWE6" s="86"/>
      <c r="MWF6" s="86"/>
      <c r="MWG6" s="86"/>
      <c r="MWH6" s="86"/>
      <c r="MWI6" s="86"/>
      <c r="MWJ6" s="86"/>
      <c r="MWK6" s="86"/>
      <c r="MWL6" s="86"/>
      <c r="MWM6" s="86"/>
      <c r="MWN6" s="86"/>
      <c r="MWO6" s="86"/>
      <c r="MWP6" s="86"/>
      <c r="MWQ6" s="86"/>
      <c r="MWR6" s="86"/>
      <c r="MWS6" s="86"/>
      <c r="MWT6" s="86"/>
      <c r="MWU6" s="86"/>
      <c r="MWV6" s="86"/>
      <c r="MWW6" s="86"/>
      <c r="MWX6" s="86"/>
      <c r="MWY6" s="86"/>
      <c r="MWZ6" s="86"/>
      <c r="MXA6" s="86"/>
      <c r="MXB6" s="86"/>
      <c r="MXC6" s="86"/>
      <c r="MXD6" s="86"/>
      <c r="MXE6" s="86"/>
      <c r="MXF6" s="86"/>
      <c r="MXG6" s="86"/>
      <c r="MXH6" s="86"/>
      <c r="MXI6" s="86"/>
      <c r="MXJ6" s="86"/>
      <c r="MXK6" s="86"/>
      <c r="MXL6" s="86"/>
      <c r="MXM6" s="86"/>
      <c r="MXN6" s="86"/>
      <c r="MXO6" s="86"/>
      <c r="MXP6" s="86"/>
      <c r="MXQ6" s="86"/>
      <c r="MXR6" s="86"/>
      <c r="MXS6" s="86"/>
      <c r="MXT6" s="86"/>
      <c r="MXU6" s="86"/>
      <c r="MXV6" s="86"/>
      <c r="MXW6" s="86"/>
      <c r="MXX6" s="86"/>
      <c r="MXY6" s="86"/>
      <c r="MXZ6" s="86"/>
      <c r="MYA6" s="86"/>
      <c r="MYB6" s="86"/>
      <c r="MYC6" s="86"/>
      <c r="MYD6" s="86"/>
      <c r="MYE6" s="86"/>
      <c r="MYF6" s="86"/>
      <c r="MYG6" s="86"/>
      <c r="MYH6" s="86"/>
      <c r="MYI6" s="86"/>
      <c r="MYJ6" s="86"/>
      <c r="MYK6" s="86"/>
      <c r="MYL6" s="86"/>
      <c r="MYM6" s="86"/>
      <c r="MYN6" s="86"/>
      <c r="MYO6" s="86"/>
      <c r="MYP6" s="86"/>
      <c r="MYQ6" s="86"/>
      <c r="MYR6" s="86"/>
      <c r="MYS6" s="86"/>
      <c r="MYT6" s="86"/>
      <c r="MYU6" s="86"/>
      <c r="MYV6" s="86"/>
      <c r="MYW6" s="86"/>
      <c r="MYX6" s="86"/>
      <c r="MYY6" s="86"/>
      <c r="MYZ6" s="86"/>
      <c r="MZA6" s="86"/>
      <c r="MZB6" s="86"/>
      <c r="MZC6" s="86"/>
      <c r="MZD6" s="86"/>
      <c r="MZE6" s="86"/>
      <c r="MZF6" s="86"/>
      <c r="MZG6" s="86"/>
      <c r="MZH6" s="86"/>
      <c r="MZI6" s="86"/>
      <c r="MZJ6" s="86"/>
      <c r="MZK6" s="86"/>
      <c r="MZL6" s="86"/>
      <c r="MZM6" s="86"/>
      <c r="MZN6" s="86"/>
      <c r="MZO6" s="86"/>
      <c r="MZP6" s="86"/>
      <c r="MZQ6" s="86"/>
      <c r="MZR6" s="86"/>
      <c r="MZS6" s="86"/>
      <c r="MZT6" s="86"/>
      <c r="MZU6" s="86"/>
      <c r="MZV6" s="86"/>
      <c r="MZW6" s="86"/>
      <c r="MZX6" s="86"/>
      <c r="MZY6" s="86"/>
      <c r="MZZ6" s="86"/>
      <c r="NAA6" s="86"/>
      <c r="NAB6" s="86"/>
      <c r="NAC6" s="86"/>
      <c r="NAD6" s="86"/>
      <c r="NAE6" s="86"/>
      <c r="NAF6" s="86"/>
      <c r="NAG6" s="86"/>
      <c r="NAH6" s="86"/>
      <c r="NAI6" s="86"/>
      <c r="NAJ6" s="86"/>
      <c r="NAK6" s="86"/>
      <c r="NAL6" s="86"/>
      <c r="NAM6" s="86"/>
      <c r="NAN6" s="86"/>
      <c r="NAO6" s="86"/>
      <c r="NAP6" s="86"/>
      <c r="NAQ6" s="86"/>
      <c r="NAR6" s="86"/>
      <c r="NAS6" s="86"/>
      <c r="NAT6" s="86"/>
      <c r="NAU6" s="86"/>
      <c r="NAV6" s="86"/>
      <c r="NAW6" s="86"/>
      <c r="NAX6" s="86"/>
      <c r="NAY6" s="86"/>
      <c r="NAZ6" s="86"/>
      <c r="NBA6" s="86"/>
      <c r="NBB6" s="86"/>
      <c r="NBC6" s="86"/>
      <c r="NBD6" s="86"/>
      <c r="NBE6" s="86"/>
      <c r="NBF6" s="86"/>
      <c r="NBG6" s="86"/>
      <c r="NBH6" s="86"/>
      <c r="NBI6" s="86"/>
      <c r="NBJ6" s="86"/>
      <c r="NBK6" s="86"/>
      <c r="NBL6" s="86"/>
      <c r="NBM6" s="86"/>
      <c r="NBN6" s="86"/>
      <c r="NBO6" s="86"/>
      <c r="NBP6" s="86"/>
      <c r="NBQ6" s="86"/>
      <c r="NBR6" s="86"/>
      <c r="NBS6" s="86"/>
      <c r="NBT6" s="86"/>
      <c r="NBU6" s="86"/>
      <c r="NBV6" s="86"/>
      <c r="NBW6" s="86"/>
      <c r="NBX6" s="86"/>
      <c r="NBY6" s="86"/>
      <c r="NBZ6" s="86"/>
      <c r="NCA6" s="86"/>
      <c r="NCB6" s="86"/>
      <c r="NCC6" s="86"/>
      <c r="NCD6" s="86"/>
      <c r="NCE6" s="86"/>
      <c r="NCF6" s="86"/>
      <c r="NCG6" s="86"/>
      <c r="NCH6" s="86"/>
      <c r="NCI6" s="86"/>
      <c r="NCJ6" s="86"/>
      <c r="NCK6" s="86"/>
      <c r="NCL6" s="86"/>
      <c r="NCM6" s="86"/>
      <c r="NCN6" s="86"/>
      <c r="NCO6" s="86"/>
      <c r="NCP6" s="86"/>
      <c r="NCQ6" s="86"/>
      <c r="NCR6" s="86"/>
      <c r="NCS6" s="86"/>
      <c r="NCT6" s="86"/>
      <c r="NCU6" s="86"/>
      <c r="NCV6" s="86"/>
      <c r="NCW6" s="86"/>
      <c r="NCX6" s="86"/>
      <c r="NCY6" s="86"/>
      <c r="NCZ6" s="86"/>
      <c r="NDA6" s="86"/>
      <c r="NDB6" s="86"/>
      <c r="NDC6" s="86"/>
      <c r="NDD6" s="86"/>
      <c r="NDE6" s="86"/>
      <c r="NDF6" s="86"/>
      <c r="NDG6" s="86"/>
      <c r="NDH6" s="86"/>
      <c r="NDI6" s="86"/>
      <c r="NDJ6" s="86"/>
      <c r="NDK6" s="86"/>
      <c r="NDL6" s="86"/>
      <c r="NDM6" s="86"/>
      <c r="NDN6" s="86"/>
      <c r="NDO6" s="86"/>
      <c r="NDP6" s="86"/>
      <c r="NDQ6" s="86"/>
      <c r="NDR6" s="86"/>
      <c r="NDS6" s="86"/>
      <c r="NDT6" s="86"/>
      <c r="NDU6" s="86"/>
      <c r="NDV6" s="86"/>
      <c r="NDW6" s="86"/>
      <c r="NDX6" s="86"/>
      <c r="NDY6" s="86"/>
      <c r="NDZ6" s="86"/>
      <c r="NEA6" s="86"/>
      <c r="NEB6" s="86"/>
      <c r="NEC6" s="86"/>
      <c r="NED6" s="86"/>
      <c r="NEE6" s="86"/>
      <c r="NEF6" s="86"/>
      <c r="NEG6" s="86"/>
      <c r="NEH6" s="86"/>
      <c r="NEI6" s="86"/>
      <c r="NEJ6" s="86"/>
      <c r="NEK6" s="86"/>
      <c r="NEL6" s="86"/>
      <c r="NEM6" s="86"/>
      <c r="NEN6" s="86"/>
      <c r="NEO6" s="86"/>
      <c r="NEP6" s="86"/>
      <c r="NEQ6" s="86"/>
      <c r="NER6" s="86"/>
      <c r="NES6" s="86"/>
      <c r="NET6" s="86"/>
      <c r="NEU6" s="86"/>
      <c r="NEV6" s="86"/>
      <c r="NEW6" s="86"/>
      <c r="NEX6" s="86"/>
      <c r="NEY6" s="86"/>
      <c r="NEZ6" s="86"/>
      <c r="NFA6" s="86"/>
      <c r="NFB6" s="86"/>
      <c r="NFC6" s="86"/>
      <c r="NFD6" s="86"/>
      <c r="NFE6" s="86"/>
      <c r="NFF6" s="86"/>
      <c r="NFG6" s="86"/>
      <c r="NFH6" s="86"/>
      <c r="NFI6" s="86"/>
      <c r="NFJ6" s="86"/>
      <c r="NFK6" s="86"/>
      <c r="NFL6" s="86"/>
      <c r="NFM6" s="86"/>
      <c r="NFN6" s="86"/>
      <c r="NFO6" s="86"/>
      <c r="NFP6" s="86"/>
      <c r="NFQ6" s="86"/>
      <c r="NFR6" s="86"/>
      <c r="NFS6" s="86"/>
      <c r="NFT6" s="86"/>
      <c r="NFU6" s="86"/>
      <c r="NFV6" s="86"/>
      <c r="NFW6" s="86"/>
      <c r="NFX6" s="86"/>
      <c r="NFY6" s="86"/>
      <c r="NFZ6" s="86"/>
      <c r="NGA6" s="86"/>
      <c r="NGB6" s="86"/>
      <c r="NGC6" s="86"/>
      <c r="NGD6" s="86"/>
      <c r="NGE6" s="86"/>
      <c r="NGF6" s="86"/>
      <c r="NGG6" s="86"/>
      <c r="NGH6" s="86"/>
      <c r="NGI6" s="86"/>
      <c r="NGJ6" s="86"/>
      <c r="NGK6" s="86"/>
      <c r="NGL6" s="86"/>
      <c r="NGM6" s="86"/>
      <c r="NGN6" s="86"/>
      <c r="NGO6" s="86"/>
      <c r="NGP6" s="86"/>
      <c r="NGQ6" s="86"/>
      <c r="NGR6" s="86"/>
      <c r="NGS6" s="86"/>
      <c r="NGT6" s="86"/>
      <c r="NGU6" s="86"/>
      <c r="NGV6" s="86"/>
      <c r="NGW6" s="86"/>
      <c r="NGX6" s="86"/>
      <c r="NGY6" s="86"/>
      <c r="NGZ6" s="86"/>
      <c r="NHA6" s="86"/>
      <c r="NHB6" s="86"/>
      <c r="NHC6" s="86"/>
      <c r="NHD6" s="86"/>
      <c r="NHE6" s="86"/>
      <c r="NHF6" s="86"/>
      <c r="NHG6" s="86"/>
      <c r="NHH6" s="86"/>
      <c r="NHI6" s="86"/>
      <c r="NHJ6" s="86"/>
      <c r="NHK6" s="86"/>
      <c r="NHL6" s="86"/>
      <c r="NHM6" s="86"/>
      <c r="NHN6" s="86"/>
      <c r="NHO6" s="86"/>
      <c r="NHP6" s="86"/>
      <c r="NHQ6" s="86"/>
      <c r="NHR6" s="86"/>
      <c r="NHS6" s="86"/>
      <c r="NHT6" s="86"/>
      <c r="NHU6" s="86"/>
      <c r="NHV6" s="86"/>
      <c r="NHW6" s="86"/>
      <c r="NHX6" s="86"/>
      <c r="NHY6" s="86"/>
      <c r="NHZ6" s="86"/>
      <c r="NIA6" s="86"/>
      <c r="NIB6" s="86"/>
      <c r="NIC6" s="86"/>
      <c r="NID6" s="86"/>
      <c r="NIE6" s="86"/>
      <c r="NIF6" s="86"/>
      <c r="NIG6" s="86"/>
      <c r="NIH6" s="86"/>
      <c r="NII6" s="86"/>
      <c r="NIJ6" s="86"/>
      <c r="NIK6" s="86"/>
      <c r="NIL6" s="86"/>
      <c r="NIM6" s="86"/>
      <c r="NIN6" s="86"/>
      <c r="NIO6" s="86"/>
      <c r="NIP6" s="86"/>
      <c r="NIQ6" s="86"/>
      <c r="NIR6" s="86"/>
      <c r="NIS6" s="86"/>
      <c r="NIT6" s="86"/>
      <c r="NIU6" s="86"/>
      <c r="NIV6" s="86"/>
      <c r="NIW6" s="86"/>
      <c r="NIX6" s="86"/>
      <c r="NIY6" s="86"/>
      <c r="NIZ6" s="86"/>
      <c r="NJA6" s="86"/>
      <c r="NJB6" s="86"/>
      <c r="NJC6" s="86"/>
      <c r="NJD6" s="86"/>
      <c r="NJE6" s="86"/>
      <c r="NJF6" s="86"/>
      <c r="NJG6" s="86"/>
      <c r="NJH6" s="86"/>
      <c r="NJI6" s="86"/>
      <c r="NJJ6" s="86"/>
      <c r="NJK6" s="86"/>
      <c r="NJL6" s="86"/>
      <c r="NJM6" s="86"/>
      <c r="NJN6" s="86"/>
      <c r="NJO6" s="86"/>
      <c r="NJP6" s="86"/>
      <c r="NJQ6" s="86"/>
      <c r="NJR6" s="86"/>
      <c r="NJS6" s="86"/>
      <c r="NJT6" s="86"/>
      <c r="NJU6" s="86"/>
      <c r="NJV6" s="86"/>
      <c r="NJW6" s="86"/>
      <c r="NJX6" s="86"/>
      <c r="NJY6" s="86"/>
      <c r="NJZ6" s="86"/>
      <c r="NKA6" s="86"/>
      <c r="NKB6" s="86"/>
      <c r="NKC6" s="86"/>
      <c r="NKD6" s="86"/>
      <c r="NKE6" s="86"/>
      <c r="NKF6" s="86"/>
      <c r="NKG6" s="86"/>
      <c r="NKH6" s="86"/>
      <c r="NKI6" s="86"/>
      <c r="NKJ6" s="86"/>
      <c r="NKK6" s="86"/>
      <c r="NKL6" s="86"/>
      <c r="NKM6" s="86"/>
      <c r="NKN6" s="86"/>
      <c r="NKO6" s="86"/>
      <c r="NKP6" s="86"/>
      <c r="NKQ6" s="86"/>
      <c r="NKR6" s="86"/>
      <c r="NKS6" s="86"/>
      <c r="NKT6" s="86"/>
      <c r="NKU6" s="86"/>
      <c r="NKV6" s="86"/>
      <c r="NKW6" s="86"/>
      <c r="NKX6" s="86"/>
      <c r="NKY6" s="86"/>
      <c r="NKZ6" s="86"/>
      <c r="NLA6" s="86"/>
      <c r="NLB6" s="86"/>
      <c r="NLC6" s="86"/>
      <c r="NLD6" s="86"/>
      <c r="NLE6" s="86"/>
      <c r="NLF6" s="86"/>
      <c r="NLG6" s="86"/>
      <c r="NLH6" s="86"/>
      <c r="NLI6" s="86"/>
      <c r="NLJ6" s="86"/>
      <c r="NLK6" s="86"/>
      <c r="NLL6" s="86"/>
      <c r="NLM6" s="86"/>
      <c r="NLN6" s="86"/>
      <c r="NLO6" s="86"/>
      <c r="NLP6" s="86"/>
      <c r="NLQ6" s="86"/>
      <c r="NLR6" s="86"/>
      <c r="NLS6" s="86"/>
      <c r="NLT6" s="86"/>
      <c r="NLU6" s="86"/>
      <c r="NLV6" s="86"/>
      <c r="NLW6" s="86"/>
      <c r="NLX6" s="86"/>
      <c r="NLY6" s="86"/>
      <c r="NLZ6" s="86"/>
      <c r="NMA6" s="86"/>
      <c r="NMB6" s="86"/>
      <c r="NMC6" s="86"/>
      <c r="NMD6" s="86"/>
      <c r="NME6" s="86"/>
      <c r="NMF6" s="86"/>
      <c r="NMG6" s="86"/>
      <c r="NMH6" s="86"/>
      <c r="NMI6" s="86"/>
      <c r="NMJ6" s="86"/>
      <c r="NMK6" s="86"/>
      <c r="NML6" s="86"/>
      <c r="NMM6" s="86"/>
      <c r="NMN6" s="86"/>
      <c r="NMO6" s="86"/>
      <c r="NMP6" s="86"/>
      <c r="NMQ6" s="86"/>
      <c r="NMR6" s="86"/>
      <c r="NMS6" s="86"/>
      <c r="NMT6" s="86"/>
      <c r="NMU6" s="86"/>
      <c r="NMV6" s="86"/>
      <c r="NMW6" s="86"/>
      <c r="NMX6" s="86"/>
      <c r="NMY6" s="86"/>
      <c r="NMZ6" s="86"/>
      <c r="NNA6" s="86"/>
      <c r="NNB6" s="86"/>
      <c r="NNC6" s="86"/>
      <c r="NND6" s="86"/>
      <c r="NNE6" s="86"/>
      <c r="NNF6" s="86"/>
      <c r="NNG6" s="86"/>
      <c r="NNH6" s="86"/>
      <c r="NNI6" s="86"/>
      <c r="NNJ6" s="86"/>
      <c r="NNK6" s="86"/>
      <c r="NNL6" s="86"/>
      <c r="NNM6" s="86"/>
      <c r="NNN6" s="86"/>
      <c r="NNO6" s="86"/>
      <c r="NNP6" s="86"/>
      <c r="NNQ6" s="86"/>
      <c r="NNR6" s="86"/>
      <c r="NNS6" s="86"/>
      <c r="NNT6" s="86"/>
      <c r="NNU6" s="86"/>
      <c r="NNV6" s="86"/>
      <c r="NNW6" s="86"/>
      <c r="NNX6" s="86"/>
      <c r="NNY6" s="86"/>
      <c r="NNZ6" s="86"/>
      <c r="NOA6" s="86"/>
      <c r="NOB6" s="86"/>
      <c r="NOC6" s="86"/>
      <c r="NOD6" s="86"/>
      <c r="NOE6" s="86"/>
      <c r="NOF6" s="86"/>
      <c r="NOG6" s="86"/>
      <c r="NOH6" s="86"/>
      <c r="NOI6" s="86"/>
      <c r="NOJ6" s="86"/>
      <c r="NOK6" s="86"/>
      <c r="NOL6" s="86"/>
      <c r="NOM6" s="86"/>
      <c r="NON6" s="86"/>
      <c r="NOO6" s="86"/>
      <c r="NOP6" s="86"/>
      <c r="NOQ6" s="86"/>
      <c r="NOR6" s="86"/>
      <c r="NOS6" s="86"/>
      <c r="NOT6" s="86"/>
      <c r="NOU6" s="86"/>
      <c r="NOV6" s="86"/>
      <c r="NOW6" s="86"/>
      <c r="NOX6" s="86"/>
      <c r="NOY6" s="86"/>
      <c r="NOZ6" s="86"/>
      <c r="NPA6" s="86"/>
      <c r="NPB6" s="86"/>
      <c r="NPC6" s="86"/>
      <c r="NPD6" s="86"/>
      <c r="NPE6" s="86"/>
      <c r="NPF6" s="86"/>
      <c r="NPG6" s="86"/>
      <c r="NPH6" s="86"/>
      <c r="NPI6" s="86"/>
      <c r="NPJ6" s="86"/>
      <c r="NPK6" s="86"/>
      <c r="NPL6" s="86"/>
      <c r="NPM6" s="86"/>
      <c r="NPN6" s="86"/>
      <c r="NPO6" s="86"/>
      <c r="NPP6" s="86"/>
      <c r="NPQ6" s="86"/>
      <c r="NPR6" s="86"/>
      <c r="NPS6" s="86"/>
      <c r="NPT6" s="86"/>
      <c r="NPU6" s="86"/>
      <c r="NPV6" s="86"/>
      <c r="NPW6" s="86"/>
      <c r="NPX6" s="86"/>
      <c r="NPY6" s="86"/>
      <c r="NPZ6" s="86"/>
      <c r="NQA6" s="86"/>
      <c r="NQB6" s="86"/>
      <c r="NQC6" s="86"/>
      <c r="NQD6" s="86"/>
      <c r="NQE6" s="86"/>
      <c r="NQF6" s="86"/>
      <c r="NQG6" s="86"/>
      <c r="NQH6" s="86"/>
      <c r="NQI6" s="86"/>
      <c r="NQJ6" s="86"/>
      <c r="NQK6" s="86"/>
      <c r="NQL6" s="86"/>
      <c r="NQM6" s="86"/>
      <c r="NQN6" s="86"/>
      <c r="NQO6" s="86"/>
      <c r="NQP6" s="86"/>
      <c r="NQQ6" s="86"/>
      <c r="NQR6" s="86"/>
      <c r="NQS6" s="86"/>
      <c r="NQT6" s="86"/>
      <c r="NQU6" s="86"/>
      <c r="NQV6" s="86"/>
      <c r="NQW6" s="86"/>
      <c r="NQX6" s="86"/>
      <c r="NQY6" s="86"/>
      <c r="NQZ6" s="86"/>
      <c r="NRA6" s="86"/>
      <c r="NRB6" s="86"/>
      <c r="NRC6" s="86"/>
      <c r="NRD6" s="86"/>
      <c r="NRE6" s="86"/>
      <c r="NRF6" s="86"/>
      <c r="NRG6" s="86"/>
      <c r="NRH6" s="86"/>
      <c r="NRI6" s="86"/>
      <c r="NRJ6" s="86"/>
      <c r="NRK6" s="86"/>
      <c r="NRL6" s="86"/>
      <c r="NRM6" s="86"/>
      <c r="NRN6" s="86"/>
      <c r="NRO6" s="86"/>
      <c r="NRP6" s="86"/>
      <c r="NRQ6" s="86"/>
      <c r="NRR6" s="86"/>
      <c r="NRS6" s="86"/>
      <c r="NRT6" s="86"/>
      <c r="NRU6" s="86"/>
      <c r="NRV6" s="86"/>
      <c r="NRW6" s="86"/>
      <c r="NRX6" s="86"/>
      <c r="NRY6" s="86"/>
      <c r="NRZ6" s="86"/>
      <c r="NSA6" s="86"/>
      <c r="NSB6" s="86"/>
      <c r="NSC6" s="86"/>
      <c r="NSD6" s="86"/>
      <c r="NSE6" s="86"/>
      <c r="NSF6" s="86"/>
      <c r="NSG6" s="86"/>
      <c r="NSH6" s="86"/>
      <c r="NSI6" s="86"/>
      <c r="NSJ6" s="86"/>
      <c r="NSK6" s="86"/>
      <c r="NSL6" s="86"/>
      <c r="NSM6" s="86"/>
      <c r="NSN6" s="86"/>
      <c r="NSO6" s="86"/>
      <c r="NSP6" s="86"/>
      <c r="NSQ6" s="86"/>
      <c r="NSR6" s="86"/>
      <c r="NSS6" s="86"/>
      <c r="NST6" s="86"/>
      <c r="NSU6" s="86"/>
      <c r="NSV6" s="86"/>
      <c r="NSW6" s="86"/>
      <c r="NSX6" s="86"/>
      <c r="NSY6" s="86"/>
      <c r="NSZ6" s="86"/>
      <c r="NTA6" s="86"/>
      <c r="NTB6" s="86"/>
      <c r="NTC6" s="86"/>
      <c r="NTD6" s="86"/>
      <c r="NTE6" s="86"/>
      <c r="NTF6" s="86"/>
      <c r="NTG6" s="86"/>
      <c r="NTH6" s="86"/>
      <c r="NTI6" s="86"/>
      <c r="NTJ6" s="86"/>
      <c r="NTK6" s="86"/>
      <c r="NTL6" s="86"/>
      <c r="NTM6" s="86"/>
      <c r="NTN6" s="86"/>
      <c r="NTO6" s="86"/>
      <c r="NTP6" s="86"/>
      <c r="NTQ6" s="86"/>
      <c r="NTR6" s="86"/>
      <c r="NTS6" s="86"/>
      <c r="NTT6" s="86"/>
      <c r="NTU6" s="86"/>
      <c r="NTV6" s="86"/>
      <c r="NTW6" s="86"/>
      <c r="NTX6" s="86"/>
      <c r="NTY6" s="86"/>
      <c r="NTZ6" s="86"/>
      <c r="NUA6" s="86"/>
      <c r="NUB6" s="86"/>
      <c r="NUC6" s="86"/>
      <c r="NUD6" s="86"/>
      <c r="NUE6" s="86"/>
      <c r="NUF6" s="86"/>
      <c r="NUG6" s="86"/>
      <c r="NUH6" s="86"/>
      <c r="NUI6" s="86"/>
      <c r="NUJ6" s="86"/>
      <c r="NUK6" s="86"/>
      <c r="NUL6" s="86"/>
      <c r="NUM6" s="86"/>
      <c r="NUN6" s="86"/>
      <c r="NUO6" s="86"/>
      <c r="NUP6" s="86"/>
      <c r="NUQ6" s="86"/>
      <c r="NUR6" s="86"/>
      <c r="NUS6" s="86"/>
      <c r="NUT6" s="86"/>
      <c r="NUU6" s="86"/>
      <c r="NUV6" s="86"/>
      <c r="NUW6" s="86"/>
      <c r="NUX6" s="86"/>
      <c r="NUY6" s="86"/>
      <c r="NUZ6" s="86"/>
      <c r="NVA6" s="86"/>
      <c r="NVB6" s="86"/>
      <c r="NVC6" s="86"/>
      <c r="NVD6" s="86"/>
      <c r="NVE6" s="86"/>
      <c r="NVF6" s="86"/>
      <c r="NVG6" s="86"/>
      <c r="NVH6" s="86"/>
      <c r="NVI6" s="86"/>
      <c r="NVJ6" s="86"/>
      <c r="NVK6" s="86"/>
      <c r="NVL6" s="86"/>
      <c r="NVM6" s="86"/>
      <c r="NVN6" s="86"/>
      <c r="NVO6" s="86"/>
      <c r="NVP6" s="86"/>
      <c r="NVQ6" s="86"/>
      <c r="NVR6" s="86"/>
      <c r="NVS6" s="86"/>
      <c r="NVT6" s="86"/>
      <c r="NVU6" s="86"/>
      <c r="NVV6" s="86"/>
      <c r="NVW6" s="86"/>
      <c r="NVX6" s="86"/>
      <c r="NVY6" s="86"/>
      <c r="NVZ6" s="86"/>
      <c r="NWA6" s="86"/>
      <c r="NWB6" s="86"/>
      <c r="NWC6" s="86"/>
      <c r="NWD6" s="86"/>
      <c r="NWE6" s="86"/>
      <c r="NWF6" s="86"/>
      <c r="NWG6" s="86"/>
      <c r="NWH6" s="86"/>
      <c r="NWI6" s="86"/>
      <c r="NWJ6" s="86"/>
      <c r="NWK6" s="86"/>
      <c r="NWL6" s="86"/>
      <c r="NWM6" s="86"/>
      <c r="NWN6" s="86"/>
      <c r="NWO6" s="86"/>
      <c r="NWP6" s="86"/>
      <c r="NWQ6" s="86"/>
      <c r="NWR6" s="86"/>
      <c r="NWS6" s="86"/>
      <c r="NWT6" s="86"/>
      <c r="NWU6" s="86"/>
      <c r="NWV6" s="86"/>
      <c r="NWW6" s="86"/>
      <c r="NWX6" s="86"/>
      <c r="NWY6" s="86"/>
      <c r="NWZ6" s="86"/>
      <c r="NXA6" s="86"/>
      <c r="NXB6" s="86"/>
      <c r="NXC6" s="86"/>
      <c r="NXD6" s="86"/>
      <c r="NXE6" s="86"/>
      <c r="NXF6" s="86"/>
      <c r="NXG6" s="86"/>
      <c r="NXH6" s="86"/>
      <c r="NXI6" s="86"/>
      <c r="NXJ6" s="86"/>
      <c r="NXK6" s="86"/>
      <c r="NXL6" s="86"/>
      <c r="NXM6" s="86"/>
      <c r="NXN6" s="86"/>
      <c r="NXO6" s="86"/>
      <c r="NXP6" s="86"/>
      <c r="NXQ6" s="86"/>
      <c r="NXR6" s="86"/>
      <c r="NXS6" s="86"/>
      <c r="NXT6" s="86"/>
      <c r="NXU6" s="86"/>
      <c r="NXV6" s="86"/>
      <c r="NXW6" s="86"/>
      <c r="NXX6" s="86"/>
      <c r="NXY6" s="86"/>
      <c r="NXZ6" s="86"/>
      <c r="NYA6" s="86"/>
      <c r="NYB6" s="86"/>
      <c r="NYC6" s="86"/>
      <c r="NYD6" s="86"/>
      <c r="NYE6" s="86"/>
      <c r="NYF6" s="86"/>
      <c r="NYG6" s="86"/>
      <c r="NYH6" s="86"/>
      <c r="NYI6" s="86"/>
      <c r="NYJ6" s="86"/>
      <c r="NYK6" s="86"/>
      <c r="NYL6" s="86"/>
      <c r="NYM6" s="86"/>
      <c r="NYN6" s="86"/>
      <c r="NYO6" s="86"/>
      <c r="NYP6" s="86"/>
      <c r="NYQ6" s="86"/>
      <c r="NYR6" s="86"/>
      <c r="NYS6" s="86"/>
      <c r="NYT6" s="86"/>
      <c r="NYU6" s="86"/>
      <c r="NYV6" s="86"/>
      <c r="NYW6" s="86"/>
      <c r="NYX6" s="86"/>
      <c r="NYY6" s="86"/>
      <c r="NYZ6" s="86"/>
      <c r="NZA6" s="86"/>
      <c r="NZB6" s="86"/>
      <c r="NZC6" s="86"/>
      <c r="NZD6" s="86"/>
      <c r="NZE6" s="86"/>
      <c r="NZF6" s="86"/>
      <c r="NZG6" s="86"/>
      <c r="NZH6" s="86"/>
      <c r="NZI6" s="86"/>
      <c r="NZJ6" s="86"/>
      <c r="NZK6" s="86"/>
      <c r="NZL6" s="86"/>
      <c r="NZM6" s="86"/>
      <c r="NZN6" s="86"/>
      <c r="NZO6" s="86"/>
      <c r="NZP6" s="86"/>
      <c r="NZQ6" s="86"/>
      <c r="NZR6" s="86"/>
      <c r="NZS6" s="86"/>
      <c r="NZT6" s="86"/>
      <c r="NZU6" s="86"/>
      <c r="NZV6" s="86"/>
      <c r="NZW6" s="86"/>
      <c r="NZX6" s="86"/>
      <c r="NZY6" s="86"/>
      <c r="NZZ6" s="86"/>
      <c r="OAA6" s="86"/>
      <c r="OAB6" s="86"/>
      <c r="OAC6" s="86"/>
      <c r="OAD6" s="86"/>
      <c r="OAE6" s="86"/>
      <c r="OAF6" s="86"/>
      <c r="OAG6" s="86"/>
      <c r="OAH6" s="86"/>
      <c r="OAI6" s="86"/>
      <c r="OAJ6" s="86"/>
      <c r="OAK6" s="86"/>
      <c r="OAL6" s="86"/>
      <c r="OAM6" s="86"/>
      <c r="OAN6" s="86"/>
      <c r="OAO6" s="86"/>
      <c r="OAP6" s="86"/>
      <c r="OAQ6" s="86"/>
      <c r="OAR6" s="86"/>
      <c r="OAS6" s="86"/>
      <c r="OAT6" s="86"/>
      <c r="OAU6" s="86"/>
      <c r="OAV6" s="86"/>
      <c r="OAW6" s="86"/>
      <c r="OAX6" s="86"/>
      <c r="OAY6" s="86"/>
      <c r="OAZ6" s="86"/>
      <c r="OBA6" s="86"/>
      <c r="OBB6" s="86"/>
      <c r="OBC6" s="86"/>
      <c r="OBD6" s="86"/>
      <c r="OBE6" s="86"/>
      <c r="OBF6" s="86"/>
      <c r="OBG6" s="86"/>
      <c r="OBH6" s="86"/>
      <c r="OBI6" s="86"/>
      <c r="OBJ6" s="86"/>
      <c r="OBK6" s="86"/>
      <c r="OBL6" s="86"/>
      <c r="OBM6" s="86"/>
      <c r="OBN6" s="86"/>
      <c r="OBO6" s="86"/>
      <c r="OBP6" s="86"/>
      <c r="OBQ6" s="86"/>
      <c r="OBR6" s="86"/>
      <c r="OBS6" s="86"/>
      <c r="OBT6" s="86"/>
      <c r="OBU6" s="86"/>
      <c r="OBV6" s="86"/>
      <c r="OBW6" s="86"/>
      <c r="OBX6" s="86"/>
      <c r="OBY6" s="86"/>
      <c r="OBZ6" s="86"/>
      <c r="OCA6" s="86"/>
      <c r="OCB6" s="86"/>
      <c r="OCC6" s="86"/>
      <c r="OCD6" s="86"/>
      <c r="OCE6" s="86"/>
      <c r="OCF6" s="86"/>
      <c r="OCG6" s="86"/>
      <c r="OCH6" s="86"/>
      <c r="OCI6" s="86"/>
      <c r="OCJ6" s="86"/>
      <c r="OCK6" s="86"/>
      <c r="OCL6" s="86"/>
      <c r="OCM6" s="86"/>
      <c r="OCN6" s="86"/>
      <c r="OCO6" s="86"/>
      <c r="OCP6" s="86"/>
      <c r="OCQ6" s="86"/>
      <c r="OCR6" s="86"/>
      <c r="OCS6" s="86"/>
      <c r="OCT6" s="86"/>
      <c r="OCU6" s="86"/>
      <c r="OCV6" s="86"/>
      <c r="OCW6" s="86"/>
      <c r="OCX6" s="86"/>
      <c r="OCY6" s="86"/>
      <c r="OCZ6" s="86"/>
      <c r="ODA6" s="86"/>
      <c r="ODB6" s="86"/>
      <c r="ODC6" s="86"/>
      <c r="ODD6" s="86"/>
      <c r="ODE6" s="86"/>
      <c r="ODF6" s="86"/>
      <c r="ODG6" s="86"/>
      <c r="ODH6" s="86"/>
      <c r="ODI6" s="86"/>
      <c r="ODJ6" s="86"/>
      <c r="ODK6" s="86"/>
      <c r="ODL6" s="86"/>
      <c r="ODM6" s="86"/>
      <c r="ODN6" s="86"/>
      <c r="ODO6" s="86"/>
      <c r="ODP6" s="86"/>
      <c r="ODQ6" s="86"/>
      <c r="ODR6" s="86"/>
      <c r="ODS6" s="86"/>
      <c r="ODT6" s="86"/>
      <c r="ODU6" s="86"/>
      <c r="ODV6" s="86"/>
      <c r="ODW6" s="86"/>
      <c r="ODX6" s="86"/>
      <c r="ODY6" s="86"/>
      <c r="ODZ6" s="86"/>
      <c r="OEA6" s="86"/>
      <c r="OEB6" s="86"/>
      <c r="OEC6" s="86"/>
      <c r="OED6" s="86"/>
      <c r="OEE6" s="86"/>
      <c r="OEF6" s="86"/>
      <c r="OEG6" s="86"/>
      <c r="OEH6" s="86"/>
      <c r="OEI6" s="86"/>
      <c r="OEJ6" s="86"/>
      <c r="OEK6" s="86"/>
      <c r="OEL6" s="86"/>
      <c r="OEM6" s="86"/>
      <c r="OEN6" s="86"/>
      <c r="OEO6" s="86"/>
      <c r="OEP6" s="86"/>
      <c r="OEQ6" s="86"/>
      <c r="OER6" s="86"/>
      <c r="OES6" s="86"/>
      <c r="OET6" s="86"/>
      <c r="OEU6" s="86"/>
      <c r="OEV6" s="86"/>
      <c r="OEW6" s="86"/>
      <c r="OEX6" s="86"/>
      <c r="OEY6" s="86"/>
      <c r="OEZ6" s="86"/>
      <c r="OFA6" s="86"/>
      <c r="OFB6" s="86"/>
      <c r="OFC6" s="86"/>
      <c r="OFD6" s="86"/>
      <c r="OFE6" s="86"/>
      <c r="OFF6" s="86"/>
      <c r="OFG6" s="86"/>
      <c r="OFH6" s="86"/>
      <c r="OFI6" s="86"/>
      <c r="OFJ6" s="86"/>
      <c r="OFK6" s="86"/>
      <c r="OFL6" s="86"/>
      <c r="OFM6" s="86"/>
      <c r="OFN6" s="86"/>
      <c r="OFO6" s="86"/>
      <c r="OFP6" s="86"/>
      <c r="OFQ6" s="86"/>
      <c r="OFR6" s="86"/>
      <c r="OFS6" s="86"/>
      <c r="OFT6" s="86"/>
      <c r="OFU6" s="86"/>
      <c r="OFV6" s="86"/>
      <c r="OFW6" s="86"/>
      <c r="OFX6" s="86"/>
      <c r="OFY6" s="86"/>
      <c r="OFZ6" s="86"/>
      <c r="OGA6" s="86"/>
      <c r="OGB6" s="86"/>
      <c r="OGC6" s="86"/>
      <c r="OGD6" s="86"/>
      <c r="OGE6" s="86"/>
      <c r="OGF6" s="86"/>
      <c r="OGG6" s="86"/>
      <c r="OGH6" s="86"/>
      <c r="OGI6" s="86"/>
      <c r="OGJ6" s="86"/>
      <c r="OGK6" s="86"/>
      <c r="OGL6" s="86"/>
      <c r="OGM6" s="86"/>
      <c r="OGN6" s="86"/>
      <c r="OGO6" s="86"/>
      <c r="OGP6" s="86"/>
      <c r="OGQ6" s="86"/>
      <c r="OGR6" s="86"/>
      <c r="OGS6" s="86"/>
      <c r="OGT6" s="86"/>
      <c r="OGU6" s="86"/>
      <c r="OGV6" s="86"/>
      <c r="OGW6" s="86"/>
      <c r="OGX6" s="86"/>
      <c r="OGY6" s="86"/>
      <c r="OGZ6" s="86"/>
      <c r="OHA6" s="86"/>
      <c r="OHB6" s="86"/>
      <c r="OHC6" s="86"/>
      <c r="OHD6" s="86"/>
      <c r="OHE6" s="86"/>
      <c r="OHF6" s="86"/>
      <c r="OHG6" s="86"/>
      <c r="OHH6" s="86"/>
      <c r="OHI6" s="86"/>
      <c r="OHJ6" s="86"/>
      <c r="OHK6" s="86"/>
      <c r="OHL6" s="86"/>
      <c r="OHM6" s="86"/>
      <c r="OHN6" s="86"/>
      <c r="OHO6" s="86"/>
      <c r="OHP6" s="86"/>
      <c r="OHQ6" s="86"/>
      <c r="OHR6" s="86"/>
      <c r="OHS6" s="86"/>
      <c r="OHT6" s="86"/>
      <c r="OHU6" s="86"/>
      <c r="OHV6" s="86"/>
      <c r="OHW6" s="86"/>
      <c r="OHX6" s="86"/>
      <c r="OHY6" s="86"/>
      <c r="OHZ6" s="86"/>
      <c r="OIA6" s="86"/>
      <c r="OIB6" s="86"/>
      <c r="OIC6" s="86"/>
      <c r="OID6" s="86"/>
      <c r="OIE6" s="86"/>
      <c r="OIF6" s="86"/>
      <c r="OIG6" s="86"/>
      <c r="OIH6" s="86"/>
      <c r="OII6" s="86"/>
      <c r="OIJ6" s="86"/>
      <c r="OIK6" s="86"/>
      <c r="OIL6" s="86"/>
      <c r="OIM6" s="86"/>
      <c r="OIN6" s="86"/>
      <c r="OIO6" s="86"/>
      <c r="OIP6" s="86"/>
      <c r="OIQ6" s="86"/>
      <c r="OIR6" s="86"/>
      <c r="OIS6" s="86"/>
      <c r="OIT6" s="86"/>
      <c r="OIU6" s="86"/>
      <c r="OIV6" s="86"/>
      <c r="OIW6" s="86"/>
      <c r="OIX6" s="86"/>
      <c r="OIY6" s="86"/>
      <c r="OIZ6" s="86"/>
      <c r="OJA6" s="86"/>
      <c r="OJB6" s="86"/>
      <c r="OJC6" s="86"/>
      <c r="OJD6" s="86"/>
      <c r="OJE6" s="86"/>
      <c r="OJF6" s="86"/>
      <c r="OJG6" s="86"/>
      <c r="OJH6" s="86"/>
      <c r="OJI6" s="86"/>
      <c r="OJJ6" s="86"/>
      <c r="OJK6" s="86"/>
      <c r="OJL6" s="86"/>
      <c r="OJM6" s="86"/>
      <c r="OJN6" s="86"/>
      <c r="OJO6" s="86"/>
      <c r="OJP6" s="86"/>
      <c r="OJQ6" s="86"/>
      <c r="OJR6" s="86"/>
      <c r="OJS6" s="86"/>
      <c r="OJT6" s="86"/>
      <c r="OJU6" s="86"/>
      <c r="OJV6" s="86"/>
      <c r="OJW6" s="86"/>
      <c r="OJX6" s="86"/>
      <c r="OJY6" s="86"/>
      <c r="OJZ6" s="86"/>
      <c r="OKA6" s="86"/>
      <c r="OKB6" s="86"/>
      <c r="OKC6" s="86"/>
      <c r="OKD6" s="86"/>
      <c r="OKE6" s="86"/>
      <c r="OKF6" s="86"/>
      <c r="OKG6" s="86"/>
      <c r="OKH6" s="86"/>
      <c r="OKI6" s="86"/>
      <c r="OKJ6" s="86"/>
      <c r="OKK6" s="86"/>
      <c r="OKL6" s="86"/>
      <c r="OKM6" s="86"/>
      <c r="OKN6" s="86"/>
      <c r="OKO6" s="86"/>
      <c r="OKP6" s="86"/>
      <c r="OKQ6" s="86"/>
      <c r="OKR6" s="86"/>
      <c r="OKS6" s="86"/>
      <c r="OKT6" s="86"/>
      <c r="OKU6" s="86"/>
      <c r="OKV6" s="86"/>
      <c r="OKW6" s="86"/>
      <c r="OKX6" s="86"/>
      <c r="OKY6" s="86"/>
      <c r="OKZ6" s="86"/>
      <c r="OLA6" s="86"/>
      <c r="OLB6" s="86"/>
      <c r="OLC6" s="86"/>
      <c r="OLD6" s="86"/>
      <c r="OLE6" s="86"/>
      <c r="OLF6" s="86"/>
      <c r="OLG6" s="86"/>
      <c r="OLH6" s="86"/>
      <c r="OLI6" s="86"/>
      <c r="OLJ6" s="86"/>
      <c r="OLK6" s="86"/>
      <c r="OLL6" s="86"/>
      <c r="OLM6" s="86"/>
      <c r="OLN6" s="86"/>
      <c r="OLO6" s="86"/>
      <c r="OLP6" s="86"/>
      <c r="OLQ6" s="86"/>
      <c r="OLR6" s="86"/>
      <c r="OLS6" s="86"/>
      <c r="OLT6" s="86"/>
      <c r="OLU6" s="86"/>
      <c r="OLV6" s="86"/>
      <c r="OLW6" s="86"/>
      <c r="OLX6" s="86"/>
      <c r="OLY6" s="86"/>
      <c r="OLZ6" s="86"/>
      <c r="OMA6" s="86"/>
      <c r="OMB6" s="86"/>
      <c r="OMC6" s="86"/>
      <c r="OMD6" s="86"/>
      <c r="OME6" s="86"/>
      <c r="OMF6" s="86"/>
      <c r="OMG6" s="86"/>
      <c r="OMH6" s="86"/>
      <c r="OMI6" s="86"/>
      <c r="OMJ6" s="86"/>
      <c r="OMK6" s="86"/>
      <c r="OML6" s="86"/>
      <c r="OMM6" s="86"/>
      <c r="OMN6" s="86"/>
      <c r="OMO6" s="86"/>
      <c r="OMP6" s="86"/>
      <c r="OMQ6" s="86"/>
      <c r="OMR6" s="86"/>
      <c r="OMS6" s="86"/>
      <c r="OMT6" s="86"/>
      <c r="OMU6" s="86"/>
      <c r="OMV6" s="86"/>
      <c r="OMW6" s="86"/>
      <c r="OMX6" s="86"/>
      <c r="OMY6" s="86"/>
      <c r="OMZ6" s="86"/>
      <c r="ONA6" s="86"/>
      <c r="ONB6" s="86"/>
      <c r="ONC6" s="86"/>
      <c r="OND6" s="86"/>
      <c r="ONE6" s="86"/>
      <c r="ONF6" s="86"/>
      <c r="ONG6" s="86"/>
      <c r="ONH6" s="86"/>
      <c r="ONI6" s="86"/>
      <c r="ONJ6" s="86"/>
      <c r="ONK6" s="86"/>
      <c r="ONL6" s="86"/>
      <c r="ONM6" s="86"/>
      <c r="ONN6" s="86"/>
      <c r="ONO6" s="86"/>
      <c r="ONP6" s="86"/>
      <c r="ONQ6" s="86"/>
      <c r="ONR6" s="86"/>
      <c r="ONS6" s="86"/>
      <c r="ONT6" s="86"/>
      <c r="ONU6" s="86"/>
      <c r="ONV6" s="86"/>
      <c r="ONW6" s="86"/>
      <c r="ONX6" s="86"/>
      <c r="ONY6" s="86"/>
      <c r="ONZ6" s="86"/>
      <c r="OOA6" s="86"/>
      <c r="OOB6" s="86"/>
      <c r="OOC6" s="86"/>
      <c r="OOD6" s="86"/>
      <c r="OOE6" s="86"/>
      <c r="OOF6" s="86"/>
      <c r="OOG6" s="86"/>
      <c r="OOH6" s="86"/>
      <c r="OOI6" s="86"/>
      <c r="OOJ6" s="86"/>
      <c r="OOK6" s="86"/>
      <c r="OOL6" s="86"/>
      <c r="OOM6" s="86"/>
      <c r="OON6" s="86"/>
      <c r="OOO6" s="86"/>
      <c r="OOP6" s="86"/>
      <c r="OOQ6" s="86"/>
      <c r="OOR6" s="86"/>
      <c r="OOS6" s="86"/>
      <c r="OOT6" s="86"/>
      <c r="OOU6" s="86"/>
      <c r="OOV6" s="86"/>
      <c r="OOW6" s="86"/>
      <c r="OOX6" s="86"/>
      <c r="OOY6" s="86"/>
      <c r="OOZ6" s="86"/>
      <c r="OPA6" s="86"/>
      <c r="OPB6" s="86"/>
      <c r="OPC6" s="86"/>
      <c r="OPD6" s="86"/>
      <c r="OPE6" s="86"/>
      <c r="OPF6" s="86"/>
      <c r="OPG6" s="86"/>
      <c r="OPH6" s="86"/>
      <c r="OPI6" s="86"/>
      <c r="OPJ6" s="86"/>
      <c r="OPK6" s="86"/>
      <c r="OPL6" s="86"/>
      <c r="OPM6" s="86"/>
      <c r="OPN6" s="86"/>
      <c r="OPO6" s="86"/>
      <c r="OPP6" s="86"/>
      <c r="OPQ6" s="86"/>
      <c r="OPR6" s="86"/>
      <c r="OPS6" s="86"/>
      <c r="OPT6" s="86"/>
      <c r="OPU6" s="86"/>
      <c r="OPV6" s="86"/>
      <c r="OPW6" s="86"/>
      <c r="OPX6" s="86"/>
      <c r="OPY6" s="86"/>
      <c r="OPZ6" s="86"/>
      <c r="OQA6" s="86"/>
      <c r="OQB6" s="86"/>
      <c r="OQC6" s="86"/>
      <c r="OQD6" s="86"/>
      <c r="OQE6" s="86"/>
      <c r="OQF6" s="86"/>
      <c r="OQG6" s="86"/>
      <c r="OQH6" s="86"/>
      <c r="OQI6" s="86"/>
      <c r="OQJ6" s="86"/>
      <c r="OQK6" s="86"/>
      <c r="OQL6" s="86"/>
      <c r="OQM6" s="86"/>
      <c r="OQN6" s="86"/>
      <c r="OQO6" s="86"/>
      <c r="OQP6" s="86"/>
      <c r="OQQ6" s="86"/>
      <c r="OQR6" s="86"/>
      <c r="OQS6" s="86"/>
      <c r="OQT6" s="86"/>
      <c r="OQU6" s="86"/>
      <c r="OQV6" s="86"/>
      <c r="OQW6" s="86"/>
      <c r="OQX6" s="86"/>
      <c r="OQY6" s="86"/>
      <c r="OQZ6" s="86"/>
      <c r="ORA6" s="86"/>
      <c r="ORB6" s="86"/>
      <c r="ORC6" s="86"/>
      <c r="ORD6" s="86"/>
      <c r="ORE6" s="86"/>
      <c r="ORF6" s="86"/>
      <c r="ORG6" s="86"/>
      <c r="ORH6" s="86"/>
      <c r="ORI6" s="86"/>
      <c r="ORJ6" s="86"/>
      <c r="ORK6" s="86"/>
      <c r="ORL6" s="86"/>
      <c r="ORM6" s="86"/>
      <c r="ORN6" s="86"/>
      <c r="ORO6" s="86"/>
      <c r="ORP6" s="86"/>
      <c r="ORQ6" s="86"/>
      <c r="ORR6" s="86"/>
      <c r="ORS6" s="86"/>
      <c r="ORT6" s="86"/>
      <c r="ORU6" s="86"/>
      <c r="ORV6" s="86"/>
      <c r="ORW6" s="86"/>
      <c r="ORX6" s="86"/>
      <c r="ORY6" s="86"/>
      <c r="ORZ6" s="86"/>
      <c r="OSA6" s="86"/>
      <c r="OSB6" s="86"/>
      <c r="OSC6" s="86"/>
      <c r="OSD6" s="86"/>
      <c r="OSE6" s="86"/>
      <c r="OSF6" s="86"/>
      <c r="OSG6" s="86"/>
      <c r="OSH6" s="86"/>
      <c r="OSI6" s="86"/>
      <c r="OSJ6" s="86"/>
      <c r="OSK6" s="86"/>
      <c r="OSL6" s="86"/>
      <c r="OSM6" s="86"/>
      <c r="OSN6" s="86"/>
      <c r="OSO6" s="86"/>
      <c r="OSP6" s="86"/>
      <c r="OSQ6" s="86"/>
      <c r="OSR6" s="86"/>
      <c r="OSS6" s="86"/>
      <c r="OST6" s="86"/>
      <c r="OSU6" s="86"/>
      <c r="OSV6" s="86"/>
      <c r="OSW6" s="86"/>
      <c r="OSX6" s="86"/>
      <c r="OSY6" s="86"/>
      <c r="OSZ6" s="86"/>
      <c r="OTA6" s="86"/>
      <c r="OTB6" s="86"/>
      <c r="OTC6" s="86"/>
      <c r="OTD6" s="86"/>
      <c r="OTE6" s="86"/>
      <c r="OTF6" s="86"/>
      <c r="OTG6" s="86"/>
      <c r="OTH6" s="86"/>
      <c r="OTI6" s="86"/>
      <c r="OTJ6" s="86"/>
      <c r="OTK6" s="86"/>
      <c r="OTL6" s="86"/>
      <c r="OTM6" s="86"/>
      <c r="OTN6" s="86"/>
      <c r="OTO6" s="86"/>
      <c r="OTP6" s="86"/>
      <c r="OTQ6" s="86"/>
      <c r="OTR6" s="86"/>
      <c r="OTS6" s="86"/>
      <c r="OTT6" s="86"/>
      <c r="OTU6" s="86"/>
      <c r="OTV6" s="86"/>
      <c r="OTW6" s="86"/>
      <c r="OTX6" s="86"/>
      <c r="OTY6" s="86"/>
      <c r="OTZ6" s="86"/>
      <c r="OUA6" s="86"/>
      <c r="OUB6" s="86"/>
      <c r="OUC6" s="86"/>
      <c r="OUD6" s="86"/>
      <c r="OUE6" s="86"/>
      <c r="OUF6" s="86"/>
      <c r="OUG6" s="86"/>
      <c r="OUH6" s="86"/>
      <c r="OUI6" s="86"/>
      <c r="OUJ6" s="86"/>
      <c r="OUK6" s="86"/>
      <c r="OUL6" s="86"/>
      <c r="OUM6" s="86"/>
      <c r="OUN6" s="86"/>
      <c r="OUO6" s="86"/>
      <c r="OUP6" s="86"/>
      <c r="OUQ6" s="86"/>
      <c r="OUR6" s="86"/>
      <c r="OUS6" s="86"/>
      <c r="OUT6" s="86"/>
      <c r="OUU6" s="86"/>
      <c r="OUV6" s="86"/>
      <c r="OUW6" s="86"/>
      <c r="OUX6" s="86"/>
      <c r="OUY6" s="86"/>
      <c r="OUZ6" s="86"/>
      <c r="OVA6" s="86"/>
      <c r="OVB6" s="86"/>
      <c r="OVC6" s="86"/>
      <c r="OVD6" s="86"/>
      <c r="OVE6" s="86"/>
      <c r="OVF6" s="86"/>
      <c r="OVG6" s="86"/>
      <c r="OVH6" s="86"/>
      <c r="OVI6" s="86"/>
      <c r="OVJ6" s="86"/>
      <c r="OVK6" s="86"/>
      <c r="OVL6" s="86"/>
      <c r="OVM6" s="86"/>
      <c r="OVN6" s="86"/>
      <c r="OVO6" s="86"/>
      <c r="OVP6" s="86"/>
      <c r="OVQ6" s="86"/>
      <c r="OVR6" s="86"/>
      <c r="OVS6" s="86"/>
      <c r="OVT6" s="86"/>
      <c r="OVU6" s="86"/>
      <c r="OVV6" s="86"/>
      <c r="OVW6" s="86"/>
      <c r="OVX6" s="86"/>
      <c r="OVY6" s="86"/>
      <c r="OVZ6" s="86"/>
      <c r="OWA6" s="86"/>
      <c r="OWB6" s="86"/>
      <c r="OWC6" s="86"/>
      <c r="OWD6" s="86"/>
      <c r="OWE6" s="86"/>
      <c r="OWF6" s="86"/>
      <c r="OWG6" s="86"/>
      <c r="OWH6" s="86"/>
      <c r="OWI6" s="86"/>
      <c r="OWJ6" s="86"/>
      <c r="OWK6" s="86"/>
      <c r="OWL6" s="86"/>
      <c r="OWM6" s="86"/>
      <c r="OWN6" s="86"/>
      <c r="OWO6" s="86"/>
      <c r="OWP6" s="86"/>
      <c r="OWQ6" s="86"/>
      <c r="OWR6" s="86"/>
      <c r="OWS6" s="86"/>
      <c r="OWT6" s="86"/>
      <c r="OWU6" s="86"/>
      <c r="OWV6" s="86"/>
      <c r="OWW6" s="86"/>
      <c r="OWX6" s="86"/>
      <c r="OWY6" s="86"/>
      <c r="OWZ6" s="86"/>
      <c r="OXA6" s="86"/>
      <c r="OXB6" s="86"/>
      <c r="OXC6" s="86"/>
      <c r="OXD6" s="86"/>
      <c r="OXE6" s="86"/>
      <c r="OXF6" s="86"/>
      <c r="OXG6" s="86"/>
      <c r="OXH6" s="86"/>
      <c r="OXI6" s="86"/>
      <c r="OXJ6" s="86"/>
      <c r="OXK6" s="86"/>
      <c r="OXL6" s="86"/>
      <c r="OXM6" s="86"/>
      <c r="OXN6" s="86"/>
      <c r="OXO6" s="86"/>
      <c r="OXP6" s="86"/>
      <c r="OXQ6" s="86"/>
      <c r="OXR6" s="86"/>
      <c r="OXS6" s="86"/>
      <c r="OXT6" s="86"/>
      <c r="OXU6" s="86"/>
      <c r="OXV6" s="86"/>
      <c r="OXW6" s="86"/>
      <c r="OXX6" s="86"/>
      <c r="OXY6" s="86"/>
      <c r="OXZ6" s="86"/>
      <c r="OYA6" s="86"/>
      <c r="OYB6" s="86"/>
      <c r="OYC6" s="86"/>
      <c r="OYD6" s="86"/>
      <c r="OYE6" s="86"/>
      <c r="OYF6" s="86"/>
      <c r="OYG6" s="86"/>
      <c r="OYH6" s="86"/>
      <c r="OYI6" s="86"/>
      <c r="OYJ6" s="86"/>
      <c r="OYK6" s="86"/>
      <c r="OYL6" s="86"/>
      <c r="OYM6" s="86"/>
      <c r="OYN6" s="86"/>
      <c r="OYO6" s="86"/>
      <c r="OYP6" s="86"/>
      <c r="OYQ6" s="86"/>
      <c r="OYR6" s="86"/>
      <c r="OYS6" s="86"/>
      <c r="OYT6" s="86"/>
      <c r="OYU6" s="86"/>
      <c r="OYV6" s="86"/>
      <c r="OYW6" s="86"/>
      <c r="OYX6" s="86"/>
      <c r="OYY6" s="86"/>
      <c r="OYZ6" s="86"/>
      <c r="OZA6" s="86"/>
      <c r="OZB6" s="86"/>
      <c r="OZC6" s="86"/>
      <c r="OZD6" s="86"/>
      <c r="OZE6" s="86"/>
      <c r="OZF6" s="86"/>
      <c r="OZG6" s="86"/>
      <c r="OZH6" s="86"/>
      <c r="OZI6" s="86"/>
      <c r="OZJ6" s="86"/>
      <c r="OZK6" s="86"/>
      <c r="OZL6" s="86"/>
      <c r="OZM6" s="86"/>
      <c r="OZN6" s="86"/>
      <c r="OZO6" s="86"/>
      <c r="OZP6" s="86"/>
      <c r="OZQ6" s="86"/>
      <c r="OZR6" s="86"/>
      <c r="OZS6" s="86"/>
      <c r="OZT6" s="86"/>
      <c r="OZU6" s="86"/>
      <c r="OZV6" s="86"/>
      <c r="OZW6" s="86"/>
      <c r="OZX6" s="86"/>
      <c r="OZY6" s="86"/>
      <c r="OZZ6" s="86"/>
      <c r="PAA6" s="86"/>
      <c r="PAB6" s="86"/>
      <c r="PAC6" s="86"/>
      <c r="PAD6" s="86"/>
      <c r="PAE6" s="86"/>
      <c r="PAF6" s="86"/>
      <c r="PAG6" s="86"/>
      <c r="PAH6" s="86"/>
      <c r="PAI6" s="86"/>
      <c r="PAJ6" s="86"/>
      <c r="PAK6" s="86"/>
      <c r="PAL6" s="86"/>
      <c r="PAM6" s="86"/>
      <c r="PAN6" s="86"/>
      <c r="PAO6" s="86"/>
      <c r="PAP6" s="86"/>
      <c r="PAQ6" s="86"/>
      <c r="PAR6" s="86"/>
      <c r="PAS6" s="86"/>
      <c r="PAT6" s="86"/>
      <c r="PAU6" s="86"/>
      <c r="PAV6" s="86"/>
      <c r="PAW6" s="86"/>
      <c r="PAX6" s="86"/>
      <c r="PAY6" s="86"/>
      <c r="PAZ6" s="86"/>
      <c r="PBA6" s="86"/>
      <c r="PBB6" s="86"/>
      <c r="PBC6" s="86"/>
      <c r="PBD6" s="86"/>
      <c r="PBE6" s="86"/>
      <c r="PBF6" s="86"/>
      <c r="PBG6" s="86"/>
      <c r="PBH6" s="86"/>
      <c r="PBI6" s="86"/>
      <c r="PBJ6" s="86"/>
      <c r="PBK6" s="86"/>
      <c r="PBL6" s="86"/>
      <c r="PBM6" s="86"/>
      <c r="PBN6" s="86"/>
      <c r="PBO6" s="86"/>
      <c r="PBP6" s="86"/>
      <c r="PBQ6" s="86"/>
      <c r="PBR6" s="86"/>
      <c r="PBS6" s="86"/>
      <c r="PBT6" s="86"/>
      <c r="PBU6" s="86"/>
      <c r="PBV6" s="86"/>
      <c r="PBW6" s="86"/>
      <c r="PBX6" s="86"/>
      <c r="PBY6" s="86"/>
      <c r="PBZ6" s="86"/>
      <c r="PCA6" s="86"/>
      <c r="PCB6" s="86"/>
      <c r="PCC6" s="86"/>
      <c r="PCD6" s="86"/>
      <c r="PCE6" s="86"/>
      <c r="PCF6" s="86"/>
      <c r="PCG6" s="86"/>
      <c r="PCH6" s="86"/>
      <c r="PCI6" s="86"/>
      <c r="PCJ6" s="86"/>
      <c r="PCK6" s="86"/>
      <c r="PCL6" s="86"/>
      <c r="PCM6" s="86"/>
      <c r="PCN6" s="86"/>
      <c r="PCO6" s="86"/>
      <c r="PCP6" s="86"/>
      <c r="PCQ6" s="86"/>
      <c r="PCR6" s="86"/>
      <c r="PCS6" s="86"/>
      <c r="PCT6" s="86"/>
      <c r="PCU6" s="86"/>
      <c r="PCV6" s="86"/>
      <c r="PCW6" s="86"/>
      <c r="PCX6" s="86"/>
      <c r="PCY6" s="86"/>
      <c r="PCZ6" s="86"/>
      <c r="PDA6" s="86"/>
      <c r="PDB6" s="86"/>
      <c r="PDC6" s="86"/>
      <c r="PDD6" s="86"/>
      <c r="PDE6" s="86"/>
      <c r="PDF6" s="86"/>
      <c r="PDG6" s="86"/>
      <c r="PDH6" s="86"/>
      <c r="PDI6" s="86"/>
      <c r="PDJ6" s="86"/>
      <c r="PDK6" s="86"/>
      <c r="PDL6" s="86"/>
      <c r="PDM6" s="86"/>
      <c r="PDN6" s="86"/>
      <c r="PDO6" s="86"/>
      <c r="PDP6" s="86"/>
      <c r="PDQ6" s="86"/>
      <c r="PDR6" s="86"/>
      <c r="PDS6" s="86"/>
      <c r="PDT6" s="86"/>
      <c r="PDU6" s="86"/>
      <c r="PDV6" s="86"/>
      <c r="PDW6" s="86"/>
      <c r="PDX6" s="86"/>
      <c r="PDY6" s="86"/>
      <c r="PDZ6" s="86"/>
      <c r="PEA6" s="86"/>
      <c r="PEB6" s="86"/>
      <c r="PEC6" s="86"/>
      <c r="PED6" s="86"/>
      <c r="PEE6" s="86"/>
      <c r="PEF6" s="86"/>
      <c r="PEG6" s="86"/>
      <c r="PEH6" s="86"/>
      <c r="PEI6" s="86"/>
      <c r="PEJ6" s="86"/>
      <c r="PEK6" s="86"/>
      <c r="PEL6" s="86"/>
      <c r="PEM6" s="86"/>
      <c r="PEN6" s="86"/>
      <c r="PEO6" s="86"/>
      <c r="PEP6" s="86"/>
      <c r="PEQ6" s="86"/>
      <c r="PER6" s="86"/>
      <c r="PES6" s="86"/>
      <c r="PET6" s="86"/>
      <c r="PEU6" s="86"/>
      <c r="PEV6" s="86"/>
      <c r="PEW6" s="86"/>
      <c r="PEX6" s="86"/>
      <c r="PEY6" s="86"/>
      <c r="PEZ6" s="86"/>
      <c r="PFA6" s="86"/>
      <c r="PFB6" s="86"/>
      <c r="PFC6" s="86"/>
      <c r="PFD6" s="86"/>
      <c r="PFE6" s="86"/>
      <c r="PFF6" s="86"/>
      <c r="PFG6" s="86"/>
      <c r="PFH6" s="86"/>
      <c r="PFI6" s="86"/>
      <c r="PFJ6" s="86"/>
      <c r="PFK6" s="86"/>
      <c r="PFL6" s="86"/>
      <c r="PFM6" s="86"/>
      <c r="PFN6" s="86"/>
      <c r="PFO6" s="86"/>
      <c r="PFP6" s="86"/>
      <c r="PFQ6" s="86"/>
      <c r="PFR6" s="86"/>
      <c r="PFS6" s="86"/>
      <c r="PFT6" s="86"/>
      <c r="PFU6" s="86"/>
      <c r="PFV6" s="86"/>
      <c r="PFW6" s="86"/>
      <c r="PFX6" s="86"/>
      <c r="PFY6" s="86"/>
      <c r="PFZ6" s="86"/>
      <c r="PGA6" s="86"/>
      <c r="PGB6" s="86"/>
      <c r="PGC6" s="86"/>
      <c r="PGD6" s="86"/>
      <c r="PGE6" s="86"/>
      <c r="PGF6" s="86"/>
      <c r="PGG6" s="86"/>
      <c r="PGH6" s="86"/>
      <c r="PGI6" s="86"/>
      <c r="PGJ6" s="86"/>
      <c r="PGK6" s="86"/>
      <c r="PGL6" s="86"/>
      <c r="PGM6" s="86"/>
      <c r="PGN6" s="86"/>
      <c r="PGO6" s="86"/>
      <c r="PGP6" s="86"/>
      <c r="PGQ6" s="86"/>
      <c r="PGR6" s="86"/>
      <c r="PGS6" s="86"/>
      <c r="PGT6" s="86"/>
      <c r="PGU6" s="86"/>
      <c r="PGV6" s="86"/>
      <c r="PGW6" s="86"/>
      <c r="PGX6" s="86"/>
      <c r="PGY6" s="86"/>
      <c r="PGZ6" s="86"/>
      <c r="PHA6" s="86"/>
      <c r="PHB6" s="86"/>
      <c r="PHC6" s="86"/>
      <c r="PHD6" s="86"/>
      <c r="PHE6" s="86"/>
      <c r="PHF6" s="86"/>
      <c r="PHG6" s="86"/>
      <c r="PHH6" s="86"/>
      <c r="PHI6" s="86"/>
      <c r="PHJ6" s="86"/>
      <c r="PHK6" s="86"/>
      <c r="PHL6" s="86"/>
      <c r="PHM6" s="86"/>
      <c r="PHN6" s="86"/>
      <c r="PHO6" s="86"/>
      <c r="PHP6" s="86"/>
      <c r="PHQ6" s="86"/>
      <c r="PHR6" s="86"/>
      <c r="PHS6" s="86"/>
      <c r="PHT6" s="86"/>
      <c r="PHU6" s="86"/>
      <c r="PHV6" s="86"/>
      <c r="PHW6" s="86"/>
      <c r="PHX6" s="86"/>
      <c r="PHY6" s="86"/>
      <c r="PHZ6" s="86"/>
      <c r="PIA6" s="86"/>
      <c r="PIB6" s="86"/>
      <c r="PIC6" s="86"/>
      <c r="PID6" s="86"/>
      <c r="PIE6" s="86"/>
      <c r="PIF6" s="86"/>
      <c r="PIG6" s="86"/>
      <c r="PIH6" s="86"/>
      <c r="PII6" s="86"/>
      <c r="PIJ6" s="86"/>
      <c r="PIK6" s="86"/>
      <c r="PIL6" s="86"/>
      <c r="PIM6" s="86"/>
      <c r="PIN6" s="86"/>
      <c r="PIO6" s="86"/>
      <c r="PIP6" s="86"/>
      <c r="PIQ6" s="86"/>
      <c r="PIR6" s="86"/>
      <c r="PIS6" s="86"/>
      <c r="PIT6" s="86"/>
      <c r="PIU6" s="86"/>
      <c r="PIV6" s="86"/>
      <c r="PIW6" s="86"/>
      <c r="PIX6" s="86"/>
      <c r="PIY6" s="86"/>
      <c r="PIZ6" s="86"/>
      <c r="PJA6" s="86"/>
      <c r="PJB6" s="86"/>
      <c r="PJC6" s="86"/>
      <c r="PJD6" s="86"/>
      <c r="PJE6" s="86"/>
      <c r="PJF6" s="86"/>
      <c r="PJG6" s="86"/>
      <c r="PJH6" s="86"/>
      <c r="PJI6" s="86"/>
      <c r="PJJ6" s="86"/>
      <c r="PJK6" s="86"/>
      <c r="PJL6" s="86"/>
      <c r="PJM6" s="86"/>
      <c r="PJN6" s="86"/>
      <c r="PJO6" s="86"/>
      <c r="PJP6" s="86"/>
      <c r="PJQ6" s="86"/>
      <c r="PJR6" s="86"/>
      <c r="PJS6" s="86"/>
      <c r="PJT6" s="86"/>
      <c r="PJU6" s="86"/>
      <c r="PJV6" s="86"/>
      <c r="PJW6" s="86"/>
      <c r="PJX6" s="86"/>
      <c r="PJY6" s="86"/>
      <c r="PJZ6" s="86"/>
      <c r="PKA6" s="86"/>
      <c r="PKB6" s="86"/>
      <c r="PKC6" s="86"/>
      <c r="PKD6" s="86"/>
      <c r="PKE6" s="86"/>
      <c r="PKF6" s="86"/>
      <c r="PKG6" s="86"/>
      <c r="PKH6" s="86"/>
      <c r="PKI6" s="86"/>
      <c r="PKJ6" s="86"/>
      <c r="PKK6" s="86"/>
      <c r="PKL6" s="86"/>
      <c r="PKM6" s="86"/>
      <c r="PKN6" s="86"/>
      <c r="PKO6" s="86"/>
      <c r="PKP6" s="86"/>
      <c r="PKQ6" s="86"/>
      <c r="PKR6" s="86"/>
      <c r="PKS6" s="86"/>
      <c r="PKT6" s="86"/>
      <c r="PKU6" s="86"/>
      <c r="PKV6" s="86"/>
      <c r="PKW6" s="86"/>
      <c r="PKX6" s="86"/>
      <c r="PKY6" s="86"/>
      <c r="PKZ6" s="86"/>
      <c r="PLA6" s="86"/>
      <c r="PLB6" s="86"/>
      <c r="PLC6" s="86"/>
      <c r="PLD6" s="86"/>
      <c r="PLE6" s="86"/>
      <c r="PLF6" s="86"/>
      <c r="PLG6" s="86"/>
      <c r="PLH6" s="86"/>
      <c r="PLI6" s="86"/>
      <c r="PLJ6" s="86"/>
      <c r="PLK6" s="86"/>
      <c r="PLL6" s="86"/>
      <c r="PLM6" s="86"/>
      <c r="PLN6" s="86"/>
      <c r="PLO6" s="86"/>
      <c r="PLP6" s="86"/>
      <c r="PLQ6" s="86"/>
      <c r="PLR6" s="86"/>
      <c r="PLS6" s="86"/>
      <c r="PLT6" s="86"/>
      <c r="PLU6" s="86"/>
      <c r="PLV6" s="86"/>
      <c r="PLW6" s="86"/>
      <c r="PLX6" s="86"/>
      <c r="PLY6" s="86"/>
      <c r="PLZ6" s="86"/>
      <c r="PMA6" s="86"/>
      <c r="PMB6" s="86"/>
      <c r="PMC6" s="86"/>
      <c r="PMD6" s="86"/>
      <c r="PME6" s="86"/>
      <c r="PMF6" s="86"/>
      <c r="PMG6" s="86"/>
      <c r="PMH6" s="86"/>
      <c r="PMI6" s="86"/>
      <c r="PMJ6" s="86"/>
      <c r="PMK6" s="86"/>
      <c r="PML6" s="86"/>
      <c r="PMM6" s="86"/>
      <c r="PMN6" s="86"/>
      <c r="PMO6" s="86"/>
      <c r="PMP6" s="86"/>
      <c r="PMQ6" s="86"/>
      <c r="PMR6" s="86"/>
      <c r="PMS6" s="86"/>
      <c r="PMT6" s="86"/>
      <c r="PMU6" s="86"/>
      <c r="PMV6" s="86"/>
      <c r="PMW6" s="86"/>
      <c r="PMX6" s="86"/>
      <c r="PMY6" s="86"/>
      <c r="PMZ6" s="86"/>
      <c r="PNA6" s="86"/>
      <c r="PNB6" s="86"/>
      <c r="PNC6" s="86"/>
      <c r="PND6" s="86"/>
      <c r="PNE6" s="86"/>
      <c r="PNF6" s="86"/>
      <c r="PNG6" s="86"/>
      <c r="PNH6" s="86"/>
      <c r="PNI6" s="86"/>
      <c r="PNJ6" s="86"/>
      <c r="PNK6" s="86"/>
      <c r="PNL6" s="86"/>
      <c r="PNM6" s="86"/>
      <c r="PNN6" s="86"/>
      <c r="PNO6" s="86"/>
      <c r="PNP6" s="86"/>
      <c r="PNQ6" s="86"/>
      <c r="PNR6" s="86"/>
      <c r="PNS6" s="86"/>
      <c r="PNT6" s="86"/>
      <c r="PNU6" s="86"/>
      <c r="PNV6" s="86"/>
      <c r="PNW6" s="86"/>
      <c r="PNX6" s="86"/>
      <c r="PNY6" s="86"/>
      <c r="PNZ6" s="86"/>
      <c r="POA6" s="86"/>
      <c r="POB6" s="86"/>
      <c r="POC6" s="86"/>
      <c r="POD6" s="86"/>
      <c r="POE6" s="86"/>
      <c r="POF6" s="86"/>
      <c r="POG6" s="86"/>
      <c r="POH6" s="86"/>
      <c r="POI6" s="86"/>
      <c r="POJ6" s="86"/>
      <c r="POK6" s="86"/>
      <c r="POL6" s="86"/>
      <c r="POM6" s="86"/>
      <c r="PON6" s="86"/>
      <c r="POO6" s="86"/>
      <c r="POP6" s="86"/>
      <c r="POQ6" s="86"/>
      <c r="POR6" s="86"/>
      <c r="POS6" s="86"/>
      <c r="POT6" s="86"/>
      <c r="POU6" s="86"/>
      <c r="POV6" s="86"/>
      <c r="POW6" s="86"/>
      <c r="POX6" s="86"/>
      <c r="POY6" s="86"/>
      <c r="POZ6" s="86"/>
      <c r="PPA6" s="86"/>
      <c r="PPB6" s="86"/>
      <c r="PPC6" s="86"/>
      <c r="PPD6" s="86"/>
      <c r="PPE6" s="86"/>
      <c r="PPF6" s="86"/>
      <c r="PPG6" s="86"/>
      <c r="PPH6" s="86"/>
      <c r="PPI6" s="86"/>
      <c r="PPJ6" s="86"/>
      <c r="PPK6" s="86"/>
      <c r="PPL6" s="86"/>
      <c r="PPM6" s="86"/>
      <c r="PPN6" s="86"/>
      <c r="PPO6" s="86"/>
      <c r="PPP6" s="86"/>
      <c r="PPQ6" s="86"/>
      <c r="PPR6" s="86"/>
      <c r="PPS6" s="86"/>
      <c r="PPT6" s="86"/>
      <c r="PPU6" s="86"/>
      <c r="PPV6" s="86"/>
      <c r="PPW6" s="86"/>
      <c r="PPX6" s="86"/>
      <c r="PPY6" s="86"/>
      <c r="PPZ6" s="86"/>
      <c r="PQA6" s="86"/>
      <c r="PQB6" s="86"/>
      <c r="PQC6" s="86"/>
      <c r="PQD6" s="86"/>
      <c r="PQE6" s="86"/>
      <c r="PQF6" s="86"/>
      <c r="PQG6" s="86"/>
      <c r="PQH6" s="86"/>
      <c r="PQI6" s="86"/>
      <c r="PQJ6" s="86"/>
      <c r="PQK6" s="86"/>
      <c r="PQL6" s="86"/>
      <c r="PQM6" s="86"/>
      <c r="PQN6" s="86"/>
      <c r="PQO6" s="86"/>
      <c r="PQP6" s="86"/>
      <c r="PQQ6" s="86"/>
      <c r="PQR6" s="86"/>
      <c r="PQS6" s="86"/>
      <c r="PQT6" s="86"/>
      <c r="PQU6" s="86"/>
      <c r="PQV6" s="86"/>
      <c r="PQW6" s="86"/>
      <c r="PQX6" s="86"/>
      <c r="PQY6" s="86"/>
      <c r="PQZ6" s="86"/>
      <c r="PRA6" s="86"/>
      <c r="PRB6" s="86"/>
      <c r="PRC6" s="86"/>
      <c r="PRD6" s="86"/>
      <c r="PRE6" s="86"/>
      <c r="PRF6" s="86"/>
      <c r="PRG6" s="86"/>
      <c r="PRH6" s="86"/>
      <c r="PRI6" s="86"/>
      <c r="PRJ6" s="86"/>
      <c r="PRK6" s="86"/>
      <c r="PRL6" s="86"/>
      <c r="PRM6" s="86"/>
      <c r="PRN6" s="86"/>
      <c r="PRO6" s="86"/>
      <c r="PRP6" s="86"/>
      <c r="PRQ6" s="86"/>
      <c r="PRR6" s="86"/>
      <c r="PRS6" s="86"/>
      <c r="PRT6" s="86"/>
      <c r="PRU6" s="86"/>
      <c r="PRV6" s="86"/>
      <c r="PRW6" s="86"/>
      <c r="PRX6" s="86"/>
      <c r="PRY6" s="86"/>
      <c r="PRZ6" s="86"/>
      <c r="PSA6" s="86"/>
      <c r="PSB6" s="86"/>
      <c r="PSC6" s="86"/>
      <c r="PSD6" s="86"/>
      <c r="PSE6" s="86"/>
      <c r="PSF6" s="86"/>
      <c r="PSG6" s="86"/>
      <c r="PSH6" s="86"/>
      <c r="PSI6" s="86"/>
      <c r="PSJ6" s="86"/>
      <c r="PSK6" s="86"/>
      <c r="PSL6" s="86"/>
      <c r="PSM6" s="86"/>
      <c r="PSN6" s="86"/>
      <c r="PSO6" s="86"/>
      <c r="PSP6" s="86"/>
      <c r="PSQ6" s="86"/>
      <c r="PSR6" s="86"/>
      <c r="PSS6" s="86"/>
      <c r="PST6" s="86"/>
      <c r="PSU6" s="86"/>
      <c r="PSV6" s="86"/>
      <c r="PSW6" s="86"/>
      <c r="PSX6" s="86"/>
      <c r="PSY6" s="86"/>
      <c r="PSZ6" s="86"/>
      <c r="PTA6" s="86"/>
      <c r="PTB6" s="86"/>
      <c r="PTC6" s="86"/>
      <c r="PTD6" s="86"/>
      <c r="PTE6" s="86"/>
      <c r="PTF6" s="86"/>
      <c r="PTG6" s="86"/>
      <c r="PTH6" s="86"/>
      <c r="PTI6" s="86"/>
      <c r="PTJ6" s="86"/>
      <c r="PTK6" s="86"/>
      <c r="PTL6" s="86"/>
      <c r="PTM6" s="86"/>
      <c r="PTN6" s="86"/>
      <c r="PTO6" s="86"/>
      <c r="PTP6" s="86"/>
      <c r="PTQ6" s="86"/>
      <c r="PTR6" s="86"/>
      <c r="PTS6" s="86"/>
      <c r="PTT6" s="86"/>
      <c r="PTU6" s="86"/>
      <c r="PTV6" s="86"/>
      <c r="PTW6" s="86"/>
      <c r="PTX6" s="86"/>
      <c r="PTY6" s="86"/>
      <c r="PTZ6" s="86"/>
      <c r="PUA6" s="86"/>
      <c r="PUB6" s="86"/>
      <c r="PUC6" s="86"/>
      <c r="PUD6" s="86"/>
      <c r="PUE6" s="86"/>
      <c r="PUF6" s="86"/>
      <c r="PUG6" s="86"/>
      <c r="PUH6" s="86"/>
      <c r="PUI6" s="86"/>
      <c r="PUJ6" s="86"/>
      <c r="PUK6" s="86"/>
      <c r="PUL6" s="86"/>
      <c r="PUM6" s="86"/>
      <c r="PUN6" s="86"/>
      <c r="PUO6" s="86"/>
      <c r="PUP6" s="86"/>
      <c r="PUQ6" s="86"/>
      <c r="PUR6" s="86"/>
      <c r="PUS6" s="86"/>
      <c r="PUT6" s="86"/>
      <c r="PUU6" s="86"/>
      <c r="PUV6" s="86"/>
      <c r="PUW6" s="86"/>
      <c r="PUX6" s="86"/>
      <c r="PUY6" s="86"/>
      <c r="PUZ6" s="86"/>
      <c r="PVA6" s="86"/>
      <c r="PVB6" s="86"/>
      <c r="PVC6" s="86"/>
      <c r="PVD6" s="86"/>
      <c r="PVE6" s="86"/>
      <c r="PVF6" s="86"/>
      <c r="PVG6" s="86"/>
      <c r="PVH6" s="86"/>
      <c r="PVI6" s="86"/>
      <c r="PVJ6" s="86"/>
      <c r="PVK6" s="86"/>
      <c r="PVL6" s="86"/>
      <c r="PVM6" s="86"/>
      <c r="PVN6" s="86"/>
      <c r="PVO6" s="86"/>
      <c r="PVP6" s="86"/>
      <c r="PVQ6" s="86"/>
      <c r="PVR6" s="86"/>
      <c r="PVS6" s="86"/>
      <c r="PVT6" s="86"/>
      <c r="PVU6" s="86"/>
      <c r="PVV6" s="86"/>
      <c r="PVW6" s="86"/>
      <c r="PVX6" s="86"/>
      <c r="PVY6" s="86"/>
      <c r="PVZ6" s="86"/>
      <c r="PWA6" s="86"/>
      <c r="PWB6" s="86"/>
      <c r="PWC6" s="86"/>
      <c r="PWD6" s="86"/>
      <c r="PWE6" s="86"/>
      <c r="PWF6" s="86"/>
      <c r="PWG6" s="86"/>
      <c r="PWH6" s="86"/>
      <c r="PWI6" s="86"/>
      <c r="PWJ6" s="86"/>
      <c r="PWK6" s="86"/>
      <c r="PWL6" s="86"/>
      <c r="PWM6" s="86"/>
      <c r="PWN6" s="86"/>
      <c r="PWO6" s="86"/>
      <c r="PWP6" s="86"/>
      <c r="PWQ6" s="86"/>
      <c r="PWR6" s="86"/>
      <c r="PWS6" s="86"/>
      <c r="PWT6" s="86"/>
      <c r="PWU6" s="86"/>
      <c r="PWV6" s="86"/>
      <c r="PWW6" s="86"/>
      <c r="PWX6" s="86"/>
      <c r="PWY6" s="86"/>
      <c r="PWZ6" s="86"/>
      <c r="PXA6" s="86"/>
      <c r="PXB6" s="86"/>
      <c r="PXC6" s="86"/>
      <c r="PXD6" s="86"/>
      <c r="PXE6" s="86"/>
      <c r="PXF6" s="86"/>
      <c r="PXG6" s="86"/>
      <c r="PXH6" s="86"/>
      <c r="PXI6" s="86"/>
      <c r="PXJ6" s="86"/>
      <c r="PXK6" s="86"/>
      <c r="PXL6" s="86"/>
      <c r="PXM6" s="86"/>
      <c r="PXN6" s="86"/>
      <c r="PXO6" s="86"/>
      <c r="PXP6" s="86"/>
      <c r="PXQ6" s="86"/>
      <c r="PXR6" s="86"/>
      <c r="PXS6" s="86"/>
      <c r="PXT6" s="86"/>
      <c r="PXU6" s="86"/>
      <c r="PXV6" s="86"/>
      <c r="PXW6" s="86"/>
      <c r="PXX6" s="86"/>
      <c r="PXY6" s="86"/>
      <c r="PXZ6" s="86"/>
      <c r="PYA6" s="86"/>
      <c r="PYB6" s="86"/>
      <c r="PYC6" s="86"/>
      <c r="PYD6" s="86"/>
      <c r="PYE6" s="86"/>
      <c r="PYF6" s="86"/>
      <c r="PYG6" s="86"/>
      <c r="PYH6" s="86"/>
      <c r="PYI6" s="86"/>
      <c r="PYJ6" s="86"/>
      <c r="PYK6" s="86"/>
      <c r="PYL6" s="86"/>
      <c r="PYM6" s="86"/>
      <c r="PYN6" s="86"/>
      <c r="PYO6" s="86"/>
      <c r="PYP6" s="86"/>
      <c r="PYQ6" s="86"/>
      <c r="PYR6" s="86"/>
      <c r="PYS6" s="86"/>
      <c r="PYT6" s="86"/>
      <c r="PYU6" s="86"/>
      <c r="PYV6" s="86"/>
      <c r="PYW6" s="86"/>
      <c r="PYX6" s="86"/>
      <c r="PYY6" s="86"/>
      <c r="PYZ6" s="86"/>
      <c r="PZA6" s="86"/>
      <c r="PZB6" s="86"/>
      <c r="PZC6" s="86"/>
      <c r="PZD6" s="86"/>
      <c r="PZE6" s="86"/>
      <c r="PZF6" s="86"/>
      <c r="PZG6" s="86"/>
      <c r="PZH6" s="86"/>
      <c r="PZI6" s="86"/>
      <c r="PZJ6" s="86"/>
      <c r="PZK6" s="86"/>
      <c r="PZL6" s="86"/>
      <c r="PZM6" s="86"/>
      <c r="PZN6" s="86"/>
      <c r="PZO6" s="86"/>
      <c r="PZP6" s="86"/>
      <c r="PZQ6" s="86"/>
      <c r="PZR6" s="86"/>
      <c r="PZS6" s="86"/>
      <c r="PZT6" s="86"/>
      <c r="PZU6" s="86"/>
      <c r="PZV6" s="86"/>
      <c r="PZW6" s="86"/>
      <c r="PZX6" s="86"/>
      <c r="PZY6" s="86"/>
      <c r="PZZ6" s="86"/>
      <c r="QAA6" s="86"/>
      <c r="QAB6" s="86"/>
      <c r="QAC6" s="86"/>
      <c r="QAD6" s="86"/>
      <c r="QAE6" s="86"/>
      <c r="QAF6" s="86"/>
      <c r="QAG6" s="86"/>
      <c r="QAH6" s="86"/>
      <c r="QAI6" s="86"/>
      <c r="QAJ6" s="86"/>
      <c r="QAK6" s="86"/>
      <c r="QAL6" s="86"/>
      <c r="QAM6" s="86"/>
      <c r="QAN6" s="86"/>
      <c r="QAO6" s="86"/>
      <c r="QAP6" s="86"/>
      <c r="QAQ6" s="86"/>
      <c r="QAR6" s="86"/>
      <c r="QAS6" s="86"/>
      <c r="QAT6" s="86"/>
      <c r="QAU6" s="86"/>
      <c r="QAV6" s="86"/>
      <c r="QAW6" s="86"/>
      <c r="QAX6" s="86"/>
      <c r="QAY6" s="86"/>
      <c r="QAZ6" s="86"/>
      <c r="QBA6" s="86"/>
      <c r="QBB6" s="86"/>
      <c r="QBC6" s="86"/>
      <c r="QBD6" s="86"/>
      <c r="QBE6" s="86"/>
      <c r="QBF6" s="86"/>
      <c r="QBG6" s="86"/>
      <c r="QBH6" s="86"/>
      <c r="QBI6" s="86"/>
      <c r="QBJ6" s="86"/>
      <c r="QBK6" s="86"/>
      <c r="QBL6" s="86"/>
      <c r="QBM6" s="86"/>
      <c r="QBN6" s="86"/>
      <c r="QBO6" s="86"/>
      <c r="QBP6" s="86"/>
      <c r="QBQ6" s="86"/>
      <c r="QBR6" s="86"/>
      <c r="QBS6" s="86"/>
      <c r="QBT6" s="86"/>
      <c r="QBU6" s="86"/>
      <c r="QBV6" s="86"/>
      <c r="QBW6" s="86"/>
      <c r="QBX6" s="86"/>
      <c r="QBY6" s="86"/>
      <c r="QBZ6" s="86"/>
      <c r="QCA6" s="86"/>
      <c r="QCB6" s="86"/>
      <c r="QCC6" s="86"/>
      <c r="QCD6" s="86"/>
      <c r="QCE6" s="86"/>
      <c r="QCF6" s="86"/>
      <c r="QCG6" s="86"/>
      <c r="QCH6" s="86"/>
      <c r="QCI6" s="86"/>
      <c r="QCJ6" s="86"/>
      <c r="QCK6" s="86"/>
      <c r="QCL6" s="86"/>
      <c r="QCM6" s="86"/>
      <c r="QCN6" s="86"/>
      <c r="QCO6" s="86"/>
      <c r="QCP6" s="86"/>
      <c r="QCQ6" s="86"/>
      <c r="QCR6" s="86"/>
      <c r="QCS6" s="86"/>
      <c r="QCT6" s="86"/>
      <c r="QCU6" s="86"/>
      <c r="QCV6" s="86"/>
      <c r="QCW6" s="86"/>
      <c r="QCX6" s="86"/>
      <c r="QCY6" s="86"/>
      <c r="QCZ6" s="86"/>
      <c r="QDA6" s="86"/>
      <c r="QDB6" s="86"/>
      <c r="QDC6" s="86"/>
      <c r="QDD6" s="86"/>
      <c r="QDE6" s="86"/>
      <c r="QDF6" s="86"/>
      <c r="QDG6" s="86"/>
      <c r="QDH6" s="86"/>
      <c r="QDI6" s="86"/>
      <c r="QDJ6" s="86"/>
      <c r="QDK6" s="86"/>
      <c r="QDL6" s="86"/>
      <c r="QDM6" s="86"/>
      <c r="QDN6" s="86"/>
      <c r="QDO6" s="86"/>
      <c r="QDP6" s="86"/>
      <c r="QDQ6" s="86"/>
      <c r="QDR6" s="86"/>
      <c r="QDS6" s="86"/>
      <c r="QDT6" s="86"/>
      <c r="QDU6" s="86"/>
      <c r="QDV6" s="86"/>
      <c r="QDW6" s="86"/>
      <c r="QDX6" s="86"/>
      <c r="QDY6" s="86"/>
      <c r="QDZ6" s="86"/>
      <c r="QEA6" s="86"/>
      <c r="QEB6" s="86"/>
      <c r="QEC6" s="86"/>
      <c r="QED6" s="86"/>
      <c r="QEE6" s="86"/>
      <c r="QEF6" s="86"/>
      <c r="QEG6" s="86"/>
      <c r="QEH6" s="86"/>
      <c r="QEI6" s="86"/>
      <c r="QEJ6" s="86"/>
      <c r="QEK6" s="86"/>
      <c r="QEL6" s="86"/>
      <c r="QEM6" s="86"/>
      <c r="QEN6" s="86"/>
      <c r="QEO6" s="86"/>
      <c r="QEP6" s="86"/>
      <c r="QEQ6" s="86"/>
      <c r="QER6" s="86"/>
      <c r="QES6" s="86"/>
      <c r="QET6" s="86"/>
      <c r="QEU6" s="86"/>
      <c r="QEV6" s="86"/>
      <c r="QEW6" s="86"/>
      <c r="QEX6" s="86"/>
      <c r="QEY6" s="86"/>
      <c r="QEZ6" s="86"/>
      <c r="QFA6" s="86"/>
      <c r="QFB6" s="86"/>
      <c r="QFC6" s="86"/>
      <c r="QFD6" s="86"/>
      <c r="QFE6" s="86"/>
      <c r="QFF6" s="86"/>
      <c r="QFG6" s="86"/>
      <c r="QFH6" s="86"/>
      <c r="QFI6" s="86"/>
      <c r="QFJ6" s="86"/>
      <c r="QFK6" s="86"/>
      <c r="QFL6" s="86"/>
      <c r="QFM6" s="86"/>
      <c r="QFN6" s="86"/>
      <c r="QFO6" s="86"/>
      <c r="QFP6" s="86"/>
      <c r="QFQ6" s="86"/>
      <c r="QFR6" s="86"/>
      <c r="QFS6" s="86"/>
      <c r="QFT6" s="86"/>
      <c r="QFU6" s="86"/>
      <c r="QFV6" s="86"/>
      <c r="QFW6" s="86"/>
      <c r="QFX6" s="86"/>
      <c r="QFY6" s="86"/>
      <c r="QFZ6" s="86"/>
      <c r="QGA6" s="86"/>
      <c r="QGB6" s="86"/>
      <c r="QGC6" s="86"/>
      <c r="QGD6" s="86"/>
      <c r="QGE6" s="86"/>
      <c r="QGF6" s="86"/>
      <c r="QGG6" s="86"/>
      <c r="QGH6" s="86"/>
      <c r="QGI6" s="86"/>
      <c r="QGJ6" s="86"/>
      <c r="QGK6" s="86"/>
      <c r="QGL6" s="86"/>
      <c r="QGM6" s="86"/>
      <c r="QGN6" s="86"/>
      <c r="QGO6" s="86"/>
      <c r="QGP6" s="86"/>
      <c r="QGQ6" s="86"/>
      <c r="QGR6" s="86"/>
      <c r="QGS6" s="86"/>
      <c r="QGT6" s="86"/>
      <c r="QGU6" s="86"/>
      <c r="QGV6" s="86"/>
      <c r="QGW6" s="86"/>
      <c r="QGX6" s="86"/>
      <c r="QGY6" s="86"/>
      <c r="QGZ6" s="86"/>
      <c r="QHA6" s="86"/>
      <c r="QHB6" s="86"/>
      <c r="QHC6" s="86"/>
      <c r="QHD6" s="86"/>
      <c r="QHE6" s="86"/>
      <c r="QHF6" s="86"/>
      <c r="QHG6" s="86"/>
      <c r="QHH6" s="86"/>
      <c r="QHI6" s="86"/>
      <c r="QHJ6" s="86"/>
      <c r="QHK6" s="86"/>
      <c r="QHL6" s="86"/>
      <c r="QHM6" s="86"/>
      <c r="QHN6" s="86"/>
      <c r="QHO6" s="86"/>
      <c r="QHP6" s="86"/>
      <c r="QHQ6" s="86"/>
      <c r="QHR6" s="86"/>
      <c r="QHS6" s="86"/>
      <c r="QHT6" s="86"/>
      <c r="QHU6" s="86"/>
      <c r="QHV6" s="86"/>
      <c r="QHW6" s="86"/>
      <c r="QHX6" s="86"/>
      <c r="QHY6" s="86"/>
      <c r="QHZ6" s="86"/>
      <c r="QIA6" s="86"/>
      <c r="QIB6" s="86"/>
      <c r="QIC6" s="86"/>
      <c r="QID6" s="86"/>
      <c r="QIE6" s="86"/>
      <c r="QIF6" s="86"/>
      <c r="QIG6" s="86"/>
      <c r="QIH6" s="86"/>
      <c r="QII6" s="86"/>
      <c r="QIJ6" s="86"/>
      <c r="QIK6" s="86"/>
      <c r="QIL6" s="86"/>
      <c r="QIM6" s="86"/>
      <c r="QIN6" s="86"/>
      <c r="QIO6" s="86"/>
      <c r="QIP6" s="86"/>
      <c r="QIQ6" s="86"/>
      <c r="QIR6" s="86"/>
      <c r="QIS6" s="86"/>
      <c r="QIT6" s="86"/>
      <c r="QIU6" s="86"/>
      <c r="QIV6" s="86"/>
      <c r="QIW6" s="86"/>
      <c r="QIX6" s="86"/>
      <c r="QIY6" s="86"/>
      <c r="QIZ6" s="86"/>
      <c r="QJA6" s="86"/>
      <c r="QJB6" s="86"/>
      <c r="QJC6" s="86"/>
      <c r="QJD6" s="86"/>
      <c r="QJE6" s="86"/>
      <c r="QJF6" s="86"/>
      <c r="QJG6" s="86"/>
      <c r="QJH6" s="86"/>
      <c r="QJI6" s="86"/>
      <c r="QJJ6" s="86"/>
      <c r="QJK6" s="86"/>
      <c r="QJL6" s="86"/>
      <c r="QJM6" s="86"/>
      <c r="QJN6" s="86"/>
      <c r="QJO6" s="86"/>
      <c r="QJP6" s="86"/>
      <c r="QJQ6" s="86"/>
      <c r="QJR6" s="86"/>
      <c r="QJS6" s="86"/>
      <c r="QJT6" s="86"/>
      <c r="QJU6" s="86"/>
      <c r="QJV6" s="86"/>
      <c r="QJW6" s="86"/>
      <c r="QJX6" s="86"/>
      <c r="QJY6" s="86"/>
      <c r="QJZ6" s="86"/>
      <c r="QKA6" s="86"/>
      <c r="QKB6" s="86"/>
      <c r="QKC6" s="86"/>
      <c r="QKD6" s="86"/>
      <c r="QKE6" s="86"/>
      <c r="QKF6" s="86"/>
      <c r="QKG6" s="86"/>
      <c r="QKH6" s="86"/>
      <c r="QKI6" s="86"/>
      <c r="QKJ6" s="86"/>
      <c r="QKK6" s="86"/>
      <c r="QKL6" s="86"/>
      <c r="QKM6" s="86"/>
      <c r="QKN6" s="86"/>
      <c r="QKO6" s="86"/>
      <c r="QKP6" s="86"/>
      <c r="QKQ6" s="86"/>
      <c r="QKR6" s="86"/>
      <c r="QKS6" s="86"/>
      <c r="QKT6" s="86"/>
      <c r="QKU6" s="86"/>
      <c r="QKV6" s="86"/>
      <c r="QKW6" s="86"/>
      <c r="QKX6" s="86"/>
      <c r="QKY6" s="86"/>
      <c r="QKZ6" s="86"/>
      <c r="QLA6" s="86"/>
      <c r="QLB6" s="86"/>
      <c r="QLC6" s="86"/>
      <c r="QLD6" s="86"/>
      <c r="QLE6" s="86"/>
      <c r="QLF6" s="86"/>
      <c r="QLG6" s="86"/>
      <c r="QLH6" s="86"/>
      <c r="QLI6" s="86"/>
      <c r="QLJ6" s="86"/>
      <c r="QLK6" s="86"/>
      <c r="QLL6" s="86"/>
      <c r="QLM6" s="86"/>
      <c r="QLN6" s="86"/>
      <c r="QLO6" s="86"/>
      <c r="QLP6" s="86"/>
      <c r="QLQ6" s="86"/>
      <c r="QLR6" s="86"/>
      <c r="QLS6" s="86"/>
      <c r="QLT6" s="86"/>
      <c r="QLU6" s="86"/>
      <c r="QLV6" s="86"/>
      <c r="QLW6" s="86"/>
      <c r="QLX6" s="86"/>
      <c r="QLY6" s="86"/>
      <c r="QLZ6" s="86"/>
      <c r="QMA6" s="86"/>
      <c r="QMB6" s="86"/>
      <c r="QMC6" s="86"/>
      <c r="QMD6" s="86"/>
      <c r="QME6" s="86"/>
      <c r="QMF6" s="86"/>
      <c r="QMG6" s="86"/>
      <c r="QMH6" s="86"/>
      <c r="QMI6" s="86"/>
      <c r="QMJ6" s="86"/>
      <c r="QMK6" s="86"/>
      <c r="QML6" s="86"/>
      <c r="QMM6" s="86"/>
      <c r="QMN6" s="86"/>
      <c r="QMO6" s="86"/>
      <c r="QMP6" s="86"/>
      <c r="QMQ6" s="86"/>
      <c r="QMR6" s="86"/>
      <c r="QMS6" s="86"/>
      <c r="QMT6" s="86"/>
      <c r="QMU6" s="86"/>
      <c r="QMV6" s="86"/>
      <c r="QMW6" s="86"/>
      <c r="QMX6" s="86"/>
      <c r="QMY6" s="86"/>
      <c r="QMZ6" s="86"/>
      <c r="QNA6" s="86"/>
      <c r="QNB6" s="86"/>
      <c r="QNC6" s="86"/>
      <c r="QND6" s="86"/>
      <c r="QNE6" s="86"/>
      <c r="QNF6" s="86"/>
      <c r="QNG6" s="86"/>
      <c r="QNH6" s="86"/>
      <c r="QNI6" s="86"/>
      <c r="QNJ6" s="86"/>
      <c r="QNK6" s="86"/>
      <c r="QNL6" s="86"/>
      <c r="QNM6" s="86"/>
      <c r="QNN6" s="86"/>
      <c r="QNO6" s="86"/>
      <c r="QNP6" s="86"/>
      <c r="QNQ6" s="86"/>
      <c r="QNR6" s="86"/>
      <c r="QNS6" s="86"/>
      <c r="QNT6" s="86"/>
      <c r="QNU6" s="86"/>
      <c r="QNV6" s="86"/>
      <c r="QNW6" s="86"/>
      <c r="QNX6" s="86"/>
      <c r="QNY6" s="86"/>
      <c r="QNZ6" s="86"/>
      <c r="QOA6" s="86"/>
      <c r="QOB6" s="86"/>
      <c r="QOC6" s="86"/>
      <c r="QOD6" s="86"/>
      <c r="QOE6" s="86"/>
      <c r="QOF6" s="86"/>
      <c r="QOG6" s="86"/>
      <c r="QOH6" s="86"/>
      <c r="QOI6" s="86"/>
      <c r="QOJ6" s="86"/>
      <c r="QOK6" s="86"/>
      <c r="QOL6" s="86"/>
      <c r="QOM6" s="86"/>
      <c r="QON6" s="86"/>
      <c r="QOO6" s="86"/>
      <c r="QOP6" s="86"/>
      <c r="QOQ6" s="86"/>
      <c r="QOR6" s="86"/>
      <c r="QOS6" s="86"/>
      <c r="QOT6" s="86"/>
      <c r="QOU6" s="86"/>
      <c r="QOV6" s="86"/>
      <c r="QOW6" s="86"/>
      <c r="QOX6" s="86"/>
      <c r="QOY6" s="86"/>
      <c r="QOZ6" s="86"/>
      <c r="QPA6" s="86"/>
      <c r="QPB6" s="86"/>
      <c r="QPC6" s="86"/>
      <c r="QPD6" s="86"/>
      <c r="QPE6" s="86"/>
      <c r="QPF6" s="86"/>
      <c r="QPG6" s="86"/>
      <c r="QPH6" s="86"/>
      <c r="QPI6" s="86"/>
      <c r="QPJ6" s="86"/>
      <c r="QPK6" s="86"/>
      <c r="QPL6" s="86"/>
      <c r="QPM6" s="86"/>
      <c r="QPN6" s="86"/>
      <c r="QPO6" s="86"/>
      <c r="QPP6" s="86"/>
      <c r="QPQ6" s="86"/>
      <c r="QPR6" s="86"/>
      <c r="QPS6" s="86"/>
      <c r="QPT6" s="86"/>
      <c r="QPU6" s="86"/>
      <c r="QPV6" s="86"/>
      <c r="QPW6" s="86"/>
      <c r="QPX6" s="86"/>
      <c r="QPY6" s="86"/>
      <c r="QPZ6" s="86"/>
      <c r="QQA6" s="86"/>
      <c r="QQB6" s="86"/>
      <c r="QQC6" s="86"/>
      <c r="QQD6" s="86"/>
      <c r="QQE6" s="86"/>
      <c r="QQF6" s="86"/>
      <c r="QQG6" s="86"/>
      <c r="QQH6" s="86"/>
      <c r="QQI6" s="86"/>
      <c r="QQJ6" s="86"/>
      <c r="QQK6" s="86"/>
      <c r="QQL6" s="86"/>
      <c r="QQM6" s="86"/>
      <c r="QQN6" s="86"/>
      <c r="QQO6" s="86"/>
      <c r="QQP6" s="86"/>
      <c r="QQQ6" s="86"/>
      <c r="QQR6" s="86"/>
      <c r="QQS6" s="86"/>
      <c r="QQT6" s="86"/>
      <c r="QQU6" s="86"/>
      <c r="QQV6" s="86"/>
      <c r="QQW6" s="86"/>
      <c r="QQX6" s="86"/>
      <c r="QQY6" s="86"/>
      <c r="QQZ6" s="86"/>
      <c r="QRA6" s="86"/>
      <c r="QRB6" s="86"/>
      <c r="QRC6" s="86"/>
      <c r="QRD6" s="86"/>
      <c r="QRE6" s="86"/>
      <c r="QRF6" s="86"/>
      <c r="QRG6" s="86"/>
      <c r="QRH6" s="86"/>
      <c r="QRI6" s="86"/>
      <c r="QRJ6" s="86"/>
      <c r="QRK6" s="86"/>
      <c r="QRL6" s="86"/>
      <c r="QRM6" s="86"/>
      <c r="QRN6" s="86"/>
      <c r="QRO6" s="86"/>
      <c r="QRP6" s="86"/>
      <c r="QRQ6" s="86"/>
      <c r="QRR6" s="86"/>
      <c r="QRS6" s="86"/>
      <c r="QRT6" s="86"/>
      <c r="QRU6" s="86"/>
      <c r="QRV6" s="86"/>
      <c r="QRW6" s="86"/>
      <c r="QRX6" s="86"/>
      <c r="QRY6" s="86"/>
      <c r="QRZ6" s="86"/>
      <c r="QSA6" s="86"/>
      <c r="QSB6" s="86"/>
      <c r="QSC6" s="86"/>
      <c r="QSD6" s="86"/>
      <c r="QSE6" s="86"/>
      <c r="QSF6" s="86"/>
      <c r="QSG6" s="86"/>
      <c r="QSH6" s="86"/>
      <c r="QSI6" s="86"/>
      <c r="QSJ6" s="86"/>
      <c r="QSK6" s="86"/>
      <c r="QSL6" s="86"/>
      <c r="QSM6" s="86"/>
      <c r="QSN6" s="86"/>
      <c r="QSO6" s="86"/>
      <c r="QSP6" s="86"/>
      <c r="QSQ6" s="86"/>
      <c r="QSR6" s="86"/>
      <c r="QSS6" s="86"/>
      <c r="QST6" s="86"/>
      <c r="QSU6" s="86"/>
      <c r="QSV6" s="86"/>
      <c r="QSW6" s="86"/>
      <c r="QSX6" s="86"/>
      <c r="QSY6" s="86"/>
      <c r="QSZ6" s="86"/>
      <c r="QTA6" s="86"/>
      <c r="QTB6" s="86"/>
      <c r="QTC6" s="86"/>
      <c r="QTD6" s="86"/>
      <c r="QTE6" s="86"/>
      <c r="QTF6" s="86"/>
      <c r="QTG6" s="86"/>
      <c r="QTH6" s="86"/>
      <c r="QTI6" s="86"/>
      <c r="QTJ6" s="86"/>
      <c r="QTK6" s="86"/>
      <c r="QTL6" s="86"/>
      <c r="QTM6" s="86"/>
      <c r="QTN6" s="86"/>
      <c r="QTO6" s="86"/>
      <c r="QTP6" s="86"/>
      <c r="QTQ6" s="86"/>
      <c r="QTR6" s="86"/>
      <c r="QTS6" s="86"/>
      <c r="QTT6" s="86"/>
      <c r="QTU6" s="86"/>
      <c r="QTV6" s="86"/>
      <c r="QTW6" s="86"/>
      <c r="QTX6" s="86"/>
      <c r="QTY6" s="86"/>
      <c r="QTZ6" s="86"/>
      <c r="QUA6" s="86"/>
      <c r="QUB6" s="86"/>
      <c r="QUC6" s="86"/>
      <c r="QUD6" s="86"/>
      <c r="QUE6" s="86"/>
      <c r="QUF6" s="86"/>
      <c r="QUG6" s="86"/>
      <c r="QUH6" s="86"/>
      <c r="QUI6" s="86"/>
      <c r="QUJ6" s="86"/>
      <c r="QUK6" s="86"/>
      <c r="QUL6" s="86"/>
      <c r="QUM6" s="86"/>
      <c r="QUN6" s="86"/>
      <c r="QUO6" s="86"/>
      <c r="QUP6" s="86"/>
      <c r="QUQ6" s="86"/>
      <c r="QUR6" s="86"/>
      <c r="QUS6" s="86"/>
      <c r="QUT6" s="86"/>
      <c r="QUU6" s="86"/>
      <c r="QUV6" s="86"/>
      <c r="QUW6" s="86"/>
      <c r="QUX6" s="86"/>
      <c r="QUY6" s="86"/>
      <c r="QUZ6" s="86"/>
      <c r="QVA6" s="86"/>
      <c r="QVB6" s="86"/>
      <c r="QVC6" s="86"/>
      <c r="QVD6" s="86"/>
      <c r="QVE6" s="86"/>
      <c r="QVF6" s="86"/>
      <c r="QVG6" s="86"/>
      <c r="QVH6" s="86"/>
      <c r="QVI6" s="86"/>
      <c r="QVJ6" s="86"/>
      <c r="QVK6" s="86"/>
      <c r="QVL6" s="86"/>
      <c r="QVM6" s="86"/>
      <c r="QVN6" s="86"/>
      <c r="QVO6" s="86"/>
      <c r="QVP6" s="86"/>
      <c r="QVQ6" s="86"/>
      <c r="QVR6" s="86"/>
      <c r="QVS6" s="86"/>
      <c r="QVT6" s="86"/>
      <c r="QVU6" s="86"/>
      <c r="QVV6" s="86"/>
      <c r="QVW6" s="86"/>
      <c r="QVX6" s="86"/>
      <c r="QVY6" s="86"/>
      <c r="QVZ6" s="86"/>
      <c r="QWA6" s="86"/>
      <c r="QWB6" s="86"/>
      <c r="QWC6" s="86"/>
      <c r="QWD6" s="86"/>
      <c r="QWE6" s="86"/>
      <c r="QWF6" s="86"/>
      <c r="QWG6" s="86"/>
      <c r="QWH6" s="86"/>
      <c r="QWI6" s="86"/>
      <c r="QWJ6" s="86"/>
      <c r="QWK6" s="86"/>
      <c r="QWL6" s="86"/>
      <c r="QWM6" s="86"/>
      <c r="QWN6" s="86"/>
      <c r="QWO6" s="86"/>
      <c r="QWP6" s="86"/>
      <c r="QWQ6" s="86"/>
      <c r="QWR6" s="86"/>
      <c r="QWS6" s="86"/>
      <c r="QWT6" s="86"/>
      <c r="QWU6" s="86"/>
      <c r="QWV6" s="86"/>
      <c r="QWW6" s="86"/>
      <c r="QWX6" s="86"/>
      <c r="QWY6" s="86"/>
      <c r="QWZ6" s="86"/>
      <c r="QXA6" s="86"/>
      <c r="QXB6" s="86"/>
      <c r="QXC6" s="86"/>
      <c r="QXD6" s="86"/>
      <c r="QXE6" s="86"/>
      <c r="QXF6" s="86"/>
      <c r="QXG6" s="86"/>
      <c r="QXH6" s="86"/>
      <c r="QXI6" s="86"/>
      <c r="QXJ6" s="86"/>
      <c r="QXK6" s="86"/>
      <c r="QXL6" s="86"/>
      <c r="QXM6" s="86"/>
      <c r="QXN6" s="86"/>
      <c r="QXO6" s="86"/>
      <c r="QXP6" s="86"/>
      <c r="QXQ6" s="86"/>
      <c r="QXR6" s="86"/>
      <c r="QXS6" s="86"/>
      <c r="QXT6" s="86"/>
      <c r="QXU6" s="86"/>
      <c r="QXV6" s="86"/>
      <c r="QXW6" s="86"/>
      <c r="QXX6" s="86"/>
      <c r="QXY6" s="86"/>
      <c r="QXZ6" s="86"/>
      <c r="QYA6" s="86"/>
      <c r="QYB6" s="86"/>
      <c r="QYC6" s="86"/>
      <c r="QYD6" s="86"/>
      <c r="QYE6" s="86"/>
      <c r="QYF6" s="86"/>
      <c r="QYG6" s="86"/>
      <c r="QYH6" s="86"/>
      <c r="QYI6" s="86"/>
      <c r="QYJ6" s="86"/>
      <c r="QYK6" s="86"/>
      <c r="QYL6" s="86"/>
      <c r="QYM6" s="86"/>
      <c r="QYN6" s="86"/>
      <c r="QYO6" s="86"/>
      <c r="QYP6" s="86"/>
      <c r="QYQ6" s="86"/>
      <c r="QYR6" s="86"/>
      <c r="QYS6" s="86"/>
      <c r="QYT6" s="86"/>
      <c r="QYU6" s="86"/>
      <c r="QYV6" s="86"/>
      <c r="QYW6" s="86"/>
      <c r="QYX6" s="86"/>
      <c r="QYY6" s="86"/>
      <c r="QYZ6" s="86"/>
      <c r="QZA6" s="86"/>
      <c r="QZB6" s="86"/>
      <c r="QZC6" s="86"/>
      <c r="QZD6" s="86"/>
      <c r="QZE6" s="86"/>
      <c r="QZF6" s="86"/>
      <c r="QZG6" s="86"/>
      <c r="QZH6" s="86"/>
      <c r="QZI6" s="86"/>
      <c r="QZJ6" s="86"/>
      <c r="QZK6" s="86"/>
      <c r="QZL6" s="86"/>
      <c r="QZM6" s="86"/>
      <c r="QZN6" s="86"/>
      <c r="QZO6" s="86"/>
      <c r="QZP6" s="86"/>
      <c r="QZQ6" s="86"/>
      <c r="QZR6" s="86"/>
      <c r="QZS6" s="86"/>
      <c r="QZT6" s="86"/>
      <c r="QZU6" s="86"/>
      <c r="QZV6" s="86"/>
      <c r="QZW6" s="86"/>
      <c r="QZX6" s="86"/>
      <c r="QZY6" s="86"/>
      <c r="QZZ6" s="86"/>
      <c r="RAA6" s="86"/>
      <c r="RAB6" s="86"/>
      <c r="RAC6" s="86"/>
      <c r="RAD6" s="86"/>
      <c r="RAE6" s="86"/>
      <c r="RAF6" s="86"/>
      <c r="RAG6" s="86"/>
      <c r="RAH6" s="86"/>
      <c r="RAI6" s="86"/>
      <c r="RAJ6" s="86"/>
      <c r="RAK6" s="86"/>
      <c r="RAL6" s="86"/>
      <c r="RAM6" s="86"/>
      <c r="RAN6" s="86"/>
      <c r="RAO6" s="86"/>
      <c r="RAP6" s="86"/>
      <c r="RAQ6" s="86"/>
      <c r="RAR6" s="86"/>
      <c r="RAS6" s="86"/>
      <c r="RAT6" s="86"/>
      <c r="RAU6" s="86"/>
      <c r="RAV6" s="86"/>
      <c r="RAW6" s="86"/>
      <c r="RAX6" s="86"/>
      <c r="RAY6" s="86"/>
      <c r="RAZ6" s="86"/>
      <c r="RBA6" s="86"/>
      <c r="RBB6" s="86"/>
      <c r="RBC6" s="86"/>
      <c r="RBD6" s="86"/>
      <c r="RBE6" s="86"/>
      <c r="RBF6" s="86"/>
      <c r="RBG6" s="86"/>
      <c r="RBH6" s="86"/>
      <c r="RBI6" s="86"/>
      <c r="RBJ6" s="86"/>
      <c r="RBK6" s="86"/>
      <c r="RBL6" s="86"/>
      <c r="RBM6" s="86"/>
      <c r="RBN6" s="86"/>
      <c r="RBO6" s="86"/>
      <c r="RBP6" s="86"/>
      <c r="RBQ6" s="86"/>
      <c r="RBR6" s="86"/>
      <c r="RBS6" s="86"/>
      <c r="RBT6" s="86"/>
      <c r="RBU6" s="86"/>
      <c r="RBV6" s="86"/>
      <c r="RBW6" s="86"/>
      <c r="RBX6" s="86"/>
      <c r="RBY6" s="86"/>
      <c r="RBZ6" s="86"/>
      <c r="RCA6" s="86"/>
      <c r="RCB6" s="86"/>
      <c r="RCC6" s="86"/>
      <c r="RCD6" s="86"/>
      <c r="RCE6" s="86"/>
      <c r="RCF6" s="86"/>
      <c r="RCG6" s="86"/>
      <c r="RCH6" s="86"/>
      <c r="RCI6" s="86"/>
      <c r="RCJ6" s="86"/>
      <c r="RCK6" s="86"/>
      <c r="RCL6" s="86"/>
      <c r="RCM6" s="86"/>
      <c r="RCN6" s="86"/>
      <c r="RCO6" s="86"/>
      <c r="RCP6" s="86"/>
      <c r="RCQ6" s="86"/>
      <c r="RCR6" s="86"/>
      <c r="RCS6" s="86"/>
      <c r="RCT6" s="86"/>
      <c r="RCU6" s="86"/>
      <c r="RCV6" s="86"/>
      <c r="RCW6" s="86"/>
      <c r="RCX6" s="86"/>
      <c r="RCY6" s="86"/>
      <c r="RCZ6" s="86"/>
      <c r="RDA6" s="86"/>
      <c r="RDB6" s="86"/>
      <c r="RDC6" s="86"/>
      <c r="RDD6" s="86"/>
      <c r="RDE6" s="86"/>
      <c r="RDF6" s="86"/>
      <c r="RDG6" s="86"/>
      <c r="RDH6" s="86"/>
      <c r="RDI6" s="86"/>
      <c r="RDJ6" s="86"/>
      <c r="RDK6" s="86"/>
      <c r="RDL6" s="86"/>
      <c r="RDM6" s="86"/>
      <c r="RDN6" s="86"/>
      <c r="RDO6" s="86"/>
      <c r="RDP6" s="86"/>
      <c r="RDQ6" s="86"/>
      <c r="RDR6" s="86"/>
      <c r="RDS6" s="86"/>
      <c r="RDT6" s="86"/>
      <c r="RDU6" s="86"/>
      <c r="RDV6" s="86"/>
      <c r="RDW6" s="86"/>
      <c r="RDX6" s="86"/>
      <c r="RDY6" s="86"/>
      <c r="RDZ6" s="86"/>
      <c r="REA6" s="86"/>
      <c r="REB6" s="86"/>
      <c r="REC6" s="86"/>
      <c r="RED6" s="86"/>
      <c r="REE6" s="86"/>
      <c r="REF6" s="86"/>
      <c r="REG6" s="86"/>
      <c r="REH6" s="86"/>
      <c r="REI6" s="86"/>
      <c r="REJ6" s="86"/>
      <c r="REK6" s="86"/>
      <c r="REL6" s="86"/>
      <c r="REM6" s="86"/>
      <c r="REN6" s="86"/>
      <c r="REO6" s="86"/>
      <c r="REP6" s="86"/>
      <c r="REQ6" s="86"/>
      <c r="RER6" s="86"/>
      <c r="RES6" s="86"/>
      <c r="RET6" s="86"/>
      <c r="REU6" s="86"/>
      <c r="REV6" s="86"/>
      <c r="REW6" s="86"/>
      <c r="REX6" s="86"/>
      <c r="REY6" s="86"/>
      <c r="REZ6" s="86"/>
      <c r="RFA6" s="86"/>
      <c r="RFB6" s="86"/>
      <c r="RFC6" s="86"/>
      <c r="RFD6" s="86"/>
      <c r="RFE6" s="86"/>
      <c r="RFF6" s="86"/>
      <c r="RFG6" s="86"/>
      <c r="RFH6" s="86"/>
      <c r="RFI6" s="86"/>
      <c r="RFJ6" s="86"/>
      <c r="RFK6" s="86"/>
      <c r="RFL6" s="86"/>
      <c r="RFM6" s="86"/>
      <c r="RFN6" s="86"/>
      <c r="RFO6" s="86"/>
      <c r="RFP6" s="86"/>
      <c r="RFQ6" s="86"/>
      <c r="RFR6" s="86"/>
      <c r="RFS6" s="86"/>
      <c r="RFT6" s="86"/>
      <c r="RFU6" s="86"/>
      <c r="RFV6" s="86"/>
      <c r="RFW6" s="86"/>
      <c r="RFX6" s="86"/>
      <c r="RFY6" s="86"/>
      <c r="RFZ6" s="86"/>
      <c r="RGA6" s="86"/>
      <c r="RGB6" s="86"/>
      <c r="RGC6" s="86"/>
      <c r="RGD6" s="86"/>
      <c r="RGE6" s="86"/>
      <c r="RGF6" s="86"/>
      <c r="RGG6" s="86"/>
      <c r="RGH6" s="86"/>
      <c r="RGI6" s="86"/>
      <c r="RGJ6" s="86"/>
      <c r="RGK6" s="86"/>
      <c r="RGL6" s="86"/>
      <c r="RGM6" s="86"/>
      <c r="RGN6" s="86"/>
      <c r="RGO6" s="86"/>
      <c r="RGP6" s="86"/>
      <c r="RGQ6" s="86"/>
      <c r="RGR6" s="86"/>
      <c r="RGS6" s="86"/>
      <c r="RGT6" s="86"/>
      <c r="RGU6" s="86"/>
      <c r="RGV6" s="86"/>
      <c r="RGW6" s="86"/>
      <c r="RGX6" s="86"/>
      <c r="RGY6" s="86"/>
      <c r="RGZ6" s="86"/>
      <c r="RHA6" s="86"/>
      <c r="RHB6" s="86"/>
      <c r="RHC6" s="86"/>
      <c r="RHD6" s="86"/>
      <c r="RHE6" s="86"/>
      <c r="RHF6" s="86"/>
      <c r="RHG6" s="86"/>
      <c r="RHH6" s="86"/>
      <c r="RHI6" s="86"/>
      <c r="RHJ6" s="86"/>
      <c r="RHK6" s="86"/>
      <c r="RHL6" s="86"/>
      <c r="RHM6" s="86"/>
      <c r="RHN6" s="86"/>
      <c r="RHO6" s="86"/>
      <c r="RHP6" s="86"/>
      <c r="RHQ6" s="86"/>
      <c r="RHR6" s="86"/>
      <c r="RHS6" s="86"/>
      <c r="RHT6" s="86"/>
      <c r="RHU6" s="86"/>
      <c r="RHV6" s="86"/>
      <c r="RHW6" s="86"/>
      <c r="RHX6" s="86"/>
      <c r="RHY6" s="86"/>
      <c r="RHZ6" s="86"/>
      <c r="RIA6" s="86"/>
      <c r="RIB6" s="86"/>
      <c r="RIC6" s="86"/>
      <c r="RID6" s="86"/>
      <c r="RIE6" s="86"/>
      <c r="RIF6" s="86"/>
      <c r="RIG6" s="86"/>
      <c r="RIH6" s="86"/>
      <c r="RII6" s="86"/>
      <c r="RIJ6" s="86"/>
      <c r="RIK6" s="86"/>
      <c r="RIL6" s="86"/>
      <c r="RIM6" s="86"/>
      <c r="RIN6" s="86"/>
      <c r="RIO6" s="86"/>
      <c r="RIP6" s="86"/>
      <c r="RIQ6" s="86"/>
      <c r="RIR6" s="86"/>
      <c r="RIS6" s="86"/>
      <c r="RIT6" s="86"/>
      <c r="RIU6" s="86"/>
      <c r="RIV6" s="86"/>
      <c r="RIW6" s="86"/>
      <c r="RIX6" s="86"/>
      <c r="RIY6" s="86"/>
      <c r="RIZ6" s="86"/>
      <c r="RJA6" s="86"/>
      <c r="RJB6" s="86"/>
      <c r="RJC6" s="86"/>
      <c r="RJD6" s="86"/>
      <c r="RJE6" s="86"/>
      <c r="RJF6" s="86"/>
      <c r="RJG6" s="86"/>
      <c r="RJH6" s="86"/>
      <c r="RJI6" s="86"/>
      <c r="RJJ6" s="86"/>
      <c r="RJK6" s="86"/>
      <c r="RJL6" s="86"/>
      <c r="RJM6" s="86"/>
      <c r="RJN6" s="86"/>
      <c r="RJO6" s="86"/>
      <c r="RJP6" s="86"/>
      <c r="RJQ6" s="86"/>
      <c r="RJR6" s="86"/>
      <c r="RJS6" s="86"/>
      <c r="RJT6" s="86"/>
      <c r="RJU6" s="86"/>
      <c r="RJV6" s="86"/>
      <c r="RJW6" s="86"/>
      <c r="RJX6" s="86"/>
      <c r="RJY6" s="86"/>
      <c r="RJZ6" s="86"/>
      <c r="RKA6" s="86"/>
      <c r="RKB6" s="86"/>
      <c r="RKC6" s="86"/>
      <c r="RKD6" s="86"/>
      <c r="RKE6" s="86"/>
      <c r="RKF6" s="86"/>
      <c r="RKG6" s="86"/>
      <c r="RKH6" s="86"/>
      <c r="RKI6" s="86"/>
      <c r="RKJ6" s="86"/>
      <c r="RKK6" s="86"/>
      <c r="RKL6" s="86"/>
      <c r="RKM6" s="86"/>
      <c r="RKN6" s="86"/>
      <c r="RKO6" s="86"/>
      <c r="RKP6" s="86"/>
      <c r="RKQ6" s="86"/>
      <c r="RKR6" s="86"/>
      <c r="RKS6" s="86"/>
      <c r="RKT6" s="86"/>
      <c r="RKU6" s="86"/>
      <c r="RKV6" s="86"/>
      <c r="RKW6" s="86"/>
      <c r="RKX6" s="86"/>
      <c r="RKY6" s="86"/>
      <c r="RKZ6" s="86"/>
      <c r="RLA6" s="86"/>
      <c r="RLB6" s="86"/>
      <c r="RLC6" s="86"/>
      <c r="RLD6" s="86"/>
      <c r="RLE6" s="86"/>
      <c r="RLF6" s="86"/>
      <c r="RLG6" s="86"/>
      <c r="RLH6" s="86"/>
      <c r="RLI6" s="86"/>
      <c r="RLJ6" s="86"/>
      <c r="RLK6" s="86"/>
      <c r="RLL6" s="86"/>
      <c r="RLM6" s="86"/>
      <c r="RLN6" s="86"/>
      <c r="RLO6" s="86"/>
      <c r="RLP6" s="86"/>
      <c r="RLQ6" s="86"/>
      <c r="RLR6" s="86"/>
      <c r="RLS6" s="86"/>
      <c r="RLT6" s="86"/>
      <c r="RLU6" s="86"/>
      <c r="RLV6" s="86"/>
      <c r="RLW6" s="86"/>
      <c r="RLX6" s="86"/>
      <c r="RLY6" s="86"/>
      <c r="RLZ6" s="86"/>
      <c r="RMA6" s="86"/>
      <c r="RMB6" s="86"/>
      <c r="RMC6" s="86"/>
      <c r="RMD6" s="86"/>
      <c r="RME6" s="86"/>
      <c r="RMF6" s="86"/>
      <c r="RMG6" s="86"/>
      <c r="RMH6" s="86"/>
      <c r="RMI6" s="86"/>
      <c r="RMJ6" s="86"/>
      <c r="RMK6" s="86"/>
      <c r="RML6" s="86"/>
      <c r="RMM6" s="86"/>
      <c r="RMN6" s="86"/>
      <c r="RMO6" s="86"/>
      <c r="RMP6" s="86"/>
      <c r="RMQ6" s="86"/>
      <c r="RMR6" s="86"/>
      <c r="RMS6" s="86"/>
      <c r="RMT6" s="86"/>
      <c r="RMU6" s="86"/>
      <c r="RMV6" s="86"/>
      <c r="RMW6" s="86"/>
      <c r="RMX6" s="86"/>
      <c r="RMY6" s="86"/>
      <c r="RMZ6" s="86"/>
      <c r="RNA6" s="86"/>
      <c r="RNB6" s="86"/>
      <c r="RNC6" s="86"/>
      <c r="RND6" s="86"/>
      <c r="RNE6" s="86"/>
      <c r="RNF6" s="86"/>
      <c r="RNG6" s="86"/>
      <c r="RNH6" s="86"/>
      <c r="RNI6" s="86"/>
      <c r="RNJ6" s="86"/>
      <c r="RNK6" s="86"/>
      <c r="RNL6" s="86"/>
      <c r="RNM6" s="86"/>
      <c r="RNN6" s="86"/>
      <c r="RNO6" s="86"/>
      <c r="RNP6" s="86"/>
      <c r="RNQ6" s="86"/>
      <c r="RNR6" s="86"/>
      <c r="RNS6" s="86"/>
      <c r="RNT6" s="86"/>
      <c r="RNU6" s="86"/>
      <c r="RNV6" s="86"/>
      <c r="RNW6" s="86"/>
      <c r="RNX6" s="86"/>
      <c r="RNY6" s="86"/>
      <c r="RNZ6" s="86"/>
      <c r="ROA6" s="86"/>
      <c r="ROB6" s="86"/>
      <c r="ROC6" s="86"/>
      <c r="ROD6" s="86"/>
      <c r="ROE6" s="86"/>
      <c r="ROF6" s="86"/>
      <c r="ROG6" s="86"/>
      <c r="ROH6" s="86"/>
      <c r="ROI6" s="86"/>
      <c r="ROJ6" s="86"/>
      <c r="ROK6" s="86"/>
      <c r="ROL6" s="86"/>
      <c r="ROM6" s="86"/>
      <c r="RON6" s="86"/>
      <c r="ROO6" s="86"/>
      <c r="ROP6" s="86"/>
      <c r="ROQ6" s="86"/>
      <c r="ROR6" s="86"/>
      <c r="ROS6" s="86"/>
      <c r="ROT6" s="86"/>
      <c r="ROU6" s="86"/>
      <c r="ROV6" s="86"/>
      <c r="ROW6" s="86"/>
      <c r="ROX6" s="86"/>
      <c r="ROY6" s="86"/>
      <c r="ROZ6" s="86"/>
      <c r="RPA6" s="86"/>
      <c r="RPB6" s="86"/>
      <c r="RPC6" s="86"/>
      <c r="RPD6" s="86"/>
      <c r="RPE6" s="86"/>
      <c r="RPF6" s="86"/>
      <c r="RPG6" s="86"/>
      <c r="RPH6" s="86"/>
      <c r="RPI6" s="86"/>
      <c r="RPJ6" s="86"/>
      <c r="RPK6" s="86"/>
      <c r="RPL6" s="86"/>
      <c r="RPM6" s="86"/>
      <c r="RPN6" s="86"/>
      <c r="RPO6" s="86"/>
      <c r="RPP6" s="86"/>
      <c r="RPQ6" s="86"/>
      <c r="RPR6" s="86"/>
      <c r="RPS6" s="86"/>
      <c r="RPT6" s="86"/>
      <c r="RPU6" s="86"/>
      <c r="RPV6" s="86"/>
      <c r="RPW6" s="86"/>
      <c r="RPX6" s="86"/>
      <c r="RPY6" s="86"/>
      <c r="RPZ6" s="86"/>
      <c r="RQA6" s="86"/>
      <c r="RQB6" s="86"/>
      <c r="RQC6" s="86"/>
      <c r="RQD6" s="86"/>
      <c r="RQE6" s="86"/>
      <c r="RQF6" s="86"/>
      <c r="RQG6" s="86"/>
      <c r="RQH6" s="86"/>
      <c r="RQI6" s="86"/>
      <c r="RQJ6" s="86"/>
      <c r="RQK6" s="86"/>
      <c r="RQL6" s="86"/>
      <c r="RQM6" s="86"/>
      <c r="RQN6" s="86"/>
      <c r="RQO6" s="86"/>
      <c r="RQP6" s="86"/>
      <c r="RQQ6" s="86"/>
      <c r="RQR6" s="86"/>
      <c r="RQS6" s="86"/>
      <c r="RQT6" s="86"/>
      <c r="RQU6" s="86"/>
      <c r="RQV6" s="86"/>
      <c r="RQW6" s="86"/>
      <c r="RQX6" s="86"/>
      <c r="RQY6" s="86"/>
      <c r="RQZ6" s="86"/>
      <c r="RRA6" s="86"/>
      <c r="RRB6" s="86"/>
      <c r="RRC6" s="86"/>
      <c r="RRD6" s="86"/>
      <c r="RRE6" s="86"/>
      <c r="RRF6" s="86"/>
      <c r="RRG6" s="86"/>
      <c r="RRH6" s="86"/>
      <c r="RRI6" s="86"/>
      <c r="RRJ6" s="86"/>
      <c r="RRK6" s="86"/>
      <c r="RRL6" s="86"/>
      <c r="RRM6" s="86"/>
      <c r="RRN6" s="86"/>
      <c r="RRO6" s="86"/>
      <c r="RRP6" s="86"/>
      <c r="RRQ6" s="86"/>
      <c r="RRR6" s="86"/>
      <c r="RRS6" s="86"/>
      <c r="RRT6" s="86"/>
      <c r="RRU6" s="86"/>
      <c r="RRV6" s="86"/>
      <c r="RRW6" s="86"/>
      <c r="RRX6" s="86"/>
      <c r="RRY6" s="86"/>
      <c r="RRZ6" s="86"/>
      <c r="RSA6" s="86"/>
      <c r="RSB6" s="86"/>
      <c r="RSC6" s="86"/>
      <c r="RSD6" s="86"/>
      <c r="RSE6" s="86"/>
      <c r="RSF6" s="86"/>
      <c r="RSG6" s="86"/>
      <c r="RSH6" s="86"/>
      <c r="RSI6" s="86"/>
      <c r="RSJ6" s="86"/>
      <c r="RSK6" s="86"/>
      <c r="RSL6" s="86"/>
      <c r="RSM6" s="86"/>
      <c r="RSN6" s="86"/>
      <c r="RSO6" s="86"/>
      <c r="RSP6" s="86"/>
      <c r="RSQ6" s="86"/>
      <c r="RSR6" s="86"/>
      <c r="RSS6" s="86"/>
      <c r="RST6" s="86"/>
      <c r="RSU6" s="86"/>
      <c r="RSV6" s="86"/>
      <c r="RSW6" s="86"/>
      <c r="RSX6" s="86"/>
      <c r="RSY6" s="86"/>
      <c r="RSZ6" s="86"/>
      <c r="RTA6" s="86"/>
      <c r="RTB6" s="86"/>
      <c r="RTC6" s="86"/>
      <c r="RTD6" s="86"/>
      <c r="RTE6" s="86"/>
      <c r="RTF6" s="86"/>
      <c r="RTG6" s="86"/>
      <c r="RTH6" s="86"/>
      <c r="RTI6" s="86"/>
      <c r="RTJ6" s="86"/>
      <c r="RTK6" s="86"/>
      <c r="RTL6" s="86"/>
      <c r="RTM6" s="86"/>
      <c r="RTN6" s="86"/>
      <c r="RTO6" s="86"/>
      <c r="RTP6" s="86"/>
      <c r="RTQ6" s="86"/>
      <c r="RTR6" s="86"/>
      <c r="RTS6" s="86"/>
      <c r="RTT6" s="86"/>
      <c r="RTU6" s="86"/>
      <c r="RTV6" s="86"/>
      <c r="RTW6" s="86"/>
      <c r="RTX6" s="86"/>
      <c r="RTY6" s="86"/>
      <c r="RTZ6" s="86"/>
      <c r="RUA6" s="86"/>
      <c r="RUB6" s="86"/>
      <c r="RUC6" s="86"/>
      <c r="RUD6" s="86"/>
      <c r="RUE6" s="86"/>
      <c r="RUF6" s="86"/>
      <c r="RUG6" s="86"/>
      <c r="RUH6" s="86"/>
      <c r="RUI6" s="86"/>
      <c r="RUJ6" s="86"/>
      <c r="RUK6" s="86"/>
      <c r="RUL6" s="86"/>
      <c r="RUM6" s="86"/>
      <c r="RUN6" s="86"/>
      <c r="RUO6" s="86"/>
      <c r="RUP6" s="86"/>
      <c r="RUQ6" s="86"/>
      <c r="RUR6" s="86"/>
      <c r="RUS6" s="86"/>
      <c r="RUT6" s="86"/>
      <c r="RUU6" s="86"/>
      <c r="RUV6" s="86"/>
      <c r="RUW6" s="86"/>
      <c r="RUX6" s="86"/>
      <c r="RUY6" s="86"/>
      <c r="RUZ6" s="86"/>
      <c r="RVA6" s="86"/>
      <c r="RVB6" s="86"/>
      <c r="RVC6" s="86"/>
      <c r="RVD6" s="86"/>
      <c r="RVE6" s="86"/>
      <c r="RVF6" s="86"/>
      <c r="RVG6" s="86"/>
      <c r="RVH6" s="86"/>
      <c r="RVI6" s="86"/>
      <c r="RVJ6" s="86"/>
      <c r="RVK6" s="86"/>
      <c r="RVL6" s="86"/>
      <c r="RVM6" s="86"/>
      <c r="RVN6" s="86"/>
      <c r="RVO6" s="86"/>
      <c r="RVP6" s="86"/>
      <c r="RVQ6" s="86"/>
      <c r="RVR6" s="86"/>
      <c r="RVS6" s="86"/>
      <c r="RVT6" s="86"/>
      <c r="RVU6" s="86"/>
      <c r="RVV6" s="86"/>
      <c r="RVW6" s="86"/>
      <c r="RVX6" s="86"/>
      <c r="RVY6" s="86"/>
      <c r="RVZ6" s="86"/>
      <c r="RWA6" s="86"/>
      <c r="RWB6" s="86"/>
      <c r="RWC6" s="86"/>
      <c r="RWD6" s="86"/>
      <c r="RWE6" s="86"/>
      <c r="RWF6" s="86"/>
      <c r="RWG6" s="86"/>
      <c r="RWH6" s="86"/>
      <c r="RWI6" s="86"/>
      <c r="RWJ6" s="86"/>
      <c r="RWK6" s="86"/>
      <c r="RWL6" s="86"/>
      <c r="RWM6" s="86"/>
      <c r="RWN6" s="86"/>
      <c r="RWO6" s="86"/>
      <c r="RWP6" s="86"/>
      <c r="RWQ6" s="86"/>
      <c r="RWR6" s="86"/>
      <c r="RWS6" s="86"/>
      <c r="RWT6" s="86"/>
      <c r="RWU6" s="86"/>
      <c r="RWV6" s="86"/>
      <c r="RWW6" s="86"/>
      <c r="RWX6" s="86"/>
      <c r="RWY6" s="86"/>
      <c r="RWZ6" s="86"/>
      <c r="RXA6" s="86"/>
      <c r="RXB6" s="86"/>
      <c r="RXC6" s="86"/>
      <c r="RXD6" s="86"/>
      <c r="RXE6" s="86"/>
      <c r="RXF6" s="86"/>
      <c r="RXG6" s="86"/>
      <c r="RXH6" s="86"/>
      <c r="RXI6" s="86"/>
      <c r="RXJ6" s="86"/>
      <c r="RXK6" s="86"/>
      <c r="RXL6" s="86"/>
      <c r="RXM6" s="86"/>
      <c r="RXN6" s="86"/>
      <c r="RXO6" s="86"/>
      <c r="RXP6" s="86"/>
      <c r="RXQ6" s="86"/>
      <c r="RXR6" s="86"/>
      <c r="RXS6" s="86"/>
      <c r="RXT6" s="86"/>
      <c r="RXU6" s="86"/>
      <c r="RXV6" s="86"/>
      <c r="RXW6" s="86"/>
      <c r="RXX6" s="86"/>
      <c r="RXY6" s="86"/>
      <c r="RXZ6" s="86"/>
      <c r="RYA6" s="86"/>
      <c r="RYB6" s="86"/>
      <c r="RYC6" s="86"/>
      <c r="RYD6" s="86"/>
      <c r="RYE6" s="86"/>
      <c r="RYF6" s="86"/>
      <c r="RYG6" s="86"/>
      <c r="RYH6" s="86"/>
      <c r="RYI6" s="86"/>
      <c r="RYJ6" s="86"/>
      <c r="RYK6" s="86"/>
      <c r="RYL6" s="86"/>
      <c r="RYM6" s="86"/>
      <c r="RYN6" s="86"/>
      <c r="RYO6" s="86"/>
      <c r="RYP6" s="86"/>
      <c r="RYQ6" s="86"/>
      <c r="RYR6" s="86"/>
      <c r="RYS6" s="86"/>
      <c r="RYT6" s="86"/>
      <c r="RYU6" s="86"/>
      <c r="RYV6" s="86"/>
      <c r="RYW6" s="86"/>
      <c r="RYX6" s="86"/>
      <c r="RYY6" s="86"/>
      <c r="RYZ6" s="86"/>
      <c r="RZA6" s="86"/>
      <c r="RZB6" s="86"/>
      <c r="RZC6" s="86"/>
      <c r="RZD6" s="86"/>
      <c r="RZE6" s="86"/>
      <c r="RZF6" s="86"/>
      <c r="RZG6" s="86"/>
      <c r="RZH6" s="86"/>
      <c r="RZI6" s="86"/>
      <c r="RZJ6" s="86"/>
      <c r="RZK6" s="86"/>
      <c r="RZL6" s="86"/>
      <c r="RZM6" s="86"/>
      <c r="RZN6" s="86"/>
      <c r="RZO6" s="86"/>
      <c r="RZP6" s="86"/>
      <c r="RZQ6" s="86"/>
      <c r="RZR6" s="86"/>
      <c r="RZS6" s="86"/>
      <c r="RZT6" s="86"/>
      <c r="RZU6" s="86"/>
      <c r="RZV6" s="86"/>
      <c r="RZW6" s="86"/>
      <c r="RZX6" s="86"/>
      <c r="RZY6" s="86"/>
      <c r="RZZ6" s="86"/>
      <c r="SAA6" s="86"/>
      <c r="SAB6" s="86"/>
      <c r="SAC6" s="86"/>
      <c r="SAD6" s="86"/>
      <c r="SAE6" s="86"/>
      <c r="SAF6" s="86"/>
      <c r="SAG6" s="86"/>
      <c r="SAH6" s="86"/>
      <c r="SAI6" s="86"/>
      <c r="SAJ6" s="86"/>
      <c r="SAK6" s="86"/>
      <c r="SAL6" s="86"/>
      <c r="SAM6" s="86"/>
      <c r="SAN6" s="86"/>
      <c r="SAO6" s="86"/>
      <c r="SAP6" s="86"/>
      <c r="SAQ6" s="86"/>
      <c r="SAR6" s="86"/>
      <c r="SAS6" s="86"/>
      <c r="SAT6" s="86"/>
      <c r="SAU6" s="86"/>
      <c r="SAV6" s="86"/>
      <c r="SAW6" s="86"/>
      <c r="SAX6" s="86"/>
      <c r="SAY6" s="86"/>
      <c r="SAZ6" s="86"/>
      <c r="SBA6" s="86"/>
      <c r="SBB6" s="86"/>
      <c r="SBC6" s="86"/>
      <c r="SBD6" s="86"/>
      <c r="SBE6" s="86"/>
      <c r="SBF6" s="86"/>
      <c r="SBG6" s="86"/>
      <c r="SBH6" s="86"/>
      <c r="SBI6" s="86"/>
      <c r="SBJ6" s="86"/>
      <c r="SBK6" s="86"/>
      <c r="SBL6" s="86"/>
      <c r="SBM6" s="86"/>
      <c r="SBN6" s="86"/>
      <c r="SBO6" s="86"/>
      <c r="SBP6" s="86"/>
      <c r="SBQ6" s="86"/>
      <c r="SBR6" s="86"/>
      <c r="SBS6" s="86"/>
      <c r="SBT6" s="86"/>
      <c r="SBU6" s="86"/>
      <c r="SBV6" s="86"/>
      <c r="SBW6" s="86"/>
      <c r="SBX6" s="86"/>
      <c r="SBY6" s="86"/>
      <c r="SBZ6" s="86"/>
      <c r="SCA6" s="86"/>
      <c r="SCB6" s="86"/>
      <c r="SCC6" s="86"/>
      <c r="SCD6" s="86"/>
      <c r="SCE6" s="86"/>
      <c r="SCF6" s="86"/>
      <c r="SCG6" s="86"/>
      <c r="SCH6" s="86"/>
      <c r="SCI6" s="86"/>
      <c r="SCJ6" s="86"/>
      <c r="SCK6" s="86"/>
      <c r="SCL6" s="86"/>
      <c r="SCM6" s="86"/>
      <c r="SCN6" s="86"/>
      <c r="SCO6" s="86"/>
      <c r="SCP6" s="86"/>
      <c r="SCQ6" s="86"/>
      <c r="SCR6" s="86"/>
      <c r="SCS6" s="86"/>
      <c r="SCT6" s="86"/>
      <c r="SCU6" s="86"/>
      <c r="SCV6" s="86"/>
      <c r="SCW6" s="86"/>
      <c r="SCX6" s="86"/>
      <c r="SCY6" s="86"/>
      <c r="SCZ6" s="86"/>
      <c r="SDA6" s="86"/>
      <c r="SDB6" s="86"/>
      <c r="SDC6" s="86"/>
      <c r="SDD6" s="86"/>
      <c r="SDE6" s="86"/>
      <c r="SDF6" s="86"/>
      <c r="SDG6" s="86"/>
      <c r="SDH6" s="86"/>
      <c r="SDI6" s="86"/>
      <c r="SDJ6" s="86"/>
      <c r="SDK6" s="86"/>
      <c r="SDL6" s="86"/>
      <c r="SDM6" s="86"/>
      <c r="SDN6" s="86"/>
      <c r="SDO6" s="86"/>
      <c r="SDP6" s="86"/>
      <c r="SDQ6" s="86"/>
      <c r="SDR6" s="86"/>
      <c r="SDS6" s="86"/>
      <c r="SDT6" s="86"/>
      <c r="SDU6" s="86"/>
      <c r="SDV6" s="86"/>
      <c r="SDW6" s="86"/>
      <c r="SDX6" s="86"/>
      <c r="SDY6" s="86"/>
      <c r="SDZ6" s="86"/>
      <c r="SEA6" s="86"/>
      <c r="SEB6" s="86"/>
      <c r="SEC6" s="86"/>
      <c r="SED6" s="86"/>
      <c r="SEE6" s="86"/>
      <c r="SEF6" s="86"/>
      <c r="SEG6" s="86"/>
      <c r="SEH6" s="86"/>
      <c r="SEI6" s="86"/>
      <c r="SEJ6" s="86"/>
      <c r="SEK6" s="86"/>
      <c r="SEL6" s="86"/>
      <c r="SEM6" s="86"/>
      <c r="SEN6" s="86"/>
      <c r="SEO6" s="86"/>
      <c r="SEP6" s="86"/>
      <c r="SEQ6" s="86"/>
      <c r="SER6" s="86"/>
      <c r="SES6" s="86"/>
      <c r="SET6" s="86"/>
      <c r="SEU6" s="86"/>
      <c r="SEV6" s="86"/>
      <c r="SEW6" s="86"/>
      <c r="SEX6" s="86"/>
      <c r="SEY6" s="86"/>
      <c r="SEZ6" s="86"/>
      <c r="SFA6" s="86"/>
      <c r="SFB6" s="86"/>
      <c r="SFC6" s="86"/>
      <c r="SFD6" s="86"/>
      <c r="SFE6" s="86"/>
      <c r="SFF6" s="86"/>
      <c r="SFG6" s="86"/>
      <c r="SFH6" s="86"/>
      <c r="SFI6" s="86"/>
      <c r="SFJ6" s="86"/>
      <c r="SFK6" s="86"/>
      <c r="SFL6" s="86"/>
      <c r="SFM6" s="86"/>
      <c r="SFN6" s="86"/>
      <c r="SFO6" s="86"/>
      <c r="SFP6" s="86"/>
      <c r="SFQ6" s="86"/>
      <c r="SFR6" s="86"/>
      <c r="SFS6" s="86"/>
      <c r="SFT6" s="86"/>
      <c r="SFU6" s="86"/>
      <c r="SFV6" s="86"/>
      <c r="SFW6" s="86"/>
      <c r="SFX6" s="86"/>
      <c r="SFY6" s="86"/>
      <c r="SFZ6" s="86"/>
      <c r="SGA6" s="86"/>
      <c r="SGB6" s="86"/>
      <c r="SGC6" s="86"/>
      <c r="SGD6" s="86"/>
      <c r="SGE6" s="86"/>
      <c r="SGF6" s="86"/>
      <c r="SGG6" s="86"/>
      <c r="SGH6" s="86"/>
      <c r="SGI6" s="86"/>
      <c r="SGJ6" s="86"/>
      <c r="SGK6" s="86"/>
      <c r="SGL6" s="86"/>
      <c r="SGM6" s="86"/>
      <c r="SGN6" s="86"/>
      <c r="SGO6" s="86"/>
      <c r="SGP6" s="86"/>
      <c r="SGQ6" s="86"/>
      <c r="SGR6" s="86"/>
      <c r="SGS6" s="86"/>
      <c r="SGT6" s="86"/>
      <c r="SGU6" s="86"/>
      <c r="SGV6" s="86"/>
      <c r="SGW6" s="86"/>
      <c r="SGX6" s="86"/>
      <c r="SGY6" s="86"/>
      <c r="SGZ6" s="86"/>
      <c r="SHA6" s="86"/>
      <c r="SHB6" s="86"/>
      <c r="SHC6" s="86"/>
      <c r="SHD6" s="86"/>
      <c r="SHE6" s="86"/>
      <c r="SHF6" s="86"/>
      <c r="SHG6" s="86"/>
      <c r="SHH6" s="86"/>
      <c r="SHI6" s="86"/>
      <c r="SHJ6" s="86"/>
      <c r="SHK6" s="86"/>
      <c r="SHL6" s="86"/>
      <c r="SHM6" s="86"/>
      <c r="SHN6" s="86"/>
      <c r="SHO6" s="86"/>
      <c r="SHP6" s="86"/>
      <c r="SHQ6" s="86"/>
      <c r="SHR6" s="86"/>
      <c r="SHS6" s="86"/>
      <c r="SHT6" s="86"/>
      <c r="SHU6" s="86"/>
      <c r="SHV6" s="86"/>
      <c r="SHW6" s="86"/>
      <c r="SHX6" s="86"/>
      <c r="SHY6" s="86"/>
      <c r="SHZ6" s="86"/>
      <c r="SIA6" s="86"/>
      <c r="SIB6" s="86"/>
      <c r="SIC6" s="86"/>
      <c r="SID6" s="86"/>
      <c r="SIE6" s="86"/>
      <c r="SIF6" s="86"/>
      <c r="SIG6" s="86"/>
      <c r="SIH6" s="86"/>
      <c r="SII6" s="86"/>
      <c r="SIJ6" s="86"/>
      <c r="SIK6" s="86"/>
      <c r="SIL6" s="86"/>
      <c r="SIM6" s="86"/>
      <c r="SIN6" s="86"/>
      <c r="SIO6" s="86"/>
      <c r="SIP6" s="86"/>
      <c r="SIQ6" s="86"/>
      <c r="SIR6" s="86"/>
      <c r="SIS6" s="86"/>
      <c r="SIT6" s="86"/>
      <c r="SIU6" s="86"/>
      <c r="SIV6" s="86"/>
      <c r="SIW6" s="86"/>
      <c r="SIX6" s="86"/>
      <c r="SIY6" s="86"/>
      <c r="SIZ6" s="86"/>
      <c r="SJA6" s="86"/>
      <c r="SJB6" s="86"/>
      <c r="SJC6" s="86"/>
      <c r="SJD6" s="86"/>
      <c r="SJE6" s="86"/>
      <c r="SJF6" s="86"/>
      <c r="SJG6" s="86"/>
      <c r="SJH6" s="86"/>
      <c r="SJI6" s="86"/>
      <c r="SJJ6" s="86"/>
      <c r="SJK6" s="86"/>
      <c r="SJL6" s="86"/>
      <c r="SJM6" s="86"/>
      <c r="SJN6" s="86"/>
      <c r="SJO6" s="86"/>
      <c r="SJP6" s="86"/>
      <c r="SJQ6" s="86"/>
      <c r="SJR6" s="86"/>
      <c r="SJS6" s="86"/>
      <c r="SJT6" s="86"/>
      <c r="SJU6" s="86"/>
      <c r="SJV6" s="86"/>
      <c r="SJW6" s="86"/>
      <c r="SJX6" s="86"/>
      <c r="SJY6" s="86"/>
      <c r="SJZ6" s="86"/>
      <c r="SKA6" s="86"/>
      <c r="SKB6" s="86"/>
      <c r="SKC6" s="86"/>
      <c r="SKD6" s="86"/>
      <c r="SKE6" s="86"/>
      <c r="SKF6" s="86"/>
      <c r="SKG6" s="86"/>
      <c r="SKH6" s="86"/>
      <c r="SKI6" s="86"/>
      <c r="SKJ6" s="86"/>
      <c r="SKK6" s="86"/>
      <c r="SKL6" s="86"/>
      <c r="SKM6" s="86"/>
      <c r="SKN6" s="86"/>
      <c r="SKO6" s="86"/>
      <c r="SKP6" s="86"/>
      <c r="SKQ6" s="86"/>
      <c r="SKR6" s="86"/>
      <c r="SKS6" s="86"/>
      <c r="SKT6" s="86"/>
      <c r="SKU6" s="86"/>
      <c r="SKV6" s="86"/>
      <c r="SKW6" s="86"/>
      <c r="SKX6" s="86"/>
      <c r="SKY6" s="86"/>
      <c r="SKZ6" s="86"/>
      <c r="SLA6" s="86"/>
      <c r="SLB6" s="86"/>
      <c r="SLC6" s="86"/>
      <c r="SLD6" s="86"/>
      <c r="SLE6" s="86"/>
      <c r="SLF6" s="86"/>
      <c r="SLG6" s="86"/>
      <c r="SLH6" s="86"/>
      <c r="SLI6" s="86"/>
      <c r="SLJ6" s="86"/>
      <c r="SLK6" s="86"/>
      <c r="SLL6" s="86"/>
      <c r="SLM6" s="86"/>
      <c r="SLN6" s="86"/>
      <c r="SLO6" s="86"/>
      <c r="SLP6" s="86"/>
      <c r="SLQ6" s="86"/>
      <c r="SLR6" s="86"/>
      <c r="SLS6" s="86"/>
      <c r="SLT6" s="86"/>
      <c r="SLU6" s="86"/>
      <c r="SLV6" s="86"/>
      <c r="SLW6" s="86"/>
      <c r="SLX6" s="86"/>
      <c r="SLY6" s="86"/>
      <c r="SLZ6" s="86"/>
      <c r="SMA6" s="86"/>
      <c r="SMB6" s="86"/>
      <c r="SMC6" s="86"/>
      <c r="SMD6" s="86"/>
      <c r="SME6" s="86"/>
      <c r="SMF6" s="86"/>
      <c r="SMG6" s="86"/>
      <c r="SMH6" s="86"/>
      <c r="SMI6" s="86"/>
      <c r="SMJ6" s="86"/>
      <c r="SMK6" s="86"/>
      <c r="SML6" s="86"/>
      <c r="SMM6" s="86"/>
      <c r="SMN6" s="86"/>
      <c r="SMO6" s="86"/>
      <c r="SMP6" s="86"/>
      <c r="SMQ6" s="86"/>
      <c r="SMR6" s="86"/>
      <c r="SMS6" s="86"/>
      <c r="SMT6" s="86"/>
      <c r="SMU6" s="86"/>
      <c r="SMV6" s="86"/>
      <c r="SMW6" s="86"/>
      <c r="SMX6" s="86"/>
      <c r="SMY6" s="86"/>
      <c r="SMZ6" s="86"/>
      <c r="SNA6" s="86"/>
      <c r="SNB6" s="86"/>
      <c r="SNC6" s="86"/>
      <c r="SND6" s="86"/>
      <c r="SNE6" s="86"/>
      <c r="SNF6" s="86"/>
      <c r="SNG6" s="86"/>
      <c r="SNH6" s="86"/>
      <c r="SNI6" s="86"/>
      <c r="SNJ6" s="86"/>
      <c r="SNK6" s="86"/>
      <c r="SNL6" s="86"/>
      <c r="SNM6" s="86"/>
      <c r="SNN6" s="86"/>
      <c r="SNO6" s="86"/>
      <c r="SNP6" s="86"/>
      <c r="SNQ6" s="86"/>
      <c r="SNR6" s="86"/>
      <c r="SNS6" s="86"/>
      <c r="SNT6" s="86"/>
      <c r="SNU6" s="86"/>
      <c r="SNV6" s="86"/>
      <c r="SNW6" s="86"/>
      <c r="SNX6" s="86"/>
      <c r="SNY6" s="86"/>
      <c r="SNZ6" s="86"/>
      <c r="SOA6" s="86"/>
      <c r="SOB6" s="86"/>
      <c r="SOC6" s="86"/>
      <c r="SOD6" s="86"/>
      <c r="SOE6" s="86"/>
      <c r="SOF6" s="86"/>
      <c r="SOG6" s="86"/>
      <c r="SOH6" s="86"/>
      <c r="SOI6" s="86"/>
      <c r="SOJ6" s="86"/>
      <c r="SOK6" s="86"/>
      <c r="SOL6" s="86"/>
      <c r="SOM6" s="86"/>
      <c r="SON6" s="86"/>
      <c r="SOO6" s="86"/>
      <c r="SOP6" s="86"/>
      <c r="SOQ6" s="86"/>
      <c r="SOR6" s="86"/>
      <c r="SOS6" s="86"/>
      <c r="SOT6" s="86"/>
      <c r="SOU6" s="86"/>
      <c r="SOV6" s="86"/>
      <c r="SOW6" s="86"/>
      <c r="SOX6" s="86"/>
      <c r="SOY6" s="86"/>
      <c r="SOZ6" s="86"/>
      <c r="SPA6" s="86"/>
      <c r="SPB6" s="86"/>
      <c r="SPC6" s="86"/>
      <c r="SPD6" s="86"/>
      <c r="SPE6" s="86"/>
      <c r="SPF6" s="86"/>
      <c r="SPG6" s="86"/>
      <c r="SPH6" s="86"/>
      <c r="SPI6" s="86"/>
      <c r="SPJ6" s="86"/>
      <c r="SPK6" s="86"/>
      <c r="SPL6" s="86"/>
      <c r="SPM6" s="86"/>
      <c r="SPN6" s="86"/>
      <c r="SPO6" s="86"/>
      <c r="SPP6" s="86"/>
      <c r="SPQ6" s="86"/>
      <c r="SPR6" s="86"/>
      <c r="SPS6" s="86"/>
      <c r="SPT6" s="86"/>
      <c r="SPU6" s="86"/>
      <c r="SPV6" s="86"/>
      <c r="SPW6" s="86"/>
      <c r="SPX6" s="86"/>
      <c r="SPY6" s="86"/>
      <c r="SPZ6" s="86"/>
      <c r="SQA6" s="86"/>
      <c r="SQB6" s="86"/>
      <c r="SQC6" s="86"/>
      <c r="SQD6" s="86"/>
      <c r="SQE6" s="86"/>
      <c r="SQF6" s="86"/>
      <c r="SQG6" s="86"/>
      <c r="SQH6" s="86"/>
      <c r="SQI6" s="86"/>
      <c r="SQJ6" s="86"/>
      <c r="SQK6" s="86"/>
      <c r="SQL6" s="86"/>
      <c r="SQM6" s="86"/>
      <c r="SQN6" s="86"/>
      <c r="SQO6" s="86"/>
      <c r="SQP6" s="86"/>
      <c r="SQQ6" s="86"/>
      <c r="SQR6" s="86"/>
      <c r="SQS6" s="86"/>
      <c r="SQT6" s="86"/>
      <c r="SQU6" s="86"/>
      <c r="SQV6" s="86"/>
      <c r="SQW6" s="86"/>
      <c r="SQX6" s="86"/>
      <c r="SQY6" s="86"/>
      <c r="SQZ6" s="86"/>
      <c r="SRA6" s="86"/>
      <c r="SRB6" s="86"/>
      <c r="SRC6" s="86"/>
      <c r="SRD6" s="86"/>
      <c r="SRE6" s="86"/>
      <c r="SRF6" s="86"/>
      <c r="SRG6" s="86"/>
      <c r="SRH6" s="86"/>
      <c r="SRI6" s="86"/>
      <c r="SRJ6" s="86"/>
      <c r="SRK6" s="86"/>
      <c r="SRL6" s="86"/>
      <c r="SRM6" s="86"/>
      <c r="SRN6" s="86"/>
      <c r="SRO6" s="86"/>
      <c r="SRP6" s="86"/>
      <c r="SRQ6" s="86"/>
      <c r="SRR6" s="86"/>
      <c r="SRS6" s="86"/>
      <c r="SRT6" s="86"/>
      <c r="SRU6" s="86"/>
      <c r="SRV6" s="86"/>
      <c r="SRW6" s="86"/>
      <c r="SRX6" s="86"/>
      <c r="SRY6" s="86"/>
      <c r="SRZ6" s="86"/>
      <c r="SSA6" s="86"/>
      <c r="SSB6" s="86"/>
      <c r="SSC6" s="86"/>
      <c r="SSD6" s="86"/>
      <c r="SSE6" s="86"/>
      <c r="SSF6" s="86"/>
      <c r="SSG6" s="86"/>
      <c r="SSH6" s="86"/>
      <c r="SSI6" s="86"/>
      <c r="SSJ6" s="86"/>
      <c r="SSK6" s="86"/>
      <c r="SSL6" s="86"/>
      <c r="SSM6" s="86"/>
      <c r="SSN6" s="86"/>
      <c r="SSO6" s="86"/>
      <c r="SSP6" s="86"/>
      <c r="SSQ6" s="86"/>
      <c r="SSR6" s="86"/>
      <c r="SSS6" s="86"/>
      <c r="SST6" s="86"/>
      <c r="SSU6" s="86"/>
      <c r="SSV6" s="86"/>
      <c r="SSW6" s="86"/>
      <c r="SSX6" s="86"/>
      <c r="SSY6" s="86"/>
      <c r="SSZ6" s="86"/>
      <c r="STA6" s="86"/>
      <c r="STB6" s="86"/>
      <c r="STC6" s="86"/>
      <c r="STD6" s="86"/>
      <c r="STE6" s="86"/>
      <c r="STF6" s="86"/>
      <c r="STG6" s="86"/>
      <c r="STH6" s="86"/>
      <c r="STI6" s="86"/>
      <c r="STJ6" s="86"/>
      <c r="STK6" s="86"/>
      <c r="STL6" s="86"/>
      <c r="STM6" s="86"/>
      <c r="STN6" s="86"/>
      <c r="STO6" s="86"/>
      <c r="STP6" s="86"/>
      <c r="STQ6" s="86"/>
      <c r="STR6" s="86"/>
      <c r="STS6" s="86"/>
      <c r="STT6" s="86"/>
      <c r="STU6" s="86"/>
      <c r="STV6" s="86"/>
      <c r="STW6" s="86"/>
      <c r="STX6" s="86"/>
      <c r="STY6" s="86"/>
      <c r="STZ6" s="86"/>
      <c r="SUA6" s="86"/>
      <c r="SUB6" s="86"/>
      <c r="SUC6" s="86"/>
      <c r="SUD6" s="86"/>
      <c r="SUE6" s="86"/>
      <c r="SUF6" s="86"/>
      <c r="SUG6" s="86"/>
      <c r="SUH6" s="86"/>
      <c r="SUI6" s="86"/>
      <c r="SUJ6" s="86"/>
      <c r="SUK6" s="86"/>
      <c r="SUL6" s="86"/>
      <c r="SUM6" s="86"/>
      <c r="SUN6" s="86"/>
      <c r="SUO6" s="86"/>
      <c r="SUP6" s="86"/>
      <c r="SUQ6" s="86"/>
      <c r="SUR6" s="86"/>
      <c r="SUS6" s="86"/>
      <c r="SUT6" s="86"/>
      <c r="SUU6" s="86"/>
      <c r="SUV6" s="86"/>
      <c r="SUW6" s="86"/>
      <c r="SUX6" s="86"/>
      <c r="SUY6" s="86"/>
      <c r="SUZ6" s="86"/>
      <c r="SVA6" s="86"/>
      <c r="SVB6" s="86"/>
      <c r="SVC6" s="86"/>
      <c r="SVD6" s="86"/>
      <c r="SVE6" s="86"/>
      <c r="SVF6" s="86"/>
      <c r="SVG6" s="86"/>
      <c r="SVH6" s="86"/>
      <c r="SVI6" s="86"/>
      <c r="SVJ6" s="86"/>
      <c r="SVK6" s="86"/>
      <c r="SVL6" s="86"/>
      <c r="SVM6" s="86"/>
      <c r="SVN6" s="86"/>
      <c r="SVO6" s="86"/>
      <c r="SVP6" s="86"/>
      <c r="SVQ6" s="86"/>
      <c r="SVR6" s="86"/>
      <c r="SVS6" s="86"/>
      <c r="SVT6" s="86"/>
      <c r="SVU6" s="86"/>
      <c r="SVV6" s="86"/>
      <c r="SVW6" s="86"/>
      <c r="SVX6" s="86"/>
      <c r="SVY6" s="86"/>
      <c r="SVZ6" s="86"/>
      <c r="SWA6" s="86"/>
      <c r="SWB6" s="86"/>
      <c r="SWC6" s="86"/>
      <c r="SWD6" s="86"/>
      <c r="SWE6" s="86"/>
      <c r="SWF6" s="86"/>
      <c r="SWG6" s="86"/>
      <c r="SWH6" s="86"/>
      <c r="SWI6" s="86"/>
      <c r="SWJ6" s="86"/>
      <c r="SWK6" s="86"/>
      <c r="SWL6" s="86"/>
      <c r="SWM6" s="86"/>
      <c r="SWN6" s="86"/>
      <c r="SWO6" s="86"/>
      <c r="SWP6" s="86"/>
      <c r="SWQ6" s="86"/>
      <c r="SWR6" s="86"/>
      <c r="SWS6" s="86"/>
      <c r="SWT6" s="86"/>
      <c r="SWU6" s="86"/>
      <c r="SWV6" s="86"/>
      <c r="SWW6" s="86"/>
      <c r="SWX6" s="86"/>
      <c r="SWY6" s="86"/>
      <c r="SWZ6" s="86"/>
      <c r="SXA6" s="86"/>
      <c r="SXB6" s="86"/>
      <c r="SXC6" s="86"/>
      <c r="SXD6" s="86"/>
      <c r="SXE6" s="86"/>
      <c r="SXF6" s="86"/>
      <c r="SXG6" s="86"/>
      <c r="SXH6" s="86"/>
      <c r="SXI6" s="86"/>
      <c r="SXJ6" s="86"/>
      <c r="SXK6" s="86"/>
      <c r="SXL6" s="86"/>
      <c r="SXM6" s="86"/>
      <c r="SXN6" s="86"/>
      <c r="SXO6" s="86"/>
      <c r="SXP6" s="86"/>
      <c r="SXQ6" s="86"/>
      <c r="SXR6" s="86"/>
      <c r="SXS6" s="86"/>
      <c r="SXT6" s="86"/>
      <c r="SXU6" s="86"/>
      <c r="SXV6" s="86"/>
      <c r="SXW6" s="86"/>
      <c r="SXX6" s="86"/>
      <c r="SXY6" s="86"/>
      <c r="SXZ6" s="86"/>
      <c r="SYA6" s="86"/>
      <c r="SYB6" s="86"/>
      <c r="SYC6" s="86"/>
      <c r="SYD6" s="86"/>
      <c r="SYE6" s="86"/>
      <c r="SYF6" s="86"/>
      <c r="SYG6" s="86"/>
      <c r="SYH6" s="86"/>
      <c r="SYI6" s="86"/>
      <c r="SYJ6" s="86"/>
      <c r="SYK6" s="86"/>
      <c r="SYL6" s="86"/>
      <c r="SYM6" s="86"/>
      <c r="SYN6" s="86"/>
      <c r="SYO6" s="86"/>
      <c r="SYP6" s="86"/>
      <c r="SYQ6" s="86"/>
      <c r="SYR6" s="86"/>
      <c r="SYS6" s="86"/>
      <c r="SYT6" s="86"/>
      <c r="SYU6" s="86"/>
      <c r="SYV6" s="86"/>
      <c r="SYW6" s="86"/>
      <c r="SYX6" s="86"/>
      <c r="SYY6" s="86"/>
      <c r="SYZ6" s="86"/>
      <c r="SZA6" s="86"/>
      <c r="SZB6" s="86"/>
      <c r="SZC6" s="86"/>
      <c r="SZD6" s="86"/>
      <c r="SZE6" s="86"/>
      <c r="SZF6" s="86"/>
      <c r="SZG6" s="86"/>
      <c r="SZH6" s="86"/>
      <c r="SZI6" s="86"/>
      <c r="SZJ6" s="86"/>
      <c r="SZK6" s="86"/>
      <c r="SZL6" s="86"/>
      <c r="SZM6" s="86"/>
      <c r="SZN6" s="86"/>
      <c r="SZO6" s="86"/>
      <c r="SZP6" s="86"/>
      <c r="SZQ6" s="86"/>
      <c r="SZR6" s="86"/>
      <c r="SZS6" s="86"/>
      <c r="SZT6" s="86"/>
      <c r="SZU6" s="86"/>
      <c r="SZV6" s="86"/>
      <c r="SZW6" s="86"/>
      <c r="SZX6" s="86"/>
      <c r="SZY6" s="86"/>
      <c r="SZZ6" s="86"/>
      <c r="TAA6" s="86"/>
      <c r="TAB6" s="86"/>
      <c r="TAC6" s="86"/>
      <c r="TAD6" s="86"/>
      <c r="TAE6" s="86"/>
      <c r="TAF6" s="86"/>
      <c r="TAG6" s="86"/>
      <c r="TAH6" s="86"/>
      <c r="TAI6" s="86"/>
      <c r="TAJ6" s="86"/>
      <c r="TAK6" s="86"/>
      <c r="TAL6" s="86"/>
      <c r="TAM6" s="86"/>
      <c r="TAN6" s="86"/>
      <c r="TAO6" s="86"/>
      <c r="TAP6" s="86"/>
      <c r="TAQ6" s="86"/>
      <c r="TAR6" s="86"/>
      <c r="TAS6" s="86"/>
      <c r="TAT6" s="86"/>
      <c r="TAU6" s="86"/>
      <c r="TAV6" s="86"/>
      <c r="TAW6" s="86"/>
      <c r="TAX6" s="86"/>
      <c r="TAY6" s="86"/>
      <c r="TAZ6" s="86"/>
      <c r="TBA6" s="86"/>
      <c r="TBB6" s="86"/>
      <c r="TBC6" s="86"/>
      <c r="TBD6" s="86"/>
      <c r="TBE6" s="86"/>
      <c r="TBF6" s="86"/>
      <c r="TBG6" s="86"/>
      <c r="TBH6" s="86"/>
      <c r="TBI6" s="86"/>
      <c r="TBJ6" s="86"/>
      <c r="TBK6" s="86"/>
      <c r="TBL6" s="86"/>
      <c r="TBM6" s="86"/>
      <c r="TBN6" s="86"/>
      <c r="TBO6" s="86"/>
      <c r="TBP6" s="86"/>
      <c r="TBQ6" s="86"/>
      <c r="TBR6" s="86"/>
      <c r="TBS6" s="86"/>
      <c r="TBT6" s="86"/>
      <c r="TBU6" s="86"/>
      <c r="TBV6" s="86"/>
      <c r="TBW6" s="86"/>
      <c r="TBX6" s="86"/>
      <c r="TBY6" s="86"/>
      <c r="TBZ6" s="86"/>
      <c r="TCA6" s="86"/>
      <c r="TCB6" s="86"/>
      <c r="TCC6" s="86"/>
      <c r="TCD6" s="86"/>
      <c r="TCE6" s="86"/>
      <c r="TCF6" s="86"/>
      <c r="TCG6" s="86"/>
      <c r="TCH6" s="86"/>
      <c r="TCI6" s="86"/>
      <c r="TCJ6" s="86"/>
      <c r="TCK6" s="86"/>
      <c r="TCL6" s="86"/>
      <c r="TCM6" s="86"/>
      <c r="TCN6" s="86"/>
      <c r="TCO6" s="86"/>
      <c r="TCP6" s="86"/>
      <c r="TCQ6" s="86"/>
      <c r="TCR6" s="86"/>
      <c r="TCS6" s="86"/>
      <c r="TCT6" s="86"/>
      <c r="TCU6" s="86"/>
      <c r="TCV6" s="86"/>
      <c r="TCW6" s="86"/>
      <c r="TCX6" s="86"/>
      <c r="TCY6" s="86"/>
      <c r="TCZ6" s="86"/>
      <c r="TDA6" s="86"/>
      <c r="TDB6" s="86"/>
      <c r="TDC6" s="86"/>
      <c r="TDD6" s="86"/>
      <c r="TDE6" s="86"/>
      <c r="TDF6" s="86"/>
      <c r="TDG6" s="86"/>
      <c r="TDH6" s="86"/>
      <c r="TDI6" s="86"/>
      <c r="TDJ6" s="86"/>
      <c r="TDK6" s="86"/>
      <c r="TDL6" s="86"/>
      <c r="TDM6" s="86"/>
      <c r="TDN6" s="86"/>
      <c r="TDO6" s="86"/>
      <c r="TDP6" s="86"/>
      <c r="TDQ6" s="86"/>
      <c r="TDR6" s="86"/>
      <c r="TDS6" s="86"/>
      <c r="TDT6" s="86"/>
      <c r="TDU6" s="86"/>
      <c r="TDV6" s="86"/>
      <c r="TDW6" s="86"/>
      <c r="TDX6" s="86"/>
      <c r="TDY6" s="86"/>
      <c r="TDZ6" s="86"/>
      <c r="TEA6" s="86"/>
      <c r="TEB6" s="86"/>
      <c r="TEC6" s="86"/>
      <c r="TED6" s="86"/>
      <c r="TEE6" s="86"/>
      <c r="TEF6" s="86"/>
      <c r="TEG6" s="86"/>
      <c r="TEH6" s="86"/>
      <c r="TEI6" s="86"/>
      <c r="TEJ6" s="86"/>
      <c r="TEK6" s="86"/>
      <c r="TEL6" s="86"/>
      <c r="TEM6" s="86"/>
      <c r="TEN6" s="86"/>
      <c r="TEO6" s="86"/>
      <c r="TEP6" s="86"/>
      <c r="TEQ6" s="86"/>
      <c r="TER6" s="86"/>
      <c r="TES6" s="86"/>
      <c r="TET6" s="86"/>
      <c r="TEU6" s="86"/>
      <c r="TEV6" s="86"/>
      <c r="TEW6" s="86"/>
      <c r="TEX6" s="86"/>
      <c r="TEY6" s="86"/>
      <c r="TEZ6" s="86"/>
      <c r="TFA6" s="86"/>
      <c r="TFB6" s="86"/>
      <c r="TFC6" s="86"/>
      <c r="TFD6" s="86"/>
      <c r="TFE6" s="86"/>
      <c r="TFF6" s="86"/>
      <c r="TFG6" s="86"/>
      <c r="TFH6" s="86"/>
      <c r="TFI6" s="86"/>
      <c r="TFJ6" s="86"/>
      <c r="TFK6" s="86"/>
      <c r="TFL6" s="86"/>
      <c r="TFM6" s="86"/>
      <c r="TFN6" s="86"/>
      <c r="TFO6" s="86"/>
      <c r="TFP6" s="86"/>
      <c r="TFQ6" s="86"/>
      <c r="TFR6" s="86"/>
      <c r="TFS6" s="86"/>
      <c r="TFT6" s="86"/>
      <c r="TFU6" s="86"/>
      <c r="TFV6" s="86"/>
      <c r="TFW6" s="86"/>
      <c r="TFX6" s="86"/>
      <c r="TFY6" s="86"/>
      <c r="TFZ6" s="86"/>
      <c r="TGA6" s="86"/>
      <c r="TGB6" s="86"/>
      <c r="TGC6" s="86"/>
      <c r="TGD6" s="86"/>
      <c r="TGE6" s="86"/>
      <c r="TGF6" s="86"/>
      <c r="TGG6" s="86"/>
      <c r="TGH6" s="86"/>
      <c r="TGI6" s="86"/>
      <c r="TGJ6" s="86"/>
      <c r="TGK6" s="86"/>
      <c r="TGL6" s="86"/>
      <c r="TGM6" s="86"/>
      <c r="TGN6" s="86"/>
      <c r="TGO6" s="86"/>
      <c r="TGP6" s="86"/>
      <c r="TGQ6" s="86"/>
      <c r="TGR6" s="86"/>
      <c r="TGS6" s="86"/>
      <c r="TGT6" s="86"/>
      <c r="TGU6" s="86"/>
      <c r="TGV6" s="86"/>
      <c r="TGW6" s="86"/>
      <c r="TGX6" s="86"/>
      <c r="TGY6" s="86"/>
      <c r="TGZ6" s="86"/>
      <c r="THA6" s="86"/>
      <c r="THB6" s="86"/>
      <c r="THC6" s="86"/>
      <c r="THD6" s="86"/>
      <c r="THE6" s="86"/>
      <c r="THF6" s="86"/>
      <c r="THG6" s="86"/>
      <c r="THH6" s="86"/>
      <c r="THI6" s="86"/>
      <c r="THJ6" s="86"/>
      <c r="THK6" s="86"/>
      <c r="THL6" s="86"/>
      <c r="THM6" s="86"/>
      <c r="THN6" s="86"/>
      <c r="THO6" s="86"/>
      <c r="THP6" s="86"/>
      <c r="THQ6" s="86"/>
      <c r="THR6" s="86"/>
      <c r="THS6" s="86"/>
      <c r="THT6" s="86"/>
      <c r="THU6" s="86"/>
      <c r="THV6" s="86"/>
      <c r="THW6" s="86"/>
      <c r="THX6" s="86"/>
      <c r="THY6" s="86"/>
      <c r="THZ6" s="86"/>
      <c r="TIA6" s="86"/>
      <c r="TIB6" s="86"/>
      <c r="TIC6" s="86"/>
      <c r="TID6" s="86"/>
      <c r="TIE6" s="86"/>
      <c r="TIF6" s="86"/>
      <c r="TIG6" s="86"/>
      <c r="TIH6" s="86"/>
      <c r="TII6" s="86"/>
      <c r="TIJ6" s="86"/>
      <c r="TIK6" s="86"/>
      <c r="TIL6" s="86"/>
      <c r="TIM6" s="86"/>
      <c r="TIN6" s="86"/>
      <c r="TIO6" s="86"/>
      <c r="TIP6" s="86"/>
      <c r="TIQ6" s="86"/>
      <c r="TIR6" s="86"/>
      <c r="TIS6" s="86"/>
      <c r="TIT6" s="86"/>
      <c r="TIU6" s="86"/>
      <c r="TIV6" s="86"/>
      <c r="TIW6" s="86"/>
      <c r="TIX6" s="86"/>
      <c r="TIY6" s="86"/>
      <c r="TIZ6" s="86"/>
      <c r="TJA6" s="86"/>
      <c r="TJB6" s="86"/>
      <c r="TJC6" s="86"/>
      <c r="TJD6" s="86"/>
      <c r="TJE6" s="86"/>
      <c r="TJF6" s="86"/>
      <c r="TJG6" s="86"/>
      <c r="TJH6" s="86"/>
      <c r="TJI6" s="86"/>
      <c r="TJJ6" s="86"/>
      <c r="TJK6" s="86"/>
      <c r="TJL6" s="86"/>
      <c r="TJM6" s="86"/>
      <c r="TJN6" s="86"/>
      <c r="TJO6" s="86"/>
      <c r="TJP6" s="86"/>
      <c r="TJQ6" s="86"/>
      <c r="TJR6" s="86"/>
      <c r="TJS6" s="86"/>
      <c r="TJT6" s="86"/>
      <c r="TJU6" s="86"/>
      <c r="TJV6" s="86"/>
      <c r="TJW6" s="86"/>
      <c r="TJX6" s="86"/>
      <c r="TJY6" s="86"/>
      <c r="TJZ6" s="86"/>
      <c r="TKA6" s="86"/>
      <c r="TKB6" s="86"/>
      <c r="TKC6" s="86"/>
      <c r="TKD6" s="86"/>
      <c r="TKE6" s="86"/>
      <c r="TKF6" s="86"/>
      <c r="TKG6" s="86"/>
      <c r="TKH6" s="86"/>
      <c r="TKI6" s="86"/>
      <c r="TKJ6" s="86"/>
      <c r="TKK6" s="86"/>
      <c r="TKL6" s="86"/>
      <c r="TKM6" s="86"/>
      <c r="TKN6" s="86"/>
      <c r="TKO6" s="86"/>
      <c r="TKP6" s="86"/>
      <c r="TKQ6" s="86"/>
      <c r="TKR6" s="86"/>
      <c r="TKS6" s="86"/>
      <c r="TKT6" s="86"/>
      <c r="TKU6" s="86"/>
      <c r="TKV6" s="86"/>
      <c r="TKW6" s="86"/>
      <c r="TKX6" s="86"/>
      <c r="TKY6" s="86"/>
      <c r="TKZ6" s="86"/>
      <c r="TLA6" s="86"/>
      <c r="TLB6" s="86"/>
      <c r="TLC6" s="86"/>
      <c r="TLD6" s="86"/>
      <c r="TLE6" s="86"/>
      <c r="TLF6" s="86"/>
      <c r="TLG6" s="86"/>
      <c r="TLH6" s="86"/>
      <c r="TLI6" s="86"/>
      <c r="TLJ6" s="86"/>
      <c r="TLK6" s="86"/>
      <c r="TLL6" s="86"/>
      <c r="TLM6" s="86"/>
      <c r="TLN6" s="86"/>
      <c r="TLO6" s="86"/>
      <c r="TLP6" s="86"/>
      <c r="TLQ6" s="86"/>
      <c r="TLR6" s="86"/>
      <c r="TLS6" s="86"/>
      <c r="TLT6" s="86"/>
      <c r="TLU6" s="86"/>
      <c r="TLV6" s="86"/>
      <c r="TLW6" s="86"/>
      <c r="TLX6" s="86"/>
      <c r="TLY6" s="86"/>
      <c r="TLZ6" s="86"/>
      <c r="TMA6" s="86"/>
      <c r="TMB6" s="86"/>
      <c r="TMC6" s="86"/>
      <c r="TMD6" s="86"/>
      <c r="TME6" s="86"/>
      <c r="TMF6" s="86"/>
      <c r="TMG6" s="86"/>
      <c r="TMH6" s="86"/>
      <c r="TMI6" s="86"/>
      <c r="TMJ6" s="86"/>
      <c r="TMK6" s="86"/>
      <c r="TML6" s="86"/>
      <c r="TMM6" s="86"/>
      <c r="TMN6" s="86"/>
      <c r="TMO6" s="86"/>
      <c r="TMP6" s="86"/>
      <c r="TMQ6" s="86"/>
      <c r="TMR6" s="86"/>
      <c r="TMS6" s="86"/>
      <c r="TMT6" s="86"/>
      <c r="TMU6" s="86"/>
      <c r="TMV6" s="86"/>
      <c r="TMW6" s="86"/>
      <c r="TMX6" s="86"/>
      <c r="TMY6" s="86"/>
      <c r="TMZ6" s="86"/>
      <c r="TNA6" s="86"/>
      <c r="TNB6" s="86"/>
      <c r="TNC6" s="86"/>
      <c r="TND6" s="86"/>
      <c r="TNE6" s="86"/>
      <c r="TNF6" s="86"/>
      <c r="TNG6" s="86"/>
      <c r="TNH6" s="86"/>
      <c r="TNI6" s="86"/>
      <c r="TNJ6" s="86"/>
      <c r="TNK6" s="86"/>
      <c r="TNL6" s="86"/>
      <c r="TNM6" s="86"/>
      <c r="TNN6" s="86"/>
      <c r="TNO6" s="86"/>
      <c r="TNP6" s="86"/>
      <c r="TNQ6" s="86"/>
      <c r="TNR6" s="86"/>
      <c r="TNS6" s="86"/>
      <c r="TNT6" s="86"/>
      <c r="TNU6" s="86"/>
      <c r="TNV6" s="86"/>
      <c r="TNW6" s="86"/>
      <c r="TNX6" s="86"/>
      <c r="TNY6" s="86"/>
      <c r="TNZ6" s="86"/>
      <c r="TOA6" s="86"/>
      <c r="TOB6" s="86"/>
      <c r="TOC6" s="86"/>
      <c r="TOD6" s="86"/>
      <c r="TOE6" s="86"/>
      <c r="TOF6" s="86"/>
      <c r="TOG6" s="86"/>
      <c r="TOH6" s="86"/>
      <c r="TOI6" s="86"/>
      <c r="TOJ6" s="86"/>
      <c r="TOK6" s="86"/>
      <c r="TOL6" s="86"/>
      <c r="TOM6" s="86"/>
      <c r="TON6" s="86"/>
      <c r="TOO6" s="86"/>
      <c r="TOP6" s="86"/>
      <c r="TOQ6" s="86"/>
      <c r="TOR6" s="86"/>
      <c r="TOS6" s="86"/>
      <c r="TOT6" s="86"/>
      <c r="TOU6" s="86"/>
      <c r="TOV6" s="86"/>
      <c r="TOW6" s="86"/>
      <c r="TOX6" s="86"/>
      <c r="TOY6" s="86"/>
      <c r="TOZ6" s="86"/>
      <c r="TPA6" s="86"/>
      <c r="TPB6" s="86"/>
      <c r="TPC6" s="86"/>
      <c r="TPD6" s="86"/>
      <c r="TPE6" s="86"/>
      <c r="TPF6" s="86"/>
      <c r="TPG6" s="86"/>
      <c r="TPH6" s="86"/>
      <c r="TPI6" s="86"/>
      <c r="TPJ6" s="86"/>
      <c r="TPK6" s="86"/>
      <c r="TPL6" s="86"/>
      <c r="TPM6" s="86"/>
      <c r="TPN6" s="86"/>
      <c r="TPO6" s="86"/>
      <c r="TPP6" s="86"/>
      <c r="TPQ6" s="86"/>
      <c r="TPR6" s="86"/>
      <c r="TPS6" s="86"/>
      <c r="TPT6" s="86"/>
      <c r="TPU6" s="86"/>
      <c r="TPV6" s="86"/>
      <c r="TPW6" s="86"/>
      <c r="TPX6" s="86"/>
      <c r="TPY6" s="86"/>
      <c r="TPZ6" s="86"/>
      <c r="TQA6" s="86"/>
      <c r="TQB6" s="86"/>
      <c r="TQC6" s="86"/>
      <c r="TQD6" s="86"/>
      <c r="TQE6" s="86"/>
      <c r="TQF6" s="86"/>
      <c r="TQG6" s="86"/>
      <c r="TQH6" s="86"/>
      <c r="TQI6" s="86"/>
      <c r="TQJ6" s="86"/>
      <c r="TQK6" s="86"/>
      <c r="TQL6" s="86"/>
      <c r="TQM6" s="86"/>
      <c r="TQN6" s="86"/>
      <c r="TQO6" s="86"/>
      <c r="TQP6" s="86"/>
      <c r="TQQ6" s="86"/>
      <c r="TQR6" s="86"/>
      <c r="TQS6" s="86"/>
      <c r="TQT6" s="86"/>
      <c r="TQU6" s="86"/>
      <c r="TQV6" s="86"/>
      <c r="TQW6" s="86"/>
      <c r="TQX6" s="86"/>
      <c r="TQY6" s="86"/>
      <c r="TQZ6" s="86"/>
      <c r="TRA6" s="86"/>
      <c r="TRB6" s="86"/>
      <c r="TRC6" s="86"/>
      <c r="TRD6" s="86"/>
      <c r="TRE6" s="86"/>
      <c r="TRF6" s="86"/>
      <c r="TRG6" s="86"/>
      <c r="TRH6" s="86"/>
      <c r="TRI6" s="86"/>
      <c r="TRJ6" s="86"/>
      <c r="TRK6" s="86"/>
      <c r="TRL6" s="86"/>
      <c r="TRM6" s="86"/>
      <c r="TRN6" s="86"/>
      <c r="TRO6" s="86"/>
      <c r="TRP6" s="86"/>
      <c r="TRQ6" s="86"/>
      <c r="TRR6" s="86"/>
      <c r="TRS6" s="86"/>
      <c r="TRT6" s="86"/>
      <c r="TRU6" s="86"/>
      <c r="TRV6" s="86"/>
      <c r="TRW6" s="86"/>
      <c r="TRX6" s="86"/>
      <c r="TRY6" s="86"/>
      <c r="TRZ6" s="86"/>
      <c r="TSA6" s="86"/>
      <c r="TSB6" s="86"/>
      <c r="TSC6" s="86"/>
      <c r="TSD6" s="86"/>
      <c r="TSE6" s="86"/>
      <c r="TSF6" s="86"/>
      <c r="TSG6" s="86"/>
      <c r="TSH6" s="86"/>
      <c r="TSI6" s="86"/>
      <c r="TSJ6" s="86"/>
      <c r="TSK6" s="86"/>
      <c r="TSL6" s="86"/>
      <c r="TSM6" s="86"/>
      <c r="TSN6" s="86"/>
      <c r="TSO6" s="86"/>
      <c r="TSP6" s="86"/>
      <c r="TSQ6" s="86"/>
      <c r="TSR6" s="86"/>
      <c r="TSS6" s="86"/>
      <c r="TST6" s="86"/>
      <c r="TSU6" s="86"/>
      <c r="TSV6" s="86"/>
      <c r="TSW6" s="86"/>
      <c r="TSX6" s="86"/>
      <c r="TSY6" s="86"/>
      <c r="TSZ6" s="86"/>
      <c r="TTA6" s="86"/>
      <c r="TTB6" s="86"/>
      <c r="TTC6" s="86"/>
      <c r="TTD6" s="86"/>
      <c r="TTE6" s="86"/>
      <c r="TTF6" s="86"/>
      <c r="TTG6" s="86"/>
      <c r="TTH6" s="86"/>
      <c r="TTI6" s="86"/>
      <c r="TTJ6" s="86"/>
      <c r="TTK6" s="86"/>
      <c r="TTL6" s="86"/>
      <c r="TTM6" s="86"/>
      <c r="TTN6" s="86"/>
      <c r="TTO6" s="86"/>
      <c r="TTP6" s="86"/>
      <c r="TTQ6" s="86"/>
      <c r="TTR6" s="86"/>
      <c r="TTS6" s="86"/>
      <c r="TTT6" s="86"/>
      <c r="TTU6" s="86"/>
      <c r="TTV6" s="86"/>
      <c r="TTW6" s="86"/>
      <c r="TTX6" s="86"/>
      <c r="TTY6" s="86"/>
      <c r="TTZ6" s="86"/>
      <c r="TUA6" s="86"/>
      <c r="TUB6" s="86"/>
      <c r="TUC6" s="86"/>
      <c r="TUD6" s="86"/>
      <c r="TUE6" s="86"/>
      <c r="TUF6" s="86"/>
      <c r="TUG6" s="86"/>
      <c r="TUH6" s="86"/>
      <c r="TUI6" s="86"/>
      <c r="TUJ6" s="86"/>
      <c r="TUK6" s="86"/>
      <c r="TUL6" s="86"/>
      <c r="TUM6" s="86"/>
      <c r="TUN6" s="86"/>
      <c r="TUO6" s="86"/>
      <c r="TUP6" s="86"/>
      <c r="TUQ6" s="86"/>
      <c r="TUR6" s="86"/>
      <c r="TUS6" s="86"/>
      <c r="TUT6" s="86"/>
      <c r="TUU6" s="86"/>
      <c r="TUV6" s="86"/>
      <c r="TUW6" s="86"/>
      <c r="TUX6" s="86"/>
      <c r="TUY6" s="86"/>
      <c r="TUZ6" s="86"/>
      <c r="TVA6" s="86"/>
      <c r="TVB6" s="86"/>
      <c r="TVC6" s="86"/>
      <c r="TVD6" s="86"/>
      <c r="TVE6" s="86"/>
      <c r="TVF6" s="86"/>
      <c r="TVG6" s="86"/>
      <c r="TVH6" s="86"/>
      <c r="TVI6" s="86"/>
      <c r="TVJ6" s="86"/>
      <c r="TVK6" s="86"/>
      <c r="TVL6" s="86"/>
      <c r="TVM6" s="86"/>
      <c r="TVN6" s="86"/>
      <c r="TVO6" s="86"/>
      <c r="TVP6" s="86"/>
      <c r="TVQ6" s="86"/>
      <c r="TVR6" s="86"/>
      <c r="TVS6" s="86"/>
      <c r="TVT6" s="86"/>
      <c r="TVU6" s="86"/>
      <c r="TVV6" s="86"/>
      <c r="TVW6" s="86"/>
      <c r="TVX6" s="86"/>
      <c r="TVY6" s="86"/>
      <c r="TVZ6" s="86"/>
      <c r="TWA6" s="86"/>
      <c r="TWB6" s="86"/>
      <c r="TWC6" s="86"/>
      <c r="TWD6" s="86"/>
      <c r="TWE6" s="86"/>
      <c r="TWF6" s="86"/>
      <c r="TWG6" s="86"/>
      <c r="TWH6" s="86"/>
      <c r="TWI6" s="86"/>
      <c r="TWJ6" s="86"/>
      <c r="TWK6" s="86"/>
      <c r="TWL6" s="86"/>
      <c r="TWM6" s="86"/>
      <c r="TWN6" s="86"/>
      <c r="TWO6" s="86"/>
      <c r="TWP6" s="86"/>
      <c r="TWQ6" s="86"/>
      <c r="TWR6" s="86"/>
      <c r="TWS6" s="86"/>
      <c r="TWT6" s="86"/>
      <c r="TWU6" s="86"/>
      <c r="TWV6" s="86"/>
      <c r="TWW6" s="86"/>
      <c r="TWX6" s="86"/>
      <c r="TWY6" s="86"/>
      <c r="TWZ6" s="86"/>
      <c r="TXA6" s="86"/>
      <c r="TXB6" s="86"/>
      <c r="TXC6" s="86"/>
      <c r="TXD6" s="86"/>
      <c r="TXE6" s="86"/>
      <c r="TXF6" s="86"/>
      <c r="TXG6" s="86"/>
      <c r="TXH6" s="86"/>
      <c r="TXI6" s="86"/>
      <c r="TXJ6" s="86"/>
      <c r="TXK6" s="86"/>
      <c r="TXL6" s="86"/>
      <c r="TXM6" s="86"/>
      <c r="TXN6" s="86"/>
      <c r="TXO6" s="86"/>
      <c r="TXP6" s="86"/>
      <c r="TXQ6" s="86"/>
      <c r="TXR6" s="86"/>
      <c r="TXS6" s="86"/>
      <c r="TXT6" s="86"/>
      <c r="TXU6" s="86"/>
      <c r="TXV6" s="86"/>
      <c r="TXW6" s="86"/>
      <c r="TXX6" s="86"/>
      <c r="TXY6" s="86"/>
      <c r="TXZ6" s="86"/>
      <c r="TYA6" s="86"/>
      <c r="TYB6" s="86"/>
      <c r="TYC6" s="86"/>
      <c r="TYD6" s="86"/>
      <c r="TYE6" s="86"/>
      <c r="TYF6" s="86"/>
      <c r="TYG6" s="86"/>
      <c r="TYH6" s="86"/>
      <c r="TYI6" s="86"/>
      <c r="TYJ6" s="86"/>
      <c r="TYK6" s="86"/>
      <c r="TYL6" s="86"/>
      <c r="TYM6" s="86"/>
      <c r="TYN6" s="86"/>
      <c r="TYO6" s="86"/>
      <c r="TYP6" s="86"/>
      <c r="TYQ6" s="86"/>
      <c r="TYR6" s="86"/>
      <c r="TYS6" s="86"/>
      <c r="TYT6" s="86"/>
      <c r="TYU6" s="86"/>
      <c r="TYV6" s="86"/>
      <c r="TYW6" s="86"/>
      <c r="TYX6" s="86"/>
      <c r="TYY6" s="86"/>
      <c r="TYZ6" s="86"/>
      <c r="TZA6" s="86"/>
      <c r="TZB6" s="86"/>
      <c r="TZC6" s="86"/>
      <c r="TZD6" s="86"/>
      <c r="TZE6" s="86"/>
      <c r="TZF6" s="86"/>
      <c r="TZG6" s="86"/>
      <c r="TZH6" s="86"/>
      <c r="TZI6" s="86"/>
      <c r="TZJ6" s="86"/>
      <c r="TZK6" s="86"/>
      <c r="TZL6" s="86"/>
      <c r="TZM6" s="86"/>
      <c r="TZN6" s="86"/>
      <c r="TZO6" s="86"/>
      <c r="TZP6" s="86"/>
      <c r="TZQ6" s="86"/>
      <c r="TZR6" s="86"/>
      <c r="TZS6" s="86"/>
      <c r="TZT6" s="86"/>
      <c r="TZU6" s="86"/>
      <c r="TZV6" s="86"/>
      <c r="TZW6" s="86"/>
      <c r="TZX6" s="86"/>
      <c r="TZY6" s="86"/>
      <c r="TZZ6" s="86"/>
      <c r="UAA6" s="86"/>
      <c r="UAB6" s="86"/>
      <c r="UAC6" s="86"/>
      <c r="UAD6" s="86"/>
      <c r="UAE6" s="86"/>
      <c r="UAF6" s="86"/>
      <c r="UAG6" s="86"/>
      <c r="UAH6" s="86"/>
      <c r="UAI6" s="86"/>
      <c r="UAJ6" s="86"/>
      <c r="UAK6" s="86"/>
      <c r="UAL6" s="86"/>
      <c r="UAM6" s="86"/>
      <c r="UAN6" s="86"/>
      <c r="UAO6" s="86"/>
      <c r="UAP6" s="86"/>
      <c r="UAQ6" s="86"/>
      <c r="UAR6" s="86"/>
      <c r="UAS6" s="86"/>
      <c r="UAT6" s="86"/>
      <c r="UAU6" s="86"/>
      <c r="UAV6" s="86"/>
      <c r="UAW6" s="86"/>
      <c r="UAX6" s="86"/>
      <c r="UAY6" s="86"/>
      <c r="UAZ6" s="86"/>
      <c r="UBA6" s="86"/>
      <c r="UBB6" s="86"/>
      <c r="UBC6" s="86"/>
      <c r="UBD6" s="86"/>
      <c r="UBE6" s="86"/>
      <c r="UBF6" s="86"/>
      <c r="UBG6" s="86"/>
      <c r="UBH6" s="86"/>
      <c r="UBI6" s="86"/>
      <c r="UBJ6" s="86"/>
      <c r="UBK6" s="86"/>
      <c r="UBL6" s="86"/>
      <c r="UBM6" s="86"/>
      <c r="UBN6" s="86"/>
      <c r="UBO6" s="86"/>
      <c r="UBP6" s="86"/>
      <c r="UBQ6" s="86"/>
      <c r="UBR6" s="86"/>
      <c r="UBS6" s="86"/>
      <c r="UBT6" s="86"/>
      <c r="UBU6" s="86"/>
      <c r="UBV6" s="86"/>
      <c r="UBW6" s="86"/>
      <c r="UBX6" s="86"/>
      <c r="UBY6" s="86"/>
      <c r="UBZ6" s="86"/>
      <c r="UCA6" s="86"/>
      <c r="UCB6" s="86"/>
      <c r="UCC6" s="86"/>
      <c r="UCD6" s="86"/>
      <c r="UCE6" s="86"/>
      <c r="UCF6" s="86"/>
      <c r="UCG6" s="86"/>
      <c r="UCH6" s="86"/>
      <c r="UCI6" s="86"/>
      <c r="UCJ6" s="86"/>
      <c r="UCK6" s="86"/>
      <c r="UCL6" s="86"/>
      <c r="UCM6" s="86"/>
      <c r="UCN6" s="86"/>
      <c r="UCO6" s="86"/>
      <c r="UCP6" s="86"/>
      <c r="UCQ6" s="86"/>
      <c r="UCR6" s="86"/>
      <c r="UCS6" s="86"/>
      <c r="UCT6" s="86"/>
      <c r="UCU6" s="86"/>
      <c r="UCV6" s="86"/>
      <c r="UCW6" s="86"/>
      <c r="UCX6" s="86"/>
      <c r="UCY6" s="86"/>
      <c r="UCZ6" s="86"/>
      <c r="UDA6" s="86"/>
      <c r="UDB6" s="86"/>
      <c r="UDC6" s="86"/>
      <c r="UDD6" s="86"/>
      <c r="UDE6" s="86"/>
      <c r="UDF6" s="86"/>
      <c r="UDG6" s="86"/>
      <c r="UDH6" s="86"/>
      <c r="UDI6" s="86"/>
      <c r="UDJ6" s="86"/>
      <c r="UDK6" s="86"/>
      <c r="UDL6" s="86"/>
      <c r="UDM6" s="86"/>
      <c r="UDN6" s="86"/>
      <c r="UDO6" s="86"/>
      <c r="UDP6" s="86"/>
      <c r="UDQ6" s="86"/>
      <c r="UDR6" s="86"/>
      <c r="UDS6" s="86"/>
      <c r="UDT6" s="86"/>
      <c r="UDU6" s="86"/>
      <c r="UDV6" s="86"/>
      <c r="UDW6" s="86"/>
      <c r="UDX6" s="86"/>
      <c r="UDY6" s="86"/>
      <c r="UDZ6" s="86"/>
      <c r="UEA6" s="86"/>
      <c r="UEB6" s="86"/>
      <c r="UEC6" s="86"/>
      <c r="UED6" s="86"/>
      <c r="UEE6" s="86"/>
      <c r="UEF6" s="86"/>
      <c r="UEG6" s="86"/>
      <c r="UEH6" s="86"/>
      <c r="UEI6" s="86"/>
      <c r="UEJ6" s="86"/>
      <c r="UEK6" s="86"/>
      <c r="UEL6" s="86"/>
      <c r="UEM6" s="86"/>
      <c r="UEN6" s="86"/>
      <c r="UEO6" s="86"/>
      <c r="UEP6" s="86"/>
      <c r="UEQ6" s="86"/>
      <c r="UER6" s="86"/>
      <c r="UES6" s="86"/>
      <c r="UET6" s="86"/>
      <c r="UEU6" s="86"/>
      <c r="UEV6" s="86"/>
      <c r="UEW6" s="86"/>
      <c r="UEX6" s="86"/>
      <c r="UEY6" s="86"/>
      <c r="UEZ6" s="86"/>
      <c r="UFA6" s="86"/>
      <c r="UFB6" s="86"/>
      <c r="UFC6" s="86"/>
      <c r="UFD6" s="86"/>
      <c r="UFE6" s="86"/>
      <c r="UFF6" s="86"/>
      <c r="UFG6" s="86"/>
      <c r="UFH6" s="86"/>
      <c r="UFI6" s="86"/>
      <c r="UFJ6" s="86"/>
      <c r="UFK6" s="86"/>
      <c r="UFL6" s="86"/>
      <c r="UFM6" s="86"/>
      <c r="UFN6" s="86"/>
      <c r="UFO6" s="86"/>
      <c r="UFP6" s="86"/>
      <c r="UFQ6" s="86"/>
      <c r="UFR6" s="86"/>
      <c r="UFS6" s="86"/>
      <c r="UFT6" s="86"/>
      <c r="UFU6" s="86"/>
      <c r="UFV6" s="86"/>
      <c r="UFW6" s="86"/>
      <c r="UFX6" s="86"/>
      <c r="UFY6" s="86"/>
      <c r="UFZ6" s="86"/>
      <c r="UGA6" s="86"/>
      <c r="UGB6" s="86"/>
      <c r="UGC6" s="86"/>
      <c r="UGD6" s="86"/>
      <c r="UGE6" s="86"/>
      <c r="UGF6" s="86"/>
      <c r="UGG6" s="86"/>
      <c r="UGH6" s="86"/>
      <c r="UGI6" s="86"/>
      <c r="UGJ6" s="86"/>
      <c r="UGK6" s="86"/>
      <c r="UGL6" s="86"/>
      <c r="UGM6" s="86"/>
      <c r="UGN6" s="86"/>
      <c r="UGO6" s="86"/>
      <c r="UGP6" s="86"/>
      <c r="UGQ6" s="86"/>
      <c r="UGR6" s="86"/>
      <c r="UGS6" s="86"/>
      <c r="UGT6" s="86"/>
      <c r="UGU6" s="86"/>
      <c r="UGV6" s="86"/>
      <c r="UGW6" s="86"/>
      <c r="UGX6" s="86"/>
      <c r="UGY6" s="86"/>
      <c r="UGZ6" s="86"/>
      <c r="UHA6" s="86"/>
      <c r="UHB6" s="86"/>
      <c r="UHC6" s="86"/>
      <c r="UHD6" s="86"/>
      <c r="UHE6" s="86"/>
      <c r="UHF6" s="86"/>
      <c r="UHG6" s="86"/>
      <c r="UHH6" s="86"/>
      <c r="UHI6" s="86"/>
      <c r="UHJ6" s="86"/>
      <c r="UHK6" s="86"/>
      <c r="UHL6" s="86"/>
      <c r="UHM6" s="86"/>
      <c r="UHN6" s="86"/>
      <c r="UHO6" s="86"/>
      <c r="UHP6" s="86"/>
      <c r="UHQ6" s="86"/>
      <c r="UHR6" s="86"/>
      <c r="UHS6" s="86"/>
      <c r="UHT6" s="86"/>
      <c r="UHU6" s="86"/>
      <c r="UHV6" s="86"/>
      <c r="UHW6" s="86"/>
      <c r="UHX6" s="86"/>
      <c r="UHY6" s="86"/>
      <c r="UHZ6" s="86"/>
      <c r="UIA6" s="86"/>
      <c r="UIB6" s="86"/>
      <c r="UIC6" s="86"/>
      <c r="UID6" s="86"/>
      <c r="UIE6" s="86"/>
      <c r="UIF6" s="86"/>
      <c r="UIG6" s="86"/>
      <c r="UIH6" s="86"/>
      <c r="UII6" s="86"/>
      <c r="UIJ6" s="86"/>
      <c r="UIK6" s="86"/>
      <c r="UIL6" s="86"/>
      <c r="UIM6" s="86"/>
      <c r="UIN6" s="86"/>
      <c r="UIO6" s="86"/>
      <c r="UIP6" s="86"/>
      <c r="UIQ6" s="86"/>
      <c r="UIR6" s="86"/>
      <c r="UIS6" s="86"/>
      <c r="UIT6" s="86"/>
      <c r="UIU6" s="86"/>
      <c r="UIV6" s="86"/>
      <c r="UIW6" s="86"/>
      <c r="UIX6" s="86"/>
      <c r="UIY6" s="86"/>
      <c r="UIZ6" s="86"/>
      <c r="UJA6" s="86"/>
      <c r="UJB6" s="86"/>
      <c r="UJC6" s="86"/>
      <c r="UJD6" s="86"/>
      <c r="UJE6" s="86"/>
      <c r="UJF6" s="86"/>
      <c r="UJG6" s="86"/>
      <c r="UJH6" s="86"/>
      <c r="UJI6" s="86"/>
      <c r="UJJ6" s="86"/>
      <c r="UJK6" s="86"/>
      <c r="UJL6" s="86"/>
      <c r="UJM6" s="86"/>
      <c r="UJN6" s="86"/>
      <c r="UJO6" s="86"/>
      <c r="UJP6" s="86"/>
      <c r="UJQ6" s="86"/>
      <c r="UJR6" s="86"/>
      <c r="UJS6" s="86"/>
      <c r="UJT6" s="86"/>
      <c r="UJU6" s="86"/>
      <c r="UJV6" s="86"/>
      <c r="UJW6" s="86"/>
      <c r="UJX6" s="86"/>
      <c r="UJY6" s="86"/>
      <c r="UJZ6" s="86"/>
      <c r="UKA6" s="86"/>
      <c r="UKB6" s="86"/>
      <c r="UKC6" s="86"/>
      <c r="UKD6" s="86"/>
      <c r="UKE6" s="86"/>
      <c r="UKF6" s="86"/>
      <c r="UKG6" s="86"/>
      <c r="UKH6" s="86"/>
      <c r="UKI6" s="86"/>
      <c r="UKJ6" s="86"/>
      <c r="UKK6" s="86"/>
      <c r="UKL6" s="86"/>
      <c r="UKM6" s="86"/>
      <c r="UKN6" s="86"/>
      <c r="UKO6" s="86"/>
      <c r="UKP6" s="86"/>
      <c r="UKQ6" s="86"/>
      <c r="UKR6" s="86"/>
      <c r="UKS6" s="86"/>
      <c r="UKT6" s="86"/>
      <c r="UKU6" s="86"/>
      <c r="UKV6" s="86"/>
      <c r="UKW6" s="86"/>
      <c r="UKX6" s="86"/>
      <c r="UKY6" s="86"/>
      <c r="UKZ6" s="86"/>
      <c r="ULA6" s="86"/>
      <c r="ULB6" s="86"/>
      <c r="ULC6" s="86"/>
      <c r="ULD6" s="86"/>
      <c r="ULE6" s="86"/>
      <c r="ULF6" s="86"/>
      <c r="ULG6" s="86"/>
      <c r="ULH6" s="86"/>
      <c r="ULI6" s="86"/>
      <c r="ULJ6" s="86"/>
      <c r="ULK6" s="86"/>
      <c r="ULL6" s="86"/>
      <c r="ULM6" s="86"/>
      <c r="ULN6" s="86"/>
      <c r="ULO6" s="86"/>
      <c r="ULP6" s="86"/>
      <c r="ULQ6" s="86"/>
      <c r="ULR6" s="86"/>
      <c r="ULS6" s="86"/>
      <c r="ULT6" s="86"/>
      <c r="ULU6" s="86"/>
      <c r="ULV6" s="86"/>
      <c r="ULW6" s="86"/>
      <c r="ULX6" s="86"/>
      <c r="ULY6" s="86"/>
      <c r="ULZ6" s="86"/>
      <c r="UMA6" s="86"/>
      <c r="UMB6" s="86"/>
      <c r="UMC6" s="86"/>
      <c r="UMD6" s="86"/>
      <c r="UME6" s="86"/>
      <c r="UMF6" s="86"/>
      <c r="UMG6" s="86"/>
      <c r="UMH6" s="86"/>
      <c r="UMI6" s="86"/>
      <c r="UMJ6" s="86"/>
      <c r="UMK6" s="86"/>
      <c r="UML6" s="86"/>
      <c r="UMM6" s="86"/>
      <c r="UMN6" s="86"/>
      <c r="UMO6" s="86"/>
      <c r="UMP6" s="86"/>
      <c r="UMQ6" s="86"/>
      <c r="UMR6" s="86"/>
      <c r="UMS6" s="86"/>
      <c r="UMT6" s="86"/>
      <c r="UMU6" s="86"/>
      <c r="UMV6" s="86"/>
      <c r="UMW6" s="86"/>
      <c r="UMX6" s="86"/>
      <c r="UMY6" s="86"/>
      <c r="UMZ6" s="86"/>
      <c r="UNA6" s="86"/>
      <c r="UNB6" s="86"/>
      <c r="UNC6" s="86"/>
      <c r="UND6" s="86"/>
      <c r="UNE6" s="86"/>
      <c r="UNF6" s="86"/>
      <c r="UNG6" s="86"/>
      <c r="UNH6" s="86"/>
      <c r="UNI6" s="86"/>
      <c r="UNJ6" s="86"/>
      <c r="UNK6" s="86"/>
      <c r="UNL6" s="86"/>
      <c r="UNM6" s="86"/>
      <c r="UNN6" s="86"/>
      <c r="UNO6" s="86"/>
      <c r="UNP6" s="86"/>
      <c r="UNQ6" s="86"/>
      <c r="UNR6" s="86"/>
      <c r="UNS6" s="86"/>
      <c r="UNT6" s="86"/>
      <c r="UNU6" s="86"/>
      <c r="UNV6" s="86"/>
      <c r="UNW6" s="86"/>
      <c r="UNX6" s="86"/>
      <c r="UNY6" s="86"/>
      <c r="UNZ6" s="86"/>
      <c r="UOA6" s="86"/>
      <c r="UOB6" s="86"/>
      <c r="UOC6" s="86"/>
      <c r="UOD6" s="86"/>
      <c r="UOE6" s="86"/>
      <c r="UOF6" s="86"/>
      <c r="UOG6" s="86"/>
      <c r="UOH6" s="86"/>
      <c r="UOI6" s="86"/>
      <c r="UOJ6" s="86"/>
      <c r="UOK6" s="86"/>
      <c r="UOL6" s="86"/>
      <c r="UOM6" s="86"/>
      <c r="UON6" s="86"/>
      <c r="UOO6" s="86"/>
      <c r="UOP6" s="86"/>
      <c r="UOQ6" s="86"/>
      <c r="UOR6" s="86"/>
      <c r="UOS6" s="86"/>
      <c r="UOT6" s="86"/>
      <c r="UOU6" s="86"/>
      <c r="UOV6" s="86"/>
      <c r="UOW6" s="86"/>
      <c r="UOX6" s="86"/>
      <c r="UOY6" s="86"/>
      <c r="UOZ6" s="86"/>
      <c r="UPA6" s="86"/>
      <c r="UPB6" s="86"/>
      <c r="UPC6" s="86"/>
      <c r="UPD6" s="86"/>
      <c r="UPE6" s="86"/>
      <c r="UPF6" s="86"/>
      <c r="UPG6" s="86"/>
      <c r="UPH6" s="86"/>
      <c r="UPI6" s="86"/>
      <c r="UPJ6" s="86"/>
      <c r="UPK6" s="86"/>
      <c r="UPL6" s="86"/>
      <c r="UPM6" s="86"/>
      <c r="UPN6" s="86"/>
      <c r="UPO6" s="86"/>
      <c r="UPP6" s="86"/>
      <c r="UPQ6" s="86"/>
      <c r="UPR6" s="86"/>
      <c r="UPS6" s="86"/>
      <c r="UPT6" s="86"/>
      <c r="UPU6" s="86"/>
      <c r="UPV6" s="86"/>
      <c r="UPW6" s="86"/>
      <c r="UPX6" s="86"/>
      <c r="UPY6" s="86"/>
      <c r="UPZ6" s="86"/>
      <c r="UQA6" s="86"/>
      <c r="UQB6" s="86"/>
      <c r="UQC6" s="86"/>
      <c r="UQD6" s="86"/>
      <c r="UQE6" s="86"/>
      <c r="UQF6" s="86"/>
      <c r="UQG6" s="86"/>
      <c r="UQH6" s="86"/>
      <c r="UQI6" s="86"/>
      <c r="UQJ6" s="86"/>
      <c r="UQK6" s="86"/>
      <c r="UQL6" s="86"/>
      <c r="UQM6" s="86"/>
      <c r="UQN6" s="86"/>
      <c r="UQO6" s="86"/>
      <c r="UQP6" s="86"/>
      <c r="UQQ6" s="86"/>
      <c r="UQR6" s="86"/>
      <c r="UQS6" s="86"/>
      <c r="UQT6" s="86"/>
      <c r="UQU6" s="86"/>
      <c r="UQV6" s="86"/>
      <c r="UQW6" s="86"/>
      <c r="UQX6" s="86"/>
      <c r="UQY6" s="86"/>
      <c r="UQZ6" s="86"/>
      <c r="URA6" s="86"/>
      <c r="URB6" s="86"/>
      <c r="URC6" s="86"/>
      <c r="URD6" s="86"/>
      <c r="URE6" s="86"/>
      <c r="URF6" s="86"/>
      <c r="URG6" s="86"/>
      <c r="URH6" s="86"/>
      <c r="URI6" s="86"/>
      <c r="URJ6" s="86"/>
      <c r="URK6" s="86"/>
      <c r="URL6" s="86"/>
      <c r="URM6" s="86"/>
      <c r="URN6" s="86"/>
      <c r="URO6" s="86"/>
      <c r="URP6" s="86"/>
      <c r="URQ6" s="86"/>
      <c r="URR6" s="86"/>
      <c r="URS6" s="86"/>
      <c r="URT6" s="86"/>
      <c r="URU6" s="86"/>
      <c r="URV6" s="86"/>
      <c r="URW6" s="86"/>
      <c r="URX6" s="86"/>
      <c r="URY6" s="86"/>
      <c r="URZ6" s="86"/>
      <c r="USA6" s="86"/>
      <c r="USB6" s="86"/>
      <c r="USC6" s="86"/>
      <c r="USD6" s="86"/>
      <c r="USE6" s="86"/>
      <c r="USF6" s="86"/>
      <c r="USG6" s="86"/>
      <c r="USH6" s="86"/>
      <c r="USI6" s="86"/>
      <c r="USJ6" s="86"/>
      <c r="USK6" s="86"/>
      <c r="USL6" s="86"/>
      <c r="USM6" s="86"/>
      <c r="USN6" s="86"/>
      <c r="USO6" s="86"/>
      <c r="USP6" s="86"/>
      <c r="USQ6" s="86"/>
      <c r="USR6" s="86"/>
      <c r="USS6" s="86"/>
      <c r="UST6" s="86"/>
      <c r="USU6" s="86"/>
      <c r="USV6" s="86"/>
      <c r="USW6" s="86"/>
      <c r="USX6" s="86"/>
      <c r="USY6" s="86"/>
      <c r="USZ6" s="86"/>
      <c r="UTA6" s="86"/>
      <c r="UTB6" s="86"/>
      <c r="UTC6" s="86"/>
      <c r="UTD6" s="86"/>
      <c r="UTE6" s="86"/>
      <c r="UTF6" s="86"/>
      <c r="UTG6" s="86"/>
      <c r="UTH6" s="86"/>
      <c r="UTI6" s="86"/>
      <c r="UTJ6" s="86"/>
      <c r="UTK6" s="86"/>
      <c r="UTL6" s="86"/>
      <c r="UTM6" s="86"/>
      <c r="UTN6" s="86"/>
      <c r="UTO6" s="86"/>
      <c r="UTP6" s="86"/>
      <c r="UTQ6" s="86"/>
      <c r="UTR6" s="86"/>
      <c r="UTS6" s="86"/>
      <c r="UTT6" s="86"/>
      <c r="UTU6" s="86"/>
      <c r="UTV6" s="86"/>
      <c r="UTW6" s="86"/>
      <c r="UTX6" s="86"/>
      <c r="UTY6" s="86"/>
      <c r="UTZ6" s="86"/>
      <c r="UUA6" s="86"/>
      <c r="UUB6" s="86"/>
      <c r="UUC6" s="86"/>
      <c r="UUD6" s="86"/>
      <c r="UUE6" s="86"/>
      <c r="UUF6" s="86"/>
      <c r="UUG6" s="86"/>
      <c r="UUH6" s="86"/>
      <c r="UUI6" s="86"/>
      <c r="UUJ6" s="86"/>
      <c r="UUK6" s="86"/>
      <c r="UUL6" s="86"/>
      <c r="UUM6" s="86"/>
      <c r="UUN6" s="86"/>
      <c r="UUO6" s="86"/>
      <c r="UUP6" s="86"/>
      <c r="UUQ6" s="86"/>
      <c r="UUR6" s="86"/>
      <c r="UUS6" s="86"/>
      <c r="UUT6" s="86"/>
      <c r="UUU6" s="86"/>
      <c r="UUV6" s="86"/>
      <c r="UUW6" s="86"/>
      <c r="UUX6" s="86"/>
      <c r="UUY6" s="86"/>
      <c r="UUZ6" s="86"/>
      <c r="UVA6" s="86"/>
      <c r="UVB6" s="86"/>
      <c r="UVC6" s="86"/>
      <c r="UVD6" s="86"/>
      <c r="UVE6" s="86"/>
      <c r="UVF6" s="86"/>
      <c r="UVG6" s="86"/>
      <c r="UVH6" s="86"/>
      <c r="UVI6" s="86"/>
      <c r="UVJ6" s="86"/>
      <c r="UVK6" s="86"/>
      <c r="UVL6" s="86"/>
      <c r="UVM6" s="86"/>
      <c r="UVN6" s="86"/>
      <c r="UVO6" s="86"/>
      <c r="UVP6" s="86"/>
      <c r="UVQ6" s="86"/>
      <c r="UVR6" s="86"/>
      <c r="UVS6" s="86"/>
      <c r="UVT6" s="86"/>
      <c r="UVU6" s="86"/>
      <c r="UVV6" s="86"/>
      <c r="UVW6" s="86"/>
      <c r="UVX6" s="86"/>
      <c r="UVY6" s="86"/>
      <c r="UVZ6" s="86"/>
      <c r="UWA6" s="86"/>
      <c r="UWB6" s="86"/>
      <c r="UWC6" s="86"/>
      <c r="UWD6" s="86"/>
      <c r="UWE6" s="86"/>
      <c r="UWF6" s="86"/>
      <c r="UWG6" s="86"/>
      <c r="UWH6" s="86"/>
      <c r="UWI6" s="86"/>
      <c r="UWJ6" s="86"/>
      <c r="UWK6" s="86"/>
      <c r="UWL6" s="86"/>
      <c r="UWM6" s="86"/>
      <c r="UWN6" s="86"/>
      <c r="UWO6" s="86"/>
      <c r="UWP6" s="86"/>
      <c r="UWQ6" s="86"/>
      <c r="UWR6" s="86"/>
      <c r="UWS6" s="86"/>
      <c r="UWT6" s="86"/>
      <c r="UWU6" s="86"/>
      <c r="UWV6" s="86"/>
      <c r="UWW6" s="86"/>
      <c r="UWX6" s="86"/>
      <c r="UWY6" s="86"/>
      <c r="UWZ6" s="86"/>
      <c r="UXA6" s="86"/>
      <c r="UXB6" s="86"/>
      <c r="UXC6" s="86"/>
      <c r="UXD6" s="86"/>
      <c r="UXE6" s="86"/>
      <c r="UXF6" s="86"/>
      <c r="UXG6" s="86"/>
      <c r="UXH6" s="86"/>
      <c r="UXI6" s="86"/>
      <c r="UXJ6" s="86"/>
      <c r="UXK6" s="86"/>
      <c r="UXL6" s="86"/>
      <c r="UXM6" s="86"/>
      <c r="UXN6" s="86"/>
      <c r="UXO6" s="86"/>
      <c r="UXP6" s="86"/>
      <c r="UXQ6" s="86"/>
      <c r="UXR6" s="86"/>
      <c r="UXS6" s="86"/>
      <c r="UXT6" s="86"/>
      <c r="UXU6" s="86"/>
      <c r="UXV6" s="86"/>
      <c r="UXW6" s="86"/>
      <c r="UXX6" s="86"/>
      <c r="UXY6" s="86"/>
      <c r="UXZ6" s="86"/>
      <c r="UYA6" s="86"/>
      <c r="UYB6" s="86"/>
      <c r="UYC6" s="86"/>
      <c r="UYD6" s="86"/>
      <c r="UYE6" s="86"/>
      <c r="UYF6" s="86"/>
      <c r="UYG6" s="86"/>
      <c r="UYH6" s="86"/>
      <c r="UYI6" s="86"/>
      <c r="UYJ6" s="86"/>
      <c r="UYK6" s="86"/>
      <c r="UYL6" s="86"/>
      <c r="UYM6" s="86"/>
      <c r="UYN6" s="86"/>
      <c r="UYO6" s="86"/>
      <c r="UYP6" s="86"/>
      <c r="UYQ6" s="86"/>
      <c r="UYR6" s="86"/>
      <c r="UYS6" s="86"/>
      <c r="UYT6" s="86"/>
      <c r="UYU6" s="86"/>
      <c r="UYV6" s="86"/>
      <c r="UYW6" s="86"/>
      <c r="UYX6" s="86"/>
      <c r="UYY6" s="86"/>
      <c r="UYZ6" s="86"/>
      <c r="UZA6" s="86"/>
      <c r="UZB6" s="86"/>
      <c r="UZC6" s="86"/>
      <c r="UZD6" s="86"/>
      <c r="UZE6" s="86"/>
      <c r="UZF6" s="86"/>
      <c r="UZG6" s="86"/>
      <c r="UZH6" s="86"/>
      <c r="UZI6" s="86"/>
      <c r="UZJ6" s="86"/>
      <c r="UZK6" s="86"/>
      <c r="UZL6" s="86"/>
      <c r="UZM6" s="86"/>
      <c r="UZN6" s="86"/>
      <c r="UZO6" s="86"/>
      <c r="UZP6" s="86"/>
      <c r="UZQ6" s="86"/>
      <c r="UZR6" s="86"/>
      <c r="UZS6" s="86"/>
      <c r="UZT6" s="86"/>
      <c r="UZU6" s="86"/>
      <c r="UZV6" s="86"/>
      <c r="UZW6" s="86"/>
      <c r="UZX6" s="86"/>
      <c r="UZY6" s="86"/>
      <c r="UZZ6" s="86"/>
      <c r="VAA6" s="86"/>
      <c r="VAB6" s="86"/>
      <c r="VAC6" s="86"/>
      <c r="VAD6" s="86"/>
      <c r="VAE6" s="86"/>
      <c r="VAF6" s="86"/>
      <c r="VAG6" s="86"/>
      <c r="VAH6" s="86"/>
      <c r="VAI6" s="86"/>
      <c r="VAJ6" s="86"/>
      <c r="VAK6" s="86"/>
      <c r="VAL6" s="86"/>
      <c r="VAM6" s="86"/>
      <c r="VAN6" s="86"/>
      <c r="VAO6" s="86"/>
      <c r="VAP6" s="86"/>
      <c r="VAQ6" s="86"/>
      <c r="VAR6" s="86"/>
      <c r="VAS6" s="86"/>
      <c r="VAT6" s="86"/>
      <c r="VAU6" s="86"/>
      <c r="VAV6" s="86"/>
      <c r="VAW6" s="86"/>
      <c r="VAX6" s="86"/>
      <c r="VAY6" s="86"/>
      <c r="VAZ6" s="86"/>
      <c r="VBA6" s="86"/>
      <c r="VBB6" s="86"/>
      <c r="VBC6" s="86"/>
      <c r="VBD6" s="86"/>
      <c r="VBE6" s="86"/>
      <c r="VBF6" s="86"/>
      <c r="VBG6" s="86"/>
      <c r="VBH6" s="86"/>
      <c r="VBI6" s="86"/>
      <c r="VBJ6" s="86"/>
      <c r="VBK6" s="86"/>
      <c r="VBL6" s="86"/>
      <c r="VBM6" s="86"/>
      <c r="VBN6" s="86"/>
      <c r="VBO6" s="86"/>
      <c r="VBP6" s="86"/>
      <c r="VBQ6" s="86"/>
      <c r="VBR6" s="86"/>
      <c r="VBS6" s="86"/>
      <c r="VBT6" s="86"/>
      <c r="VBU6" s="86"/>
      <c r="VBV6" s="86"/>
      <c r="VBW6" s="86"/>
      <c r="VBX6" s="86"/>
      <c r="VBY6" s="86"/>
      <c r="VBZ6" s="86"/>
      <c r="VCA6" s="86"/>
      <c r="VCB6" s="86"/>
      <c r="VCC6" s="86"/>
      <c r="VCD6" s="86"/>
      <c r="VCE6" s="86"/>
      <c r="VCF6" s="86"/>
      <c r="VCG6" s="86"/>
      <c r="VCH6" s="86"/>
      <c r="VCI6" s="86"/>
      <c r="VCJ6" s="86"/>
      <c r="VCK6" s="86"/>
      <c r="VCL6" s="86"/>
      <c r="VCM6" s="86"/>
      <c r="VCN6" s="86"/>
      <c r="VCO6" s="86"/>
      <c r="VCP6" s="86"/>
      <c r="VCQ6" s="86"/>
      <c r="VCR6" s="86"/>
      <c r="VCS6" s="86"/>
      <c r="VCT6" s="86"/>
      <c r="VCU6" s="86"/>
      <c r="VCV6" s="86"/>
      <c r="VCW6" s="86"/>
      <c r="VCX6" s="86"/>
      <c r="VCY6" s="86"/>
      <c r="VCZ6" s="86"/>
      <c r="VDA6" s="86"/>
      <c r="VDB6" s="86"/>
      <c r="VDC6" s="86"/>
      <c r="VDD6" s="86"/>
      <c r="VDE6" s="86"/>
      <c r="VDF6" s="86"/>
      <c r="VDG6" s="86"/>
      <c r="VDH6" s="86"/>
      <c r="VDI6" s="86"/>
      <c r="VDJ6" s="86"/>
      <c r="VDK6" s="86"/>
      <c r="VDL6" s="86"/>
      <c r="VDM6" s="86"/>
      <c r="VDN6" s="86"/>
      <c r="VDO6" s="86"/>
      <c r="VDP6" s="86"/>
      <c r="VDQ6" s="86"/>
      <c r="VDR6" s="86"/>
      <c r="VDS6" s="86"/>
      <c r="VDT6" s="86"/>
      <c r="VDU6" s="86"/>
      <c r="VDV6" s="86"/>
      <c r="VDW6" s="86"/>
      <c r="VDX6" s="86"/>
      <c r="VDY6" s="86"/>
      <c r="VDZ6" s="86"/>
      <c r="VEA6" s="86"/>
      <c r="VEB6" s="86"/>
      <c r="VEC6" s="86"/>
      <c r="VED6" s="86"/>
      <c r="VEE6" s="86"/>
      <c r="VEF6" s="86"/>
      <c r="VEG6" s="86"/>
      <c r="VEH6" s="86"/>
      <c r="VEI6" s="86"/>
      <c r="VEJ6" s="86"/>
      <c r="VEK6" s="86"/>
      <c r="VEL6" s="86"/>
      <c r="VEM6" s="86"/>
      <c r="VEN6" s="86"/>
      <c r="VEO6" s="86"/>
      <c r="VEP6" s="86"/>
      <c r="VEQ6" s="86"/>
      <c r="VER6" s="86"/>
      <c r="VES6" s="86"/>
      <c r="VET6" s="86"/>
      <c r="VEU6" s="86"/>
      <c r="VEV6" s="86"/>
      <c r="VEW6" s="86"/>
      <c r="VEX6" s="86"/>
      <c r="VEY6" s="86"/>
      <c r="VEZ6" s="86"/>
      <c r="VFA6" s="86"/>
      <c r="VFB6" s="86"/>
      <c r="VFC6" s="86"/>
      <c r="VFD6" s="86"/>
      <c r="VFE6" s="86"/>
      <c r="VFF6" s="86"/>
      <c r="VFG6" s="86"/>
      <c r="VFH6" s="86"/>
      <c r="VFI6" s="86"/>
      <c r="VFJ6" s="86"/>
      <c r="VFK6" s="86"/>
      <c r="VFL6" s="86"/>
      <c r="VFM6" s="86"/>
      <c r="VFN6" s="86"/>
      <c r="VFO6" s="86"/>
      <c r="VFP6" s="86"/>
      <c r="VFQ6" s="86"/>
      <c r="VFR6" s="86"/>
      <c r="VFS6" s="86"/>
      <c r="VFT6" s="86"/>
      <c r="VFU6" s="86"/>
      <c r="VFV6" s="86"/>
      <c r="VFW6" s="86"/>
      <c r="VFX6" s="86"/>
      <c r="VFY6" s="86"/>
      <c r="VFZ6" s="86"/>
      <c r="VGA6" s="86"/>
      <c r="VGB6" s="86"/>
      <c r="VGC6" s="86"/>
      <c r="VGD6" s="86"/>
      <c r="VGE6" s="86"/>
      <c r="VGF6" s="86"/>
      <c r="VGG6" s="86"/>
      <c r="VGH6" s="86"/>
      <c r="VGI6" s="86"/>
      <c r="VGJ6" s="86"/>
      <c r="VGK6" s="86"/>
      <c r="VGL6" s="86"/>
      <c r="VGM6" s="86"/>
      <c r="VGN6" s="86"/>
      <c r="VGO6" s="86"/>
      <c r="VGP6" s="86"/>
      <c r="VGQ6" s="86"/>
      <c r="VGR6" s="86"/>
      <c r="VGS6" s="86"/>
      <c r="VGT6" s="86"/>
      <c r="VGU6" s="86"/>
      <c r="VGV6" s="86"/>
      <c r="VGW6" s="86"/>
      <c r="VGX6" s="86"/>
      <c r="VGY6" s="86"/>
      <c r="VGZ6" s="86"/>
      <c r="VHA6" s="86"/>
      <c r="VHB6" s="86"/>
      <c r="VHC6" s="86"/>
      <c r="VHD6" s="86"/>
      <c r="VHE6" s="86"/>
      <c r="VHF6" s="86"/>
      <c r="VHG6" s="86"/>
      <c r="VHH6" s="86"/>
      <c r="VHI6" s="86"/>
      <c r="VHJ6" s="86"/>
      <c r="VHK6" s="86"/>
      <c r="VHL6" s="86"/>
      <c r="VHM6" s="86"/>
      <c r="VHN6" s="86"/>
      <c r="VHO6" s="86"/>
      <c r="VHP6" s="86"/>
      <c r="VHQ6" s="86"/>
      <c r="VHR6" s="86"/>
      <c r="VHS6" s="86"/>
      <c r="VHT6" s="86"/>
      <c r="VHU6" s="86"/>
      <c r="VHV6" s="86"/>
      <c r="VHW6" s="86"/>
      <c r="VHX6" s="86"/>
      <c r="VHY6" s="86"/>
      <c r="VHZ6" s="86"/>
      <c r="VIA6" s="86"/>
      <c r="VIB6" s="86"/>
      <c r="VIC6" s="86"/>
      <c r="VID6" s="86"/>
      <c r="VIE6" s="86"/>
      <c r="VIF6" s="86"/>
      <c r="VIG6" s="86"/>
      <c r="VIH6" s="86"/>
      <c r="VII6" s="86"/>
      <c r="VIJ6" s="86"/>
      <c r="VIK6" s="86"/>
      <c r="VIL6" s="86"/>
      <c r="VIM6" s="86"/>
      <c r="VIN6" s="86"/>
      <c r="VIO6" s="86"/>
      <c r="VIP6" s="86"/>
      <c r="VIQ6" s="86"/>
      <c r="VIR6" s="86"/>
      <c r="VIS6" s="86"/>
      <c r="VIT6" s="86"/>
      <c r="VIU6" s="86"/>
      <c r="VIV6" s="86"/>
      <c r="VIW6" s="86"/>
      <c r="VIX6" s="86"/>
      <c r="VIY6" s="86"/>
      <c r="VIZ6" s="86"/>
      <c r="VJA6" s="86"/>
      <c r="VJB6" s="86"/>
      <c r="VJC6" s="86"/>
      <c r="VJD6" s="86"/>
      <c r="VJE6" s="86"/>
      <c r="VJF6" s="86"/>
      <c r="VJG6" s="86"/>
      <c r="VJH6" s="86"/>
      <c r="VJI6" s="86"/>
      <c r="VJJ6" s="86"/>
      <c r="VJK6" s="86"/>
      <c r="VJL6" s="86"/>
      <c r="VJM6" s="86"/>
      <c r="VJN6" s="86"/>
      <c r="VJO6" s="86"/>
      <c r="VJP6" s="86"/>
      <c r="VJQ6" s="86"/>
      <c r="VJR6" s="86"/>
      <c r="VJS6" s="86"/>
      <c r="VJT6" s="86"/>
      <c r="VJU6" s="86"/>
      <c r="VJV6" s="86"/>
      <c r="VJW6" s="86"/>
      <c r="VJX6" s="86"/>
      <c r="VJY6" s="86"/>
      <c r="VJZ6" s="86"/>
      <c r="VKA6" s="86"/>
      <c r="VKB6" s="86"/>
      <c r="VKC6" s="86"/>
      <c r="VKD6" s="86"/>
      <c r="VKE6" s="86"/>
      <c r="VKF6" s="86"/>
      <c r="VKG6" s="86"/>
      <c r="VKH6" s="86"/>
      <c r="VKI6" s="86"/>
      <c r="VKJ6" s="86"/>
      <c r="VKK6" s="86"/>
      <c r="VKL6" s="86"/>
      <c r="VKM6" s="86"/>
      <c r="VKN6" s="86"/>
      <c r="VKO6" s="86"/>
      <c r="VKP6" s="86"/>
      <c r="VKQ6" s="86"/>
      <c r="VKR6" s="86"/>
      <c r="VKS6" s="86"/>
      <c r="VKT6" s="86"/>
      <c r="VKU6" s="86"/>
      <c r="VKV6" s="86"/>
      <c r="VKW6" s="86"/>
      <c r="VKX6" s="86"/>
      <c r="VKY6" s="86"/>
      <c r="VKZ6" s="86"/>
      <c r="VLA6" s="86"/>
      <c r="VLB6" s="86"/>
      <c r="VLC6" s="86"/>
      <c r="VLD6" s="86"/>
      <c r="VLE6" s="86"/>
      <c r="VLF6" s="86"/>
      <c r="VLG6" s="86"/>
      <c r="VLH6" s="86"/>
      <c r="VLI6" s="86"/>
      <c r="VLJ6" s="86"/>
      <c r="VLK6" s="86"/>
      <c r="VLL6" s="86"/>
      <c r="VLM6" s="86"/>
      <c r="VLN6" s="86"/>
      <c r="VLO6" s="86"/>
      <c r="VLP6" s="86"/>
      <c r="VLQ6" s="86"/>
      <c r="VLR6" s="86"/>
      <c r="VLS6" s="86"/>
      <c r="VLT6" s="86"/>
      <c r="VLU6" s="86"/>
      <c r="VLV6" s="86"/>
      <c r="VLW6" s="86"/>
      <c r="VLX6" s="86"/>
      <c r="VLY6" s="86"/>
      <c r="VLZ6" s="86"/>
      <c r="VMA6" s="86"/>
      <c r="VMB6" s="86"/>
      <c r="VMC6" s="86"/>
      <c r="VMD6" s="86"/>
      <c r="VME6" s="86"/>
      <c r="VMF6" s="86"/>
      <c r="VMG6" s="86"/>
      <c r="VMH6" s="86"/>
      <c r="VMI6" s="86"/>
      <c r="VMJ6" s="86"/>
      <c r="VMK6" s="86"/>
      <c r="VML6" s="86"/>
      <c r="VMM6" s="86"/>
      <c r="VMN6" s="86"/>
      <c r="VMO6" s="86"/>
      <c r="VMP6" s="86"/>
      <c r="VMQ6" s="86"/>
      <c r="VMR6" s="86"/>
      <c r="VMS6" s="86"/>
      <c r="VMT6" s="86"/>
      <c r="VMU6" s="86"/>
      <c r="VMV6" s="86"/>
      <c r="VMW6" s="86"/>
      <c r="VMX6" s="86"/>
      <c r="VMY6" s="86"/>
      <c r="VMZ6" s="86"/>
      <c r="VNA6" s="86"/>
      <c r="VNB6" s="86"/>
      <c r="VNC6" s="86"/>
      <c r="VND6" s="86"/>
      <c r="VNE6" s="86"/>
      <c r="VNF6" s="86"/>
      <c r="VNG6" s="86"/>
      <c r="VNH6" s="86"/>
      <c r="VNI6" s="86"/>
      <c r="VNJ6" s="86"/>
      <c r="VNK6" s="86"/>
      <c r="VNL6" s="86"/>
      <c r="VNM6" s="86"/>
      <c r="VNN6" s="86"/>
      <c r="VNO6" s="86"/>
      <c r="VNP6" s="86"/>
      <c r="VNQ6" s="86"/>
      <c r="VNR6" s="86"/>
      <c r="VNS6" s="86"/>
      <c r="VNT6" s="86"/>
      <c r="VNU6" s="86"/>
      <c r="VNV6" s="86"/>
      <c r="VNW6" s="86"/>
      <c r="VNX6" s="86"/>
      <c r="VNY6" s="86"/>
      <c r="VNZ6" s="86"/>
      <c r="VOA6" s="86"/>
      <c r="VOB6" s="86"/>
      <c r="VOC6" s="86"/>
      <c r="VOD6" s="86"/>
      <c r="VOE6" s="86"/>
      <c r="VOF6" s="86"/>
      <c r="VOG6" s="86"/>
      <c r="VOH6" s="86"/>
      <c r="VOI6" s="86"/>
      <c r="VOJ6" s="86"/>
      <c r="VOK6" s="86"/>
      <c r="VOL6" s="86"/>
      <c r="VOM6" s="86"/>
      <c r="VON6" s="86"/>
      <c r="VOO6" s="86"/>
      <c r="VOP6" s="86"/>
      <c r="VOQ6" s="86"/>
      <c r="VOR6" s="86"/>
      <c r="VOS6" s="86"/>
      <c r="VOT6" s="86"/>
      <c r="VOU6" s="86"/>
      <c r="VOV6" s="86"/>
      <c r="VOW6" s="86"/>
      <c r="VOX6" s="86"/>
      <c r="VOY6" s="86"/>
      <c r="VOZ6" s="86"/>
      <c r="VPA6" s="86"/>
      <c r="VPB6" s="86"/>
      <c r="VPC6" s="86"/>
      <c r="VPD6" s="86"/>
      <c r="VPE6" s="86"/>
      <c r="VPF6" s="86"/>
      <c r="VPG6" s="86"/>
      <c r="VPH6" s="86"/>
      <c r="VPI6" s="86"/>
      <c r="VPJ6" s="86"/>
      <c r="VPK6" s="86"/>
      <c r="VPL6" s="86"/>
      <c r="VPM6" s="86"/>
      <c r="VPN6" s="86"/>
      <c r="VPO6" s="86"/>
      <c r="VPP6" s="86"/>
      <c r="VPQ6" s="86"/>
      <c r="VPR6" s="86"/>
      <c r="VPS6" s="86"/>
      <c r="VPT6" s="86"/>
      <c r="VPU6" s="86"/>
      <c r="VPV6" s="86"/>
      <c r="VPW6" s="86"/>
      <c r="VPX6" s="86"/>
      <c r="VPY6" s="86"/>
      <c r="VPZ6" s="86"/>
      <c r="VQA6" s="86"/>
      <c r="VQB6" s="86"/>
      <c r="VQC6" s="86"/>
      <c r="VQD6" s="86"/>
      <c r="VQE6" s="86"/>
      <c r="VQF6" s="86"/>
      <c r="VQG6" s="86"/>
      <c r="VQH6" s="86"/>
      <c r="VQI6" s="86"/>
      <c r="VQJ6" s="86"/>
      <c r="VQK6" s="86"/>
      <c r="VQL6" s="86"/>
      <c r="VQM6" s="86"/>
      <c r="VQN6" s="86"/>
      <c r="VQO6" s="86"/>
      <c r="VQP6" s="86"/>
      <c r="VQQ6" s="86"/>
      <c r="VQR6" s="86"/>
      <c r="VQS6" s="86"/>
      <c r="VQT6" s="86"/>
      <c r="VQU6" s="86"/>
      <c r="VQV6" s="86"/>
      <c r="VQW6" s="86"/>
      <c r="VQX6" s="86"/>
      <c r="VQY6" s="86"/>
      <c r="VQZ6" s="86"/>
      <c r="VRA6" s="86"/>
      <c r="VRB6" s="86"/>
      <c r="VRC6" s="86"/>
      <c r="VRD6" s="86"/>
      <c r="VRE6" s="86"/>
      <c r="VRF6" s="86"/>
      <c r="VRG6" s="86"/>
      <c r="VRH6" s="86"/>
      <c r="VRI6" s="86"/>
      <c r="VRJ6" s="86"/>
      <c r="VRK6" s="86"/>
      <c r="VRL6" s="86"/>
      <c r="VRM6" s="86"/>
      <c r="VRN6" s="86"/>
      <c r="VRO6" s="86"/>
      <c r="VRP6" s="86"/>
      <c r="VRQ6" s="86"/>
      <c r="VRR6" s="86"/>
      <c r="VRS6" s="86"/>
      <c r="VRT6" s="86"/>
      <c r="VRU6" s="86"/>
      <c r="VRV6" s="86"/>
      <c r="VRW6" s="86"/>
      <c r="VRX6" s="86"/>
      <c r="VRY6" s="86"/>
      <c r="VRZ6" s="86"/>
      <c r="VSA6" s="86"/>
      <c r="VSB6" s="86"/>
      <c r="VSC6" s="86"/>
      <c r="VSD6" s="86"/>
      <c r="VSE6" s="86"/>
      <c r="VSF6" s="86"/>
      <c r="VSG6" s="86"/>
      <c r="VSH6" s="86"/>
      <c r="VSI6" s="86"/>
      <c r="VSJ6" s="86"/>
      <c r="VSK6" s="86"/>
      <c r="VSL6" s="86"/>
      <c r="VSM6" s="86"/>
      <c r="VSN6" s="86"/>
      <c r="VSO6" s="86"/>
      <c r="VSP6" s="86"/>
      <c r="VSQ6" s="86"/>
      <c r="VSR6" s="86"/>
      <c r="VSS6" s="86"/>
      <c r="VST6" s="86"/>
      <c r="VSU6" s="86"/>
      <c r="VSV6" s="86"/>
      <c r="VSW6" s="86"/>
      <c r="VSX6" s="86"/>
      <c r="VSY6" s="86"/>
      <c r="VSZ6" s="86"/>
      <c r="VTA6" s="86"/>
      <c r="VTB6" s="86"/>
      <c r="VTC6" s="86"/>
      <c r="VTD6" s="86"/>
      <c r="VTE6" s="86"/>
      <c r="VTF6" s="86"/>
      <c r="VTG6" s="86"/>
      <c r="VTH6" s="86"/>
      <c r="VTI6" s="86"/>
      <c r="VTJ6" s="86"/>
      <c r="VTK6" s="86"/>
      <c r="VTL6" s="86"/>
      <c r="VTM6" s="86"/>
      <c r="VTN6" s="86"/>
      <c r="VTO6" s="86"/>
      <c r="VTP6" s="86"/>
      <c r="VTQ6" s="86"/>
      <c r="VTR6" s="86"/>
      <c r="VTS6" s="86"/>
      <c r="VTT6" s="86"/>
      <c r="VTU6" s="86"/>
      <c r="VTV6" s="86"/>
      <c r="VTW6" s="86"/>
      <c r="VTX6" s="86"/>
      <c r="VTY6" s="86"/>
      <c r="VTZ6" s="86"/>
      <c r="VUA6" s="86"/>
      <c r="VUB6" s="86"/>
      <c r="VUC6" s="86"/>
      <c r="VUD6" s="86"/>
      <c r="VUE6" s="86"/>
      <c r="VUF6" s="86"/>
      <c r="VUG6" s="86"/>
      <c r="VUH6" s="86"/>
      <c r="VUI6" s="86"/>
      <c r="VUJ6" s="86"/>
      <c r="VUK6" s="86"/>
      <c r="VUL6" s="86"/>
      <c r="VUM6" s="86"/>
      <c r="VUN6" s="86"/>
      <c r="VUO6" s="86"/>
      <c r="VUP6" s="86"/>
      <c r="VUQ6" s="86"/>
      <c r="VUR6" s="86"/>
      <c r="VUS6" s="86"/>
      <c r="VUT6" s="86"/>
      <c r="VUU6" s="86"/>
      <c r="VUV6" s="86"/>
      <c r="VUW6" s="86"/>
      <c r="VUX6" s="86"/>
      <c r="VUY6" s="86"/>
      <c r="VUZ6" s="86"/>
      <c r="VVA6" s="86"/>
      <c r="VVB6" s="86"/>
      <c r="VVC6" s="86"/>
      <c r="VVD6" s="86"/>
      <c r="VVE6" s="86"/>
      <c r="VVF6" s="86"/>
      <c r="VVG6" s="86"/>
      <c r="VVH6" s="86"/>
      <c r="VVI6" s="86"/>
      <c r="VVJ6" s="86"/>
      <c r="VVK6" s="86"/>
      <c r="VVL6" s="86"/>
      <c r="VVM6" s="86"/>
      <c r="VVN6" s="86"/>
      <c r="VVO6" s="86"/>
      <c r="VVP6" s="86"/>
      <c r="VVQ6" s="86"/>
      <c r="VVR6" s="86"/>
      <c r="VVS6" s="86"/>
      <c r="VVT6" s="86"/>
      <c r="VVU6" s="86"/>
      <c r="VVV6" s="86"/>
      <c r="VVW6" s="86"/>
      <c r="VVX6" s="86"/>
      <c r="VVY6" s="86"/>
      <c r="VVZ6" s="86"/>
      <c r="VWA6" s="86"/>
      <c r="VWB6" s="86"/>
      <c r="VWC6" s="86"/>
      <c r="VWD6" s="86"/>
      <c r="VWE6" s="86"/>
      <c r="VWF6" s="86"/>
      <c r="VWG6" s="86"/>
      <c r="VWH6" s="86"/>
      <c r="VWI6" s="86"/>
      <c r="VWJ6" s="86"/>
      <c r="VWK6" s="86"/>
      <c r="VWL6" s="86"/>
      <c r="VWM6" s="86"/>
      <c r="VWN6" s="86"/>
      <c r="VWO6" s="86"/>
      <c r="VWP6" s="86"/>
      <c r="VWQ6" s="86"/>
      <c r="VWR6" s="86"/>
      <c r="VWS6" s="86"/>
      <c r="VWT6" s="86"/>
      <c r="VWU6" s="86"/>
      <c r="VWV6" s="86"/>
      <c r="VWW6" s="86"/>
      <c r="VWX6" s="86"/>
      <c r="VWY6" s="86"/>
      <c r="VWZ6" s="86"/>
      <c r="VXA6" s="86"/>
      <c r="VXB6" s="86"/>
      <c r="VXC6" s="86"/>
      <c r="VXD6" s="86"/>
      <c r="VXE6" s="86"/>
      <c r="VXF6" s="86"/>
      <c r="VXG6" s="86"/>
      <c r="VXH6" s="86"/>
      <c r="VXI6" s="86"/>
      <c r="VXJ6" s="86"/>
      <c r="VXK6" s="86"/>
      <c r="VXL6" s="86"/>
      <c r="VXM6" s="86"/>
      <c r="VXN6" s="86"/>
      <c r="VXO6" s="86"/>
      <c r="VXP6" s="86"/>
      <c r="VXQ6" s="86"/>
      <c r="VXR6" s="86"/>
      <c r="VXS6" s="86"/>
      <c r="VXT6" s="86"/>
      <c r="VXU6" s="86"/>
      <c r="VXV6" s="86"/>
      <c r="VXW6" s="86"/>
      <c r="VXX6" s="86"/>
      <c r="VXY6" s="86"/>
      <c r="VXZ6" s="86"/>
      <c r="VYA6" s="86"/>
      <c r="VYB6" s="86"/>
      <c r="VYC6" s="86"/>
      <c r="VYD6" s="86"/>
      <c r="VYE6" s="86"/>
      <c r="VYF6" s="86"/>
      <c r="VYG6" s="86"/>
      <c r="VYH6" s="86"/>
      <c r="VYI6" s="86"/>
      <c r="VYJ6" s="86"/>
      <c r="VYK6" s="86"/>
      <c r="VYL6" s="86"/>
      <c r="VYM6" s="86"/>
      <c r="VYN6" s="86"/>
      <c r="VYO6" s="86"/>
      <c r="VYP6" s="86"/>
      <c r="VYQ6" s="86"/>
      <c r="VYR6" s="86"/>
      <c r="VYS6" s="86"/>
      <c r="VYT6" s="86"/>
      <c r="VYU6" s="86"/>
      <c r="VYV6" s="86"/>
      <c r="VYW6" s="86"/>
      <c r="VYX6" s="86"/>
      <c r="VYY6" s="86"/>
      <c r="VYZ6" s="86"/>
      <c r="VZA6" s="86"/>
      <c r="VZB6" s="86"/>
      <c r="VZC6" s="86"/>
      <c r="VZD6" s="86"/>
      <c r="VZE6" s="86"/>
      <c r="VZF6" s="86"/>
      <c r="VZG6" s="86"/>
      <c r="VZH6" s="86"/>
      <c r="VZI6" s="86"/>
      <c r="VZJ6" s="86"/>
      <c r="VZK6" s="86"/>
      <c r="VZL6" s="86"/>
      <c r="VZM6" s="86"/>
      <c r="VZN6" s="86"/>
      <c r="VZO6" s="86"/>
      <c r="VZP6" s="86"/>
      <c r="VZQ6" s="86"/>
      <c r="VZR6" s="86"/>
      <c r="VZS6" s="86"/>
      <c r="VZT6" s="86"/>
      <c r="VZU6" s="86"/>
      <c r="VZV6" s="86"/>
      <c r="VZW6" s="86"/>
      <c r="VZX6" s="86"/>
      <c r="VZY6" s="86"/>
      <c r="VZZ6" s="86"/>
      <c r="WAA6" s="86"/>
      <c r="WAB6" s="86"/>
      <c r="WAC6" s="86"/>
      <c r="WAD6" s="86"/>
      <c r="WAE6" s="86"/>
      <c r="WAF6" s="86"/>
      <c r="WAG6" s="86"/>
      <c r="WAH6" s="86"/>
      <c r="WAI6" s="86"/>
      <c r="WAJ6" s="86"/>
      <c r="WAK6" s="86"/>
      <c r="WAL6" s="86"/>
      <c r="WAM6" s="86"/>
      <c r="WAN6" s="86"/>
      <c r="WAO6" s="86"/>
      <c r="WAP6" s="86"/>
      <c r="WAQ6" s="86"/>
      <c r="WAR6" s="86"/>
      <c r="WAS6" s="86"/>
      <c r="WAT6" s="86"/>
      <c r="WAU6" s="86"/>
      <c r="WAV6" s="86"/>
      <c r="WAW6" s="86"/>
      <c r="WAX6" s="86"/>
      <c r="WAY6" s="86"/>
      <c r="WAZ6" s="86"/>
      <c r="WBA6" s="86"/>
      <c r="WBB6" s="86"/>
      <c r="WBC6" s="86"/>
      <c r="WBD6" s="86"/>
      <c r="WBE6" s="86"/>
      <c r="WBF6" s="86"/>
      <c r="WBG6" s="86"/>
      <c r="WBH6" s="86"/>
      <c r="WBI6" s="86"/>
      <c r="WBJ6" s="86"/>
      <c r="WBK6" s="86"/>
      <c r="WBL6" s="86"/>
      <c r="WBM6" s="86"/>
      <c r="WBN6" s="86"/>
      <c r="WBO6" s="86"/>
      <c r="WBP6" s="86"/>
      <c r="WBQ6" s="86"/>
      <c r="WBR6" s="86"/>
      <c r="WBS6" s="86"/>
      <c r="WBT6" s="86"/>
      <c r="WBU6" s="86"/>
      <c r="WBV6" s="86"/>
      <c r="WBW6" s="86"/>
      <c r="WBX6" s="86"/>
      <c r="WBY6" s="86"/>
      <c r="WBZ6" s="86"/>
      <c r="WCA6" s="86"/>
      <c r="WCB6" s="86"/>
      <c r="WCC6" s="86"/>
      <c r="WCD6" s="86"/>
      <c r="WCE6" s="86"/>
      <c r="WCF6" s="86"/>
      <c r="WCG6" s="86"/>
      <c r="WCH6" s="86"/>
      <c r="WCI6" s="86"/>
      <c r="WCJ6" s="86"/>
      <c r="WCK6" s="86"/>
      <c r="WCL6" s="86"/>
      <c r="WCM6" s="86"/>
      <c r="WCN6" s="86"/>
      <c r="WCO6" s="86"/>
      <c r="WCP6" s="86"/>
      <c r="WCQ6" s="86"/>
      <c r="WCR6" s="86"/>
      <c r="WCS6" s="86"/>
      <c r="WCT6" s="86"/>
      <c r="WCU6" s="86"/>
      <c r="WCV6" s="86"/>
      <c r="WCW6" s="86"/>
      <c r="WCX6" s="86"/>
      <c r="WCY6" s="86"/>
      <c r="WCZ6" s="86"/>
      <c r="WDA6" s="86"/>
      <c r="WDB6" s="86"/>
      <c r="WDC6" s="86"/>
      <c r="WDD6" s="86"/>
      <c r="WDE6" s="86"/>
      <c r="WDF6" s="86"/>
      <c r="WDG6" s="86"/>
      <c r="WDH6" s="86"/>
      <c r="WDI6" s="86"/>
      <c r="WDJ6" s="86"/>
      <c r="WDK6" s="86"/>
      <c r="WDL6" s="86"/>
      <c r="WDM6" s="86"/>
      <c r="WDN6" s="86"/>
      <c r="WDO6" s="86"/>
      <c r="WDP6" s="86"/>
      <c r="WDQ6" s="86"/>
      <c r="WDR6" s="86"/>
      <c r="WDS6" s="86"/>
      <c r="WDT6" s="86"/>
      <c r="WDU6" s="86"/>
      <c r="WDV6" s="86"/>
      <c r="WDW6" s="86"/>
      <c r="WDX6" s="86"/>
      <c r="WDY6" s="86"/>
      <c r="WDZ6" s="86"/>
      <c r="WEA6" s="86"/>
      <c r="WEB6" s="86"/>
      <c r="WEC6" s="86"/>
      <c r="WED6" s="86"/>
      <c r="WEE6" s="86"/>
      <c r="WEF6" s="86"/>
      <c r="WEG6" s="86"/>
      <c r="WEH6" s="86"/>
      <c r="WEI6" s="86"/>
      <c r="WEJ6" s="86"/>
      <c r="WEK6" s="86"/>
      <c r="WEL6" s="86"/>
      <c r="WEM6" s="86"/>
      <c r="WEN6" s="86"/>
      <c r="WEO6" s="86"/>
      <c r="WEP6" s="86"/>
      <c r="WEQ6" s="86"/>
      <c r="WER6" s="86"/>
      <c r="WES6" s="86"/>
      <c r="WET6" s="86"/>
      <c r="WEU6" s="86"/>
      <c r="WEV6" s="86"/>
      <c r="WEW6" s="86"/>
      <c r="WEX6" s="86"/>
      <c r="WEY6" s="86"/>
      <c r="WEZ6" s="86"/>
      <c r="WFA6" s="86"/>
      <c r="WFB6" s="86"/>
      <c r="WFC6" s="86"/>
      <c r="WFD6" s="86"/>
      <c r="WFE6" s="86"/>
      <c r="WFF6" s="86"/>
      <c r="WFG6" s="86"/>
      <c r="WFH6" s="86"/>
      <c r="WFI6" s="86"/>
      <c r="WFJ6" s="86"/>
      <c r="WFK6" s="86"/>
      <c r="WFL6" s="86"/>
      <c r="WFM6" s="86"/>
      <c r="WFN6" s="86"/>
      <c r="WFO6" s="86"/>
      <c r="WFP6" s="86"/>
      <c r="WFQ6" s="86"/>
      <c r="WFR6" s="86"/>
      <c r="WFS6" s="86"/>
      <c r="WFT6" s="86"/>
      <c r="WFU6" s="86"/>
      <c r="WFV6" s="86"/>
      <c r="WFW6" s="86"/>
      <c r="WFX6" s="86"/>
      <c r="WFY6" s="86"/>
      <c r="WFZ6" s="86"/>
      <c r="WGA6" s="86"/>
      <c r="WGB6" s="86"/>
      <c r="WGC6" s="86"/>
      <c r="WGD6" s="86"/>
      <c r="WGE6" s="86"/>
      <c r="WGF6" s="86"/>
      <c r="WGG6" s="86"/>
      <c r="WGH6" s="86"/>
      <c r="WGI6" s="86"/>
      <c r="WGJ6" s="86"/>
      <c r="WGK6" s="86"/>
      <c r="WGL6" s="86"/>
      <c r="WGM6" s="86"/>
      <c r="WGN6" s="86"/>
      <c r="WGO6" s="86"/>
      <c r="WGP6" s="86"/>
      <c r="WGQ6" s="86"/>
      <c r="WGR6" s="86"/>
      <c r="WGS6" s="86"/>
      <c r="WGT6" s="86"/>
      <c r="WGU6" s="86"/>
      <c r="WGV6" s="86"/>
      <c r="WGW6" s="86"/>
      <c r="WGX6" s="86"/>
      <c r="WGY6" s="86"/>
      <c r="WGZ6" s="86"/>
      <c r="WHA6" s="86"/>
      <c r="WHB6" s="86"/>
      <c r="WHC6" s="86"/>
      <c r="WHD6" s="86"/>
      <c r="WHE6" s="86"/>
      <c r="WHF6" s="86"/>
      <c r="WHG6" s="86"/>
      <c r="WHH6" s="86"/>
      <c r="WHI6" s="86"/>
      <c r="WHJ6" s="86"/>
      <c r="WHK6" s="86"/>
      <c r="WHL6" s="86"/>
      <c r="WHM6" s="86"/>
      <c r="WHN6" s="86"/>
      <c r="WHO6" s="86"/>
      <c r="WHP6" s="86"/>
      <c r="WHQ6" s="86"/>
      <c r="WHR6" s="86"/>
      <c r="WHS6" s="86"/>
      <c r="WHT6" s="86"/>
      <c r="WHU6" s="86"/>
      <c r="WHV6" s="86"/>
      <c r="WHW6" s="86"/>
      <c r="WHX6" s="86"/>
      <c r="WHY6" s="86"/>
      <c r="WHZ6" s="86"/>
      <c r="WIA6" s="86"/>
      <c r="WIB6" s="86"/>
      <c r="WIC6" s="86"/>
      <c r="WID6" s="86"/>
      <c r="WIE6" s="86"/>
      <c r="WIF6" s="86"/>
      <c r="WIG6" s="86"/>
      <c r="WIH6" s="86"/>
      <c r="WII6" s="86"/>
      <c r="WIJ6" s="86"/>
      <c r="WIK6" s="86"/>
      <c r="WIL6" s="86"/>
      <c r="WIM6" s="86"/>
      <c r="WIN6" s="86"/>
      <c r="WIO6" s="86"/>
      <c r="WIP6" s="86"/>
      <c r="WIQ6" s="86"/>
      <c r="WIR6" s="86"/>
      <c r="WIS6" s="86"/>
      <c r="WIT6" s="86"/>
      <c r="WIU6" s="86"/>
      <c r="WIV6" s="86"/>
      <c r="WIW6" s="86"/>
      <c r="WIX6" s="86"/>
      <c r="WIY6" s="86"/>
      <c r="WIZ6" s="86"/>
      <c r="WJA6" s="86"/>
      <c r="WJB6" s="86"/>
      <c r="WJC6" s="86"/>
      <c r="WJD6" s="86"/>
      <c r="WJE6" s="86"/>
      <c r="WJF6" s="86"/>
      <c r="WJG6" s="86"/>
      <c r="WJH6" s="86"/>
      <c r="WJI6" s="86"/>
      <c r="WJJ6" s="86"/>
      <c r="WJK6" s="86"/>
      <c r="WJL6" s="86"/>
      <c r="WJM6" s="86"/>
      <c r="WJN6" s="86"/>
      <c r="WJO6" s="86"/>
      <c r="WJP6" s="86"/>
      <c r="WJQ6" s="86"/>
      <c r="WJR6" s="86"/>
      <c r="WJS6" s="86"/>
      <c r="WJT6" s="86"/>
      <c r="WJU6" s="86"/>
      <c r="WJV6" s="86"/>
      <c r="WJW6" s="86"/>
      <c r="WJX6" s="86"/>
      <c r="WJY6" s="86"/>
      <c r="WJZ6" s="86"/>
      <c r="WKA6" s="86"/>
      <c r="WKB6" s="86"/>
      <c r="WKC6" s="86"/>
      <c r="WKD6" s="86"/>
      <c r="WKE6" s="86"/>
      <c r="WKF6" s="86"/>
      <c r="WKG6" s="86"/>
      <c r="WKH6" s="86"/>
      <c r="WKI6" s="86"/>
      <c r="WKJ6" s="86"/>
      <c r="WKK6" s="86"/>
      <c r="WKL6" s="86"/>
      <c r="WKM6" s="86"/>
      <c r="WKN6" s="86"/>
      <c r="WKO6" s="86"/>
      <c r="WKP6" s="86"/>
      <c r="WKQ6" s="86"/>
      <c r="WKR6" s="86"/>
      <c r="WKS6" s="86"/>
      <c r="WKT6" s="86"/>
      <c r="WKU6" s="86"/>
      <c r="WKV6" s="86"/>
      <c r="WKW6" s="86"/>
      <c r="WKX6" s="86"/>
      <c r="WKY6" s="86"/>
      <c r="WKZ6" s="86"/>
      <c r="WLA6" s="86"/>
      <c r="WLB6" s="86"/>
      <c r="WLC6" s="86"/>
      <c r="WLD6" s="86"/>
      <c r="WLE6" s="86"/>
      <c r="WLF6" s="86"/>
      <c r="WLG6" s="86"/>
      <c r="WLH6" s="86"/>
      <c r="WLI6" s="86"/>
      <c r="WLJ6" s="86"/>
      <c r="WLK6" s="86"/>
      <c r="WLL6" s="86"/>
      <c r="WLM6" s="86"/>
      <c r="WLN6" s="86"/>
      <c r="WLO6" s="86"/>
      <c r="WLP6" s="86"/>
      <c r="WLQ6" s="86"/>
      <c r="WLR6" s="86"/>
      <c r="WLS6" s="86"/>
      <c r="WLT6" s="86"/>
      <c r="WLU6" s="86"/>
      <c r="WLV6" s="86"/>
      <c r="WLW6" s="86"/>
      <c r="WLX6" s="86"/>
      <c r="WLY6" s="86"/>
      <c r="WLZ6" s="86"/>
      <c r="WMA6" s="86"/>
      <c r="WMB6" s="86"/>
      <c r="WMC6" s="86"/>
      <c r="WMD6" s="86"/>
      <c r="WME6" s="86"/>
      <c r="WMF6" s="86"/>
      <c r="WMG6" s="86"/>
      <c r="WMH6" s="86"/>
      <c r="WMI6" s="86"/>
      <c r="WMJ6" s="86"/>
      <c r="WMK6" s="86"/>
      <c r="WML6" s="86"/>
      <c r="WMM6" s="86"/>
      <c r="WMN6" s="86"/>
      <c r="WMO6" s="86"/>
      <c r="WMP6" s="86"/>
      <c r="WMQ6" s="86"/>
      <c r="WMR6" s="86"/>
      <c r="WMS6" s="86"/>
      <c r="WMT6" s="86"/>
      <c r="WMU6" s="86"/>
      <c r="WMV6" s="86"/>
      <c r="WMW6" s="86"/>
      <c r="WMX6" s="86"/>
      <c r="WMY6" s="86"/>
      <c r="WMZ6" s="86"/>
      <c r="WNA6" s="86"/>
      <c r="WNB6" s="86"/>
      <c r="WNC6" s="86"/>
      <c r="WND6" s="86"/>
      <c r="WNE6" s="86"/>
      <c r="WNF6" s="86"/>
      <c r="WNG6" s="86"/>
      <c r="WNH6" s="86"/>
      <c r="WNI6" s="86"/>
      <c r="WNJ6" s="86"/>
      <c r="WNK6" s="86"/>
      <c r="WNL6" s="86"/>
      <c r="WNM6" s="86"/>
      <c r="WNN6" s="86"/>
      <c r="WNO6" s="86"/>
      <c r="WNP6" s="86"/>
      <c r="WNQ6" s="86"/>
      <c r="WNR6" s="86"/>
      <c r="WNS6" s="86"/>
      <c r="WNT6" s="86"/>
      <c r="WNU6" s="86"/>
      <c r="WNV6" s="86"/>
      <c r="WNW6" s="86"/>
      <c r="WNX6" s="86"/>
      <c r="WNY6" s="86"/>
      <c r="WNZ6" s="86"/>
      <c r="WOA6" s="86"/>
      <c r="WOB6" s="86"/>
      <c r="WOC6" s="86"/>
      <c r="WOD6" s="86"/>
      <c r="WOE6" s="86"/>
      <c r="WOF6" s="86"/>
      <c r="WOG6" s="86"/>
      <c r="WOH6" s="86"/>
      <c r="WOI6" s="86"/>
      <c r="WOJ6" s="86"/>
      <c r="WOK6" s="86"/>
      <c r="WOL6" s="86"/>
      <c r="WOM6" s="86"/>
      <c r="WON6" s="86"/>
      <c r="WOO6" s="86"/>
      <c r="WOP6" s="86"/>
      <c r="WOQ6" s="86"/>
      <c r="WOR6" s="86"/>
      <c r="WOS6" s="86"/>
      <c r="WOT6" s="86"/>
      <c r="WOU6" s="86"/>
      <c r="WOV6" s="86"/>
      <c r="WOW6" s="86"/>
      <c r="WOX6" s="86"/>
      <c r="WOY6" s="86"/>
      <c r="WOZ6" s="86"/>
      <c r="WPA6" s="86"/>
      <c r="WPB6" s="86"/>
      <c r="WPC6" s="86"/>
      <c r="WPD6" s="86"/>
      <c r="WPE6" s="86"/>
      <c r="WPF6" s="86"/>
      <c r="WPG6" s="86"/>
      <c r="WPH6" s="86"/>
      <c r="WPI6" s="86"/>
      <c r="WPJ6" s="86"/>
      <c r="WPK6" s="86"/>
      <c r="WPL6" s="86"/>
      <c r="WPM6" s="86"/>
      <c r="WPN6" s="86"/>
      <c r="WPO6" s="86"/>
      <c r="WPP6" s="86"/>
      <c r="WPQ6" s="86"/>
      <c r="WPR6" s="86"/>
      <c r="WPS6" s="86"/>
      <c r="WPT6" s="86"/>
      <c r="WPU6" s="86"/>
      <c r="WPV6" s="86"/>
      <c r="WPW6" s="86"/>
      <c r="WPX6" s="86"/>
      <c r="WPY6" s="86"/>
      <c r="WPZ6" s="86"/>
      <c r="WQA6" s="86"/>
      <c r="WQB6" s="86"/>
      <c r="WQC6" s="86"/>
      <c r="WQD6" s="86"/>
      <c r="WQE6" s="86"/>
      <c r="WQF6" s="86"/>
      <c r="WQG6" s="86"/>
      <c r="WQH6" s="86"/>
      <c r="WQI6" s="86"/>
      <c r="WQJ6" s="86"/>
      <c r="WQK6" s="86"/>
      <c r="WQL6" s="86"/>
      <c r="WQM6" s="86"/>
      <c r="WQN6" s="86"/>
      <c r="WQO6" s="86"/>
      <c r="WQP6" s="86"/>
      <c r="WQQ6" s="86"/>
      <c r="WQR6" s="86"/>
      <c r="WQS6" s="86"/>
      <c r="WQT6" s="86"/>
      <c r="WQU6" s="86"/>
      <c r="WQV6" s="86"/>
      <c r="WQW6" s="86"/>
      <c r="WQX6" s="86"/>
      <c r="WQY6" s="86"/>
      <c r="WQZ6" s="86"/>
      <c r="WRA6" s="86"/>
      <c r="WRB6" s="86"/>
      <c r="WRC6" s="86"/>
      <c r="WRD6" s="86"/>
      <c r="WRE6" s="86"/>
      <c r="WRF6" s="86"/>
      <c r="WRG6" s="86"/>
      <c r="WRH6" s="86"/>
      <c r="WRI6" s="86"/>
      <c r="WRJ6" s="86"/>
      <c r="WRK6" s="86"/>
      <c r="WRL6" s="86"/>
      <c r="WRM6" s="86"/>
      <c r="WRN6" s="86"/>
      <c r="WRO6" s="86"/>
      <c r="WRP6" s="86"/>
      <c r="WRQ6" s="86"/>
      <c r="WRR6" s="86"/>
      <c r="WRS6" s="86"/>
      <c r="WRT6" s="86"/>
      <c r="WRU6" s="86"/>
      <c r="WRV6" s="86"/>
      <c r="WRW6" s="86"/>
      <c r="WRX6" s="86"/>
      <c r="WRY6" s="86"/>
      <c r="WRZ6" s="86"/>
      <c r="WSA6" s="86"/>
      <c r="WSB6" s="86"/>
      <c r="WSC6" s="86"/>
      <c r="WSD6" s="86"/>
      <c r="WSE6" s="86"/>
      <c r="WSF6" s="86"/>
      <c r="WSG6" s="86"/>
      <c r="WSH6" s="86"/>
      <c r="WSI6" s="86"/>
      <c r="WSJ6" s="86"/>
      <c r="WSK6" s="86"/>
      <c r="WSL6" s="86"/>
      <c r="WSM6" s="86"/>
      <c r="WSN6" s="86"/>
      <c r="WSO6" s="86"/>
      <c r="WSP6" s="86"/>
      <c r="WSQ6" s="86"/>
      <c r="WSR6" s="86"/>
      <c r="WSS6" s="86"/>
      <c r="WST6" s="86"/>
      <c r="WSU6" s="86"/>
      <c r="WSV6" s="86"/>
      <c r="WSW6" s="86"/>
      <c r="WSX6" s="86"/>
      <c r="WSY6" s="86"/>
      <c r="WSZ6" s="86"/>
      <c r="WTA6" s="86"/>
      <c r="WTB6" s="86"/>
      <c r="WTC6" s="86"/>
      <c r="WTD6" s="86"/>
      <c r="WTE6" s="86"/>
      <c r="WTF6" s="86"/>
      <c r="WTG6" s="86"/>
      <c r="WTH6" s="86"/>
      <c r="WTI6" s="86"/>
      <c r="WTJ6" s="86"/>
      <c r="WTK6" s="86"/>
      <c r="WTL6" s="86"/>
      <c r="WTM6" s="86"/>
      <c r="WTN6" s="86"/>
      <c r="WTO6" s="86"/>
      <c r="WTP6" s="86"/>
      <c r="WTQ6" s="86"/>
      <c r="WTR6" s="86"/>
      <c r="WTS6" s="86"/>
      <c r="WTT6" s="86"/>
      <c r="WTU6" s="86"/>
      <c r="WTV6" s="86"/>
      <c r="WTW6" s="86"/>
      <c r="WTX6" s="86"/>
      <c r="WTY6" s="86"/>
      <c r="WTZ6" s="86"/>
      <c r="WUA6" s="86"/>
      <c r="WUB6" s="86"/>
      <c r="WUC6" s="86"/>
      <c r="WUD6" s="86"/>
      <c r="WUE6" s="86"/>
      <c r="WUF6" s="86"/>
      <c r="WUG6" s="86"/>
      <c r="WUH6" s="86"/>
      <c r="WUI6" s="86"/>
      <c r="WUJ6" s="86"/>
      <c r="WUK6" s="86"/>
      <c r="WUL6" s="86"/>
      <c r="WUM6" s="86"/>
      <c r="WUN6" s="86"/>
      <c r="WUO6" s="86"/>
      <c r="WUP6" s="86"/>
      <c r="WUQ6" s="86"/>
      <c r="WUR6" s="86"/>
      <c r="WUS6" s="86"/>
      <c r="WUT6" s="86"/>
      <c r="WUU6" s="86"/>
      <c r="WUV6" s="86"/>
      <c r="WUW6" s="86"/>
      <c r="WUX6" s="86"/>
      <c r="WUY6" s="86"/>
      <c r="WUZ6" s="86"/>
      <c r="WVA6" s="86"/>
      <c r="WVB6" s="86"/>
      <c r="WVC6" s="86"/>
      <c r="WVD6" s="86"/>
      <c r="WVE6" s="86"/>
      <c r="WVF6" s="86"/>
      <c r="WVG6" s="86"/>
      <c r="WVH6" s="86"/>
      <c r="WVI6" s="86"/>
      <c r="WVJ6" s="86"/>
      <c r="WVK6" s="86"/>
      <c r="WVL6" s="86"/>
      <c r="WVM6" s="86"/>
      <c r="WVN6" s="86"/>
      <c r="WVO6" s="86"/>
      <c r="WVP6" s="86"/>
      <c r="WVQ6" s="86"/>
      <c r="WVR6" s="86"/>
      <c r="WVS6" s="86"/>
      <c r="WVT6" s="86"/>
      <c r="WVU6" s="86"/>
      <c r="WVV6" s="86"/>
      <c r="WVW6" s="86"/>
      <c r="WVX6" s="86"/>
      <c r="WVY6" s="86"/>
      <c r="WVZ6" s="86"/>
      <c r="WWA6" s="86"/>
      <c r="WWB6" s="86"/>
      <c r="WWC6" s="86"/>
      <c r="WWD6" s="86"/>
      <c r="WWE6" s="86"/>
      <c r="WWF6" s="86"/>
      <c r="WWG6" s="86"/>
      <c r="WWH6" s="86"/>
      <c r="WWI6" s="86"/>
      <c r="WWJ6" s="86"/>
      <c r="WWK6" s="86"/>
      <c r="WWL6" s="86"/>
      <c r="WWM6" s="86"/>
      <c r="WWN6" s="86"/>
      <c r="WWO6" s="86"/>
      <c r="WWP6" s="86"/>
      <c r="WWQ6" s="86"/>
      <c r="WWR6" s="86"/>
      <c r="WWS6" s="86"/>
      <c r="WWT6" s="86"/>
      <c r="WWU6" s="86"/>
      <c r="WWV6" s="86"/>
      <c r="WWW6" s="86"/>
      <c r="WWX6" s="86"/>
      <c r="WWY6" s="86"/>
      <c r="WWZ6" s="86"/>
      <c r="WXA6" s="86"/>
      <c r="WXB6" s="86"/>
      <c r="WXC6" s="86"/>
    </row>
    <row r="7" spans="1:16175" x14ac:dyDescent="0.25">
      <c r="A7" s="430">
        <v>330</v>
      </c>
      <c r="B7" s="431" t="s">
        <v>843</v>
      </c>
      <c r="C7" s="432">
        <v>6461349</v>
      </c>
      <c r="D7" s="421"/>
      <c r="E7" s="421"/>
      <c r="F7" s="421"/>
      <c r="G7" s="421"/>
      <c r="H7" s="421"/>
      <c r="I7" s="421"/>
      <c r="J7" s="421"/>
      <c r="K7" s="421"/>
      <c r="L7" s="421"/>
      <c r="M7" s="479"/>
      <c r="N7" s="479"/>
      <c r="O7" s="421"/>
      <c r="P7" s="421"/>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c r="IW7" s="86"/>
      <c r="IX7" s="86"/>
      <c r="IY7" s="86"/>
      <c r="IZ7" s="86"/>
      <c r="JA7" s="86"/>
      <c r="JB7" s="86"/>
      <c r="JC7" s="86"/>
      <c r="JD7" s="86"/>
      <c r="JE7" s="86"/>
      <c r="JF7" s="86"/>
      <c r="JG7" s="86"/>
      <c r="JH7" s="86"/>
      <c r="JI7" s="86"/>
      <c r="JJ7" s="86"/>
      <c r="JK7" s="86"/>
      <c r="JL7" s="86"/>
      <c r="JM7" s="86"/>
      <c r="JN7" s="86"/>
      <c r="JO7" s="86"/>
      <c r="JP7" s="86"/>
      <c r="JQ7" s="86"/>
      <c r="JR7" s="86"/>
      <c r="JS7" s="86"/>
      <c r="JT7" s="86"/>
      <c r="JU7" s="86"/>
      <c r="JV7" s="86"/>
      <c r="JW7" s="86"/>
      <c r="JX7" s="86"/>
      <c r="JY7" s="86"/>
      <c r="JZ7" s="86"/>
      <c r="KA7" s="86"/>
      <c r="KB7" s="86"/>
      <c r="KC7" s="86"/>
      <c r="KD7" s="86"/>
      <c r="KE7" s="86"/>
      <c r="KF7" s="86"/>
      <c r="KG7" s="86"/>
      <c r="KH7" s="86"/>
      <c r="KI7" s="86"/>
      <c r="KJ7" s="86"/>
      <c r="KK7" s="86"/>
      <c r="KL7" s="86"/>
      <c r="KM7" s="86"/>
      <c r="KN7" s="86"/>
      <c r="KO7" s="86"/>
      <c r="KP7" s="86"/>
      <c r="KQ7" s="86"/>
      <c r="KR7" s="86"/>
      <c r="KS7" s="86"/>
      <c r="KT7" s="86"/>
      <c r="KU7" s="86"/>
      <c r="KV7" s="86"/>
      <c r="KW7" s="86"/>
      <c r="KX7" s="86"/>
      <c r="KY7" s="86"/>
      <c r="KZ7" s="86"/>
      <c r="LA7" s="86"/>
      <c r="LB7" s="86"/>
      <c r="LC7" s="86"/>
      <c r="LD7" s="86"/>
      <c r="LE7" s="86"/>
      <c r="LF7" s="86"/>
      <c r="LG7" s="86"/>
      <c r="LH7" s="86"/>
      <c r="LI7" s="86"/>
      <c r="LJ7" s="86"/>
      <c r="LK7" s="86"/>
      <c r="LL7" s="86"/>
      <c r="LM7" s="86"/>
      <c r="LN7" s="86"/>
      <c r="LO7" s="86"/>
      <c r="LP7" s="86"/>
      <c r="LQ7" s="86"/>
      <c r="LR7" s="86"/>
      <c r="LS7" s="86"/>
      <c r="LT7" s="86"/>
      <c r="LU7" s="86"/>
      <c r="LV7" s="86"/>
      <c r="LW7" s="86"/>
      <c r="LX7" s="86"/>
      <c r="LY7" s="86"/>
      <c r="LZ7" s="86"/>
      <c r="MA7" s="86"/>
      <c r="MB7" s="86"/>
      <c r="MC7" s="86"/>
      <c r="MD7" s="86"/>
      <c r="ME7" s="86"/>
      <c r="MF7" s="86"/>
      <c r="MG7" s="86"/>
      <c r="MH7" s="86"/>
      <c r="MI7" s="86"/>
      <c r="MJ7" s="86"/>
      <c r="MK7" s="86"/>
      <c r="ML7" s="86"/>
      <c r="MM7" s="86"/>
      <c r="MN7" s="86"/>
      <c r="MO7" s="86"/>
      <c r="MP7" s="86"/>
      <c r="MQ7" s="86"/>
      <c r="MR7" s="86"/>
      <c r="MS7" s="86"/>
      <c r="MT7" s="86"/>
      <c r="MU7" s="86"/>
      <c r="MV7" s="86"/>
      <c r="MW7" s="86"/>
      <c r="MX7" s="86"/>
      <c r="MY7" s="86"/>
      <c r="MZ7" s="86"/>
      <c r="NA7" s="86"/>
      <c r="NB7" s="86"/>
      <c r="NC7" s="86"/>
      <c r="ND7" s="86"/>
      <c r="NE7" s="86"/>
      <c r="NF7" s="86"/>
      <c r="NG7" s="86"/>
      <c r="NH7" s="86"/>
      <c r="NI7" s="86"/>
      <c r="NJ7" s="86"/>
      <c r="NK7" s="86"/>
      <c r="NL7" s="86"/>
      <c r="NM7" s="86"/>
      <c r="NN7" s="86"/>
      <c r="NO7" s="86"/>
      <c r="NP7" s="86"/>
      <c r="NQ7" s="86"/>
      <c r="NR7" s="86"/>
      <c r="NS7" s="86"/>
      <c r="NT7" s="86"/>
      <c r="NU7" s="86"/>
      <c r="NV7" s="86"/>
      <c r="NW7" s="86"/>
      <c r="NX7" s="86"/>
      <c r="NY7" s="86"/>
      <c r="NZ7" s="86"/>
      <c r="OA7" s="86"/>
      <c r="OB7" s="86"/>
      <c r="OC7" s="86"/>
      <c r="OD7" s="86"/>
      <c r="OE7" s="86"/>
      <c r="OF7" s="86"/>
      <c r="OG7" s="86"/>
      <c r="OH7" s="86"/>
      <c r="OI7" s="86"/>
      <c r="OJ7" s="86"/>
      <c r="OK7" s="86"/>
      <c r="OL7" s="86"/>
      <c r="OM7" s="86"/>
      <c r="ON7" s="86"/>
      <c r="OO7" s="86"/>
      <c r="OP7" s="86"/>
      <c r="OQ7" s="86"/>
      <c r="OR7" s="86"/>
      <c r="OS7" s="86"/>
      <c r="OT7" s="86"/>
      <c r="OU7" s="86"/>
      <c r="OV7" s="86"/>
      <c r="OW7" s="86"/>
      <c r="OX7" s="86"/>
      <c r="OY7" s="86"/>
      <c r="OZ7" s="86"/>
      <c r="PA7" s="86"/>
      <c r="PB7" s="86"/>
      <c r="PC7" s="86"/>
      <c r="PD7" s="86"/>
      <c r="PE7" s="86"/>
      <c r="PF7" s="86"/>
      <c r="PG7" s="86"/>
      <c r="PH7" s="86"/>
      <c r="PI7" s="86"/>
      <c r="PJ7" s="86"/>
      <c r="PK7" s="86"/>
      <c r="PL7" s="86"/>
      <c r="PM7" s="86"/>
      <c r="PN7" s="86"/>
      <c r="PO7" s="86"/>
      <c r="PP7" s="86"/>
      <c r="PQ7" s="86"/>
      <c r="PR7" s="86"/>
      <c r="PS7" s="86"/>
      <c r="PT7" s="86"/>
      <c r="PU7" s="86"/>
      <c r="PV7" s="86"/>
      <c r="PW7" s="86"/>
      <c r="PX7" s="86"/>
      <c r="PY7" s="86"/>
      <c r="PZ7" s="86"/>
      <c r="QA7" s="86"/>
      <c r="QB7" s="86"/>
      <c r="QC7" s="86"/>
      <c r="QD7" s="86"/>
      <c r="QE7" s="86"/>
      <c r="QF7" s="86"/>
      <c r="QG7" s="86"/>
      <c r="QH7" s="86"/>
      <c r="QI7" s="86"/>
      <c r="QJ7" s="86"/>
      <c r="QK7" s="86"/>
      <c r="QL7" s="86"/>
      <c r="QM7" s="86"/>
      <c r="QN7" s="86"/>
      <c r="QO7" s="86"/>
      <c r="QP7" s="86"/>
      <c r="QQ7" s="86"/>
      <c r="QR7" s="86"/>
      <c r="QS7" s="86"/>
      <c r="QT7" s="86"/>
      <c r="QU7" s="86"/>
      <c r="QV7" s="86"/>
      <c r="QW7" s="86"/>
      <c r="QX7" s="86"/>
      <c r="QY7" s="86"/>
      <c r="QZ7" s="86"/>
      <c r="RA7" s="86"/>
      <c r="RB7" s="86"/>
      <c r="RC7" s="86"/>
      <c r="RD7" s="86"/>
      <c r="RE7" s="86"/>
      <c r="RF7" s="86"/>
      <c r="RG7" s="86"/>
      <c r="RH7" s="86"/>
      <c r="RI7" s="86"/>
      <c r="RJ7" s="86"/>
      <c r="RK7" s="86"/>
      <c r="RL7" s="86"/>
      <c r="RM7" s="86"/>
      <c r="RN7" s="86"/>
      <c r="RO7" s="86"/>
      <c r="RP7" s="86"/>
      <c r="RQ7" s="86"/>
      <c r="RR7" s="86"/>
      <c r="RS7" s="86"/>
      <c r="RT7" s="86"/>
      <c r="RU7" s="86"/>
      <c r="RV7" s="86"/>
      <c r="RW7" s="86"/>
      <c r="RX7" s="86"/>
      <c r="RY7" s="86"/>
      <c r="RZ7" s="86"/>
      <c r="SA7" s="86"/>
      <c r="SB7" s="86"/>
      <c r="SC7" s="86"/>
      <c r="SD7" s="86"/>
      <c r="SE7" s="86"/>
      <c r="SF7" s="86"/>
      <c r="SG7" s="86"/>
      <c r="SH7" s="86"/>
      <c r="SI7" s="86"/>
      <c r="SJ7" s="86"/>
      <c r="SK7" s="86"/>
      <c r="SL7" s="86"/>
      <c r="SM7" s="86"/>
      <c r="SN7" s="86"/>
      <c r="SO7" s="86"/>
      <c r="SP7" s="86"/>
      <c r="SQ7" s="86"/>
      <c r="SR7" s="86"/>
      <c r="SS7" s="86"/>
      <c r="ST7" s="86"/>
      <c r="SU7" s="86"/>
      <c r="SV7" s="86"/>
      <c r="SW7" s="86"/>
      <c r="SX7" s="86"/>
      <c r="SY7" s="86"/>
      <c r="SZ7" s="86"/>
      <c r="TA7" s="86"/>
      <c r="TB7" s="86"/>
      <c r="TC7" s="86"/>
      <c r="TD7" s="86"/>
      <c r="TE7" s="86"/>
      <c r="TF7" s="86"/>
      <c r="TG7" s="86"/>
      <c r="TH7" s="86"/>
      <c r="TI7" s="86"/>
      <c r="TJ7" s="86"/>
      <c r="TK7" s="86"/>
      <c r="TL7" s="86"/>
      <c r="TM7" s="86"/>
      <c r="TN7" s="86"/>
      <c r="TO7" s="86"/>
      <c r="TP7" s="86"/>
      <c r="TQ7" s="86"/>
      <c r="TR7" s="86"/>
      <c r="TS7" s="86"/>
      <c r="TT7" s="86"/>
      <c r="TU7" s="86"/>
      <c r="TV7" s="86"/>
      <c r="TW7" s="86"/>
      <c r="TX7" s="86"/>
      <c r="TY7" s="86"/>
      <c r="TZ7" s="86"/>
      <c r="UA7" s="86"/>
      <c r="UB7" s="86"/>
      <c r="UC7" s="86"/>
      <c r="UD7" s="86"/>
      <c r="UE7" s="86"/>
      <c r="UF7" s="86"/>
      <c r="UG7" s="86"/>
      <c r="UH7" s="86"/>
      <c r="UI7" s="86"/>
      <c r="UJ7" s="86"/>
      <c r="UK7" s="86"/>
      <c r="UL7" s="86"/>
      <c r="UM7" s="86"/>
      <c r="UN7" s="86"/>
      <c r="UO7" s="86"/>
      <c r="UP7" s="86"/>
      <c r="UQ7" s="86"/>
      <c r="UR7" s="86"/>
      <c r="US7" s="86"/>
      <c r="UT7" s="86"/>
      <c r="UU7" s="86"/>
      <c r="UV7" s="86"/>
      <c r="UW7" s="86"/>
      <c r="UX7" s="86"/>
      <c r="UY7" s="86"/>
      <c r="UZ7" s="86"/>
      <c r="VA7" s="86"/>
      <c r="VB7" s="86"/>
      <c r="VC7" s="86"/>
      <c r="VD7" s="86"/>
      <c r="VE7" s="86"/>
      <c r="VF7" s="86"/>
      <c r="VG7" s="86"/>
      <c r="VH7" s="86"/>
      <c r="VI7" s="86"/>
      <c r="VJ7" s="86"/>
      <c r="VK7" s="86"/>
      <c r="VL7" s="86"/>
      <c r="VM7" s="86"/>
      <c r="VN7" s="86"/>
      <c r="VO7" s="86"/>
      <c r="VP7" s="86"/>
      <c r="VQ7" s="86"/>
      <c r="VR7" s="86"/>
      <c r="VS7" s="86"/>
      <c r="VT7" s="86"/>
      <c r="VU7" s="86"/>
      <c r="VV7" s="86"/>
      <c r="VW7" s="86"/>
      <c r="VX7" s="86"/>
      <c r="VY7" s="86"/>
      <c r="VZ7" s="86"/>
      <c r="WA7" s="86"/>
      <c r="WB7" s="86"/>
      <c r="WC7" s="86"/>
      <c r="WD7" s="86"/>
      <c r="WE7" s="86"/>
      <c r="WF7" s="86"/>
      <c r="WG7" s="86"/>
      <c r="WH7" s="86"/>
      <c r="WI7" s="86"/>
      <c r="WJ7" s="86"/>
      <c r="WK7" s="86"/>
      <c r="WL7" s="86"/>
      <c r="WM7" s="86"/>
      <c r="WN7" s="86"/>
      <c r="WO7" s="86"/>
      <c r="WP7" s="86"/>
      <c r="WQ7" s="86"/>
      <c r="WR7" s="86"/>
      <c r="WS7" s="86"/>
      <c r="WT7" s="86"/>
      <c r="WU7" s="86"/>
      <c r="WV7" s="86"/>
      <c r="WW7" s="86"/>
      <c r="WX7" s="86"/>
      <c r="WY7" s="86"/>
      <c r="WZ7" s="86"/>
      <c r="XA7" s="86"/>
      <c r="XB7" s="86"/>
      <c r="XC7" s="86"/>
      <c r="XD7" s="86"/>
      <c r="XE7" s="86"/>
      <c r="XF7" s="86"/>
      <c r="XG7" s="86"/>
      <c r="XH7" s="86"/>
      <c r="XI7" s="86"/>
      <c r="XJ7" s="86"/>
      <c r="XK7" s="86"/>
      <c r="XL7" s="86"/>
      <c r="XM7" s="86"/>
      <c r="XN7" s="86"/>
      <c r="XO7" s="86"/>
      <c r="XP7" s="86"/>
      <c r="XQ7" s="86"/>
      <c r="XR7" s="86"/>
      <c r="XS7" s="86"/>
      <c r="XT7" s="86"/>
      <c r="XU7" s="86"/>
      <c r="XV7" s="86"/>
      <c r="XW7" s="86"/>
      <c r="XX7" s="86"/>
      <c r="XY7" s="86"/>
      <c r="XZ7" s="86"/>
      <c r="YA7" s="86"/>
      <c r="YB7" s="86"/>
      <c r="YC7" s="86"/>
      <c r="YD7" s="86"/>
      <c r="YE7" s="86"/>
      <c r="YF7" s="86"/>
      <c r="YG7" s="86"/>
      <c r="YH7" s="86"/>
      <c r="YI7" s="86"/>
      <c r="YJ7" s="86"/>
      <c r="YK7" s="86"/>
      <c r="YL7" s="86"/>
      <c r="YM7" s="86"/>
      <c r="YN7" s="86"/>
      <c r="YO7" s="86"/>
      <c r="YP7" s="86"/>
      <c r="YQ7" s="86"/>
      <c r="YR7" s="86"/>
      <c r="YS7" s="86"/>
      <c r="YT7" s="86"/>
      <c r="YU7" s="86"/>
      <c r="YV7" s="86"/>
      <c r="YW7" s="86"/>
      <c r="YX7" s="86"/>
      <c r="YY7" s="86"/>
      <c r="YZ7" s="86"/>
      <c r="ZA7" s="86"/>
      <c r="ZB7" s="86"/>
      <c r="ZC7" s="86"/>
      <c r="ZD7" s="86"/>
      <c r="ZE7" s="86"/>
      <c r="ZF7" s="86"/>
      <c r="ZG7" s="86"/>
      <c r="ZH7" s="86"/>
      <c r="ZI7" s="86"/>
      <c r="ZJ7" s="86"/>
      <c r="ZK7" s="86"/>
      <c r="ZL7" s="86"/>
      <c r="ZM7" s="86"/>
      <c r="ZN7" s="86"/>
      <c r="ZO7" s="86"/>
      <c r="ZP7" s="86"/>
      <c r="ZQ7" s="86"/>
      <c r="ZR7" s="86"/>
      <c r="ZS7" s="86"/>
      <c r="ZT7" s="86"/>
      <c r="ZU7" s="86"/>
      <c r="ZV7" s="86"/>
      <c r="ZW7" s="86"/>
      <c r="ZX7" s="86"/>
      <c r="ZY7" s="86"/>
      <c r="ZZ7" s="86"/>
      <c r="AAA7" s="86"/>
      <c r="AAB7" s="86"/>
      <c r="AAC7" s="86"/>
      <c r="AAD7" s="86"/>
      <c r="AAE7" s="86"/>
      <c r="AAF7" s="86"/>
      <c r="AAG7" s="86"/>
      <c r="AAH7" s="86"/>
      <c r="AAI7" s="86"/>
      <c r="AAJ7" s="86"/>
      <c r="AAK7" s="86"/>
      <c r="AAL7" s="86"/>
      <c r="AAM7" s="86"/>
      <c r="AAN7" s="86"/>
      <c r="AAO7" s="86"/>
      <c r="AAP7" s="86"/>
      <c r="AAQ7" s="86"/>
      <c r="AAR7" s="86"/>
      <c r="AAS7" s="86"/>
      <c r="AAT7" s="86"/>
      <c r="AAU7" s="86"/>
      <c r="AAV7" s="86"/>
      <c r="AAW7" s="86"/>
      <c r="AAX7" s="86"/>
      <c r="AAY7" s="86"/>
      <c r="AAZ7" s="86"/>
      <c r="ABA7" s="86"/>
      <c r="ABB7" s="86"/>
      <c r="ABC7" s="86"/>
      <c r="ABD7" s="86"/>
      <c r="ABE7" s="86"/>
      <c r="ABF7" s="86"/>
      <c r="ABG7" s="86"/>
      <c r="ABH7" s="86"/>
      <c r="ABI7" s="86"/>
      <c r="ABJ7" s="86"/>
      <c r="ABK7" s="86"/>
      <c r="ABL7" s="86"/>
      <c r="ABM7" s="86"/>
      <c r="ABN7" s="86"/>
      <c r="ABO7" s="86"/>
      <c r="ABP7" s="86"/>
      <c r="ABQ7" s="86"/>
      <c r="ABR7" s="86"/>
      <c r="ABS7" s="86"/>
      <c r="ABT7" s="86"/>
      <c r="ABU7" s="86"/>
      <c r="ABV7" s="86"/>
      <c r="ABW7" s="86"/>
      <c r="ABX7" s="86"/>
      <c r="ABY7" s="86"/>
      <c r="ABZ7" s="86"/>
      <c r="ACA7" s="86"/>
      <c r="ACB7" s="86"/>
      <c r="ACC7" s="86"/>
      <c r="ACD7" s="86"/>
      <c r="ACE7" s="86"/>
      <c r="ACF7" s="86"/>
      <c r="ACG7" s="86"/>
      <c r="ACH7" s="86"/>
      <c r="ACI7" s="86"/>
      <c r="ACJ7" s="86"/>
      <c r="ACK7" s="86"/>
      <c r="ACL7" s="86"/>
      <c r="ACM7" s="86"/>
      <c r="ACN7" s="86"/>
      <c r="ACO7" s="86"/>
      <c r="ACP7" s="86"/>
      <c r="ACQ7" s="86"/>
      <c r="ACR7" s="86"/>
      <c r="ACS7" s="86"/>
      <c r="ACT7" s="86"/>
      <c r="ACU7" s="86"/>
      <c r="ACV7" s="86"/>
      <c r="ACW7" s="86"/>
      <c r="ACX7" s="86"/>
      <c r="ACY7" s="86"/>
      <c r="ACZ7" s="86"/>
      <c r="ADA7" s="86"/>
      <c r="ADB7" s="86"/>
      <c r="ADC7" s="86"/>
      <c r="ADD7" s="86"/>
      <c r="ADE7" s="86"/>
      <c r="ADF7" s="86"/>
      <c r="ADG7" s="86"/>
      <c r="ADH7" s="86"/>
      <c r="ADI7" s="86"/>
      <c r="ADJ7" s="86"/>
      <c r="ADK7" s="86"/>
      <c r="ADL7" s="86"/>
      <c r="ADM7" s="86"/>
      <c r="ADN7" s="86"/>
      <c r="ADO7" s="86"/>
      <c r="ADP7" s="86"/>
      <c r="ADQ7" s="86"/>
      <c r="ADR7" s="86"/>
      <c r="ADS7" s="86"/>
      <c r="ADT7" s="86"/>
      <c r="ADU7" s="86"/>
      <c r="ADV7" s="86"/>
      <c r="ADW7" s="86"/>
      <c r="ADX7" s="86"/>
      <c r="ADY7" s="86"/>
      <c r="ADZ7" s="86"/>
      <c r="AEA7" s="86"/>
      <c r="AEB7" s="86"/>
      <c r="AEC7" s="86"/>
      <c r="AED7" s="86"/>
      <c r="AEE7" s="86"/>
      <c r="AEF7" s="86"/>
      <c r="AEG7" s="86"/>
      <c r="AEH7" s="86"/>
      <c r="AEI7" s="86"/>
      <c r="AEJ7" s="86"/>
      <c r="AEK7" s="86"/>
      <c r="AEL7" s="86"/>
      <c r="AEM7" s="86"/>
      <c r="AEN7" s="86"/>
      <c r="AEO7" s="86"/>
      <c r="AEP7" s="86"/>
      <c r="AEQ7" s="86"/>
      <c r="AER7" s="86"/>
      <c r="AES7" s="86"/>
      <c r="AET7" s="86"/>
      <c r="AEU7" s="86"/>
      <c r="AEV7" s="86"/>
      <c r="AEW7" s="86"/>
      <c r="AEX7" s="86"/>
      <c r="AEY7" s="86"/>
      <c r="AEZ7" s="86"/>
      <c r="AFA7" s="86"/>
      <c r="AFB7" s="86"/>
      <c r="AFC7" s="86"/>
      <c r="AFD7" s="86"/>
      <c r="AFE7" s="86"/>
      <c r="AFF7" s="86"/>
      <c r="AFG7" s="86"/>
      <c r="AFH7" s="86"/>
      <c r="AFI7" s="86"/>
      <c r="AFJ7" s="86"/>
      <c r="AFK7" s="86"/>
      <c r="AFL7" s="86"/>
      <c r="AFM7" s="86"/>
      <c r="AFN7" s="86"/>
      <c r="AFO7" s="86"/>
      <c r="AFP7" s="86"/>
      <c r="AFQ7" s="86"/>
      <c r="AFR7" s="86"/>
      <c r="AFS7" s="86"/>
      <c r="AFT7" s="86"/>
      <c r="AFU7" s="86"/>
      <c r="AFV7" s="86"/>
      <c r="AFW7" s="86"/>
      <c r="AFX7" s="86"/>
      <c r="AFY7" s="86"/>
      <c r="AFZ7" s="86"/>
      <c r="AGA7" s="86"/>
      <c r="AGB7" s="86"/>
      <c r="AGC7" s="86"/>
      <c r="AGD7" s="86"/>
      <c r="AGE7" s="86"/>
      <c r="AGF7" s="86"/>
      <c r="AGG7" s="86"/>
      <c r="AGH7" s="86"/>
      <c r="AGI7" s="86"/>
      <c r="AGJ7" s="86"/>
      <c r="AGK7" s="86"/>
      <c r="AGL7" s="86"/>
      <c r="AGM7" s="86"/>
      <c r="AGN7" s="86"/>
      <c r="AGO7" s="86"/>
      <c r="AGP7" s="86"/>
      <c r="AGQ7" s="86"/>
      <c r="AGR7" s="86"/>
      <c r="AGS7" s="86"/>
      <c r="AGT7" s="86"/>
      <c r="AGU7" s="86"/>
      <c r="AGV7" s="86"/>
      <c r="AGW7" s="86"/>
      <c r="AGX7" s="86"/>
      <c r="AGY7" s="86"/>
      <c r="AGZ7" s="86"/>
      <c r="AHA7" s="86"/>
      <c r="AHB7" s="86"/>
      <c r="AHC7" s="86"/>
      <c r="AHD7" s="86"/>
      <c r="AHE7" s="86"/>
      <c r="AHF7" s="86"/>
      <c r="AHG7" s="86"/>
      <c r="AHH7" s="86"/>
      <c r="AHI7" s="86"/>
      <c r="AHJ7" s="86"/>
      <c r="AHK7" s="86"/>
      <c r="AHL7" s="86"/>
      <c r="AHM7" s="86"/>
      <c r="AHN7" s="86"/>
      <c r="AHO7" s="86"/>
      <c r="AHP7" s="86"/>
      <c r="AHQ7" s="86"/>
      <c r="AHR7" s="86"/>
      <c r="AHS7" s="86"/>
      <c r="AHT7" s="86"/>
      <c r="AHU7" s="86"/>
      <c r="AHV7" s="86"/>
      <c r="AHW7" s="86"/>
      <c r="AHX7" s="86"/>
      <c r="AHY7" s="86"/>
      <c r="AHZ7" s="86"/>
      <c r="AIA7" s="86"/>
      <c r="AIB7" s="86"/>
      <c r="AIC7" s="86"/>
      <c r="AID7" s="86"/>
      <c r="AIE7" s="86"/>
      <c r="AIF7" s="86"/>
      <c r="AIG7" s="86"/>
      <c r="AIH7" s="86"/>
      <c r="AII7" s="86"/>
      <c r="AIJ7" s="86"/>
      <c r="AIK7" s="86"/>
      <c r="AIL7" s="86"/>
      <c r="AIM7" s="86"/>
      <c r="AIN7" s="86"/>
      <c r="AIO7" s="86"/>
      <c r="AIP7" s="86"/>
      <c r="AIQ7" s="86"/>
      <c r="AIR7" s="86"/>
      <c r="AIS7" s="86"/>
      <c r="AIT7" s="86"/>
      <c r="AIU7" s="86"/>
      <c r="AIV7" s="86"/>
      <c r="AIW7" s="86"/>
      <c r="AIX7" s="86"/>
      <c r="AIY7" s="86"/>
      <c r="AIZ7" s="86"/>
      <c r="AJA7" s="86"/>
      <c r="AJB7" s="86"/>
      <c r="AJC7" s="86"/>
      <c r="AJD7" s="86"/>
      <c r="AJE7" s="86"/>
      <c r="AJF7" s="86"/>
      <c r="AJG7" s="86"/>
      <c r="AJH7" s="86"/>
      <c r="AJI7" s="86"/>
      <c r="AJJ7" s="86"/>
      <c r="AJK7" s="86"/>
      <c r="AJL7" s="86"/>
      <c r="AJM7" s="86"/>
      <c r="AJN7" s="86"/>
      <c r="AJO7" s="86"/>
      <c r="AJP7" s="86"/>
      <c r="AJQ7" s="86"/>
      <c r="AJR7" s="86"/>
      <c r="AJS7" s="86"/>
      <c r="AJT7" s="86"/>
      <c r="AJU7" s="86"/>
      <c r="AJV7" s="86"/>
      <c r="AJW7" s="86"/>
      <c r="AJX7" s="86"/>
      <c r="AJY7" s="86"/>
      <c r="AJZ7" s="86"/>
      <c r="AKA7" s="86"/>
      <c r="AKB7" s="86"/>
      <c r="AKC7" s="86"/>
      <c r="AKD7" s="86"/>
      <c r="AKE7" s="86"/>
      <c r="AKF7" s="86"/>
      <c r="AKG7" s="86"/>
      <c r="AKH7" s="86"/>
      <c r="AKI7" s="86"/>
      <c r="AKJ7" s="86"/>
      <c r="AKK7" s="86"/>
      <c r="AKL7" s="86"/>
      <c r="AKM7" s="86"/>
      <c r="AKN7" s="86"/>
      <c r="AKO7" s="86"/>
      <c r="AKP7" s="86"/>
      <c r="AKQ7" s="86"/>
      <c r="AKR7" s="86"/>
      <c r="AKS7" s="86"/>
      <c r="AKT7" s="86"/>
      <c r="AKU7" s="86"/>
      <c r="AKV7" s="86"/>
      <c r="AKW7" s="86"/>
      <c r="AKX7" s="86"/>
      <c r="AKY7" s="86"/>
      <c r="AKZ7" s="86"/>
      <c r="ALA7" s="86"/>
      <c r="ALB7" s="86"/>
      <c r="ALC7" s="86"/>
      <c r="ALD7" s="86"/>
      <c r="ALE7" s="86"/>
      <c r="ALF7" s="86"/>
      <c r="ALG7" s="86"/>
      <c r="ALH7" s="86"/>
      <c r="ALI7" s="86"/>
      <c r="ALJ7" s="86"/>
      <c r="ALK7" s="86"/>
      <c r="ALL7" s="86"/>
      <c r="ALM7" s="86"/>
      <c r="ALN7" s="86"/>
      <c r="ALO7" s="86"/>
      <c r="ALP7" s="86"/>
      <c r="ALQ7" s="86"/>
      <c r="ALR7" s="86"/>
      <c r="ALS7" s="86"/>
      <c r="ALT7" s="86"/>
      <c r="ALU7" s="86"/>
      <c r="ALV7" s="86"/>
      <c r="ALW7" s="86"/>
      <c r="ALX7" s="86"/>
      <c r="ALY7" s="86"/>
      <c r="ALZ7" s="86"/>
      <c r="AMA7" s="86"/>
      <c r="AMB7" s="86"/>
      <c r="AMC7" s="86"/>
      <c r="AMD7" s="86"/>
      <c r="AME7" s="86"/>
      <c r="AMF7" s="86"/>
      <c r="AMG7" s="86"/>
      <c r="AMH7" s="86"/>
      <c r="AMI7" s="86"/>
      <c r="AMJ7" s="86"/>
      <c r="AMK7" s="86"/>
      <c r="AML7" s="86"/>
      <c r="AMM7" s="86"/>
      <c r="AMN7" s="86"/>
      <c r="AMO7" s="86"/>
      <c r="AMP7" s="86"/>
      <c r="AMQ7" s="86"/>
      <c r="AMR7" s="86"/>
      <c r="AMS7" s="86"/>
      <c r="AMT7" s="86"/>
      <c r="AMU7" s="86"/>
      <c r="AMV7" s="86"/>
      <c r="AMW7" s="86"/>
      <c r="AMX7" s="86"/>
      <c r="AMY7" s="86"/>
      <c r="AMZ7" s="86"/>
      <c r="ANA7" s="86"/>
      <c r="ANB7" s="86"/>
      <c r="ANC7" s="86"/>
      <c r="AND7" s="86"/>
      <c r="ANE7" s="86"/>
      <c r="ANF7" s="86"/>
      <c r="ANG7" s="86"/>
      <c r="ANH7" s="86"/>
      <c r="ANI7" s="86"/>
      <c r="ANJ7" s="86"/>
      <c r="ANK7" s="86"/>
      <c r="ANL7" s="86"/>
      <c r="ANM7" s="86"/>
      <c r="ANN7" s="86"/>
      <c r="ANO7" s="86"/>
      <c r="ANP7" s="86"/>
      <c r="ANQ7" s="86"/>
      <c r="ANR7" s="86"/>
      <c r="ANS7" s="86"/>
      <c r="ANT7" s="86"/>
      <c r="ANU7" s="86"/>
      <c r="ANV7" s="86"/>
      <c r="ANW7" s="86"/>
      <c r="ANX7" s="86"/>
      <c r="ANY7" s="86"/>
      <c r="ANZ7" s="86"/>
      <c r="AOA7" s="86"/>
      <c r="AOB7" s="86"/>
      <c r="AOC7" s="86"/>
      <c r="AOD7" s="86"/>
      <c r="AOE7" s="86"/>
      <c r="AOF7" s="86"/>
      <c r="AOG7" s="86"/>
      <c r="AOH7" s="86"/>
      <c r="AOI7" s="86"/>
      <c r="AOJ7" s="86"/>
      <c r="AOK7" s="86"/>
      <c r="AOL7" s="86"/>
      <c r="AOM7" s="86"/>
      <c r="AON7" s="86"/>
      <c r="AOO7" s="86"/>
      <c r="AOP7" s="86"/>
      <c r="AOQ7" s="86"/>
      <c r="AOR7" s="86"/>
      <c r="AOS7" s="86"/>
      <c r="AOT7" s="86"/>
      <c r="AOU7" s="86"/>
      <c r="AOV7" s="86"/>
      <c r="AOW7" s="86"/>
      <c r="AOX7" s="86"/>
      <c r="AOY7" s="86"/>
      <c r="AOZ7" s="86"/>
      <c r="APA7" s="86"/>
      <c r="APB7" s="86"/>
      <c r="APC7" s="86"/>
      <c r="APD7" s="86"/>
      <c r="APE7" s="86"/>
      <c r="APF7" s="86"/>
      <c r="APG7" s="86"/>
      <c r="APH7" s="86"/>
      <c r="API7" s="86"/>
      <c r="APJ7" s="86"/>
      <c r="APK7" s="86"/>
      <c r="APL7" s="86"/>
      <c r="APM7" s="86"/>
      <c r="APN7" s="86"/>
      <c r="APO7" s="86"/>
      <c r="APP7" s="86"/>
      <c r="APQ7" s="86"/>
      <c r="APR7" s="86"/>
      <c r="APS7" s="86"/>
      <c r="APT7" s="86"/>
      <c r="APU7" s="86"/>
      <c r="APV7" s="86"/>
      <c r="APW7" s="86"/>
      <c r="APX7" s="86"/>
      <c r="APY7" s="86"/>
      <c r="APZ7" s="86"/>
      <c r="AQA7" s="86"/>
      <c r="AQB7" s="86"/>
      <c r="AQC7" s="86"/>
      <c r="AQD7" s="86"/>
      <c r="AQE7" s="86"/>
      <c r="AQF7" s="86"/>
      <c r="AQG7" s="86"/>
      <c r="AQH7" s="86"/>
      <c r="AQI7" s="86"/>
      <c r="AQJ7" s="86"/>
      <c r="AQK7" s="86"/>
      <c r="AQL7" s="86"/>
      <c r="AQM7" s="86"/>
      <c r="AQN7" s="86"/>
      <c r="AQO7" s="86"/>
      <c r="AQP7" s="86"/>
      <c r="AQQ7" s="86"/>
      <c r="AQR7" s="86"/>
      <c r="AQS7" s="86"/>
      <c r="AQT7" s="86"/>
      <c r="AQU7" s="86"/>
      <c r="AQV7" s="86"/>
      <c r="AQW7" s="86"/>
      <c r="AQX7" s="86"/>
      <c r="AQY7" s="86"/>
      <c r="AQZ7" s="86"/>
      <c r="ARA7" s="86"/>
      <c r="ARB7" s="86"/>
      <c r="ARC7" s="86"/>
      <c r="ARD7" s="86"/>
      <c r="ARE7" s="86"/>
      <c r="ARF7" s="86"/>
      <c r="ARG7" s="86"/>
      <c r="ARH7" s="86"/>
      <c r="ARI7" s="86"/>
      <c r="ARJ7" s="86"/>
      <c r="ARK7" s="86"/>
      <c r="ARL7" s="86"/>
      <c r="ARM7" s="86"/>
      <c r="ARN7" s="86"/>
      <c r="ARO7" s="86"/>
      <c r="ARP7" s="86"/>
      <c r="ARQ7" s="86"/>
      <c r="ARR7" s="86"/>
      <c r="ARS7" s="86"/>
      <c r="ART7" s="86"/>
      <c r="ARU7" s="86"/>
      <c r="ARV7" s="86"/>
      <c r="ARW7" s="86"/>
      <c r="ARX7" s="86"/>
      <c r="ARY7" s="86"/>
      <c r="ARZ7" s="86"/>
      <c r="ASA7" s="86"/>
      <c r="ASB7" s="86"/>
      <c r="ASC7" s="86"/>
      <c r="ASD7" s="86"/>
      <c r="ASE7" s="86"/>
      <c r="ASF7" s="86"/>
      <c r="ASG7" s="86"/>
      <c r="ASH7" s="86"/>
      <c r="ASI7" s="86"/>
      <c r="ASJ7" s="86"/>
      <c r="ASK7" s="86"/>
      <c r="ASL7" s="86"/>
      <c r="ASM7" s="86"/>
      <c r="ASN7" s="86"/>
      <c r="ASO7" s="86"/>
      <c r="ASP7" s="86"/>
      <c r="ASQ7" s="86"/>
      <c r="ASR7" s="86"/>
      <c r="ASS7" s="86"/>
      <c r="AST7" s="86"/>
      <c r="ASU7" s="86"/>
      <c r="ASV7" s="86"/>
      <c r="ASW7" s="86"/>
      <c r="ASX7" s="86"/>
      <c r="ASY7" s="86"/>
      <c r="ASZ7" s="86"/>
      <c r="ATA7" s="86"/>
      <c r="ATB7" s="86"/>
      <c r="ATC7" s="86"/>
      <c r="ATD7" s="86"/>
      <c r="ATE7" s="86"/>
      <c r="ATF7" s="86"/>
      <c r="ATG7" s="86"/>
      <c r="ATH7" s="86"/>
      <c r="ATI7" s="86"/>
      <c r="ATJ7" s="86"/>
      <c r="ATK7" s="86"/>
      <c r="ATL7" s="86"/>
      <c r="ATM7" s="86"/>
      <c r="ATN7" s="86"/>
      <c r="ATO7" s="86"/>
      <c r="ATP7" s="86"/>
      <c r="ATQ7" s="86"/>
      <c r="ATR7" s="86"/>
      <c r="ATS7" s="86"/>
      <c r="ATT7" s="86"/>
      <c r="ATU7" s="86"/>
      <c r="ATV7" s="86"/>
      <c r="ATW7" s="86"/>
      <c r="ATX7" s="86"/>
      <c r="ATY7" s="86"/>
      <c r="ATZ7" s="86"/>
      <c r="AUA7" s="86"/>
      <c r="AUB7" s="86"/>
      <c r="AUC7" s="86"/>
      <c r="AUD7" s="86"/>
      <c r="AUE7" s="86"/>
      <c r="AUF7" s="86"/>
      <c r="AUG7" s="86"/>
      <c r="AUH7" s="86"/>
      <c r="AUI7" s="86"/>
      <c r="AUJ7" s="86"/>
      <c r="AUK7" s="86"/>
      <c r="AUL7" s="86"/>
      <c r="AUM7" s="86"/>
      <c r="AUN7" s="86"/>
      <c r="AUO7" s="86"/>
      <c r="AUP7" s="86"/>
      <c r="AUQ7" s="86"/>
      <c r="AUR7" s="86"/>
      <c r="AUS7" s="86"/>
      <c r="AUT7" s="86"/>
      <c r="AUU7" s="86"/>
      <c r="AUV7" s="86"/>
      <c r="AUW7" s="86"/>
      <c r="AUX7" s="86"/>
      <c r="AUY7" s="86"/>
      <c r="AUZ7" s="86"/>
      <c r="AVA7" s="86"/>
      <c r="AVB7" s="86"/>
      <c r="AVC7" s="86"/>
      <c r="AVD7" s="86"/>
      <c r="AVE7" s="86"/>
      <c r="AVF7" s="86"/>
      <c r="AVG7" s="86"/>
      <c r="AVH7" s="86"/>
      <c r="AVI7" s="86"/>
      <c r="AVJ7" s="86"/>
      <c r="AVK7" s="86"/>
      <c r="AVL7" s="86"/>
      <c r="AVM7" s="86"/>
      <c r="AVN7" s="86"/>
      <c r="AVO7" s="86"/>
      <c r="AVP7" s="86"/>
      <c r="AVQ7" s="86"/>
      <c r="AVR7" s="86"/>
      <c r="AVS7" s="86"/>
      <c r="AVT7" s="86"/>
      <c r="AVU7" s="86"/>
      <c r="AVV7" s="86"/>
      <c r="AVW7" s="86"/>
      <c r="AVX7" s="86"/>
      <c r="AVY7" s="86"/>
      <c r="AVZ7" s="86"/>
      <c r="AWA7" s="86"/>
      <c r="AWB7" s="86"/>
      <c r="AWC7" s="86"/>
      <c r="AWD7" s="86"/>
      <c r="AWE7" s="86"/>
      <c r="AWF7" s="86"/>
      <c r="AWG7" s="86"/>
      <c r="AWH7" s="86"/>
      <c r="AWI7" s="86"/>
      <c r="AWJ7" s="86"/>
      <c r="AWK7" s="86"/>
      <c r="AWL7" s="86"/>
      <c r="AWM7" s="86"/>
      <c r="AWN7" s="86"/>
      <c r="AWO7" s="86"/>
      <c r="AWP7" s="86"/>
      <c r="AWQ7" s="86"/>
      <c r="AWR7" s="86"/>
      <c r="AWS7" s="86"/>
      <c r="AWT7" s="86"/>
      <c r="AWU7" s="86"/>
      <c r="AWV7" s="86"/>
      <c r="AWW7" s="86"/>
      <c r="AWX7" s="86"/>
      <c r="AWY7" s="86"/>
      <c r="AWZ7" s="86"/>
      <c r="AXA7" s="86"/>
      <c r="AXB7" s="86"/>
      <c r="AXC7" s="86"/>
      <c r="AXD7" s="86"/>
      <c r="AXE7" s="86"/>
      <c r="AXF7" s="86"/>
      <c r="AXG7" s="86"/>
      <c r="AXH7" s="86"/>
      <c r="AXI7" s="86"/>
      <c r="AXJ7" s="86"/>
      <c r="AXK7" s="86"/>
      <c r="AXL7" s="86"/>
      <c r="AXM7" s="86"/>
      <c r="AXN7" s="86"/>
      <c r="AXO7" s="86"/>
      <c r="AXP7" s="86"/>
      <c r="AXQ7" s="86"/>
      <c r="AXR7" s="86"/>
      <c r="AXS7" s="86"/>
      <c r="AXT7" s="86"/>
      <c r="AXU7" s="86"/>
      <c r="AXV7" s="86"/>
      <c r="AXW7" s="86"/>
      <c r="AXX7" s="86"/>
      <c r="AXY7" s="86"/>
      <c r="AXZ7" s="86"/>
      <c r="AYA7" s="86"/>
      <c r="AYB7" s="86"/>
      <c r="AYC7" s="86"/>
      <c r="AYD7" s="86"/>
      <c r="AYE7" s="86"/>
      <c r="AYF7" s="86"/>
      <c r="AYG7" s="86"/>
      <c r="AYH7" s="86"/>
      <c r="AYI7" s="86"/>
      <c r="AYJ7" s="86"/>
      <c r="AYK7" s="86"/>
      <c r="AYL7" s="86"/>
      <c r="AYM7" s="86"/>
      <c r="AYN7" s="86"/>
      <c r="AYO7" s="86"/>
      <c r="AYP7" s="86"/>
      <c r="AYQ7" s="86"/>
      <c r="AYR7" s="86"/>
      <c r="AYS7" s="86"/>
      <c r="AYT7" s="86"/>
      <c r="AYU7" s="86"/>
      <c r="AYV7" s="86"/>
      <c r="AYW7" s="86"/>
      <c r="AYX7" s="86"/>
      <c r="AYY7" s="86"/>
      <c r="AYZ7" s="86"/>
      <c r="AZA7" s="86"/>
      <c r="AZB7" s="86"/>
      <c r="AZC7" s="86"/>
      <c r="AZD7" s="86"/>
      <c r="AZE7" s="86"/>
      <c r="AZF7" s="86"/>
      <c r="AZG7" s="86"/>
      <c r="AZH7" s="86"/>
      <c r="AZI7" s="86"/>
      <c r="AZJ7" s="86"/>
      <c r="AZK7" s="86"/>
      <c r="AZL7" s="86"/>
      <c r="AZM7" s="86"/>
      <c r="AZN7" s="86"/>
      <c r="AZO7" s="86"/>
      <c r="AZP7" s="86"/>
      <c r="AZQ7" s="86"/>
      <c r="AZR7" s="86"/>
      <c r="AZS7" s="86"/>
      <c r="AZT7" s="86"/>
      <c r="AZU7" s="86"/>
      <c r="AZV7" s="86"/>
      <c r="AZW7" s="86"/>
      <c r="AZX7" s="86"/>
      <c r="AZY7" s="86"/>
      <c r="AZZ7" s="86"/>
      <c r="BAA7" s="86"/>
      <c r="BAB7" s="86"/>
      <c r="BAC7" s="86"/>
      <c r="BAD7" s="86"/>
      <c r="BAE7" s="86"/>
      <c r="BAF7" s="86"/>
      <c r="BAG7" s="86"/>
      <c r="BAH7" s="86"/>
      <c r="BAI7" s="86"/>
      <c r="BAJ7" s="86"/>
      <c r="BAK7" s="86"/>
      <c r="BAL7" s="86"/>
      <c r="BAM7" s="86"/>
      <c r="BAN7" s="86"/>
      <c r="BAO7" s="86"/>
      <c r="BAP7" s="86"/>
      <c r="BAQ7" s="86"/>
      <c r="BAR7" s="86"/>
      <c r="BAS7" s="86"/>
      <c r="BAT7" s="86"/>
      <c r="BAU7" s="86"/>
      <c r="BAV7" s="86"/>
      <c r="BAW7" s="86"/>
      <c r="BAX7" s="86"/>
      <c r="BAY7" s="86"/>
      <c r="BAZ7" s="86"/>
      <c r="BBA7" s="86"/>
      <c r="BBB7" s="86"/>
      <c r="BBC7" s="86"/>
      <c r="BBD7" s="86"/>
      <c r="BBE7" s="86"/>
      <c r="BBF7" s="86"/>
      <c r="BBG7" s="86"/>
      <c r="BBH7" s="86"/>
      <c r="BBI7" s="86"/>
      <c r="BBJ7" s="86"/>
      <c r="BBK7" s="86"/>
      <c r="BBL7" s="86"/>
      <c r="BBM7" s="86"/>
      <c r="BBN7" s="86"/>
      <c r="BBO7" s="86"/>
      <c r="BBP7" s="86"/>
      <c r="BBQ7" s="86"/>
      <c r="BBR7" s="86"/>
      <c r="BBS7" s="86"/>
      <c r="BBT7" s="86"/>
      <c r="BBU7" s="86"/>
      <c r="BBV7" s="86"/>
      <c r="BBW7" s="86"/>
      <c r="BBX7" s="86"/>
      <c r="BBY7" s="86"/>
      <c r="BBZ7" s="86"/>
      <c r="BCA7" s="86"/>
      <c r="BCB7" s="86"/>
      <c r="BCC7" s="86"/>
      <c r="BCD7" s="86"/>
      <c r="BCE7" s="86"/>
      <c r="BCF7" s="86"/>
      <c r="BCG7" s="86"/>
      <c r="BCH7" s="86"/>
      <c r="BCI7" s="86"/>
      <c r="BCJ7" s="86"/>
      <c r="BCK7" s="86"/>
      <c r="BCL7" s="86"/>
      <c r="BCM7" s="86"/>
      <c r="BCN7" s="86"/>
      <c r="BCO7" s="86"/>
      <c r="BCP7" s="86"/>
      <c r="BCQ7" s="86"/>
      <c r="BCR7" s="86"/>
      <c r="BCS7" s="86"/>
      <c r="BCT7" s="86"/>
      <c r="BCU7" s="86"/>
      <c r="BCV7" s="86"/>
      <c r="BCW7" s="86"/>
      <c r="BCX7" s="86"/>
      <c r="BCY7" s="86"/>
      <c r="BCZ7" s="86"/>
      <c r="BDA7" s="86"/>
      <c r="BDB7" s="86"/>
      <c r="BDC7" s="86"/>
      <c r="BDD7" s="86"/>
      <c r="BDE7" s="86"/>
      <c r="BDF7" s="86"/>
      <c r="BDG7" s="86"/>
      <c r="BDH7" s="86"/>
      <c r="BDI7" s="86"/>
      <c r="BDJ7" s="86"/>
      <c r="BDK7" s="86"/>
      <c r="BDL7" s="86"/>
      <c r="BDM7" s="86"/>
      <c r="BDN7" s="86"/>
      <c r="BDO7" s="86"/>
      <c r="BDP7" s="86"/>
      <c r="BDQ7" s="86"/>
      <c r="BDR7" s="86"/>
      <c r="BDS7" s="86"/>
      <c r="BDT7" s="86"/>
      <c r="BDU7" s="86"/>
      <c r="BDV7" s="86"/>
      <c r="BDW7" s="86"/>
      <c r="BDX7" s="86"/>
      <c r="BDY7" s="86"/>
      <c r="BDZ7" s="86"/>
      <c r="BEA7" s="86"/>
      <c r="BEB7" s="86"/>
      <c r="BEC7" s="86"/>
      <c r="BED7" s="86"/>
      <c r="BEE7" s="86"/>
      <c r="BEF7" s="86"/>
      <c r="BEG7" s="86"/>
      <c r="BEH7" s="86"/>
      <c r="BEI7" s="86"/>
      <c r="BEJ7" s="86"/>
      <c r="BEK7" s="86"/>
      <c r="BEL7" s="86"/>
      <c r="BEM7" s="86"/>
      <c r="BEN7" s="86"/>
      <c r="BEO7" s="86"/>
      <c r="BEP7" s="86"/>
      <c r="BEQ7" s="86"/>
      <c r="BER7" s="86"/>
      <c r="BES7" s="86"/>
      <c r="BET7" s="86"/>
      <c r="BEU7" s="86"/>
      <c r="BEV7" s="86"/>
      <c r="BEW7" s="86"/>
      <c r="BEX7" s="86"/>
      <c r="BEY7" s="86"/>
      <c r="BEZ7" s="86"/>
      <c r="BFA7" s="86"/>
      <c r="BFB7" s="86"/>
      <c r="BFC7" s="86"/>
      <c r="BFD7" s="86"/>
      <c r="BFE7" s="86"/>
      <c r="BFF7" s="86"/>
      <c r="BFG7" s="86"/>
      <c r="BFH7" s="86"/>
      <c r="BFI7" s="86"/>
      <c r="BFJ7" s="86"/>
      <c r="BFK7" s="86"/>
      <c r="BFL7" s="86"/>
      <c r="BFM7" s="86"/>
      <c r="BFN7" s="86"/>
      <c r="BFO7" s="86"/>
      <c r="BFP7" s="86"/>
      <c r="BFQ7" s="86"/>
      <c r="BFR7" s="86"/>
      <c r="BFS7" s="86"/>
      <c r="BFT7" s="86"/>
      <c r="BFU7" s="86"/>
      <c r="BFV7" s="86"/>
      <c r="BFW7" s="86"/>
      <c r="BFX7" s="86"/>
      <c r="BFY7" s="86"/>
      <c r="BFZ7" s="86"/>
      <c r="BGA7" s="86"/>
      <c r="BGB7" s="86"/>
      <c r="BGC7" s="86"/>
      <c r="BGD7" s="86"/>
      <c r="BGE7" s="86"/>
      <c r="BGF7" s="86"/>
      <c r="BGG7" s="86"/>
      <c r="BGH7" s="86"/>
      <c r="BGI7" s="86"/>
      <c r="BGJ7" s="86"/>
      <c r="BGK7" s="86"/>
      <c r="BGL7" s="86"/>
      <c r="BGM7" s="86"/>
      <c r="BGN7" s="86"/>
      <c r="BGO7" s="86"/>
      <c r="BGP7" s="86"/>
      <c r="BGQ7" s="86"/>
      <c r="BGR7" s="86"/>
      <c r="BGS7" s="86"/>
      <c r="BGT7" s="86"/>
      <c r="BGU7" s="86"/>
      <c r="BGV7" s="86"/>
      <c r="BGW7" s="86"/>
      <c r="BGX7" s="86"/>
      <c r="BGY7" s="86"/>
      <c r="BGZ7" s="86"/>
      <c r="BHA7" s="86"/>
      <c r="BHB7" s="86"/>
      <c r="BHC7" s="86"/>
      <c r="BHD7" s="86"/>
      <c r="BHE7" s="86"/>
      <c r="BHF7" s="86"/>
      <c r="BHG7" s="86"/>
      <c r="BHH7" s="86"/>
      <c r="BHI7" s="86"/>
      <c r="BHJ7" s="86"/>
      <c r="BHK7" s="86"/>
      <c r="BHL7" s="86"/>
      <c r="BHM7" s="86"/>
      <c r="BHN7" s="86"/>
      <c r="BHO7" s="86"/>
      <c r="BHP7" s="86"/>
      <c r="BHQ7" s="86"/>
      <c r="BHR7" s="86"/>
      <c r="BHS7" s="86"/>
      <c r="BHT7" s="86"/>
      <c r="BHU7" s="86"/>
      <c r="BHV7" s="86"/>
      <c r="BHW7" s="86"/>
      <c r="BHX7" s="86"/>
      <c r="BHY7" s="86"/>
      <c r="BHZ7" s="86"/>
      <c r="BIA7" s="86"/>
      <c r="BIB7" s="86"/>
      <c r="BIC7" s="86"/>
      <c r="BID7" s="86"/>
      <c r="BIE7" s="86"/>
      <c r="BIF7" s="86"/>
      <c r="BIG7" s="86"/>
      <c r="BIH7" s="86"/>
      <c r="BII7" s="86"/>
      <c r="BIJ7" s="86"/>
      <c r="BIK7" s="86"/>
      <c r="BIL7" s="86"/>
      <c r="BIM7" s="86"/>
      <c r="BIN7" s="86"/>
      <c r="BIO7" s="86"/>
      <c r="BIP7" s="86"/>
      <c r="BIQ7" s="86"/>
      <c r="BIR7" s="86"/>
      <c r="BIS7" s="86"/>
      <c r="BIT7" s="86"/>
      <c r="BIU7" s="86"/>
      <c r="BIV7" s="86"/>
      <c r="BIW7" s="86"/>
      <c r="BIX7" s="86"/>
      <c r="BIY7" s="86"/>
      <c r="BIZ7" s="86"/>
      <c r="BJA7" s="86"/>
      <c r="BJB7" s="86"/>
      <c r="BJC7" s="86"/>
      <c r="BJD7" s="86"/>
      <c r="BJE7" s="86"/>
      <c r="BJF7" s="86"/>
      <c r="BJG7" s="86"/>
      <c r="BJH7" s="86"/>
      <c r="BJI7" s="86"/>
      <c r="BJJ7" s="86"/>
      <c r="BJK7" s="86"/>
      <c r="BJL7" s="86"/>
      <c r="BJM7" s="86"/>
      <c r="BJN7" s="86"/>
      <c r="BJO7" s="86"/>
      <c r="BJP7" s="86"/>
      <c r="BJQ7" s="86"/>
      <c r="BJR7" s="86"/>
      <c r="BJS7" s="86"/>
      <c r="BJT7" s="86"/>
      <c r="BJU7" s="86"/>
      <c r="BJV7" s="86"/>
      <c r="BJW7" s="86"/>
      <c r="BJX7" s="86"/>
      <c r="BJY7" s="86"/>
      <c r="BJZ7" s="86"/>
      <c r="BKA7" s="86"/>
      <c r="BKB7" s="86"/>
      <c r="BKC7" s="86"/>
      <c r="BKD7" s="86"/>
      <c r="BKE7" s="86"/>
      <c r="BKF7" s="86"/>
      <c r="BKG7" s="86"/>
      <c r="BKH7" s="86"/>
      <c r="BKI7" s="86"/>
      <c r="BKJ7" s="86"/>
      <c r="BKK7" s="86"/>
      <c r="BKL7" s="86"/>
      <c r="BKM7" s="86"/>
      <c r="BKN7" s="86"/>
      <c r="BKO7" s="86"/>
      <c r="BKP7" s="86"/>
      <c r="BKQ7" s="86"/>
      <c r="BKR7" s="86"/>
      <c r="BKS7" s="86"/>
      <c r="BKT7" s="86"/>
      <c r="BKU7" s="86"/>
      <c r="BKV7" s="86"/>
      <c r="BKW7" s="86"/>
      <c r="BKX7" s="86"/>
      <c r="BKY7" s="86"/>
      <c r="BKZ7" s="86"/>
      <c r="BLA7" s="86"/>
      <c r="BLB7" s="86"/>
      <c r="BLC7" s="86"/>
      <c r="BLD7" s="86"/>
      <c r="BLE7" s="86"/>
      <c r="BLF7" s="86"/>
      <c r="BLG7" s="86"/>
      <c r="BLH7" s="86"/>
      <c r="BLI7" s="86"/>
      <c r="BLJ7" s="86"/>
      <c r="BLK7" s="86"/>
      <c r="BLL7" s="86"/>
      <c r="BLM7" s="86"/>
      <c r="BLN7" s="86"/>
      <c r="BLO7" s="86"/>
      <c r="BLP7" s="86"/>
      <c r="BLQ7" s="86"/>
      <c r="BLR7" s="86"/>
      <c r="BLS7" s="86"/>
      <c r="BLT7" s="86"/>
      <c r="BLU7" s="86"/>
      <c r="BLV7" s="86"/>
      <c r="BLW7" s="86"/>
      <c r="BLX7" s="86"/>
      <c r="BLY7" s="86"/>
      <c r="BLZ7" s="86"/>
      <c r="BMA7" s="86"/>
      <c r="BMB7" s="86"/>
      <c r="BMC7" s="86"/>
      <c r="BMD7" s="86"/>
      <c r="BME7" s="86"/>
      <c r="BMF7" s="86"/>
      <c r="BMG7" s="86"/>
      <c r="BMH7" s="86"/>
      <c r="BMI7" s="86"/>
      <c r="BMJ7" s="86"/>
      <c r="BMK7" s="86"/>
      <c r="BML7" s="86"/>
      <c r="BMM7" s="86"/>
      <c r="BMN7" s="86"/>
      <c r="BMO7" s="86"/>
      <c r="BMP7" s="86"/>
      <c r="BMQ7" s="86"/>
      <c r="BMR7" s="86"/>
      <c r="BMS7" s="86"/>
      <c r="BMT7" s="86"/>
      <c r="BMU7" s="86"/>
      <c r="BMV7" s="86"/>
      <c r="BMW7" s="86"/>
      <c r="BMX7" s="86"/>
      <c r="BMY7" s="86"/>
      <c r="BMZ7" s="86"/>
      <c r="BNA7" s="86"/>
      <c r="BNB7" s="86"/>
      <c r="BNC7" s="86"/>
      <c r="BND7" s="86"/>
      <c r="BNE7" s="86"/>
      <c r="BNF7" s="86"/>
      <c r="BNG7" s="86"/>
      <c r="BNH7" s="86"/>
      <c r="BNI7" s="86"/>
      <c r="BNJ7" s="86"/>
      <c r="BNK7" s="86"/>
      <c r="BNL7" s="86"/>
      <c r="BNM7" s="86"/>
      <c r="BNN7" s="86"/>
      <c r="BNO7" s="86"/>
      <c r="BNP7" s="86"/>
      <c r="BNQ7" s="86"/>
      <c r="BNR7" s="86"/>
      <c r="BNS7" s="86"/>
      <c r="BNT7" s="86"/>
      <c r="BNU7" s="86"/>
      <c r="BNV7" s="86"/>
      <c r="BNW7" s="86"/>
      <c r="BNX7" s="86"/>
      <c r="BNY7" s="86"/>
      <c r="BNZ7" s="86"/>
      <c r="BOA7" s="86"/>
      <c r="BOB7" s="86"/>
      <c r="BOC7" s="86"/>
      <c r="BOD7" s="86"/>
      <c r="BOE7" s="86"/>
      <c r="BOF7" s="86"/>
      <c r="BOG7" s="86"/>
      <c r="BOH7" s="86"/>
      <c r="BOI7" s="86"/>
      <c r="BOJ7" s="86"/>
      <c r="BOK7" s="86"/>
      <c r="BOL7" s="86"/>
      <c r="BOM7" s="86"/>
      <c r="BON7" s="86"/>
      <c r="BOO7" s="86"/>
      <c r="BOP7" s="86"/>
      <c r="BOQ7" s="86"/>
      <c r="BOR7" s="86"/>
      <c r="BOS7" s="86"/>
      <c r="BOT7" s="86"/>
      <c r="BOU7" s="86"/>
      <c r="BOV7" s="86"/>
      <c r="BOW7" s="86"/>
      <c r="BOX7" s="86"/>
      <c r="BOY7" s="86"/>
      <c r="BOZ7" s="86"/>
      <c r="BPA7" s="86"/>
      <c r="BPB7" s="86"/>
      <c r="BPC7" s="86"/>
      <c r="BPD7" s="86"/>
      <c r="BPE7" s="86"/>
      <c r="BPF7" s="86"/>
      <c r="BPG7" s="86"/>
      <c r="BPH7" s="86"/>
      <c r="BPI7" s="86"/>
      <c r="BPJ7" s="86"/>
      <c r="BPK7" s="86"/>
      <c r="BPL7" s="86"/>
      <c r="BPM7" s="86"/>
      <c r="BPN7" s="86"/>
      <c r="BPO7" s="86"/>
      <c r="BPP7" s="86"/>
      <c r="BPQ7" s="86"/>
      <c r="BPR7" s="86"/>
      <c r="BPS7" s="86"/>
      <c r="BPT7" s="86"/>
      <c r="BPU7" s="86"/>
      <c r="BPV7" s="86"/>
      <c r="BPW7" s="86"/>
      <c r="BPX7" s="86"/>
      <c r="BPY7" s="86"/>
      <c r="BPZ7" s="86"/>
      <c r="BQA7" s="86"/>
      <c r="BQB7" s="86"/>
      <c r="BQC7" s="86"/>
      <c r="BQD7" s="86"/>
      <c r="BQE7" s="86"/>
      <c r="BQF7" s="86"/>
      <c r="BQG7" s="86"/>
      <c r="BQH7" s="86"/>
      <c r="BQI7" s="86"/>
      <c r="BQJ7" s="86"/>
      <c r="BQK7" s="86"/>
      <c r="BQL7" s="86"/>
      <c r="BQM7" s="86"/>
      <c r="BQN7" s="86"/>
      <c r="BQO7" s="86"/>
      <c r="BQP7" s="86"/>
      <c r="BQQ7" s="86"/>
      <c r="BQR7" s="86"/>
      <c r="BQS7" s="86"/>
      <c r="BQT7" s="86"/>
      <c r="BQU7" s="86"/>
      <c r="BQV7" s="86"/>
      <c r="BQW7" s="86"/>
      <c r="BQX7" s="86"/>
      <c r="BQY7" s="86"/>
      <c r="BQZ7" s="86"/>
      <c r="BRA7" s="86"/>
      <c r="BRB7" s="86"/>
      <c r="BRC7" s="86"/>
      <c r="BRD7" s="86"/>
      <c r="BRE7" s="86"/>
      <c r="BRF7" s="86"/>
      <c r="BRG7" s="86"/>
      <c r="BRH7" s="86"/>
      <c r="BRI7" s="86"/>
      <c r="BRJ7" s="86"/>
      <c r="BRK7" s="86"/>
      <c r="BRL7" s="86"/>
      <c r="BRM7" s="86"/>
      <c r="BRN7" s="86"/>
      <c r="BRO7" s="86"/>
      <c r="BRP7" s="86"/>
      <c r="BRQ7" s="86"/>
      <c r="BRR7" s="86"/>
      <c r="BRS7" s="86"/>
      <c r="BRT7" s="86"/>
      <c r="BRU7" s="86"/>
      <c r="BRV7" s="86"/>
      <c r="BRW7" s="86"/>
      <c r="BRX7" s="86"/>
      <c r="BRY7" s="86"/>
      <c r="BRZ7" s="86"/>
      <c r="BSA7" s="86"/>
      <c r="BSB7" s="86"/>
      <c r="BSC7" s="86"/>
      <c r="BSD7" s="86"/>
      <c r="BSE7" s="86"/>
      <c r="BSF7" s="86"/>
      <c r="BSG7" s="86"/>
      <c r="BSH7" s="86"/>
      <c r="BSI7" s="86"/>
      <c r="BSJ7" s="86"/>
      <c r="BSK7" s="86"/>
      <c r="BSL7" s="86"/>
      <c r="BSM7" s="86"/>
      <c r="BSN7" s="86"/>
      <c r="BSO7" s="86"/>
      <c r="BSP7" s="86"/>
      <c r="BSQ7" s="86"/>
      <c r="BSR7" s="86"/>
      <c r="BSS7" s="86"/>
      <c r="BST7" s="86"/>
      <c r="BSU7" s="86"/>
      <c r="BSV7" s="86"/>
      <c r="BSW7" s="86"/>
      <c r="BSX7" s="86"/>
      <c r="BSY7" s="86"/>
      <c r="BSZ7" s="86"/>
      <c r="BTA7" s="86"/>
      <c r="BTB7" s="86"/>
      <c r="BTC7" s="86"/>
      <c r="BTD7" s="86"/>
      <c r="BTE7" s="86"/>
      <c r="BTF7" s="86"/>
      <c r="BTG7" s="86"/>
      <c r="BTH7" s="86"/>
      <c r="BTI7" s="86"/>
      <c r="BTJ7" s="86"/>
      <c r="BTK7" s="86"/>
      <c r="BTL7" s="86"/>
      <c r="BTM7" s="86"/>
      <c r="BTN7" s="86"/>
      <c r="BTO7" s="86"/>
      <c r="BTP7" s="86"/>
      <c r="BTQ7" s="86"/>
      <c r="BTR7" s="86"/>
      <c r="BTS7" s="86"/>
      <c r="BTT7" s="86"/>
      <c r="BTU7" s="86"/>
      <c r="BTV7" s="86"/>
      <c r="BTW7" s="86"/>
      <c r="BTX7" s="86"/>
      <c r="BTY7" s="86"/>
      <c r="BTZ7" s="86"/>
      <c r="BUA7" s="86"/>
      <c r="BUB7" s="86"/>
      <c r="BUC7" s="86"/>
      <c r="BUD7" s="86"/>
      <c r="BUE7" s="86"/>
      <c r="BUF7" s="86"/>
      <c r="BUG7" s="86"/>
      <c r="BUH7" s="86"/>
      <c r="BUI7" s="86"/>
      <c r="BUJ7" s="86"/>
      <c r="BUK7" s="86"/>
      <c r="BUL7" s="86"/>
      <c r="BUM7" s="86"/>
      <c r="BUN7" s="86"/>
      <c r="BUO7" s="86"/>
      <c r="BUP7" s="86"/>
      <c r="BUQ7" s="86"/>
      <c r="BUR7" s="86"/>
      <c r="BUS7" s="86"/>
      <c r="BUT7" s="86"/>
      <c r="BUU7" s="86"/>
      <c r="BUV7" s="86"/>
      <c r="BUW7" s="86"/>
      <c r="BUX7" s="86"/>
      <c r="BUY7" s="86"/>
      <c r="BUZ7" s="86"/>
      <c r="BVA7" s="86"/>
      <c r="BVB7" s="86"/>
      <c r="BVC7" s="86"/>
      <c r="BVD7" s="86"/>
      <c r="BVE7" s="86"/>
      <c r="BVF7" s="86"/>
      <c r="BVG7" s="86"/>
      <c r="BVH7" s="86"/>
      <c r="BVI7" s="86"/>
      <c r="BVJ7" s="86"/>
      <c r="BVK7" s="86"/>
      <c r="BVL7" s="86"/>
      <c r="BVM7" s="86"/>
      <c r="BVN7" s="86"/>
      <c r="BVO7" s="86"/>
      <c r="BVP7" s="86"/>
      <c r="BVQ7" s="86"/>
      <c r="BVR7" s="86"/>
      <c r="BVS7" s="86"/>
      <c r="BVT7" s="86"/>
      <c r="BVU7" s="86"/>
      <c r="BVV7" s="86"/>
      <c r="BVW7" s="86"/>
      <c r="BVX7" s="86"/>
      <c r="BVY7" s="86"/>
      <c r="BVZ7" s="86"/>
      <c r="BWA7" s="86"/>
      <c r="BWB7" s="86"/>
      <c r="BWC7" s="86"/>
      <c r="BWD7" s="86"/>
      <c r="BWE7" s="86"/>
      <c r="BWF7" s="86"/>
      <c r="BWG7" s="86"/>
      <c r="BWH7" s="86"/>
      <c r="BWI7" s="86"/>
      <c r="BWJ7" s="86"/>
      <c r="BWK7" s="86"/>
      <c r="BWL7" s="86"/>
      <c r="BWM7" s="86"/>
      <c r="BWN7" s="86"/>
      <c r="BWO7" s="86"/>
      <c r="BWP7" s="86"/>
      <c r="BWQ7" s="86"/>
      <c r="BWR7" s="86"/>
      <c r="BWS7" s="86"/>
      <c r="BWT7" s="86"/>
      <c r="BWU7" s="86"/>
      <c r="BWV7" s="86"/>
      <c r="BWW7" s="86"/>
      <c r="BWX7" s="86"/>
      <c r="BWY7" s="86"/>
      <c r="BWZ7" s="86"/>
      <c r="BXA7" s="86"/>
      <c r="BXB7" s="86"/>
      <c r="BXC7" s="86"/>
      <c r="BXD7" s="86"/>
      <c r="BXE7" s="86"/>
      <c r="BXF7" s="86"/>
      <c r="BXG7" s="86"/>
      <c r="BXH7" s="86"/>
      <c r="BXI7" s="86"/>
      <c r="BXJ7" s="86"/>
      <c r="BXK7" s="86"/>
      <c r="BXL7" s="86"/>
      <c r="BXM7" s="86"/>
      <c r="BXN7" s="86"/>
      <c r="BXO7" s="86"/>
      <c r="BXP7" s="86"/>
      <c r="BXQ7" s="86"/>
      <c r="BXR7" s="86"/>
      <c r="BXS7" s="86"/>
      <c r="BXT7" s="86"/>
      <c r="BXU7" s="86"/>
      <c r="BXV7" s="86"/>
      <c r="BXW7" s="86"/>
      <c r="BXX7" s="86"/>
      <c r="BXY7" s="86"/>
      <c r="BXZ7" s="86"/>
      <c r="BYA7" s="86"/>
      <c r="BYB7" s="86"/>
      <c r="BYC7" s="86"/>
      <c r="BYD7" s="86"/>
      <c r="BYE7" s="86"/>
      <c r="BYF7" s="86"/>
      <c r="BYG7" s="86"/>
      <c r="BYH7" s="86"/>
      <c r="BYI7" s="86"/>
      <c r="BYJ7" s="86"/>
      <c r="BYK7" s="86"/>
      <c r="BYL7" s="86"/>
      <c r="BYM7" s="86"/>
      <c r="BYN7" s="86"/>
      <c r="BYO7" s="86"/>
      <c r="BYP7" s="86"/>
      <c r="BYQ7" s="86"/>
      <c r="BYR7" s="86"/>
      <c r="BYS7" s="86"/>
      <c r="BYT7" s="86"/>
      <c r="BYU7" s="86"/>
      <c r="BYV7" s="86"/>
      <c r="BYW7" s="86"/>
      <c r="BYX7" s="86"/>
      <c r="BYY7" s="86"/>
      <c r="BYZ7" s="86"/>
      <c r="BZA7" s="86"/>
      <c r="BZB7" s="86"/>
      <c r="BZC7" s="86"/>
      <c r="BZD7" s="86"/>
      <c r="BZE7" s="86"/>
      <c r="BZF7" s="86"/>
      <c r="BZG7" s="86"/>
      <c r="BZH7" s="86"/>
      <c r="BZI7" s="86"/>
      <c r="BZJ7" s="86"/>
      <c r="BZK7" s="86"/>
      <c r="BZL7" s="86"/>
      <c r="BZM7" s="86"/>
      <c r="BZN7" s="86"/>
      <c r="BZO7" s="86"/>
      <c r="BZP7" s="86"/>
      <c r="BZQ7" s="86"/>
      <c r="BZR7" s="86"/>
      <c r="BZS7" s="86"/>
      <c r="BZT7" s="86"/>
      <c r="BZU7" s="86"/>
      <c r="BZV7" s="86"/>
      <c r="BZW7" s="86"/>
      <c r="BZX7" s="86"/>
      <c r="BZY7" s="86"/>
      <c r="BZZ7" s="86"/>
      <c r="CAA7" s="86"/>
      <c r="CAB7" s="86"/>
      <c r="CAC7" s="86"/>
      <c r="CAD7" s="86"/>
      <c r="CAE7" s="86"/>
      <c r="CAF7" s="86"/>
      <c r="CAG7" s="86"/>
      <c r="CAH7" s="86"/>
      <c r="CAI7" s="86"/>
      <c r="CAJ7" s="86"/>
      <c r="CAK7" s="86"/>
      <c r="CAL7" s="86"/>
      <c r="CAM7" s="86"/>
      <c r="CAN7" s="86"/>
      <c r="CAO7" s="86"/>
      <c r="CAP7" s="86"/>
      <c r="CAQ7" s="86"/>
      <c r="CAR7" s="86"/>
      <c r="CAS7" s="86"/>
      <c r="CAT7" s="86"/>
      <c r="CAU7" s="86"/>
      <c r="CAV7" s="86"/>
      <c r="CAW7" s="86"/>
      <c r="CAX7" s="86"/>
      <c r="CAY7" s="86"/>
      <c r="CAZ7" s="86"/>
      <c r="CBA7" s="86"/>
      <c r="CBB7" s="86"/>
      <c r="CBC7" s="86"/>
      <c r="CBD7" s="86"/>
      <c r="CBE7" s="86"/>
      <c r="CBF7" s="86"/>
      <c r="CBG7" s="86"/>
      <c r="CBH7" s="86"/>
      <c r="CBI7" s="86"/>
      <c r="CBJ7" s="86"/>
      <c r="CBK7" s="86"/>
      <c r="CBL7" s="86"/>
      <c r="CBM7" s="86"/>
      <c r="CBN7" s="86"/>
      <c r="CBO7" s="86"/>
      <c r="CBP7" s="86"/>
      <c r="CBQ7" s="86"/>
      <c r="CBR7" s="86"/>
      <c r="CBS7" s="86"/>
      <c r="CBT7" s="86"/>
      <c r="CBU7" s="86"/>
      <c r="CBV7" s="86"/>
      <c r="CBW7" s="86"/>
      <c r="CBX7" s="86"/>
      <c r="CBY7" s="86"/>
      <c r="CBZ7" s="86"/>
      <c r="CCA7" s="86"/>
      <c r="CCB7" s="86"/>
      <c r="CCC7" s="86"/>
      <c r="CCD7" s="86"/>
      <c r="CCE7" s="86"/>
      <c r="CCF7" s="86"/>
      <c r="CCG7" s="86"/>
      <c r="CCH7" s="86"/>
      <c r="CCI7" s="86"/>
      <c r="CCJ7" s="86"/>
      <c r="CCK7" s="86"/>
      <c r="CCL7" s="86"/>
      <c r="CCM7" s="86"/>
      <c r="CCN7" s="86"/>
      <c r="CCO7" s="86"/>
      <c r="CCP7" s="86"/>
      <c r="CCQ7" s="86"/>
      <c r="CCR7" s="86"/>
      <c r="CCS7" s="86"/>
      <c r="CCT7" s="86"/>
      <c r="CCU7" s="86"/>
      <c r="CCV7" s="86"/>
      <c r="CCW7" s="86"/>
      <c r="CCX7" s="86"/>
      <c r="CCY7" s="86"/>
      <c r="CCZ7" s="86"/>
      <c r="CDA7" s="86"/>
      <c r="CDB7" s="86"/>
      <c r="CDC7" s="86"/>
      <c r="CDD7" s="86"/>
      <c r="CDE7" s="86"/>
      <c r="CDF7" s="86"/>
      <c r="CDG7" s="86"/>
      <c r="CDH7" s="86"/>
      <c r="CDI7" s="86"/>
      <c r="CDJ7" s="86"/>
      <c r="CDK7" s="86"/>
      <c r="CDL7" s="86"/>
      <c r="CDM7" s="86"/>
      <c r="CDN7" s="86"/>
      <c r="CDO7" s="86"/>
      <c r="CDP7" s="86"/>
      <c r="CDQ7" s="86"/>
      <c r="CDR7" s="86"/>
      <c r="CDS7" s="86"/>
      <c r="CDT7" s="86"/>
      <c r="CDU7" s="86"/>
      <c r="CDV7" s="86"/>
      <c r="CDW7" s="86"/>
      <c r="CDX7" s="86"/>
      <c r="CDY7" s="86"/>
      <c r="CDZ7" s="86"/>
      <c r="CEA7" s="86"/>
      <c r="CEB7" s="86"/>
      <c r="CEC7" s="86"/>
      <c r="CED7" s="86"/>
      <c r="CEE7" s="86"/>
      <c r="CEF7" s="86"/>
      <c r="CEG7" s="86"/>
      <c r="CEH7" s="86"/>
      <c r="CEI7" s="86"/>
      <c r="CEJ7" s="86"/>
      <c r="CEK7" s="86"/>
      <c r="CEL7" s="86"/>
      <c r="CEM7" s="86"/>
      <c r="CEN7" s="86"/>
      <c r="CEO7" s="86"/>
      <c r="CEP7" s="86"/>
      <c r="CEQ7" s="86"/>
      <c r="CER7" s="86"/>
      <c r="CES7" s="86"/>
      <c r="CET7" s="86"/>
      <c r="CEU7" s="86"/>
      <c r="CEV7" s="86"/>
      <c r="CEW7" s="86"/>
      <c r="CEX7" s="86"/>
      <c r="CEY7" s="86"/>
      <c r="CEZ7" s="86"/>
      <c r="CFA7" s="86"/>
      <c r="CFB7" s="86"/>
      <c r="CFC7" s="86"/>
      <c r="CFD7" s="86"/>
      <c r="CFE7" s="86"/>
      <c r="CFF7" s="86"/>
      <c r="CFG7" s="86"/>
      <c r="CFH7" s="86"/>
      <c r="CFI7" s="86"/>
      <c r="CFJ7" s="86"/>
      <c r="CFK7" s="86"/>
      <c r="CFL7" s="86"/>
      <c r="CFM7" s="86"/>
      <c r="CFN7" s="86"/>
      <c r="CFO7" s="86"/>
      <c r="CFP7" s="86"/>
      <c r="CFQ7" s="86"/>
      <c r="CFR7" s="86"/>
      <c r="CFS7" s="86"/>
      <c r="CFT7" s="86"/>
      <c r="CFU7" s="86"/>
      <c r="CFV7" s="86"/>
      <c r="CFW7" s="86"/>
      <c r="CFX7" s="86"/>
      <c r="CFY7" s="86"/>
      <c r="CFZ7" s="86"/>
      <c r="CGA7" s="86"/>
      <c r="CGB7" s="86"/>
      <c r="CGC7" s="86"/>
      <c r="CGD7" s="86"/>
      <c r="CGE7" s="86"/>
      <c r="CGF7" s="86"/>
      <c r="CGG7" s="86"/>
      <c r="CGH7" s="86"/>
      <c r="CGI7" s="86"/>
      <c r="CGJ7" s="86"/>
      <c r="CGK7" s="86"/>
      <c r="CGL7" s="86"/>
      <c r="CGM7" s="86"/>
      <c r="CGN7" s="86"/>
      <c r="CGO7" s="86"/>
      <c r="CGP7" s="86"/>
      <c r="CGQ7" s="86"/>
      <c r="CGR7" s="86"/>
      <c r="CGS7" s="86"/>
      <c r="CGT7" s="86"/>
      <c r="CGU7" s="86"/>
      <c r="CGV7" s="86"/>
      <c r="CGW7" s="86"/>
      <c r="CGX7" s="86"/>
      <c r="CGY7" s="86"/>
      <c r="CGZ7" s="86"/>
      <c r="CHA7" s="86"/>
      <c r="CHB7" s="86"/>
      <c r="CHC7" s="86"/>
      <c r="CHD7" s="86"/>
      <c r="CHE7" s="86"/>
      <c r="CHF7" s="86"/>
      <c r="CHG7" s="86"/>
      <c r="CHH7" s="86"/>
      <c r="CHI7" s="86"/>
      <c r="CHJ7" s="86"/>
      <c r="CHK7" s="86"/>
      <c r="CHL7" s="86"/>
      <c r="CHM7" s="86"/>
      <c r="CHN7" s="86"/>
      <c r="CHO7" s="86"/>
      <c r="CHP7" s="86"/>
      <c r="CHQ7" s="86"/>
      <c r="CHR7" s="86"/>
      <c r="CHS7" s="86"/>
      <c r="CHT7" s="86"/>
      <c r="CHU7" s="86"/>
      <c r="CHV7" s="86"/>
      <c r="CHW7" s="86"/>
      <c r="CHX7" s="86"/>
      <c r="CHY7" s="86"/>
      <c r="CHZ7" s="86"/>
      <c r="CIA7" s="86"/>
      <c r="CIB7" s="86"/>
      <c r="CIC7" s="86"/>
      <c r="CID7" s="86"/>
      <c r="CIE7" s="86"/>
      <c r="CIF7" s="86"/>
      <c r="CIG7" s="86"/>
      <c r="CIH7" s="86"/>
      <c r="CII7" s="86"/>
      <c r="CIJ7" s="86"/>
      <c r="CIK7" s="86"/>
      <c r="CIL7" s="86"/>
      <c r="CIM7" s="86"/>
      <c r="CIN7" s="86"/>
      <c r="CIO7" s="86"/>
      <c r="CIP7" s="86"/>
      <c r="CIQ7" s="86"/>
      <c r="CIR7" s="86"/>
      <c r="CIS7" s="86"/>
      <c r="CIT7" s="86"/>
      <c r="CIU7" s="86"/>
      <c r="CIV7" s="86"/>
      <c r="CIW7" s="86"/>
      <c r="CIX7" s="86"/>
      <c r="CIY7" s="86"/>
      <c r="CIZ7" s="86"/>
      <c r="CJA7" s="86"/>
      <c r="CJB7" s="86"/>
      <c r="CJC7" s="86"/>
      <c r="CJD7" s="86"/>
      <c r="CJE7" s="86"/>
      <c r="CJF7" s="86"/>
      <c r="CJG7" s="86"/>
      <c r="CJH7" s="86"/>
      <c r="CJI7" s="86"/>
      <c r="CJJ7" s="86"/>
      <c r="CJK7" s="86"/>
      <c r="CJL7" s="86"/>
      <c r="CJM7" s="86"/>
      <c r="CJN7" s="86"/>
      <c r="CJO7" s="86"/>
      <c r="CJP7" s="86"/>
      <c r="CJQ7" s="86"/>
      <c r="CJR7" s="86"/>
      <c r="CJS7" s="86"/>
      <c r="CJT7" s="86"/>
      <c r="CJU7" s="86"/>
      <c r="CJV7" s="86"/>
      <c r="CJW7" s="86"/>
      <c r="CJX7" s="86"/>
      <c r="CJY7" s="86"/>
      <c r="CJZ7" s="86"/>
      <c r="CKA7" s="86"/>
      <c r="CKB7" s="86"/>
      <c r="CKC7" s="86"/>
      <c r="CKD7" s="86"/>
      <c r="CKE7" s="86"/>
      <c r="CKF7" s="86"/>
      <c r="CKG7" s="86"/>
      <c r="CKH7" s="86"/>
      <c r="CKI7" s="86"/>
      <c r="CKJ7" s="86"/>
      <c r="CKK7" s="86"/>
      <c r="CKL7" s="86"/>
      <c r="CKM7" s="86"/>
      <c r="CKN7" s="86"/>
      <c r="CKO7" s="86"/>
      <c r="CKP7" s="86"/>
      <c r="CKQ7" s="86"/>
      <c r="CKR7" s="86"/>
      <c r="CKS7" s="86"/>
      <c r="CKT7" s="86"/>
      <c r="CKU7" s="86"/>
      <c r="CKV7" s="86"/>
      <c r="CKW7" s="86"/>
      <c r="CKX7" s="86"/>
      <c r="CKY7" s="86"/>
      <c r="CKZ7" s="86"/>
      <c r="CLA7" s="86"/>
      <c r="CLB7" s="86"/>
      <c r="CLC7" s="86"/>
      <c r="CLD7" s="86"/>
      <c r="CLE7" s="86"/>
      <c r="CLF7" s="86"/>
      <c r="CLG7" s="86"/>
      <c r="CLH7" s="86"/>
      <c r="CLI7" s="86"/>
      <c r="CLJ7" s="86"/>
      <c r="CLK7" s="86"/>
      <c r="CLL7" s="86"/>
      <c r="CLM7" s="86"/>
      <c r="CLN7" s="86"/>
      <c r="CLO7" s="86"/>
      <c r="CLP7" s="86"/>
      <c r="CLQ7" s="86"/>
      <c r="CLR7" s="86"/>
      <c r="CLS7" s="86"/>
      <c r="CLT7" s="86"/>
      <c r="CLU7" s="86"/>
      <c r="CLV7" s="86"/>
      <c r="CLW7" s="86"/>
      <c r="CLX7" s="86"/>
      <c r="CLY7" s="86"/>
      <c r="CLZ7" s="86"/>
      <c r="CMA7" s="86"/>
      <c r="CMB7" s="86"/>
      <c r="CMC7" s="86"/>
      <c r="CMD7" s="86"/>
      <c r="CME7" s="86"/>
      <c r="CMF7" s="86"/>
      <c r="CMG7" s="86"/>
      <c r="CMH7" s="86"/>
      <c r="CMI7" s="86"/>
      <c r="CMJ7" s="86"/>
      <c r="CMK7" s="86"/>
      <c r="CML7" s="86"/>
      <c r="CMM7" s="86"/>
      <c r="CMN7" s="86"/>
      <c r="CMO7" s="86"/>
      <c r="CMP7" s="86"/>
      <c r="CMQ7" s="86"/>
      <c r="CMR7" s="86"/>
      <c r="CMS7" s="86"/>
      <c r="CMT7" s="86"/>
      <c r="CMU7" s="86"/>
      <c r="CMV7" s="86"/>
      <c r="CMW7" s="86"/>
      <c r="CMX7" s="86"/>
      <c r="CMY7" s="86"/>
      <c r="CMZ7" s="86"/>
      <c r="CNA7" s="86"/>
      <c r="CNB7" s="86"/>
      <c r="CNC7" s="86"/>
      <c r="CND7" s="86"/>
      <c r="CNE7" s="86"/>
      <c r="CNF7" s="86"/>
      <c r="CNG7" s="86"/>
      <c r="CNH7" s="86"/>
      <c r="CNI7" s="86"/>
      <c r="CNJ7" s="86"/>
      <c r="CNK7" s="86"/>
      <c r="CNL7" s="86"/>
      <c r="CNM7" s="86"/>
      <c r="CNN7" s="86"/>
      <c r="CNO7" s="86"/>
      <c r="CNP7" s="86"/>
      <c r="CNQ7" s="86"/>
      <c r="CNR7" s="86"/>
      <c r="CNS7" s="86"/>
      <c r="CNT7" s="86"/>
      <c r="CNU7" s="86"/>
      <c r="CNV7" s="86"/>
      <c r="CNW7" s="86"/>
      <c r="CNX7" s="86"/>
      <c r="CNY7" s="86"/>
      <c r="CNZ7" s="86"/>
      <c r="COA7" s="86"/>
      <c r="COB7" s="86"/>
      <c r="COC7" s="86"/>
      <c r="COD7" s="86"/>
      <c r="COE7" s="86"/>
      <c r="COF7" s="86"/>
      <c r="COG7" s="86"/>
      <c r="COH7" s="86"/>
      <c r="COI7" s="86"/>
      <c r="COJ7" s="86"/>
      <c r="COK7" s="86"/>
      <c r="COL7" s="86"/>
      <c r="COM7" s="86"/>
      <c r="CON7" s="86"/>
      <c r="COO7" s="86"/>
      <c r="COP7" s="86"/>
      <c r="COQ7" s="86"/>
      <c r="COR7" s="86"/>
      <c r="COS7" s="86"/>
      <c r="COT7" s="86"/>
      <c r="COU7" s="86"/>
      <c r="COV7" s="86"/>
      <c r="COW7" s="86"/>
      <c r="COX7" s="86"/>
      <c r="COY7" s="86"/>
      <c r="COZ7" s="86"/>
      <c r="CPA7" s="86"/>
      <c r="CPB7" s="86"/>
      <c r="CPC7" s="86"/>
      <c r="CPD7" s="86"/>
      <c r="CPE7" s="86"/>
      <c r="CPF7" s="86"/>
      <c r="CPG7" s="86"/>
      <c r="CPH7" s="86"/>
      <c r="CPI7" s="86"/>
      <c r="CPJ7" s="86"/>
      <c r="CPK7" s="86"/>
      <c r="CPL7" s="86"/>
      <c r="CPM7" s="86"/>
      <c r="CPN7" s="86"/>
      <c r="CPO7" s="86"/>
      <c r="CPP7" s="86"/>
      <c r="CPQ7" s="86"/>
      <c r="CPR7" s="86"/>
      <c r="CPS7" s="86"/>
      <c r="CPT7" s="86"/>
      <c r="CPU7" s="86"/>
      <c r="CPV7" s="86"/>
      <c r="CPW7" s="86"/>
      <c r="CPX7" s="86"/>
      <c r="CPY7" s="86"/>
      <c r="CPZ7" s="86"/>
      <c r="CQA7" s="86"/>
      <c r="CQB7" s="86"/>
      <c r="CQC7" s="86"/>
      <c r="CQD7" s="86"/>
      <c r="CQE7" s="86"/>
      <c r="CQF7" s="86"/>
      <c r="CQG7" s="86"/>
      <c r="CQH7" s="86"/>
      <c r="CQI7" s="86"/>
      <c r="CQJ7" s="86"/>
      <c r="CQK7" s="86"/>
      <c r="CQL7" s="86"/>
      <c r="CQM7" s="86"/>
      <c r="CQN7" s="86"/>
      <c r="CQO7" s="86"/>
      <c r="CQP7" s="86"/>
      <c r="CQQ7" s="86"/>
      <c r="CQR7" s="86"/>
      <c r="CQS7" s="86"/>
      <c r="CQT7" s="86"/>
      <c r="CQU7" s="86"/>
      <c r="CQV7" s="86"/>
      <c r="CQW7" s="86"/>
      <c r="CQX7" s="86"/>
      <c r="CQY7" s="86"/>
      <c r="CQZ7" s="86"/>
      <c r="CRA7" s="86"/>
      <c r="CRB7" s="86"/>
      <c r="CRC7" s="86"/>
      <c r="CRD7" s="86"/>
      <c r="CRE7" s="86"/>
      <c r="CRF7" s="86"/>
      <c r="CRG7" s="86"/>
      <c r="CRH7" s="86"/>
      <c r="CRI7" s="86"/>
      <c r="CRJ7" s="86"/>
      <c r="CRK7" s="86"/>
      <c r="CRL7" s="86"/>
      <c r="CRM7" s="86"/>
      <c r="CRN7" s="86"/>
      <c r="CRO7" s="86"/>
      <c r="CRP7" s="86"/>
      <c r="CRQ7" s="86"/>
      <c r="CRR7" s="86"/>
      <c r="CRS7" s="86"/>
      <c r="CRT7" s="86"/>
      <c r="CRU7" s="86"/>
      <c r="CRV7" s="86"/>
      <c r="CRW7" s="86"/>
      <c r="CRX7" s="86"/>
      <c r="CRY7" s="86"/>
      <c r="CRZ7" s="86"/>
      <c r="CSA7" s="86"/>
      <c r="CSB7" s="86"/>
      <c r="CSC7" s="86"/>
      <c r="CSD7" s="86"/>
      <c r="CSE7" s="86"/>
      <c r="CSF7" s="86"/>
      <c r="CSG7" s="86"/>
      <c r="CSH7" s="86"/>
      <c r="CSI7" s="86"/>
      <c r="CSJ7" s="86"/>
      <c r="CSK7" s="86"/>
      <c r="CSL7" s="86"/>
      <c r="CSM7" s="86"/>
      <c r="CSN7" s="86"/>
      <c r="CSO7" s="86"/>
      <c r="CSP7" s="86"/>
      <c r="CSQ7" s="86"/>
      <c r="CSR7" s="86"/>
      <c r="CSS7" s="86"/>
      <c r="CST7" s="86"/>
      <c r="CSU7" s="86"/>
      <c r="CSV7" s="86"/>
      <c r="CSW7" s="86"/>
      <c r="CSX7" s="86"/>
      <c r="CSY7" s="86"/>
      <c r="CSZ7" s="86"/>
      <c r="CTA7" s="86"/>
      <c r="CTB7" s="86"/>
      <c r="CTC7" s="86"/>
      <c r="CTD7" s="86"/>
      <c r="CTE7" s="86"/>
      <c r="CTF7" s="86"/>
      <c r="CTG7" s="86"/>
      <c r="CTH7" s="86"/>
      <c r="CTI7" s="86"/>
      <c r="CTJ7" s="86"/>
      <c r="CTK7" s="86"/>
      <c r="CTL7" s="86"/>
      <c r="CTM7" s="86"/>
      <c r="CTN7" s="86"/>
      <c r="CTO7" s="86"/>
      <c r="CTP7" s="86"/>
      <c r="CTQ7" s="86"/>
      <c r="CTR7" s="86"/>
      <c r="CTS7" s="86"/>
      <c r="CTT7" s="86"/>
      <c r="CTU7" s="86"/>
      <c r="CTV7" s="86"/>
      <c r="CTW7" s="86"/>
      <c r="CTX7" s="86"/>
      <c r="CTY7" s="86"/>
      <c r="CTZ7" s="86"/>
      <c r="CUA7" s="86"/>
      <c r="CUB7" s="86"/>
      <c r="CUC7" s="86"/>
      <c r="CUD7" s="86"/>
      <c r="CUE7" s="86"/>
      <c r="CUF7" s="86"/>
      <c r="CUG7" s="86"/>
      <c r="CUH7" s="86"/>
      <c r="CUI7" s="86"/>
      <c r="CUJ7" s="86"/>
      <c r="CUK7" s="86"/>
      <c r="CUL7" s="86"/>
      <c r="CUM7" s="86"/>
      <c r="CUN7" s="86"/>
      <c r="CUO7" s="86"/>
      <c r="CUP7" s="86"/>
      <c r="CUQ7" s="86"/>
      <c r="CUR7" s="86"/>
      <c r="CUS7" s="86"/>
      <c r="CUT7" s="86"/>
      <c r="CUU7" s="86"/>
      <c r="CUV7" s="86"/>
      <c r="CUW7" s="86"/>
      <c r="CUX7" s="86"/>
      <c r="CUY7" s="86"/>
      <c r="CUZ7" s="86"/>
      <c r="CVA7" s="86"/>
      <c r="CVB7" s="86"/>
      <c r="CVC7" s="86"/>
      <c r="CVD7" s="86"/>
      <c r="CVE7" s="86"/>
      <c r="CVF7" s="86"/>
      <c r="CVG7" s="86"/>
      <c r="CVH7" s="86"/>
      <c r="CVI7" s="86"/>
      <c r="CVJ7" s="86"/>
      <c r="CVK7" s="86"/>
      <c r="CVL7" s="86"/>
      <c r="CVM7" s="86"/>
      <c r="CVN7" s="86"/>
      <c r="CVO7" s="86"/>
      <c r="CVP7" s="86"/>
      <c r="CVQ7" s="86"/>
      <c r="CVR7" s="86"/>
      <c r="CVS7" s="86"/>
      <c r="CVT7" s="86"/>
      <c r="CVU7" s="86"/>
      <c r="CVV7" s="86"/>
      <c r="CVW7" s="86"/>
      <c r="CVX7" s="86"/>
      <c r="CVY7" s="86"/>
      <c r="CVZ7" s="86"/>
      <c r="CWA7" s="86"/>
      <c r="CWB7" s="86"/>
      <c r="CWC7" s="86"/>
      <c r="CWD7" s="86"/>
      <c r="CWE7" s="86"/>
      <c r="CWF7" s="86"/>
      <c r="CWG7" s="86"/>
      <c r="CWH7" s="86"/>
      <c r="CWI7" s="86"/>
      <c r="CWJ7" s="86"/>
      <c r="CWK7" s="86"/>
      <c r="CWL7" s="86"/>
      <c r="CWM7" s="86"/>
      <c r="CWN7" s="86"/>
      <c r="CWO7" s="86"/>
      <c r="CWP7" s="86"/>
      <c r="CWQ7" s="86"/>
      <c r="CWR7" s="86"/>
      <c r="CWS7" s="86"/>
      <c r="CWT7" s="86"/>
      <c r="CWU7" s="86"/>
      <c r="CWV7" s="86"/>
      <c r="CWW7" s="86"/>
      <c r="CWX7" s="86"/>
      <c r="CWY7" s="86"/>
      <c r="CWZ7" s="86"/>
      <c r="CXA7" s="86"/>
      <c r="CXB7" s="86"/>
      <c r="CXC7" s="86"/>
      <c r="CXD7" s="86"/>
      <c r="CXE7" s="86"/>
      <c r="CXF7" s="86"/>
      <c r="CXG7" s="86"/>
      <c r="CXH7" s="86"/>
      <c r="CXI7" s="86"/>
      <c r="CXJ7" s="86"/>
      <c r="CXK7" s="86"/>
      <c r="CXL7" s="86"/>
      <c r="CXM7" s="86"/>
      <c r="CXN7" s="86"/>
      <c r="CXO7" s="86"/>
      <c r="CXP7" s="86"/>
      <c r="CXQ7" s="86"/>
      <c r="CXR7" s="86"/>
      <c r="CXS7" s="86"/>
      <c r="CXT7" s="86"/>
      <c r="CXU7" s="86"/>
      <c r="CXV7" s="86"/>
      <c r="CXW7" s="86"/>
      <c r="CXX7" s="86"/>
      <c r="CXY7" s="86"/>
      <c r="CXZ7" s="86"/>
      <c r="CYA7" s="86"/>
      <c r="CYB7" s="86"/>
      <c r="CYC7" s="86"/>
      <c r="CYD7" s="86"/>
      <c r="CYE7" s="86"/>
      <c r="CYF7" s="86"/>
      <c r="CYG7" s="86"/>
      <c r="CYH7" s="86"/>
      <c r="CYI7" s="86"/>
      <c r="CYJ7" s="86"/>
      <c r="CYK7" s="86"/>
      <c r="CYL7" s="86"/>
      <c r="CYM7" s="86"/>
      <c r="CYN7" s="86"/>
      <c r="CYO7" s="86"/>
      <c r="CYP7" s="86"/>
      <c r="CYQ7" s="86"/>
      <c r="CYR7" s="86"/>
      <c r="CYS7" s="86"/>
      <c r="CYT7" s="86"/>
      <c r="CYU7" s="86"/>
      <c r="CYV7" s="86"/>
      <c r="CYW7" s="86"/>
      <c r="CYX7" s="86"/>
      <c r="CYY7" s="86"/>
      <c r="CYZ7" s="86"/>
      <c r="CZA7" s="86"/>
      <c r="CZB7" s="86"/>
      <c r="CZC7" s="86"/>
      <c r="CZD7" s="86"/>
      <c r="CZE7" s="86"/>
      <c r="CZF7" s="86"/>
      <c r="CZG7" s="86"/>
      <c r="CZH7" s="86"/>
      <c r="CZI7" s="86"/>
      <c r="CZJ7" s="86"/>
      <c r="CZK7" s="86"/>
      <c r="CZL7" s="86"/>
      <c r="CZM7" s="86"/>
      <c r="CZN7" s="86"/>
      <c r="CZO7" s="86"/>
      <c r="CZP7" s="86"/>
      <c r="CZQ7" s="86"/>
      <c r="CZR7" s="86"/>
      <c r="CZS7" s="86"/>
      <c r="CZT7" s="86"/>
      <c r="CZU7" s="86"/>
      <c r="CZV7" s="86"/>
      <c r="CZW7" s="86"/>
      <c r="CZX7" s="86"/>
      <c r="CZY7" s="86"/>
      <c r="CZZ7" s="86"/>
      <c r="DAA7" s="86"/>
      <c r="DAB7" s="86"/>
      <c r="DAC7" s="86"/>
      <c r="DAD7" s="86"/>
      <c r="DAE7" s="86"/>
      <c r="DAF7" s="86"/>
      <c r="DAG7" s="86"/>
      <c r="DAH7" s="86"/>
      <c r="DAI7" s="86"/>
      <c r="DAJ7" s="86"/>
      <c r="DAK7" s="86"/>
      <c r="DAL7" s="86"/>
      <c r="DAM7" s="86"/>
      <c r="DAN7" s="86"/>
      <c r="DAO7" s="86"/>
      <c r="DAP7" s="86"/>
      <c r="DAQ7" s="86"/>
      <c r="DAR7" s="86"/>
      <c r="DAS7" s="86"/>
      <c r="DAT7" s="86"/>
      <c r="DAU7" s="86"/>
      <c r="DAV7" s="86"/>
      <c r="DAW7" s="86"/>
      <c r="DAX7" s="86"/>
      <c r="DAY7" s="86"/>
      <c r="DAZ7" s="86"/>
      <c r="DBA7" s="86"/>
      <c r="DBB7" s="86"/>
      <c r="DBC7" s="86"/>
      <c r="DBD7" s="86"/>
      <c r="DBE7" s="86"/>
      <c r="DBF7" s="86"/>
      <c r="DBG7" s="86"/>
      <c r="DBH7" s="86"/>
      <c r="DBI7" s="86"/>
      <c r="DBJ7" s="86"/>
      <c r="DBK7" s="86"/>
      <c r="DBL7" s="86"/>
      <c r="DBM7" s="86"/>
      <c r="DBN7" s="86"/>
      <c r="DBO7" s="86"/>
      <c r="DBP7" s="86"/>
      <c r="DBQ7" s="86"/>
      <c r="DBR7" s="86"/>
      <c r="DBS7" s="86"/>
      <c r="DBT7" s="86"/>
      <c r="DBU7" s="86"/>
      <c r="DBV7" s="86"/>
      <c r="DBW7" s="86"/>
      <c r="DBX7" s="86"/>
      <c r="DBY7" s="86"/>
      <c r="DBZ7" s="86"/>
      <c r="DCA7" s="86"/>
      <c r="DCB7" s="86"/>
      <c r="DCC7" s="86"/>
      <c r="DCD7" s="86"/>
      <c r="DCE7" s="86"/>
      <c r="DCF7" s="86"/>
      <c r="DCG7" s="86"/>
      <c r="DCH7" s="86"/>
      <c r="DCI7" s="86"/>
      <c r="DCJ7" s="86"/>
      <c r="DCK7" s="86"/>
      <c r="DCL7" s="86"/>
      <c r="DCM7" s="86"/>
      <c r="DCN7" s="86"/>
      <c r="DCO7" s="86"/>
      <c r="DCP7" s="86"/>
      <c r="DCQ7" s="86"/>
      <c r="DCR7" s="86"/>
      <c r="DCS7" s="86"/>
      <c r="DCT7" s="86"/>
      <c r="DCU7" s="86"/>
      <c r="DCV7" s="86"/>
      <c r="DCW7" s="86"/>
      <c r="DCX7" s="86"/>
      <c r="DCY7" s="86"/>
      <c r="DCZ7" s="86"/>
      <c r="DDA7" s="86"/>
      <c r="DDB7" s="86"/>
      <c r="DDC7" s="86"/>
      <c r="DDD7" s="86"/>
      <c r="DDE7" s="86"/>
      <c r="DDF7" s="86"/>
      <c r="DDG7" s="86"/>
      <c r="DDH7" s="86"/>
      <c r="DDI7" s="86"/>
      <c r="DDJ7" s="86"/>
      <c r="DDK7" s="86"/>
      <c r="DDL7" s="86"/>
      <c r="DDM7" s="86"/>
      <c r="DDN7" s="86"/>
      <c r="DDO7" s="86"/>
      <c r="DDP7" s="86"/>
      <c r="DDQ7" s="86"/>
      <c r="DDR7" s="86"/>
      <c r="DDS7" s="86"/>
      <c r="DDT7" s="86"/>
      <c r="DDU7" s="86"/>
      <c r="DDV7" s="86"/>
      <c r="DDW7" s="86"/>
      <c r="DDX7" s="86"/>
      <c r="DDY7" s="86"/>
      <c r="DDZ7" s="86"/>
      <c r="DEA7" s="86"/>
      <c r="DEB7" s="86"/>
      <c r="DEC7" s="86"/>
      <c r="DED7" s="86"/>
      <c r="DEE7" s="86"/>
      <c r="DEF7" s="86"/>
      <c r="DEG7" s="86"/>
      <c r="DEH7" s="86"/>
      <c r="DEI7" s="86"/>
      <c r="DEJ7" s="86"/>
      <c r="DEK7" s="86"/>
      <c r="DEL7" s="86"/>
      <c r="DEM7" s="86"/>
      <c r="DEN7" s="86"/>
      <c r="DEO7" s="86"/>
      <c r="DEP7" s="86"/>
      <c r="DEQ7" s="86"/>
      <c r="DER7" s="86"/>
      <c r="DES7" s="86"/>
      <c r="DET7" s="86"/>
      <c r="DEU7" s="86"/>
      <c r="DEV7" s="86"/>
      <c r="DEW7" s="86"/>
      <c r="DEX7" s="86"/>
      <c r="DEY7" s="86"/>
      <c r="DEZ7" s="86"/>
      <c r="DFA7" s="86"/>
      <c r="DFB7" s="86"/>
      <c r="DFC7" s="86"/>
      <c r="DFD7" s="86"/>
      <c r="DFE7" s="86"/>
      <c r="DFF7" s="86"/>
      <c r="DFG7" s="86"/>
      <c r="DFH7" s="86"/>
      <c r="DFI7" s="86"/>
      <c r="DFJ7" s="86"/>
      <c r="DFK7" s="86"/>
      <c r="DFL7" s="86"/>
      <c r="DFM7" s="86"/>
      <c r="DFN7" s="86"/>
      <c r="DFO7" s="86"/>
      <c r="DFP7" s="86"/>
      <c r="DFQ7" s="86"/>
      <c r="DFR7" s="86"/>
      <c r="DFS7" s="86"/>
      <c r="DFT7" s="86"/>
      <c r="DFU7" s="86"/>
      <c r="DFV7" s="86"/>
      <c r="DFW7" s="86"/>
      <c r="DFX7" s="86"/>
      <c r="DFY7" s="86"/>
      <c r="DFZ7" s="86"/>
      <c r="DGA7" s="86"/>
      <c r="DGB7" s="86"/>
      <c r="DGC7" s="86"/>
      <c r="DGD7" s="86"/>
      <c r="DGE7" s="86"/>
      <c r="DGF7" s="86"/>
      <c r="DGG7" s="86"/>
      <c r="DGH7" s="86"/>
      <c r="DGI7" s="86"/>
      <c r="DGJ7" s="86"/>
      <c r="DGK7" s="86"/>
      <c r="DGL7" s="86"/>
      <c r="DGM7" s="86"/>
      <c r="DGN7" s="86"/>
      <c r="DGO7" s="86"/>
      <c r="DGP7" s="86"/>
      <c r="DGQ7" s="86"/>
      <c r="DGR7" s="86"/>
      <c r="DGS7" s="86"/>
      <c r="DGT7" s="86"/>
      <c r="DGU7" s="86"/>
      <c r="DGV7" s="86"/>
      <c r="DGW7" s="86"/>
      <c r="DGX7" s="86"/>
      <c r="DGY7" s="86"/>
      <c r="DGZ7" s="86"/>
      <c r="DHA7" s="86"/>
      <c r="DHB7" s="86"/>
      <c r="DHC7" s="86"/>
      <c r="DHD7" s="86"/>
      <c r="DHE7" s="86"/>
      <c r="DHF7" s="86"/>
      <c r="DHG7" s="86"/>
      <c r="DHH7" s="86"/>
      <c r="DHI7" s="86"/>
      <c r="DHJ7" s="86"/>
      <c r="DHK7" s="86"/>
      <c r="DHL7" s="86"/>
      <c r="DHM7" s="86"/>
      <c r="DHN7" s="86"/>
      <c r="DHO7" s="86"/>
      <c r="DHP7" s="86"/>
      <c r="DHQ7" s="86"/>
      <c r="DHR7" s="86"/>
      <c r="DHS7" s="86"/>
      <c r="DHT7" s="86"/>
      <c r="DHU7" s="86"/>
      <c r="DHV7" s="86"/>
      <c r="DHW7" s="86"/>
      <c r="DHX7" s="86"/>
      <c r="DHY7" s="86"/>
      <c r="DHZ7" s="86"/>
      <c r="DIA7" s="86"/>
      <c r="DIB7" s="86"/>
      <c r="DIC7" s="86"/>
      <c r="DID7" s="86"/>
      <c r="DIE7" s="86"/>
      <c r="DIF7" s="86"/>
      <c r="DIG7" s="86"/>
      <c r="DIH7" s="86"/>
      <c r="DII7" s="86"/>
      <c r="DIJ7" s="86"/>
      <c r="DIK7" s="86"/>
      <c r="DIL7" s="86"/>
      <c r="DIM7" s="86"/>
      <c r="DIN7" s="86"/>
      <c r="DIO7" s="86"/>
      <c r="DIP7" s="86"/>
      <c r="DIQ7" s="86"/>
      <c r="DIR7" s="86"/>
      <c r="DIS7" s="86"/>
      <c r="DIT7" s="86"/>
      <c r="DIU7" s="86"/>
      <c r="DIV7" s="86"/>
      <c r="DIW7" s="86"/>
      <c r="DIX7" s="86"/>
      <c r="DIY7" s="86"/>
      <c r="DIZ7" s="86"/>
      <c r="DJA7" s="86"/>
      <c r="DJB7" s="86"/>
      <c r="DJC7" s="86"/>
      <c r="DJD7" s="86"/>
      <c r="DJE7" s="86"/>
      <c r="DJF7" s="86"/>
      <c r="DJG7" s="86"/>
      <c r="DJH7" s="86"/>
      <c r="DJI7" s="86"/>
      <c r="DJJ7" s="86"/>
      <c r="DJK7" s="86"/>
      <c r="DJL7" s="86"/>
      <c r="DJM7" s="86"/>
      <c r="DJN7" s="86"/>
      <c r="DJO7" s="86"/>
      <c r="DJP7" s="86"/>
      <c r="DJQ7" s="86"/>
      <c r="DJR7" s="86"/>
      <c r="DJS7" s="86"/>
      <c r="DJT7" s="86"/>
      <c r="DJU7" s="86"/>
      <c r="DJV7" s="86"/>
      <c r="DJW7" s="86"/>
      <c r="DJX7" s="86"/>
      <c r="DJY7" s="86"/>
      <c r="DJZ7" s="86"/>
      <c r="DKA7" s="86"/>
      <c r="DKB7" s="86"/>
      <c r="DKC7" s="86"/>
      <c r="DKD7" s="86"/>
      <c r="DKE7" s="86"/>
      <c r="DKF7" s="86"/>
      <c r="DKG7" s="86"/>
      <c r="DKH7" s="86"/>
      <c r="DKI7" s="86"/>
      <c r="DKJ7" s="86"/>
      <c r="DKK7" s="86"/>
      <c r="DKL7" s="86"/>
      <c r="DKM7" s="86"/>
      <c r="DKN7" s="86"/>
      <c r="DKO7" s="86"/>
      <c r="DKP7" s="86"/>
      <c r="DKQ7" s="86"/>
      <c r="DKR7" s="86"/>
      <c r="DKS7" s="86"/>
      <c r="DKT7" s="86"/>
      <c r="DKU7" s="86"/>
      <c r="DKV7" s="86"/>
      <c r="DKW7" s="86"/>
      <c r="DKX7" s="86"/>
      <c r="DKY7" s="86"/>
      <c r="DKZ7" s="86"/>
      <c r="DLA7" s="86"/>
      <c r="DLB7" s="86"/>
      <c r="DLC7" s="86"/>
      <c r="DLD7" s="86"/>
      <c r="DLE7" s="86"/>
      <c r="DLF7" s="86"/>
      <c r="DLG7" s="86"/>
      <c r="DLH7" s="86"/>
      <c r="DLI7" s="86"/>
      <c r="DLJ7" s="86"/>
      <c r="DLK7" s="86"/>
      <c r="DLL7" s="86"/>
      <c r="DLM7" s="86"/>
      <c r="DLN7" s="86"/>
      <c r="DLO7" s="86"/>
      <c r="DLP7" s="86"/>
      <c r="DLQ7" s="86"/>
      <c r="DLR7" s="86"/>
      <c r="DLS7" s="86"/>
      <c r="DLT7" s="86"/>
      <c r="DLU7" s="86"/>
      <c r="DLV7" s="86"/>
      <c r="DLW7" s="86"/>
      <c r="DLX7" s="86"/>
      <c r="DLY7" s="86"/>
      <c r="DLZ7" s="86"/>
      <c r="DMA7" s="86"/>
      <c r="DMB7" s="86"/>
      <c r="DMC7" s="86"/>
      <c r="DMD7" s="86"/>
      <c r="DME7" s="86"/>
      <c r="DMF7" s="86"/>
      <c r="DMG7" s="86"/>
      <c r="DMH7" s="86"/>
      <c r="DMI7" s="86"/>
      <c r="DMJ7" s="86"/>
      <c r="DMK7" s="86"/>
      <c r="DML7" s="86"/>
      <c r="DMM7" s="86"/>
      <c r="DMN7" s="86"/>
      <c r="DMO7" s="86"/>
      <c r="DMP7" s="86"/>
      <c r="DMQ7" s="86"/>
      <c r="DMR7" s="86"/>
      <c r="DMS7" s="86"/>
      <c r="DMT7" s="86"/>
      <c r="DMU7" s="86"/>
      <c r="DMV7" s="86"/>
      <c r="DMW7" s="86"/>
      <c r="DMX7" s="86"/>
      <c r="DMY7" s="86"/>
      <c r="DMZ7" s="86"/>
      <c r="DNA7" s="86"/>
      <c r="DNB7" s="86"/>
      <c r="DNC7" s="86"/>
      <c r="DND7" s="86"/>
      <c r="DNE7" s="86"/>
      <c r="DNF7" s="86"/>
      <c r="DNG7" s="86"/>
      <c r="DNH7" s="86"/>
      <c r="DNI7" s="86"/>
      <c r="DNJ7" s="86"/>
      <c r="DNK7" s="86"/>
      <c r="DNL7" s="86"/>
      <c r="DNM7" s="86"/>
      <c r="DNN7" s="86"/>
      <c r="DNO7" s="86"/>
      <c r="DNP7" s="86"/>
      <c r="DNQ7" s="86"/>
      <c r="DNR7" s="86"/>
      <c r="DNS7" s="86"/>
      <c r="DNT7" s="86"/>
      <c r="DNU7" s="86"/>
      <c r="DNV7" s="86"/>
      <c r="DNW7" s="86"/>
      <c r="DNX7" s="86"/>
      <c r="DNY7" s="86"/>
      <c r="DNZ7" s="86"/>
      <c r="DOA7" s="86"/>
      <c r="DOB7" s="86"/>
      <c r="DOC7" s="86"/>
      <c r="DOD7" s="86"/>
      <c r="DOE7" s="86"/>
      <c r="DOF7" s="86"/>
      <c r="DOG7" s="86"/>
      <c r="DOH7" s="86"/>
      <c r="DOI7" s="86"/>
      <c r="DOJ7" s="86"/>
      <c r="DOK7" s="86"/>
      <c r="DOL7" s="86"/>
      <c r="DOM7" s="86"/>
      <c r="DON7" s="86"/>
      <c r="DOO7" s="86"/>
      <c r="DOP7" s="86"/>
      <c r="DOQ7" s="86"/>
      <c r="DOR7" s="86"/>
      <c r="DOS7" s="86"/>
      <c r="DOT7" s="86"/>
      <c r="DOU7" s="86"/>
      <c r="DOV7" s="86"/>
      <c r="DOW7" s="86"/>
      <c r="DOX7" s="86"/>
      <c r="DOY7" s="86"/>
      <c r="DOZ7" s="86"/>
      <c r="DPA7" s="86"/>
      <c r="DPB7" s="86"/>
      <c r="DPC7" s="86"/>
      <c r="DPD7" s="86"/>
      <c r="DPE7" s="86"/>
      <c r="DPF7" s="86"/>
      <c r="DPG7" s="86"/>
      <c r="DPH7" s="86"/>
      <c r="DPI7" s="86"/>
      <c r="DPJ7" s="86"/>
      <c r="DPK7" s="86"/>
      <c r="DPL7" s="86"/>
      <c r="DPM7" s="86"/>
      <c r="DPN7" s="86"/>
      <c r="DPO7" s="86"/>
      <c r="DPP7" s="86"/>
      <c r="DPQ7" s="86"/>
      <c r="DPR7" s="86"/>
      <c r="DPS7" s="86"/>
      <c r="DPT7" s="86"/>
      <c r="DPU7" s="86"/>
      <c r="DPV7" s="86"/>
      <c r="DPW7" s="86"/>
      <c r="DPX7" s="86"/>
      <c r="DPY7" s="86"/>
      <c r="DPZ7" s="86"/>
      <c r="DQA7" s="86"/>
      <c r="DQB7" s="86"/>
      <c r="DQC7" s="86"/>
      <c r="DQD7" s="86"/>
      <c r="DQE7" s="86"/>
      <c r="DQF7" s="86"/>
      <c r="DQG7" s="86"/>
      <c r="DQH7" s="86"/>
      <c r="DQI7" s="86"/>
      <c r="DQJ7" s="86"/>
      <c r="DQK7" s="86"/>
      <c r="DQL7" s="86"/>
      <c r="DQM7" s="86"/>
      <c r="DQN7" s="86"/>
      <c r="DQO7" s="86"/>
      <c r="DQP7" s="86"/>
      <c r="DQQ7" s="86"/>
      <c r="DQR7" s="86"/>
      <c r="DQS7" s="86"/>
      <c r="DQT7" s="86"/>
      <c r="DQU7" s="86"/>
      <c r="DQV7" s="86"/>
      <c r="DQW7" s="86"/>
      <c r="DQX7" s="86"/>
      <c r="DQY7" s="86"/>
      <c r="DQZ7" s="86"/>
      <c r="DRA7" s="86"/>
      <c r="DRB7" s="86"/>
      <c r="DRC7" s="86"/>
      <c r="DRD7" s="86"/>
      <c r="DRE7" s="86"/>
      <c r="DRF7" s="86"/>
      <c r="DRG7" s="86"/>
      <c r="DRH7" s="86"/>
      <c r="DRI7" s="86"/>
      <c r="DRJ7" s="86"/>
      <c r="DRK7" s="86"/>
      <c r="DRL7" s="86"/>
      <c r="DRM7" s="86"/>
      <c r="DRN7" s="86"/>
      <c r="DRO7" s="86"/>
      <c r="DRP7" s="86"/>
      <c r="DRQ7" s="86"/>
      <c r="DRR7" s="86"/>
      <c r="DRS7" s="86"/>
      <c r="DRT7" s="86"/>
      <c r="DRU7" s="86"/>
      <c r="DRV7" s="86"/>
      <c r="DRW7" s="86"/>
      <c r="DRX7" s="86"/>
      <c r="DRY7" s="86"/>
      <c r="DRZ7" s="86"/>
      <c r="DSA7" s="86"/>
      <c r="DSB7" s="86"/>
      <c r="DSC7" s="86"/>
      <c r="DSD7" s="86"/>
      <c r="DSE7" s="86"/>
      <c r="DSF7" s="86"/>
      <c r="DSG7" s="86"/>
      <c r="DSH7" s="86"/>
      <c r="DSI7" s="86"/>
      <c r="DSJ7" s="86"/>
      <c r="DSK7" s="86"/>
      <c r="DSL7" s="86"/>
      <c r="DSM7" s="86"/>
      <c r="DSN7" s="86"/>
      <c r="DSO7" s="86"/>
      <c r="DSP7" s="86"/>
      <c r="DSQ7" s="86"/>
      <c r="DSR7" s="86"/>
      <c r="DSS7" s="86"/>
      <c r="DST7" s="86"/>
      <c r="DSU7" s="86"/>
      <c r="DSV7" s="86"/>
      <c r="DSW7" s="86"/>
      <c r="DSX7" s="86"/>
      <c r="DSY7" s="86"/>
      <c r="DSZ7" s="86"/>
      <c r="DTA7" s="86"/>
      <c r="DTB7" s="86"/>
      <c r="DTC7" s="86"/>
      <c r="DTD7" s="86"/>
      <c r="DTE7" s="86"/>
      <c r="DTF7" s="86"/>
      <c r="DTG7" s="86"/>
      <c r="DTH7" s="86"/>
      <c r="DTI7" s="86"/>
      <c r="DTJ7" s="86"/>
      <c r="DTK7" s="86"/>
      <c r="DTL7" s="86"/>
      <c r="DTM7" s="86"/>
      <c r="DTN7" s="86"/>
      <c r="DTO7" s="86"/>
      <c r="DTP7" s="86"/>
      <c r="DTQ7" s="86"/>
      <c r="DTR7" s="86"/>
      <c r="DTS7" s="86"/>
      <c r="DTT7" s="86"/>
      <c r="DTU7" s="86"/>
      <c r="DTV7" s="86"/>
      <c r="DTW7" s="86"/>
      <c r="DTX7" s="86"/>
      <c r="DTY7" s="86"/>
      <c r="DTZ7" s="86"/>
      <c r="DUA7" s="86"/>
      <c r="DUB7" s="86"/>
      <c r="DUC7" s="86"/>
      <c r="DUD7" s="86"/>
      <c r="DUE7" s="86"/>
      <c r="DUF7" s="86"/>
      <c r="DUG7" s="86"/>
      <c r="DUH7" s="86"/>
      <c r="DUI7" s="86"/>
      <c r="DUJ7" s="86"/>
      <c r="DUK7" s="86"/>
      <c r="DUL7" s="86"/>
      <c r="DUM7" s="86"/>
      <c r="DUN7" s="86"/>
      <c r="DUO7" s="86"/>
      <c r="DUP7" s="86"/>
      <c r="DUQ7" s="86"/>
      <c r="DUR7" s="86"/>
      <c r="DUS7" s="86"/>
      <c r="DUT7" s="86"/>
      <c r="DUU7" s="86"/>
      <c r="DUV7" s="86"/>
      <c r="DUW7" s="86"/>
      <c r="DUX7" s="86"/>
      <c r="DUY7" s="86"/>
      <c r="DUZ7" s="86"/>
      <c r="DVA7" s="86"/>
      <c r="DVB7" s="86"/>
      <c r="DVC7" s="86"/>
      <c r="DVD7" s="86"/>
      <c r="DVE7" s="86"/>
      <c r="DVF7" s="86"/>
      <c r="DVG7" s="86"/>
      <c r="DVH7" s="86"/>
      <c r="DVI7" s="86"/>
      <c r="DVJ7" s="86"/>
      <c r="DVK7" s="86"/>
      <c r="DVL7" s="86"/>
      <c r="DVM7" s="86"/>
      <c r="DVN7" s="86"/>
      <c r="DVO7" s="86"/>
      <c r="DVP7" s="86"/>
      <c r="DVQ7" s="86"/>
      <c r="DVR7" s="86"/>
      <c r="DVS7" s="86"/>
      <c r="DVT7" s="86"/>
      <c r="DVU7" s="86"/>
      <c r="DVV7" s="86"/>
      <c r="DVW7" s="86"/>
      <c r="DVX7" s="86"/>
      <c r="DVY7" s="86"/>
      <c r="DVZ7" s="86"/>
      <c r="DWA7" s="86"/>
      <c r="DWB7" s="86"/>
      <c r="DWC7" s="86"/>
      <c r="DWD7" s="86"/>
      <c r="DWE7" s="86"/>
      <c r="DWF7" s="86"/>
      <c r="DWG7" s="86"/>
      <c r="DWH7" s="86"/>
      <c r="DWI7" s="86"/>
      <c r="DWJ7" s="86"/>
      <c r="DWK7" s="86"/>
      <c r="DWL7" s="86"/>
      <c r="DWM7" s="86"/>
      <c r="DWN7" s="86"/>
      <c r="DWO7" s="86"/>
      <c r="DWP7" s="86"/>
      <c r="DWQ7" s="86"/>
      <c r="DWR7" s="86"/>
      <c r="DWS7" s="86"/>
      <c r="DWT7" s="86"/>
      <c r="DWU7" s="86"/>
      <c r="DWV7" s="86"/>
      <c r="DWW7" s="86"/>
      <c r="DWX7" s="86"/>
      <c r="DWY7" s="86"/>
      <c r="DWZ7" s="86"/>
      <c r="DXA7" s="86"/>
      <c r="DXB7" s="86"/>
      <c r="DXC7" s="86"/>
      <c r="DXD7" s="86"/>
      <c r="DXE7" s="86"/>
      <c r="DXF7" s="86"/>
      <c r="DXG7" s="86"/>
      <c r="DXH7" s="86"/>
      <c r="DXI7" s="86"/>
      <c r="DXJ7" s="86"/>
      <c r="DXK7" s="86"/>
      <c r="DXL7" s="86"/>
      <c r="DXM7" s="86"/>
      <c r="DXN7" s="86"/>
      <c r="DXO7" s="86"/>
      <c r="DXP7" s="86"/>
      <c r="DXQ7" s="86"/>
      <c r="DXR7" s="86"/>
      <c r="DXS7" s="86"/>
      <c r="DXT7" s="86"/>
      <c r="DXU7" s="86"/>
      <c r="DXV7" s="86"/>
      <c r="DXW7" s="86"/>
      <c r="DXX7" s="86"/>
      <c r="DXY7" s="86"/>
      <c r="DXZ7" s="86"/>
      <c r="DYA7" s="86"/>
      <c r="DYB7" s="86"/>
      <c r="DYC7" s="86"/>
      <c r="DYD7" s="86"/>
      <c r="DYE7" s="86"/>
      <c r="DYF7" s="86"/>
      <c r="DYG7" s="86"/>
      <c r="DYH7" s="86"/>
      <c r="DYI7" s="86"/>
      <c r="DYJ7" s="86"/>
      <c r="DYK7" s="86"/>
      <c r="DYL7" s="86"/>
      <c r="DYM7" s="86"/>
      <c r="DYN7" s="86"/>
      <c r="DYO7" s="86"/>
      <c r="DYP7" s="86"/>
      <c r="DYQ7" s="86"/>
      <c r="DYR7" s="86"/>
      <c r="DYS7" s="86"/>
      <c r="DYT7" s="86"/>
      <c r="DYU7" s="86"/>
      <c r="DYV7" s="86"/>
      <c r="DYW7" s="86"/>
      <c r="DYX7" s="86"/>
      <c r="DYY7" s="86"/>
      <c r="DYZ7" s="86"/>
      <c r="DZA7" s="86"/>
      <c r="DZB7" s="86"/>
      <c r="DZC7" s="86"/>
      <c r="DZD7" s="86"/>
      <c r="DZE7" s="86"/>
      <c r="DZF7" s="86"/>
      <c r="DZG7" s="86"/>
      <c r="DZH7" s="86"/>
      <c r="DZI7" s="86"/>
      <c r="DZJ7" s="86"/>
      <c r="DZK7" s="86"/>
      <c r="DZL7" s="86"/>
      <c r="DZM7" s="86"/>
      <c r="DZN7" s="86"/>
      <c r="DZO7" s="86"/>
      <c r="DZP7" s="86"/>
      <c r="DZQ7" s="86"/>
      <c r="DZR7" s="86"/>
      <c r="DZS7" s="86"/>
      <c r="DZT7" s="86"/>
      <c r="DZU7" s="86"/>
      <c r="DZV7" s="86"/>
      <c r="DZW7" s="86"/>
      <c r="DZX7" s="86"/>
      <c r="DZY7" s="86"/>
      <c r="DZZ7" s="86"/>
      <c r="EAA7" s="86"/>
      <c r="EAB7" s="86"/>
      <c r="EAC7" s="86"/>
      <c r="EAD7" s="86"/>
      <c r="EAE7" s="86"/>
      <c r="EAF7" s="86"/>
      <c r="EAG7" s="86"/>
      <c r="EAH7" s="86"/>
      <c r="EAI7" s="86"/>
      <c r="EAJ7" s="86"/>
      <c r="EAK7" s="86"/>
      <c r="EAL7" s="86"/>
      <c r="EAM7" s="86"/>
      <c r="EAN7" s="86"/>
      <c r="EAO7" s="86"/>
      <c r="EAP7" s="86"/>
      <c r="EAQ7" s="86"/>
      <c r="EAR7" s="86"/>
      <c r="EAS7" s="86"/>
      <c r="EAT7" s="86"/>
      <c r="EAU7" s="86"/>
      <c r="EAV7" s="86"/>
      <c r="EAW7" s="86"/>
      <c r="EAX7" s="86"/>
      <c r="EAY7" s="86"/>
      <c r="EAZ7" s="86"/>
      <c r="EBA7" s="86"/>
      <c r="EBB7" s="86"/>
      <c r="EBC7" s="86"/>
      <c r="EBD7" s="86"/>
      <c r="EBE7" s="86"/>
      <c r="EBF7" s="86"/>
      <c r="EBG7" s="86"/>
      <c r="EBH7" s="86"/>
      <c r="EBI7" s="86"/>
      <c r="EBJ7" s="86"/>
      <c r="EBK7" s="86"/>
      <c r="EBL7" s="86"/>
      <c r="EBM7" s="86"/>
      <c r="EBN7" s="86"/>
      <c r="EBO7" s="86"/>
      <c r="EBP7" s="86"/>
      <c r="EBQ7" s="86"/>
      <c r="EBR7" s="86"/>
      <c r="EBS7" s="86"/>
      <c r="EBT7" s="86"/>
      <c r="EBU7" s="86"/>
      <c r="EBV7" s="86"/>
      <c r="EBW7" s="86"/>
      <c r="EBX7" s="86"/>
      <c r="EBY7" s="86"/>
      <c r="EBZ7" s="86"/>
      <c r="ECA7" s="86"/>
      <c r="ECB7" s="86"/>
      <c r="ECC7" s="86"/>
      <c r="ECD7" s="86"/>
      <c r="ECE7" s="86"/>
      <c r="ECF7" s="86"/>
      <c r="ECG7" s="86"/>
      <c r="ECH7" s="86"/>
      <c r="ECI7" s="86"/>
      <c r="ECJ7" s="86"/>
      <c r="ECK7" s="86"/>
      <c r="ECL7" s="86"/>
      <c r="ECM7" s="86"/>
      <c r="ECN7" s="86"/>
      <c r="ECO7" s="86"/>
      <c r="ECP7" s="86"/>
      <c r="ECQ7" s="86"/>
      <c r="ECR7" s="86"/>
      <c r="ECS7" s="86"/>
      <c r="ECT7" s="86"/>
      <c r="ECU7" s="86"/>
      <c r="ECV7" s="86"/>
      <c r="ECW7" s="86"/>
      <c r="ECX7" s="86"/>
      <c r="ECY7" s="86"/>
      <c r="ECZ7" s="86"/>
      <c r="EDA7" s="86"/>
      <c r="EDB7" s="86"/>
      <c r="EDC7" s="86"/>
      <c r="EDD7" s="86"/>
      <c r="EDE7" s="86"/>
      <c r="EDF7" s="86"/>
      <c r="EDG7" s="86"/>
      <c r="EDH7" s="86"/>
      <c r="EDI7" s="86"/>
      <c r="EDJ7" s="86"/>
      <c r="EDK7" s="86"/>
      <c r="EDL7" s="86"/>
      <c r="EDM7" s="86"/>
      <c r="EDN7" s="86"/>
      <c r="EDO7" s="86"/>
      <c r="EDP7" s="86"/>
      <c r="EDQ7" s="86"/>
      <c r="EDR7" s="86"/>
      <c r="EDS7" s="86"/>
      <c r="EDT7" s="86"/>
      <c r="EDU7" s="86"/>
      <c r="EDV7" s="86"/>
      <c r="EDW7" s="86"/>
      <c r="EDX7" s="86"/>
      <c r="EDY7" s="86"/>
      <c r="EDZ7" s="86"/>
      <c r="EEA7" s="86"/>
      <c r="EEB7" s="86"/>
      <c r="EEC7" s="86"/>
      <c r="EED7" s="86"/>
      <c r="EEE7" s="86"/>
      <c r="EEF7" s="86"/>
      <c r="EEG7" s="86"/>
      <c r="EEH7" s="86"/>
      <c r="EEI7" s="86"/>
      <c r="EEJ7" s="86"/>
      <c r="EEK7" s="86"/>
      <c r="EEL7" s="86"/>
      <c r="EEM7" s="86"/>
      <c r="EEN7" s="86"/>
      <c r="EEO7" s="86"/>
      <c r="EEP7" s="86"/>
      <c r="EEQ7" s="86"/>
      <c r="EER7" s="86"/>
      <c r="EES7" s="86"/>
      <c r="EET7" s="86"/>
      <c r="EEU7" s="86"/>
      <c r="EEV7" s="86"/>
      <c r="EEW7" s="86"/>
      <c r="EEX7" s="86"/>
      <c r="EEY7" s="86"/>
      <c r="EEZ7" s="86"/>
      <c r="EFA7" s="86"/>
      <c r="EFB7" s="86"/>
      <c r="EFC7" s="86"/>
      <c r="EFD7" s="86"/>
      <c r="EFE7" s="86"/>
      <c r="EFF7" s="86"/>
      <c r="EFG7" s="86"/>
      <c r="EFH7" s="86"/>
      <c r="EFI7" s="86"/>
      <c r="EFJ7" s="86"/>
      <c r="EFK7" s="86"/>
      <c r="EFL7" s="86"/>
      <c r="EFM7" s="86"/>
      <c r="EFN7" s="86"/>
      <c r="EFO7" s="86"/>
      <c r="EFP7" s="86"/>
      <c r="EFQ7" s="86"/>
      <c r="EFR7" s="86"/>
      <c r="EFS7" s="86"/>
      <c r="EFT7" s="86"/>
      <c r="EFU7" s="86"/>
      <c r="EFV7" s="86"/>
      <c r="EFW7" s="86"/>
      <c r="EFX7" s="86"/>
      <c r="EFY7" s="86"/>
      <c r="EFZ7" s="86"/>
      <c r="EGA7" s="86"/>
      <c r="EGB7" s="86"/>
      <c r="EGC7" s="86"/>
      <c r="EGD7" s="86"/>
      <c r="EGE7" s="86"/>
      <c r="EGF7" s="86"/>
      <c r="EGG7" s="86"/>
      <c r="EGH7" s="86"/>
      <c r="EGI7" s="86"/>
      <c r="EGJ7" s="86"/>
      <c r="EGK7" s="86"/>
      <c r="EGL7" s="86"/>
      <c r="EGM7" s="86"/>
      <c r="EGN7" s="86"/>
      <c r="EGO7" s="86"/>
      <c r="EGP7" s="86"/>
      <c r="EGQ7" s="86"/>
      <c r="EGR7" s="86"/>
      <c r="EGS7" s="86"/>
      <c r="EGT7" s="86"/>
      <c r="EGU7" s="86"/>
      <c r="EGV7" s="86"/>
      <c r="EGW7" s="86"/>
      <c r="EGX7" s="86"/>
      <c r="EGY7" s="86"/>
      <c r="EGZ7" s="86"/>
      <c r="EHA7" s="86"/>
      <c r="EHB7" s="86"/>
      <c r="EHC7" s="86"/>
      <c r="EHD7" s="86"/>
      <c r="EHE7" s="86"/>
      <c r="EHF7" s="86"/>
      <c r="EHG7" s="86"/>
      <c r="EHH7" s="86"/>
      <c r="EHI7" s="86"/>
      <c r="EHJ7" s="86"/>
      <c r="EHK7" s="86"/>
      <c r="EHL7" s="86"/>
      <c r="EHM7" s="86"/>
      <c r="EHN7" s="86"/>
      <c r="EHO7" s="86"/>
      <c r="EHP7" s="86"/>
      <c r="EHQ7" s="86"/>
      <c r="EHR7" s="86"/>
      <c r="EHS7" s="86"/>
      <c r="EHT7" s="86"/>
      <c r="EHU7" s="86"/>
      <c r="EHV7" s="86"/>
      <c r="EHW7" s="86"/>
      <c r="EHX7" s="86"/>
      <c r="EHY7" s="86"/>
      <c r="EHZ7" s="86"/>
      <c r="EIA7" s="86"/>
      <c r="EIB7" s="86"/>
      <c r="EIC7" s="86"/>
      <c r="EID7" s="86"/>
      <c r="EIE7" s="86"/>
      <c r="EIF7" s="86"/>
      <c r="EIG7" s="86"/>
      <c r="EIH7" s="86"/>
      <c r="EII7" s="86"/>
      <c r="EIJ7" s="86"/>
      <c r="EIK7" s="86"/>
      <c r="EIL7" s="86"/>
      <c r="EIM7" s="86"/>
      <c r="EIN7" s="86"/>
      <c r="EIO7" s="86"/>
      <c r="EIP7" s="86"/>
      <c r="EIQ7" s="86"/>
      <c r="EIR7" s="86"/>
      <c r="EIS7" s="86"/>
      <c r="EIT7" s="86"/>
      <c r="EIU7" s="86"/>
      <c r="EIV7" s="86"/>
      <c r="EIW7" s="86"/>
      <c r="EIX7" s="86"/>
      <c r="EIY7" s="86"/>
      <c r="EIZ7" s="86"/>
      <c r="EJA7" s="86"/>
      <c r="EJB7" s="86"/>
      <c r="EJC7" s="86"/>
      <c r="EJD7" s="86"/>
      <c r="EJE7" s="86"/>
      <c r="EJF7" s="86"/>
      <c r="EJG7" s="86"/>
      <c r="EJH7" s="86"/>
      <c r="EJI7" s="86"/>
      <c r="EJJ7" s="86"/>
      <c r="EJK7" s="86"/>
      <c r="EJL7" s="86"/>
      <c r="EJM7" s="86"/>
      <c r="EJN7" s="86"/>
      <c r="EJO7" s="86"/>
      <c r="EJP7" s="86"/>
      <c r="EJQ7" s="86"/>
      <c r="EJR7" s="86"/>
      <c r="EJS7" s="86"/>
      <c r="EJT7" s="86"/>
      <c r="EJU7" s="86"/>
      <c r="EJV7" s="86"/>
      <c r="EJW7" s="86"/>
      <c r="EJX7" s="86"/>
      <c r="EJY7" s="86"/>
      <c r="EJZ7" s="86"/>
      <c r="EKA7" s="86"/>
      <c r="EKB7" s="86"/>
      <c r="EKC7" s="86"/>
      <c r="EKD7" s="86"/>
      <c r="EKE7" s="86"/>
      <c r="EKF7" s="86"/>
      <c r="EKG7" s="86"/>
      <c r="EKH7" s="86"/>
      <c r="EKI7" s="86"/>
      <c r="EKJ7" s="86"/>
      <c r="EKK7" s="86"/>
      <c r="EKL7" s="86"/>
      <c r="EKM7" s="86"/>
      <c r="EKN7" s="86"/>
      <c r="EKO7" s="86"/>
      <c r="EKP7" s="86"/>
      <c r="EKQ7" s="86"/>
      <c r="EKR7" s="86"/>
      <c r="EKS7" s="86"/>
      <c r="EKT7" s="86"/>
      <c r="EKU7" s="86"/>
      <c r="EKV7" s="86"/>
      <c r="EKW7" s="86"/>
      <c r="EKX7" s="86"/>
      <c r="EKY7" s="86"/>
      <c r="EKZ7" s="86"/>
      <c r="ELA7" s="86"/>
      <c r="ELB7" s="86"/>
      <c r="ELC7" s="86"/>
      <c r="ELD7" s="86"/>
      <c r="ELE7" s="86"/>
      <c r="ELF7" s="86"/>
      <c r="ELG7" s="86"/>
      <c r="ELH7" s="86"/>
      <c r="ELI7" s="86"/>
      <c r="ELJ7" s="86"/>
      <c r="ELK7" s="86"/>
      <c r="ELL7" s="86"/>
      <c r="ELM7" s="86"/>
      <c r="ELN7" s="86"/>
      <c r="ELO7" s="86"/>
      <c r="ELP7" s="86"/>
      <c r="ELQ7" s="86"/>
      <c r="ELR7" s="86"/>
      <c r="ELS7" s="86"/>
      <c r="ELT7" s="86"/>
      <c r="ELU7" s="86"/>
      <c r="ELV7" s="86"/>
      <c r="ELW7" s="86"/>
      <c r="ELX7" s="86"/>
      <c r="ELY7" s="86"/>
      <c r="ELZ7" s="86"/>
      <c r="EMA7" s="86"/>
      <c r="EMB7" s="86"/>
      <c r="EMC7" s="86"/>
      <c r="EMD7" s="86"/>
      <c r="EME7" s="86"/>
      <c r="EMF7" s="86"/>
      <c r="EMG7" s="86"/>
      <c r="EMH7" s="86"/>
      <c r="EMI7" s="86"/>
      <c r="EMJ7" s="86"/>
      <c r="EMK7" s="86"/>
      <c r="EML7" s="86"/>
      <c r="EMM7" s="86"/>
      <c r="EMN7" s="86"/>
      <c r="EMO7" s="86"/>
      <c r="EMP7" s="86"/>
      <c r="EMQ7" s="86"/>
      <c r="EMR7" s="86"/>
      <c r="EMS7" s="86"/>
      <c r="EMT7" s="86"/>
      <c r="EMU7" s="86"/>
      <c r="EMV7" s="86"/>
      <c r="EMW7" s="86"/>
      <c r="EMX7" s="86"/>
      <c r="EMY7" s="86"/>
      <c r="EMZ7" s="86"/>
      <c r="ENA7" s="86"/>
      <c r="ENB7" s="86"/>
      <c r="ENC7" s="86"/>
      <c r="END7" s="86"/>
      <c r="ENE7" s="86"/>
      <c r="ENF7" s="86"/>
      <c r="ENG7" s="86"/>
      <c r="ENH7" s="86"/>
      <c r="ENI7" s="86"/>
      <c r="ENJ7" s="86"/>
      <c r="ENK7" s="86"/>
      <c r="ENL7" s="86"/>
      <c r="ENM7" s="86"/>
      <c r="ENN7" s="86"/>
      <c r="ENO7" s="86"/>
      <c r="ENP7" s="86"/>
      <c r="ENQ7" s="86"/>
      <c r="ENR7" s="86"/>
      <c r="ENS7" s="86"/>
      <c r="ENT7" s="86"/>
      <c r="ENU7" s="86"/>
      <c r="ENV7" s="86"/>
      <c r="ENW7" s="86"/>
      <c r="ENX7" s="86"/>
      <c r="ENY7" s="86"/>
      <c r="ENZ7" s="86"/>
      <c r="EOA7" s="86"/>
      <c r="EOB7" s="86"/>
      <c r="EOC7" s="86"/>
      <c r="EOD7" s="86"/>
      <c r="EOE7" s="86"/>
      <c r="EOF7" s="86"/>
      <c r="EOG7" s="86"/>
      <c r="EOH7" s="86"/>
      <c r="EOI7" s="86"/>
      <c r="EOJ7" s="86"/>
      <c r="EOK7" s="86"/>
      <c r="EOL7" s="86"/>
      <c r="EOM7" s="86"/>
      <c r="EON7" s="86"/>
      <c r="EOO7" s="86"/>
      <c r="EOP7" s="86"/>
      <c r="EOQ7" s="86"/>
      <c r="EOR7" s="86"/>
      <c r="EOS7" s="86"/>
      <c r="EOT7" s="86"/>
      <c r="EOU7" s="86"/>
      <c r="EOV7" s="86"/>
      <c r="EOW7" s="86"/>
      <c r="EOX7" s="86"/>
      <c r="EOY7" s="86"/>
      <c r="EOZ7" s="86"/>
      <c r="EPA7" s="86"/>
      <c r="EPB7" s="86"/>
      <c r="EPC7" s="86"/>
      <c r="EPD7" s="86"/>
      <c r="EPE7" s="86"/>
      <c r="EPF7" s="86"/>
      <c r="EPG7" s="86"/>
      <c r="EPH7" s="86"/>
      <c r="EPI7" s="86"/>
      <c r="EPJ7" s="86"/>
      <c r="EPK7" s="86"/>
      <c r="EPL7" s="86"/>
      <c r="EPM7" s="86"/>
      <c r="EPN7" s="86"/>
      <c r="EPO7" s="86"/>
      <c r="EPP7" s="86"/>
      <c r="EPQ7" s="86"/>
      <c r="EPR7" s="86"/>
      <c r="EPS7" s="86"/>
      <c r="EPT7" s="86"/>
      <c r="EPU7" s="86"/>
      <c r="EPV7" s="86"/>
      <c r="EPW7" s="86"/>
      <c r="EPX7" s="86"/>
      <c r="EPY7" s="86"/>
      <c r="EPZ7" s="86"/>
      <c r="EQA7" s="86"/>
      <c r="EQB7" s="86"/>
      <c r="EQC7" s="86"/>
      <c r="EQD7" s="86"/>
      <c r="EQE7" s="86"/>
      <c r="EQF7" s="86"/>
      <c r="EQG7" s="86"/>
      <c r="EQH7" s="86"/>
      <c r="EQI7" s="86"/>
      <c r="EQJ7" s="86"/>
      <c r="EQK7" s="86"/>
      <c r="EQL7" s="86"/>
      <c r="EQM7" s="86"/>
      <c r="EQN7" s="86"/>
      <c r="EQO7" s="86"/>
      <c r="EQP7" s="86"/>
      <c r="EQQ7" s="86"/>
      <c r="EQR7" s="86"/>
      <c r="EQS7" s="86"/>
      <c r="EQT7" s="86"/>
      <c r="EQU7" s="86"/>
      <c r="EQV7" s="86"/>
      <c r="EQW7" s="86"/>
      <c r="EQX7" s="86"/>
      <c r="EQY7" s="86"/>
      <c r="EQZ7" s="86"/>
      <c r="ERA7" s="86"/>
      <c r="ERB7" s="86"/>
      <c r="ERC7" s="86"/>
      <c r="ERD7" s="86"/>
      <c r="ERE7" s="86"/>
      <c r="ERF7" s="86"/>
      <c r="ERG7" s="86"/>
      <c r="ERH7" s="86"/>
      <c r="ERI7" s="86"/>
      <c r="ERJ7" s="86"/>
      <c r="ERK7" s="86"/>
      <c r="ERL7" s="86"/>
      <c r="ERM7" s="86"/>
      <c r="ERN7" s="86"/>
      <c r="ERO7" s="86"/>
      <c r="ERP7" s="86"/>
      <c r="ERQ7" s="86"/>
      <c r="ERR7" s="86"/>
      <c r="ERS7" s="86"/>
      <c r="ERT7" s="86"/>
      <c r="ERU7" s="86"/>
      <c r="ERV7" s="86"/>
      <c r="ERW7" s="86"/>
      <c r="ERX7" s="86"/>
      <c r="ERY7" s="86"/>
      <c r="ERZ7" s="86"/>
      <c r="ESA7" s="86"/>
      <c r="ESB7" s="86"/>
      <c r="ESC7" s="86"/>
      <c r="ESD7" s="86"/>
      <c r="ESE7" s="86"/>
      <c r="ESF7" s="86"/>
      <c r="ESG7" s="86"/>
      <c r="ESH7" s="86"/>
      <c r="ESI7" s="86"/>
      <c r="ESJ7" s="86"/>
      <c r="ESK7" s="86"/>
      <c r="ESL7" s="86"/>
      <c r="ESM7" s="86"/>
      <c r="ESN7" s="86"/>
      <c r="ESO7" s="86"/>
      <c r="ESP7" s="86"/>
      <c r="ESQ7" s="86"/>
      <c r="ESR7" s="86"/>
      <c r="ESS7" s="86"/>
      <c r="EST7" s="86"/>
      <c r="ESU7" s="86"/>
      <c r="ESV7" s="86"/>
      <c r="ESW7" s="86"/>
      <c r="ESX7" s="86"/>
      <c r="ESY7" s="86"/>
      <c r="ESZ7" s="86"/>
      <c r="ETA7" s="86"/>
      <c r="ETB7" s="86"/>
      <c r="ETC7" s="86"/>
      <c r="ETD7" s="86"/>
      <c r="ETE7" s="86"/>
      <c r="ETF7" s="86"/>
      <c r="ETG7" s="86"/>
      <c r="ETH7" s="86"/>
      <c r="ETI7" s="86"/>
      <c r="ETJ7" s="86"/>
      <c r="ETK7" s="86"/>
      <c r="ETL7" s="86"/>
      <c r="ETM7" s="86"/>
      <c r="ETN7" s="86"/>
      <c r="ETO7" s="86"/>
      <c r="ETP7" s="86"/>
      <c r="ETQ7" s="86"/>
      <c r="ETR7" s="86"/>
      <c r="ETS7" s="86"/>
      <c r="ETT7" s="86"/>
      <c r="ETU7" s="86"/>
      <c r="ETV7" s="86"/>
      <c r="ETW7" s="86"/>
      <c r="ETX7" s="86"/>
      <c r="ETY7" s="86"/>
      <c r="ETZ7" s="86"/>
      <c r="EUA7" s="86"/>
      <c r="EUB7" s="86"/>
      <c r="EUC7" s="86"/>
      <c r="EUD7" s="86"/>
      <c r="EUE7" s="86"/>
      <c r="EUF7" s="86"/>
      <c r="EUG7" s="86"/>
      <c r="EUH7" s="86"/>
      <c r="EUI7" s="86"/>
      <c r="EUJ7" s="86"/>
      <c r="EUK7" s="86"/>
      <c r="EUL7" s="86"/>
      <c r="EUM7" s="86"/>
      <c r="EUN7" s="86"/>
      <c r="EUO7" s="86"/>
      <c r="EUP7" s="86"/>
      <c r="EUQ7" s="86"/>
      <c r="EUR7" s="86"/>
      <c r="EUS7" s="86"/>
      <c r="EUT7" s="86"/>
      <c r="EUU7" s="86"/>
      <c r="EUV7" s="86"/>
      <c r="EUW7" s="86"/>
      <c r="EUX7" s="86"/>
      <c r="EUY7" s="86"/>
      <c r="EUZ7" s="86"/>
      <c r="EVA7" s="86"/>
      <c r="EVB7" s="86"/>
      <c r="EVC7" s="86"/>
      <c r="EVD7" s="86"/>
      <c r="EVE7" s="86"/>
      <c r="EVF7" s="86"/>
      <c r="EVG7" s="86"/>
      <c r="EVH7" s="86"/>
      <c r="EVI7" s="86"/>
      <c r="EVJ7" s="86"/>
      <c r="EVK7" s="86"/>
      <c r="EVL7" s="86"/>
      <c r="EVM7" s="86"/>
      <c r="EVN7" s="86"/>
      <c r="EVO7" s="86"/>
      <c r="EVP7" s="86"/>
      <c r="EVQ7" s="86"/>
      <c r="EVR7" s="86"/>
      <c r="EVS7" s="86"/>
      <c r="EVT7" s="86"/>
      <c r="EVU7" s="86"/>
      <c r="EVV7" s="86"/>
      <c r="EVW7" s="86"/>
      <c r="EVX7" s="86"/>
      <c r="EVY7" s="86"/>
      <c r="EVZ7" s="86"/>
      <c r="EWA7" s="86"/>
      <c r="EWB7" s="86"/>
      <c r="EWC7" s="86"/>
      <c r="EWD7" s="86"/>
      <c r="EWE7" s="86"/>
      <c r="EWF7" s="86"/>
      <c r="EWG7" s="86"/>
      <c r="EWH7" s="86"/>
      <c r="EWI7" s="86"/>
      <c r="EWJ7" s="86"/>
      <c r="EWK7" s="86"/>
      <c r="EWL7" s="86"/>
      <c r="EWM7" s="86"/>
      <c r="EWN7" s="86"/>
      <c r="EWO7" s="86"/>
      <c r="EWP7" s="86"/>
      <c r="EWQ7" s="86"/>
      <c r="EWR7" s="86"/>
      <c r="EWS7" s="86"/>
      <c r="EWT7" s="86"/>
      <c r="EWU7" s="86"/>
      <c r="EWV7" s="86"/>
      <c r="EWW7" s="86"/>
      <c r="EWX7" s="86"/>
      <c r="EWY7" s="86"/>
      <c r="EWZ7" s="86"/>
      <c r="EXA7" s="86"/>
      <c r="EXB7" s="86"/>
      <c r="EXC7" s="86"/>
      <c r="EXD7" s="86"/>
      <c r="EXE7" s="86"/>
      <c r="EXF7" s="86"/>
      <c r="EXG7" s="86"/>
      <c r="EXH7" s="86"/>
      <c r="EXI7" s="86"/>
      <c r="EXJ7" s="86"/>
      <c r="EXK7" s="86"/>
      <c r="EXL7" s="86"/>
      <c r="EXM7" s="86"/>
      <c r="EXN7" s="86"/>
      <c r="EXO7" s="86"/>
      <c r="EXP7" s="86"/>
      <c r="EXQ7" s="86"/>
      <c r="EXR7" s="86"/>
      <c r="EXS7" s="86"/>
      <c r="EXT7" s="86"/>
      <c r="EXU7" s="86"/>
      <c r="EXV7" s="86"/>
      <c r="EXW7" s="86"/>
      <c r="EXX7" s="86"/>
      <c r="EXY7" s="86"/>
      <c r="EXZ7" s="86"/>
      <c r="EYA7" s="86"/>
      <c r="EYB7" s="86"/>
      <c r="EYC7" s="86"/>
      <c r="EYD7" s="86"/>
      <c r="EYE7" s="86"/>
      <c r="EYF7" s="86"/>
      <c r="EYG7" s="86"/>
      <c r="EYH7" s="86"/>
      <c r="EYI7" s="86"/>
      <c r="EYJ7" s="86"/>
      <c r="EYK7" s="86"/>
      <c r="EYL7" s="86"/>
      <c r="EYM7" s="86"/>
      <c r="EYN7" s="86"/>
      <c r="EYO7" s="86"/>
      <c r="EYP7" s="86"/>
      <c r="EYQ7" s="86"/>
      <c r="EYR7" s="86"/>
      <c r="EYS7" s="86"/>
      <c r="EYT7" s="86"/>
      <c r="EYU7" s="86"/>
      <c r="EYV7" s="86"/>
      <c r="EYW7" s="86"/>
      <c r="EYX7" s="86"/>
      <c r="EYY7" s="86"/>
      <c r="EYZ7" s="86"/>
      <c r="EZA7" s="86"/>
      <c r="EZB7" s="86"/>
      <c r="EZC7" s="86"/>
      <c r="EZD7" s="86"/>
      <c r="EZE7" s="86"/>
      <c r="EZF7" s="86"/>
      <c r="EZG7" s="86"/>
      <c r="EZH7" s="86"/>
      <c r="EZI7" s="86"/>
      <c r="EZJ7" s="86"/>
      <c r="EZK7" s="86"/>
      <c r="EZL7" s="86"/>
      <c r="EZM7" s="86"/>
      <c r="EZN7" s="86"/>
      <c r="EZO7" s="86"/>
      <c r="EZP7" s="86"/>
      <c r="EZQ7" s="86"/>
      <c r="EZR7" s="86"/>
      <c r="EZS7" s="86"/>
      <c r="EZT7" s="86"/>
      <c r="EZU7" s="86"/>
      <c r="EZV7" s="86"/>
      <c r="EZW7" s="86"/>
      <c r="EZX7" s="86"/>
      <c r="EZY7" s="86"/>
      <c r="EZZ7" s="86"/>
      <c r="FAA7" s="86"/>
      <c r="FAB7" s="86"/>
      <c r="FAC7" s="86"/>
      <c r="FAD7" s="86"/>
      <c r="FAE7" s="86"/>
      <c r="FAF7" s="86"/>
      <c r="FAG7" s="86"/>
      <c r="FAH7" s="86"/>
      <c r="FAI7" s="86"/>
      <c r="FAJ7" s="86"/>
      <c r="FAK7" s="86"/>
      <c r="FAL7" s="86"/>
      <c r="FAM7" s="86"/>
      <c r="FAN7" s="86"/>
      <c r="FAO7" s="86"/>
      <c r="FAP7" s="86"/>
      <c r="FAQ7" s="86"/>
      <c r="FAR7" s="86"/>
      <c r="FAS7" s="86"/>
      <c r="FAT7" s="86"/>
      <c r="FAU7" s="86"/>
      <c r="FAV7" s="86"/>
      <c r="FAW7" s="86"/>
      <c r="FAX7" s="86"/>
      <c r="FAY7" s="86"/>
      <c r="FAZ7" s="86"/>
      <c r="FBA7" s="86"/>
      <c r="FBB7" s="86"/>
      <c r="FBC7" s="86"/>
      <c r="FBD7" s="86"/>
      <c r="FBE7" s="86"/>
      <c r="FBF7" s="86"/>
      <c r="FBG7" s="86"/>
      <c r="FBH7" s="86"/>
      <c r="FBI7" s="86"/>
      <c r="FBJ7" s="86"/>
      <c r="FBK7" s="86"/>
      <c r="FBL7" s="86"/>
      <c r="FBM7" s="86"/>
      <c r="FBN7" s="86"/>
      <c r="FBO7" s="86"/>
      <c r="FBP7" s="86"/>
      <c r="FBQ7" s="86"/>
      <c r="FBR7" s="86"/>
      <c r="FBS7" s="86"/>
      <c r="FBT7" s="86"/>
      <c r="FBU7" s="86"/>
      <c r="FBV7" s="86"/>
      <c r="FBW7" s="86"/>
      <c r="FBX7" s="86"/>
      <c r="FBY7" s="86"/>
      <c r="FBZ7" s="86"/>
      <c r="FCA7" s="86"/>
      <c r="FCB7" s="86"/>
      <c r="FCC7" s="86"/>
      <c r="FCD7" s="86"/>
      <c r="FCE7" s="86"/>
      <c r="FCF7" s="86"/>
      <c r="FCG7" s="86"/>
      <c r="FCH7" s="86"/>
      <c r="FCI7" s="86"/>
      <c r="FCJ7" s="86"/>
      <c r="FCK7" s="86"/>
      <c r="FCL7" s="86"/>
      <c r="FCM7" s="86"/>
      <c r="FCN7" s="86"/>
      <c r="FCO7" s="86"/>
      <c r="FCP7" s="86"/>
      <c r="FCQ7" s="86"/>
      <c r="FCR7" s="86"/>
      <c r="FCS7" s="86"/>
      <c r="FCT7" s="86"/>
      <c r="FCU7" s="86"/>
      <c r="FCV7" s="86"/>
      <c r="FCW7" s="86"/>
      <c r="FCX7" s="86"/>
      <c r="FCY7" s="86"/>
      <c r="FCZ7" s="86"/>
      <c r="FDA7" s="86"/>
      <c r="FDB7" s="86"/>
      <c r="FDC7" s="86"/>
      <c r="FDD7" s="86"/>
      <c r="FDE7" s="86"/>
      <c r="FDF7" s="86"/>
      <c r="FDG7" s="86"/>
      <c r="FDH7" s="86"/>
      <c r="FDI7" s="86"/>
      <c r="FDJ7" s="86"/>
      <c r="FDK7" s="86"/>
      <c r="FDL7" s="86"/>
      <c r="FDM7" s="86"/>
      <c r="FDN7" s="86"/>
      <c r="FDO7" s="86"/>
      <c r="FDP7" s="86"/>
      <c r="FDQ7" s="86"/>
      <c r="FDR7" s="86"/>
      <c r="FDS7" s="86"/>
      <c r="FDT7" s="86"/>
      <c r="FDU7" s="86"/>
      <c r="FDV7" s="86"/>
      <c r="FDW7" s="86"/>
      <c r="FDX7" s="86"/>
      <c r="FDY7" s="86"/>
      <c r="FDZ7" s="86"/>
      <c r="FEA7" s="86"/>
      <c r="FEB7" s="86"/>
      <c r="FEC7" s="86"/>
      <c r="FED7" s="86"/>
      <c r="FEE7" s="86"/>
      <c r="FEF7" s="86"/>
      <c r="FEG7" s="86"/>
      <c r="FEH7" s="86"/>
      <c r="FEI7" s="86"/>
      <c r="FEJ7" s="86"/>
      <c r="FEK7" s="86"/>
      <c r="FEL7" s="86"/>
      <c r="FEM7" s="86"/>
      <c r="FEN7" s="86"/>
      <c r="FEO7" s="86"/>
      <c r="FEP7" s="86"/>
      <c r="FEQ7" s="86"/>
      <c r="FER7" s="86"/>
      <c r="FES7" s="86"/>
      <c r="FET7" s="86"/>
      <c r="FEU7" s="86"/>
      <c r="FEV7" s="86"/>
      <c r="FEW7" s="86"/>
      <c r="FEX7" s="86"/>
      <c r="FEY7" s="86"/>
      <c r="FEZ7" s="86"/>
      <c r="FFA7" s="86"/>
      <c r="FFB7" s="86"/>
      <c r="FFC7" s="86"/>
      <c r="FFD7" s="86"/>
      <c r="FFE7" s="86"/>
      <c r="FFF7" s="86"/>
      <c r="FFG7" s="86"/>
      <c r="FFH7" s="86"/>
      <c r="FFI7" s="86"/>
      <c r="FFJ7" s="86"/>
      <c r="FFK7" s="86"/>
      <c r="FFL7" s="86"/>
      <c r="FFM7" s="86"/>
      <c r="FFN7" s="86"/>
      <c r="FFO7" s="86"/>
      <c r="FFP7" s="86"/>
      <c r="FFQ7" s="86"/>
      <c r="FFR7" s="86"/>
      <c r="FFS7" s="86"/>
      <c r="FFT7" s="86"/>
      <c r="FFU7" s="86"/>
      <c r="FFV7" s="86"/>
      <c r="FFW7" s="86"/>
      <c r="FFX7" s="86"/>
      <c r="FFY7" s="86"/>
      <c r="FFZ7" s="86"/>
      <c r="FGA7" s="86"/>
      <c r="FGB7" s="86"/>
      <c r="FGC7" s="86"/>
      <c r="FGD7" s="86"/>
      <c r="FGE7" s="86"/>
      <c r="FGF7" s="86"/>
      <c r="FGG7" s="86"/>
      <c r="FGH7" s="86"/>
      <c r="FGI7" s="86"/>
      <c r="FGJ7" s="86"/>
      <c r="FGK7" s="86"/>
      <c r="FGL7" s="86"/>
      <c r="FGM7" s="86"/>
      <c r="FGN7" s="86"/>
      <c r="FGO7" s="86"/>
      <c r="FGP7" s="86"/>
      <c r="FGQ7" s="86"/>
      <c r="FGR7" s="86"/>
      <c r="FGS7" s="86"/>
      <c r="FGT7" s="86"/>
      <c r="FGU7" s="86"/>
      <c r="FGV7" s="86"/>
      <c r="FGW7" s="86"/>
      <c r="FGX7" s="86"/>
      <c r="FGY7" s="86"/>
      <c r="FGZ7" s="86"/>
      <c r="FHA7" s="86"/>
      <c r="FHB7" s="86"/>
      <c r="FHC7" s="86"/>
      <c r="FHD7" s="86"/>
      <c r="FHE7" s="86"/>
      <c r="FHF7" s="86"/>
      <c r="FHG7" s="86"/>
      <c r="FHH7" s="86"/>
      <c r="FHI7" s="86"/>
      <c r="FHJ7" s="86"/>
      <c r="FHK7" s="86"/>
      <c r="FHL7" s="86"/>
      <c r="FHM7" s="86"/>
      <c r="FHN7" s="86"/>
      <c r="FHO7" s="86"/>
      <c r="FHP7" s="86"/>
      <c r="FHQ7" s="86"/>
      <c r="FHR7" s="86"/>
      <c r="FHS7" s="86"/>
      <c r="FHT7" s="86"/>
      <c r="FHU7" s="86"/>
      <c r="FHV7" s="86"/>
      <c r="FHW7" s="86"/>
      <c r="FHX7" s="86"/>
      <c r="FHY7" s="86"/>
      <c r="FHZ7" s="86"/>
      <c r="FIA7" s="86"/>
      <c r="FIB7" s="86"/>
      <c r="FIC7" s="86"/>
      <c r="FID7" s="86"/>
      <c r="FIE7" s="86"/>
      <c r="FIF7" s="86"/>
      <c r="FIG7" s="86"/>
      <c r="FIH7" s="86"/>
      <c r="FII7" s="86"/>
      <c r="FIJ7" s="86"/>
      <c r="FIK7" s="86"/>
      <c r="FIL7" s="86"/>
      <c r="FIM7" s="86"/>
      <c r="FIN7" s="86"/>
      <c r="FIO7" s="86"/>
      <c r="FIP7" s="86"/>
      <c r="FIQ7" s="86"/>
      <c r="FIR7" s="86"/>
      <c r="FIS7" s="86"/>
      <c r="FIT7" s="86"/>
      <c r="FIU7" s="86"/>
      <c r="FIV7" s="86"/>
      <c r="FIW7" s="86"/>
      <c r="FIX7" s="86"/>
      <c r="FIY7" s="86"/>
      <c r="FIZ7" s="86"/>
      <c r="FJA7" s="86"/>
      <c r="FJB7" s="86"/>
      <c r="FJC7" s="86"/>
      <c r="FJD7" s="86"/>
      <c r="FJE7" s="86"/>
      <c r="FJF7" s="86"/>
      <c r="FJG7" s="86"/>
      <c r="FJH7" s="86"/>
      <c r="FJI7" s="86"/>
      <c r="FJJ7" s="86"/>
      <c r="FJK7" s="86"/>
      <c r="FJL7" s="86"/>
      <c r="FJM7" s="86"/>
      <c r="FJN7" s="86"/>
      <c r="FJO7" s="86"/>
      <c r="FJP7" s="86"/>
      <c r="FJQ7" s="86"/>
      <c r="FJR7" s="86"/>
      <c r="FJS7" s="86"/>
      <c r="FJT7" s="86"/>
      <c r="FJU7" s="86"/>
      <c r="FJV7" s="86"/>
      <c r="FJW7" s="86"/>
      <c r="FJX7" s="86"/>
      <c r="FJY7" s="86"/>
      <c r="FJZ7" s="86"/>
      <c r="FKA7" s="86"/>
      <c r="FKB7" s="86"/>
      <c r="FKC7" s="86"/>
      <c r="FKD7" s="86"/>
      <c r="FKE7" s="86"/>
      <c r="FKF7" s="86"/>
      <c r="FKG7" s="86"/>
      <c r="FKH7" s="86"/>
      <c r="FKI7" s="86"/>
      <c r="FKJ7" s="86"/>
      <c r="FKK7" s="86"/>
      <c r="FKL7" s="86"/>
      <c r="FKM7" s="86"/>
      <c r="FKN7" s="86"/>
      <c r="FKO7" s="86"/>
      <c r="FKP7" s="86"/>
      <c r="FKQ7" s="86"/>
      <c r="FKR7" s="86"/>
      <c r="FKS7" s="86"/>
      <c r="FKT7" s="86"/>
      <c r="FKU7" s="86"/>
      <c r="FKV7" s="86"/>
      <c r="FKW7" s="86"/>
      <c r="FKX7" s="86"/>
      <c r="FKY7" s="86"/>
      <c r="FKZ7" s="86"/>
      <c r="FLA7" s="86"/>
      <c r="FLB7" s="86"/>
      <c r="FLC7" s="86"/>
      <c r="FLD7" s="86"/>
      <c r="FLE7" s="86"/>
      <c r="FLF7" s="86"/>
      <c r="FLG7" s="86"/>
      <c r="FLH7" s="86"/>
      <c r="FLI7" s="86"/>
      <c r="FLJ7" s="86"/>
      <c r="FLK7" s="86"/>
      <c r="FLL7" s="86"/>
      <c r="FLM7" s="86"/>
      <c r="FLN7" s="86"/>
      <c r="FLO7" s="86"/>
      <c r="FLP7" s="86"/>
      <c r="FLQ7" s="86"/>
      <c r="FLR7" s="86"/>
      <c r="FLS7" s="86"/>
      <c r="FLT7" s="86"/>
      <c r="FLU7" s="86"/>
      <c r="FLV7" s="86"/>
      <c r="FLW7" s="86"/>
      <c r="FLX7" s="86"/>
      <c r="FLY7" s="86"/>
      <c r="FLZ7" s="86"/>
      <c r="FMA7" s="86"/>
      <c r="FMB7" s="86"/>
      <c r="FMC7" s="86"/>
      <c r="FMD7" s="86"/>
      <c r="FME7" s="86"/>
      <c r="FMF7" s="86"/>
      <c r="FMG7" s="86"/>
      <c r="FMH7" s="86"/>
      <c r="FMI7" s="86"/>
      <c r="FMJ7" s="86"/>
      <c r="FMK7" s="86"/>
      <c r="FML7" s="86"/>
      <c r="FMM7" s="86"/>
      <c r="FMN7" s="86"/>
      <c r="FMO7" s="86"/>
      <c r="FMP7" s="86"/>
      <c r="FMQ7" s="86"/>
      <c r="FMR7" s="86"/>
      <c r="FMS7" s="86"/>
      <c r="FMT7" s="86"/>
      <c r="FMU7" s="86"/>
      <c r="FMV7" s="86"/>
      <c r="FMW7" s="86"/>
      <c r="FMX7" s="86"/>
      <c r="FMY7" s="86"/>
      <c r="FMZ7" s="86"/>
      <c r="FNA7" s="86"/>
      <c r="FNB7" s="86"/>
      <c r="FNC7" s="86"/>
      <c r="FND7" s="86"/>
      <c r="FNE7" s="86"/>
      <c r="FNF7" s="86"/>
      <c r="FNG7" s="86"/>
      <c r="FNH7" s="86"/>
      <c r="FNI7" s="86"/>
      <c r="FNJ7" s="86"/>
      <c r="FNK7" s="86"/>
      <c r="FNL7" s="86"/>
      <c r="FNM7" s="86"/>
      <c r="FNN7" s="86"/>
      <c r="FNO7" s="86"/>
      <c r="FNP7" s="86"/>
      <c r="FNQ7" s="86"/>
      <c r="FNR7" s="86"/>
      <c r="FNS7" s="86"/>
      <c r="FNT7" s="86"/>
      <c r="FNU7" s="86"/>
      <c r="FNV7" s="86"/>
      <c r="FNW7" s="86"/>
      <c r="FNX7" s="86"/>
      <c r="FNY7" s="86"/>
      <c r="FNZ7" s="86"/>
      <c r="FOA7" s="86"/>
      <c r="FOB7" s="86"/>
      <c r="FOC7" s="86"/>
      <c r="FOD7" s="86"/>
      <c r="FOE7" s="86"/>
      <c r="FOF7" s="86"/>
      <c r="FOG7" s="86"/>
      <c r="FOH7" s="86"/>
      <c r="FOI7" s="86"/>
      <c r="FOJ7" s="86"/>
      <c r="FOK7" s="86"/>
      <c r="FOL7" s="86"/>
      <c r="FOM7" s="86"/>
      <c r="FON7" s="86"/>
      <c r="FOO7" s="86"/>
      <c r="FOP7" s="86"/>
      <c r="FOQ7" s="86"/>
      <c r="FOR7" s="86"/>
      <c r="FOS7" s="86"/>
      <c r="FOT7" s="86"/>
      <c r="FOU7" s="86"/>
      <c r="FOV7" s="86"/>
      <c r="FOW7" s="86"/>
      <c r="FOX7" s="86"/>
      <c r="FOY7" s="86"/>
      <c r="FOZ7" s="86"/>
      <c r="FPA7" s="86"/>
      <c r="FPB7" s="86"/>
      <c r="FPC7" s="86"/>
      <c r="FPD7" s="86"/>
      <c r="FPE7" s="86"/>
      <c r="FPF7" s="86"/>
      <c r="FPG7" s="86"/>
      <c r="FPH7" s="86"/>
      <c r="FPI7" s="86"/>
      <c r="FPJ7" s="86"/>
      <c r="FPK7" s="86"/>
      <c r="FPL7" s="86"/>
      <c r="FPM7" s="86"/>
      <c r="FPN7" s="86"/>
      <c r="FPO7" s="86"/>
      <c r="FPP7" s="86"/>
      <c r="FPQ7" s="86"/>
      <c r="FPR7" s="86"/>
      <c r="FPS7" s="86"/>
      <c r="FPT7" s="86"/>
      <c r="FPU7" s="86"/>
      <c r="FPV7" s="86"/>
      <c r="FPW7" s="86"/>
      <c r="FPX7" s="86"/>
      <c r="FPY7" s="86"/>
      <c r="FPZ7" s="86"/>
      <c r="FQA7" s="86"/>
      <c r="FQB7" s="86"/>
      <c r="FQC7" s="86"/>
      <c r="FQD7" s="86"/>
      <c r="FQE7" s="86"/>
      <c r="FQF7" s="86"/>
      <c r="FQG7" s="86"/>
      <c r="FQH7" s="86"/>
      <c r="FQI7" s="86"/>
      <c r="FQJ7" s="86"/>
      <c r="FQK7" s="86"/>
      <c r="FQL7" s="86"/>
      <c r="FQM7" s="86"/>
      <c r="FQN7" s="86"/>
      <c r="FQO7" s="86"/>
      <c r="FQP7" s="86"/>
      <c r="FQQ7" s="86"/>
      <c r="FQR7" s="86"/>
      <c r="FQS7" s="86"/>
      <c r="FQT7" s="86"/>
      <c r="FQU7" s="86"/>
      <c r="FQV7" s="86"/>
      <c r="FQW7" s="86"/>
      <c r="FQX7" s="86"/>
      <c r="FQY7" s="86"/>
      <c r="FQZ7" s="86"/>
      <c r="FRA7" s="86"/>
      <c r="FRB7" s="86"/>
      <c r="FRC7" s="86"/>
      <c r="FRD7" s="86"/>
      <c r="FRE7" s="86"/>
      <c r="FRF7" s="86"/>
      <c r="FRG7" s="86"/>
      <c r="FRH7" s="86"/>
      <c r="FRI7" s="86"/>
      <c r="FRJ7" s="86"/>
      <c r="FRK7" s="86"/>
      <c r="FRL7" s="86"/>
      <c r="FRM7" s="86"/>
      <c r="FRN7" s="86"/>
      <c r="FRO7" s="86"/>
      <c r="FRP7" s="86"/>
      <c r="FRQ7" s="86"/>
      <c r="FRR7" s="86"/>
      <c r="FRS7" s="86"/>
      <c r="FRT7" s="86"/>
      <c r="FRU7" s="86"/>
      <c r="FRV7" s="86"/>
      <c r="FRW7" s="86"/>
      <c r="FRX7" s="86"/>
      <c r="FRY7" s="86"/>
      <c r="FRZ7" s="86"/>
      <c r="FSA7" s="86"/>
      <c r="FSB7" s="86"/>
      <c r="FSC7" s="86"/>
      <c r="FSD7" s="86"/>
      <c r="FSE7" s="86"/>
      <c r="FSF7" s="86"/>
      <c r="FSG7" s="86"/>
      <c r="FSH7" s="86"/>
      <c r="FSI7" s="86"/>
      <c r="FSJ7" s="86"/>
      <c r="FSK7" s="86"/>
      <c r="FSL7" s="86"/>
      <c r="FSM7" s="86"/>
      <c r="FSN7" s="86"/>
      <c r="FSO7" s="86"/>
      <c r="FSP7" s="86"/>
      <c r="FSQ7" s="86"/>
      <c r="FSR7" s="86"/>
      <c r="FSS7" s="86"/>
      <c r="FST7" s="86"/>
      <c r="FSU7" s="86"/>
      <c r="FSV7" s="86"/>
      <c r="FSW7" s="86"/>
      <c r="FSX7" s="86"/>
      <c r="FSY7" s="86"/>
      <c r="FSZ7" s="86"/>
      <c r="FTA7" s="86"/>
      <c r="FTB7" s="86"/>
      <c r="FTC7" s="86"/>
      <c r="FTD7" s="86"/>
      <c r="FTE7" s="86"/>
      <c r="FTF7" s="86"/>
      <c r="FTG7" s="86"/>
      <c r="FTH7" s="86"/>
      <c r="FTI7" s="86"/>
      <c r="FTJ7" s="86"/>
      <c r="FTK7" s="86"/>
      <c r="FTL7" s="86"/>
      <c r="FTM7" s="86"/>
      <c r="FTN7" s="86"/>
      <c r="FTO7" s="86"/>
      <c r="FTP7" s="86"/>
      <c r="FTQ7" s="86"/>
      <c r="FTR7" s="86"/>
      <c r="FTS7" s="86"/>
      <c r="FTT7" s="86"/>
      <c r="FTU7" s="86"/>
      <c r="FTV7" s="86"/>
      <c r="FTW7" s="86"/>
      <c r="FTX7" s="86"/>
      <c r="FTY7" s="86"/>
      <c r="FTZ7" s="86"/>
      <c r="FUA7" s="86"/>
      <c r="FUB7" s="86"/>
      <c r="FUC7" s="86"/>
      <c r="FUD7" s="86"/>
      <c r="FUE7" s="86"/>
      <c r="FUF7" s="86"/>
      <c r="FUG7" s="86"/>
      <c r="FUH7" s="86"/>
      <c r="FUI7" s="86"/>
      <c r="FUJ7" s="86"/>
      <c r="FUK7" s="86"/>
      <c r="FUL7" s="86"/>
      <c r="FUM7" s="86"/>
      <c r="FUN7" s="86"/>
      <c r="FUO7" s="86"/>
      <c r="FUP7" s="86"/>
      <c r="FUQ7" s="86"/>
      <c r="FUR7" s="86"/>
      <c r="FUS7" s="86"/>
      <c r="FUT7" s="86"/>
      <c r="FUU7" s="86"/>
      <c r="FUV7" s="86"/>
      <c r="FUW7" s="86"/>
      <c r="FUX7" s="86"/>
      <c r="FUY7" s="86"/>
      <c r="FUZ7" s="86"/>
      <c r="FVA7" s="86"/>
      <c r="FVB7" s="86"/>
      <c r="FVC7" s="86"/>
      <c r="FVD7" s="86"/>
      <c r="FVE7" s="86"/>
      <c r="FVF7" s="86"/>
      <c r="FVG7" s="86"/>
      <c r="FVH7" s="86"/>
      <c r="FVI7" s="86"/>
      <c r="FVJ7" s="86"/>
      <c r="FVK7" s="86"/>
      <c r="FVL7" s="86"/>
      <c r="FVM7" s="86"/>
      <c r="FVN7" s="86"/>
      <c r="FVO7" s="86"/>
      <c r="FVP7" s="86"/>
      <c r="FVQ7" s="86"/>
      <c r="FVR7" s="86"/>
      <c r="FVS7" s="86"/>
      <c r="FVT7" s="86"/>
      <c r="FVU7" s="86"/>
      <c r="FVV7" s="86"/>
      <c r="FVW7" s="86"/>
      <c r="FVX7" s="86"/>
      <c r="FVY7" s="86"/>
      <c r="FVZ7" s="86"/>
      <c r="FWA7" s="86"/>
      <c r="FWB7" s="86"/>
      <c r="FWC7" s="86"/>
      <c r="FWD7" s="86"/>
      <c r="FWE7" s="86"/>
      <c r="FWF7" s="86"/>
      <c r="FWG7" s="86"/>
      <c r="FWH7" s="86"/>
      <c r="FWI7" s="86"/>
      <c r="FWJ7" s="86"/>
      <c r="FWK7" s="86"/>
      <c r="FWL7" s="86"/>
      <c r="FWM7" s="86"/>
      <c r="FWN7" s="86"/>
      <c r="FWO7" s="86"/>
      <c r="FWP7" s="86"/>
      <c r="FWQ7" s="86"/>
      <c r="FWR7" s="86"/>
      <c r="FWS7" s="86"/>
      <c r="FWT7" s="86"/>
      <c r="FWU7" s="86"/>
      <c r="FWV7" s="86"/>
      <c r="FWW7" s="86"/>
      <c r="FWX7" s="86"/>
      <c r="FWY7" s="86"/>
      <c r="FWZ7" s="86"/>
      <c r="FXA7" s="86"/>
      <c r="FXB7" s="86"/>
      <c r="FXC7" s="86"/>
      <c r="FXD7" s="86"/>
      <c r="FXE7" s="86"/>
      <c r="FXF7" s="86"/>
      <c r="FXG7" s="86"/>
      <c r="FXH7" s="86"/>
      <c r="FXI7" s="86"/>
      <c r="FXJ7" s="86"/>
      <c r="FXK7" s="86"/>
      <c r="FXL7" s="86"/>
      <c r="FXM7" s="86"/>
      <c r="FXN7" s="86"/>
      <c r="FXO7" s="86"/>
      <c r="FXP7" s="86"/>
      <c r="FXQ7" s="86"/>
      <c r="FXR7" s="86"/>
      <c r="FXS7" s="86"/>
      <c r="FXT7" s="86"/>
      <c r="FXU7" s="86"/>
      <c r="FXV7" s="86"/>
      <c r="FXW7" s="86"/>
      <c r="FXX7" s="86"/>
      <c r="FXY7" s="86"/>
      <c r="FXZ7" s="86"/>
      <c r="FYA7" s="86"/>
      <c r="FYB7" s="86"/>
      <c r="FYC7" s="86"/>
      <c r="FYD7" s="86"/>
      <c r="FYE7" s="86"/>
      <c r="FYF7" s="86"/>
      <c r="FYG7" s="86"/>
      <c r="FYH7" s="86"/>
      <c r="FYI7" s="86"/>
      <c r="FYJ7" s="86"/>
      <c r="FYK7" s="86"/>
      <c r="FYL7" s="86"/>
      <c r="FYM7" s="86"/>
      <c r="FYN7" s="86"/>
      <c r="FYO7" s="86"/>
      <c r="FYP7" s="86"/>
      <c r="FYQ7" s="86"/>
      <c r="FYR7" s="86"/>
      <c r="FYS7" s="86"/>
      <c r="FYT7" s="86"/>
      <c r="FYU7" s="86"/>
      <c r="FYV7" s="86"/>
      <c r="FYW7" s="86"/>
      <c r="FYX7" s="86"/>
      <c r="FYY7" s="86"/>
      <c r="FYZ7" s="86"/>
      <c r="FZA7" s="86"/>
      <c r="FZB7" s="86"/>
      <c r="FZC7" s="86"/>
      <c r="FZD7" s="86"/>
      <c r="FZE7" s="86"/>
      <c r="FZF7" s="86"/>
      <c r="FZG7" s="86"/>
      <c r="FZH7" s="86"/>
      <c r="FZI7" s="86"/>
      <c r="FZJ7" s="86"/>
      <c r="FZK7" s="86"/>
      <c r="FZL7" s="86"/>
      <c r="FZM7" s="86"/>
      <c r="FZN7" s="86"/>
      <c r="FZO7" s="86"/>
      <c r="FZP7" s="86"/>
      <c r="FZQ7" s="86"/>
      <c r="FZR7" s="86"/>
      <c r="FZS7" s="86"/>
      <c r="FZT7" s="86"/>
      <c r="FZU7" s="86"/>
      <c r="FZV7" s="86"/>
      <c r="FZW7" s="86"/>
      <c r="FZX7" s="86"/>
      <c r="FZY7" s="86"/>
      <c r="FZZ7" s="86"/>
      <c r="GAA7" s="86"/>
      <c r="GAB7" s="86"/>
      <c r="GAC7" s="86"/>
      <c r="GAD7" s="86"/>
      <c r="GAE7" s="86"/>
      <c r="GAF7" s="86"/>
      <c r="GAG7" s="86"/>
      <c r="GAH7" s="86"/>
      <c r="GAI7" s="86"/>
      <c r="GAJ7" s="86"/>
      <c r="GAK7" s="86"/>
      <c r="GAL7" s="86"/>
      <c r="GAM7" s="86"/>
      <c r="GAN7" s="86"/>
      <c r="GAO7" s="86"/>
      <c r="GAP7" s="86"/>
      <c r="GAQ7" s="86"/>
      <c r="GAR7" s="86"/>
      <c r="GAS7" s="86"/>
      <c r="GAT7" s="86"/>
      <c r="GAU7" s="86"/>
      <c r="GAV7" s="86"/>
      <c r="GAW7" s="86"/>
      <c r="GAX7" s="86"/>
      <c r="GAY7" s="86"/>
      <c r="GAZ7" s="86"/>
      <c r="GBA7" s="86"/>
      <c r="GBB7" s="86"/>
      <c r="GBC7" s="86"/>
      <c r="GBD7" s="86"/>
      <c r="GBE7" s="86"/>
      <c r="GBF7" s="86"/>
      <c r="GBG7" s="86"/>
      <c r="GBH7" s="86"/>
      <c r="GBI7" s="86"/>
      <c r="GBJ7" s="86"/>
      <c r="GBK7" s="86"/>
      <c r="GBL7" s="86"/>
      <c r="GBM7" s="86"/>
      <c r="GBN7" s="86"/>
      <c r="GBO7" s="86"/>
      <c r="GBP7" s="86"/>
      <c r="GBQ7" s="86"/>
      <c r="GBR7" s="86"/>
      <c r="GBS7" s="86"/>
      <c r="GBT7" s="86"/>
      <c r="GBU7" s="86"/>
      <c r="GBV7" s="86"/>
      <c r="GBW7" s="86"/>
      <c r="GBX7" s="86"/>
      <c r="GBY7" s="86"/>
      <c r="GBZ7" s="86"/>
      <c r="GCA7" s="86"/>
      <c r="GCB7" s="86"/>
      <c r="GCC7" s="86"/>
      <c r="GCD7" s="86"/>
      <c r="GCE7" s="86"/>
      <c r="GCF7" s="86"/>
      <c r="GCG7" s="86"/>
      <c r="GCH7" s="86"/>
      <c r="GCI7" s="86"/>
      <c r="GCJ7" s="86"/>
      <c r="GCK7" s="86"/>
      <c r="GCL7" s="86"/>
      <c r="GCM7" s="86"/>
      <c r="GCN7" s="86"/>
      <c r="GCO7" s="86"/>
      <c r="GCP7" s="86"/>
      <c r="GCQ7" s="86"/>
      <c r="GCR7" s="86"/>
      <c r="GCS7" s="86"/>
      <c r="GCT7" s="86"/>
      <c r="GCU7" s="86"/>
      <c r="GCV7" s="86"/>
      <c r="GCW7" s="86"/>
      <c r="GCX7" s="86"/>
      <c r="GCY7" s="86"/>
      <c r="GCZ7" s="86"/>
      <c r="GDA7" s="86"/>
      <c r="GDB7" s="86"/>
      <c r="GDC7" s="86"/>
      <c r="GDD7" s="86"/>
      <c r="GDE7" s="86"/>
      <c r="GDF7" s="86"/>
      <c r="GDG7" s="86"/>
      <c r="GDH7" s="86"/>
      <c r="GDI7" s="86"/>
      <c r="GDJ7" s="86"/>
      <c r="GDK7" s="86"/>
      <c r="GDL7" s="86"/>
      <c r="GDM7" s="86"/>
      <c r="GDN7" s="86"/>
      <c r="GDO7" s="86"/>
      <c r="GDP7" s="86"/>
      <c r="GDQ7" s="86"/>
      <c r="GDR7" s="86"/>
      <c r="GDS7" s="86"/>
      <c r="GDT7" s="86"/>
      <c r="GDU7" s="86"/>
      <c r="GDV7" s="86"/>
      <c r="GDW7" s="86"/>
      <c r="GDX7" s="86"/>
      <c r="GDY7" s="86"/>
      <c r="GDZ7" s="86"/>
      <c r="GEA7" s="86"/>
      <c r="GEB7" s="86"/>
      <c r="GEC7" s="86"/>
      <c r="GED7" s="86"/>
      <c r="GEE7" s="86"/>
      <c r="GEF7" s="86"/>
      <c r="GEG7" s="86"/>
      <c r="GEH7" s="86"/>
      <c r="GEI7" s="86"/>
      <c r="GEJ7" s="86"/>
      <c r="GEK7" s="86"/>
      <c r="GEL7" s="86"/>
      <c r="GEM7" s="86"/>
      <c r="GEN7" s="86"/>
      <c r="GEO7" s="86"/>
      <c r="GEP7" s="86"/>
      <c r="GEQ7" s="86"/>
      <c r="GER7" s="86"/>
      <c r="GES7" s="86"/>
      <c r="GET7" s="86"/>
      <c r="GEU7" s="86"/>
      <c r="GEV7" s="86"/>
      <c r="GEW7" s="86"/>
      <c r="GEX7" s="86"/>
      <c r="GEY7" s="86"/>
      <c r="GEZ7" s="86"/>
      <c r="GFA7" s="86"/>
      <c r="GFB7" s="86"/>
      <c r="GFC7" s="86"/>
      <c r="GFD7" s="86"/>
      <c r="GFE7" s="86"/>
      <c r="GFF7" s="86"/>
      <c r="GFG7" s="86"/>
      <c r="GFH7" s="86"/>
      <c r="GFI7" s="86"/>
      <c r="GFJ7" s="86"/>
      <c r="GFK7" s="86"/>
      <c r="GFL7" s="86"/>
      <c r="GFM7" s="86"/>
      <c r="GFN7" s="86"/>
      <c r="GFO7" s="86"/>
      <c r="GFP7" s="86"/>
      <c r="GFQ7" s="86"/>
      <c r="GFR7" s="86"/>
      <c r="GFS7" s="86"/>
      <c r="GFT7" s="86"/>
      <c r="GFU7" s="86"/>
      <c r="GFV7" s="86"/>
      <c r="GFW7" s="86"/>
      <c r="GFX7" s="86"/>
      <c r="GFY7" s="86"/>
      <c r="GFZ7" s="86"/>
      <c r="GGA7" s="86"/>
      <c r="GGB7" s="86"/>
      <c r="GGC7" s="86"/>
      <c r="GGD7" s="86"/>
      <c r="GGE7" s="86"/>
      <c r="GGF7" s="86"/>
      <c r="GGG7" s="86"/>
      <c r="GGH7" s="86"/>
      <c r="GGI7" s="86"/>
      <c r="GGJ7" s="86"/>
      <c r="GGK7" s="86"/>
      <c r="GGL7" s="86"/>
      <c r="GGM7" s="86"/>
      <c r="GGN7" s="86"/>
      <c r="GGO7" s="86"/>
      <c r="GGP7" s="86"/>
      <c r="GGQ7" s="86"/>
      <c r="GGR7" s="86"/>
      <c r="GGS7" s="86"/>
      <c r="GGT7" s="86"/>
      <c r="GGU7" s="86"/>
      <c r="GGV7" s="86"/>
      <c r="GGW7" s="86"/>
      <c r="GGX7" s="86"/>
      <c r="GGY7" s="86"/>
      <c r="GGZ7" s="86"/>
      <c r="GHA7" s="86"/>
      <c r="GHB7" s="86"/>
      <c r="GHC7" s="86"/>
      <c r="GHD7" s="86"/>
      <c r="GHE7" s="86"/>
      <c r="GHF7" s="86"/>
      <c r="GHG7" s="86"/>
      <c r="GHH7" s="86"/>
      <c r="GHI7" s="86"/>
      <c r="GHJ7" s="86"/>
      <c r="GHK7" s="86"/>
      <c r="GHL7" s="86"/>
      <c r="GHM7" s="86"/>
      <c r="GHN7" s="86"/>
      <c r="GHO7" s="86"/>
      <c r="GHP7" s="86"/>
      <c r="GHQ7" s="86"/>
      <c r="GHR7" s="86"/>
      <c r="GHS7" s="86"/>
      <c r="GHT7" s="86"/>
      <c r="GHU7" s="86"/>
      <c r="GHV7" s="86"/>
      <c r="GHW7" s="86"/>
      <c r="GHX7" s="86"/>
      <c r="GHY7" s="86"/>
      <c r="GHZ7" s="86"/>
      <c r="GIA7" s="86"/>
      <c r="GIB7" s="86"/>
      <c r="GIC7" s="86"/>
      <c r="GID7" s="86"/>
      <c r="GIE7" s="86"/>
      <c r="GIF7" s="86"/>
      <c r="GIG7" s="86"/>
      <c r="GIH7" s="86"/>
      <c r="GII7" s="86"/>
      <c r="GIJ7" s="86"/>
      <c r="GIK7" s="86"/>
      <c r="GIL7" s="86"/>
      <c r="GIM7" s="86"/>
      <c r="GIN7" s="86"/>
      <c r="GIO7" s="86"/>
      <c r="GIP7" s="86"/>
      <c r="GIQ7" s="86"/>
      <c r="GIR7" s="86"/>
      <c r="GIS7" s="86"/>
      <c r="GIT7" s="86"/>
      <c r="GIU7" s="86"/>
      <c r="GIV7" s="86"/>
      <c r="GIW7" s="86"/>
      <c r="GIX7" s="86"/>
      <c r="GIY7" s="86"/>
      <c r="GIZ7" s="86"/>
      <c r="GJA7" s="86"/>
      <c r="GJB7" s="86"/>
      <c r="GJC7" s="86"/>
      <c r="GJD7" s="86"/>
      <c r="GJE7" s="86"/>
      <c r="GJF7" s="86"/>
      <c r="GJG7" s="86"/>
      <c r="GJH7" s="86"/>
      <c r="GJI7" s="86"/>
      <c r="GJJ7" s="86"/>
      <c r="GJK7" s="86"/>
      <c r="GJL7" s="86"/>
      <c r="GJM7" s="86"/>
      <c r="GJN7" s="86"/>
      <c r="GJO7" s="86"/>
      <c r="GJP7" s="86"/>
      <c r="GJQ7" s="86"/>
      <c r="GJR7" s="86"/>
      <c r="GJS7" s="86"/>
      <c r="GJT7" s="86"/>
      <c r="GJU7" s="86"/>
      <c r="GJV7" s="86"/>
      <c r="GJW7" s="86"/>
      <c r="GJX7" s="86"/>
      <c r="GJY7" s="86"/>
      <c r="GJZ7" s="86"/>
      <c r="GKA7" s="86"/>
      <c r="GKB7" s="86"/>
      <c r="GKC7" s="86"/>
      <c r="GKD7" s="86"/>
      <c r="GKE7" s="86"/>
      <c r="GKF7" s="86"/>
      <c r="GKG7" s="86"/>
      <c r="GKH7" s="86"/>
      <c r="GKI7" s="86"/>
      <c r="GKJ7" s="86"/>
      <c r="GKK7" s="86"/>
      <c r="GKL7" s="86"/>
      <c r="GKM7" s="86"/>
      <c r="GKN7" s="86"/>
      <c r="GKO7" s="86"/>
      <c r="GKP7" s="86"/>
      <c r="GKQ7" s="86"/>
      <c r="GKR7" s="86"/>
      <c r="GKS7" s="86"/>
      <c r="GKT7" s="86"/>
      <c r="GKU7" s="86"/>
      <c r="GKV7" s="86"/>
      <c r="GKW7" s="86"/>
      <c r="GKX7" s="86"/>
      <c r="GKY7" s="86"/>
      <c r="GKZ7" s="86"/>
      <c r="GLA7" s="86"/>
      <c r="GLB7" s="86"/>
      <c r="GLC7" s="86"/>
      <c r="GLD7" s="86"/>
      <c r="GLE7" s="86"/>
      <c r="GLF7" s="86"/>
      <c r="GLG7" s="86"/>
      <c r="GLH7" s="86"/>
      <c r="GLI7" s="86"/>
      <c r="GLJ7" s="86"/>
      <c r="GLK7" s="86"/>
      <c r="GLL7" s="86"/>
      <c r="GLM7" s="86"/>
      <c r="GLN7" s="86"/>
      <c r="GLO7" s="86"/>
      <c r="GLP7" s="86"/>
      <c r="GLQ7" s="86"/>
      <c r="GLR7" s="86"/>
      <c r="GLS7" s="86"/>
      <c r="GLT7" s="86"/>
      <c r="GLU7" s="86"/>
      <c r="GLV7" s="86"/>
      <c r="GLW7" s="86"/>
      <c r="GLX7" s="86"/>
      <c r="GLY7" s="86"/>
      <c r="GLZ7" s="86"/>
      <c r="GMA7" s="86"/>
      <c r="GMB7" s="86"/>
      <c r="GMC7" s="86"/>
      <c r="GMD7" s="86"/>
      <c r="GME7" s="86"/>
      <c r="GMF7" s="86"/>
      <c r="GMG7" s="86"/>
      <c r="GMH7" s="86"/>
      <c r="GMI7" s="86"/>
      <c r="GMJ7" s="86"/>
      <c r="GMK7" s="86"/>
      <c r="GML7" s="86"/>
      <c r="GMM7" s="86"/>
      <c r="GMN7" s="86"/>
      <c r="GMO7" s="86"/>
      <c r="GMP7" s="86"/>
      <c r="GMQ7" s="86"/>
      <c r="GMR7" s="86"/>
      <c r="GMS7" s="86"/>
      <c r="GMT7" s="86"/>
      <c r="GMU7" s="86"/>
      <c r="GMV7" s="86"/>
      <c r="GMW7" s="86"/>
      <c r="GMX7" s="86"/>
      <c r="GMY7" s="86"/>
      <c r="GMZ7" s="86"/>
      <c r="GNA7" s="86"/>
      <c r="GNB7" s="86"/>
      <c r="GNC7" s="86"/>
      <c r="GND7" s="86"/>
      <c r="GNE7" s="86"/>
      <c r="GNF7" s="86"/>
      <c r="GNG7" s="86"/>
      <c r="GNH7" s="86"/>
      <c r="GNI7" s="86"/>
      <c r="GNJ7" s="86"/>
      <c r="GNK7" s="86"/>
      <c r="GNL7" s="86"/>
      <c r="GNM7" s="86"/>
      <c r="GNN7" s="86"/>
      <c r="GNO7" s="86"/>
      <c r="GNP7" s="86"/>
      <c r="GNQ7" s="86"/>
      <c r="GNR7" s="86"/>
      <c r="GNS7" s="86"/>
      <c r="GNT7" s="86"/>
      <c r="GNU7" s="86"/>
      <c r="GNV7" s="86"/>
      <c r="GNW7" s="86"/>
      <c r="GNX7" s="86"/>
      <c r="GNY7" s="86"/>
      <c r="GNZ7" s="86"/>
      <c r="GOA7" s="86"/>
      <c r="GOB7" s="86"/>
      <c r="GOC7" s="86"/>
      <c r="GOD7" s="86"/>
      <c r="GOE7" s="86"/>
      <c r="GOF7" s="86"/>
      <c r="GOG7" s="86"/>
      <c r="GOH7" s="86"/>
      <c r="GOI7" s="86"/>
      <c r="GOJ7" s="86"/>
      <c r="GOK7" s="86"/>
      <c r="GOL7" s="86"/>
      <c r="GOM7" s="86"/>
      <c r="GON7" s="86"/>
      <c r="GOO7" s="86"/>
      <c r="GOP7" s="86"/>
      <c r="GOQ7" s="86"/>
      <c r="GOR7" s="86"/>
      <c r="GOS7" s="86"/>
      <c r="GOT7" s="86"/>
      <c r="GOU7" s="86"/>
      <c r="GOV7" s="86"/>
      <c r="GOW7" s="86"/>
      <c r="GOX7" s="86"/>
      <c r="GOY7" s="86"/>
      <c r="GOZ7" s="86"/>
      <c r="GPA7" s="86"/>
      <c r="GPB7" s="86"/>
      <c r="GPC7" s="86"/>
      <c r="GPD7" s="86"/>
      <c r="GPE7" s="86"/>
      <c r="GPF7" s="86"/>
      <c r="GPG7" s="86"/>
      <c r="GPH7" s="86"/>
      <c r="GPI7" s="86"/>
      <c r="GPJ7" s="86"/>
      <c r="GPK7" s="86"/>
      <c r="GPL7" s="86"/>
      <c r="GPM7" s="86"/>
      <c r="GPN7" s="86"/>
      <c r="GPO7" s="86"/>
      <c r="GPP7" s="86"/>
      <c r="GPQ7" s="86"/>
      <c r="GPR7" s="86"/>
      <c r="GPS7" s="86"/>
      <c r="GPT7" s="86"/>
      <c r="GPU7" s="86"/>
      <c r="GPV7" s="86"/>
      <c r="GPW7" s="86"/>
      <c r="GPX7" s="86"/>
      <c r="GPY7" s="86"/>
      <c r="GPZ7" s="86"/>
      <c r="GQA7" s="86"/>
      <c r="GQB7" s="86"/>
      <c r="GQC7" s="86"/>
      <c r="GQD7" s="86"/>
      <c r="GQE7" s="86"/>
      <c r="GQF7" s="86"/>
      <c r="GQG7" s="86"/>
      <c r="GQH7" s="86"/>
      <c r="GQI7" s="86"/>
      <c r="GQJ7" s="86"/>
      <c r="GQK7" s="86"/>
      <c r="GQL7" s="86"/>
      <c r="GQM7" s="86"/>
      <c r="GQN7" s="86"/>
      <c r="GQO7" s="86"/>
      <c r="GQP7" s="86"/>
      <c r="GQQ7" s="86"/>
      <c r="GQR7" s="86"/>
      <c r="GQS7" s="86"/>
      <c r="GQT7" s="86"/>
      <c r="GQU7" s="86"/>
      <c r="GQV7" s="86"/>
      <c r="GQW7" s="86"/>
      <c r="GQX7" s="86"/>
      <c r="GQY7" s="86"/>
      <c r="GQZ7" s="86"/>
      <c r="GRA7" s="86"/>
      <c r="GRB7" s="86"/>
      <c r="GRC7" s="86"/>
      <c r="GRD7" s="86"/>
      <c r="GRE7" s="86"/>
      <c r="GRF7" s="86"/>
      <c r="GRG7" s="86"/>
      <c r="GRH7" s="86"/>
      <c r="GRI7" s="86"/>
      <c r="GRJ7" s="86"/>
      <c r="GRK7" s="86"/>
      <c r="GRL7" s="86"/>
      <c r="GRM7" s="86"/>
      <c r="GRN7" s="86"/>
      <c r="GRO7" s="86"/>
      <c r="GRP7" s="86"/>
      <c r="GRQ7" s="86"/>
      <c r="GRR7" s="86"/>
      <c r="GRS7" s="86"/>
      <c r="GRT7" s="86"/>
      <c r="GRU7" s="86"/>
      <c r="GRV7" s="86"/>
      <c r="GRW7" s="86"/>
      <c r="GRX7" s="86"/>
      <c r="GRY7" s="86"/>
      <c r="GRZ7" s="86"/>
      <c r="GSA7" s="86"/>
      <c r="GSB7" s="86"/>
      <c r="GSC7" s="86"/>
      <c r="GSD7" s="86"/>
      <c r="GSE7" s="86"/>
      <c r="GSF7" s="86"/>
      <c r="GSG7" s="86"/>
      <c r="GSH7" s="86"/>
      <c r="GSI7" s="86"/>
      <c r="GSJ7" s="86"/>
      <c r="GSK7" s="86"/>
      <c r="GSL7" s="86"/>
      <c r="GSM7" s="86"/>
      <c r="GSN7" s="86"/>
      <c r="GSO7" s="86"/>
      <c r="GSP7" s="86"/>
      <c r="GSQ7" s="86"/>
      <c r="GSR7" s="86"/>
      <c r="GSS7" s="86"/>
      <c r="GST7" s="86"/>
      <c r="GSU7" s="86"/>
      <c r="GSV7" s="86"/>
      <c r="GSW7" s="86"/>
      <c r="GSX7" s="86"/>
      <c r="GSY7" s="86"/>
      <c r="GSZ7" s="86"/>
      <c r="GTA7" s="86"/>
      <c r="GTB7" s="86"/>
      <c r="GTC7" s="86"/>
      <c r="GTD7" s="86"/>
      <c r="GTE7" s="86"/>
      <c r="GTF7" s="86"/>
      <c r="GTG7" s="86"/>
      <c r="GTH7" s="86"/>
      <c r="GTI7" s="86"/>
      <c r="GTJ7" s="86"/>
      <c r="GTK7" s="86"/>
      <c r="GTL7" s="86"/>
      <c r="GTM7" s="86"/>
      <c r="GTN7" s="86"/>
      <c r="GTO7" s="86"/>
      <c r="GTP7" s="86"/>
      <c r="GTQ7" s="86"/>
      <c r="GTR7" s="86"/>
      <c r="GTS7" s="86"/>
      <c r="GTT7" s="86"/>
      <c r="GTU7" s="86"/>
      <c r="GTV7" s="86"/>
      <c r="GTW7" s="86"/>
      <c r="GTX7" s="86"/>
      <c r="GTY7" s="86"/>
      <c r="GTZ7" s="86"/>
      <c r="GUA7" s="86"/>
      <c r="GUB7" s="86"/>
      <c r="GUC7" s="86"/>
      <c r="GUD7" s="86"/>
      <c r="GUE7" s="86"/>
      <c r="GUF7" s="86"/>
      <c r="GUG7" s="86"/>
      <c r="GUH7" s="86"/>
      <c r="GUI7" s="86"/>
      <c r="GUJ7" s="86"/>
      <c r="GUK7" s="86"/>
      <c r="GUL7" s="86"/>
      <c r="GUM7" s="86"/>
      <c r="GUN7" s="86"/>
      <c r="GUO7" s="86"/>
      <c r="GUP7" s="86"/>
      <c r="GUQ7" s="86"/>
      <c r="GUR7" s="86"/>
      <c r="GUS7" s="86"/>
      <c r="GUT7" s="86"/>
      <c r="GUU7" s="86"/>
      <c r="GUV7" s="86"/>
      <c r="GUW7" s="86"/>
      <c r="GUX7" s="86"/>
      <c r="GUY7" s="86"/>
      <c r="GUZ7" s="86"/>
      <c r="GVA7" s="86"/>
      <c r="GVB7" s="86"/>
      <c r="GVC7" s="86"/>
      <c r="GVD7" s="86"/>
      <c r="GVE7" s="86"/>
      <c r="GVF7" s="86"/>
      <c r="GVG7" s="86"/>
      <c r="GVH7" s="86"/>
      <c r="GVI7" s="86"/>
      <c r="GVJ7" s="86"/>
      <c r="GVK7" s="86"/>
      <c r="GVL7" s="86"/>
      <c r="GVM7" s="86"/>
      <c r="GVN7" s="86"/>
      <c r="GVO7" s="86"/>
      <c r="GVP7" s="86"/>
      <c r="GVQ7" s="86"/>
      <c r="GVR7" s="86"/>
      <c r="GVS7" s="86"/>
      <c r="GVT7" s="86"/>
      <c r="GVU7" s="86"/>
      <c r="GVV7" s="86"/>
      <c r="GVW7" s="86"/>
      <c r="GVX7" s="86"/>
      <c r="GVY7" s="86"/>
      <c r="GVZ7" s="86"/>
      <c r="GWA7" s="86"/>
      <c r="GWB7" s="86"/>
      <c r="GWC7" s="86"/>
      <c r="GWD7" s="86"/>
      <c r="GWE7" s="86"/>
      <c r="GWF7" s="86"/>
      <c r="GWG7" s="86"/>
      <c r="GWH7" s="86"/>
      <c r="GWI7" s="86"/>
      <c r="GWJ7" s="86"/>
      <c r="GWK7" s="86"/>
      <c r="GWL7" s="86"/>
      <c r="GWM7" s="86"/>
      <c r="GWN7" s="86"/>
      <c r="GWO7" s="86"/>
      <c r="GWP7" s="86"/>
      <c r="GWQ7" s="86"/>
      <c r="GWR7" s="86"/>
      <c r="GWS7" s="86"/>
      <c r="GWT7" s="86"/>
      <c r="GWU7" s="86"/>
      <c r="GWV7" s="86"/>
      <c r="GWW7" s="86"/>
      <c r="GWX7" s="86"/>
      <c r="GWY7" s="86"/>
      <c r="GWZ7" s="86"/>
      <c r="GXA7" s="86"/>
      <c r="GXB7" s="86"/>
      <c r="GXC7" s="86"/>
      <c r="GXD7" s="86"/>
      <c r="GXE7" s="86"/>
      <c r="GXF7" s="86"/>
      <c r="GXG7" s="86"/>
      <c r="GXH7" s="86"/>
      <c r="GXI7" s="86"/>
      <c r="GXJ7" s="86"/>
      <c r="GXK7" s="86"/>
      <c r="GXL7" s="86"/>
      <c r="GXM7" s="86"/>
      <c r="GXN7" s="86"/>
      <c r="GXO7" s="86"/>
      <c r="GXP7" s="86"/>
      <c r="GXQ7" s="86"/>
      <c r="GXR7" s="86"/>
      <c r="GXS7" s="86"/>
      <c r="GXT7" s="86"/>
      <c r="GXU7" s="86"/>
      <c r="GXV7" s="86"/>
      <c r="GXW7" s="86"/>
      <c r="GXX7" s="86"/>
      <c r="GXY7" s="86"/>
      <c r="GXZ7" s="86"/>
      <c r="GYA7" s="86"/>
      <c r="GYB7" s="86"/>
      <c r="GYC7" s="86"/>
      <c r="GYD7" s="86"/>
      <c r="GYE7" s="86"/>
      <c r="GYF7" s="86"/>
      <c r="GYG7" s="86"/>
      <c r="GYH7" s="86"/>
      <c r="GYI7" s="86"/>
      <c r="GYJ7" s="86"/>
      <c r="GYK7" s="86"/>
      <c r="GYL7" s="86"/>
      <c r="GYM7" s="86"/>
      <c r="GYN7" s="86"/>
      <c r="GYO7" s="86"/>
      <c r="GYP7" s="86"/>
      <c r="GYQ7" s="86"/>
      <c r="GYR7" s="86"/>
      <c r="GYS7" s="86"/>
      <c r="GYT7" s="86"/>
      <c r="GYU7" s="86"/>
      <c r="GYV7" s="86"/>
      <c r="GYW7" s="86"/>
      <c r="GYX7" s="86"/>
      <c r="GYY7" s="86"/>
      <c r="GYZ7" s="86"/>
      <c r="GZA7" s="86"/>
      <c r="GZB7" s="86"/>
      <c r="GZC7" s="86"/>
      <c r="GZD7" s="86"/>
      <c r="GZE7" s="86"/>
      <c r="GZF7" s="86"/>
      <c r="GZG7" s="86"/>
      <c r="GZH7" s="86"/>
      <c r="GZI7" s="86"/>
      <c r="GZJ7" s="86"/>
      <c r="GZK7" s="86"/>
      <c r="GZL7" s="86"/>
      <c r="GZM7" s="86"/>
      <c r="GZN7" s="86"/>
      <c r="GZO7" s="86"/>
      <c r="GZP7" s="86"/>
      <c r="GZQ7" s="86"/>
      <c r="GZR7" s="86"/>
      <c r="GZS7" s="86"/>
      <c r="GZT7" s="86"/>
      <c r="GZU7" s="86"/>
      <c r="GZV7" s="86"/>
      <c r="GZW7" s="86"/>
      <c r="GZX7" s="86"/>
      <c r="GZY7" s="86"/>
      <c r="GZZ7" s="86"/>
      <c r="HAA7" s="86"/>
      <c r="HAB7" s="86"/>
      <c r="HAC7" s="86"/>
      <c r="HAD7" s="86"/>
      <c r="HAE7" s="86"/>
      <c r="HAF7" s="86"/>
      <c r="HAG7" s="86"/>
      <c r="HAH7" s="86"/>
      <c r="HAI7" s="86"/>
      <c r="HAJ7" s="86"/>
      <c r="HAK7" s="86"/>
      <c r="HAL7" s="86"/>
      <c r="HAM7" s="86"/>
      <c r="HAN7" s="86"/>
      <c r="HAO7" s="86"/>
      <c r="HAP7" s="86"/>
      <c r="HAQ7" s="86"/>
      <c r="HAR7" s="86"/>
      <c r="HAS7" s="86"/>
      <c r="HAT7" s="86"/>
      <c r="HAU7" s="86"/>
      <c r="HAV7" s="86"/>
      <c r="HAW7" s="86"/>
      <c r="HAX7" s="86"/>
      <c r="HAY7" s="86"/>
      <c r="HAZ7" s="86"/>
      <c r="HBA7" s="86"/>
      <c r="HBB7" s="86"/>
      <c r="HBC7" s="86"/>
      <c r="HBD7" s="86"/>
      <c r="HBE7" s="86"/>
      <c r="HBF7" s="86"/>
      <c r="HBG7" s="86"/>
      <c r="HBH7" s="86"/>
      <c r="HBI7" s="86"/>
      <c r="HBJ7" s="86"/>
      <c r="HBK7" s="86"/>
      <c r="HBL7" s="86"/>
      <c r="HBM7" s="86"/>
      <c r="HBN7" s="86"/>
      <c r="HBO7" s="86"/>
      <c r="HBP7" s="86"/>
      <c r="HBQ7" s="86"/>
      <c r="HBR7" s="86"/>
      <c r="HBS7" s="86"/>
      <c r="HBT7" s="86"/>
      <c r="HBU7" s="86"/>
      <c r="HBV7" s="86"/>
      <c r="HBW7" s="86"/>
      <c r="HBX7" s="86"/>
      <c r="HBY7" s="86"/>
      <c r="HBZ7" s="86"/>
      <c r="HCA7" s="86"/>
      <c r="HCB7" s="86"/>
      <c r="HCC7" s="86"/>
      <c r="HCD7" s="86"/>
      <c r="HCE7" s="86"/>
      <c r="HCF7" s="86"/>
      <c r="HCG7" s="86"/>
      <c r="HCH7" s="86"/>
      <c r="HCI7" s="86"/>
      <c r="HCJ7" s="86"/>
      <c r="HCK7" s="86"/>
      <c r="HCL7" s="86"/>
      <c r="HCM7" s="86"/>
      <c r="HCN7" s="86"/>
      <c r="HCO7" s="86"/>
      <c r="HCP7" s="86"/>
      <c r="HCQ7" s="86"/>
      <c r="HCR7" s="86"/>
      <c r="HCS7" s="86"/>
      <c r="HCT7" s="86"/>
      <c r="HCU7" s="86"/>
      <c r="HCV7" s="86"/>
      <c r="HCW7" s="86"/>
      <c r="HCX7" s="86"/>
      <c r="HCY7" s="86"/>
      <c r="HCZ7" s="86"/>
      <c r="HDA7" s="86"/>
      <c r="HDB7" s="86"/>
      <c r="HDC7" s="86"/>
      <c r="HDD7" s="86"/>
      <c r="HDE7" s="86"/>
      <c r="HDF7" s="86"/>
      <c r="HDG7" s="86"/>
      <c r="HDH7" s="86"/>
      <c r="HDI7" s="86"/>
      <c r="HDJ7" s="86"/>
      <c r="HDK7" s="86"/>
      <c r="HDL7" s="86"/>
      <c r="HDM7" s="86"/>
      <c r="HDN7" s="86"/>
      <c r="HDO7" s="86"/>
      <c r="HDP7" s="86"/>
      <c r="HDQ7" s="86"/>
      <c r="HDR7" s="86"/>
      <c r="HDS7" s="86"/>
      <c r="HDT7" s="86"/>
      <c r="HDU7" s="86"/>
      <c r="HDV7" s="86"/>
      <c r="HDW7" s="86"/>
      <c r="HDX7" s="86"/>
      <c r="HDY7" s="86"/>
      <c r="HDZ7" s="86"/>
      <c r="HEA7" s="86"/>
      <c r="HEB7" s="86"/>
      <c r="HEC7" s="86"/>
      <c r="HED7" s="86"/>
      <c r="HEE7" s="86"/>
      <c r="HEF7" s="86"/>
      <c r="HEG7" s="86"/>
      <c r="HEH7" s="86"/>
      <c r="HEI7" s="86"/>
      <c r="HEJ7" s="86"/>
      <c r="HEK7" s="86"/>
      <c r="HEL7" s="86"/>
      <c r="HEM7" s="86"/>
      <c r="HEN7" s="86"/>
      <c r="HEO7" s="86"/>
      <c r="HEP7" s="86"/>
      <c r="HEQ7" s="86"/>
      <c r="HER7" s="86"/>
      <c r="HES7" s="86"/>
      <c r="HET7" s="86"/>
      <c r="HEU7" s="86"/>
      <c r="HEV7" s="86"/>
      <c r="HEW7" s="86"/>
      <c r="HEX7" s="86"/>
      <c r="HEY7" s="86"/>
      <c r="HEZ7" s="86"/>
      <c r="HFA7" s="86"/>
      <c r="HFB7" s="86"/>
      <c r="HFC7" s="86"/>
      <c r="HFD7" s="86"/>
      <c r="HFE7" s="86"/>
      <c r="HFF7" s="86"/>
      <c r="HFG7" s="86"/>
      <c r="HFH7" s="86"/>
      <c r="HFI7" s="86"/>
      <c r="HFJ7" s="86"/>
      <c r="HFK7" s="86"/>
      <c r="HFL7" s="86"/>
      <c r="HFM7" s="86"/>
      <c r="HFN7" s="86"/>
      <c r="HFO7" s="86"/>
      <c r="HFP7" s="86"/>
      <c r="HFQ7" s="86"/>
      <c r="HFR7" s="86"/>
      <c r="HFS7" s="86"/>
      <c r="HFT7" s="86"/>
      <c r="HFU7" s="86"/>
      <c r="HFV7" s="86"/>
      <c r="HFW7" s="86"/>
      <c r="HFX7" s="86"/>
      <c r="HFY7" s="86"/>
      <c r="HFZ7" s="86"/>
      <c r="HGA7" s="86"/>
      <c r="HGB7" s="86"/>
      <c r="HGC7" s="86"/>
      <c r="HGD7" s="86"/>
      <c r="HGE7" s="86"/>
      <c r="HGF7" s="86"/>
      <c r="HGG7" s="86"/>
      <c r="HGH7" s="86"/>
      <c r="HGI7" s="86"/>
      <c r="HGJ7" s="86"/>
      <c r="HGK7" s="86"/>
      <c r="HGL7" s="86"/>
      <c r="HGM7" s="86"/>
      <c r="HGN7" s="86"/>
      <c r="HGO7" s="86"/>
      <c r="HGP7" s="86"/>
      <c r="HGQ7" s="86"/>
      <c r="HGR7" s="86"/>
      <c r="HGS7" s="86"/>
      <c r="HGT7" s="86"/>
      <c r="HGU7" s="86"/>
      <c r="HGV7" s="86"/>
      <c r="HGW7" s="86"/>
      <c r="HGX7" s="86"/>
      <c r="HGY7" s="86"/>
      <c r="HGZ7" s="86"/>
      <c r="HHA7" s="86"/>
      <c r="HHB7" s="86"/>
      <c r="HHC7" s="86"/>
      <c r="HHD7" s="86"/>
      <c r="HHE7" s="86"/>
      <c r="HHF7" s="86"/>
      <c r="HHG7" s="86"/>
      <c r="HHH7" s="86"/>
      <c r="HHI7" s="86"/>
      <c r="HHJ7" s="86"/>
      <c r="HHK7" s="86"/>
      <c r="HHL7" s="86"/>
      <c r="HHM7" s="86"/>
      <c r="HHN7" s="86"/>
      <c r="HHO7" s="86"/>
      <c r="HHP7" s="86"/>
      <c r="HHQ7" s="86"/>
      <c r="HHR7" s="86"/>
      <c r="HHS7" s="86"/>
      <c r="HHT7" s="86"/>
      <c r="HHU7" s="86"/>
      <c r="HHV7" s="86"/>
      <c r="HHW7" s="86"/>
      <c r="HHX7" s="86"/>
      <c r="HHY7" s="86"/>
      <c r="HHZ7" s="86"/>
      <c r="HIA7" s="86"/>
      <c r="HIB7" s="86"/>
      <c r="HIC7" s="86"/>
      <c r="HID7" s="86"/>
      <c r="HIE7" s="86"/>
      <c r="HIF7" s="86"/>
      <c r="HIG7" s="86"/>
      <c r="HIH7" s="86"/>
      <c r="HII7" s="86"/>
      <c r="HIJ7" s="86"/>
      <c r="HIK7" s="86"/>
      <c r="HIL7" s="86"/>
      <c r="HIM7" s="86"/>
      <c r="HIN7" s="86"/>
      <c r="HIO7" s="86"/>
      <c r="HIP7" s="86"/>
      <c r="HIQ7" s="86"/>
      <c r="HIR7" s="86"/>
      <c r="HIS7" s="86"/>
      <c r="HIT7" s="86"/>
      <c r="HIU7" s="86"/>
      <c r="HIV7" s="86"/>
      <c r="HIW7" s="86"/>
      <c r="HIX7" s="86"/>
      <c r="HIY7" s="86"/>
      <c r="HIZ7" s="86"/>
      <c r="HJA7" s="86"/>
      <c r="HJB7" s="86"/>
      <c r="HJC7" s="86"/>
      <c r="HJD7" s="86"/>
      <c r="HJE7" s="86"/>
      <c r="HJF7" s="86"/>
      <c r="HJG7" s="86"/>
      <c r="HJH7" s="86"/>
      <c r="HJI7" s="86"/>
      <c r="HJJ7" s="86"/>
      <c r="HJK7" s="86"/>
      <c r="HJL7" s="86"/>
      <c r="HJM7" s="86"/>
      <c r="HJN7" s="86"/>
      <c r="HJO7" s="86"/>
      <c r="HJP7" s="86"/>
      <c r="HJQ7" s="86"/>
      <c r="HJR7" s="86"/>
      <c r="HJS7" s="86"/>
      <c r="HJT7" s="86"/>
      <c r="HJU7" s="86"/>
      <c r="HJV7" s="86"/>
      <c r="HJW7" s="86"/>
      <c r="HJX7" s="86"/>
      <c r="HJY7" s="86"/>
      <c r="HJZ7" s="86"/>
      <c r="HKA7" s="86"/>
      <c r="HKB7" s="86"/>
      <c r="HKC7" s="86"/>
      <c r="HKD7" s="86"/>
      <c r="HKE7" s="86"/>
      <c r="HKF7" s="86"/>
      <c r="HKG7" s="86"/>
      <c r="HKH7" s="86"/>
      <c r="HKI7" s="86"/>
      <c r="HKJ7" s="86"/>
      <c r="HKK7" s="86"/>
      <c r="HKL7" s="86"/>
      <c r="HKM7" s="86"/>
      <c r="HKN7" s="86"/>
      <c r="HKO7" s="86"/>
      <c r="HKP7" s="86"/>
      <c r="HKQ7" s="86"/>
      <c r="HKR7" s="86"/>
      <c r="HKS7" s="86"/>
      <c r="HKT7" s="86"/>
      <c r="HKU7" s="86"/>
      <c r="HKV7" s="86"/>
      <c r="HKW7" s="86"/>
      <c r="HKX7" s="86"/>
      <c r="HKY7" s="86"/>
      <c r="HKZ7" s="86"/>
      <c r="HLA7" s="86"/>
      <c r="HLB7" s="86"/>
      <c r="HLC7" s="86"/>
      <c r="HLD7" s="86"/>
      <c r="HLE7" s="86"/>
      <c r="HLF7" s="86"/>
      <c r="HLG7" s="86"/>
      <c r="HLH7" s="86"/>
      <c r="HLI7" s="86"/>
      <c r="HLJ7" s="86"/>
      <c r="HLK7" s="86"/>
      <c r="HLL7" s="86"/>
      <c r="HLM7" s="86"/>
      <c r="HLN7" s="86"/>
      <c r="HLO7" s="86"/>
      <c r="HLP7" s="86"/>
      <c r="HLQ7" s="86"/>
      <c r="HLR7" s="86"/>
      <c r="HLS7" s="86"/>
      <c r="HLT7" s="86"/>
      <c r="HLU7" s="86"/>
      <c r="HLV7" s="86"/>
      <c r="HLW7" s="86"/>
      <c r="HLX7" s="86"/>
      <c r="HLY7" s="86"/>
      <c r="HLZ7" s="86"/>
      <c r="HMA7" s="86"/>
      <c r="HMB7" s="86"/>
      <c r="HMC7" s="86"/>
      <c r="HMD7" s="86"/>
      <c r="HME7" s="86"/>
      <c r="HMF7" s="86"/>
      <c r="HMG7" s="86"/>
      <c r="HMH7" s="86"/>
      <c r="HMI7" s="86"/>
      <c r="HMJ7" s="86"/>
      <c r="HMK7" s="86"/>
      <c r="HML7" s="86"/>
      <c r="HMM7" s="86"/>
      <c r="HMN7" s="86"/>
      <c r="HMO7" s="86"/>
      <c r="HMP7" s="86"/>
      <c r="HMQ7" s="86"/>
      <c r="HMR7" s="86"/>
      <c r="HMS7" s="86"/>
      <c r="HMT7" s="86"/>
      <c r="HMU7" s="86"/>
      <c r="HMV7" s="86"/>
      <c r="HMW7" s="86"/>
      <c r="HMX7" s="86"/>
      <c r="HMY7" s="86"/>
      <c r="HMZ7" s="86"/>
      <c r="HNA7" s="86"/>
      <c r="HNB7" s="86"/>
      <c r="HNC7" s="86"/>
      <c r="HND7" s="86"/>
      <c r="HNE7" s="86"/>
      <c r="HNF7" s="86"/>
      <c r="HNG7" s="86"/>
      <c r="HNH7" s="86"/>
      <c r="HNI7" s="86"/>
      <c r="HNJ7" s="86"/>
      <c r="HNK7" s="86"/>
      <c r="HNL7" s="86"/>
      <c r="HNM7" s="86"/>
      <c r="HNN7" s="86"/>
      <c r="HNO7" s="86"/>
      <c r="HNP7" s="86"/>
      <c r="HNQ7" s="86"/>
      <c r="HNR7" s="86"/>
      <c r="HNS7" s="86"/>
      <c r="HNT7" s="86"/>
      <c r="HNU7" s="86"/>
      <c r="HNV7" s="86"/>
      <c r="HNW7" s="86"/>
      <c r="HNX7" s="86"/>
      <c r="HNY7" s="86"/>
      <c r="HNZ7" s="86"/>
      <c r="HOA7" s="86"/>
      <c r="HOB7" s="86"/>
      <c r="HOC7" s="86"/>
      <c r="HOD7" s="86"/>
      <c r="HOE7" s="86"/>
      <c r="HOF7" s="86"/>
      <c r="HOG7" s="86"/>
      <c r="HOH7" s="86"/>
      <c r="HOI7" s="86"/>
      <c r="HOJ7" s="86"/>
      <c r="HOK7" s="86"/>
      <c r="HOL7" s="86"/>
      <c r="HOM7" s="86"/>
      <c r="HON7" s="86"/>
      <c r="HOO7" s="86"/>
      <c r="HOP7" s="86"/>
      <c r="HOQ7" s="86"/>
      <c r="HOR7" s="86"/>
      <c r="HOS7" s="86"/>
      <c r="HOT7" s="86"/>
      <c r="HOU7" s="86"/>
      <c r="HOV7" s="86"/>
      <c r="HOW7" s="86"/>
      <c r="HOX7" s="86"/>
      <c r="HOY7" s="86"/>
      <c r="HOZ7" s="86"/>
      <c r="HPA7" s="86"/>
      <c r="HPB7" s="86"/>
      <c r="HPC7" s="86"/>
      <c r="HPD7" s="86"/>
      <c r="HPE7" s="86"/>
      <c r="HPF7" s="86"/>
      <c r="HPG7" s="86"/>
      <c r="HPH7" s="86"/>
      <c r="HPI7" s="86"/>
      <c r="HPJ7" s="86"/>
      <c r="HPK7" s="86"/>
      <c r="HPL7" s="86"/>
      <c r="HPM7" s="86"/>
      <c r="HPN7" s="86"/>
      <c r="HPO7" s="86"/>
      <c r="HPP7" s="86"/>
      <c r="HPQ7" s="86"/>
      <c r="HPR7" s="86"/>
      <c r="HPS7" s="86"/>
      <c r="HPT7" s="86"/>
      <c r="HPU7" s="86"/>
      <c r="HPV7" s="86"/>
      <c r="HPW7" s="86"/>
      <c r="HPX7" s="86"/>
      <c r="HPY7" s="86"/>
      <c r="HPZ7" s="86"/>
      <c r="HQA7" s="86"/>
      <c r="HQB7" s="86"/>
      <c r="HQC7" s="86"/>
      <c r="HQD7" s="86"/>
      <c r="HQE7" s="86"/>
      <c r="HQF7" s="86"/>
      <c r="HQG7" s="86"/>
      <c r="HQH7" s="86"/>
      <c r="HQI7" s="86"/>
      <c r="HQJ7" s="86"/>
      <c r="HQK7" s="86"/>
      <c r="HQL7" s="86"/>
      <c r="HQM7" s="86"/>
      <c r="HQN7" s="86"/>
      <c r="HQO7" s="86"/>
      <c r="HQP7" s="86"/>
      <c r="HQQ7" s="86"/>
      <c r="HQR7" s="86"/>
      <c r="HQS7" s="86"/>
      <c r="HQT7" s="86"/>
      <c r="HQU7" s="86"/>
      <c r="HQV7" s="86"/>
      <c r="HQW7" s="86"/>
      <c r="HQX7" s="86"/>
      <c r="HQY7" s="86"/>
      <c r="HQZ7" s="86"/>
      <c r="HRA7" s="86"/>
      <c r="HRB7" s="86"/>
      <c r="HRC7" s="86"/>
      <c r="HRD7" s="86"/>
      <c r="HRE7" s="86"/>
      <c r="HRF7" s="86"/>
      <c r="HRG7" s="86"/>
      <c r="HRH7" s="86"/>
      <c r="HRI7" s="86"/>
      <c r="HRJ7" s="86"/>
      <c r="HRK7" s="86"/>
      <c r="HRL7" s="86"/>
      <c r="HRM7" s="86"/>
      <c r="HRN7" s="86"/>
      <c r="HRO7" s="86"/>
      <c r="HRP7" s="86"/>
      <c r="HRQ7" s="86"/>
      <c r="HRR7" s="86"/>
      <c r="HRS7" s="86"/>
      <c r="HRT7" s="86"/>
      <c r="HRU7" s="86"/>
      <c r="HRV7" s="86"/>
      <c r="HRW7" s="86"/>
      <c r="HRX7" s="86"/>
      <c r="HRY7" s="86"/>
      <c r="HRZ7" s="86"/>
      <c r="HSA7" s="86"/>
      <c r="HSB7" s="86"/>
      <c r="HSC7" s="86"/>
      <c r="HSD7" s="86"/>
      <c r="HSE7" s="86"/>
      <c r="HSF7" s="86"/>
      <c r="HSG7" s="86"/>
      <c r="HSH7" s="86"/>
      <c r="HSI7" s="86"/>
      <c r="HSJ7" s="86"/>
      <c r="HSK7" s="86"/>
      <c r="HSL7" s="86"/>
      <c r="HSM7" s="86"/>
      <c r="HSN7" s="86"/>
      <c r="HSO7" s="86"/>
      <c r="HSP7" s="86"/>
      <c r="HSQ7" s="86"/>
      <c r="HSR7" s="86"/>
      <c r="HSS7" s="86"/>
      <c r="HST7" s="86"/>
      <c r="HSU7" s="86"/>
      <c r="HSV7" s="86"/>
      <c r="HSW7" s="86"/>
      <c r="HSX7" s="86"/>
      <c r="HSY7" s="86"/>
      <c r="HSZ7" s="86"/>
      <c r="HTA7" s="86"/>
      <c r="HTB7" s="86"/>
      <c r="HTC7" s="86"/>
      <c r="HTD7" s="86"/>
      <c r="HTE7" s="86"/>
      <c r="HTF7" s="86"/>
      <c r="HTG7" s="86"/>
      <c r="HTH7" s="86"/>
      <c r="HTI7" s="86"/>
      <c r="HTJ7" s="86"/>
      <c r="HTK7" s="86"/>
      <c r="HTL7" s="86"/>
      <c r="HTM7" s="86"/>
      <c r="HTN7" s="86"/>
      <c r="HTO7" s="86"/>
      <c r="HTP7" s="86"/>
      <c r="HTQ7" s="86"/>
      <c r="HTR7" s="86"/>
      <c r="HTS7" s="86"/>
      <c r="HTT7" s="86"/>
      <c r="HTU7" s="86"/>
      <c r="HTV7" s="86"/>
      <c r="HTW7" s="86"/>
      <c r="HTX7" s="86"/>
      <c r="HTY7" s="86"/>
      <c r="HTZ7" s="86"/>
      <c r="HUA7" s="86"/>
      <c r="HUB7" s="86"/>
      <c r="HUC7" s="86"/>
      <c r="HUD7" s="86"/>
      <c r="HUE7" s="86"/>
      <c r="HUF7" s="86"/>
      <c r="HUG7" s="86"/>
      <c r="HUH7" s="86"/>
      <c r="HUI7" s="86"/>
      <c r="HUJ7" s="86"/>
      <c r="HUK7" s="86"/>
      <c r="HUL7" s="86"/>
      <c r="HUM7" s="86"/>
      <c r="HUN7" s="86"/>
      <c r="HUO7" s="86"/>
      <c r="HUP7" s="86"/>
      <c r="HUQ7" s="86"/>
      <c r="HUR7" s="86"/>
      <c r="HUS7" s="86"/>
      <c r="HUT7" s="86"/>
      <c r="HUU7" s="86"/>
      <c r="HUV7" s="86"/>
      <c r="HUW7" s="86"/>
      <c r="HUX7" s="86"/>
      <c r="HUY7" s="86"/>
      <c r="HUZ7" s="86"/>
      <c r="HVA7" s="86"/>
      <c r="HVB7" s="86"/>
      <c r="HVC7" s="86"/>
      <c r="HVD7" s="86"/>
      <c r="HVE7" s="86"/>
      <c r="HVF7" s="86"/>
      <c r="HVG7" s="86"/>
      <c r="HVH7" s="86"/>
      <c r="HVI7" s="86"/>
      <c r="HVJ7" s="86"/>
      <c r="HVK7" s="86"/>
      <c r="HVL7" s="86"/>
      <c r="HVM7" s="86"/>
      <c r="HVN7" s="86"/>
      <c r="HVO7" s="86"/>
      <c r="HVP7" s="86"/>
      <c r="HVQ7" s="86"/>
      <c r="HVR7" s="86"/>
      <c r="HVS7" s="86"/>
      <c r="HVT7" s="86"/>
      <c r="HVU7" s="86"/>
      <c r="HVV7" s="86"/>
      <c r="HVW7" s="86"/>
      <c r="HVX7" s="86"/>
      <c r="HVY7" s="86"/>
      <c r="HVZ7" s="86"/>
      <c r="HWA7" s="86"/>
      <c r="HWB7" s="86"/>
      <c r="HWC7" s="86"/>
      <c r="HWD7" s="86"/>
      <c r="HWE7" s="86"/>
      <c r="HWF7" s="86"/>
      <c r="HWG7" s="86"/>
      <c r="HWH7" s="86"/>
      <c r="HWI7" s="86"/>
      <c r="HWJ7" s="86"/>
      <c r="HWK7" s="86"/>
      <c r="HWL7" s="86"/>
      <c r="HWM7" s="86"/>
      <c r="HWN7" s="86"/>
      <c r="HWO7" s="86"/>
      <c r="HWP7" s="86"/>
      <c r="HWQ7" s="86"/>
      <c r="HWR7" s="86"/>
      <c r="HWS7" s="86"/>
      <c r="HWT7" s="86"/>
      <c r="HWU7" s="86"/>
      <c r="HWV7" s="86"/>
      <c r="HWW7" s="86"/>
      <c r="HWX7" s="86"/>
      <c r="HWY7" s="86"/>
      <c r="HWZ7" s="86"/>
      <c r="HXA7" s="86"/>
      <c r="HXB7" s="86"/>
      <c r="HXC7" s="86"/>
      <c r="HXD7" s="86"/>
      <c r="HXE7" s="86"/>
      <c r="HXF7" s="86"/>
      <c r="HXG7" s="86"/>
      <c r="HXH7" s="86"/>
      <c r="HXI7" s="86"/>
      <c r="HXJ7" s="86"/>
      <c r="HXK7" s="86"/>
      <c r="HXL7" s="86"/>
      <c r="HXM7" s="86"/>
      <c r="HXN7" s="86"/>
      <c r="HXO7" s="86"/>
      <c r="HXP7" s="86"/>
      <c r="HXQ7" s="86"/>
      <c r="HXR7" s="86"/>
      <c r="HXS7" s="86"/>
      <c r="HXT7" s="86"/>
      <c r="HXU7" s="86"/>
      <c r="HXV7" s="86"/>
      <c r="HXW7" s="86"/>
      <c r="HXX7" s="86"/>
      <c r="HXY7" s="86"/>
      <c r="HXZ7" s="86"/>
      <c r="HYA7" s="86"/>
      <c r="HYB7" s="86"/>
      <c r="HYC7" s="86"/>
      <c r="HYD7" s="86"/>
      <c r="HYE7" s="86"/>
      <c r="HYF7" s="86"/>
      <c r="HYG7" s="86"/>
      <c r="HYH7" s="86"/>
      <c r="HYI7" s="86"/>
      <c r="HYJ7" s="86"/>
      <c r="HYK7" s="86"/>
      <c r="HYL7" s="86"/>
      <c r="HYM7" s="86"/>
      <c r="HYN7" s="86"/>
      <c r="HYO7" s="86"/>
      <c r="HYP7" s="86"/>
      <c r="HYQ7" s="86"/>
      <c r="HYR7" s="86"/>
      <c r="HYS7" s="86"/>
      <c r="HYT7" s="86"/>
      <c r="HYU7" s="86"/>
      <c r="HYV7" s="86"/>
      <c r="HYW7" s="86"/>
      <c r="HYX7" s="86"/>
      <c r="HYY7" s="86"/>
      <c r="HYZ7" s="86"/>
      <c r="HZA7" s="86"/>
      <c r="HZB7" s="86"/>
      <c r="HZC7" s="86"/>
      <c r="HZD7" s="86"/>
      <c r="HZE7" s="86"/>
      <c r="HZF7" s="86"/>
      <c r="HZG7" s="86"/>
      <c r="HZH7" s="86"/>
      <c r="HZI7" s="86"/>
      <c r="HZJ7" s="86"/>
      <c r="HZK7" s="86"/>
      <c r="HZL7" s="86"/>
      <c r="HZM7" s="86"/>
      <c r="HZN7" s="86"/>
      <c r="HZO7" s="86"/>
      <c r="HZP7" s="86"/>
      <c r="HZQ7" s="86"/>
      <c r="HZR7" s="86"/>
      <c r="HZS7" s="86"/>
      <c r="HZT7" s="86"/>
      <c r="HZU7" s="86"/>
      <c r="HZV7" s="86"/>
      <c r="HZW7" s="86"/>
      <c r="HZX7" s="86"/>
      <c r="HZY7" s="86"/>
      <c r="HZZ7" s="86"/>
      <c r="IAA7" s="86"/>
      <c r="IAB7" s="86"/>
      <c r="IAC7" s="86"/>
      <c r="IAD7" s="86"/>
      <c r="IAE7" s="86"/>
      <c r="IAF7" s="86"/>
      <c r="IAG7" s="86"/>
      <c r="IAH7" s="86"/>
      <c r="IAI7" s="86"/>
      <c r="IAJ7" s="86"/>
      <c r="IAK7" s="86"/>
      <c r="IAL7" s="86"/>
      <c r="IAM7" s="86"/>
      <c r="IAN7" s="86"/>
      <c r="IAO7" s="86"/>
      <c r="IAP7" s="86"/>
      <c r="IAQ7" s="86"/>
      <c r="IAR7" s="86"/>
      <c r="IAS7" s="86"/>
      <c r="IAT7" s="86"/>
      <c r="IAU7" s="86"/>
      <c r="IAV7" s="86"/>
      <c r="IAW7" s="86"/>
      <c r="IAX7" s="86"/>
      <c r="IAY7" s="86"/>
      <c r="IAZ7" s="86"/>
      <c r="IBA7" s="86"/>
      <c r="IBB7" s="86"/>
      <c r="IBC7" s="86"/>
      <c r="IBD7" s="86"/>
      <c r="IBE7" s="86"/>
      <c r="IBF7" s="86"/>
      <c r="IBG7" s="86"/>
      <c r="IBH7" s="86"/>
      <c r="IBI7" s="86"/>
      <c r="IBJ7" s="86"/>
      <c r="IBK7" s="86"/>
      <c r="IBL7" s="86"/>
      <c r="IBM7" s="86"/>
      <c r="IBN7" s="86"/>
      <c r="IBO7" s="86"/>
      <c r="IBP7" s="86"/>
      <c r="IBQ7" s="86"/>
      <c r="IBR7" s="86"/>
      <c r="IBS7" s="86"/>
      <c r="IBT7" s="86"/>
      <c r="IBU7" s="86"/>
      <c r="IBV7" s="86"/>
      <c r="IBW7" s="86"/>
      <c r="IBX7" s="86"/>
      <c r="IBY7" s="86"/>
      <c r="IBZ7" s="86"/>
      <c r="ICA7" s="86"/>
      <c r="ICB7" s="86"/>
      <c r="ICC7" s="86"/>
      <c r="ICD7" s="86"/>
      <c r="ICE7" s="86"/>
      <c r="ICF7" s="86"/>
      <c r="ICG7" s="86"/>
      <c r="ICH7" s="86"/>
      <c r="ICI7" s="86"/>
      <c r="ICJ7" s="86"/>
      <c r="ICK7" s="86"/>
      <c r="ICL7" s="86"/>
      <c r="ICM7" s="86"/>
      <c r="ICN7" s="86"/>
      <c r="ICO7" s="86"/>
      <c r="ICP7" s="86"/>
      <c r="ICQ7" s="86"/>
      <c r="ICR7" s="86"/>
      <c r="ICS7" s="86"/>
      <c r="ICT7" s="86"/>
      <c r="ICU7" s="86"/>
      <c r="ICV7" s="86"/>
      <c r="ICW7" s="86"/>
      <c r="ICX7" s="86"/>
      <c r="ICY7" s="86"/>
      <c r="ICZ7" s="86"/>
      <c r="IDA7" s="86"/>
      <c r="IDB7" s="86"/>
      <c r="IDC7" s="86"/>
      <c r="IDD7" s="86"/>
      <c r="IDE7" s="86"/>
      <c r="IDF7" s="86"/>
      <c r="IDG7" s="86"/>
      <c r="IDH7" s="86"/>
      <c r="IDI7" s="86"/>
      <c r="IDJ7" s="86"/>
      <c r="IDK7" s="86"/>
      <c r="IDL7" s="86"/>
      <c r="IDM7" s="86"/>
      <c r="IDN7" s="86"/>
      <c r="IDO7" s="86"/>
      <c r="IDP7" s="86"/>
      <c r="IDQ7" s="86"/>
      <c r="IDR7" s="86"/>
      <c r="IDS7" s="86"/>
      <c r="IDT7" s="86"/>
      <c r="IDU7" s="86"/>
      <c r="IDV7" s="86"/>
      <c r="IDW7" s="86"/>
      <c r="IDX7" s="86"/>
      <c r="IDY7" s="86"/>
      <c r="IDZ7" s="86"/>
      <c r="IEA7" s="86"/>
      <c r="IEB7" s="86"/>
      <c r="IEC7" s="86"/>
      <c r="IED7" s="86"/>
      <c r="IEE7" s="86"/>
      <c r="IEF7" s="86"/>
      <c r="IEG7" s="86"/>
      <c r="IEH7" s="86"/>
      <c r="IEI7" s="86"/>
      <c r="IEJ7" s="86"/>
      <c r="IEK7" s="86"/>
      <c r="IEL7" s="86"/>
      <c r="IEM7" s="86"/>
      <c r="IEN7" s="86"/>
      <c r="IEO7" s="86"/>
      <c r="IEP7" s="86"/>
      <c r="IEQ7" s="86"/>
      <c r="IER7" s="86"/>
      <c r="IES7" s="86"/>
      <c r="IET7" s="86"/>
      <c r="IEU7" s="86"/>
      <c r="IEV7" s="86"/>
      <c r="IEW7" s="86"/>
      <c r="IEX7" s="86"/>
      <c r="IEY7" s="86"/>
      <c r="IEZ7" s="86"/>
      <c r="IFA7" s="86"/>
      <c r="IFB7" s="86"/>
      <c r="IFC7" s="86"/>
      <c r="IFD7" s="86"/>
      <c r="IFE7" s="86"/>
      <c r="IFF7" s="86"/>
      <c r="IFG7" s="86"/>
      <c r="IFH7" s="86"/>
      <c r="IFI7" s="86"/>
      <c r="IFJ7" s="86"/>
      <c r="IFK7" s="86"/>
      <c r="IFL7" s="86"/>
      <c r="IFM7" s="86"/>
      <c r="IFN7" s="86"/>
      <c r="IFO7" s="86"/>
      <c r="IFP7" s="86"/>
      <c r="IFQ7" s="86"/>
      <c r="IFR7" s="86"/>
      <c r="IFS7" s="86"/>
      <c r="IFT7" s="86"/>
      <c r="IFU7" s="86"/>
      <c r="IFV7" s="86"/>
      <c r="IFW7" s="86"/>
      <c r="IFX7" s="86"/>
      <c r="IFY7" s="86"/>
      <c r="IFZ7" s="86"/>
      <c r="IGA7" s="86"/>
      <c r="IGB7" s="86"/>
      <c r="IGC7" s="86"/>
      <c r="IGD7" s="86"/>
      <c r="IGE7" s="86"/>
      <c r="IGF7" s="86"/>
      <c r="IGG7" s="86"/>
      <c r="IGH7" s="86"/>
      <c r="IGI7" s="86"/>
      <c r="IGJ7" s="86"/>
      <c r="IGK7" s="86"/>
      <c r="IGL7" s="86"/>
      <c r="IGM7" s="86"/>
      <c r="IGN7" s="86"/>
      <c r="IGO7" s="86"/>
      <c r="IGP7" s="86"/>
      <c r="IGQ7" s="86"/>
      <c r="IGR7" s="86"/>
      <c r="IGS7" s="86"/>
      <c r="IGT7" s="86"/>
      <c r="IGU7" s="86"/>
      <c r="IGV7" s="86"/>
      <c r="IGW7" s="86"/>
      <c r="IGX7" s="86"/>
      <c r="IGY7" s="86"/>
      <c r="IGZ7" s="86"/>
      <c r="IHA7" s="86"/>
      <c r="IHB7" s="86"/>
      <c r="IHC7" s="86"/>
      <c r="IHD7" s="86"/>
      <c r="IHE7" s="86"/>
      <c r="IHF7" s="86"/>
      <c r="IHG7" s="86"/>
      <c r="IHH7" s="86"/>
      <c r="IHI7" s="86"/>
      <c r="IHJ7" s="86"/>
      <c r="IHK7" s="86"/>
      <c r="IHL7" s="86"/>
      <c r="IHM7" s="86"/>
      <c r="IHN7" s="86"/>
      <c r="IHO7" s="86"/>
      <c r="IHP7" s="86"/>
      <c r="IHQ7" s="86"/>
      <c r="IHR7" s="86"/>
      <c r="IHS7" s="86"/>
      <c r="IHT7" s="86"/>
      <c r="IHU7" s="86"/>
      <c r="IHV7" s="86"/>
      <c r="IHW7" s="86"/>
      <c r="IHX7" s="86"/>
      <c r="IHY7" s="86"/>
      <c r="IHZ7" s="86"/>
      <c r="IIA7" s="86"/>
      <c r="IIB7" s="86"/>
      <c r="IIC7" s="86"/>
      <c r="IID7" s="86"/>
      <c r="IIE7" s="86"/>
      <c r="IIF7" s="86"/>
      <c r="IIG7" s="86"/>
      <c r="IIH7" s="86"/>
      <c r="III7" s="86"/>
      <c r="IIJ7" s="86"/>
      <c r="IIK7" s="86"/>
      <c r="IIL7" s="86"/>
      <c r="IIM7" s="86"/>
      <c r="IIN7" s="86"/>
      <c r="IIO7" s="86"/>
      <c r="IIP7" s="86"/>
      <c r="IIQ7" s="86"/>
      <c r="IIR7" s="86"/>
      <c r="IIS7" s="86"/>
      <c r="IIT7" s="86"/>
      <c r="IIU7" s="86"/>
      <c r="IIV7" s="86"/>
      <c r="IIW7" s="86"/>
      <c r="IIX7" s="86"/>
      <c r="IIY7" s="86"/>
      <c r="IIZ7" s="86"/>
      <c r="IJA7" s="86"/>
      <c r="IJB7" s="86"/>
      <c r="IJC7" s="86"/>
      <c r="IJD7" s="86"/>
      <c r="IJE7" s="86"/>
      <c r="IJF7" s="86"/>
      <c r="IJG7" s="86"/>
      <c r="IJH7" s="86"/>
      <c r="IJI7" s="86"/>
      <c r="IJJ7" s="86"/>
      <c r="IJK7" s="86"/>
      <c r="IJL7" s="86"/>
      <c r="IJM7" s="86"/>
      <c r="IJN7" s="86"/>
      <c r="IJO7" s="86"/>
      <c r="IJP7" s="86"/>
      <c r="IJQ7" s="86"/>
      <c r="IJR7" s="86"/>
      <c r="IJS7" s="86"/>
      <c r="IJT7" s="86"/>
      <c r="IJU7" s="86"/>
      <c r="IJV7" s="86"/>
      <c r="IJW7" s="86"/>
      <c r="IJX7" s="86"/>
      <c r="IJY7" s="86"/>
      <c r="IJZ7" s="86"/>
      <c r="IKA7" s="86"/>
      <c r="IKB7" s="86"/>
      <c r="IKC7" s="86"/>
      <c r="IKD7" s="86"/>
      <c r="IKE7" s="86"/>
      <c r="IKF7" s="86"/>
      <c r="IKG7" s="86"/>
      <c r="IKH7" s="86"/>
      <c r="IKI7" s="86"/>
      <c r="IKJ7" s="86"/>
      <c r="IKK7" s="86"/>
      <c r="IKL7" s="86"/>
      <c r="IKM7" s="86"/>
      <c r="IKN7" s="86"/>
      <c r="IKO7" s="86"/>
      <c r="IKP7" s="86"/>
      <c r="IKQ7" s="86"/>
      <c r="IKR7" s="86"/>
      <c r="IKS7" s="86"/>
      <c r="IKT7" s="86"/>
      <c r="IKU7" s="86"/>
      <c r="IKV7" s="86"/>
      <c r="IKW7" s="86"/>
      <c r="IKX7" s="86"/>
      <c r="IKY7" s="86"/>
      <c r="IKZ7" s="86"/>
      <c r="ILA7" s="86"/>
      <c r="ILB7" s="86"/>
      <c r="ILC7" s="86"/>
      <c r="ILD7" s="86"/>
      <c r="ILE7" s="86"/>
      <c r="ILF7" s="86"/>
      <c r="ILG7" s="86"/>
      <c r="ILH7" s="86"/>
      <c r="ILI7" s="86"/>
      <c r="ILJ7" s="86"/>
      <c r="ILK7" s="86"/>
      <c r="ILL7" s="86"/>
      <c r="ILM7" s="86"/>
      <c r="ILN7" s="86"/>
      <c r="ILO7" s="86"/>
      <c r="ILP7" s="86"/>
      <c r="ILQ7" s="86"/>
      <c r="ILR7" s="86"/>
      <c r="ILS7" s="86"/>
      <c r="ILT7" s="86"/>
      <c r="ILU7" s="86"/>
      <c r="ILV7" s="86"/>
      <c r="ILW7" s="86"/>
      <c r="ILX7" s="86"/>
      <c r="ILY7" s="86"/>
      <c r="ILZ7" s="86"/>
      <c r="IMA7" s="86"/>
      <c r="IMB7" s="86"/>
      <c r="IMC7" s="86"/>
      <c r="IMD7" s="86"/>
      <c r="IME7" s="86"/>
      <c r="IMF7" s="86"/>
      <c r="IMG7" s="86"/>
      <c r="IMH7" s="86"/>
      <c r="IMI7" s="86"/>
      <c r="IMJ7" s="86"/>
      <c r="IMK7" s="86"/>
      <c r="IML7" s="86"/>
      <c r="IMM7" s="86"/>
      <c r="IMN7" s="86"/>
      <c r="IMO7" s="86"/>
      <c r="IMP7" s="86"/>
      <c r="IMQ7" s="86"/>
      <c r="IMR7" s="86"/>
      <c r="IMS7" s="86"/>
      <c r="IMT7" s="86"/>
      <c r="IMU7" s="86"/>
      <c r="IMV7" s="86"/>
      <c r="IMW7" s="86"/>
      <c r="IMX7" s="86"/>
      <c r="IMY7" s="86"/>
      <c r="IMZ7" s="86"/>
      <c r="INA7" s="86"/>
      <c r="INB7" s="86"/>
      <c r="INC7" s="86"/>
      <c r="IND7" s="86"/>
      <c r="INE7" s="86"/>
      <c r="INF7" s="86"/>
      <c r="ING7" s="86"/>
      <c r="INH7" s="86"/>
      <c r="INI7" s="86"/>
      <c r="INJ7" s="86"/>
      <c r="INK7" s="86"/>
      <c r="INL7" s="86"/>
      <c r="INM7" s="86"/>
      <c r="INN7" s="86"/>
      <c r="INO7" s="86"/>
      <c r="INP7" s="86"/>
      <c r="INQ7" s="86"/>
      <c r="INR7" s="86"/>
      <c r="INS7" s="86"/>
      <c r="INT7" s="86"/>
      <c r="INU7" s="86"/>
      <c r="INV7" s="86"/>
      <c r="INW7" s="86"/>
      <c r="INX7" s="86"/>
      <c r="INY7" s="86"/>
      <c r="INZ7" s="86"/>
      <c r="IOA7" s="86"/>
      <c r="IOB7" s="86"/>
      <c r="IOC7" s="86"/>
      <c r="IOD7" s="86"/>
      <c r="IOE7" s="86"/>
      <c r="IOF7" s="86"/>
      <c r="IOG7" s="86"/>
      <c r="IOH7" s="86"/>
      <c r="IOI7" s="86"/>
      <c r="IOJ7" s="86"/>
      <c r="IOK7" s="86"/>
      <c r="IOL7" s="86"/>
      <c r="IOM7" s="86"/>
      <c r="ION7" s="86"/>
      <c r="IOO7" s="86"/>
      <c r="IOP7" s="86"/>
      <c r="IOQ7" s="86"/>
      <c r="IOR7" s="86"/>
      <c r="IOS7" s="86"/>
      <c r="IOT7" s="86"/>
      <c r="IOU7" s="86"/>
      <c r="IOV7" s="86"/>
      <c r="IOW7" s="86"/>
      <c r="IOX7" s="86"/>
      <c r="IOY7" s="86"/>
      <c r="IOZ7" s="86"/>
      <c r="IPA7" s="86"/>
      <c r="IPB7" s="86"/>
      <c r="IPC7" s="86"/>
      <c r="IPD7" s="86"/>
      <c r="IPE7" s="86"/>
      <c r="IPF7" s="86"/>
      <c r="IPG7" s="86"/>
      <c r="IPH7" s="86"/>
      <c r="IPI7" s="86"/>
      <c r="IPJ7" s="86"/>
      <c r="IPK7" s="86"/>
      <c r="IPL7" s="86"/>
      <c r="IPM7" s="86"/>
      <c r="IPN7" s="86"/>
      <c r="IPO7" s="86"/>
      <c r="IPP7" s="86"/>
      <c r="IPQ7" s="86"/>
      <c r="IPR7" s="86"/>
      <c r="IPS7" s="86"/>
      <c r="IPT7" s="86"/>
      <c r="IPU7" s="86"/>
      <c r="IPV7" s="86"/>
      <c r="IPW7" s="86"/>
      <c r="IPX7" s="86"/>
      <c r="IPY7" s="86"/>
      <c r="IPZ7" s="86"/>
      <c r="IQA7" s="86"/>
      <c r="IQB7" s="86"/>
      <c r="IQC7" s="86"/>
      <c r="IQD7" s="86"/>
      <c r="IQE7" s="86"/>
      <c r="IQF7" s="86"/>
      <c r="IQG7" s="86"/>
      <c r="IQH7" s="86"/>
      <c r="IQI7" s="86"/>
      <c r="IQJ7" s="86"/>
      <c r="IQK7" s="86"/>
      <c r="IQL7" s="86"/>
      <c r="IQM7" s="86"/>
      <c r="IQN7" s="86"/>
      <c r="IQO7" s="86"/>
      <c r="IQP7" s="86"/>
      <c r="IQQ7" s="86"/>
      <c r="IQR7" s="86"/>
      <c r="IQS7" s="86"/>
      <c r="IQT7" s="86"/>
      <c r="IQU7" s="86"/>
      <c r="IQV7" s="86"/>
      <c r="IQW7" s="86"/>
      <c r="IQX7" s="86"/>
      <c r="IQY7" s="86"/>
      <c r="IQZ7" s="86"/>
      <c r="IRA7" s="86"/>
      <c r="IRB7" s="86"/>
      <c r="IRC7" s="86"/>
      <c r="IRD7" s="86"/>
      <c r="IRE7" s="86"/>
      <c r="IRF7" s="86"/>
      <c r="IRG7" s="86"/>
      <c r="IRH7" s="86"/>
      <c r="IRI7" s="86"/>
      <c r="IRJ7" s="86"/>
      <c r="IRK7" s="86"/>
      <c r="IRL7" s="86"/>
      <c r="IRM7" s="86"/>
      <c r="IRN7" s="86"/>
      <c r="IRO7" s="86"/>
      <c r="IRP7" s="86"/>
      <c r="IRQ7" s="86"/>
      <c r="IRR7" s="86"/>
      <c r="IRS7" s="86"/>
      <c r="IRT7" s="86"/>
      <c r="IRU7" s="86"/>
      <c r="IRV7" s="86"/>
      <c r="IRW7" s="86"/>
      <c r="IRX7" s="86"/>
      <c r="IRY7" s="86"/>
      <c r="IRZ7" s="86"/>
      <c r="ISA7" s="86"/>
      <c r="ISB7" s="86"/>
      <c r="ISC7" s="86"/>
      <c r="ISD7" s="86"/>
      <c r="ISE7" s="86"/>
      <c r="ISF7" s="86"/>
      <c r="ISG7" s="86"/>
      <c r="ISH7" s="86"/>
      <c r="ISI7" s="86"/>
      <c r="ISJ7" s="86"/>
      <c r="ISK7" s="86"/>
      <c r="ISL7" s="86"/>
      <c r="ISM7" s="86"/>
      <c r="ISN7" s="86"/>
      <c r="ISO7" s="86"/>
      <c r="ISP7" s="86"/>
      <c r="ISQ7" s="86"/>
      <c r="ISR7" s="86"/>
      <c r="ISS7" s="86"/>
      <c r="IST7" s="86"/>
      <c r="ISU7" s="86"/>
      <c r="ISV7" s="86"/>
      <c r="ISW7" s="86"/>
      <c r="ISX7" s="86"/>
      <c r="ISY7" s="86"/>
      <c r="ISZ7" s="86"/>
      <c r="ITA7" s="86"/>
      <c r="ITB7" s="86"/>
      <c r="ITC7" s="86"/>
      <c r="ITD7" s="86"/>
      <c r="ITE7" s="86"/>
      <c r="ITF7" s="86"/>
      <c r="ITG7" s="86"/>
      <c r="ITH7" s="86"/>
      <c r="ITI7" s="86"/>
      <c r="ITJ7" s="86"/>
      <c r="ITK7" s="86"/>
      <c r="ITL7" s="86"/>
      <c r="ITM7" s="86"/>
      <c r="ITN7" s="86"/>
      <c r="ITO7" s="86"/>
      <c r="ITP7" s="86"/>
      <c r="ITQ7" s="86"/>
      <c r="ITR7" s="86"/>
      <c r="ITS7" s="86"/>
      <c r="ITT7" s="86"/>
      <c r="ITU7" s="86"/>
      <c r="ITV7" s="86"/>
      <c r="ITW7" s="86"/>
      <c r="ITX7" s="86"/>
      <c r="ITY7" s="86"/>
      <c r="ITZ7" s="86"/>
      <c r="IUA7" s="86"/>
      <c r="IUB7" s="86"/>
      <c r="IUC7" s="86"/>
      <c r="IUD7" s="86"/>
      <c r="IUE7" s="86"/>
      <c r="IUF7" s="86"/>
      <c r="IUG7" s="86"/>
      <c r="IUH7" s="86"/>
      <c r="IUI7" s="86"/>
      <c r="IUJ7" s="86"/>
      <c r="IUK7" s="86"/>
      <c r="IUL7" s="86"/>
      <c r="IUM7" s="86"/>
      <c r="IUN7" s="86"/>
      <c r="IUO7" s="86"/>
      <c r="IUP7" s="86"/>
      <c r="IUQ7" s="86"/>
      <c r="IUR7" s="86"/>
      <c r="IUS7" s="86"/>
      <c r="IUT7" s="86"/>
      <c r="IUU7" s="86"/>
      <c r="IUV7" s="86"/>
      <c r="IUW7" s="86"/>
      <c r="IUX7" s="86"/>
      <c r="IUY7" s="86"/>
      <c r="IUZ7" s="86"/>
      <c r="IVA7" s="86"/>
      <c r="IVB7" s="86"/>
      <c r="IVC7" s="86"/>
      <c r="IVD7" s="86"/>
      <c r="IVE7" s="86"/>
      <c r="IVF7" s="86"/>
      <c r="IVG7" s="86"/>
      <c r="IVH7" s="86"/>
      <c r="IVI7" s="86"/>
      <c r="IVJ7" s="86"/>
      <c r="IVK7" s="86"/>
      <c r="IVL7" s="86"/>
      <c r="IVM7" s="86"/>
      <c r="IVN7" s="86"/>
      <c r="IVO7" s="86"/>
      <c r="IVP7" s="86"/>
      <c r="IVQ7" s="86"/>
      <c r="IVR7" s="86"/>
      <c r="IVS7" s="86"/>
      <c r="IVT7" s="86"/>
      <c r="IVU7" s="86"/>
      <c r="IVV7" s="86"/>
      <c r="IVW7" s="86"/>
      <c r="IVX7" s="86"/>
      <c r="IVY7" s="86"/>
      <c r="IVZ7" s="86"/>
      <c r="IWA7" s="86"/>
      <c r="IWB7" s="86"/>
      <c r="IWC7" s="86"/>
      <c r="IWD7" s="86"/>
      <c r="IWE7" s="86"/>
      <c r="IWF7" s="86"/>
      <c r="IWG7" s="86"/>
      <c r="IWH7" s="86"/>
      <c r="IWI7" s="86"/>
      <c r="IWJ7" s="86"/>
      <c r="IWK7" s="86"/>
      <c r="IWL7" s="86"/>
      <c r="IWM7" s="86"/>
      <c r="IWN7" s="86"/>
      <c r="IWO7" s="86"/>
      <c r="IWP7" s="86"/>
      <c r="IWQ7" s="86"/>
      <c r="IWR7" s="86"/>
      <c r="IWS7" s="86"/>
      <c r="IWT7" s="86"/>
      <c r="IWU7" s="86"/>
      <c r="IWV7" s="86"/>
      <c r="IWW7" s="86"/>
      <c r="IWX7" s="86"/>
      <c r="IWY7" s="86"/>
      <c r="IWZ7" s="86"/>
      <c r="IXA7" s="86"/>
      <c r="IXB7" s="86"/>
      <c r="IXC7" s="86"/>
      <c r="IXD7" s="86"/>
      <c r="IXE7" s="86"/>
      <c r="IXF7" s="86"/>
      <c r="IXG7" s="86"/>
      <c r="IXH7" s="86"/>
      <c r="IXI7" s="86"/>
      <c r="IXJ7" s="86"/>
      <c r="IXK7" s="86"/>
      <c r="IXL7" s="86"/>
      <c r="IXM7" s="86"/>
      <c r="IXN7" s="86"/>
      <c r="IXO7" s="86"/>
      <c r="IXP7" s="86"/>
      <c r="IXQ7" s="86"/>
      <c r="IXR7" s="86"/>
      <c r="IXS7" s="86"/>
      <c r="IXT7" s="86"/>
      <c r="IXU7" s="86"/>
      <c r="IXV7" s="86"/>
      <c r="IXW7" s="86"/>
      <c r="IXX7" s="86"/>
      <c r="IXY7" s="86"/>
      <c r="IXZ7" s="86"/>
      <c r="IYA7" s="86"/>
      <c r="IYB7" s="86"/>
      <c r="IYC7" s="86"/>
      <c r="IYD7" s="86"/>
      <c r="IYE7" s="86"/>
      <c r="IYF7" s="86"/>
      <c r="IYG7" s="86"/>
      <c r="IYH7" s="86"/>
      <c r="IYI7" s="86"/>
      <c r="IYJ7" s="86"/>
      <c r="IYK7" s="86"/>
      <c r="IYL7" s="86"/>
      <c r="IYM7" s="86"/>
      <c r="IYN7" s="86"/>
      <c r="IYO7" s="86"/>
      <c r="IYP7" s="86"/>
      <c r="IYQ7" s="86"/>
      <c r="IYR7" s="86"/>
      <c r="IYS7" s="86"/>
      <c r="IYT7" s="86"/>
      <c r="IYU7" s="86"/>
      <c r="IYV7" s="86"/>
      <c r="IYW7" s="86"/>
      <c r="IYX7" s="86"/>
      <c r="IYY7" s="86"/>
      <c r="IYZ7" s="86"/>
      <c r="IZA7" s="86"/>
      <c r="IZB7" s="86"/>
      <c r="IZC7" s="86"/>
      <c r="IZD7" s="86"/>
      <c r="IZE7" s="86"/>
      <c r="IZF7" s="86"/>
      <c r="IZG7" s="86"/>
      <c r="IZH7" s="86"/>
      <c r="IZI7" s="86"/>
      <c r="IZJ7" s="86"/>
      <c r="IZK7" s="86"/>
      <c r="IZL7" s="86"/>
      <c r="IZM7" s="86"/>
      <c r="IZN7" s="86"/>
      <c r="IZO7" s="86"/>
      <c r="IZP7" s="86"/>
      <c r="IZQ7" s="86"/>
      <c r="IZR7" s="86"/>
      <c r="IZS7" s="86"/>
      <c r="IZT7" s="86"/>
      <c r="IZU7" s="86"/>
      <c r="IZV7" s="86"/>
      <c r="IZW7" s="86"/>
      <c r="IZX7" s="86"/>
      <c r="IZY7" s="86"/>
      <c r="IZZ7" s="86"/>
      <c r="JAA7" s="86"/>
      <c r="JAB7" s="86"/>
      <c r="JAC7" s="86"/>
      <c r="JAD7" s="86"/>
      <c r="JAE7" s="86"/>
      <c r="JAF7" s="86"/>
      <c r="JAG7" s="86"/>
      <c r="JAH7" s="86"/>
      <c r="JAI7" s="86"/>
      <c r="JAJ7" s="86"/>
      <c r="JAK7" s="86"/>
      <c r="JAL7" s="86"/>
      <c r="JAM7" s="86"/>
      <c r="JAN7" s="86"/>
      <c r="JAO7" s="86"/>
      <c r="JAP7" s="86"/>
      <c r="JAQ7" s="86"/>
      <c r="JAR7" s="86"/>
      <c r="JAS7" s="86"/>
      <c r="JAT7" s="86"/>
      <c r="JAU7" s="86"/>
      <c r="JAV7" s="86"/>
      <c r="JAW7" s="86"/>
      <c r="JAX7" s="86"/>
      <c r="JAY7" s="86"/>
      <c r="JAZ7" s="86"/>
      <c r="JBA7" s="86"/>
      <c r="JBB7" s="86"/>
      <c r="JBC7" s="86"/>
      <c r="JBD7" s="86"/>
      <c r="JBE7" s="86"/>
      <c r="JBF7" s="86"/>
      <c r="JBG7" s="86"/>
      <c r="JBH7" s="86"/>
      <c r="JBI7" s="86"/>
      <c r="JBJ7" s="86"/>
      <c r="JBK7" s="86"/>
      <c r="JBL7" s="86"/>
      <c r="JBM7" s="86"/>
      <c r="JBN7" s="86"/>
      <c r="JBO7" s="86"/>
      <c r="JBP7" s="86"/>
      <c r="JBQ7" s="86"/>
      <c r="JBR7" s="86"/>
      <c r="JBS7" s="86"/>
      <c r="JBT7" s="86"/>
      <c r="JBU7" s="86"/>
      <c r="JBV7" s="86"/>
      <c r="JBW7" s="86"/>
      <c r="JBX7" s="86"/>
      <c r="JBY7" s="86"/>
      <c r="JBZ7" s="86"/>
      <c r="JCA7" s="86"/>
      <c r="JCB7" s="86"/>
      <c r="JCC7" s="86"/>
      <c r="JCD7" s="86"/>
      <c r="JCE7" s="86"/>
      <c r="JCF7" s="86"/>
      <c r="JCG7" s="86"/>
      <c r="JCH7" s="86"/>
      <c r="JCI7" s="86"/>
      <c r="JCJ7" s="86"/>
      <c r="JCK7" s="86"/>
      <c r="JCL7" s="86"/>
      <c r="JCM7" s="86"/>
      <c r="JCN7" s="86"/>
      <c r="JCO7" s="86"/>
      <c r="JCP7" s="86"/>
      <c r="JCQ7" s="86"/>
      <c r="JCR7" s="86"/>
      <c r="JCS7" s="86"/>
      <c r="JCT7" s="86"/>
      <c r="JCU7" s="86"/>
      <c r="JCV7" s="86"/>
      <c r="JCW7" s="86"/>
      <c r="JCX7" s="86"/>
      <c r="JCY7" s="86"/>
      <c r="JCZ7" s="86"/>
      <c r="JDA7" s="86"/>
      <c r="JDB7" s="86"/>
      <c r="JDC7" s="86"/>
      <c r="JDD7" s="86"/>
      <c r="JDE7" s="86"/>
      <c r="JDF7" s="86"/>
      <c r="JDG7" s="86"/>
      <c r="JDH7" s="86"/>
      <c r="JDI7" s="86"/>
      <c r="JDJ7" s="86"/>
      <c r="JDK7" s="86"/>
      <c r="JDL7" s="86"/>
      <c r="JDM7" s="86"/>
      <c r="JDN7" s="86"/>
      <c r="JDO7" s="86"/>
      <c r="JDP7" s="86"/>
      <c r="JDQ7" s="86"/>
      <c r="JDR7" s="86"/>
      <c r="JDS7" s="86"/>
      <c r="JDT7" s="86"/>
      <c r="JDU7" s="86"/>
      <c r="JDV7" s="86"/>
      <c r="JDW7" s="86"/>
      <c r="JDX7" s="86"/>
      <c r="JDY7" s="86"/>
      <c r="JDZ7" s="86"/>
      <c r="JEA7" s="86"/>
      <c r="JEB7" s="86"/>
      <c r="JEC7" s="86"/>
      <c r="JED7" s="86"/>
      <c r="JEE7" s="86"/>
      <c r="JEF7" s="86"/>
      <c r="JEG7" s="86"/>
      <c r="JEH7" s="86"/>
      <c r="JEI7" s="86"/>
      <c r="JEJ7" s="86"/>
      <c r="JEK7" s="86"/>
      <c r="JEL7" s="86"/>
      <c r="JEM7" s="86"/>
      <c r="JEN7" s="86"/>
      <c r="JEO7" s="86"/>
      <c r="JEP7" s="86"/>
      <c r="JEQ7" s="86"/>
      <c r="JER7" s="86"/>
      <c r="JES7" s="86"/>
      <c r="JET7" s="86"/>
      <c r="JEU7" s="86"/>
      <c r="JEV7" s="86"/>
      <c r="JEW7" s="86"/>
      <c r="JEX7" s="86"/>
      <c r="JEY7" s="86"/>
      <c r="JEZ7" s="86"/>
      <c r="JFA7" s="86"/>
      <c r="JFB7" s="86"/>
      <c r="JFC7" s="86"/>
      <c r="JFD7" s="86"/>
      <c r="JFE7" s="86"/>
      <c r="JFF7" s="86"/>
      <c r="JFG7" s="86"/>
      <c r="JFH7" s="86"/>
      <c r="JFI7" s="86"/>
      <c r="JFJ7" s="86"/>
      <c r="JFK7" s="86"/>
      <c r="JFL7" s="86"/>
      <c r="JFM7" s="86"/>
      <c r="JFN7" s="86"/>
      <c r="JFO7" s="86"/>
      <c r="JFP7" s="86"/>
      <c r="JFQ7" s="86"/>
      <c r="JFR7" s="86"/>
      <c r="JFS7" s="86"/>
      <c r="JFT7" s="86"/>
      <c r="JFU7" s="86"/>
      <c r="JFV7" s="86"/>
      <c r="JFW7" s="86"/>
      <c r="JFX7" s="86"/>
      <c r="JFY7" s="86"/>
      <c r="JFZ7" s="86"/>
      <c r="JGA7" s="86"/>
      <c r="JGB7" s="86"/>
      <c r="JGC7" s="86"/>
      <c r="JGD7" s="86"/>
      <c r="JGE7" s="86"/>
      <c r="JGF7" s="86"/>
      <c r="JGG7" s="86"/>
      <c r="JGH7" s="86"/>
      <c r="JGI7" s="86"/>
      <c r="JGJ7" s="86"/>
      <c r="JGK7" s="86"/>
      <c r="JGL7" s="86"/>
      <c r="JGM7" s="86"/>
      <c r="JGN7" s="86"/>
      <c r="JGO7" s="86"/>
      <c r="JGP7" s="86"/>
      <c r="JGQ7" s="86"/>
      <c r="JGR7" s="86"/>
      <c r="JGS7" s="86"/>
      <c r="JGT7" s="86"/>
      <c r="JGU7" s="86"/>
      <c r="JGV7" s="86"/>
      <c r="JGW7" s="86"/>
      <c r="JGX7" s="86"/>
      <c r="JGY7" s="86"/>
      <c r="JGZ7" s="86"/>
      <c r="JHA7" s="86"/>
      <c r="JHB7" s="86"/>
      <c r="JHC7" s="86"/>
      <c r="JHD7" s="86"/>
      <c r="JHE7" s="86"/>
      <c r="JHF7" s="86"/>
      <c r="JHG7" s="86"/>
      <c r="JHH7" s="86"/>
      <c r="JHI7" s="86"/>
      <c r="JHJ7" s="86"/>
      <c r="JHK7" s="86"/>
      <c r="JHL7" s="86"/>
      <c r="JHM7" s="86"/>
      <c r="JHN7" s="86"/>
      <c r="JHO7" s="86"/>
      <c r="JHP7" s="86"/>
      <c r="JHQ7" s="86"/>
      <c r="JHR7" s="86"/>
      <c r="JHS7" s="86"/>
      <c r="JHT7" s="86"/>
      <c r="JHU7" s="86"/>
      <c r="JHV7" s="86"/>
      <c r="JHW7" s="86"/>
      <c r="JHX7" s="86"/>
      <c r="JHY7" s="86"/>
      <c r="JHZ7" s="86"/>
      <c r="JIA7" s="86"/>
      <c r="JIB7" s="86"/>
      <c r="JIC7" s="86"/>
      <c r="JID7" s="86"/>
      <c r="JIE7" s="86"/>
      <c r="JIF7" s="86"/>
      <c r="JIG7" s="86"/>
      <c r="JIH7" s="86"/>
      <c r="JII7" s="86"/>
      <c r="JIJ7" s="86"/>
      <c r="JIK7" s="86"/>
      <c r="JIL7" s="86"/>
      <c r="JIM7" s="86"/>
      <c r="JIN7" s="86"/>
      <c r="JIO7" s="86"/>
      <c r="JIP7" s="86"/>
      <c r="JIQ7" s="86"/>
      <c r="JIR7" s="86"/>
      <c r="JIS7" s="86"/>
      <c r="JIT7" s="86"/>
      <c r="JIU7" s="86"/>
      <c r="JIV7" s="86"/>
      <c r="JIW7" s="86"/>
      <c r="JIX7" s="86"/>
      <c r="JIY7" s="86"/>
      <c r="JIZ7" s="86"/>
      <c r="JJA7" s="86"/>
      <c r="JJB7" s="86"/>
      <c r="JJC7" s="86"/>
      <c r="JJD7" s="86"/>
      <c r="JJE7" s="86"/>
      <c r="JJF7" s="86"/>
      <c r="JJG7" s="86"/>
      <c r="JJH7" s="86"/>
      <c r="JJI7" s="86"/>
      <c r="JJJ7" s="86"/>
      <c r="JJK7" s="86"/>
      <c r="JJL7" s="86"/>
      <c r="JJM7" s="86"/>
      <c r="JJN7" s="86"/>
      <c r="JJO7" s="86"/>
      <c r="JJP7" s="86"/>
      <c r="JJQ7" s="86"/>
      <c r="JJR7" s="86"/>
      <c r="JJS7" s="86"/>
      <c r="JJT7" s="86"/>
      <c r="JJU7" s="86"/>
      <c r="JJV7" s="86"/>
      <c r="JJW7" s="86"/>
      <c r="JJX7" s="86"/>
      <c r="JJY7" s="86"/>
      <c r="JJZ7" s="86"/>
      <c r="JKA7" s="86"/>
      <c r="JKB7" s="86"/>
      <c r="JKC7" s="86"/>
      <c r="JKD7" s="86"/>
      <c r="JKE7" s="86"/>
      <c r="JKF7" s="86"/>
      <c r="JKG7" s="86"/>
      <c r="JKH7" s="86"/>
      <c r="JKI7" s="86"/>
      <c r="JKJ7" s="86"/>
      <c r="JKK7" s="86"/>
      <c r="JKL7" s="86"/>
      <c r="JKM7" s="86"/>
      <c r="JKN7" s="86"/>
      <c r="JKO7" s="86"/>
      <c r="JKP7" s="86"/>
      <c r="JKQ7" s="86"/>
      <c r="JKR7" s="86"/>
      <c r="JKS7" s="86"/>
      <c r="JKT7" s="86"/>
      <c r="JKU7" s="86"/>
      <c r="JKV7" s="86"/>
      <c r="JKW7" s="86"/>
      <c r="JKX7" s="86"/>
      <c r="JKY7" s="86"/>
      <c r="JKZ7" s="86"/>
      <c r="JLA7" s="86"/>
      <c r="JLB7" s="86"/>
      <c r="JLC7" s="86"/>
      <c r="JLD7" s="86"/>
      <c r="JLE7" s="86"/>
      <c r="JLF7" s="86"/>
      <c r="JLG7" s="86"/>
      <c r="JLH7" s="86"/>
      <c r="JLI7" s="86"/>
      <c r="JLJ7" s="86"/>
      <c r="JLK7" s="86"/>
      <c r="JLL7" s="86"/>
      <c r="JLM7" s="86"/>
      <c r="JLN7" s="86"/>
      <c r="JLO7" s="86"/>
      <c r="JLP7" s="86"/>
      <c r="JLQ7" s="86"/>
      <c r="JLR7" s="86"/>
      <c r="JLS7" s="86"/>
      <c r="JLT7" s="86"/>
      <c r="JLU7" s="86"/>
      <c r="JLV7" s="86"/>
      <c r="JLW7" s="86"/>
      <c r="JLX7" s="86"/>
      <c r="JLY7" s="86"/>
      <c r="JLZ7" s="86"/>
      <c r="JMA7" s="86"/>
      <c r="JMB7" s="86"/>
      <c r="JMC7" s="86"/>
      <c r="JMD7" s="86"/>
      <c r="JME7" s="86"/>
      <c r="JMF7" s="86"/>
      <c r="JMG7" s="86"/>
      <c r="JMH7" s="86"/>
      <c r="JMI7" s="86"/>
      <c r="JMJ7" s="86"/>
      <c r="JMK7" s="86"/>
      <c r="JML7" s="86"/>
      <c r="JMM7" s="86"/>
      <c r="JMN7" s="86"/>
      <c r="JMO7" s="86"/>
      <c r="JMP7" s="86"/>
      <c r="JMQ7" s="86"/>
      <c r="JMR7" s="86"/>
      <c r="JMS7" s="86"/>
      <c r="JMT7" s="86"/>
      <c r="JMU7" s="86"/>
      <c r="JMV7" s="86"/>
      <c r="JMW7" s="86"/>
      <c r="JMX7" s="86"/>
      <c r="JMY7" s="86"/>
      <c r="JMZ7" s="86"/>
      <c r="JNA7" s="86"/>
      <c r="JNB7" s="86"/>
      <c r="JNC7" s="86"/>
      <c r="JND7" s="86"/>
      <c r="JNE7" s="86"/>
      <c r="JNF7" s="86"/>
      <c r="JNG7" s="86"/>
      <c r="JNH7" s="86"/>
      <c r="JNI7" s="86"/>
      <c r="JNJ7" s="86"/>
      <c r="JNK7" s="86"/>
      <c r="JNL7" s="86"/>
      <c r="JNM7" s="86"/>
      <c r="JNN7" s="86"/>
      <c r="JNO7" s="86"/>
      <c r="JNP7" s="86"/>
      <c r="JNQ7" s="86"/>
      <c r="JNR7" s="86"/>
      <c r="JNS7" s="86"/>
      <c r="JNT7" s="86"/>
      <c r="JNU7" s="86"/>
      <c r="JNV7" s="86"/>
      <c r="JNW7" s="86"/>
      <c r="JNX7" s="86"/>
      <c r="JNY7" s="86"/>
      <c r="JNZ7" s="86"/>
      <c r="JOA7" s="86"/>
      <c r="JOB7" s="86"/>
      <c r="JOC7" s="86"/>
      <c r="JOD7" s="86"/>
      <c r="JOE7" s="86"/>
      <c r="JOF7" s="86"/>
      <c r="JOG7" s="86"/>
      <c r="JOH7" s="86"/>
      <c r="JOI7" s="86"/>
      <c r="JOJ7" s="86"/>
      <c r="JOK7" s="86"/>
      <c r="JOL7" s="86"/>
      <c r="JOM7" s="86"/>
      <c r="JON7" s="86"/>
      <c r="JOO7" s="86"/>
      <c r="JOP7" s="86"/>
      <c r="JOQ7" s="86"/>
      <c r="JOR7" s="86"/>
      <c r="JOS7" s="86"/>
      <c r="JOT7" s="86"/>
      <c r="JOU7" s="86"/>
      <c r="JOV7" s="86"/>
      <c r="JOW7" s="86"/>
      <c r="JOX7" s="86"/>
      <c r="JOY7" s="86"/>
      <c r="JOZ7" s="86"/>
      <c r="JPA7" s="86"/>
      <c r="JPB7" s="86"/>
      <c r="JPC7" s="86"/>
      <c r="JPD7" s="86"/>
      <c r="JPE7" s="86"/>
      <c r="JPF7" s="86"/>
      <c r="JPG7" s="86"/>
      <c r="JPH7" s="86"/>
      <c r="JPI7" s="86"/>
      <c r="JPJ7" s="86"/>
      <c r="JPK7" s="86"/>
      <c r="JPL7" s="86"/>
      <c r="JPM7" s="86"/>
      <c r="JPN7" s="86"/>
      <c r="JPO7" s="86"/>
      <c r="JPP7" s="86"/>
      <c r="JPQ7" s="86"/>
      <c r="JPR7" s="86"/>
      <c r="JPS7" s="86"/>
      <c r="JPT7" s="86"/>
      <c r="JPU7" s="86"/>
      <c r="JPV7" s="86"/>
      <c r="JPW7" s="86"/>
      <c r="JPX7" s="86"/>
      <c r="JPY7" s="86"/>
      <c r="JPZ7" s="86"/>
      <c r="JQA7" s="86"/>
      <c r="JQB7" s="86"/>
      <c r="JQC7" s="86"/>
      <c r="JQD7" s="86"/>
      <c r="JQE7" s="86"/>
      <c r="JQF7" s="86"/>
      <c r="JQG7" s="86"/>
      <c r="JQH7" s="86"/>
      <c r="JQI7" s="86"/>
      <c r="JQJ7" s="86"/>
      <c r="JQK7" s="86"/>
      <c r="JQL7" s="86"/>
      <c r="JQM7" s="86"/>
      <c r="JQN7" s="86"/>
      <c r="JQO7" s="86"/>
      <c r="JQP7" s="86"/>
      <c r="JQQ7" s="86"/>
      <c r="JQR7" s="86"/>
      <c r="JQS7" s="86"/>
      <c r="JQT7" s="86"/>
      <c r="JQU7" s="86"/>
      <c r="JQV7" s="86"/>
      <c r="JQW7" s="86"/>
      <c r="JQX7" s="86"/>
      <c r="JQY7" s="86"/>
      <c r="JQZ7" s="86"/>
      <c r="JRA7" s="86"/>
      <c r="JRB7" s="86"/>
      <c r="JRC7" s="86"/>
      <c r="JRD7" s="86"/>
      <c r="JRE7" s="86"/>
      <c r="JRF7" s="86"/>
      <c r="JRG7" s="86"/>
      <c r="JRH7" s="86"/>
      <c r="JRI7" s="86"/>
      <c r="JRJ7" s="86"/>
      <c r="JRK7" s="86"/>
      <c r="JRL7" s="86"/>
      <c r="JRM7" s="86"/>
      <c r="JRN7" s="86"/>
      <c r="JRO7" s="86"/>
      <c r="JRP7" s="86"/>
      <c r="JRQ7" s="86"/>
      <c r="JRR7" s="86"/>
      <c r="JRS7" s="86"/>
      <c r="JRT7" s="86"/>
      <c r="JRU7" s="86"/>
      <c r="JRV7" s="86"/>
      <c r="JRW7" s="86"/>
      <c r="JRX7" s="86"/>
      <c r="JRY7" s="86"/>
      <c r="JRZ7" s="86"/>
      <c r="JSA7" s="86"/>
      <c r="JSB7" s="86"/>
      <c r="JSC7" s="86"/>
      <c r="JSD7" s="86"/>
      <c r="JSE7" s="86"/>
      <c r="JSF7" s="86"/>
      <c r="JSG7" s="86"/>
      <c r="JSH7" s="86"/>
      <c r="JSI7" s="86"/>
      <c r="JSJ7" s="86"/>
      <c r="JSK7" s="86"/>
      <c r="JSL7" s="86"/>
      <c r="JSM7" s="86"/>
      <c r="JSN7" s="86"/>
      <c r="JSO7" s="86"/>
      <c r="JSP7" s="86"/>
      <c r="JSQ7" s="86"/>
      <c r="JSR7" s="86"/>
      <c r="JSS7" s="86"/>
      <c r="JST7" s="86"/>
      <c r="JSU7" s="86"/>
      <c r="JSV7" s="86"/>
      <c r="JSW7" s="86"/>
      <c r="JSX7" s="86"/>
      <c r="JSY7" s="86"/>
      <c r="JSZ7" s="86"/>
      <c r="JTA7" s="86"/>
      <c r="JTB7" s="86"/>
      <c r="JTC7" s="86"/>
      <c r="JTD7" s="86"/>
      <c r="JTE7" s="86"/>
      <c r="JTF7" s="86"/>
      <c r="JTG7" s="86"/>
      <c r="JTH7" s="86"/>
      <c r="JTI7" s="86"/>
      <c r="JTJ7" s="86"/>
      <c r="JTK7" s="86"/>
      <c r="JTL7" s="86"/>
      <c r="JTM7" s="86"/>
      <c r="JTN7" s="86"/>
      <c r="JTO7" s="86"/>
      <c r="JTP7" s="86"/>
      <c r="JTQ7" s="86"/>
      <c r="JTR7" s="86"/>
      <c r="JTS7" s="86"/>
      <c r="JTT7" s="86"/>
      <c r="JTU7" s="86"/>
      <c r="JTV7" s="86"/>
      <c r="JTW7" s="86"/>
      <c r="JTX7" s="86"/>
      <c r="JTY7" s="86"/>
      <c r="JTZ7" s="86"/>
      <c r="JUA7" s="86"/>
      <c r="JUB7" s="86"/>
      <c r="JUC7" s="86"/>
      <c r="JUD7" s="86"/>
      <c r="JUE7" s="86"/>
      <c r="JUF7" s="86"/>
      <c r="JUG7" s="86"/>
      <c r="JUH7" s="86"/>
      <c r="JUI7" s="86"/>
      <c r="JUJ7" s="86"/>
      <c r="JUK7" s="86"/>
      <c r="JUL7" s="86"/>
      <c r="JUM7" s="86"/>
      <c r="JUN7" s="86"/>
      <c r="JUO7" s="86"/>
      <c r="JUP7" s="86"/>
      <c r="JUQ7" s="86"/>
      <c r="JUR7" s="86"/>
      <c r="JUS7" s="86"/>
      <c r="JUT7" s="86"/>
      <c r="JUU7" s="86"/>
      <c r="JUV7" s="86"/>
      <c r="JUW7" s="86"/>
      <c r="JUX7" s="86"/>
      <c r="JUY7" s="86"/>
      <c r="JUZ7" s="86"/>
      <c r="JVA7" s="86"/>
      <c r="JVB7" s="86"/>
      <c r="JVC7" s="86"/>
      <c r="JVD7" s="86"/>
      <c r="JVE7" s="86"/>
      <c r="JVF7" s="86"/>
      <c r="JVG7" s="86"/>
      <c r="JVH7" s="86"/>
      <c r="JVI7" s="86"/>
      <c r="JVJ7" s="86"/>
      <c r="JVK7" s="86"/>
      <c r="JVL7" s="86"/>
      <c r="JVM7" s="86"/>
      <c r="JVN7" s="86"/>
      <c r="JVO7" s="86"/>
      <c r="JVP7" s="86"/>
      <c r="JVQ7" s="86"/>
      <c r="JVR7" s="86"/>
      <c r="JVS7" s="86"/>
      <c r="JVT7" s="86"/>
      <c r="JVU7" s="86"/>
      <c r="JVV7" s="86"/>
      <c r="JVW7" s="86"/>
      <c r="JVX7" s="86"/>
      <c r="JVY7" s="86"/>
      <c r="JVZ7" s="86"/>
      <c r="JWA7" s="86"/>
      <c r="JWB7" s="86"/>
      <c r="JWC7" s="86"/>
      <c r="JWD7" s="86"/>
      <c r="JWE7" s="86"/>
      <c r="JWF7" s="86"/>
      <c r="JWG7" s="86"/>
      <c r="JWH7" s="86"/>
      <c r="JWI7" s="86"/>
      <c r="JWJ7" s="86"/>
      <c r="JWK7" s="86"/>
      <c r="JWL7" s="86"/>
      <c r="JWM7" s="86"/>
      <c r="JWN7" s="86"/>
      <c r="JWO7" s="86"/>
      <c r="JWP7" s="86"/>
      <c r="JWQ7" s="86"/>
      <c r="JWR7" s="86"/>
      <c r="JWS7" s="86"/>
      <c r="JWT7" s="86"/>
      <c r="JWU7" s="86"/>
      <c r="JWV7" s="86"/>
      <c r="JWW7" s="86"/>
      <c r="JWX7" s="86"/>
      <c r="JWY7" s="86"/>
      <c r="JWZ7" s="86"/>
      <c r="JXA7" s="86"/>
      <c r="JXB7" s="86"/>
      <c r="JXC7" s="86"/>
      <c r="JXD7" s="86"/>
      <c r="JXE7" s="86"/>
      <c r="JXF7" s="86"/>
      <c r="JXG7" s="86"/>
      <c r="JXH7" s="86"/>
      <c r="JXI7" s="86"/>
      <c r="JXJ7" s="86"/>
      <c r="JXK7" s="86"/>
      <c r="JXL7" s="86"/>
      <c r="JXM7" s="86"/>
      <c r="JXN7" s="86"/>
      <c r="JXO7" s="86"/>
      <c r="JXP7" s="86"/>
      <c r="JXQ7" s="86"/>
      <c r="JXR7" s="86"/>
      <c r="JXS7" s="86"/>
      <c r="JXT7" s="86"/>
      <c r="JXU7" s="86"/>
      <c r="JXV7" s="86"/>
      <c r="JXW7" s="86"/>
      <c r="JXX7" s="86"/>
      <c r="JXY7" s="86"/>
      <c r="JXZ7" s="86"/>
      <c r="JYA7" s="86"/>
      <c r="JYB7" s="86"/>
      <c r="JYC7" s="86"/>
      <c r="JYD7" s="86"/>
      <c r="JYE7" s="86"/>
      <c r="JYF7" s="86"/>
      <c r="JYG7" s="86"/>
      <c r="JYH7" s="86"/>
      <c r="JYI7" s="86"/>
      <c r="JYJ7" s="86"/>
      <c r="JYK7" s="86"/>
      <c r="JYL7" s="86"/>
      <c r="JYM7" s="86"/>
      <c r="JYN7" s="86"/>
      <c r="JYO7" s="86"/>
      <c r="JYP7" s="86"/>
      <c r="JYQ7" s="86"/>
      <c r="JYR7" s="86"/>
      <c r="JYS7" s="86"/>
      <c r="JYT7" s="86"/>
      <c r="JYU7" s="86"/>
      <c r="JYV7" s="86"/>
      <c r="JYW7" s="86"/>
      <c r="JYX7" s="86"/>
      <c r="JYY7" s="86"/>
      <c r="JYZ7" s="86"/>
      <c r="JZA7" s="86"/>
      <c r="JZB7" s="86"/>
      <c r="JZC7" s="86"/>
      <c r="JZD7" s="86"/>
      <c r="JZE7" s="86"/>
      <c r="JZF7" s="86"/>
      <c r="JZG7" s="86"/>
      <c r="JZH7" s="86"/>
      <c r="JZI7" s="86"/>
      <c r="JZJ7" s="86"/>
      <c r="JZK7" s="86"/>
      <c r="JZL7" s="86"/>
      <c r="JZM7" s="86"/>
      <c r="JZN7" s="86"/>
      <c r="JZO7" s="86"/>
      <c r="JZP7" s="86"/>
      <c r="JZQ7" s="86"/>
      <c r="JZR7" s="86"/>
      <c r="JZS7" s="86"/>
      <c r="JZT7" s="86"/>
      <c r="JZU7" s="86"/>
      <c r="JZV7" s="86"/>
      <c r="JZW7" s="86"/>
      <c r="JZX7" s="86"/>
      <c r="JZY7" s="86"/>
      <c r="JZZ7" s="86"/>
      <c r="KAA7" s="86"/>
      <c r="KAB7" s="86"/>
      <c r="KAC7" s="86"/>
      <c r="KAD7" s="86"/>
      <c r="KAE7" s="86"/>
      <c r="KAF7" s="86"/>
      <c r="KAG7" s="86"/>
      <c r="KAH7" s="86"/>
      <c r="KAI7" s="86"/>
      <c r="KAJ7" s="86"/>
      <c r="KAK7" s="86"/>
      <c r="KAL7" s="86"/>
      <c r="KAM7" s="86"/>
      <c r="KAN7" s="86"/>
      <c r="KAO7" s="86"/>
      <c r="KAP7" s="86"/>
      <c r="KAQ7" s="86"/>
      <c r="KAR7" s="86"/>
      <c r="KAS7" s="86"/>
      <c r="KAT7" s="86"/>
      <c r="KAU7" s="86"/>
      <c r="KAV7" s="86"/>
      <c r="KAW7" s="86"/>
      <c r="KAX7" s="86"/>
      <c r="KAY7" s="86"/>
      <c r="KAZ7" s="86"/>
      <c r="KBA7" s="86"/>
      <c r="KBB7" s="86"/>
      <c r="KBC7" s="86"/>
      <c r="KBD7" s="86"/>
      <c r="KBE7" s="86"/>
      <c r="KBF7" s="86"/>
      <c r="KBG7" s="86"/>
      <c r="KBH7" s="86"/>
      <c r="KBI7" s="86"/>
      <c r="KBJ7" s="86"/>
      <c r="KBK7" s="86"/>
      <c r="KBL7" s="86"/>
      <c r="KBM7" s="86"/>
      <c r="KBN7" s="86"/>
      <c r="KBO7" s="86"/>
      <c r="KBP7" s="86"/>
      <c r="KBQ7" s="86"/>
      <c r="KBR7" s="86"/>
      <c r="KBS7" s="86"/>
      <c r="KBT7" s="86"/>
      <c r="KBU7" s="86"/>
      <c r="KBV7" s="86"/>
      <c r="KBW7" s="86"/>
      <c r="KBX7" s="86"/>
      <c r="KBY7" s="86"/>
      <c r="KBZ7" s="86"/>
      <c r="KCA7" s="86"/>
      <c r="KCB7" s="86"/>
      <c r="KCC7" s="86"/>
      <c r="KCD7" s="86"/>
      <c r="KCE7" s="86"/>
      <c r="KCF7" s="86"/>
      <c r="KCG7" s="86"/>
      <c r="KCH7" s="86"/>
      <c r="KCI7" s="86"/>
      <c r="KCJ7" s="86"/>
      <c r="KCK7" s="86"/>
      <c r="KCL7" s="86"/>
      <c r="KCM7" s="86"/>
      <c r="KCN7" s="86"/>
      <c r="KCO7" s="86"/>
      <c r="KCP7" s="86"/>
      <c r="KCQ7" s="86"/>
      <c r="KCR7" s="86"/>
      <c r="KCS7" s="86"/>
      <c r="KCT7" s="86"/>
      <c r="KCU7" s="86"/>
      <c r="KCV7" s="86"/>
      <c r="KCW7" s="86"/>
      <c r="KCX7" s="86"/>
      <c r="KCY7" s="86"/>
      <c r="KCZ7" s="86"/>
      <c r="KDA7" s="86"/>
      <c r="KDB7" s="86"/>
      <c r="KDC7" s="86"/>
      <c r="KDD7" s="86"/>
      <c r="KDE7" s="86"/>
      <c r="KDF7" s="86"/>
      <c r="KDG7" s="86"/>
      <c r="KDH7" s="86"/>
      <c r="KDI7" s="86"/>
      <c r="KDJ7" s="86"/>
      <c r="KDK7" s="86"/>
      <c r="KDL7" s="86"/>
      <c r="KDM7" s="86"/>
      <c r="KDN7" s="86"/>
      <c r="KDO7" s="86"/>
      <c r="KDP7" s="86"/>
      <c r="KDQ7" s="86"/>
      <c r="KDR7" s="86"/>
      <c r="KDS7" s="86"/>
      <c r="KDT7" s="86"/>
      <c r="KDU7" s="86"/>
      <c r="KDV7" s="86"/>
      <c r="KDW7" s="86"/>
      <c r="KDX7" s="86"/>
      <c r="KDY7" s="86"/>
      <c r="KDZ7" s="86"/>
      <c r="KEA7" s="86"/>
      <c r="KEB7" s="86"/>
      <c r="KEC7" s="86"/>
      <c r="KED7" s="86"/>
      <c r="KEE7" s="86"/>
      <c r="KEF7" s="86"/>
      <c r="KEG7" s="86"/>
      <c r="KEH7" s="86"/>
      <c r="KEI7" s="86"/>
      <c r="KEJ7" s="86"/>
      <c r="KEK7" s="86"/>
      <c r="KEL7" s="86"/>
      <c r="KEM7" s="86"/>
      <c r="KEN7" s="86"/>
      <c r="KEO7" s="86"/>
      <c r="KEP7" s="86"/>
      <c r="KEQ7" s="86"/>
      <c r="KER7" s="86"/>
      <c r="KES7" s="86"/>
      <c r="KET7" s="86"/>
      <c r="KEU7" s="86"/>
      <c r="KEV7" s="86"/>
      <c r="KEW7" s="86"/>
      <c r="KEX7" s="86"/>
      <c r="KEY7" s="86"/>
      <c r="KEZ7" s="86"/>
      <c r="KFA7" s="86"/>
      <c r="KFB7" s="86"/>
      <c r="KFC7" s="86"/>
      <c r="KFD7" s="86"/>
      <c r="KFE7" s="86"/>
      <c r="KFF7" s="86"/>
      <c r="KFG7" s="86"/>
      <c r="KFH7" s="86"/>
      <c r="KFI7" s="86"/>
      <c r="KFJ7" s="86"/>
      <c r="KFK7" s="86"/>
      <c r="KFL7" s="86"/>
      <c r="KFM7" s="86"/>
      <c r="KFN7" s="86"/>
      <c r="KFO7" s="86"/>
      <c r="KFP7" s="86"/>
      <c r="KFQ7" s="86"/>
      <c r="KFR7" s="86"/>
      <c r="KFS7" s="86"/>
      <c r="KFT7" s="86"/>
      <c r="KFU7" s="86"/>
      <c r="KFV7" s="86"/>
      <c r="KFW7" s="86"/>
      <c r="KFX7" s="86"/>
      <c r="KFY7" s="86"/>
      <c r="KFZ7" s="86"/>
      <c r="KGA7" s="86"/>
      <c r="KGB7" s="86"/>
      <c r="KGC7" s="86"/>
      <c r="KGD7" s="86"/>
      <c r="KGE7" s="86"/>
      <c r="KGF7" s="86"/>
      <c r="KGG7" s="86"/>
      <c r="KGH7" s="86"/>
      <c r="KGI7" s="86"/>
      <c r="KGJ7" s="86"/>
      <c r="KGK7" s="86"/>
      <c r="KGL7" s="86"/>
      <c r="KGM7" s="86"/>
      <c r="KGN7" s="86"/>
      <c r="KGO7" s="86"/>
      <c r="KGP7" s="86"/>
      <c r="KGQ7" s="86"/>
      <c r="KGR7" s="86"/>
      <c r="KGS7" s="86"/>
      <c r="KGT7" s="86"/>
      <c r="KGU7" s="86"/>
      <c r="KGV7" s="86"/>
      <c r="KGW7" s="86"/>
      <c r="KGX7" s="86"/>
      <c r="KGY7" s="86"/>
      <c r="KGZ7" s="86"/>
      <c r="KHA7" s="86"/>
      <c r="KHB7" s="86"/>
      <c r="KHC7" s="86"/>
      <c r="KHD7" s="86"/>
      <c r="KHE7" s="86"/>
      <c r="KHF7" s="86"/>
      <c r="KHG7" s="86"/>
      <c r="KHH7" s="86"/>
      <c r="KHI7" s="86"/>
      <c r="KHJ7" s="86"/>
      <c r="KHK7" s="86"/>
      <c r="KHL7" s="86"/>
      <c r="KHM7" s="86"/>
      <c r="KHN7" s="86"/>
      <c r="KHO7" s="86"/>
      <c r="KHP7" s="86"/>
      <c r="KHQ7" s="86"/>
      <c r="KHR7" s="86"/>
      <c r="KHS7" s="86"/>
      <c r="KHT7" s="86"/>
      <c r="KHU7" s="86"/>
      <c r="KHV7" s="86"/>
      <c r="KHW7" s="86"/>
      <c r="KHX7" s="86"/>
      <c r="KHY7" s="86"/>
      <c r="KHZ7" s="86"/>
      <c r="KIA7" s="86"/>
      <c r="KIB7" s="86"/>
      <c r="KIC7" s="86"/>
      <c r="KID7" s="86"/>
      <c r="KIE7" s="86"/>
      <c r="KIF7" s="86"/>
      <c r="KIG7" s="86"/>
      <c r="KIH7" s="86"/>
      <c r="KII7" s="86"/>
      <c r="KIJ7" s="86"/>
      <c r="KIK7" s="86"/>
      <c r="KIL7" s="86"/>
      <c r="KIM7" s="86"/>
      <c r="KIN7" s="86"/>
      <c r="KIO7" s="86"/>
      <c r="KIP7" s="86"/>
      <c r="KIQ7" s="86"/>
      <c r="KIR7" s="86"/>
      <c r="KIS7" s="86"/>
      <c r="KIT7" s="86"/>
      <c r="KIU7" s="86"/>
      <c r="KIV7" s="86"/>
      <c r="KIW7" s="86"/>
      <c r="KIX7" s="86"/>
      <c r="KIY7" s="86"/>
      <c r="KIZ7" s="86"/>
      <c r="KJA7" s="86"/>
      <c r="KJB7" s="86"/>
      <c r="KJC7" s="86"/>
      <c r="KJD7" s="86"/>
      <c r="KJE7" s="86"/>
      <c r="KJF7" s="86"/>
      <c r="KJG7" s="86"/>
      <c r="KJH7" s="86"/>
      <c r="KJI7" s="86"/>
      <c r="KJJ7" s="86"/>
      <c r="KJK7" s="86"/>
      <c r="KJL7" s="86"/>
      <c r="KJM7" s="86"/>
      <c r="KJN7" s="86"/>
      <c r="KJO7" s="86"/>
      <c r="KJP7" s="86"/>
      <c r="KJQ7" s="86"/>
      <c r="KJR7" s="86"/>
      <c r="KJS7" s="86"/>
      <c r="KJT7" s="86"/>
      <c r="KJU7" s="86"/>
      <c r="KJV7" s="86"/>
      <c r="KJW7" s="86"/>
      <c r="KJX7" s="86"/>
      <c r="KJY7" s="86"/>
      <c r="KJZ7" s="86"/>
      <c r="KKA7" s="86"/>
      <c r="KKB7" s="86"/>
      <c r="KKC7" s="86"/>
      <c r="KKD7" s="86"/>
      <c r="KKE7" s="86"/>
      <c r="KKF7" s="86"/>
      <c r="KKG7" s="86"/>
      <c r="KKH7" s="86"/>
      <c r="KKI7" s="86"/>
      <c r="KKJ7" s="86"/>
      <c r="KKK7" s="86"/>
      <c r="KKL7" s="86"/>
      <c r="KKM7" s="86"/>
      <c r="KKN7" s="86"/>
      <c r="KKO7" s="86"/>
      <c r="KKP7" s="86"/>
      <c r="KKQ7" s="86"/>
      <c r="KKR7" s="86"/>
      <c r="KKS7" s="86"/>
      <c r="KKT7" s="86"/>
      <c r="KKU7" s="86"/>
      <c r="KKV7" s="86"/>
      <c r="KKW7" s="86"/>
      <c r="KKX7" s="86"/>
      <c r="KKY7" s="86"/>
      <c r="KKZ7" s="86"/>
      <c r="KLA7" s="86"/>
      <c r="KLB7" s="86"/>
      <c r="KLC7" s="86"/>
      <c r="KLD7" s="86"/>
      <c r="KLE7" s="86"/>
      <c r="KLF7" s="86"/>
      <c r="KLG7" s="86"/>
      <c r="KLH7" s="86"/>
      <c r="KLI7" s="86"/>
      <c r="KLJ7" s="86"/>
      <c r="KLK7" s="86"/>
      <c r="KLL7" s="86"/>
      <c r="KLM7" s="86"/>
      <c r="KLN7" s="86"/>
      <c r="KLO7" s="86"/>
      <c r="KLP7" s="86"/>
      <c r="KLQ7" s="86"/>
      <c r="KLR7" s="86"/>
      <c r="KLS7" s="86"/>
      <c r="KLT7" s="86"/>
      <c r="KLU7" s="86"/>
      <c r="KLV7" s="86"/>
      <c r="KLW7" s="86"/>
      <c r="KLX7" s="86"/>
      <c r="KLY7" s="86"/>
      <c r="KLZ7" s="86"/>
      <c r="KMA7" s="86"/>
      <c r="KMB7" s="86"/>
      <c r="KMC7" s="86"/>
      <c r="KMD7" s="86"/>
      <c r="KME7" s="86"/>
      <c r="KMF7" s="86"/>
      <c r="KMG7" s="86"/>
      <c r="KMH7" s="86"/>
      <c r="KMI7" s="86"/>
      <c r="KMJ7" s="86"/>
      <c r="KMK7" s="86"/>
      <c r="KML7" s="86"/>
      <c r="KMM7" s="86"/>
      <c r="KMN7" s="86"/>
      <c r="KMO7" s="86"/>
      <c r="KMP7" s="86"/>
      <c r="KMQ7" s="86"/>
      <c r="KMR7" s="86"/>
      <c r="KMS7" s="86"/>
      <c r="KMT7" s="86"/>
      <c r="KMU7" s="86"/>
      <c r="KMV7" s="86"/>
      <c r="KMW7" s="86"/>
      <c r="KMX7" s="86"/>
      <c r="KMY7" s="86"/>
      <c r="KMZ7" s="86"/>
      <c r="KNA7" s="86"/>
      <c r="KNB7" s="86"/>
      <c r="KNC7" s="86"/>
      <c r="KND7" s="86"/>
      <c r="KNE7" s="86"/>
      <c r="KNF7" s="86"/>
      <c r="KNG7" s="86"/>
      <c r="KNH7" s="86"/>
      <c r="KNI7" s="86"/>
      <c r="KNJ7" s="86"/>
      <c r="KNK7" s="86"/>
      <c r="KNL7" s="86"/>
      <c r="KNM7" s="86"/>
      <c r="KNN7" s="86"/>
      <c r="KNO7" s="86"/>
      <c r="KNP7" s="86"/>
      <c r="KNQ7" s="86"/>
      <c r="KNR7" s="86"/>
      <c r="KNS7" s="86"/>
      <c r="KNT7" s="86"/>
      <c r="KNU7" s="86"/>
      <c r="KNV7" s="86"/>
      <c r="KNW7" s="86"/>
      <c r="KNX7" s="86"/>
      <c r="KNY7" s="86"/>
      <c r="KNZ7" s="86"/>
      <c r="KOA7" s="86"/>
      <c r="KOB7" s="86"/>
      <c r="KOC7" s="86"/>
      <c r="KOD7" s="86"/>
      <c r="KOE7" s="86"/>
      <c r="KOF7" s="86"/>
      <c r="KOG7" s="86"/>
      <c r="KOH7" s="86"/>
      <c r="KOI7" s="86"/>
      <c r="KOJ7" s="86"/>
      <c r="KOK7" s="86"/>
      <c r="KOL7" s="86"/>
      <c r="KOM7" s="86"/>
      <c r="KON7" s="86"/>
      <c r="KOO7" s="86"/>
      <c r="KOP7" s="86"/>
      <c r="KOQ7" s="86"/>
      <c r="KOR7" s="86"/>
      <c r="KOS7" s="86"/>
      <c r="KOT7" s="86"/>
      <c r="KOU7" s="86"/>
      <c r="KOV7" s="86"/>
      <c r="KOW7" s="86"/>
      <c r="KOX7" s="86"/>
      <c r="KOY7" s="86"/>
      <c r="KOZ7" s="86"/>
      <c r="KPA7" s="86"/>
      <c r="KPB7" s="86"/>
      <c r="KPC7" s="86"/>
      <c r="KPD7" s="86"/>
      <c r="KPE7" s="86"/>
      <c r="KPF7" s="86"/>
      <c r="KPG7" s="86"/>
      <c r="KPH7" s="86"/>
      <c r="KPI7" s="86"/>
      <c r="KPJ7" s="86"/>
      <c r="KPK7" s="86"/>
      <c r="KPL7" s="86"/>
      <c r="KPM7" s="86"/>
      <c r="KPN7" s="86"/>
      <c r="KPO7" s="86"/>
      <c r="KPP7" s="86"/>
      <c r="KPQ7" s="86"/>
      <c r="KPR7" s="86"/>
      <c r="KPS7" s="86"/>
      <c r="KPT7" s="86"/>
      <c r="KPU7" s="86"/>
      <c r="KPV7" s="86"/>
      <c r="KPW7" s="86"/>
      <c r="KPX7" s="86"/>
      <c r="KPY7" s="86"/>
      <c r="KPZ7" s="86"/>
      <c r="KQA7" s="86"/>
      <c r="KQB7" s="86"/>
      <c r="KQC7" s="86"/>
      <c r="KQD7" s="86"/>
      <c r="KQE7" s="86"/>
      <c r="KQF7" s="86"/>
      <c r="KQG7" s="86"/>
      <c r="KQH7" s="86"/>
      <c r="KQI7" s="86"/>
      <c r="KQJ7" s="86"/>
      <c r="KQK7" s="86"/>
      <c r="KQL7" s="86"/>
      <c r="KQM7" s="86"/>
      <c r="KQN7" s="86"/>
      <c r="KQO7" s="86"/>
      <c r="KQP7" s="86"/>
      <c r="KQQ7" s="86"/>
      <c r="KQR7" s="86"/>
      <c r="KQS7" s="86"/>
      <c r="KQT7" s="86"/>
      <c r="KQU7" s="86"/>
      <c r="KQV7" s="86"/>
      <c r="KQW7" s="86"/>
      <c r="KQX7" s="86"/>
      <c r="KQY7" s="86"/>
      <c r="KQZ7" s="86"/>
      <c r="KRA7" s="86"/>
      <c r="KRB7" s="86"/>
      <c r="KRC7" s="86"/>
      <c r="KRD7" s="86"/>
      <c r="KRE7" s="86"/>
      <c r="KRF7" s="86"/>
      <c r="KRG7" s="86"/>
      <c r="KRH7" s="86"/>
      <c r="KRI7" s="86"/>
      <c r="KRJ7" s="86"/>
      <c r="KRK7" s="86"/>
      <c r="KRL7" s="86"/>
      <c r="KRM7" s="86"/>
      <c r="KRN7" s="86"/>
      <c r="KRO7" s="86"/>
      <c r="KRP7" s="86"/>
      <c r="KRQ7" s="86"/>
      <c r="KRR7" s="86"/>
      <c r="KRS7" s="86"/>
      <c r="KRT7" s="86"/>
      <c r="KRU7" s="86"/>
      <c r="KRV7" s="86"/>
      <c r="KRW7" s="86"/>
      <c r="KRX7" s="86"/>
      <c r="KRY7" s="86"/>
      <c r="KRZ7" s="86"/>
      <c r="KSA7" s="86"/>
      <c r="KSB7" s="86"/>
      <c r="KSC7" s="86"/>
      <c r="KSD7" s="86"/>
      <c r="KSE7" s="86"/>
      <c r="KSF7" s="86"/>
      <c r="KSG7" s="86"/>
      <c r="KSH7" s="86"/>
      <c r="KSI7" s="86"/>
      <c r="KSJ7" s="86"/>
      <c r="KSK7" s="86"/>
      <c r="KSL7" s="86"/>
      <c r="KSM7" s="86"/>
      <c r="KSN7" s="86"/>
      <c r="KSO7" s="86"/>
      <c r="KSP7" s="86"/>
      <c r="KSQ7" s="86"/>
      <c r="KSR7" s="86"/>
      <c r="KSS7" s="86"/>
      <c r="KST7" s="86"/>
      <c r="KSU7" s="86"/>
      <c r="KSV7" s="86"/>
      <c r="KSW7" s="86"/>
      <c r="KSX7" s="86"/>
      <c r="KSY7" s="86"/>
      <c r="KSZ7" s="86"/>
      <c r="KTA7" s="86"/>
      <c r="KTB7" s="86"/>
      <c r="KTC7" s="86"/>
      <c r="KTD7" s="86"/>
      <c r="KTE7" s="86"/>
      <c r="KTF7" s="86"/>
      <c r="KTG7" s="86"/>
      <c r="KTH7" s="86"/>
      <c r="KTI7" s="86"/>
      <c r="KTJ7" s="86"/>
      <c r="KTK7" s="86"/>
      <c r="KTL7" s="86"/>
      <c r="KTM7" s="86"/>
      <c r="KTN7" s="86"/>
      <c r="KTO7" s="86"/>
      <c r="KTP7" s="86"/>
      <c r="KTQ7" s="86"/>
      <c r="KTR7" s="86"/>
      <c r="KTS7" s="86"/>
      <c r="KTT7" s="86"/>
      <c r="KTU7" s="86"/>
      <c r="KTV7" s="86"/>
      <c r="KTW7" s="86"/>
      <c r="KTX7" s="86"/>
      <c r="KTY7" s="86"/>
      <c r="KTZ7" s="86"/>
      <c r="KUA7" s="86"/>
      <c r="KUB7" s="86"/>
      <c r="KUC7" s="86"/>
      <c r="KUD7" s="86"/>
      <c r="KUE7" s="86"/>
      <c r="KUF7" s="86"/>
      <c r="KUG7" s="86"/>
      <c r="KUH7" s="86"/>
      <c r="KUI7" s="86"/>
      <c r="KUJ7" s="86"/>
      <c r="KUK7" s="86"/>
      <c r="KUL7" s="86"/>
      <c r="KUM7" s="86"/>
      <c r="KUN7" s="86"/>
      <c r="KUO7" s="86"/>
      <c r="KUP7" s="86"/>
      <c r="KUQ7" s="86"/>
      <c r="KUR7" s="86"/>
      <c r="KUS7" s="86"/>
      <c r="KUT7" s="86"/>
      <c r="KUU7" s="86"/>
      <c r="KUV7" s="86"/>
      <c r="KUW7" s="86"/>
      <c r="KUX7" s="86"/>
      <c r="KUY7" s="86"/>
      <c r="KUZ7" s="86"/>
      <c r="KVA7" s="86"/>
      <c r="KVB7" s="86"/>
      <c r="KVC7" s="86"/>
      <c r="KVD7" s="86"/>
      <c r="KVE7" s="86"/>
      <c r="KVF7" s="86"/>
      <c r="KVG7" s="86"/>
      <c r="KVH7" s="86"/>
      <c r="KVI7" s="86"/>
      <c r="KVJ7" s="86"/>
      <c r="KVK7" s="86"/>
      <c r="KVL7" s="86"/>
      <c r="KVM7" s="86"/>
      <c r="KVN7" s="86"/>
      <c r="KVO7" s="86"/>
      <c r="KVP7" s="86"/>
      <c r="KVQ7" s="86"/>
      <c r="KVR7" s="86"/>
      <c r="KVS7" s="86"/>
      <c r="KVT7" s="86"/>
      <c r="KVU7" s="86"/>
      <c r="KVV7" s="86"/>
      <c r="KVW7" s="86"/>
      <c r="KVX7" s="86"/>
      <c r="KVY7" s="86"/>
      <c r="KVZ7" s="86"/>
      <c r="KWA7" s="86"/>
      <c r="KWB7" s="86"/>
      <c r="KWC7" s="86"/>
      <c r="KWD7" s="86"/>
      <c r="KWE7" s="86"/>
      <c r="KWF7" s="86"/>
      <c r="KWG7" s="86"/>
      <c r="KWH7" s="86"/>
      <c r="KWI7" s="86"/>
      <c r="KWJ7" s="86"/>
      <c r="KWK7" s="86"/>
      <c r="KWL7" s="86"/>
      <c r="KWM7" s="86"/>
      <c r="KWN7" s="86"/>
      <c r="KWO7" s="86"/>
      <c r="KWP7" s="86"/>
      <c r="KWQ7" s="86"/>
      <c r="KWR7" s="86"/>
      <c r="KWS7" s="86"/>
      <c r="KWT7" s="86"/>
      <c r="KWU7" s="86"/>
      <c r="KWV7" s="86"/>
      <c r="KWW7" s="86"/>
      <c r="KWX7" s="86"/>
      <c r="KWY7" s="86"/>
      <c r="KWZ7" s="86"/>
      <c r="KXA7" s="86"/>
      <c r="KXB7" s="86"/>
      <c r="KXC7" s="86"/>
      <c r="KXD7" s="86"/>
      <c r="KXE7" s="86"/>
      <c r="KXF7" s="86"/>
      <c r="KXG7" s="86"/>
      <c r="KXH7" s="86"/>
      <c r="KXI7" s="86"/>
      <c r="KXJ7" s="86"/>
      <c r="KXK7" s="86"/>
      <c r="KXL7" s="86"/>
      <c r="KXM7" s="86"/>
      <c r="KXN7" s="86"/>
      <c r="KXO7" s="86"/>
      <c r="KXP7" s="86"/>
      <c r="KXQ7" s="86"/>
      <c r="KXR7" s="86"/>
      <c r="KXS7" s="86"/>
      <c r="KXT7" s="86"/>
      <c r="KXU7" s="86"/>
      <c r="KXV7" s="86"/>
      <c r="KXW7" s="86"/>
      <c r="KXX7" s="86"/>
      <c r="KXY7" s="86"/>
      <c r="KXZ7" s="86"/>
      <c r="KYA7" s="86"/>
      <c r="KYB7" s="86"/>
      <c r="KYC7" s="86"/>
      <c r="KYD7" s="86"/>
      <c r="KYE7" s="86"/>
      <c r="KYF7" s="86"/>
      <c r="KYG7" s="86"/>
      <c r="KYH7" s="86"/>
      <c r="KYI7" s="86"/>
      <c r="KYJ7" s="86"/>
      <c r="KYK7" s="86"/>
      <c r="KYL7" s="86"/>
      <c r="KYM7" s="86"/>
      <c r="KYN7" s="86"/>
      <c r="KYO7" s="86"/>
      <c r="KYP7" s="86"/>
      <c r="KYQ7" s="86"/>
      <c r="KYR7" s="86"/>
      <c r="KYS7" s="86"/>
      <c r="KYT7" s="86"/>
      <c r="KYU7" s="86"/>
      <c r="KYV7" s="86"/>
      <c r="KYW7" s="86"/>
      <c r="KYX7" s="86"/>
      <c r="KYY7" s="86"/>
      <c r="KYZ7" s="86"/>
      <c r="KZA7" s="86"/>
      <c r="KZB7" s="86"/>
      <c r="KZC7" s="86"/>
      <c r="KZD7" s="86"/>
      <c r="KZE7" s="86"/>
      <c r="KZF7" s="86"/>
      <c r="KZG7" s="86"/>
      <c r="KZH7" s="86"/>
      <c r="KZI7" s="86"/>
      <c r="KZJ7" s="86"/>
      <c r="KZK7" s="86"/>
      <c r="KZL7" s="86"/>
      <c r="KZM7" s="86"/>
      <c r="KZN7" s="86"/>
      <c r="KZO7" s="86"/>
      <c r="KZP7" s="86"/>
      <c r="KZQ7" s="86"/>
      <c r="KZR7" s="86"/>
      <c r="KZS7" s="86"/>
      <c r="KZT7" s="86"/>
      <c r="KZU7" s="86"/>
      <c r="KZV7" s="86"/>
      <c r="KZW7" s="86"/>
      <c r="KZX7" s="86"/>
      <c r="KZY7" s="86"/>
      <c r="KZZ7" s="86"/>
      <c r="LAA7" s="86"/>
      <c r="LAB7" s="86"/>
      <c r="LAC7" s="86"/>
      <c r="LAD7" s="86"/>
      <c r="LAE7" s="86"/>
      <c r="LAF7" s="86"/>
      <c r="LAG7" s="86"/>
      <c r="LAH7" s="86"/>
      <c r="LAI7" s="86"/>
      <c r="LAJ7" s="86"/>
      <c r="LAK7" s="86"/>
      <c r="LAL7" s="86"/>
      <c r="LAM7" s="86"/>
      <c r="LAN7" s="86"/>
      <c r="LAO7" s="86"/>
      <c r="LAP7" s="86"/>
      <c r="LAQ7" s="86"/>
      <c r="LAR7" s="86"/>
      <c r="LAS7" s="86"/>
      <c r="LAT7" s="86"/>
      <c r="LAU7" s="86"/>
      <c r="LAV7" s="86"/>
      <c r="LAW7" s="86"/>
      <c r="LAX7" s="86"/>
      <c r="LAY7" s="86"/>
      <c r="LAZ7" s="86"/>
      <c r="LBA7" s="86"/>
      <c r="LBB7" s="86"/>
      <c r="LBC7" s="86"/>
      <c r="LBD7" s="86"/>
      <c r="LBE7" s="86"/>
      <c r="LBF7" s="86"/>
      <c r="LBG7" s="86"/>
      <c r="LBH7" s="86"/>
      <c r="LBI7" s="86"/>
      <c r="LBJ7" s="86"/>
      <c r="LBK7" s="86"/>
      <c r="LBL7" s="86"/>
      <c r="LBM7" s="86"/>
      <c r="LBN7" s="86"/>
      <c r="LBO7" s="86"/>
      <c r="LBP7" s="86"/>
      <c r="LBQ7" s="86"/>
      <c r="LBR7" s="86"/>
      <c r="LBS7" s="86"/>
      <c r="LBT7" s="86"/>
      <c r="LBU7" s="86"/>
      <c r="LBV7" s="86"/>
      <c r="LBW7" s="86"/>
      <c r="LBX7" s="86"/>
      <c r="LBY7" s="86"/>
      <c r="LBZ7" s="86"/>
      <c r="LCA7" s="86"/>
      <c r="LCB7" s="86"/>
      <c r="LCC7" s="86"/>
      <c r="LCD7" s="86"/>
      <c r="LCE7" s="86"/>
      <c r="LCF7" s="86"/>
      <c r="LCG7" s="86"/>
      <c r="LCH7" s="86"/>
      <c r="LCI7" s="86"/>
      <c r="LCJ7" s="86"/>
      <c r="LCK7" s="86"/>
      <c r="LCL7" s="86"/>
      <c r="LCM7" s="86"/>
      <c r="LCN7" s="86"/>
      <c r="LCO7" s="86"/>
      <c r="LCP7" s="86"/>
      <c r="LCQ7" s="86"/>
      <c r="LCR7" s="86"/>
      <c r="LCS7" s="86"/>
      <c r="LCT7" s="86"/>
      <c r="LCU7" s="86"/>
      <c r="LCV7" s="86"/>
      <c r="LCW7" s="86"/>
      <c r="LCX7" s="86"/>
      <c r="LCY7" s="86"/>
      <c r="LCZ7" s="86"/>
      <c r="LDA7" s="86"/>
      <c r="LDB7" s="86"/>
      <c r="LDC7" s="86"/>
      <c r="LDD7" s="86"/>
      <c r="LDE7" s="86"/>
      <c r="LDF7" s="86"/>
      <c r="LDG7" s="86"/>
      <c r="LDH7" s="86"/>
      <c r="LDI7" s="86"/>
      <c r="LDJ7" s="86"/>
      <c r="LDK7" s="86"/>
      <c r="LDL7" s="86"/>
      <c r="LDM7" s="86"/>
      <c r="LDN7" s="86"/>
      <c r="LDO7" s="86"/>
      <c r="LDP7" s="86"/>
      <c r="LDQ7" s="86"/>
      <c r="LDR7" s="86"/>
      <c r="LDS7" s="86"/>
      <c r="LDT7" s="86"/>
      <c r="LDU7" s="86"/>
      <c r="LDV7" s="86"/>
      <c r="LDW7" s="86"/>
      <c r="LDX7" s="86"/>
      <c r="LDY7" s="86"/>
      <c r="LDZ7" s="86"/>
      <c r="LEA7" s="86"/>
      <c r="LEB7" s="86"/>
      <c r="LEC7" s="86"/>
      <c r="LED7" s="86"/>
      <c r="LEE7" s="86"/>
      <c r="LEF7" s="86"/>
      <c r="LEG7" s="86"/>
      <c r="LEH7" s="86"/>
      <c r="LEI7" s="86"/>
      <c r="LEJ7" s="86"/>
      <c r="LEK7" s="86"/>
      <c r="LEL7" s="86"/>
      <c r="LEM7" s="86"/>
      <c r="LEN7" s="86"/>
      <c r="LEO7" s="86"/>
      <c r="LEP7" s="86"/>
      <c r="LEQ7" s="86"/>
      <c r="LER7" s="86"/>
      <c r="LES7" s="86"/>
      <c r="LET7" s="86"/>
      <c r="LEU7" s="86"/>
      <c r="LEV7" s="86"/>
      <c r="LEW7" s="86"/>
      <c r="LEX7" s="86"/>
      <c r="LEY7" s="86"/>
      <c r="LEZ7" s="86"/>
      <c r="LFA7" s="86"/>
      <c r="LFB7" s="86"/>
      <c r="LFC7" s="86"/>
      <c r="LFD7" s="86"/>
      <c r="LFE7" s="86"/>
      <c r="LFF7" s="86"/>
      <c r="LFG7" s="86"/>
      <c r="LFH7" s="86"/>
      <c r="LFI7" s="86"/>
      <c r="LFJ7" s="86"/>
      <c r="LFK7" s="86"/>
      <c r="LFL7" s="86"/>
      <c r="LFM7" s="86"/>
      <c r="LFN7" s="86"/>
      <c r="LFO7" s="86"/>
      <c r="LFP7" s="86"/>
      <c r="LFQ7" s="86"/>
      <c r="LFR7" s="86"/>
      <c r="LFS7" s="86"/>
      <c r="LFT7" s="86"/>
      <c r="LFU7" s="86"/>
      <c r="LFV7" s="86"/>
      <c r="LFW7" s="86"/>
      <c r="LFX7" s="86"/>
      <c r="LFY7" s="86"/>
      <c r="LFZ7" s="86"/>
      <c r="LGA7" s="86"/>
      <c r="LGB7" s="86"/>
      <c r="LGC7" s="86"/>
      <c r="LGD7" s="86"/>
      <c r="LGE7" s="86"/>
      <c r="LGF7" s="86"/>
      <c r="LGG7" s="86"/>
      <c r="LGH7" s="86"/>
      <c r="LGI7" s="86"/>
      <c r="LGJ7" s="86"/>
      <c r="LGK7" s="86"/>
      <c r="LGL7" s="86"/>
      <c r="LGM7" s="86"/>
      <c r="LGN7" s="86"/>
      <c r="LGO7" s="86"/>
      <c r="LGP7" s="86"/>
      <c r="LGQ7" s="86"/>
      <c r="LGR7" s="86"/>
      <c r="LGS7" s="86"/>
      <c r="LGT7" s="86"/>
      <c r="LGU7" s="86"/>
      <c r="LGV7" s="86"/>
      <c r="LGW7" s="86"/>
      <c r="LGX7" s="86"/>
      <c r="LGY7" s="86"/>
      <c r="LGZ7" s="86"/>
      <c r="LHA7" s="86"/>
      <c r="LHB7" s="86"/>
      <c r="LHC7" s="86"/>
      <c r="LHD7" s="86"/>
      <c r="LHE7" s="86"/>
      <c r="LHF7" s="86"/>
      <c r="LHG7" s="86"/>
      <c r="LHH7" s="86"/>
      <c r="LHI7" s="86"/>
      <c r="LHJ7" s="86"/>
      <c r="LHK7" s="86"/>
      <c r="LHL7" s="86"/>
      <c r="LHM7" s="86"/>
      <c r="LHN7" s="86"/>
      <c r="LHO7" s="86"/>
      <c r="LHP7" s="86"/>
      <c r="LHQ7" s="86"/>
      <c r="LHR7" s="86"/>
      <c r="LHS7" s="86"/>
      <c r="LHT7" s="86"/>
      <c r="LHU7" s="86"/>
      <c r="LHV7" s="86"/>
      <c r="LHW7" s="86"/>
      <c r="LHX7" s="86"/>
      <c r="LHY7" s="86"/>
      <c r="LHZ7" s="86"/>
      <c r="LIA7" s="86"/>
      <c r="LIB7" s="86"/>
      <c r="LIC7" s="86"/>
      <c r="LID7" s="86"/>
      <c r="LIE7" s="86"/>
      <c r="LIF7" s="86"/>
      <c r="LIG7" s="86"/>
      <c r="LIH7" s="86"/>
      <c r="LII7" s="86"/>
      <c r="LIJ7" s="86"/>
      <c r="LIK7" s="86"/>
      <c r="LIL7" s="86"/>
      <c r="LIM7" s="86"/>
      <c r="LIN7" s="86"/>
      <c r="LIO7" s="86"/>
      <c r="LIP7" s="86"/>
      <c r="LIQ7" s="86"/>
      <c r="LIR7" s="86"/>
      <c r="LIS7" s="86"/>
      <c r="LIT7" s="86"/>
      <c r="LIU7" s="86"/>
      <c r="LIV7" s="86"/>
      <c r="LIW7" s="86"/>
      <c r="LIX7" s="86"/>
      <c r="LIY7" s="86"/>
      <c r="LIZ7" s="86"/>
      <c r="LJA7" s="86"/>
      <c r="LJB7" s="86"/>
      <c r="LJC7" s="86"/>
      <c r="LJD7" s="86"/>
      <c r="LJE7" s="86"/>
      <c r="LJF7" s="86"/>
      <c r="LJG7" s="86"/>
      <c r="LJH7" s="86"/>
      <c r="LJI7" s="86"/>
      <c r="LJJ7" s="86"/>
      <c r="LJK7" s="86"/>
      <c r="LJL7" s="86"/>
      <c r="LJM7" s="86"/>
      <c r="LJN7" s="86"/>
      <c r="LJO7" s="86"/>
      <c r="LJP7" s="86"/>
      <c r="LJQ7" s="86"/>
      <c r="LJR7" s="86"/>
      <c r="LJS7" s="86"/>
      <c r="LJT7" s="86"/>
      <c r="LJU7" s="86"/>
      <c r="LJV7" s="86"/>
      <c r="LJW7" s="86"/>
      <c r="LJX7" s="86"/>
      <c r="LJY7" s="86"/>
      <c r="LJZ7" s="86"/>
      <c r="LKA7" s="86"/>
      <c r="LKB7" s="86"/>
      <c r="LKC7" s="86"/>
      <c r="LKD7" s="86"/>
      <c r="LKE7" s="86"/>
      <c r="LKF7" s="86"/>
      <c r="LKG7" s="86"/>
      <c r="LKH7" s="86"/>
      <c r="LKI7" s="86"/>
      <c r="LKJ7" s="86"/>
      <c r="LKK7" s="86"/>
      <c r="LKL7" s="86"/>
      <c r="LKM7" s="86"/>
      <c r="LKN7" s="86"/>
      <c r="LKO7" s="86"/>
      <c r="LKP7" s="86"/>
      <c r="LKQ7" s="86"/>
      <c r="LKR7" s="86"/>
      <c r="LKS7" s="86"/>
      <c r="LKT7" s="86"/>
      <c r="LKU7" s="86"/>
      <c r="LKV7" s="86"/>
      <c r="LKW7" s="86"/>
      <c r="LKX7" s="86"/>
      <c r="LKY7" s="86"/>
      <c r="LKZ7" s="86"/>
      <c r="LLA7" s="86"/>
      <c r="LLB7" s="86"/>
      <c r="LLC7" s="86"/>
      <c r="LLD7" s="86"/>
      <c r="LLE7" s="86"/>
      <c r="LLF7" s="86"/>
      <c r="LLG7" s="86"/>
      <c r="LLH7" s="86"/>
      <c r="LLI7" s="86"/>
      <c r="LLJ7" s="86"/>
      <c r="LLK7" s="86"/>
      <c r="LLL7" s="86"/>
      <c r="LLM7" s="86"/>
      <c r="LLN7" s="86"/>
      <c r="LLO7" s="86"/>
      <c r="LLP7" s="86"/>
      <c r="LLQ7" s="86"/>
      <c r="LLR7" s="86"/>
      <c r="LLS7" s="86"/>
      <c r="LLT7" s="86"/>
      <c r="LLU7" s="86"/>
      <c r="LLV7" s="86"/>
      <c r="LLW7" s="86"/>
      <c r="LLX7" s="86"/>
      <c r="LLY7" s="86"/>
      <c r="LLZ7" s="86"/>
      <c r="LMA7" s="86"/>
      <c r="LMB7" s="86"/>
      <c r="LMC7" s="86"/>
      <c r="LMD7" s="86"/>
      <c r="LME7" s="86"/>
      <c r="LMF7" s="86"/>
      <c r="LMG7" s="86"/>
      <c r="LMH7" s="86"/>
      <c r="LMI7" s="86"/>
      <c r="LMJ7" s="86"/>
      <c r="LMK7" s="86"/>
      <c r="LML7" s="86"/>
      <c r="LMM7" s="86"/>
      <c r="LMN7" s="86"/>
      <c r="LMO7" s="86"/>
      <c r="LMP7" s="86"/>
      <c r="LMQ7" s="86"/>
      <c r="LMR7" s="86"/>
      <c r="LMS7" s="86"/>
      <c r="LMT7" s="86"/>
      <c r="LMU7" s="86"/>
      <c r="LMV7" s="86"/>
      <c r="LMW7" s="86"/>
      <c r="LMX7" s="86"/>
      <c r="LMY7" s="86"/>
      <c r="LMZ7" s="86"/>
      <c r="LNA7" s="86"/>
      <c r="LNB7" s="86"/>
      <c r="LNC7" s="86"/>
      <c r="LND7" s="86"/>
      <c r="LNE7" s="86"/>
      <c r="LNF7" s="86"/>
      <c r="LNG7" s="86"/>
      <c r="LNH7" s="86"/>
      <c r="LNI7" s="86"/>
      <c r="LNJ7" s="86"/>
      <c r="LNK7" s="86"/>
      <c r="LNL7" s="86"/>
      <c r="LNM7" s="86"/>
      <c r="LNN7" s="86"/>
      <c r="LNO7" s="86"/>
      <c r="LNP7" s="86"/>
      <c r="LNQ7" s="86"/>
      <c r="LNR7" s="86"/>
      <c r="LNS7" s="86"/>
      <c r="LNT7" s="86"/>
      <c r="LNU7" s="86"/>
      <c r="LNV7" s="86"/>
      <c r="LNW7" s="86"/>
      <c r="LNX7" s="86"/>
      <c r="LNY7" s="86"/>
      <c r="LNZ7" s="86"/>
      <c r="LOA7" s="86"/>
      <c r="LOB7" s="86"/>
      <c r="LOC7" s="86"/>
      <c r="LOD7" s="86"/>
      <c r="LOE7" s="86"/>
      <c r="LOF7" s="86"/>
      <c r="LOG7" s="86"/>
      <c r="LOH7" s="86"/>
      <c r="LOI7" s="86"/>
      <c r="LOJ7" s="86"/>
      <c r="LOK7" s="86"/>
      <c r="LOL7" s="86"/>
      <c r="LOM7" s="86"/>
      <c r="LON7" s="86"/>
      <c r="LOO7" s="86"/>
      <c r="LOP7" s="86"/>
      <c r="LOQ7" s="86"/>
      <c r="LOR7" s="86"/>
      <c r="LOS7" s="86"/>
      <c r="LOT7" s="86"/>
      <c r="LOU7" s="86"/>
      <c r="LOV7" s="86"/>
      <c r="LOW7" s="86"/>
      <c r="LOX7" s="86"/>
      <c r="LOY7" s="86"/>
      <c r="LOZ7" s="86"/>
      <c r="LPA7" s="86"/>
      <c r="LPB7" s="86"/>
      <c r="LPC7" s="86"/>
      <c r="LPD7" s="86"/>
      <c r="LPE7" s="86"/>
      <c r="LPF7" s="86"/>
      <c r="LPG7" s="86"/>
      <c r="LPH7" s="86"/>
      <c r="LPI7" s="86"/>
      <c r="LPJ7" s="86"/>
      <c r="LPK7" s="86"/>
      <c r="LPL7" s="86"/>
      <c r="LPM7" s="86"/>
      <c r="LPN7" s="86"/>
      <c r="LPO7" s="86"/>
      <c r="LPP7" s="86"/>
      <c r="LPQ7" s="86"/>
      <c r="LPR7" s="86"/>
      <c r="LPS7" s="86"/>
      <c r="LPT7" s="86"/>
      <c r="LPU7" s="86"/>
      <c r="LPV7" s="86"/>
      <c r="LPW7" s="86"/>
      <c r="LPX7" s="86"/>
      <c r="LPY7" s="86"/>
      <c r="LPZ7" s="86"/>
      <c r="LQA7" s="86"/>
      <c r="LQB7" s="86"/>
      <c r="LQC7" s="86"/>
      <c r="LQD7" s="86"/>
      <c r="LQE7" s="86"/>
      <c r="LQF7" s="86"/>
      <c r="LQG7" s="86"/>
      <c r="LQH7" s="86"/>
      <c r="LQI7" s="86"/>
      <c r="LQJ7" s="86"/>
      <c r="LQK7" s="86"/>
      <c r="LQL7" s="86"/>
      <c r="LQM7" s="86"/>
      <c r="LQN7" s="86"/>
      <c r="LQO7" s="86"/>
      <c r="LQP7" s="86"/>
      <c r="LQQ7" s="86"/>
      <c r="LQR7" s="86"/>
      <c r="LQS7" s="86"/>
      <c r="LQT7" s="86"/>
      <c r="LQU7" s="86"/>
      <c r="LQV7" s="86"/>
      <c r="LQW7" s="86"/>
      <c r="LQX7" s="86"/>
      <c r="LQY7" s="86"/>
      <c r="LQZ7" s="86"/>
      <c r="LRA7" s="86"/>
      <c r="LRB7" s="86"/>
      <c r="LRC7" s="86"/>
      <c r="LRD7" s="86"/>
      <c r="LRE7" s="86"/>
      <c r="LRF7" s="86"/>
      <c r="LRG7" s="86"/>
      <c r="LRH7" s="86"/>
      <c r="LRI7" s="86"/>
      <c r="LRJ7" s="86"/>
      <c r="LRK7" s="86"/>
      <c r="LRL7" s="86"/>
      <c r="LRM7" s="86"/>
      <c r="LRN7" s="86"/>
      <c r="LRO7" s="86"/>
      <c r="LRP7" s="86"/>
      <c r="LRQ7" s="86"/>
      <c r="LRR7" s="86"/>
      <c r="LRS7" s="86"/>
      <c r="LRT7" s="86"/>
      <c r="LRU7" s="86"/>
      <c r="LRV7" s="86"/>
      <c r="LRW7" s="86"/>
      <c r="LRX7" s="86"/>
      <c r="LRY7" s="86"/>
      <c r="LRZ7" s="86"/>
      <c r="LSA7" s="86"/>
      <c r="LSB7" s="86"/>
      <c r="LSC7" s="86"/>
      <c r="LSD7" s="86"/>
      <c r="LSE7" s="86"/>
      <c r="LSF7" s="86"/>
      <c r="LSG7" s="86"/>
      <c r="LSH7" s="86"/>
      <c r="LSI7" s="86"/>
      <c r="LSJ7" s="86"/>
      <c r="LSK7" s="86"/>
      <c r="LSL7" s="86"/>
      <c r="LSM7" s="86"/>
      <c r="LSN7" s="86"/>
      <c r="LSO7" s="86"/>
      <c r="LSP7" s="86"/>
      <c r="LSQ7" s="86"/>
      <c r="LSR7" s="86"/>
      <c r="LSS7" s="86"/>
      <c r="LST7" s="86"/>
      <c r="LSU7" s="86"/>
      <c r="LSV7" s="86"/>
      <c r="LSW7" s="86"/>
      <c r="LSX7" s="86"/>
      <c r="LSY7" s="86"/>
      <c r="LSZ7" s="86"/>
      <c r="LTA7" s="86"/>
      <c r="LTB7" s="86"/>
      <c r="LTC7" s="86"/>
      <c r="LTD7" s="86"/>
      <c r="LTE7" s="86"/>
      <c r="LTF7" s="86"/>
      <c r="LTG7" s="86"/>
      <c r="LTH7" s="86"/>
      <c r="LTI7" s="86"/>
      <c r="LTJ7" s="86"/>
      <c r="LTK7" s="86"/>
      <c r="LTL7" s="86"/>
      <c r="LTM7" s="86"/>
      <c r="LTN7" s="86"/>
      <c r="LTO7" s="86"/>
      <c r="LTP7" s="86"/>
      <c r="LTQ7" s="86"/>
      <c r="LTR7" s="86"/>
      <c r="LTS7" s="86"/>
      <c r="LTT7" s="86"/>
      <c r="LTU7" s="86"/>
      <c r="LTV7" s="86"/>
      <c r="LTW7" s="86"/>
      <c r="LTX7" s="86"/>
      <c r="LTY7" s="86"/>
      <c r="LTZ7" s="86"/>
      <c r="LUA7" s="86"/>
      <c r="LUB7" s="86"/>
      <c r="LUC7" s="86"/>
      <c r="LUD7" s="86"/>
      <c r="LUE7" s="86"/>
      <c r="LUF7" s="86"/>
      <c r="LUG7" s="86"/>
      <c r="LUH7" s="86"/>
      <c r="LUI7" s="86"/>
      <c r="LUJ7" s="86"/>
      <c r="LUK7" s="86"/>
      <c r="LUL7" s="86"/>
      <c r="LUM7" s="86"/>
      <c r="LUN7" s="86"/>
      <c r="LUO7" s="86"/>
      <c r="LUP7" s="86"/>
      <c r="LUQ7" s="86"/>
      <c r="LUR7" s="86"/>
      <c r="LUS7" s="86"/>
      <c r="LUT7" s="86"/>
      <c r="LUU7" s="86"/>
      <c r="LUV7" s="86"/>
      <c r="LUW7" s="86"/>
      <c r="LUX7" s="86"/>
      <c r="LUY7" s="86"/>
      <c r="LUZ7" s="86"/>
      <c r="LVA7" s="86"/>
      <c r="LVB7" s="86"/>
      <c r="LVC7" s="86"/>
      <c r="LVD7" s="86"/>
      <c r="LVE7" s="86"/>
      <c r="LVF7" s="86"/>
      <c r="LVG7" s="86"/>
      <c r="LVH7" s="86"/>
      <c r="LVI7" s="86"/>
      <c r="LVJ7" s="86"/>
      <c r="LVK7" s="86"/>
      <c r="LVL7" s="86"/>
      <c r="LVM7" s="86"/>
      <c r="LVN7" s="86"/>
      <c r="LVO7" s="86"/>
      <c r="LVP7" s="86"/>
      <c r="LVQ7" s="86"/>
      <c r="LVR7" s="86"/>
      <c r="LVS7" s="86"/>
      <c r="LVT7" s="86"/>
      <c r="LVU7" s="86"/>
      <c r="LVV7" s="86"/>
      <c r="LVW7" s="86"/>
      <c r="LVX7" s="86"/>
      <c r="LVY7" s="86"/>
      <c r="LVZ7" s="86"/>
      <c r="LWA7" s="86"/>
      <c r="LWB7" s="86"/>
      <c r="LWC7" s="86"/>
      <c r="LWD7" s="86"/>
      <c r="LWE7" s="86"/>
      <c r="LWF7" s="86"/>
      <c r="LWG7" s="86"/>
      <c r="LWH7" s="86"/>
      <c r="LWI7" s="86"/>
      <c r="LWJ7" s="86"/>
      <c r="LWK7" s="86"/>
      <c r="LWL7" s="86"/>
      <c r="LWM7" s="86"/>
      <c r="LWN7" s="86"/>
      <c r="LWO7" s="86"/>
      <c r="LWP7" s="86"/>
      <c r="LWQ7" s="86"/>
      <c r="LWR7" s="86"/>
      <c r="LWS7" s="86"/>
      <c r="LWT7" s="86"/>
      <c r="LWU7" s="86"/>
      <c r="LWV7" s="86"/>
      <c r="LWW7" s="86"/>
      <c r="LWX7" s="86"/>
      <c r="LWY7" s="86"/>
      <c r="LWZ7" s="86"/>
      <c r="LXA7" s="86"/>
      <c r="LXB7" s="86"/>
      <c r="LXC7" s="86"/>
      <c r="LXD7" s="86"/>
      <c r="LXE7" s="86"/>
      <c r="LXF7" s="86"/>
      <c r="LXG7" s="86"/>
      <c r="LXH7" s="86"/>
      <c r="LXI7" s="86"/>
      <c r="LXJ7" s="86"/>
      <c r="LXK7" s="86"/>
      <c r="LXL7" s="86"/>
      <c r="LXM7" s="86"/>
      <c r="LXN7" s="86"/>
      <c r="LXO7" s="86"/>
      <c r="LXP7" s="86"/>
      <c r="LXQ7" s="86"/>
      <c r="LXR7" s="86"/>
      <c r="LXS7" s="86"/>
      <c r="LXT7" s="86"/>
      <c r="LXU7" s="86"/>
      <c r="LXV7" s="86"/>
      <c r="LXW7" s="86"/>
      <c r="LXX7" s="86"/>
      <c r="LXY7" s="86"/>
      <c r="LXZ7" s="86"/>
      <c r="LYA7" s="86"/>
      <c r="LYB7" s="86"/>
      <c r="LYC7" s="86"/>
      <c r="LYD7" s="86"/>
      <c r="LYE7" s="86"/>
      <c r="LYF7" s="86"/>
      <c r="LYG7" s="86"/>
      <c r="LYH7" s="86"/>
      <c r="LYI7" s="86"/>
      <c r="LYJ7" s="86"/>
      <c r="LYK7" s="86"/>
      <c r="LYL7" s="86"/>
      <c r="LYM7" s="86"/>
      <c r="LYN7" s="86"/>
      <c r="LYO7" s="86"/>
      <c r="LYP7" s="86"/>
      <c r="LYQ7" s="86"/>
      <c r="LYR7" s="86"/>
      <c r="LYS7" s="86"/>
      <c r="LYT7" s="86"/>
      <c r="LYU7" s="86"/>
      <c r="LYV7" s="86"/>
      <c r="LYW7" s="86"/>
      <c r="LYX7" s="86"/>
      <c r="LYY7" s="86"/>
      <c r="LYZ7" s="86"/>
      <c r="LZA7" s="86"/>
      <c r="LZB7" s="86"/>
      <c r="LZC7" s="86"/>
      <c r="LZD7" s="86"/>
      <c r="LZE7" s="86"/>
      <c r="LZF7" s="86"/>
      <c r="LZG7" s="86"/>
      <c r="LZH7" s="86"/>
      <c r="LZI7" s="86"/>
      <c r="LZJ7" s="86"/>
      <c r="LZK7" s="86"/>
      <c r="LZL7" s="86"/>
      <c r="LZM7" s="86"/>
      <c r="LZN7" s="86"/>
      <c r="LZO7" s="86"/>
      <c r="LZP7" s="86"/>
      <c r="LZQ7" s="86"/>
      <c r="LZR7" s="86"/>
      <c r="LZS7" s="86"/>
      <c r="LZT7" s="86"/>
      <c r="LZU7" s="86"/>
      <c r="LZV7" s="86"/>
      <c r="LZW7" s="86"/>
      <c r="LZX7" s="86"/>
      <c r="LZY7" s="86"/>
      <c r="LZZ7" s="86"/>
      <c r="MAA7" s="86"/>
      <c r="MAB7" s="86"/>
      <c r="MAC7" s="86"/>
      <c r="MAD7" s="86"/>
      <c r="MAE7" s="86"/>
      <c r="MAF7" s="86"/>
      <c r="MAG7" s="86"/>
      <c r="MAH7" s="86"/>
      <c r="MAI7" s="86"/>
      <c r="MAJ7" s="86"/>
      <c r="MAK7" s="86"/>
      <c r="MAL7" s="86"/>
      <c r="MAM7" s="86"/>
      <c r="MAN7" s="86"/>
      <c r="MAO7" s="86"/>
      <c r="MAP7" s="86"/>
      <c r="MAQ7" s="86"/>
      <c r="MAR7" s="86"/>
      <c r="MAS7" s="86"/>
      <c r="MAT7" s="86"/>
      <c r="MAU7" s="86"/>
      <c r="MAV7" s="86"/>
      <c r="MAW7" s="86"/>
      <c r="MAX7" s="86"/>
      <c r="MAY7" s="86"/>
      <c r="MAZ7" s="86"/>
      <c r="MBA7" s="86"/>
      <c r="MBB7" s="86"/>
      <c r="MBC7" s="86"/>
      <c r="MBD7" s="86"/>
      <c r="MBE7" s="86"/>
      <c r="MBF7" s="86"/>
      <c r="MBG7" s="86"/>
      <c r="MBH7" s="86"/>
      <c r="MBI7" s="86"/>
      <c r="MBJ7" s="86"/>
      <c r="MBK7" s="86"/>
      <c r="MBL7" s="86"/>
      <c r="MBM7" s="86"/>
      <c r="MBN7" s="86"/>
      <c r="MBO7" s="86"/>
      <c r="MBP7" s="86"/>
      <c r="MBQ7" s="86"/>
      <c r="MBR7" s="86"/>
      <c r="MBS7" s="86"/>
      <c r="MBT7" s="86"/>
      <c r="MBU7" s="86"/>
      <c r="MBV7" s="86"/>
      <c r="MBW7" s="86"/>
      <c r="MBX7" s="86"/>
      <c r="MBY7" s="86"/>
      <c r="MBZ7" s="86"/>
      <c r="MCA7" s="86"/>
      <c r="MCB7" s="86"/>
      <c r="MCC7" s="86"/>
      <c r="MCD7" s="86"/>
      <c r="MCE7" s="86"/>
      <c r="MCF7" s="86"/>
      <c r="MCG7" s="86"/>
      <c r="MCH7" s="86"/>
      <c r="MCI7" s="86"/>
      <c r="MCJ7" s="86"/>
      <c r="MCK7" s="86"/>
      <c r="MCL7" s="86"/>
      <c r="MCM7" s="86"/>
      <c r="MCN7" s="86"/>
      <c r="MCO7" s="86"/>
      <c r="MCP7" s="86"/>
      <c r="MCQ7" s="86"/>
      <c r="MCR7" s="86"/>
      <c r="MCS7" s="86"/>
      <c r="MCT7" s="86"/>
      <c r="MCU7" s="86"/>
      <c r="MCV7" s="86"/>
      <c r="MCW7" s="86"/>
      <c r="MCX7" s="86"/>
      <c r="MCY7" s="86"/>
      <c r="MCZ7" s="86"/>
      <c r="MDA7" s="86"/>
      <c r="MDB7" s="86"/>
      <c r="MDC7" s="86"/>
      <c r="MDD7" s="86"/>
      <c r="MDE7" s="86"/>
      <c r="MDF7" s="86"/>
      <c r="MDG7" s="86"/>
      <c r="MDH7" s="86"/>
      <c r="MDI7" s="86"/>
      <c r="MDJ7" s="86"/>
      <c r="MDK7" s="86"/>
      <c r="MDL7" s="86"/>
      <c r="MDM7" s="86"/>
      <c r="MDN7" s="86"/>
      <c r="MDO7" s="86"/>
      <c r="MDP7" s="86"/>
      <c r="MDQ7" s="86"/>
      <c r="MDR7" s="86"/>
      <c r="MDS7" s="86"/>
      <c r="MDT7" s="86"/>
      <c r="MDU7" s="86"/>
      <c r="MDV7" s="86"/>
      <c r="MDW7" s="86"/>
      <c r="MDX7" s="86"/>
      <c r="MDY7" s="86"/>
      <c r="MDZ7" s="86"/>
      <c r="MEA7" s="86"/>
      <c r="MEB7" s="86"/>
      <c r="MEC7" s="86"/>
      <c r="MED7" s="86"/>
      <c r="MEE7" s="86"/>
      <c r="MEF7" s="86"/>
      <c r="MEG7" s="86"/>
      <c r="MEH7" s="86"/>
      <c r="MEI7" s="86"/>
      <c r="MEJ7" s="86"/>
      <c r="MEK7" s="86"/>
      <c r="MEL7" s="86"/>
      <c r="MEM7" s="86"/>
      <c r="MEN7" s="86"/>
      <c r="MEO7" s="86"/>
      <c r="MEP7" s="86"/>
      <c r="MEQ7" s="86"/>
      <c r="MER7" s="86"/>
      <c r="MES7" s="86"/>
      <c r="MET7" s="86"/>
      <c r="MEU7" s="86"/>
      <c r="MEV7" s="86"/>
      <c r="MEW7" s="86"/>
      <c r="MEX7" s="86"/>
      <c r="MEY7" s="86"/>
      <c r="MEZ7" s="86"/>
      <c r="MFA7" s="86"/>
      <c r="MFB7" s="86"/>
      <c r="MFC7" s="86"/>
      <c r="MFD7" s="86"/>
      <c r="MFE7" s="86"/>
      <c r="MFF7" s="86"/>
      <c r="MFG7" s="86"/>
      <c r="MFH7" s="86"/>
      <c r="MFI7" s="86"/>
      <c r="MFJ7" s="86"/>
      <c r="MFK7" s="86"/>
      <c r="MFL7" s="86"/>
      <c r="MFM7" s="86"/>
      <c r="MFN7" s="86"/>
      <c r="MFO7" s="86"/>
      <c r="MFP7" s="86"/>
      <c r="MFQ7" s="86"/>
      <c r="MFR7" s="86"/>
      <c r="MFS7" s="86"/>
      <c r="MFT7" s="86"/>
      <c r="MFU7" s="86"/>
      <c r="MFV7" s="86"/>
      <c r="MFW7" s="86"/>
      <c r="MFX7" s="86"/>
      <c r="MFY7" s="86"/>
      <c r="MFZ7" s="86"/>
      <c r="MGA7" s="86"/>
      <c r="MGB7" s="86"/>
      <c r="MGC7" s="86"/>
      <c r="MGD7" s="86"/>
      <c r="MGE7" s="86"/>
      <c r="MGF7" s="86"/>
      <c r="MGG7" s="86"/>
      <c r="MGH7" s="86"/>
      <c r="MGI7" s="86"/>
      <c r="MGJ7" s="86"/>
      <c r="MGK7" s="86"/>
      <c r="MGL7" s="86"/>
      <c r="MGM7" s="86"/>
      <c r="MGN7" s="86"/>
      <c r="MGO7" s="86"/>
      <c r="MGP7" s="86"/>
      <c r="MGQ7" s="86"/>
      <c r="MGR7" s="86"/>
      <c r="MGS7" s="86"/>
      <c r="MGT7" s="86"/>
      <c r="MGU7" s="86"/>
      <c r="MGV7" s="86"/>
      <c r="MGW7" s="86"/>
      <c r="MGX7" s="86"/>
      <c r="MGY7" s="86"/>
      <c r="MGZ7" s="86"/>
      <c r="MHA7" s="86"/>
      <c r="MHB7" s="86"/>
      <c r="MHC7" s="86"/>
      <c r="MHD7" s="86"/>
      <c r="MHE7" s="86"/>
      <c r="MHF7" s="86"/>
      <c r="MHG7" s="86"/>
      <c r="MHH7" s="86"/>
      <c r="MHI7" s="86"/>
      <c r="MHJ7" s="86"/>
      <c r="MHK7" s="86"/>
      <c r="MHL7" s="86"/>
      <c r="MHM7" s="86"/>
      <c r="MHN7" s="86"/>
      <c r="MHO7" s="86"/>
      <c r="MHP7" s="86"/>
      <c r="MHQ7" s="86"/>
      <c r="MHR7" s="86"/>
      <c r="MHS7" s="86"/>
      <c r="MHT7" s="86"/>
      <c r="MHU7" s="86"/>
      <c r="MHV7" s="86"/>
      <c r="MHW7" s="86"/>
      <c r="MHX7" s="86"/>
      <c r="MHY7" s="86"/>
      <c r="MHZ7" s="86"/>
      <c r="MIA7" s="86"/>
      <c r="MIB7" s="86"/>
      <c r="MIC7" s="86"/>
      <c r="MID7" s="86"/>
      <c r="MIE7" s="86"/>
      <c r="MIF7" s="86"/>
      <c r="MIG7" s="86"/>
      <c r="MIH7" s="86"/>
      <c r="MII7" s="86"/>
      <c r="MIJ7" s="86"/>
      <c r="MIK7" s="86"/>
      <c r="MIL7" s="86"/>
      <c r="MIM7" s="86"/>
      <c r="MIN7" s="86"/>
      <c r="MIO7" s="86"/>
      <c r="MIP7" s="86"/>
      <c r="MIQ7" s="86"/>
      <c r="MIR7" s="86"/>
      <c r="MIS7" s="86"/>
      <c r="MIT7" s="86"/>
      <c r="MIU7" s="86"/>
      <c r="MIV7" s="86"/>
      <c r="MIW7" s="86"/>
      <c r="MIX7" s="86"/>
      <c r="MIY7" s="86"/>
      <c r="MIZ7" s="86"/>
      <c r="MJA7" s="86"/>
      <c r="MJB7" s="86"/>
      <c r="MJC7" s="86"/>
      <c r="MJD7" s="86"/>
      <c r="MJE7" s="86"/>
      <c r="MJF7" s="86"/>
      <c r="MJG7" s="86"/>
      <c r="MJH7" s="86"/>
      <c r="MJI7" s="86"/>
      <c r="MJJ7" s="86"/>
      <c r="MJK7" s="86"/>
      <c r="MJL7" s="86"/>
      <c r="MJM7" s="86"/>
      <c r="MJN7" s="86"/>
      <c r="MJO7" s="86"/>
      <c r="MJP7" s="86"/>
      <c r="MJQ7" s="86"/>
      <c r="MJR7" s="86"/>
      <c r="MJS7" s="86"/>
      <c r="MJT7" s="86"/>
      <c r="MJU7" s="86"/>
      <c r="MJV7" s="86"/>
      <c r="MJW7" s="86"/>
      <c r="MJX7" s="86"/>
      <c r="MJY7" s="86"/>
      <c r="MJZ7" s="86"/>
      <c r="MKA7" s="86"/>
      <c r="MKB7" s="86"/>
      <c r="MKC7" s="86"/>
      <c r="MKD7" s="86"/>
      <c r="MKE7" s="86"/>
      <c r="MKF7" s="86"/>
      <c r="MKG7" s="86"/>
      <c r="MKH7" s="86"/>
      <c r="MKI7" s="86"/>
      <c r="MKJ7" s="86"/>
      <c r="MKK7" s="86"/>
      <c r="MKL7" s="86"/>
      <c r="MKM7" s="86"/>
      <c r="MKN7" s="86"/>
      <c r="MKO7" s="86"/>
      <c r="MKP7" s="86"/>
      <c r="MKQ7" s="86"/>
      <c r="MKR7" s="86"/>
      <c r="MKS7" s="86"/>
      <c r="MKT7" s="86"/>
      <c r="MKU7" s="86"/>
      <c r="MKV7" s="86"/>
      <c r="MKW7" s="86"/>
      <c r="MKX7" s="86"/>
      <c r="MKY7" s="86"/>
      <c r="MKZ7" s="86"/>
      <c r="MLA7" s="86"/>
      <c r="MLB7" s="86"/>
      <c r="MLC7" s="86"/>
      <c r="MLD7" s="86"/>
      <c r="MLE7" s="86"/>
      <c r="MLF7" s="86"/>
      <c r="MLG7" s="86"/>
      <c r="MLH7" s="86"/>
      <c r="MLI7" s="86"/>
      <c r="MLJ7" s="86"/>
      <c r="MLK7" s="86"/>
      <c r="MLL7" s="86"/>
      <c r="MLM7" s="86"/>
      <c r="MLN7" s="86"/>
      <c r="MLO7" s="86"/>
      <c r="MLP7" s="86"/>
      <c r="MLQ7" s="86"/>
      <c r="MLR7" s="86"/>
      <c r="MLS7" s="86"/>
      <c r="MLT7" s="86"/>
      <c r="MLU7" s="86"/>
      <c r="MLV7" s="86"/>
      <c r="MLW7" s="86"/>
      <c r="MLX7" s="86"/>
      <c r="MLY7" s="86"/>
      <c r="MLZ7" s="86"/>
      <c r="MMA7" s="86"/>
      <c r="MMB7" s="86"/>
      <c r="MMC7" s="86"/>
      <c r="MMD7" s="86"/>
      <c r="MME7" s="86"/>
      <c r="MMF7" s="86"/>
      <c r="MMG7" s="86"/>
      <c r="MMH7" s="86"/>
      <c r="MMI7" s="86"/>
      <c r="MMJ7" s="86"/>
      <c r="MMK7" s="86"/>
      <c r="MML7" s="86"/>
      <c r="MMM7" s="86"/>
      <c r="MMN7" s="86"/>
      <c r="MMO7" s="86"/>
      <c r="MMP7" s="86"/>
      <c r="MMQ7" s="86"/>
      <c r="MMR7" s="86"/>
      <c r="MMS7" s="86"/>
      <c r="MMT7" s="86"/>
      <c r="MMU7" s="86"/>
      <c r="MMV7" s="86"/>
      <c r="MMW7" s="86"/>
      <c r="MMX7" s="86"/>
      <c r="MMY7" s="86"/>
      <c r="MMZ7" s="86"/>
      <c r="MNA7" s="86"/>
      <c r="MNB7" s="86"/>
      <c r="MNC7" s="86"/>
      <c r="MND7" s="86"/>
      <c r="MNE7" s="86"/>
      <c r="MNF7" s="86"/>
      <c r="MNG7" s="86"/>
      <c r="MNH7" s="86"/>
      <c r="MNI7" s="86"/>
      <c r="MNJ7" s="86"/>
      <c r="MNK7" s="86"/>
      <c r="MNL7" s="86"/>
      <c r="MNM7" s="86"/>
      <c r="MNN7" s="86"/>
      <c r="MNO7" s="86"/>
      <c r="MNP7" s="86"/>
      <c r="MNQ7" s="86"/>
      <c r="MNR7" s="86"/>
      <c r="MNS7" s="86"/>
      <c r="MNT7" s="86"/>
      <c r="MNU7" s="86"/>
      <c r="MNV7" s="86"/>
      <c r="MNW7" s="86"/>
      <c r="MNX7" s="86"/>
      <c r="MNY7" s="86"/>
      <c r="MNZ7" s="86"/>
      <c r="MOA7" s="86"/>
      <c r="MOB7" s="86"/>
      <c r="MOC7" s="86"/>
      <c r="MOD7" s="86"/>
      <c r="MOE7" s="86"/>
      <c r="MOF7" s="86"/>
      <c r="MOG7" s="86"/>
      <c r="MOH7" s="86"/>
      <c r="MOI7" s="86"/>
      <c r="MOJ7" s="86"/>
      <c r="MOK7" s="86"/>
      <c r="MOL7" s="86"/>
      <c r="MOM7" s="86"/>
      <c r="MON7" s="86"/>
      <c r="MOO7" s="86"/>
      <c r="MOP7" s="86"/>
      <c r="MOQ7" s="86"/>
      <c r="MOR7" s="86"/>
      <c r="MOS7" s="86"/>
      <c r="MOT7" s="86"/>
      <c r="MOU7" s="86"/>
      <c r="MOV7" s="86"/>
      <c r="MOW7" s="86"/>
      <c r="MOX7" s="86"/>
      <c r="MOY7" s="86"/>
      <c r="MOZ7" s="86"/>
      <c r="MPA7" s="86"/>
      <c r="MPB7" s="86"/>
      <c r="MPC7" s="86"/>
      <c r="MPD7" s="86"/>
      <c r="MPE7" s="86"/>
      <c r="MPF7" s="86"/>
      <c r="MPG7" s="86"/>
      <c r="MPH7" s="86"/>
      <c r="MPI7" s="86"/>
      <c r="MPJ7" s="86"/>
      <c r="MPK7" s="86"/>
      <c r="MPL7" s="86"/>
      <c r="MPM7" s="86"/>
      <c r="MPN7" s="86"/>
      <c r="MPO7" s="86"/>
      <c r="MPP7" s="86"/>
      <c r="MPQ7" s="86"/>
      <c r="MPR7" s="86"/>
      <c r="MPS7" s="86"/>
      <c r="MPT7" s="86"/>
      <c r="MPU7" s="86"/>
      <c r="MPV7" s="86"/>
      <c r="MPW7" s="86"/>
      <c r="MPX7" s="86"/>
      <c r="MPY7" s="86"/>
      <c r="MPZ7" s="86"/>
      <c r="MQA7" s="86"/>
      <c r="MQB7" s="86"/>
      <c r="MQC7" s="86"/>
      <c r="MQD7" s="86"/>
      <c r="MQE7" s="86"/>
      <c r="MQF7" s="86"/>
      <c r="MQG7" s="86"/>
      <c r="MQH7" s="86"/>
      <c r="MQI7" s="86"/>
      <c r="MQJ7" s="86"/>
      <c r="MQK7" s="86"/>
      <c r="MQL7" s="86"/>
      <c r="MQM7" s="86"/>
      <c r="MQN7" s="86"/>
      <c r="MQO7" s="86"/>
      <c r="MQP7" s="86"/>
      <c r="MQQ7" s="86"/>
      <c r="MQR7" s="86"/>
      <c r="MQS7" s="86"/>
      <c r="MQT7" s="86"/>
      <c r="MQU7" s="86"/>
      <c r="MQV7" s="86"/>
      <c r="MQW7" s="86"/>
      <c r="MQX7" s="86"/>
      <c r="MQY7" s="86"/>
      <c r="MQZ7" s="86"/>
      <c r="MRA7" s="86"/>
      <c r="MRB7" s="86"/>
      <c r="MRC7" s="86"/>
      <c r="MRD7" s="86"/>
      <c r="MRE7" s="86"/>
      <c r="MRF7" s="86"/>
      <c r="MRG7" s="86"/>
      <c r="MRH7" s="86"/>
      <c r="MRI7" s="86"/>
      <c r="MRJ7" s="86"/>
      <c r="MRK7" s="86"/>
      <c r="MRL7" s="86"/>
      <c r="MRM7" s="86"/>
      <c r="MRN7" s="86"/>
      <c r="MRO7" s="86"/>
      <c r="MRP7" s="86"/>
      <c r="MRQ7" s="86"/>
      <c r="MRR7" s="86"/>
      <c r="MRS7" s="86"/>
      <c r="MRT7" s="86"/>
      <c r="MRU7" s="86"/>
      <c r="MRV7" s="86"/>
      <c r="MRW7" s="86"/>
      <c r="MRX7" s="86"/>
      <c r="MRY7" s="86"/>
      <c r="MRZ7" s="86"/>
      <c r="MSA7" s="86"/>
      <c r="MSB7" s="86"/>
      <c r="MSC7" s="86"/>
      <c r="MSD7" s="86"/>
      <c r="MSE7" s="86"/>
      <c r="MSF7" s="86"/>
      <c r="MSG7" s="86"/>
      <c r="MSH7" s="86"/>
      <c r="MSI7" s="86"/>
      <c r="MSJ7" s="86"/>
      <c r="MSK7" s="86"/>
      <c r="MSL7" s="86"/>
      <c r="MSM7" s="86"/>
      <c r="MSN7" s="86"/>
      <c r="MSO7" s="86"/>
      <c r="MSP7" s="86"/>
      <c r="MSQ7" s="86"/>
      <c r="MSR7" s="86"/>
      <c r="MSS7" s="86"/>
      <c r="MST7" s="86"/>
      <c r="MSU7" s="86"/>
      <c r="MSV7" s="86"/>
      <c r="MSW7" s="86"/>
      <c r="MSX7" s="86"/>
      <c r="MSY7" s="86"/>
      <c r="MSZ7" s="86"/>
      <c r="MTA7" s="86"/>
      <c r="MTB7" s="86"/>
      <c r="MTC7" s="86"/>
      <c r="MTD7" s="86"/>
      <c r="MTE7" s="86"/>
      <c r="MTF7" s="86"/>
      <c r="MTG7" s="86"/>
      <c r="MTH7" s="86"/>
      <c r="MTI7" s="86"/>
      <c r="MTJ7" s="86"/>
      <c r="MTK7" s="86"/>
      <c r="MTL7" s="86"/>
      <c r="MTM7" s="86"/>
      <c r="MTN7" s="86"/>
      <c r="MTO7" s="86"/>
      <c r="MTP7" s="86"/>
      <c r="MTQ7" s="86"/>
      <c r="MTR7" s="86"/>
      <c r="MTS7" s="86"/>
      <c r="MTT7" s="86"/>
      <c r="MTU7" s="86"/>
      <c r="MTV7" s="86"/>
      <c r="MTW7" s="86"/>
      <c r="MTX7" s="86"/>
      <c r="MTY7" s="86"/>
      <c r="MTZ7" s="86"/>
      <c r="MUA7" s="86"/>
      <c r="MUB7" s="86"/>
      <c r="MUC7" s="86"/>
      <c r="MUD7" s="86"/>
      <c r="MUE7" s="86"/>
      <c r="MUF7" s="86"/>
      <c r="MUG7" s="86"/>
      <c r="MUH7" s="86"/>
      <c r="MUI7" s="86"/>
      <c r="MUJ7" s="86"/>
      <c r="MUK7" s="86"/>
      <c r="MUL7" s="86"/>
      <c r="MUM7" s="86"/>
      <c r="MUN7" s="86"/>
      <c r="MUO7" s="86"/>
      <c r="MUP7" s="86"/>
      <c r="MUQ7" s="86"/>
      <c r="MUR7" s="86"/>
      <c r="MUS7" s="86"/>
      <c r="MUT7" s="86"/>
      <c r="MUU7" s="86"/>
      <c r="MUV7" s="86"/>
      <c r="MUW7" s="86"/>
      <c r="MUX7" s="86"/>
      <c r="MUY7" s="86"/>
      <c r="MUZ7" s="86"/>
      <c r="MVA7" s="86"/>
      <c r="MVB7" s="86"/>
      <c r="MVC7" s="86"/>
      <c r="MVD7" s="86"/>
      <c r="MVE7" s="86"/>
      <c r="MVF7" s="86"/>
      <c r="MVG7" s="86"/>
      <c r="MVH7" s="86"/>
      <c r="MVI7" s="86"/>
      <c r="MVJ7" s="86"/>
      <c r="MVK7" s="86"/>
      <c r="MVL7" s="86"/>
      <c r="MVM7" s="86"/>
      <c r="MVN7" s="86"/>
      <c r="MVO7" s="86"/>
      <c r="MVP7" s="86"/>
      <c r="MVQ7" s="86"/>
      <c r="MVR7" s="86"/>
      <c r="MVS7" s="86"/>
      <c r="MVT7" s="86"/>
      <c r="MVU7" s="86"/>
      <c r="MVV7" s="86"/>
      <c r="MVW7" s="86"/>
      <c r="MVX7" s="86"/>
      <c r="MVY7" s="86"/>
      <c r="MVZ7" s="86"/>
      <c r="MWA7" s="86"/>
      <c r="MWB7" s="86"/>
      <c r="MWC7" s="86"/>
      <c r="MWD7" s="86"/>
      <c r="MWE7" s="86"/>
      <c r="MWF7" s="86"/>
      <c r="MWG7" s="86"/>
      <c r="MWH7" s="86"/>
      <c r="MWI7" s="86"/>
      <c r="MWJ7" s="86"/>
      <c r="MWK7" s="86"/>
      <c r="MWL7" s="86"/>
      <c r="MWM7" s="86"/>
      <c r="MWN7" s="86"/>
      <c r="MWO7" s="86"/>
      <c r="MWP7" s="86"/>
      <c r="MWQ7" s="86"/>
      <c r="MWR7" s="86"/>
      <c r="MWS7" s="86"/>
      <c r="MWT7" s="86"/>
      <c r="MWU7" s="86"/>
      <c r="MWV7" s="86"/>
      <c r="MWW7" s="86"/>
      <c r="MWX7" s="86"/>
      <c r="MWY7" s="86"/>
      <c r="MWZ7" s="86"/>
      <c r="MXA7" s="86"/>
      <c r="MXB7" s="86"/>
      <c r="MXC7" s="86"/>
      <c r="MXD7" s="86"/>
      <c r="MXE7" s="86"/>
      <c r="MXF7" s="86"/>
      <c r="MXG7" s="86"/>
      <c r="MXH7" s="86"/>
      <c r="MXI7" s="86"/>
      <c r="MXJ7" s="86"/>
      <c r="MXK7" s="86"/>
      <c r="MXL7" s="86"/>
      <c r="MXM7" s="86"/>
      <c r="MXN7" s="86"/>
      <c r="MXO7" s="86"/>
      <c r="MXP7" s="86"/>
      <c r="MXQ7" s="86"/>
      <c r="MXR7" s="86"/>
      <c r="MXS7" s="86"/>
      <c r="MXT7" s="86"/>
      <c r="MXU7" s="86"/>
      <c r="MXV7" s="86"/>
      <c r="MXW7" s="86"/>
      <c r="MXX7" s="86"/>
      <c r="MXY7" s="86"/>
      <c r="MXZ7" s="86"/>
      <c r="MYA7" s="86"/>
      <c r="MYB7" s="86"/>
      <c r="MYC7" s="86"/>
      <c r="MYD7" s="86"/>
      <c r="MYE7" s="86"/>
      <c r="MYF7" s="86"/>
      <c r="MYG7" s="86"/>
      <c r="MYH7" s="86"/>
      <c r="MYI7" s="86"/>
      <c r="MYJ7" s="86"/>
      <c r="MYK7" s="86"/>
      <c r="MYL7" s="86"/>
      <c r="MYM7" s="86"/>
      <c r="MYN7" s="86"/>
      <c r="MYO7" s="86"/>
      <c r="MYP7" s="86"/>
      <c r="MYQ7" s="86"/>
      <c r="MYR7" s="86"/>
      <c r="MYS7" s="86"/>
      <c r="MYT7" s="86"/>
      <c r="MYU7" s="86"/>
      <c r="MYV7" s="86"/>
      <c r="MYW7" s="86"/>
      <c r="MYX7" s="86"/>
      <c r="MYY7" s="86"/>
      <c r="MYZ7" s="86"/>
      <c r="MZA7" s="86"/>
      <c r="MZB7" s="86"/>
      <c r="MZC7" s="86"/>
      <c r="MZD7" s="86"/>
      <c r="MZE7" s="86"/>
      <c r="MZF7" s="86"/>
      <c r="MZG7" s="86"/>
      <c r="MZH7" s="86"/>
      <c r="MZI7" s="86"/>
      <c r="MZJ7" s="86"/>
      <c r="MZK7" s="86"/>
      <c r="MZL7" s="86"/>
      <c r="MZM7" s="86"/>
      <c r="MZN7" s="86"/>
      <c r="MZO7" s="86"/>
      <c r="MZP7" s="86"/>
      <c r="MZQ7" s="86"/>
      <c r="MZR7" s="86"/>
      <c r="MZS7" s="86"/>
      <c r="MZT7" s="86"/>
      <c r="MZU7" s="86"/>
      <c r="MZV7" s="86"/>
      <c r="MZW7" s="86"/>
      <c r="MZX7" s="86"/>
      <c r="MZY7" s="86"/>
      <c r="MZZ7" s="86"/>
      <c r="NAA7" s="86"/>
      <c r="NAB7" s="86"/>
      <c r="NAC7" s="86"/>
      <c r="NAD7" s="86"/>
      <c r="NAE7" s="86"/>
      <c r="NAF7" s="86"/>
      <c r="NAG7" s="86"/>
      <c r="NAH7" s="86"/>
      <c r="NAI7" s="86"/>
      <c r="NAJ7" s="86"/>
      <c r="NAK7" s="86"/>
      <c r="NAL7" s="86"/>
      <c r="NAM7" s="86"/>
      <c r="NAN7" s="86"/>
      <c r="NAO7" s="86"/>
      <c r="NAP7" s="86"/>
      <c r="NAQ7" s="86"/>
      <c r="NAR7" s="86"/>
      <c r="NAS7" s="86"/>
      <c r="NAT7" s="86"/>
      <c r="NAU7" s="86"/>
      <c r="NAV7" s="86"/>
      <c r="NAW7" s="86"/>
      <c r="NAX7" s="86"/>
      <c r="NAY7" s="86"/>
      <c r="NAZ7" s="86"/>
      <c r="NBA7" s="86"/>
      <c r="NBB7" s="86"/>
      <c r="NBC7" s="86"/>
      <c r="NBD7" s="86"/>
      <c r="NBE7" s="86"/>
      <c r="NBF7" s="86"/>
      <c r="NBG7" s="86"/>
      <c r="NBH7" s="86"/>
      <c r="NBI7" s="86"/>
      <c r="NBJ7" s="86"/>
      <c r="NBK7" s="86"/>
      <c r="NBL7" s="86"/>
      <c r="NBM7" s="86"/>
      <c r="NBN7" s="86"/>
      <c r="NBO7" s="86"/>
      <c r="NBP7" s="86"/>
      <c r="NBQ7" s="86"/>
      <c r="NBR7" s="86"/>
      <c r="NBS7" s="86"/>
      <c r="NBT7" s="86"/>
      <c r="NBU7" s="86"/>
      <c r="NBV7" s="86"/>
      <c r="NBW7" s="86"/>
      <c r="NBX7" s="86"/>
      <c r="NBY7" s="86"/>
      <c r="NBZ7" s="86"/>
      <c r="NCA7" s="86"/>
      <c r="NCB7" s="86"/>
      <c r="NCC7" s="86"/>
      <c r="NCD7" s="86"/>
      <c r="NCE7" s="86"/>
      <c r="NCF7" s="86"/>
      <c r="NCG7" s="86"/>
      <c r="NCH7" s="86"/>
      <c r="NCI7" s="86"/>
      <c r="NCJ7" s="86"/>
      <c r="NCK7" s="86"/>
      <c r="NCL7" s="86"/>
      <c r="NCM7" s="86"/>
      <c r="NCN7" s="86"/>
      <c r="NCO7" s="86"/>
      <c r="NCP7" s="86"/>
      <c r="NCQ7" s="86"/>
      <c r="NCR7" s="86"/>
      <c r="NCS7" s="86"/>
      <c r="NCT7" s="86"/>
      <c r="NCU7" s="86"/>
      <c r="NCV7" s="86"/>
      <c r="NCW7" s="86"/>
      <c r="NCX7" s="86"/>
      <c r="NCY7" s="86"/>
      <c r="NCZ7" s="86"/>
      <c r="NDA7" s="86"/>
      <c r="NDB7" s="86"/>
      <c r="NDC7" s="86"/>
      <c r="NDD7" s="86"/>
      <c r="NDE7" s="86"/>
      <c r="NDF7" s="86"/>
      <c r="NDG7" s="86"/>
      <c r="NDH7" s="86"/>
      <c r="NDI7" s="86"/>
      <c r="NDJ7" s="86"/>
      <c r="NDK7" s="86"/>
      <c r="NDL7" s="86"/>
      <c r="NDM7" s="86"/>
      <c r="NDN7" s="86"/>
      <c r="NDO7" s="86"/>
      <c r="NDP7" s="86"/>
      <c r="NDQ7" s="86"/>
      <c r="NDR7" s="86"/>
      <c r="NDS7" s="86"/>
      <c r="NDT7" s="86"/>
      <c r="NDU7" s="86"/>
      <c r="NDV7" s="86"/>
      <c r="NDW7" s="86"/>
      <c r="NDX7" s="86"/>
      <c r="NDY7" s="86"/>
      <c r="NDZ7" s="86"/>
      <c r="NEA7" s="86"/>
      <c r="NEB7" s="86"/>
      <c r="NEC7" s="86"/>
      <c r="NED7" s="86"/>
      <c r="NEE7" s="86"/>
      <c r="NEF7" s="86"/>
      <c r="NEG7" s="86"/>
      <c r="NEH7" s="86"/>
      <c r="NEI7" s="86"/>
      <c r="NEJ7" s="86"/>
      <c r="NEK7" s="86"/>
      <c r="NEL7" s="86"/>
      <c r="NEM7" s="86"/>
      <c r="NEN7" s="86"/>
      <c r="NEO7" s="86"/>
      <c r="NEP7" s="86"/>
      <c r="NEQ7" s="86"/>
      <c r="NER7" s="86"/>
      <c r="NES7" s="86"/>
      <c r="NET7" s="86"/>
      <c r="NEU7" s="86"/>
      <c r="NEV7" s="86"/>
      <c r="NEW7" s="86"/>
      <c r="NEX7" s="86"/>
      <c r="NEY7" s="86"/>
      <c r="NEZ7" s="86"/>
      <c r="NFA7" s="86"/>
      <c r="NFB7" s="86"/>
      <c r="NFC7" s="86"/>
      <c r="NFD7" s="86"/>
      <c r="NFE7" s="86"/>
      <c r="NFF7" s="86"/>
      <c r="NFG7" s="86"/>
      <c r="NFH7" s="86"/>
      <c r="NFI7" s="86"/>
      <c r="NFJ7" s="86"/>
      <c r="NFK7" s="86"/>
      <c r="NFL7" s="86"/>
      <c r="NFM7" s="86"/>
      <c r="NFN7" s="86"/>
      <c r="NFO7" s="86"/>
      <c r="NFP7" s="86"/>
      <c r="NFQ7" s="86"/>
      <c r="NFR7" s="86"/>
      <c r="NFS7" s="86"/>
      <c r="NFT7" s="86"/>
      <c r="NFU7" s="86"/>
      <c r="NFV7" s="86"/>
      <c r="NFW7" s="86"/>
      <c r="NFX7" s="86"/>
      <c r="NFY7" s="86"/>
      <c r="NFZ7" s="86"/>
      <c r="NGA7" s="86"/>
      <c r="NGB7" s="86"/>
      <c r="NGC7" s="86"/>
      <c r="NGD7" s="86"/>
      <c r="NGE7" s="86"/>
      <c r="NGF7" s="86"/>
      <c r="NGG7" s="86"/>
      <c r="NGH7" s="86"/>
      <c r="NGI7" s="86"/>
      <c r="NGJ7" s="86"/>
      <c r="NGK7" s="86"/>
      <c r="NGL7" s="86"/>
      <c r="NGM7" s="86"/>
      <c r="NGN7" s="86"/>
      <c r="NGO7" s="86"/>
      <c r="NGP7" s="86"/>
      <c r="NGQ7" s="86"/>
      <c r="NGR7" s="86"/>
      <c r="NGS7" s="86"/>
      <c r="NGT7" s="86"/>
      <c r="NGU7" s="86"/>
      <c r="NGV7" s="86"/>
      <c r="NGW7" s="86"/>
      <c r="NGX7" s="86"/>
      <c r="NGY7" s="86"/>
      <c r="NGZ7" s="86"/>
      <c r="NHA7" s="86"/>
      <c r="NHB7" s="86"/>
      <c r="NHC7" s="86"/>
      <c r="NHD7" s="86"/>
      <c r="NHE7" s="86"/>
      <c r="NHF7" s="86"/>
      <c r="NHG7" s="86"/>
      <c r="NHH7" s="86"/>
      <c r="NHI7" s="86"/>
      <c r="NHJ7" s="86"/>
      <c r="NHK7" s="86"/>
      <c r="NHL7" s="86"/>
      <c r="NHM7" s="86"/>
      <c r="NHN7" s="86"/>
      <c r="NHO7" s="86"/>
      <c r="NHP7" s="86"/>
      <c r="NHQ7" s="86"/>
      <c r="NHR7" s="86"/>
      <c r="NHS7" s="86"/>
      <c r="NHT7" s="86"/>
      <c r="NHU7" s="86"/>
      <c r="NHV7" s="86"/>
      <c r="NHW7" s="86"/>
      <c r="NHX7" s="86"/>
      <c r="NHY7" s="86"/>
      <c r="NHZ7" s="86"/>
      <c r="NIA7" s="86"/>
      <c r="NIB7" s="86"/>
      <c r="NIC7" s="86"/>
      <c r="NID7" s="86"/>
      <c r="NIE7" s="86"/>
      <c r="NIF7" s="86"/>
      <c r="NIG7" s="86"/>
      <c r="NIH7" s="86"/>
      <c r="NII7" s="86"/>
      <c r="NIJ7" s="86"/>
      <c r="NIK7" s="86"/>
      <c r="NIL7" s="86"/>
      <c r="NIM7" s="86"/>
      <c r="NIN7" s="86"/>
      <c r="NIO7" s="86"/>
      <c r="NIP7" s="86"/>
      <c r="NIQ7" s="86"/>
      <c r="NIR7" s="86"/>
      <c r="NIS7" s="86"/>
      <c r="NIT7" s="86"/>
      <c r="NIU7" s="86"/>
      <c r="NIV7" s="86"/>
      <c r="NIW7" s="86"/>
      <c r="NIX7" s="86"/>
      <c r="NIY7" s="86"/>
      <c r="NIZ7" s="86"/>
      <c r="NJA7" s="86"/>
      <c r="NJB7" s="86"/>
      <c r="NJC7" s="86"/>
      <c r="NJD7" s="86"/>
      <c r="NJE7" s="86"/>
      <c r="NJF7" s="86"/>
      <c r="NJG7" s="86"/>
      <c r="NJH7" s="86"/>
      <c r="NJI7" s="86"/>
      <c r="NJJ7" s="86"/>
      <c r="NJK7" s="86"/>
      <c r="NJL7" s="86"/>
      <c r="NJM7" s="86"/>
      <c r="NJN7" s="86"/>
      <c r="NJO7" s="86"/>
      <c r="NJP7" s="86"/>
      <c r="NJQ7" s="86"/>
      <c r="NJR7" s="86"/>
      <c r="NJS7" s="86"/>
      <c r="NJT7" s="86"/>
      <c r="NJU7" s="86"/>
      <c r="NJV7" s="86"/>
      <c r="NJW7" s="86"/>
      <c r="NJX7" s="86"/>
      <c r="NJY7" s="86"/>
      <c r="NJZ7" s="86"/>
      <c r="NKA7" s="86"/>
      <c r="NKB7" s="86"/>
      <c r="NKC7" s="86"/>
      <c r="NKD7" s="86"/>
      <c r="NKE7" s="86"/>
      <c r="NKF7" s="86"/>
      <c r="NKG7" s="86"/>
      <c r="NKH7" s="86"/>
      <c r="NKI7" s="86"/>
      <c r="NKJ7" s="86"/>
      <c r="NKK7" s="86"/>
      <c r="NKL7" s="86"/>
      <c r="NKM7" s="86"/>
      <c r="NKN7" s="86"/>
      <c r="NKO7" s="86"/>
      <c r="NKP7" s="86"/>
      <c r="NKQ7" s="86"/>
      <c r="NKR7" s="86"/>
      <c r="NKS7" s="86"/>
      <c r="NKT7" s="86"/>
      <c r="NKU7" s="86"/>
      <c r="NKV7" s="86"/>
      <c r="NKW7" s="86"/>
      <c r="NKX7" s="86"/>
      <c r="NKY7" s="86"/>
      <c r="NKZ7" s="86"/>
      <c r="NLA7" s="86"/>
      <c r="NLB7" s="86"/>
      <c r="NLC7" s="86"/>
      <c r="NLD7" s="86"/>
      <c r="NLE7" s="86"/>
      <c r="NLF7" s="86"/>
      <c r="NLG7" s="86"/>
      <c r="NLH7" s="86"/>
      <c r="NLI7" s="86"/>
      <c r="NLJ7" s="86"/>
      <c r="NLK7" s="86"/>
      <c r="NLL7" s="86"/>
      <c r="NLM7" s="86"/>
      <c r="NLN7" s="86"/>
      <c r="NLO7" s="86"/>
      <c r="NLP7" s="86"/>
      <c r="NLQ7" s="86"/>
      <c r="NLR7" s="86"/>
      <c r="NLS7" s="86"/>
      <c r="NLT7" s="86"/>
      <c r="NLU7" s="86"/>
      <c r="NLV7" s="86"/>
      <c r="NLW7" s="86"/>
      <c r="NLX7" s="86"/>
      <c r="NLY7" s="86"/>
      <c r="NLZ7" s="86"/>
      <c r="NMA7" s="86"/>
      <c r="NMB7" s="86"/>
      <c r="NMC7" s="86"/>
      <c r="NMD7" s="86"/>
      <c r="NME7" s="86"/>
      <c r="NMF7" s="86"/>
      <c r="NMG7" s="86"/>
      <c r="NMH7" s="86"/>
      <c r="NMI7" s="86"/>
      <c r="NMJ7" s="86"/>
      <c r="NMK7" s="86"/>
      <c r="NML7" s="86"/>
      <c r="NMM7" s="86"/>
      <c r="NMN7" s="86"/>
      <c r="NMO7" s="86"/>
      <c r="NMP7" s="86"/>
      <c r="NMQ7" s="86"/>
      <c r="NMR7" s="86"/>
      <c r="NMS7" s="86"/>
      <c r="NMT7" s="86"/>
      <c r="NMU7" s="86"/>
      <c r="NMV7" s="86"/>
      <c r="NMW7" s="86"/>
      <c r="NMX7" s="86"/>
      <c r="NMY7" s="86"/>
      <c r="NMZ7" s="86"/>
      <c r="NNA7" s="86"/>
      <c r="NNB7" s="86"/>
      <c r="NNC7" s="86"/>
      <c r="NND7" s="86"/>
      <c r="NNE7" s="86"/>
      <c r="NNF7" s="86"/>
      <c r="NNG7" s="86"/>
      <c r="NNH7" s="86"/>
      <c r="NNI7" s="86"/>
      <c r="NNJ7" s="86"/>
      <c r="NNK7" s="86"/>
      <c r="NNL7" s="86"/>
      <c r="NNM7" s="86"/>
      <c r="NNN7" s="86"/>
      <c r="NNO7" s="86"/>
      <c r="NNP7" s="86"/>
      <c r="NNQ7" s="86"/>
      <c r="NNR7" s="86"/>
      <c r="NNS7" s="86"/>
      <c r="NNT7" s="86"/>
      <c r="NNU7" s="86"/>
      <c r="NNV7" s="86"/>
      <c r="NNW7" s="86"/>
      <c r="NNX7" s="86"/>
      <c r="NNY7" s="86"/>
      <c r="NNZ7" s="86"/>
      <c r="NOA7" s="86"/>
      <c r="NOB7" s="86"/>
      <c r="NOC7" s="86"/>
      <c r="NOD7" s="86"/>
      <c r="NOE7" s="86"/>
      <c r="NOF7" s="86"/>
      <c r="NOG7" s="86"/>
      <c r="NOH7" s="86"/>
      <c r="NOI7" s="86"/>
      <c r="NOJ7" s="86"/>
      <c r="NOK7" s="86"/>
      <c r="NOL7" s="86"/>
      <c r="NOM7" s="86"/>
      <c r="NON7" s="86"/>
      <c r="NOO7" s="86"/>
      <c r="NOP7" s="86"/>
      <c r="NOQ7" s="86"/>
      <c r="NOR7" s="86"/>
      <c r="NOS7" s="86"/>
      <c r="NOT7" s="86"/>
      <c r="NOU7" s="86"/>
      <c r="NOV7" s="86"/>
      <c r="NOW7" s="86"/>
      <c r="NOX7" s="86"/>
      <c r="NOY7" s="86"/>
      <c r="NOZ7" s="86"/>
      <c r="NPA7" s="86"/>
      <c r="NPB7" s="86"/>
      <c r="NPC7" s="86"/>
      <c r="NPD7" s="86"/>
      <c r="NPE7" s="86"/>
      <c r="NPF7" s="86"/>
      <c r="NPG7" s="86"/>
      <c r="NPH7" s="86"/>
      <c r="NPI7" s="86"/>
      <c r="NPJ7" s="86"/>
      <c r="NPK7" s="86"/>
      <c r="NPL7" s="86"/>
      <c r="NPM7" s="86"/>
      <c r="NPN7" s="86"/>
      <c r="NPO7" s="86"/>
      <c r="NPP7" s="86"/>
      <c r="NPQ7" s="86"/>
      <c r="NPR7" s="86"/>
      <c r="NPS7" s="86"/>
      <c r="NPT7" s="86"/>
      <c r="NPU7" s="86"/>
      <c r="NPV7" s="86"/>
      <c r="NPW7" s="86"/>
      <c r="NPX7" s="86"/>
      <c r="NPY7" s="86"/>
      <c r="NPZ7" s="86"/>
      <c r="NQA7" s="86"/>
      <c r="NQB7" s="86"/>
      <c r="NQC7" s="86"/>
      <c r="NQD7" s="86"/>
      <c r="NQE7" s="86"/>
      <c r="NQF7" s="86"/>
      <c r="NQG7" s="86"/>
      <c r="NQH7" s="86"/>
      <c r="NQI7" s="86"/>
      <c r="NQJ7" s="86"/>
      <c r="NQK7" s="86"/>
      <c r="NQL7" s="86"/>
      <c r="NQM7" s="86"/>
      <c r="NQN7" s="86"/>
      <c r="NQO7" s="86"/>
      <c r="NQP7" s="86"/>
      <c r="NQQ7" s="86"/>
      <c r="NQR7" s="86"/>
      <c r="NQS7" s="86"/>
      <c r="NQT7" s="86"/>
      <c r="NQU7" s="86"/>
      <c r="NQV7" s="86"/>
      <c r="NQW7" s="86"/>
      <c r="NQX7" s="86"/>
      <c r="NQY7" s="86"/>
      <c r="NQZ7" s="86"/>
      <c r="NRA7" s="86"/>
      <c r="NRB7" s="86"/>
      <c r="NRC7" s="86"/>
      <c r="NRD7" s="86"/>
      <c r="NRE7" s="86"/>
      <c r="NRF7" s="86"/>
      <c r="NRG7" s="86"/>
      <c r="NRH7" s="86"/>
      <c r="NRI7" s="86"/>
      <c r="NRJ7" s="86"/>
      <c r="NRK7" s="86"/>
      <c r="NRL7" s="86"/>
      <c r="NRM7" s="86"/>
      <c r="NRN7" s="86"/>
      <c r="NRO7" s="86"/>
      <c r="NRP7" s="86"/>
      <c r="NRQ7" s="86"/>
      <c r="NRR7" s="86"/>
      <c r="NRS7" s="86"/>
      <c r="NRT7" s="86"/>
      <c r="NRU7" s="86"/>
      <c r="NRV7" s="86"/>
      <c r="NRW7" s="86"/>
      <c r="NRX7" s="86"/>
      <c r="NRY7" s="86"/>
      <c r="NRZ7" s="86"/>
      <c r="NSA7" s="86"/>
      <c r="NSB7" s="86"/>
      <c r="NSC7" s="86"/>
      <c r="NSD7" s="86"/>
      <c r="NSE7" s="86"/>
      <c r="NSF7" s="86"/>
      <c r="NSG7" s="86"/>
      <c r="NSH7" s="86"/>
      <c r="NSI7" s="86"/>
      <c r="NSJ7" s="86"/>
      <c r="NSK7" s="86"/>
      <c r="NSL7" s="86"/>
      <c r="NSM7" s="86"/>
      <c r="NSN7" s="86"/>
      <c r="NSO7" s="86"/>
      <c r="NSP7" s="86"/>
      <c r="NSQ7" s="86"/>
      <c r="NSR7" s="86"/>
      <c r="NSS7" s="86"/>
      <c r="NST7" s="86"/>
      <c r="NSU7" s="86"/>
      <c r="NSV7" s="86"/>
      <c r="NSW7" s="86"/>
      <c r="NSX7" s="86"/>
      <c r="NSY7" s="86"/>
      <c r="NSZ7" s="86"/>
      <c r="NTA7" s="86"/>
      <c r="NTB7" s="86"/>
      <c r="NTC7" s="86"/>
      <c r="NTD7" s="86"/>
      <c r="NTE7" s="86"/>
      <c r="NTF7" s="86"/>
      <c r="NTG7" s="86"/>
      <c r="NTH7" s="86"/>
      <c r="NTI7" s="86"/>
      <c r="NTJ7" s="86"/>
      <c r="NTK7" s="86"/>
      <c r="NTL7" s="86"/>
      <c r="NTM7" s="86"/>
      <c r="NTN7" s="86"/>
      <c r="NTO7" s="86"/>
      <c r="NTP7" s="86"/>
      <c r="NTQ7" s="86"/>
      <c r="NTR7" s="86"/>
      <c r="NTS7" s="86"/>
      <c r="NTT7" s="86"/>
      <c r="NTU7" s="86"/>
      <c r="NTV7" s="86"/>
      <c r="NTW7" s="86"/>
      <c r="NTX7" s="86"/>
      <c r="NTY7" s="86"/>
      <c r="NTZ7" s="86"/>
      <c r="NUA7" s="86"/>
      <c r="NUB7" s="86"/>
      <c r="NUC7" s="86"/>
      <c r="NUD7" s="86"/>
      <c r="NUE7" s="86"/>
      <c r="NUF7" s="86"/>
      <c r="NUG7" s="86"/>
      <c r="NUH7" s="86"/>
      <c r="NUI7" s="86"/>
      <c r="NUJ7" s="86"/>
      <c r="NUK7" s="86"/>
      <c r="NUL7" s="86"/>
      <c r="NUM7" s="86"/>
      <c r="NUN7" s="86"/>
      <c r="NUO7" s="86"/>
      <c r="NUP7" s="86"/>
      <c r="NUQ7" s="86"/>
      <c r="NUR7" s="86"/>
      <c r="NUS7" s="86"/>
      <c r="NUT7" s="86"/>
      <c r="NUU7" s="86"/>
      <c r="NUV7" s="86"/>
      <c r="NUW7" s="86"/>
      <c r="NUX7" s="86"/>
      <c r="NUY7" s="86"/>
      <c r="NUZ7" s="86"/>
      <c r="NVA7" s="86"/>
      <c r="NVB7" s="86"/>
      <c r="NVC7" s="86"/>
      <c r="NVD7" s="86"/>
      <c r="NVE7" s="86"/>
      <c r="NVF7" s="86"/>
      <c r="NVG7" s="86"/>
      <c r="NVH7" s="86"/>
      <c r="NVI7" s="86"/>
      <c r="NVJ7" s="86"/>
      <c r="NVK7" s="86"/>
      <c r="NVL7" s="86"/>
      <c r="NVM7" s="86"/>
      <c r="NVN7" s="86"/>
      <c r="NVO7" s="86"/>
      <c r="NVP7" s="86"/>
      <c r="NVQ7" s="86"/>
      <c r="NVR7" s="86"/>
      <c r="NVS7" s="86"/>
      <c r="NVT7" s="86"/>
      <c r="NVU7" s="86"/>
      <c r="NVV7" s="86"/>
      <c r="NVW7" s="86"/>
      <c r="NVX7" s="86"/>
      <c r="NVY7" s="86"/>
      <c r="NVZ7" s="86"/>
      <c r="NWA7" s="86"/>
      <c r="NWB7" s="86"/>
      <c r="NWC7" s="86"/>
      <c r="NWD7" s="86"/>
      <c r="NWE7" s="86"/>
      <c r="NWF7" s="86"/>
      <c r="NWG7" s="86"/>
      <c r="NWH7" s="86"/>
      <c r="NWI7" s="86"/>
      <c r="NWJ7" s="86"/>
      <c r="NWK7" s="86"/>
      <c r="NWL7" s="86"/>
      <c r="NWM7" s="86"/>
      <c r="NWN7" s="86"/>
      <c r="NWO7" s="86"/>
      <c r="NWP7" s="86"/>
      <c r="NWQ7" s="86"/>
      <c r="NWR7" s="86"/>
      <c r="NWS7" s="86"/>
      <c r="NWT7" s="86"/>
      <c r="NWU7" s="86"/>
      <c r="NWV7" s="86"/>
      <c r="NWW7" s="86"/>
      <c r="NWX7" s="86"/>
      <c r="NWY7" s="86"/>
      <c r="NWZ7" s="86"/>
      <c r="NXA7" s="86"/>
      <c r="NXB7" s="86"/>
      <c r="NXC7" s="86"/>
      <c r="NXD7" s="86"/>
      <c r="NXE7" s="86"/>
      <c r="NXF7" s="86"/>
      <c r="NXG7" s="86"/>
      <c r="NXH7" s="86"/>
      <c r="NXI7" s="86"/>
      <c r="NXJ7" s="86"/>
      <c r="NXK7" s="86"/>
      <c r="NXL7" s="86"/>
      <c r="NXM7" s="86"/>
      <c r="NXN7" s="86"/>
      <c r="NXO7" s="86"/>
      <c r="NXP7" s="86"/>
      <c r="NXQ7" s="86"/>
      <c r="NXR7" s="86"/>
      <c r="NXS7" s="86"/>
      <c r="NXT7" s="86"/>
      <c r="NXU7" s="86"/>
      <c r="NXV7" s="86"/>
      <c r="NXW7" s="86"/>
      <c r="NXX7" s="86"/>
      <c r="NXY7" s="86"/>
      <c r="NXZ7" s="86"/>
      <c r="NYA7" s="86"/>
      <c r="NYB7" s="86"/>
      <c r="NYC7" s="86"/>
      <c r="NYD7" s="86"/>
      <c r="NYE7" s="86"/>
      <c r="NYF7" s="86"/>
      <c r="NYG7" s="86"/>
      <c r="NYH7" s="86"/>
      <c r="NYI7" s="86"/>
      <c r="NYJ7" s="86"/>
      <c r="NYK7" s="86"/>
      <c r="NYL7" s="86"/>
      <c r="NYM7" s="86"/>
      <c r="NYN7" s="86"/>
      <c r="NYO7" s="86"/>
      <c r="NYP7" s="86"/>
      <c r="NYQ7" s="86"/>
      <c r="NYR7" s="86"/>
      <c r="NYS7" s="86"/>
      <c r="NYT7" s="86"/>
      <c r="NYU7" s="86"/>
      <c r="NYV7" s="86"/>
      <c r="NYW7" s="86"/>
      <c r="NYX7" s="86"/>
      <c r="NYY7" s="86"/>
      <c r="NYZ7" s="86"/>
      <c r="NZA7" s="86"/>
      <c r="NZB7" s="86"/>
      <c r="NZC7" s="86"/>
      <c r="NZD7" s="86"/>
      <c r="NZE7" s="86"/>
      <c r="NZF7" s="86"/>
      <c r="NZG7" s="86"/>
      <c r="NZH7" s="86"/>
      <c r="NZI7" s="86"/>
      <c r="NZJ7" s="86"/>
      <c r="NZK7" s="86"/>
      <c r="NZL7" s="86"/>
      <c r="NZM7" s="86"/>
      <c r="NZN7" s="86"/>
      <c r="NZO7" s="86"/>
      <c r="NZP7" s="86"/>
      <c r="NZQ7" s="86"/>
      <c r="NZR7" s="86"/>
      <c r="NZS7" s="86"/>
      <c r="NZT7" s="86"/>
      <c r="NZU7" s="86"/>
      <c r="NZV7" s="86"/>
      <c r="NZW7" s="86"/>
      <c r="NZX7" s="86"/>
      <c r="NZY7" s="86"/>
      <c r="NZZ7" s="86"/>
      <c r="OAA7" s="86"/>
      <c r="OAB7" s="86"/>
      <c r="OAC7" s="86"/>
      <c r="OAD7" s="86"/>
      <c r="OAE7" s="86"/>
      <c r="OAF7" s="86"/>
      <c r="OAG7" s="86"/>
      <c r="OAH7" s="86"/>
      <c r="OAI7" s="86"/>
      <c r="OAJ7" s="86"/>
      <c r="OAK7" s="86"/>
      <c r="OAL7" s="86"/>
      <c r="OAM7" s="86"/>
      <c r="OAN7" s="86"/>
      <c r="OAO7" s="86"/>
      <c r="OAP7" s="86"/>
      <c r="OAQ7" s="86"/>
      <c r="OAR7" s="86"/>
      <c r="OAS7" s="86"/>
      <c r="OAT7" s="86"/>
      <c r="OAU7" s="86"/>
      <c r="OAV7" s="86"/>
      <c r="OAW7" s="86"/>
      <c r="OAX7" s="86"/>
      <c r="OAY7" s="86"/>
      <c r="OAZ7" s="86"/>
      <c r="OBA7" s="86"/>
      <c r="OBB7" s="86"/>
      <c r="OBC7" s="86"/>
      <c r="OBD7" s="86"/>
      <c r="OBE7" s="86"/>
      <c r="OBF7" s="86"/>
      <c r="OBG7" s="86"/>
      <c r="OBH7" s="86"/>
      <c r="OBI7" s="86"/>
      <c r="OBJ7" s="86"/>
      <c r="OBK7" s="86"/>
      <c r="OBL7" s="86"/>
      <c r="OBM7" s="86"/>
      <c r="OBN7" s="86"/>
      <c r="OBO7" s="86"/>
      <c r="OBP7" s="86"/>
      <c r="OBQ7" s="86"/>
      <c r="OBR7" s="86"/>
      <c r="OBS7" s="86"/>
      <c r="OBT7" s="86"/>
      <c r="OBU7" s="86"/>
      <c r="OBV7" s="86"/>
      <c r="OBW7" s="86"/>
      <c r="OBX7" s="86"/>
      <c r="OBY7" s="86"/>
      <c r="OBZ7" s="86"/>
      <c r="OCA7" s="86"/>
      <c r="OCB7" s="86"/>
      <c r="OCC7" s="86"/>
      <c r="OCD7" s="86"/>
      <c r="OCE7" s="86"/>
      <c r="OCF7" s="86"/>
      <c r="OCG7" s="86"/>
      <c r="OCH7" s="86"/>
      <c r="OCI7" s="86"/>
      <c r="OCJ7" s="86"/>
      <c r="OCK7" s="86"/>
      <c r="OCL7" s="86"/>
      <c r="OCM7" s="86"/>
      <c r="OCN7" s="86"/>
      <c r="OCO7" s="86"/>
      <c r="OCP7" s="86"/>
      <c r="OCQ7" s="86"/>
      <c r="OCR7" s="86"/>
      <c r="OCS7" s="86"/>
      <c r="OCT7" s="86"/>
      <c r="OCU7" s="86"/>
      <c r="OCV7" s="86"/>
      <c r="OCW7" s="86"/>
      <c r="OCX7" s="86"/>
      <c r="OCY7" s="86"/>
      <c r="OCZ7" s="86"/>
      <c r="ODA7" s="86"/>
      <c r="ODB7" s="86"/>
      <c r="ODC7" s="86"/>
      <c r="ODD7" s="86"/>
      <c r="ODE7" s="86"/>
      <c r="ODF7" s="86"/>
      <c r="ODG7" s="86"/>
      <c r="ODH7" s="86"/>
      <c r="ODI7" s="86"/>
      <c r="ODJ7" s="86"/>
      <c r="ODK7" s="86"/>
      <c r="ODL7" s="86"/>
      <c r="ODM7" s="86"/>
      <c r="ODN7" s="86"/>
      <c r="ODO7" s="86"/>
      <c r="ODP7" s="86"/>
      <c r="ODQ7" s="86"/>
      <c r="ODR7" s="86"/>
      <c r="ODS7" s="86"/>
      <c r="ODT7" s="86"/>
      <c r="ODU7" s="86"/>
      <c r="ODV7" s="86"/>
      <c r="ODW7" s="86"/>
      <c r="ODX7" s="86"/>
      <c r="ODY7" s="86"/>
      <c r="ODZ7" s="86"/>
      <c r="OEA7" s="86"/>
      <c r="OEB7" s="86"/>
      <c r="OEC7" s="86"/>
      <c r="OED7" s="86"/>
      <c r="OEE7" s="86"/>
      <c r="OEF7" s="86"/>
      <c r="OEG7" s="86"/>
      <c r="OEH7" s="86"/>
      <c r="OEI7" s="86"/>
      <c r="OEJ7" s="86"/>
      <c r="OEK7" s="86"/>
      <c r="OEL7" s="86"/>
      <c r="OEM7" s="86"/>
      <c r="OEN7" s="86"/>
      <c r="OEO7" s="86"/>
      <c r="OEP7" s="86"/>
      <c r="OEQ7" s="86"/>
      <c r="OER7" s="86"/>
      <c r="OES7" s="86"/>
      <c r="OET7" s="86"/>
      <c r="OEU7" s="86"/>
      <c r="OEV7" s="86"/>
      <c r="OEW7" s="86"/>
      <c r="OEX7" s="86"/>
      <c r="OEY7" s="86"/>
      <c r="OEZ7" s="86"/>
      <c r="OFA7" s="86"/>
      <c r="OFB7" s="86"/>
      <c r="OFC7" s="86"/>
      <c r="OFD7" s="86"/>
      <c r="OFE7" s="86"/>
      <c r="OFF7" s="86"/>
      <c r="OFG7" s="86"/>
      <c r="OFH7" s="86"/>
      <c r="OFI7" s="86"/>
      <c r="OFJ7" s="86"/>
      <c r="OFK7" s="86"/>
      <c r="OFL7" s="86"/>
      <c r="OFM7" s="86"/>
      <c r="OFN7" s="86"/>
      <c r="OFO7" s="86"/>
      <c r="OFP7" s="86"/>
      <c r="OFQ7" s="86"/>
      <c r="OFR7" s="86"/>
      <c r="OFS7" s="86"/>
      <c r="OFT7" s="86"/>
      <c r="OFU7" s="86"/>
      <c r="OFV7" s="86"/>
      <c r="OFW7" s="86"/>
      <c r="OFX7" s="86"/>
      <c r="OFY7" s="86"/>
      <c r="OFZ7" s="86"/>
      <c r="OGA7" s="86"/>
      <c r="OGB7" s="86"/>
      <c r="OGC7" s="86"/>
      <c r="OGD7" s="86"/>
      <c r="OGE7" s="86"/>
      <c r="OGF7" s="86"/>
      <c r="OGG7" s="86"/>
      <c r="OGH7" s="86"/>
      <c r="OGI7" s="86"/>
      <c r="OGJ7" s="86"/>
      <c r="OGK7" s="86"/>
      <c r="OGL7" s="86"/>
      <c r="OGM7" s="86"/>
      <c r="OGN7" s="86"/>
      <c r="OGO7" s="86"/>
      <c r="OGP7" s="86"/>
      <c r="OGQ7" s="86"/>
      <c r="OGR7" s="86"/>
      <c r="OGS7" s="86"/>
      <c r="OGT7" s="86"/>
      <c r="OGU7" s="86"/>
      <c r="OGV7" s="86"/>
      <c r="OGW7" s="86"/>
      <c r="OGX7" s="86"/>
      <c r="OGY7" s="86"/>
      <c r="OGZ7" s="86"/>
      <c r="OHA7" s="86"/>
      <c r="OHB7" s="86"/>
      <c r="OHC7" s="86"/>
      <c r="OHD7" s="86"/>
      <c r="OHE7" s="86"/>
      <c r="OHF7" s="86"/>
      <c r="OHG7" s="86"/>
      <c r="OHH7" s="86"/>
      <c r="OHI7" s="86"/>
      <c r="OHJ7" s="86"/>
      <c r="OHK7" s="86"/>
      <c r="OHL7" s="86"/>
      <c r="OHM7" s="86"/>
      <c r="OHN7" s="86"/>
      <c r="OHO7" s="86"/>
      <c r="OHP7" s="86"/>
      <c r="OHQ7" s="86"/>
      <c r="OHR7" s="86"/>
      <c r="OHS7" s="86"/>
      <c r="OHT7" s="86"/>
      <c r="OHU7" s="86"/>
      <c r="OHV7" s="86"/>
      <c r="OHW7" s="86"/>
      <c r="OHX7" s="86"/>
      <c r="OHY7" s="86"/>
      <c r="OHZ7" s="86"/>
      <c r="OIA7" s="86"/>
      <c r="OIB7" s="86"/>
      <c r="OIC7" s="86"/>
      <c r="OID7" s="86"/>
      <c r="OIE7" s="86"/>
      <c r="OIF7" s="86"/>
      <c r="OIG7" s="86"/>
      <c r="OIH7" s="86"/>
      <c r="OII7" s="86"/>
      <c r="OIJ7" s="86"/>
      <c r="OIK7" s="86"/>
      <c r="OIL7" s="86"/>
      <c r="OIM7" s="86"/>
      <c r="OIN7" s="86"/>
      <c r="OIO7" s="86"/>
      <c r="OIP7" s="86"/>
      <c r="OIQ7" s="86"/>
      <c r="OIR7" s="86"/>
      <c r="OIS7" s="86"/>
      <c r="OIT7" s="86"/>
      <c r="OIU7" s="86"/>
      <c r="OIV7" s="86"/>
      <c r="OIW7" s="86"/>
      <c r="OIX7" s="86"/>
      <c r="OIY7" s="86"/>
      <c r="OIZ7" s="86"/>
      <c r="OJA7" s="86"/>
      <c r="OJB7" s="86"/>
      <c r="OJC7" s="86"/>
      <c r="OJD7" s="86"/>
      <c r="OJE7" s="86"/>
      <c r="OJF7" s="86"/>
      <c r="OJG7" s="86"/>
      <c r="OJH7" s="86"/>
      <c r="OJI7" s="86"/>
      <c r="OJJ7" s="86"/>
      <c r="OJK7" s="86"/>
      <c r="OJL7" s="86"/>
      <c r="OJM7" s="86"/>
      <c r="OJN7" s="86"/>
      <c r="OJO7" s="86"/>
      <c r="OJP7" s="86"/>
      <c r="OJQ7" s="86"/>
      <c r="OJR7" s="86"/>
      <c r="OJS7" s="86"/>
      <c r="OJT7" s="86"/>
      <c r="OJU7" s="86"/>
      <c r="OJV7" s="86"/>
      <c r="OJW7" s="86"/>
      <c r="OJX7" s="86"/>
      <c r="OJY7" s="86"/>
      <c r="OJZ7" s="86"/>
      <c r="OKA7" s="86"/>
      <c r="OKB7" s="86"/>
      <c r="OKC7" s="86"/>
      <c r="OKD7" s="86"/>
      <c r="OKE7" s="86"/>
      <c r="OKF7" s="86"/>
      <c r="OKG7" s="86"/>
      <c r="OKH7" s="86"/>
      <c r="OKI7" s="86"/>
      <c r="OKJ7" s="86"/>
      <c r="OKK7" s="86"/>
      <c r="OKL7" s="86"/>
      <c r="OKM7" s="86"/>
      <c r="OKN7" s="86"/>
      <c r="OKO7" s="86"/>
      <c r="OKP7" s="86"/>
      <c r="OKQ7" s="86"/>
      <c r="OKR7" s="86"/>
      <c r="OKS7" s="86"/>
      <c r="OKT7" s="86"/>
      <c r="OKU7" s="86"/>
      <c r="OKV7" s="86"/>
      <c r="OKW7" s="86"/>
      <c r="OKX7" s="86"/>
      <c r="OKY7" s="86"/>
      <c r="OKZ7" s="86"/>
      <c r="OLA7" s="86"/>
      <c r="OLB7" s="86"/>
      <c r="OLC7" s="86"/>
      <c r="OLD7" s="86"/>
      <c r="OLE7" s="86"/>
      <c r="OLF7" s="86"/>
      <c r="OLG7" s="86"/>
      <c r="OLH7" s="86"/>
      <c r="OLI7" s="86"/>
      <c r="OLJ7" s="86"/>
      <c r="OLK7" s="86"/>
      <c r="OLL7" s="86"/>
      <c r="OLM7" s="86"/>
      <c r="OLN7" s="86"/>
      <c r="OLO7" s="86"/>
      <c r="OLP7" s="86"/>
      <c r="OLQ7" s="86"/>
      <c r="OLR7" s="86"/>
      <c r="OLS7" s="86"/>
      <c r="OLT7" s="86"/>
      <c r="OLU7" s="86"/>
      <c r="OLV7" s="86"/>
      <c r="OLW7" s="86"/>
      <c r="OLX7" s="86"/>
      <c r="OLY7" s="86"/>
      <c r="OLZ7" s="86"/>
      <c r="OMA7" s="86"/>
      <c r="OMB7" s="86"/>
      <c r="OMC7" s="86"/>
      <c r="OMD7" s="86"/>
      <c r="OME7" s="86"/>
      <c r="OMF7" s="86"/>
      <c r="OMG7" s="86"/>
      <c r="OMH7" s="86"/>
      <c r="OMI7" s="86"/>
      <c r="OMJ7" s="86"/>
      <c r="OMK7" s="86"/>
      <c r="OML7" s="86"/>
      <c r="OMM7" s="86"/>
      <c r="OMN7" s="86"/>
      <c r="OMO7" s="86"/>
      <c r="OMP7" s="86"/>
      <c r="OMQ7" s="86"/>
      <c r="OMR7" s="86"/>
      <c r="OMS7" s="86"/>
      <c r="OMT7" s="86"/>
      <c r="OMU7" s="86"/>
      <c r="OMV7" s="86"/>
      <c r="OMW7" s="86"/>
      <c r="OMX7" s="86"/>
      <c r="OMY7" s="86"/>
      <c r="OMZ7" s="86"/>
      <c r="ONA7" s="86"/>
      <c r="ONB7" s="86"/>
      <c r="ONC7" s="86"/>
      <c r="OND7" s="86"/>
      <c r="ONE7" s="86"/>
      <c r="ONF7" s="86"/>
      <c r="ONG7" s="86"/>
      <c r="ONH7" s="86"/>
      <c r="ONI7" s="86"/>
      <c r="ONJ7" s="86"/>
      <c r="ONK7" s="86"/>
      <c r="ONL7" s="86"/>
      <c r="ONM7" s="86"/>
      <c r="ONN7" s="86"/>
      <c r="ONO7" s="86"/>
      <c r="ONP7" s="86"/>
      <c r="ONQ7" s="86"/>
      <c r="ONR7" s="86"/>
      <c r="ONS7" s="86"/>
      <c r="ONT7" s="86"/>
      <c r="ONU7" s="86"/>
      <c r="ONV7" s="86"/>
      <c r="ONW7" s="86"/>
      <c r="ONX7" s="86"/>
      <c r="ONY7" s="86"/>
      <c r="ONZ7" s="86"/>
      <c r="OOA7" s="86"/>
      <c r="OOB7" s="86"/>
      <c r="OOC7" s="86"/>
      <c r="OOD7" s="86"/>
      <c r="OOE7" s="86"/>
      <c r="OOF7" s="86"/>
      <c r="OOG7" s="86"/>
      <c r="OOH7" s="86"/>
      <c r="OOI7" s="86"/>
      <c r="OOJ7" s="86"/>
      <c r="OOK7" s="86"/>
      <c r="OOL7" s="86"/>
      <c r="OOM7" s="86"/>
      <c r="OON7" s="86"/>
      <c r="OOO7" s="86"/>
      <c r="OOP7" s="86"/>
      <c r="OOQ7" s="86"/>
      <c r="OOR7" s="86"/>
      <c r="OOS7" s="86"/>
      <c r="OOT7" s="86"/>
      <c r="OOU7" s="86"/>
      <c r="OOV7" s="86"/>
      <c r="OOW7" s="86"/>
      <c r="OOX7" s="86"/>
      <c r="OOY7" s="86"/>
      <c r="OOZ7" s="86"/>
      <c r="OPA7" s="86"/>
      <c r="OPB7" s="86"/>
      <c r="OPC7" s="86"/>
      <c r="OPD7" s="86"/>
      <c r="OPE7" s="86"/>
      <c r="OPF7" s="86"/>
      <c r="OPG7" s="86"/>
      <c r="OPH7" s="86"/>
      <c r="OPI7" s="86"/>
      <c r="OPJ7" s="86"/>
      <c r="OPK7" s="86"/>
      <c r="OPL7" s="86"/>
      <c r="OPM7" s="86"/>
      <c r="OPN7" s="86"/>
      <c r="OPO7" s="86"/>
      <c r="OPP7" s="86"/>
      <c r="OPQ7" s="86"/>
      <c r="OPR7" s="86"/>
      <c r="OPS7" s="86"/>
      <c r="OPT7" s="86"/>
      <c r="OPU7" s="86"/>
      <c r="OPV7" s="86"/>
      <c r="OPW7" s="86"/>
      <c r="OPX7" s="86"/>
      <c r="OPY7" s="86"/>
      <c r="OPZ7" s="86"/>
      <c r="OQA7" s="86"/>
      <c r="OQB7" s="86"/>
      <c r="OQC7" s="86"/>
      <c r="OQD7" s="86"/>
      <c r="OQE7" s="86"/>
      <c r="OQF7" s="86"/>
      <c r="OQG7" s="86"/>
      <c r="OQH7" s="86"/>
      <c r="OQI7" s="86"/>
      <c r="OQJ7" s="86"/>
      <c r="OQK7" s="86"/>
      <c r="OQL7" s="86"/>
      <c r="OQM7" s="86"/>
      <c r="OQN7" s="86"/>
      <c r="OQO7" s="86"/>
      <c r="OQP7" s="86"/>
      <c r="OQQ7" s="86"/>
      <c r="OQR7" s="86"/>
      <c r="OQS7" s="86"/>
      <c r="OQT7" s="86"/>
      <c r="OQU7" s="86"/>
      <c r="OQV7" s="86"/>
      <c r="OQW7" s="86"/>
      <c r="OQX7" s="86"/>
      <c r="OQY7" s="86"/>
      <c r="OQZ7" s="86"/>
      <c r="ORA7" s="86"/>
      <c r="ORB7" s="86"/>
      <c r="ORC7" s="86"/>
      <c r="ORD7" s="86"/>
      <c r="ORE7" s="86"/>
      <c r="ORF7" s="86"/>
      <c r="ORG7" s="86"/>
      <c r="ORH7" s="86"/>
      <c r="ORI7" s="86"/>
      <c r="ORJ7" s="86"/>
      <c r="ORK7" s="86"/>
      <c r="ORL7" s="86"/>
      <c r="ORM7" s="86"/>
      <c r="ORN7" s="86"/>
      <c r="ORO7" s="86"/>
      <c r="ORP7" s="86"/>
      <c r="ORQ7" s="86"/>
      <c r="ORR7" s="86"/>
      <c r="ORS7" s="86"/>
      <c r="ORT7" s="86"/>
      <c r="ORU7" s="86"/>
      <c r="ORV7" s="86"/>
      <c r="ORW7" s="86"/>
      <c r="ORX7" s="86"/>
      <c r="ORY7" s="86"/>
      <c r="ORZ7" s="86"/>
      <c r="OSA7" s="86"/>
      <c r="OSB7" s="86"/>
      <c r="OSC7" s="86"/>
      <c r="OSD7" s="86"/>
      <c r="OSE7" s="86"/>
      <c r="OSF7" s="86"/>
      <c r="OSG7" s="86"/>
      <c r="OSH7" s="86"/>
      <c r="OSI7" s="86"/>
      <c r="OSJ7" s="86"/>
      <c r="OSK7" s="86"/>
      <c r="OSL7" s="86"/>
      <c r="OSM7" s="86"/>
      <c r="OSN7" s="86"/>
      <c r="OSO7" s="86"/>
      <c r="OSP7" s="86"/>
      <c r="OSQ7" s="86"/>
      <c r="OSR7" s="86"/>
      <c r="OSS7" s="86"/>
      <c r="OST7" s="86"/>
      <c r="OSU7" s="86"/>
      <c r="OSV7" s="86"/>
      <c r="OSW7" s="86"/>
      <c r="OSX7" s="86"/>
      <c r="OSY7" s="86"/>
      <c r="OSZ7" s="86"/>
      <c r="OTA7" s="86"/>
      <c r="OTB7" s="86"/>
      <c r="OTC7" s="86"/>
      <c r="OTD7" s="86"/>
      <c r="OTE7" s="86"/>
      <c r="OTF7" s="86"/>
      <c r="OTG7" s="86"/>
      <c r="OTH7" s="86"/>
      <c r="OTI7" s="86"/>
      <c r="OTJ7" s="86"/>
      <c r="OTK7" s="86"/>
      <c r="OTL7" s="86"/>
      <c r="OTM7" s="86"/>
      <c r="OTN7" s="86"/>
      <c r="OTO7" s="86"/>
      <c r="OTP7" s="86"/>
      <c r="OTQ7" s="86"/>
      <c r="OTR7" s="86"/>
      <c r="OTS7" s="86"/>
      <c r="OTT7" s="86"/>
      <c r="OTU7" s="86"/>
      <c r="OTV7" s="86"/>
      <c r="OTW7" s="86"/>
      <c r="OTX7" s="86"/>
      <c r="OTY7" s="86"/>
      <c r="OTZ7" s="86"/>
      <c r="OUA7" s="86"/>
      <c r="OUB7" s="86"/>
      <c r="OUC7" s="86"/>
      <c r="OUD7" s="86"/>
      <c r="OUE7" s="86"/>
      <c r="OUF7" s="86"/>
      <c r="OUG7" s="86"/>
      <c r="OUH7" s="86"/>
      <c r="OUI7" s="86"/>
      <c r="OUJ7" s="86"/>
      <c r="OUK7" s="86"/>
      <c r="OUL7" s="86"/>
      <c r="OUM7" s="86"/>
      <c r="OUN7" s="86"/>
      <c r="OUO7" s="86"/>
      <c r="OUP7" s="86"/>
      <c r="OUQ7" s="86"/>
      <c r="OUR7" s="86"/>
      <c r="OUS7" s="86"/>
      <c r="OUT7" s="86"/>
      <c r="OUU7" s="86"/>
      <c r="OUV7" s="86"/>
      <c r="OUW7" s="86"/>
      <c r="OUX7" s="86"/>
      <c r="OUY7" s="86"/>
      <c r="OUZ7" s="86"/>
      <c r="OVA7" s="86"/>
      <c r="OVB7" s="86"/>
      <c r="OVC7" s="86"/>
      <c r="OVD7" s="86"/>
      <c r="OVE7" s="86"/>
      <c r="OVF7" s="86"/>
      <c r="OVG7" s="86"/>
      <c r="OVH7" s="86"/>
      <c r="OVI7" s="86"/>
      <c r="OVJ7" s="86"/>
      <c r="OVK7" s="86"/>
      <c r="OVL7" s="86"/>
      <c r="OVM7" s="86"/>
      <c r="OVN7" s="86"/>
      <c r="OVO7" s="86"/>
      <c r="OVP7" s="86"/>
      <c r="OVQ7" s="86"/>
      <c r="OVR7" s="86"/>
      <c r="OVS7" s="86"/>
      <c r="OVT7" s="86"/>
      <c r="OVU7" s="86"/>
      <c r="OVV7" s="86"/>
      <c r="OVW7" s="86"/>
      <c r="OVX7" s="86"/>
      <c r="OVY7" s="86"/>
      <c r="OVZ7" s="86"/>
      <c r="OWA7" s="86"/>
      <c r="OWB7" s="86"/>
      <c r="OWC7" s="86"/>
      <c r="OWD7" s="86"/>
      <c r="OWE7" s="86"/>
      <c r="OWF7" s="86"/>
      <c r="OWG7" s="86"/>
      <c r="OWH7" s="86"/>
      <c r="OWI7" s="86"/>
      <c r="OWJ7" s="86"/>
      <c r="OWK7" s="86"/>
      <c r="OWL7" s="86"/>
      <c r="OWM7" s="86"/>
      <c r="OWN7" s="86"/>
      <c r="OWO7" s="86"/>
      <c r="OWP7" s="86"/>
      <c r="OWQ7" s="86"/>
      <c r="OWR7" s="86"/>
      <c r="OWS7" s="86"/>
      <c r="OWT7" s="86"/>
      <c r="OWU7" s="86"/>
      <c r="OWV7" s="86"/>
      <c r="OWW7" s="86"/>
      <c r="OWX7" s="86"/>
      <c r="OWY7" s="86"/>
      <c r="OWZ7" s="86"/>
      <c r="OXA7" s="86"/>
      <c r="OXB7" s="86"/>
      <c r="OXC7" s="86"/>
      <c r="OXD7" s="86"/>
      <c r="OXE7" s="86"/>
      <c r="OXF7" s="86"/>
      <c r="OXG7" s="86"/>
      <c r="OXH7" s="86"/>
      <c r="OXI7" s="86"/>
      <c r="OXJ7" s="86"/>
      <c r="OXK7" s="86"/>
      <c r="OXL7" s="86"/>
      <c r="OXM7" s="86"/>
      <c r="OXN7" s="86"/>
      <c r="OXO7" s="86"/>
      <c r="OXP7" s="86"/>
      <c r="OXQ7" s="86"/>
      <c r="OXR7" s="86"/>
      <c r="OXS7" s="86"/>
      <c r="OXT7" s="86"/>
      <c r="OXU7" s="86"/>
      <c r="OXV7" s="86"/>
      <c r="OXW7" s="86"/>
      <c r="OXX7" s="86"/>
      <c r="OXY7" s="86"/>
      <c r="OXZ7" s="86"/>
      <c r="OYA7" s="86"/>
      <c r="OYB7" s="86"/>
      <c r="OYC7" s="86"/>
      <c r="OYD7" s="86"/>
      <c r="OYE7" s="86"/>
      <c r="OYF7" s="86"/>
      <c r="OYG7" s="86"/>
      <c r="OYH7" s="86"/>
      <c r="OYI7" s="86"/>
      <c r="OYJ7" s="86"/>
      <c r="OYK7" s="86"/>
      <c r="OYL7" s="86"/>
      <c r="OYM7" s="86"/>
      <c r="OYN7" s="86"/>
      <c r="OYO7" s="86"/>
      <c r="OYP7" s="86"/>
      <c r="OYQ7" s="86"/>
      <c r="OYR7" s="86"/>
      <c r="OYS7" s="86"/>
      <c r="OYT7" s="86"/>
      <c r="OYU7" s="86"/>
      <c r="OYV7" s="86"/>
      <c r="OYW7" s="86"/>
      <c r="OYX7" s="86"/>
      <c r="OYY7" s="86"/>
      <c r="OYZ7" s="86"/>
      <c r="OZA7" s="86"/>
      <c r="OZB7" s="86"/>
      <c r="OZC7" s="86"/>
      <c r="OZD7" s="86"/>
      <c r="OZE7" s="86"/>
      <c r="OZF7" s="86"/>
      <c r="OZG7" s="86"/>
      <c r="OZH7" s="86"/>
      <c r="OZI7" s="86"/>
      <c r="OZJ7" s="86"/>
      <c r="OZK7" s="86"/>
      <c r="OZL7" s="86"/>
      <c r="OZM7" s="86"/>
      <c r="OZN7" s="86"/>
      <c r="OZO7" s="86"/>
      <c r="OZP7" s="86"/>
      <c r="OZQ7" s="86"/>
      <c r="OZR7" s="86"/>
      <c r="OZS7" s="86"/>
      <c r="OZT7" s="86"/>
      <c r="OZU7" s="86"/>
      <c r="OZV7" s="86"/>
      <c r="OZW7" s="86"/>
      <c r="OZX7" s="86"/>
      <c r="OZY7" s="86"/>
      <c r="OZZ7" s="86"/>
      <c r="PAA7" s="86"/>
      <c r="PAB7" s="86"/>
      <c r="PAC7" s="86"/>
      <c r="PAD7" s="86"/>
      <c r="PAE7" s="86"/>
      <c r="PAF7" s="86"/>
      <c r="PAG7" s="86"/>
      <c r="PAH7" s="86"/>
      <c r="PAI7" s="86"/>
      <c r="PAJ7" s="86"/>
      <c r="PAK7" s="86"/>
      <c r="PAL7" s="86"/>
      <c r="PAM7" s="86"/>
      <c r="PAN7" s="86"/>
      <c r="PAO7" s="86"/>
      <c r="PAP7" s="86"/>
      <c r="PAQ7" s="86"/>
      <c r="PAR7" s="86"/>
      <c r="PAS7" s="86"/>
      <c r="PAT7" s="86"/>
      <c r="PAU7" s="86"/>
      <c r="PAV7" s="86"/>
      <c r="PAW7" s="86"/>
      <c r="PAX7" s="86"/>
      <c r="PAY7" s="86"/>
      <c r="PAZ7" s="86"/>
      <c r="PBA7" s="86"/>
      <c r="PBB7" s="86"/>
      <c r="PBC7" s="86"/>
      <c r="PBD7" s="86"/>
      <c r="PBE7" s="86"/>
      <c r="PBF7" s="86"/>
      <c r="PBG7" s="86"/>
      <c r="PBH7" s="86"/>
      <c r="PBI7" s="86"/>
      <c r="PBJ7" s="86"/>
      <c r="PBK7" s="86"/>
      <c r="PBL7" s="86"/>
      <c r="PBM7" s="86"/>
      <c r="PBN7" s="86"/>
      <c r="PBO7" s="86"/>
      <c r="PBP7" s="86"/>
      <c r="PBQ7" s="86"/>
      <c r="PBR7" s="86"/>
      <c r="PBS7" s="86"/>
      <c r="PBT7" s="86"/>
      <c r="PBU7" s="86"/>
      <c r="PBV7" s="86"/>
      <c r="PBW7" s="86"/>
      <c r="PBX7" s="86"/>
      <c r="PBY7" s="86"/>
      <c r="PBZ7" s="86"/>
      <c r="PCA7" s="86"/>
      <c r="PCB7" s="86"/>
      <c r="PCC7" s="86"/>
      <c r="PCD7" s="86"/>
      <c r="PCE7" s="86"/>
      <c r="PCF7" s="86"/>
      <c r="PCG7" s="86"/>
      <c r="PCH7" s="86"/>
      <c r="PCI7" s="86"/>
      <c r="PCJ7" s="86"/>
      <c r="PCK7" s="86"/>
      <c r="PCL7" s="86"/>
      <c r="PCM7" s="86"/>
      <c r="PCN7" s="86"/>
      <c r="PCO7" s="86"/>
      <c r="PCP7" s="86"/>
      <c r="PCQ7" s="86"/>
      <c r="PCR7" s="86"/>
      <c r="PCS7" s="86"/>
      <c r="PCT7" s="86"/>
      <c r="PCU7" s="86"/>
      <c r="PCV7" s="86"/>
      <c r="PCW7" s="86"/>
      <c r="PCX7" s="86"/>
      <c r="PCY7" s="86"/>
      <c r="PCZ7" s="86"/>
      <c r="PDA7" s="86"/>
      <c r="PDB7" s="86"/>
      <c r="PDC7" s="86"/>
      <c r="PDD7" s="86"/>
      <c r="PDE7" s="86"/>
      <c r="PDF7" s="86"/>
      <c r="PDG7" s="86"/>
      <c r="PDH7" s="86"/>
      <c r="PDI7" s="86"/>
      <c r="PDJ7" s="86"/>
      <c r="PDK7" s="86"/>
      <c r="PDL7" s="86"/>
      <c r="PDM7" s="86"/>
      <c r="PDN7" s="86"/>
      <c r="PDO7" s="86"/>
      <c r="PDP7" s="86"/>
      <c r="PDQ7" s="86"/>
      <c r="PDR7" s="86"/>
      <c r="PDS7" s="86"/>
      <c r="PDT7" s="86"/>
      <c r="PDU7" s="86"/>
      <c r="PDV7" s="86"/>
      <c r="PDW7" s="86"/>
      <c r="PDX7" s="86"/>
      <c r="PDY7" s="86"/>
      <c r="PDZ7" s="86"/>
      <c r="PEA7" s="86"/>
      <c r="PEB7" s="86"/>
      <c r="PEC7" s="86"/>
      <c r="PED7" s="86"/>
      <c r="PEE7" s="86"/>
      <c r="PEF7" s="86"/>
      <c r="PEG7" s="86"/>
      <c r="PEH7" s="86"/>
      <c r="PEI7" s="86"/>
      <c r="PEJ7" s="86"/>
      <c r="PEK7" s="86"/>
      <c r="PEL7" s="86"/>
      <c r="PEM7" s="86"/>
      <c r="PEN7" s="86"/>
      <c r="PEO7" s="86"/>
      <c r="PEP7" s="86"/>
      <c r="PEQ7" s="86"/>
      <c r="PER7" s="86"/>
      <c r="PES7" s="86"/>
      <c r="PET7" s="86"/>
      <c r="PEU7" s="86"/>
      <c r="PEV7" s="86"/>
      <c r="PEW7" s="86"/>
      <c r="PEX7" s="86"/>
      <c r="PEY7" s="86"/>
      <c r="PEZ7" s="86"/>
      <c r="PFA7" s="86"/>
      <c r="PFB7" s="86"/>
      <c r="PFC7" s="86"/>
      <c r="PFD7" s="86"/>
      <c r="PFE7" s="86"/>
      <c r="PFF7" s="86"/>
      <c r="PFG7" s="86"/>
      <c r="PFH7" s="86"/>
      <c r="PFI7" s="86"/>
      <c r="PFJ7" s="86"/>
      <c r="PFK7" s="86"/>
      <c r="PFL7" s="86"/>
      <c r="PFM7" s="86"/>
      <c r="PFN7" s="86"/>
      <c r="PFO7" s="86"/>
      <c r="PFP7" s="86"/>
      <c r="PFQ7" s="86"/>
      <c r="PFR7" s="86"/>
      <c r="PFS7" s="86"/>
      <c r="PFT7" s="86"/>
      <c r="PFU7" s="86"/>
      <c r="PFV7" s="86"/>
      <c r="PFW7" s="86"/>
      <c r="PFX7" s="86"/>
      <c r="PFY7" s="86"/>
      <c r="PFZ7" s="86"/>
      <c r="PGA7" s="86"/>
      <c r="PGB7" s="86"/>
      <c r="PGC7" s="86"/>
      <c r="PGD7" s="86"/>
      <c r="PGE7" s="86"/>
      <c r="PGF7" s="86"/>
      <c r="PGG7" s="86"/>
      <c r="PGH7" s="86"/>
      <c r="PGI7" s="86"/>
      <c r="PGJ7" s="86"/>
      <c r="PGK7" s="86"/>
      <c r="PGL7" s="86"/>
      <c r="PGM7" s="86"/>
      <c r="PGN7" s="86"/>
      <c r="PGO7" s="86"/>
      <c r="PGP7" s="86"/>
      <c r="PGQ7" s="86"/>
      <c r="PGR7" s="86"/>
      <c r="PGS7" s="86"/>
      <c r="PGT7" s="86"/>
      <c r="PGU7" s="86"/>
      <c r="PGV7" s="86"/>
      <c r="PGW7" s="86"/>
      <c r="PGX7" s="86"/>
      <c r="PGY7" s="86"/>
      <c r="PGZ7" s="86"/>
      <c r="PHA7" s="86"/>
      <c r="PHB7" s="86"/>
      <c r="PHC7" s="86"/>
      <c r="PHD7" s="86"/>
      <c r="PHE7" s="86"/>
      <c r="PHF7" s="86"/>
      <c r="PHG7" s="86"/>
      <c r="PHH7" s="86"/>
      <c r="PHI7" s="86"/>
      <c r="PHJ7" s="86"/>
      <c r="PHK7" s="86"/>
      <c r="PHL7" s="86"/>
      <c r="PHM7" s="86"/>
      <c r="PHN7" s="86"/>
      <c r="PHO7" s="86"/>
      <c r="PHP7" s="86"/>
      <c r="PHQ7" s="86"/>
      <c r="PHR7" s="86"/>
      <c r="PHS7" s="86"/>
      <c r="PHT7" s="86"/>
      <c r="PHU7" s="86"/>
      <c r="PHV7" s="86"/>
      <c r="PHW7" s="86"/>
      <c r="PHX7" s="86"/>
      <c r="PHY7" s="86"/>
      <c r="PHZ7" s="86"/>
      <c r="PIA7" s="86"/>
      <c r="PIB7" s="86"/>
      <c r="PIC7" s="86"/>
      <c r="PID7" s="86"/>
      <c r="PIE7" s="86"/>
      <c r="PIF7" s="86"/>
      <c r="PIG7" s="86"/>
      <c r="PIH7" s="86"/>
      <c r="PII7" s="86"/>
      <c r="PIJ7" s="86"/>
      <c r="PIK7" s="86"/>
      <c r="PIL7" s="86"/>
      <c r="PIM7" s="86"/>
      <c r="PIN7" s="86"/>
      <c r="PIO7" s="86"/>
      <c r="PIP7" s="86"/>
      <c r="PIQ7" s="86"/>
      <c r="PIR7" s="86"/>
      <c r="PIS7" s="86"/>
      <c r="PIT7" s="86"/>
      <c r="PIU7" s="86"/>
      <c r="PIV7" s="86"/>
      <c r="PIW7" s="86"/>
      <c r="PIX7" s="86"/>
      <c r="PIY7" s="86"/>
      <c r="PIZ7" s="86"/>
      <c r="PJA7" s="86"/>
      <c r="PJB7" s="86"/>
      <c r="PJC7" s="86"/>
      <c r="PJD7" s="86"/>
      <c r="PJE7" s="86"/>
      <c r="PJF7" s="86"/>
      <c r="PJG7" s="86"/>
      <c r="PJH7" s="86"/>
      <c r="PJI7" s="86"/>
      <c r="PJJ7" s="86"/>
      <c r="PJK7" s="86"/>
      <c r="PJL7" s="86"/>
      <c r="PJM7" s="86"/>
      <c r="PJN7" s="86"/>
      <c r="PJO7" s="86"/>
      <c r="PJP7" s="86"/>
      <c r="PJQ7" s="86"/>
      <c r="PJR7" s="86"/>
      <c r="PJS7" s="86"/>
      <c r="PJT7" s="86"/>
      <c r="PJU7" s="86"/>
      <c r="PJV7" s="86"/>
      <c r="PJW7" s="86"/>
      <c r="PJX7" s="86"/>
      <c r="PJY7" s="86"/>
      <c r="PJZ7" s="86"/>
      <c r="PKA7" s="86"/>
      <c r="PKB7" s="86"/>
      <c r="PKC7" s="86"/>
      <c r="PKD7" s="86"/>
      <c r="PKE7" s="86"/>
      <c r="PKF7" s="86"/>
      <c r="PKG7" s="86"/>
      <c r="PKH7" s="86"/>
      <c r="PKI7" s="86"/>
      <c r="PKJ7" s="86"/>
      <c r="PKK7" s="86"/>
      <c r="PKL7" s="86"/>
      <c r="PKM7" s="86"/>
      <c r="PKN7" s="86"/>
      <c r="PKO7" s="86"/>
      <c r="PKP7" s="86"/>
      <c r="PKQ7" s="86"/>
      <c r="PKR7" s="86"/>
      <c r="PKS7" s="86"/>
      <c r="PKT7" s="86"/>
      <c r="PKU7" s="86"/>
      <c r="PKV7" s="86"/>
      <c r="PKW7" s="86"/>
      <c r="PKX7" s="86"/>
      <c r="PKY7" s="86"/>
      <c r="PKZ7" s="86"/>
      <c r="PLA7" s="86"/>
      <c r="PLB7" s="86"/>
      <c r="PLC7" s="86"/>
      <c r="PLD7" s="86"/>
      <c r="PLE7" s="86"/>
      <c r="PLF7" s="86"/>
      <c r="PLG7" s="86"/>
      <c r="PLH7" s="86"/>
      <c r="PLI7" s="86"/>
      <c r="PLJ7" s="86"/>
      <c r="PLK7" s="86"/>
      <c r="PLL7" s="86"/>
      <c r="PLM7" s="86"/>
      <c r="PLN7" s="86"/>
      <c r="PLO7" s="86"/>
      <c r="PLP7" s="86"/>
      <c r="PLQ7" s="86"/>
      <c r="PLR7" s="86"/>
      <c r="PLS7" s="86"/>
      <c r="PLT7" s="86"/>
      <c r="PLU7" s="86"/>
      <c r="PLV7" s="86"/>
      <c r="PLW7" s="86"/>
      <c r="PLX7" s="86"/>
      <c r="PLY7" s="86"/>
      <c r="PLZ7" s="86"/>
      <c r="PMA7" s="86"/>
      <c r="PMB7" s="86"/>
      <c r="PMC7" s="86"/>
      <c r="PMD7" s="86"/>
      <c r="PME7" s="86"/>
      <c r="PMF7" s="86"/>
      <c r="PMG7" s="86"/>
      <c r="PMH7" s="86"/>
      <c r="PMI7" s="86"/>
      <c r="PMJ7" s="86"/>
      <c r="PMK7" s="86"/>
      <c r="PML7" s="86"/>
      <c r="PMM7" s="86"/>
      <c r="PMN7" s="86"/>
      <c r="PMO7" s="86"/>
      <c r="PMP7" s="86"/>
      <c r="PMQ7" s="86"/>
      <c r="PMR7" s="86"/>
      <c r="PMS7" s="86"/>
      <c r="PMT7" s="86"/>
      <c r="PMU7" s="86"/>
      <c r="PMV7" s="86"/>
      <c r="PMW7" s="86"/>
      <c r="PMX7" s="86"/>
      <c r="PMY7" s="86"/>
      <c r="PMZ7" s="86"/>
      <c r="PNA7" s="86"/>
      <c r="PNB7" s="86"/>
      <c r="PNC7" s="86"/>
      <c r="PND7" s="86"/>
      <c r="PNE7" s="86"/>
      <c r="PNF7" s="86"/>
      <c r="PNG7" s="86"/>
      <c r="PNH7" s="86"/>
      <c r="PNI7" s="86"/>
      <c r="PNJ7" s="86"/>
      <c r="PNK7" s="86"/>
      <c r="PNL7" s="86"/>
      <c r="PNM7" s="86"/>
      <c r="PNN7" s="86"/>
      <c r="PNO7" s="86"/>
      <c r="PNP7" s="86"/>
      <c r="PNQ7" s="86"/>
      <c r="PNR7" s="86"/>
      <c r="PNS7" s="86"/>
      <c r="PNT7" s="86"/>
      <c r="PNU7" s="86"/>
      <c r="PNV7" s="86"/>
      <c r="PNW7" s="86"/>
      <c r="PNX7" s="86"/>
      <c r="PNY7" s="86"/>
      <c r="PNZ7" s="86"/>
      <c r="POA7" s="86"/>
      <c r="POB7" s="86"/>
      <c r="POC7" s="86"/>
      <c r="POD7" s="86"/>
      <c r="POE7" s="86"/>
      <c r="POF7" s="86"/>
      <c r="POG7" s="86"/>
      <c r="POH7" s="86"/>
      <c r="POI7" s="86"/>
      <c r="POJ7" s="86"/>
      <c r="POK7" s="86"/>
      <c r="POL7" s="86"/>
      <c r="POM7" s="86"/>
      <c r="PON7" s="86"/>
      <c r="POO7" s="86"/>
      <c r="POP7" s="86"/>
      <c r="POQ7" s="86"/>
      <c r="POR7" s="86"/>
      <c r="POS7" s="86"/>
      <c r="POT7" s="86"/>
      <c r="POU7" s="86"/>
      <c r="POV7" s="86"/>
      <c r="POW7" s="86"/>
      <c r="POX7" s="86"/>
      <c r="POY7" s="86"/>
      <c r="POZ7" s="86"/>
      <c r="PPA7" s="86"/>
      <c r="PPB7" s="86"/>
      <c r="PPC7" s="86"/>
      <c r="PPD7" s="86"/>
      <c r="PPE7" s="86"/>
      <c r="PPF7" s="86"/>
      <c r="PPG7" s="86"/>
      <c r="PPH7" s="86"/>
      <c r="PPI7" s="86"/>
      <c r="PPJ7" s="86"/>
      <c r="PPK7" s="86"/>
      <c r="PPL7" s="86"/>
      <c r="PPM7" s="86"/>
      <c r="PPN7" s="86"/>
      <c r="PPO7" s="86"/>
      <c r="PPP7" s="86"/>
      <c r="PPQ7" s="86"/>
      <c r="PPR7" s="86"/>
      <c r="PPS7" s="86"/>
      <c r="PPT7" s="86"/>
      <c r="PPU7" s="86"/>
      <c r="PPV7" s="86"/>
      <c r="PPW7" s="86"/>
      <c r="PPX7" s="86"/>
      <c r="PPY7" s="86"/>
      <c r="PPZ7" s="86"/>
      <c r="PQA7" s="86"/>
      <c r="PQB7" s="86"/>
      <c r="PQC7" s="86"/>
      <c r="PQD7" s="86"/>
      <c r="PQE7" s="86"/>
      <c r="PQF7" s="86"/>
      <c r="PQG7" s="86"/>
      <c r="PQH7" s="86"/>
      <c r="PQI7" s="86"/>
      <c r="PQJ7" s="86"/>
      <c r="PQK7" s="86"/>
      <c r="PQL7" s="86"/>
      <c r="PQM7" s="86"/>
      <c r="PQN7" s="86"/>
      <c r="PQO7" s="86"/>
      <c r="PQP7" s="86"/>
      <c r="PQQ7" s="86"/>
      <c r="PQR7" s="86"/>
      <c r="PQS7" s="86"/>
      <c r="PQT7" s="86"/>
      <c r="PQU7" s="86"/>
      <c r="PQV7" s="86"/>
      <c r="PQW7" s="86"/>
      <c r="PQX7" s="86"/>
      <c r="PQY7" s="86"/>
      <c r="PQZ7" s="86"/>
      <c r="PRA7" s="86"/>
      <c r="PRB7" s="86"/>
      <c r="PRC7" s="86"/>
      <c r="PRD7" s="86"/>
      <c r="PRE7" s="86"/>
      <c r="PRF7" s="86"/>
      <c r="PRG7" s="86"/>
      <c r="PRH7" s="86"/>
      <c r="PRI7" s="86"/>
      <c r="PRJ7" s="86"/>
      <c r="PRK7" s="86"/>
      <c r="PRL7" s="86"/>
      <c r="PRM7" s="86"/>
      <c r="PRN7" s="86"/>
      <c r="PRO7" s="86"/>
      <c r="PRP7" s="86"/>
      <c r="PRQ7" s="86"/>
      <c r="PRR7" s="86"/>
      <c r="PRS7" s="86"/>
      <c r="PRT7" s="86"/>
      <c r="PRU7" s="86"/>
      <c r="PRV7" s="86"/>
      <c r="PRW7" s="86"/>
      <c r="PRX7" s="86"/>
      <c r="PRY7" s="86"/>
      <c r="PRZ7" s="86"/>
      <c r="PSA7" s="86"/>
      <c r="PSB7" s="86"/>
      <c r="PSC7" s="86"/>
      <c r="PSD7" s="86"/>
      <c r="PSE7" s="86"/>
      <c r="PSF7" s="86"/>
      <c r="PSG7" s="86"/>
      <c r="PSH7" s="86"/>
      <c r="PSI7" s="86"/>
      <c r="PSJ7" s="86"/>
      <c r="PSK7" s="86"/>
      <c r="PSL7" s="86"/>
      <c r="PSM7" s="86"/>
      <c r="PSN7" s="86"/>
      <c r="PSO7" s="86"/>
      <c r="PSP7" s="86"/>
      <c r="PSQ7" s="86"/>
      <c r="PSR7" s="86"/>
      <c r="PSS7" s="86"/>
      <c r="PST7" s="86"/>
      <c r="PSU7" s="86"/>
      <c r="PSV7" s="86"/>
      <c r="PSW7" s="86"/>
      <c r="PSX7" s="86"/>
      <c r="PSY7" s="86"/>
      <c r="PSZ7" s="86"/>
      <c r="PTA7" s="86"/>
      <c r="PTB7" s="86"/>
      <c r="PTC7" s="86"/>
      <c r="PTD7" s="86"/>
      <c r="PTE7" s="86"/>
      <c r="PTF7" s="86"/>
      <c r="PTG7" s="86"/>
      <c r="PTH7" s="86"/>
      <c r="PTI7" s="86"/>
      <c r="PTJ7" s="86"/>
      <c r="PTK7" s="86"/>
      <c r="PTL7" s="86"/>
      <c r="PTM7" s="86"/>
      <c r="PTN7" s="86"/>
      <c r="PTO7" s="86"/>
      <c r="PTP7" s="86"/>
      <c r="PTQ7" s="86"/>
      <c r="PTR7" s="86"/>
      <c r="PTS7" s="86"/>
      <c r="PTT7" s="86"/>
      <c r="PTU7" s="86"/>
      <c r="PTV7" s="86"/>
      <c r="PTW7" s="86"/>
      <c r="PTX7" s="86"/>
      <c r="PTY7" s="86"/>
      <c r="PTZ7" s="86"/>
      <c r="PUA7" s="86"/>
      <c r="PUB7" s="86"/>
      <c r="PUC7" s="86"/>
      <c r="PUD7" s="86"/>
      <c r="PUE7" s="86"/>
      <c r="PUF7" s="86"/>
      <c r="PUG7" s="86"/>
      <c r="PUH7" s="86"/>
      <c r="PUI7" s="86"/>
      <c r="PUJ7" s="86"/>
      <c r="PUK7" s="86"/>
      <c r="PUL7" s="86"/>
      <c r="PUM7" s="86"/>
      <c r="PUN7" s="86"/>
      <c r="PUO7" s="86"/>
      <c r="PUP7" s="86"/>
      <c r="PUQ7" s="86"/>
      <c r="PUR7" s="86"/>
      <c r="PUS7" s="86"/>
      <c r="PUT7" s="86"/>
      <c r="PUU7" s="86"/>
      <c r="PUV7" s="86"/>
      <c r="PUW7" s="86"/>
      <c r="PUX7" s="86"/>
      <c r="PUY7" s="86"/>
      <c r="PUZ7" s="86"/>
      <c r="PVA7" s="86"/>
      <c r="PVB7" s="86"/>
      <c r="PVC7" s="86"/>
      <c r="PVD7" s="86"/>
      <c r="PVE7" s="86"/>
      <c r="PVF7" s="86"/>
      <c r="PVG7" s="86"/>
      <c r="PVH7" s="86"/>
      <c r="PVI7" s="86"/>
      <c r="PVJ7" s="86"/>
      <c r="PVK7" s="86"/>
      <c r="PVL7" s="86"/>
      <c r="PVM7" s="86"/>
      <c r="PVN7" s="86"/>
      <c r="PVO7" s="86"/>
      <c r="PVP7" s="86"/>
      <c r="PVQ7" s="86"/>
      <c r="PVR7" s="86"/>
      <c r="PVS7" s="86"/>
      <c r="PVT7" s="86"/>
      <c r="PVU7" s="86"/>
      <c r="PVV7" s="86"/>
      <c r="PVW7" s="86"/>
      <c r="PVX7" s="86"/>
      <c r="PVY7" s="86"/>
      <c r="PVZ7" s="86"/>
      <c r="PWA7" s="86"/>
      <c r="PWB7" s="86"/>
      <c r="PWC7" s="86"/>
      <c r="PWD7" s="86"/>
      <c r="PWE7" s="86"/>
      <c r="PWF7" s="86"/>
      <c r="PWG7" s="86"/>
      <c r="PWH7" s="86"/>
      <c r="PWI7" s="86"/>
      <c r="PWJ7" s="86"/>
      <c r="PWK7" s="86"/>
      <c r="PWL7" s="86"/>
      <c r="PWM7" s="86"/>
      <c r="PWN7" s="86"/>
      <c r="PWO7" s="86"/>
      <c r="PWP7" s="86"/>
      <c r="PWQ7" s="86"/>
      <c r="PWR7" s="86"/>
      <c r="PWS7" s="86"/>
      <c r="PWT7" s="86"/>
      <c r="PWU7" s="86"/>
      <c r="PWV7" s="86"/>
      <c r="PWW7" s="86"/>
      <c r="PWX7" s="86"/>
      <c r="PWY7" s="86"/>
      <c r="PWZ7" s="86"/>
      <c r="PXA7" s="86"/>
      <c r="PXB7" s="86"/>
      <c r="PXC7" s="86"/>
      <c r="PXD7" s="86"/>
      <c r="PXE7" s="86"/>
      <c r="PXF7" s="86"/>
      <c r="PXG7" s="86"/>
      <c r="PXH7" s="86"/>
      <c r="PXI7" s="86"/>
      <c r="PXJ7" s="86"/>
      <c r="PXK7" s="86"/>
      <c r="PXL7" s="86"/>
      <c r="PXM7" s="86"/>
      <c r="PXN7" s="86"/>
      <c r="PXO7" s="86"/>
      <c r="PXP7" s="86"/>
      <c r="PXQ7" s="86"/>
      <c r="PXR7" s="86"/>
      <c r="PXS7" s="86"/>
      <c r="PXT7" s="86"/>
      <c r="PXU7" s="86"/>
      <c r="PXV7" s="86"/>
      <c r="PXW7" s="86"/>
      <c r="PXX7" s="86"/>
      <c r="PXY7" s="86"/>
      <c r="PXZ7" s="86"/>
      <c r="PYA7" s="86"/>
      <c r="PYB7" s="86"/>
      <c r="PYC7" s="86"/>
      <c r="PYD7" s="86"/>
      <c r="PYE7" s="86"/>
      <c r="PYF7" s="86"/>
      <c r="PYG7" s="86"/>
      <c r="PYH7" s="86"/>
      <c r="PYI7" s="86"/>
      <c r="PYJ7" s="86"/>
      <c r="PYK7" s="86"/>
      <c r="PYL7" s="86"/>
      <c r="PYM7" s="86"/>
      <c r="PYN7" s="86"/>
      <c r="PYO7" s="86"/>
      <c r="PYP7" s="86"/>
      <c r="PYQ7" s="86"/>
      <c r="PYR7" s="86"/>
      <c r="PYS7" s="86"/>
      <c r="PYT7" s="86"/>
      <c r="PYU7" s="86"/>
      <c r="PYV7" s="86"/>
      <c r="PYW7" s="86"/>
      <c r="PYX7" s="86"/>
      <c r="PYY7" s="86"/>
      <c r="PYZ7" s="86"/>
      <c r="PZA7" s="86"/>
      <c r="PZB7" s="86"/>
      <c r="PZC7" s="86"/>
      <c r="PZD7" s="86"/>
      <c r="PZE7" s="86"/>
      <c r="PZF7" s="86"/>
      <c r="PZG7" s="86"/>
      <c r="PZH7" s="86"/>
      <c r="PZI7" s="86"/>
      <c r="PZJ7" s="86"/>
      <c r="PZK7" s="86"/>
      <c r="PZL7" s="86"/>
      <c r="PZM7" s="86"/>
      <c r="PZN7" s="86"/>
      <c r="PZO7" s="86"/>
      <c r="PZP7" s="86"/>
      <c r="PZQ7" s="86"/>
      <c r="PZR7" s="86"/>
      <c r="PZS7" s="86"/>
      <c r="PZT7" s="86"/>
      <c r="PZU7" s="86"/>
      <c r="PZV7" s="86"/>
      <c r="PZW7" s="86"/>
      <c r="PZX7" s="86"/>
      <c r="PZY7" s="86"/>
      <c r="PZZ7" s="86"/>
      <c r="QAA7" s="86"/>
      <c r="QAB7" s="86"/>
      <c r="QAC7" s="86"/>
      <c r="QAD7" s="86"/>
      <c r="QAE7" s="86"/>
      <c r="QAF7" s="86"/>
      <c r="QAG7" s="86"/>
      <c r="QAH7" s="86"/>
      <c r="QAI7" s="86"/>
      <c r="QAJ7" s="86"/>
      <c r="QAK7" s="86"/>
      <c r="QAL7" s="86"/>
      <c r="QAM7" s="86"/>
      <c r="QAN7" s="86"/>
      <c r="QAO7" s="86"/>
      <c r="QAP7" s="86"/>
      <c r="QAQ7" s="86"/>
      <c r="QAR7" s="86"/>
      <c r="QAS7" s="86"/>
      <c r="QAT7" s="86"/>
      <c r="QAU7" s="86"/>
      <c r="QAV7" s="86"/>
      <c r="QAW7" s="86"/>
      <c r="QAX7" s="86"/>
      <c r="QAY7" s="86"/>
      <c r="QAZ7" s="86"/>
      <c r="QBA7" s="86"/>
      <c r="QBB7" s="86"/>
      <c r="QBC7" s="86"/>
      <c r="QBD7" s="86"/>
      <c r="QBE7" s="86"/>
      <c r="QBF7" s="86"/>
      <c r="QBG7" s="86"/>
      <c r="QBH7" s="86"/>
      <c r="QBI7" s="86"/>
      <c r="QBJ7" s="86"/>
      <c r="QBK7" s="86"/>
      <c r="QBL7" s="86"/>
      <c r="QBM7" s="86"/>
      <c r="QBN7" s="86"/>
      <c r="QBO7" s="86"/>
      <c r="QBP7" s="86"/>
      <c r="QBQ7" s="86"/>
      <c r="QBR7" s="86"/>
      <c r="QBS7" s="86"/>
      <c r="QBT7" s="86"/>
      <c r="QBU7" s="86"/>
      <c r="QBV7" s="86"/>
      <c r="QBW7" s="86"/>
      <c r="QBX7" s="86"/>
      <c r="QBY7" s="86"/>
      <c r="QBZ7" s="86"/>
      <c r="QCA7" s="86"/>
      <c r="QCB7" s="86"/>
      <c r="QCC7" s="86"/>
      <c r="QCD7" s="86"/>
      <c r="QCE7" s="86"/>
      <c r="QCF7" s="86"/>
      <c r="QCG7" s="86"/>
      <c r="QCH7" s="86"/>
      <c r="QCI7" s="86"/>
      <c r="QCJ7" s="86"/>
      <c r="QCK7" s="86"/>
      <c r="QCL7" s="86"/>
      <c r="QCM7" s="86"/>
      <c r="QCN7" s="86"/>
      <c r="QCO7" s="86"/>
      <c r="QCP7" s="86"/>
      <c r="QCQ7" s="86"/>
      <c r="QCR7" s="86"/>
      <c r="QCS7" s="86"/>
      <c r="QCT7" s="86"/>
      <c r="QCU7" s="86"/>
      <c r="QCV7" s="86"/>
      <c r="QCW7" s="86"/>
      <c r="QCX7" s="86"/>
      <c r="QCY7" s="86"/>
      <c r="QCZ7" s="86"/>
      <c r="QDA7" s="86"/>
      <c r="QDB7" s="86"/>
      <c r="QDC7" s="86"/>
      <c r="QDD7" s="86"/>
      <c r="QDE7" s="86"/>
      <c r="QDF7" s="86"/>
      <c r="QDG7" s="86"/>
      <c r="QDH7" s="86"/>
      <c r="QDI7" s="86"/>
      <c r="QDJ7" s="86"/>
      <c r="QDK7" s="86"/>
      <c r="QDL7" s="86"/>
      <c r="QDM7" s="86"/>
      <c r="QDN7" s="86"/>
      <c r="QDO7" s="86"/>
      <c r="QDP7" s="86"/>
      <c r="QDQ7" s="86"/>
      <c r="QDR7" s="86"/>
      <c r="QDS7" s="86"/>
      <c r="QDT7" s="86"/>
      <c r="QDU7" s="86"/>
      <c r="QDV7" s="86"/>
      <c r="QDW7" s="86"/>
      <c r="QDX7" s="86"/>
      <c r="QDY7" s="86"/>
      <c r="QDZ7" s="86"/>
      <c r="QEA7" s="86"/>
      <c r="QEB7" s="86"/>
      <c r="QEC7" s="86"/>
      <c r="QED7" s="86"/>
      <c r="QEE7" s="86"/>
      <c r="QEF7" s="86"/>
      <c r="QEG7" s="86"/>
      <c r="QEH7" s="86"/>
      <c r="QEI7" s="86"/>
      <c r="QEJ7" s="86"/>
      <c r="QEK7" s="86"/>
      <c r="QEL7" s="86"/>
      <c r="QEM7" s="86"/>
      <c r="QEN7" s="86"/>
      <c r="QEO7" s="86"/>
      <c r="QEP7" s="86"/>
      <c r="QEQ7" s="86"/>
      <c r="QER7" s="86"/>
      <c r="QES7" s="86"/>
      <c r="QET7" s="86"/>
      <c r="QEU7" s="86"/>
      <c r="QEV7" s="86"/>
      <c r="QEW7" s="86"/>
      <c r="QEX7" s="86"/>
      <c r="QEY7" s="86"/>
      <c r="QEZ7" s="86"/>
      <c r="QFA7" s="86"/>
      <c r="QFB7" s="86"/>
      <c r="QFC7" s="86"/>
      <c r="QFD7" s="86"/>
      <c r="QFE7" s="86"/>
      <c r="QFF7" s="86"/>
      <c r="QFG7" s="86"/>
      <c r="QFH7" s="86"/>
      <c r="QFI7" s="86"/>
      <c r="QFJ7" s="86"/>
      <c r="QFK7" s="86"/>
      <c r="QFL7" s="86"/>
      <c r="QFM7" s="86"/>
      <c r="QFN7" s="86"/>
      <c r="QFO7" s="86"/>
      <c r="QFP7" s="86"/>
      <c r="QFQ7" s="86"/>
      <c r="QFR7" s="86"/>
      <c r="QFS7" s="86"/>
      <c r="QFT7" s="86"/>
      <c r="QFU7" s="86"/>
      <c r="QFV7" s="86"/>
      <c r="QFW7" s="86"/>
      <c r="QFX7" s="86"/>
      <c r="QFY7" s="86"/>
      <c r="QFZ7" s="86"/>
      <c r="QGA7" s="86"/>
      <c r="QGB7" s="86"/>
      <c r="QGC7" s="86"/>
      <c r="QGD7" s="86"/>
      <c r="QGE7" s="86"/>
      <c r="QGF7" s="86"/>
      <c r="QGG7" s="86"/>
      <c r="QGH7" s="86"/>
      <c r="QGI7" s="86"/>
      <c r="QGJ7" s="86"/>
      <c r="QGK7" s="86"/>
      <c r="QGL7" s="86"/>
      <c r="QGM7" s="86"/>
      <c r="QGN7" s="86"/>
      <c r="QGO7" s="86"/>
      <c r="QGP7" s="86"/>
      <c r="QGQ7" s="86"/>
      <c r="QGR7" s="86"/>
      <c r="QGS7" s="86"/>
      <c r="QGT7" s="86"/>
      <c r="QGU7" s="86"/>
      <c r="QGV7" s="86"/>
      <c r="QGW7" s="86"/>
      <c r="QGX7" s="86"/>
      <c r="QGY7" s="86"/>
      <c r="QGZ7" s="86"/>
      <c r="QHA7" s="86"/>
      <c r="QHB7" s="86"/>
      <c r="QHC7" s="86"/>
      <c r="QHD7" s="86"/>
      <c r="QHE7" s="86"/>
      <c r="QHF7" s="86"/>
      <c r="QHG7" s="86"/>
      <c r="QHH7" s="86"/>
      <c r="QHI7" s="86"/>
      <c r="QHJ7" s="86"/>
      <c r="QHK7" s="86"/>
      <c r="QHL7" s="86"/>
      <c r="QHM7" s="86"/>
      <c r="QHN7" s="86"/>
      <c r="QHO7" s="86"/>
      <c r="QHP7" s="86"/>
      <c r="QHQ7" s="86"/>
      <c r="QHR7" s="86"/>
      <c r="QHS7" s="86"/>
      <c r="QHT7" s="86"/>
      <c r="QHU7" s="86"/>
      <c r="QHV7" s="86"/>
      <c r="QHW7" s="86"/>
      <c r="QHX7" s="86"/>
      <c r="QHY7" s="86"/>
      <c r="QHZ7" s="86"/>
      <c r="QIA7" s="86"/>
      <c r="QIB7" s="86"/>
      <c r="QIC7" s="86"/>
      <c r="QID7" s="86"/>
      <c r="QIE7" s="86"/>
      <c r="QIF7" s="86"/>
      <c r="QIG7" s="86"/>
      <c r="QIH7" s="86"/>
      <c r="QII7" s="86"/>
      <c r="QIJ7" s="86"/>
      <c r="QIK7" s="86"/>
      <c r="QIL7" s="86"/>
      <c r="QIM7" s="86"/>
      <c r="QIN7" s="86"/>
      <c r="QIO7" s="86"/>
      <c r="QIP7" s="86"/>
      <c r="QIQ7" s="86"/>
      <c r="QIR7" s="86"/>
      <c r="QIS7" s="86"/>
      <c r="QIT7" s="86"/>
      <c r="QIU7" s="86"/>
      <c r="QIV7" s="86"/>
      <c r="QIW7" s="86"/>
      <c r="QIX7" s="86"/>
      <c r="QIY7" s="86"/>
      <c r="QIZ7" s="86"/>
      <c r="QJA7" s="86"/>
      <c r="QJB7" s="86"/>
      <c r="QJC7" s="86"/>
      <c r="QJD7" s="86"/>
      <c r="QJE7" s="86"/>
      <c r="QJF7" s="86"/>
      <c r="QJG7" s="86"/>
      <c r="QJH7" s="86"/>
      <c r="QJI7" s="86"/>
      <c r="QJJ7" s="86"/>
      <c r="QJK7" s="86"/>
      <c r="QJL7" s="86"/>
      <c r="QJM7" s="86"/>
      <c r="QJN7" s="86"/>
      <c r="QJO7" s="86"/>
      <c r="QJP7" s="86"/>
      <c r="QJQ7" s="86"/>
      <c r="QJR7" s="86"/>
      <c r="QJS7" s="86"/>
      <c r="QJT7" s="86"/>
      <c r="QJU7" s="86"/>
      <c r="QJV7" s="86"/>
      <c r="QJW7" s="86"/>
      <c r="QJX7" s="86"/>
      <c r="QJY7" s="86"/>
      <c r="QJZ7" s="86"/>
      <c r="QKA7" s="86"/>
      <c r="QKB7" s="86"/>
      <c r="QKC7" s="86"/>
      <c r="QKD7" s="86"/>
      <c r="QKE7" s="86"/>
      <c r="QKF7" s="86"/>
      <c r="QKG7" s="86"/>
      <c r="QKH7" s="86"/>
      <c r="QKI7" s="86"/>
      <c r="QKJ7" s="86"/>
      <c r="QKK7" s="86"/>
      <c r="QKL7" s="86"/>
      <c r="QKM7" s="86"/>
      <c r="QKN7" s="86"/>
      <c r="QKO7" s="86"/>
      <c r="QKP7" s="86"/>
      <c r="QKQ7" s="86"/>
      <c r="QKR7" s="86"/>
      <c r="QKS7" s="86"/>
      <c r="QKT7" s="86"/>
      <c r="QKU7" s="86"/>
      <c r="QKV7" s="86"/>
      <c r="QKW7" s="86"/>
      <c r="QKX7" s="86"/>
      <c r="QKY7" s="86"/>
      <c r="QKZ7" s="86"/>
      <c r="QLA7" s="86"/>
      <c r="QLB7" s="86"/>
      <c r="QLC7" s="86"/>
      <c r="QLD7" s="86"/>
      <c r="QLE7" s="86"/>
      <c r="QLF7" s="86"/>
      <c r="QLG7" s="86"/>
      <c r="QLH7" s="86"/>
      <c r="QLI7" s="86"/>
      <c r="QLJ7" s="86"/>
      <c r="QLK7" s="86"/>
      <c r="QLL7" s="86"/>
      <c r="QLM7" s="86"/>
      <c r="QLN7" s="86"/>
      <c r="QLO7" s="86"/>
      <c r="QLP7" s="86"/>
      <c r="QLQ7" s="86"/>
      <c r="QLR7" s="86"/>
      <c r="QLS7" s="86"/>
      <c r="QLT7" s="86"/>
      <c r="QLU7" s="86"/>
      <c r="QLV7" s="86"/>
      <c r="QLW7" s="86"/>
      <c r="QLX7" s="86"/>
      <c r="QLY7" s="86"/>
      <c r="QLZ7" s="86"/>
      <c r="QMA7" s="86"/>
      <c r="QMB7" s="86"/>
      <c r="QMC7" s="86"/>
      <c r="QMD7" s="86"/>
      <c r="QME7" s="86"/>
      <c r="QMF7" s="86"/>
      <c r="QMG7" s="86"/>
      <c r="QMH7" s="86"/>
      <c r="QMI7" s="86"/>
      <c r="QMJ7" s="86"/>
      <c r="QMK7" s="86"/>
      <c r="QML7" s="86"/>
      <c r="QMM7" s="86"/>
      <c r="QMN7" s="86"/>
      <c r="QMO7" s="86"/>
      <c r="QMP7" s="86"/>
      <c r="QMQ7" s="86"/>
      <c r="QMR7" s="86"/>
      <c r="QMS7" s="86"/>
      <c r="QMT7" s="86"/>
      <c r="QMU7" s="86"/>
      <c r="QMV7" s="86"/>
      <c r="QMW7" s="86"/>
      <c r="QMX7" s="86"/>
      <c r="QMY7" s="86"/>
      <c r="QMZ7" s="86"/>
      <c r="QNA7" s="86"/>
      <c r="QNB7" s="86"/>
      <c r="QNC7" s="86"/>
      <c r="QND7" s="86"/>
      <c r="QNE7" s="86"/>
      <c r="QNF7" s="86"/>
      <c r="QNG7" s="86"/>
      <c r="QNH7" s="86"/>
      <c r="QNI7" s="86"/>
      <c r="QNJ7" s="86"/>
      <c r="QNK7" s="86"/>
      <c r="QNL7" s="86"/>
      <c r="QNM7" s="86"/>
      <c r="QNN7" s="86"/>
      <c r="QNO7" s="86"/>
      <c r="QNP7" s="86"/>
      <c r="QNQ7" s="86"/>
      <c r="QNR7" s="86"/>
      <c r="QNS7" s="86"/>
      <c r="QNT7" s="86"/>
      <c r="QNU7" s="86"/>
      <c r="QNV7" s="86"/>
      <c r="QNW7" s="86"/>
      <c r="QNX7" s="86"/>
      <c r="QNY7" s="86"/>
      <c r="QNZ7" s="86"/>
      <c r="QOA7" s="86"/>
      <c r="QOB7" s="86"/>
      <c r="QOC7" s="86"/>
      <c r="QOD7" s="86"/>
      <c r="QOE7" s="86"/>
      <c r="QOF7" s="86"/>
      <c r="QOG7" s="86"/>
      <c r="QOH7" s="86"/>
      <c r="QOI7" s="86"/>
      <c r="QOJ7" s="86"/>
      <c r="QOK7" s="86"/>
      <c r="QOL7" s="86"/>
      <c r="QOM7" s="86"/>
      <c r="QON7" s="86"/>
      <c r="QOO7" s="86"/>
      <c r="QOP7" s="86"/>
      <c r="QOQ7" s="86"/>
      <c r="QOR7" s="86"/>
      <c r="QOS7" s="86"/>
      <c r="QOT7" s="86"/>
      <c r="QOU7" s="86"/>
      <c r="QOV7" s="86"/>
      <c r="QOW7" s="86"/>
      <c r="QOX7" s="86"/>
      <c r="QOY7" s="86"/>
      <c r="QOZ7" s="86"/>
      <c r="QPA7" s="86"/>
      <c r="QPB7" s="86"/>
      <c r="QPC7" s="86"/>
      <c r="QPD7" s="86"/>
      <c r="QPE7" s="86"/>
      <c r="QPF7" s="86"/>
      <c r="QPG7" s="86"/>
      <c r="QPH7" s="86"/>
      <c r="QPI7" s="86"/>
      <c r="QPJ7" s="86"/>
      <c r="QPK7" s="86"/>
      <c r="QPL7" s="86"/>
      <c r="QPM7" s="86"/>
      <c r="QPN7" s="86"/>
      <c r="QPO7" s="86"/>
      <c r="QPP7" s="86"/>
      <c r="QPQ7" s="86"/>
      <c r="QPR7" s="86"/>
      <c r="QPS7" s="86"/>
      <c r="QPT7" s="86"/>
      <c r="QPU7" s="86"/>
      <c r="QPV7" s="86"/>
      <c r="QPW7" s="86"/>
      <c r="QPX7" s="86"/>
      <c r="QPY7" s="86"/>
      <c r="QPZ7" s="86"/>
      <c r="QQA7" s="86"/>
      <c r="QQB7" s="86"/>
      <c r="QQC7" s="86"/>
      <c r="QQD7" s="86"/>
      <c r="QQE7" s="86"/>
      <c r="QQF7" s="86"/>
      <c r="QQG7" s="86"/>
      <c r="QQH7" s="86"/>
      <c r="QQI7" s="86"/>
      <c r="QQJ7" s="86"/>
      <c r="QQK7" s="86"/>
      <c r="QQL7" s="86"/>
      <c r="QQM7" s="86"/>
      <c r="QQN7" s="86"/>
      <c r="QQO7" s="86"/>
      <c r="QQP7" s="86"/>
      <c r="QQQ7" s="86"/>
      <c r="QQR7" s="86"/>
      <c r="QQS7" s="86"/>
      <c r="QQT7" s="86"/>
      <c r="QQU7" s="86"/>
      <c r="QQV7" s="86"/>
      <c r="QQW7" s="86"/>
      <c r="QQX7" s="86"/>
      <c r="QQY7" s="86"/>
      <c r="QQZ7" s="86"/>
      <c r="QRA7" s="86"/>
      <c r="QRB7" s="86"/>
      <c r="QRC7" s="86"/>
      <c r="QRD7" s="86"/>
      <c r="QRE7" s="86"/>
      <c r="QRF7" s="86"/>
      <c r="QRG7" s="86"/>
      <c r="QRH7" s="86"/>
      <c r="QRI7" s="86"/>
      <c r="QRJ7" s="86"/>
      <c r="QRK7" s="86"/>
      <c r="QRL7" s="86"/>
      <c r="QRM7" s="86"/>
      <c r="QRN7" s="86"/>
      <c r="QRO7" s="86"/>
      <c r="QRP7" s="86"/>
      <c r="QRQ7" s="86"/>
      <c r="QRR7" s="86"/>
      <c r="QRS7" s="86"/>
      <c r="QRT7" s="86"/>
      <c r="QRU7" s="86"/>
      <c r="QRV7" s="86"/>
      <c r="QRW7" s="86"/>
      <c r="QRX7" s="86"/>
      <c r="QRY7" s="86"/>
      <c r="QRZ7" s="86"/>
      <c r="QSA7" s="86"/>
      <c r="QSB7" s="86"/>
      <c r="QSC7" s="86"/>
      <c r="QSD7" s="86"/>
      <c r="QSE7" s="86"/>
      <c r="QSF7" s="86"/>
      <c r="QSG7" s="86"/>
      <c r="QSH7" s="86"/>
      <c r="QSI7" s="86"/>
      <c r="QSJ7" s="86"/>
      <c r="QSK7" s="86"/>
      <c r="QSL7" s="86"/>
      <c r="QSM7" s="86"/>
      <c r="QSN7" s="86"/>
      <c r="QSO7" s="86"/>
      <c r="QSP7" s="86"/>
      <c r="QSQ7" s="86"/>
      <c r="QSR7" s="86"/>
      <c r="QSS7" s="86"/>
      <c r="QST7" s="86"/>
      <c r="QSU7" s="86"/>
      <c r="QSV7" s="86"/>
      <c r="QSW7" s="86"/>
      <c r="QSX7" s="86"/>
      <c r="QSY7" s="86"/>
      <c r="QSZ7" s="86"/>
      <c r="QTA7" s="86"/>
      <c r="QTB7" s="86"/>
      <c r="QTC7" s="86"/>
      <c r="QTD7" s="86"/>
      <c r="QTE7" s="86"/>
      <c r="QTF7" s="86"/>
      <c r="QTG7" s="86"/>
      <c r="QTH7" s="86"/>
      <c r="QTI7" s="86"/>
      <c r="QTJ7" s="86"/>
      <c r="QTK7" s="86"/>
      <c r="QTL7" s="86"/>
      <c r="QTM7" s="86"/>
      <c r="QTN7" s="86"/>
      <c r="QTO7" s="86"/>
      <c r="QTP7" s="86"/>
      <c r="QTQ7" s="86"/>
      <c r="QTR7" s="86"/>
      <c r="QTS7" s="86"/>
      <c r="QTT7" s="86"/>
      <c r="QTU7" s="86"/>
      <c r="QTV7" s="86"/>
      <c r="QTW7" s="86"/>
      <c r="QTX7" s="86"/>
      <c r="QTY7" s="86"/>
      <c r="QTZ7" s="86"/>
      <c r="QUA7" s="86"/>
      <c r="QUB7" s="86"/>
      <c r="QUC7" s="86"/>
      <c r="QUD7" s="86"/>
      <c r="QUE7" s="86"/>
      <c r="QUF7" s="86"/>
      <c r="QUG7" s="86"/>
      <c r="QUH7" s="86"/>
      <c r="QUI7" s="86"/>
      <c r="QUJ7" s="86"/>
      <c r="QUK7" s="86"/>
      <c r="QUL7" s="86"/>
      <c r="QUM7" s="86"/>
      <c r="QUN7" s="86"/>
      <c r="QUO7" s="86"/>
      <c r="QUP7" s="86"/>
      <c r="QUQ7" s="86"/>
      <c r="QUR7" s="86"/>
      <c r="QUS7" s="86"/>
      <c r="QUT7" s="86"/>
      <c r="QUU7" s="86"/>
      <c r="QUV7" s="86"/>
      <c r="QUW7" s="86"/>
      <c r="QUX7" s="86"/>
      <c r="QUY7" s="86"/>
      <c r="QUZ7" s="86"/>
      <c r="QVA7" s="86"/>
      <c r="QVB7" s="86"/>
      <c r="QVC7" s="86"/>
      <c r="QVD7" s="86"/>
      <c r="QVE7" s="86"/>
      <c r="QVF7" s="86"/>
      <c r="QVG7" s="86"/>
      <c r="QVH7" s="86"/>
      <c r="QVI7" s="86"/>
      <c r="QVJ7" s="86"/>
      <c r="QVK7" s="86"/>
      <c r="QVL7" s="86"/>
      <c r="QVM7" s="86"/>
      <c r="QVN7" s="86"/>
      <c r="QVO7" s="86"/>
      <c r="QVP7" s="86"/>
      <c r="QVQ7" s="86"/>
      <c r="QVR7" s="86"/>
      <c r="QVS7" s="86"/>
      <c r="QVT7" s="86"/>
      <c r="QVU7" s="86"/>
      <c r="QVV7" s="86"/>
      <c r="QVW7" s="86"/>
      <c r="QVX7" s="86"/>
      <c r="QVY7" s="86"/>
      <c r="QVZ7" s="86"/>
      <c r="QWA7" s="86"/>
      <c r="QWB7" s="86"/>
      <c r="QWC7" s="86"/>
      <c r="QWD7" s="86"/>
      <c r="QWE7" s="86"/>
      <c r="QWF7" s="86"/>
      <c r="QWG7" s="86"/>
      <c r="QWH7" s="86"/>
      <c r="QWI7" s="86"/>
      <c r="QWJ7" s="86"/>
      <c r="QWK7" s="86"/>
      <c r="QWL7" s="86"/>
      <c r="QWM7" s="86"/>
      <c r="QWN7" s="86"/>
      <c r="QWO7" s="86"/>
      <c r="QWP7" s="86"/>
      <c r="QWQ7" s="86"/>
      <c r="QWR7" s="86"/>
      <c r="QWS7" s="86"/>
      <c r="QWT7" s="86"/>
      <c r="QWU7" s="86"/>
      <c r="QWV7" s="86"/>
      <c r="QWW7" s="86"/>
      <c r="QWX7" s="86"/>
      <c r="QWY7" s="86"/>
      <c r="QWZ7" s="86"/>
      <c r="QXA7" s="86"/>
      <c r="QXB7" s="86"/>
      <c r="QXC7" s="86"/>
      <c r="QXD7" s="86"/>
      <c r="QXE7" s="86"/>
      <c r="QXF7" s="86"/>
      <c r="QXG7" s="86"/>
      <c r="QXH7" s="86"/>
      <c r="QXI7" s="86"/>
      <c r="QXJ7" s="86"/>
      <c r="QXK7" s="86"/>
      <c r="QXL7" s="86"/>
      <c r="QXM7" s="86"/>
      <c r="QXN7" s="86"/>
      <c r="QXO7" s="86"/>
      <c r="QXP7" s="86"/>
      <c r="QXQ7" s="86"/>
      <c r="QXR7" s="86"/>
      <c r="QXS7" s="86"/>
      <c r="QXT7" s="86"/>
      <c r="QXU7" s="86"/>
      <c r="QXV7" s="86"/>
      <c r="QXW7" s="86"/>
      <c r="QXX7" s="86"/>
      <c r="QXY7" s="86"/>
      <c r="QXZ7" s="86"/>
      <c r="QYA7" s="86"/>
      <c r="QYB7" s="86"/>
      <c r="QYC7" s="86"/>
      <c r="QYD7" s="86"/>
      <c r="QYE7" s="86"/>
      <c r="QYF7" s="86"/>
      <c r="QYG7" s="86"/>
      <c r="QYH7" s="86"/>
      <c r="QYI7" s="86"/>
      <c r="QYJ7" s="86"/>
      <c r="QYK7" s="86"/>
      <c r="QYL7" s="86"/>
      <c r="QYM7" s="86"/>
      <c r="QYN7" s="86"/>
      <c r="QYO7" s="86"/>
      <c r="QYP7" s="86"/>
      <c r="QYQ7" s="86"/>
      <c r="QYR7" s="86"/>
      <c r="QYS7" s="86"/>
      <c r="QYT7" s="86"/>
      <c r="QYU7" s="86"/>
      <c r="QYV7" s="86"/>
      <c r="QYW7" s="86"/>
      <c r="QYX7" s="86"/>
      <c r="QYY7" s="86"/>
      <c r="QYZ7" s="86"/>
      <c r="QZA7" s="86"/>
      <c r="QZB7" s="86"/>
      <c r="QZC7" s="86"/>
      <c r="QZD7" s="86"/>
      <c r="QZE7" s="86"/>
      <c r="QZF7" s="86"/>
      <c r="QZG7" s="86"/>
      <c r="QZH7" s="86"/>
      <c r="QZI7" s="86"/>
      <c r="QZJ7" s="86"/>
      <c r="QZK7" s="86"/>
      <c r="QZL7" s="86"/>
      <c r="QZM7" s="86"/>
      <c r="QZN7" s="86"/>
      <c r="QZO7" s="86"/>
      <c r="QZP7" s="86"/>
      <c r="QZQ7" s="86"/>
      <c r="QZR7" s="86"/>
      <c r="QZS7" s="86"/>
      <c r="QZT7" s="86"/>
      <c r="QZU7" s="86"/>
      <c r="QZV7" s="86"/>
      <c r="QZW7" s="86"/>
      <c r="QZX7" s="86"/>
      <c r="QZY7" s="86"/>
      <c r="QZZ7" s="86"/>
      <c r="RAA7" s="86"/>
      <c r="RAB7" s="86"/>
      <c r="RAC7" s="86"/>
      <c r="RAD7" s="86"/>
      <c r="RAE7" s="86"/>
      <c r="RAF7" s="86"/>
      <c r="RAG7" s="86"/>
      <c r="RAH7" s="86"/>
      <c r="RAI7" s="86"/>
      <c r="RAJ7" s="86"/>
      <c r="RAK7" s="86"/>
      <c r="RAL7" s="86"/>
      <c r="RAM7" s="86"/>
      <c r="RAN7" s="86"/>
      <c r="RAO7" s="86"/>
      <c r="RAP7" s="86"/>
      <c r="RAQ7" s="86"/>
      <c r="RAR7" s="86"/>
      <c r="RAS7" s="86"/>
      <c r="RAT7" s="86"/>
      <c r="RAU7" s="86"/>
      <c r="RAV7" s="86"/>
      <c r="RAW7" s="86"/>
      <c r="RAX7" s="86"/>
      <c r="RAY7" s="86"/>
      <c r="RAZ7" s="86"/>
      <c r="RBA7" s="86"/>
      <c r="RBB7" s="86"/>
      <c r="RBC7" s="86"/>
      <c r="RBD7" s="86"/>
      <c r="RBE7" s="86"/>
      <c r="RBF7" s="86"/>
      <c r="RBG7" s="86"/>
      <c r="RBH7" s="86"/>
      <c r="RBI7" s="86"/>
      <c r="RBJ7" s="86"/>
      <c r="RBK7" s="86"/>
      <c r="RBL7" s="86"/>
      <c r="RBM7" s="86"/>
      <c r="RBN7" s="86"/>
      <c r="RBO7" s="86"/>
      <c r="RBP7" s="86"/>
      <c r="RBQ7" s="86"/>
      <c r="RBR7" s="86"/>
      <c r="RBS7" s="86"/>
      <c r="RBT7" s="86"/>
      <c r="RBU7" s="86"/>
      <c r="RBV7" s="86"/>
      <c r="RBW7" s="86"/>
      <c r="RBX7" s="86"/>
      <c r="RBY7" s="86"/>
      <c r="RBZ7" s="86"/>
      <c r="RCA7" s="86"/>
      <c r="RCB7" s="86"/>
      <c r="RCC7" s="86"/>
      <c r="RCD7" s="86"/>
      <c r="RCE7" s="86"/>
      <c r="RCF7" s="86"/>
      <c r="RCG7" s="86"/>
      <c r="RCH7" s="86"/>
      <c r="RCI7" s="86"/>
      <c r="RCJ7" s="86"/>
      <c r="RCK7" s="86"/>
      <c r="RCL7" s="86"/>
      <c r="RCM7" s="86"/>
      <c r="RCN7" s="86"/>
      <c r="RCO7" s="86"/>
      <c r="RCP7" s="86"/>
      <c r="RCQ7" s="86"/>
      <c r="RCR7" s="86"/>
      <c r="RCS7" s="86"/>
      <c r="RCT7" s="86"/>
      <c r="RCU7" s="86"/>
      <c r="RCV7" s="86"/>
      <c r="RCW7" s="86"/>
      <c r="RCX7" s="86"/>
      <c r="RCY7" s="86"/>
      <c r="RCZ7" s="86"/>
      <c r="RDA7" s="86"/>
      <c r="RDB7" s="86"/>
      <c r="RDC7" s="86"/>
      <c r="RDD7" s="86"/>
      <c r="RDE7" s="86"/>
      <c r="RDF7" s="86"/>
      <c r="RDG7" s="86"/>
      <c r="RDH7" s="86"/>
      <c r="RDI7" s="86"/>
      <c r="RDJ7" s="86"/>
      <c r="RDK7" s="86"/>
      <c r="RDL7" s="86"/>
      <c r="RDM7" s="86"/>
      <c r="RDN7" s="86"/>
      <c r="RDO7" s="86"/>
      <c r="RDP7" s="86"/>
      <c r="RDQ7" s="86"/>
      <c r="RDR7" s="86"/>
      <c r="RDS7" s="86"/>
      <c r="RDT7" s="86"/>
      <c r="RDU7" s="86"/>
      <c r="RDV7" s="86"/>
      <c r="RDW7" s="86"/>
      <c r="RDX7" s="86"/>
      <c r="RDY7" s="86"/>
      <c r="RDZ7" s="86"/>
      <c r="REA7" s="86"/>
      <c r="REB7" s="86"/>
      <c r="REC7" s="86"/>
      <c r="RED7" s="86"/>
      <c r="REE7" s="86"/>
      <c r="REF7" s="86"/>
      <c r="REG7" s="86"/>
      <c r="REH7" s="86"/>
      <c r="REI7" s="86"/>
      <c r="REJ7" s="86"/>
      <c r="REK7" s="86"/>
      <c r="REL7" s="86"/>
      <c r="REM7" s="86"/>
      <c r="REN7" s="86"/>
      <c r="REO7" s="86"/>
      <c r="REP7" s="86"/>
      <c r="REQ7" s="86"/>
      <c r="RER7" s="86"/>
      <c r="RES7" s="86"/>
      <c r="RET7" s="86"/>
      <c r="REU7" s="86"/>
      <c r="REV7" s="86"/>
      <c r="REW7" s="86"/>
      <c r="REX7" s="86"/>
      <c r="REY7" s="86"/>
      <c r="REZ7" s="86"/>
      <c r="RFA7" s="86"/>
      <c r="RFB7" s="86"/>
      <c r="RFC7" s="86"/>
      <c r="RFD7" s="86"/>
      <c r="RFE7" s="86"/>
      <c r="RFF7" s="86"/>
      <c r="RFG7" s="86"/>
      <c r="RFH7" s="86"/>
      <c r="RFI7" s="86"/>
      <c r="RFJ7" s="86"/>
      <c r="RFK7" s="86"/>
      <c r="RFL7" s="86"/>
      <c r="RFM7" s="86"/>
      <c r="RFN7" s="86"/>
      <c r="RFO7" s="86"/>
      <c r="RFP7" s="86"/>
      <c r="RFQ7" s="86"/>
      <c r="RFR7" s="86"/>
      <c r="RFS7" s="86"/>
      <c r="RFT7" s="86"/>
      <c r="RFU7" s="86"/>
      <c r="RFV7" s="86"/>
      <c r="RFW7" s="86"/>
      <c r="RFX7" s="86"/>
      <c r="RFY7" s="86"/>
      <c r="RFZ7" s="86"/>
      <c r="RGA7" s="86"/>
      <c r="RGB7" s="86"/>
      <c r="RGC7" s="86"/>
      <c r="RGD7" s="86"/>
      <c r="RGE7" s="86"/>
      <c r="RGF7" s="86"/>
      <c r="RGG7" s="86"/>
      <c r="RGH7" s="86"/>
      <c r="RGI7" s="86"/>
      <c r="RGJ7" s="86"/>
      <c r="RGK7" s="86"/>
      <c r="RGL7" s="86"/>
      <c r="RGM7" s="86"/>
      <c r="RGN7" s="86"/>
      <c r="RGO7" s="86"/>
      <c r="RGP7" s="86"/>
      <c r="RGQ7" s="86"/>
      <c r="RGR7" s="86"/>
      <c r="RGS7" s="86"/>
      <c r="RGT7" s="86"/>
      <c r="RGU7" s="86"/>
      <c r="RGV7" s="86"/>
      <c r="RGW7" s="86"/>
      <c r="RGX7" s="86"/>
      <c r="RGY7" s="86"/>
      <c r="RGZ7" s="86"/>
      <c r="RHA7" s="86"/>
      <c r="RHB7" s="86"/>
      <c r="RHC7" s="86"/>
      <c r="RHD7" s="86"/>
      <c r="RHE7" s="86"/>
      <c r="RHF7" s="86"/>
      <c r="RHG7" s="86"/>
      <c r="RHH7" s="86"/>
      <c r="RHI7" s="86"/>
      <c r="RHJ7" s="86"/>
      <c r="RHK7" s="86"/>
      <c r="RHL7" s="86"/>
      <c r="RHM7" s="86"/>
      <c r="RHN7" s="86"/>
      <c r="RHO7" s="86"/>
      <c r="RHP7" s="86"/>
      <c r="RHQ7" s="86"/>
      <c r="RHR7" s="86"/>
      <c r="RHS7" s="86"/>
      <c r="RHT7" s="86"/>
      <c r="RHU7" s="86"/>
      <c r="RHV7" s="86"/>
      <c r="RHW7" s="86"/>
      <c r="RHX7" s="86"/>
      <c r="RHY7" s="86"/>
      <c r="RHZ7" s="86"/>
      <c r="RIA7" s="86"/>
      <c r="RIB7" s="86"/>
      <c r="RIC7" s="86"/>
      <c r="RID7" s="86"/>
      <c r="RIE7" s="86"/>
      <c r="RIF7" s="86"/>
      <c r="RIG7" s="86"/>
      <c r="RIH7" s="86"/>
      <c r="RII7" s="86"/>
      <c r="RIJ7" s="86"/>
      <c r="RIK7" s="86"/>
      <c r="RIL7" s="86"/>
      <c r="RIM7" s="86"/>
      <c r="RIN7" s="86"/>
      <c r="RIO7" s="86"/>
      <c r="RIP7" s="86"/>
      <c r="RIQ7" s="86"/>
      <c r="RIR7" s="86"/>
      <c r="RIS7" s="86"/>
      <c r="RIT7" s="86"/>
      <c r="RIU7" s="86"/>
      <c r="RIV7" s="86"/>
      <c r="RIW7" s="86"/>
      <c r="RIX7" s="86"/>
      <c r="RIY7" s="86"/>
      <c r="RIZ7" s="86"/>
      <c r="RJA7" s="86"/>
      <c r="RJB7" s="86"/>
      <c r="RJC7" s="86"/>
      <c r="RJD7" s="86"/>
      <c r="RJE7" s="86"/>
      <c r="RJF7" s="86"/>
      <c r="RJG7" s="86"/>
      <c r="RJH7" s="86"/>
      <c r="RJI7" s="86"/>
      <c r="RJJ7" s="86"/>
      <c r="RJK7" s="86"/>
      <c r="RJL7" s="86"/>
      <c r="RJM7" s="86"/>
      <c r="RJN7" s="86"/>
      <c r="RJO7" s="86"/>
      <c r="RJP7" s="86"/>
      <c r="RJQ7" s="86"/>
      <c r="RJR7" s="86"/>
      <c r="RJS7" s="86"/>
      <c r="RJT7" s="86"/>
      <c r="RJU7" s="86"/>
      <c r="RJV7" s="86"/>
      <c r="RJW7" s="86"/>
      <c r="RJX7" s="86"/>
      <c r="RJY7" s="86"/>
      <c r="RJZ7" s="86"/>
      <c r="RKA7" s="86"/>
      <c r="RKB7" s="86"/>
      <c r="RKC7" s="86"/>
      <c r="RKD7" s="86"/>
      <c r="RKE7" s="86"/>
      <c r="RKF7" s="86"/>
      <c r="RKG7" s="86"/>
      <c r="RKH7" s="86"/>
      <c r="RKI7" s="86"/>
      <c r="RKJ7" s="86"/>
      <c r="RKK7" s="86"/>
      <c r="RKL7" s="86"/>
      <c r="RKM7" s="86"/>
      <c r="RKN7" s="86"/>
      <c r="RKO7" s="86"/>
      <c r="RKP7" s="86"/>
      <c r="RKQ7" s="86"/>
      <c r="RKR7" s="86"/>
      <c r="RKS7" s="86"/>
      <c r="RKT7" s="86"/>
      <c r="RKU7" s="86"/>
      <c r="RKV7" s="86"/>
      <c r="RKW7" s="86"/>
      <c r="RKX7" s="86"/>
      <c r="RKY7" s="86"/>
      <c r="RKZ7" s="86"/>
      <c r="RLA7" s="86"/>
      <c r="RLB7" s="86"/>
      <c r="RLC7" s="86"/>
      <c r="RLD7" s="86"/>
      <c r="RLE7" s="86"/>
      <c r="RLF7" s="86"/>
      <c r="RLG7" s="86"/>
      <c r="RLH7" s="86"/>
      <c r="RLI7" s="86"/>
      <c r="RLJ7" s="86"/>
      <c r="RLK7" s="86"/>
      <c r="RLL7" s="86"/>
      <c r="RLM7" s="86"/>
      <c r="RLN7" s="86"/>
      <c r="RLO7" s="86"/>
      <c r="RLP7" s="86"/>
      <c r="RLQ7" s="86"/>
      <c r="RLR7" s="86"/>
      <c r="RLS7" s="86"/>
      <c r="RLT7" s="86"/>
      <c r="RLU7" s="86"/>
      <c r="RLV7" s="86"/>
      <c r="RLW7" s="86"/>
      <c r="RLX7" s="86"/>
      <c r="RLY7" s="86"/>
      <c r="RLZ7" s="86"/>
      <c r="RMA7" s="86"/>
      <c r="RMB7" s="86"/>
      <c r="RMC7" s="86"/>
      <c r="RMD7" s="86"/>
      <c r="RME7" s="86"/>
      <c r="RMF7" s="86"/>
      <c r="RMG7" s="86"/>
      <c r="RMH7" s="86"/>
      <c r="RMI7" s="86"/>
      <c r="RMJ7" s="86"/>
      <c r="RMK7" s="86"/>
      <c r="RML7" s="86"/>
      <c r="RMM7" s="86"/>
      <c r="RMN7" s="86"/>
      <c r="RMO7" s="86"/>
      <c r="RMP7" s="86"/>
      <c r="RMQ7" s="86"/>
      <c r="RMR7" s="86"/>
      <c r="RMS7" s="86"/>
      <c r="RMT7" s="86"/>
      <c r="RMU7" s="86"/>
      <c r="RMV7" s="86"/>
      <c r="RMW7" s="86"/>
      <c r="RMX7" s="86"/>
      <c r="RMY7" s="86"/>
      <c r="RMZ7" s="86"/>
      <c r="RNA7" s="86"/>
      <c r="RNB7" s="86"/>
      <c r="RNC7" s="86"/>
      <c r="RND7" s="86"/>
      <c r="RNE7" s="86"/>
      <c r="RNF7" s="86"/>
      <c r="RNG7" s="86"/>
      <c r="RNH7" s="86"/>
      <c r="RNI7" s="86"/>
      <c r="RNJ7" s="86"/>
      <c r="RNK7" s="86"/>
      <c r="RNL7" s="86"/>
      <c r="RNM7" s="86"/>
      <c r="RNN7" s="86"/>
      <c r="RNO7" s="86"/>
      <c r="RNP7" s="86"/>
      <c r="RNQ7" s="86"/>
      <c r="RNR7" s="86"/>
      <c r="RNS7" s="86"/>
      <c r="RNT7" s="86"/>
      <c r="RNU7" s="86"/>
      <c r="RNV7" s="86"/>
      <c r="RNW7" s="86"/>
      <c r="RNX7" s="86"/>
      <c r="RNY7" s="86"/>
      <c r="RNZ7" s="86"/>
      <c r="ROA7" s="86"/>
      <c r="ROB7" s="86"/>
      <c r="ROC7" s="86"/>
      <c r="ROD7" s="86"/>
      <c r="ROE7" s="86"/>
      <c r="ROF7" s="86"/>
      <c r="ROG7" s="86"/>
      <c r="ROH7" s="86"/>
      <c r="ROI7" s="86"/>
      <c r="ROJ7" s="86"/>
      <c r="ROK7" s="86"/>
      <c r="ROL7" s="86"/>
      <c r="ROM7" s="86"/>
      <c r="RON7" s="86"/>
      <c r="ROO7" s="86"/>
      <c r="ROP7" s="86"/>
      <c r="ROQ7" s="86"/>
      <c r="ROR7" s="86"/>
      <c r="ROS7" s="86"/>
      <c r="ROT7" s="86"/>
      <c r="ROU7" s="86"/>
      <c r="ROV7" s="86"/>
      <c r="ROW7" s="86"/>
      <c r="ROX7" s="86"/>
      <c r="ROY7" s="86"/>
      <c r="ROZ7" s="86"/>
      <c r="RPA7" s="86"/>
      <c r="RPB7" s="86"/>
      <c r="RPC7" s="86"/>
      <c r="RPD7" s="86"/>
      <c r="RPE7" s="86"/>
      <c r="RPF7" s="86"/>
      <c r="RPG7" s="86"/>
      <c r="RPH7" s="86"/>
      <c r="RPI7" s="86"/>
      <c r="RPJ7" s="86"/>
      <c r="RPK7" s="86"/>
      <c r="RPL7" s="86"/>
      <c r="RPM7" s="86"/>
      <c r="RPN7" s="86"/>
      <c r="RPO7" s="86"/>
      <c r="RPP7" s="86"/>
      <c r="RPQ7" s="86"/>
      <c r="RPR7" s="86"/>
      <c r="RPS7" s="86"/>
      <c r="RPT7" s="86"/>
      <c r="RPU7" s="86"/>
      <c r="RPV7" s="86"/>
      <c r="RPW7" s="86"/>
      <c r="RPX7" s="86"/>
      <c r="RPY7" s="86"/>
      <c r="RPZ7" s="86"/>
      <c r="RQA7" s="86"/>
      <c r="RQB7" s="86"/>
      <c r="RQC7" s="86"/>
      <c r="RQD7" s="86"/>
      <c r="RQE7" s="86"/>
      <c r="RQF7" s="86"/>
      <c r="RQG7" s="86"/>
      <c r="RQH7" s="86"/>
      <c r="RQI7" s="86"/>
      <c r="RQJ7" s="86"/>
      <c r="RQK7" s="86"/>
      <c r="RQL7" s="86"/>
      <c r="RQM7" s="86"/>
      <c r="RQN7" s="86"/>
      <c r="RQO7" s="86"/>
      <c r="RQP7" s="86"/>
      <c r="RQQ7" s="86"/>
      <c r="RQR7" s="86"/>
      <c r="RQS7" s="86"/>
      <c r="RQT7" s="86"/>
      <c r="RQU7" s="86"/>
      <c r="RQV7" s="86"/>
      <c r="RQW7" s="86"/>
      <c r="RQX7" s="86"/>
      <c r="RQY7" s="86"/>
      <c r="RQZ7" s="86"/>
      <c r="RRA7" s="86"/>
      <c r="RRB7" s="86"/>
      <c r="RRC7" s="86"/>
      <c r="RRD7" s="86"/>
      <c r="RRE7" s="86"/>
      <c r="RRF7" s="86"/>
      <c r="RRG7" s="86"/>
      <c r="RRH7" s="86"/>
      <c r="RRI7" s="86"/>
      <c r="RRJ7" s="86"/>
      <c r="RRK7" s="86"/>
      <c r="RRL7" s="86"/>
      <c r="RRM7" s="86"/>
      <c r="RRN7" s="86"/>
      <c r="RRO7" s="86"/>
      <c r="RRP7" s="86"/>
      <c r="RRQ7" s="86"/>
      <c r="RRR7" s="86"/>
      <c r="RRS7" s="86"/>
      <c r="RRT7" s="86"/>
      <c r="RRU7" s="86"/>
      <c r="RRV7" s="86"/>
      <c r="RRW7" s="86"/>
      <c r="RRX7" s="86"/>
      <c r="RRY7" s="86"/>
      <c r="RRZ7" s="86"/>
      <c r="RSA7" s="86"/>
      <c r="RSB7" s="86"/>
      <c r="RSC7" s="86"/>
      <c r="RSD7" s="86"/>
      <c r="RSE7" s="86"/>
      <c r="RSF7" s="86"/>
      <c r="RSG7" s="86"/>
      <c r="RSH7" s="86"/>
      <c r="RSI7" s="86"/>
      <c r="RSJ7" s="86"/>
      <c r="RSK7" s="86"/>
      <c r="RSL7" s="86"/>
      <c r="RSM7" s="86"/>
      <c r="RSN7" s="86"/>
      <c r="RSO7" s="86"/>
      <c r="RSP7" s="86"/>
      <c r="RSQ7" s="86"/>
      <c r="RSR7" s="86"/>
      <c r="RSS7" s="86"/>
      <c r="RST7" s="86"/>
      <c r="RSU7" s="86"/>
      <c r="RSV7" s="86"/>
      <c r="RSW7" s="86"/>
      <c r="RSX7" s="86"/>
      <c r="RSY7" s="86"/>
      <c r="RSZ7" s="86"/>
      <c r="RTA7" s="86"/>
      <c r="RTB7" s="86"/>
      <c r="RTC7" s="86"/>
      <c r="RTD7" s="86"/>
      <c r="RTE7" s="86"/>
      <c r="RTF7" s="86"/>
      <c r="RTG7" s="86"/>
      <c r="RTH7" s="86"/>
      <c r="RTI7" s="86"/>
      <c r="RTJ7" s="86"/>
      <c r="RTK7" s="86"/>
      <c r="RTL7" s="86"/>
      <c r="RTM7" s="86"/>
      <c r="RTN7" s="86"/>
      <c r="RTO7" s="86"/>
      <c r="RTP7" s="86"/>
      <c r="RTQ7" s="86"/>
      <c r="RTR7" s="86"/>
      <c r="RTS7" s="86"/>
      <c r="RTT7" s="86"/>
      <c r="RTU7" s="86"/>
      <c r="RTV7" s="86"/>
      <c r="RTW7" s="86"/>
      <c r="RTX7" s="86"/>
      <c r="RTY7" s="86"/>
      <c r="RTZ7" s="86"/>
      <c r="RUA7" s="86"/>
      <c r="RUB7" s="86"/>
      <c r="RUC7" s="86"/>
      <c r="RUD7" s="86"/>
      <c r="RUE7" s="86"/>
      <c r="RUF7" s="86"/>
      <c r="RUG7" s="86"/>
      <c r="RUH7" s="86"/>
      <c r="RUI7" s="86"/>
      <c r="RUJ7" s="86"/>
      <c r="RUK7" s="86"/>
      <c r="RUL7" s="86"/>
      <c r="RUM7" s="86"/>
      <c r="RUN7" s="86"/>
      <c r="RUO7" s="86"/>
      <c r="RUP7" s="86"/>
      <c r="RUQ7" s="86"/>
      <c r="RUR7" s="86"/>
      <c r="RUS7" s="86"/>
      <c r="RUT7" s="86"/>
      <c r="RUU7" s="86"/>
      <c r="RUV7" s="86"/>
      <c r="RUW7" s="86"/>
      <c r="RUX7" s="86"/>
      <c r="RUY7" s="86"/>
      <c r="RUZ7" s="86"/>
      <c r="RVA7" s="86"/>
      <c r="RVB7" s="86"/>
      <c r="RVC7" s="86"/>
      <c r="RVD7" s="86"/>
      <c r="RVE7" s="86"/>
      <c r="RVF7" s="86"/>
      <c r="RVG7" s="86"/>
      <c r="RVH7" s="86"/>
      <c r="RVI7" s="86"/>
      <c r="RVJ7" s="86"/>
      <c r="RVK7" s="86"/>
      <c r="RVL7" s="86"/>
      <c r="RVM7" s="86"/>
      <c r="RVN7" s="86"/>
      <c r="RVO7" s="86"/>
      <c r="RVP7" s="86"/>
      <c r="RVQ7" s="86"/>
      <c r="RVR7" s="86"/>
      <c r="RVS7" s="86"/>
      <c r="RVT7" s="86"/>
      <c r="RVU7" s="86"/>
      <c r="RVV7" s="86"/>
      <c r="RVW7" s="86"/>
      <c r="RVX7" s="86"/>
      <c r="RVY7" s="86"/>
      <c r="RVZ7" s="86"/>
      <c r="RWA7" s="86"/>
      <c r="RWB7" s="86"/>
      <c r="RWC7" s="86"/>
      <c r="RWD7" s="86"/>
      <c r="RWE7" s="86"/>
      <c r="RWF7" s="86"/>
      <c r="RWG7" s="86"/>
      <c r="RWH7" s="86"/>
      <c r="RWI7" s="86"/>
      <c r="RWJ7" s="86"/>
      <c r="RWK7" s="86"/>
      <c r="RWL7" s="86"/>
      <c r="RWM7" s="86"/>
      <c r="RWN7" s="86"/>
      <c r="RWO7" s="86"/>
      <c r="RWP7" s="86"/>
      <c r="RWQ7" s="86"/>
      <c r="RWR7" s="86"/>
      <c r="RWS7" s="86"/>
      <c r="RWT7" s="86"/>
      <c r="RWU7" s="86"/>
      <c r="RWV7" s="86"/>
      <c r="RWW7" s="86"/>
      <c r="RWX7" s="86"/>
      <c r="RWY7" s="86"/>
      <c r="RWZ7" s="86"/>
      <c r="RXA7" s="86"/>
      <c r="RXB7" s="86"/>
      <c r="RXC7" s="86"/>
      <c r="RXD7" s="86"/>
      <c r="RXE7" s="86"/>
      <c r="RXF7" s="86"/>
      <c r="RXG7" s="86"/>
      <c r="RXH7" s="86"/>
      <c r="RXI7" s="86"/>
      <c r="RXJ7" s="86"/>
      <c r="RXK7" s="86"/>
      <c r="RXL7" s="86"/>
      <c r="RXM7" s="86"/>
      <c r="RXN7" s="86"/>
      <c r="RXO7" s="86"/>
      <c r="RXP7" s="86"/>
      <c r="RXQ7" s="86"/>
      <c r="RXR7" s="86"/>
      <c r="RXS7" s="86"/>
      <c r="RXT7" s="86"/>
      <c r="RXU7" s="86"/>
      <c r="RXV7" s="86"/>
      <c r="RXW7" s="86"/>
      <c r="RXX7" s="86"/>
      <c r="RXY7" s="86"/>
      <c r="RXZ7" s="86"/>
      <c r="RYA7" s="86"/>
      <c r="RYB7" s="86"/>
      <c r="RYC7" s="86"/>
      <c r="RYD7" s="86"/>
      <c r="RYE7" s="86"/>
      <c r="RYF7" s="86"/>
      <c r="RYG7" s="86"/>
      <c r="RYH7" s="86"/>
      <c r="RYI7" s="86"/>
      <c r="RYJ7" s="86"/>
      <c r="RYK7" s="86"/>
      <c r="RYL7" s="86"/>
      <c r="RYM7" s="86"/>
      <c r="RYN7" s="86"/>
      <c r="RYO7" s="86"/>
      <c r="RYP7" s="86"/>
      <c r="RYQ7" s="86"/>
      <c r="RYR7" s="86"/>
      <c r="RYS7" s="86"/>
      <c r="RYT7" s="86"/>
      <c r="RYU7" s="86"/>
      <c r="RYV7" s="86"/>
      <c r="RYW7" s="86"/>
      <c r="RYX7" s="86"/>
      <c r="RYY7" s="86"/>
      <c r="RYZ7" s="86"/>
      <c r="RZA7" s="86"/>
      <c r="RZB7" s="86"/>
      <c r="RZC7" s="86"/>
      <c r="RZD7" s="86"/>
      <c r="RZE7" s="86"/>
      <c r="RZF7" s="86"/>
      <c r="RZG7" s="86"/>
      <c r="RZH7" s="86"/>
      <c r="RZI7" s="86"/>
      <c r="RZJ7" s="86"/>
      <c r="RZK7" s="86"/>
      <c r="RZL7" s="86"/>
      <c r="RZM7" s="86"/>
      <c r="RZN7" s="86"/>
      <c r="RZO7" s="86"/>
      <c r="RZP7" s="86"/>
      <c r="RZQ7" s="86"/>
      <c r="RZR7" s="86"/>
      <c r="RZS7" s="86"/>
      <c r="RZT7" s="86"/>
      <c r="RZU7" s="86"/>
      <c r="RZV7" s="86"/>
      <c r="RZW7" s="86"/>
      <c r="RZX7" s="86"/>
      <c r="RZY7" s="86"/>
      <c r="RZZ7" s="86"/>
      <c r="SAA7" s="86"/>
      <c r="SAB7" s="86"/>
      <c r="SAC7" s="86"/>
      <c r="SAD7" s="86"/>
      <c r="SAE7" s="86"/>
      <c r="SAF7" s="86"/>
      <c r="SAG7" s="86"/>
      <c r="SAH7" s="86"/>
      <c r="SAI7" s="86"/>
      <c r="SAJ7" s="86"/>
      <c r="SAK7" s="86"/>
      <c r="SAL7" s="86"/>
      <c r="SAM7" s="86"/>
      <c r="SAN7" s="86"/>
      <c r="SAO7" s="86"/>
      <c r="SAP7" s="86"/>
      <c r="SAQ7" s="86"/>
      <c r="SAR7" s="86"/>
      <c r="SAS7" s="86"/>
      <c r="SAT7" s="86"/>
      <c r="SAU7" s="86"/>
      <c r="SAV7" s="86"/>
      <c r="SAW7" s="86"/>
      <c r="SAX7" s="86"/>
      <c r="SAY7" s="86"/>
      <c r="SAZ7" s="86"/>
      <c r="SBA7" s="86"/>
      <c r="SBB7" s="86"/>
      <c r="SBC7" s="86"/>
      <c r="SBD7" s="86"/>
      <c r="SBE7" s="86"/>
      <c r="SBF7" s="86"/>
      <c r="SBG7" s="86"/>
      <c r="SBH7" s="86"/>
      <c r="SBI7" s="86"/>
      <c r="SBJ7" s="86"/>
      <c r="SBK7" s="86"/>
      <c r="SBL7" s="86"/>
      <c r="SBM7" s="86"/>
      <c r="SBN7" s="86"/>
      <c r="SBO7" s="86"/>
      <c r="SBP7" s="86"/>
      <c r="SBQ7" s="86"/>
      <c r="SBR7" s="86"/>
      <c r="SBS7" s="86"/>
      <c r="SBT7" s="86"/>
      <c r="SBU7" s="86"/>
      <c r="SBV7" s="86"/>
      <c r="SBW7" s="86"/>
      <c r="SBX7" s="86"/>
      <c r="SBY7" s="86"/>
      <c r="SBZ7" s="86"/>
      <c r="SCA7" s="86"/>
      <c r="SCB7" s="86"/>
      <c r="SCC7" s="86"/>
      <c r="SCD7" s="86"/>
      <c r="SCE7" s="86"/>
      <c r="SCF7" s="86"/>
      <c r="SCG7" s="86"/>
      <c r="SCH7" s="86"/>
      <c r="SCI7" s="86"/>
      <c r="SCJ7" s="86"/>
      <c r="SCK7" s="86"/>
      <c r="SCL7" s="86"/>
      <c r="SCM7" s="86"/>
      <c r="SCN7" s="86"/>
      <c r="SCO7" s="86"/>
      <c r="SCP7" s="86"/>
      <c r="SCQ7" s="86"/>
      <c r="SCR7" s="86"/>
      <c r="SCS7" s="86"/>
      <c r="SCT7" s="86"/>
      <c r="SCU7" s="86"/>
      <c r="SCV7" s="86"/>
      <c r="SCW7" s="86"/>
      <c r="SCX7" s="86"/>
      <c r="SCY7" s="86"/>
      <c r="SCZ7" s="86"/>
      <c r="SDA7" s="86"/>
      <c r="SDB7" s="86"/>
      <c r="SDC7" s="86"/>
      <c r="SDD7" s="86"/>
      <c r="SDE7" s="86"/>
      <c r="SDF7" s="86"/>
      <c r="SDG7" s="86"/>
      <c r="SDH7" s="86"/>
      <c r="SDI7" s="86"/>
      <c r="SDJ7" s="86"/>
      <c r="SDK7" s="86"/>
      <c r="SDL7" s="86"/>
      <c r="SDM7" s="86"/>
      <c r="SDN7" s="86"/>
      <c r="SDO7" s="86"/>
      <c r="SDP7" s="86"/>
      <c r="SDQ7" s="86"/>
      <c r="SDR7" s="86"/>
      <c r="SDS7" s="86"/>
      <c r="SDT7" s="86"/>
      <c r="SDU7" s="86"/>
      <c r="SDV7" s="86"/>
      <c r="SDW7" s="86"/>
      <c r="SDX7" s="86"/>
      <c r="SDY7" s="86"/>
      <c r="SDZ7" s="86"/>
      <c r="SEA7" s="86"/>
      <c r="SEB7" s="86"/>
      <c r="SEC7" s="86"/>
      <c r="SED7" s="86"/>
      <c r="SEE7" s="86"/>
      <c r="SEF7" s="86"/>
      <c r="SEG7" s="86"/>
      <c r="SEH7" s="86"/>
      <c r="SEI7" s="86"/>
      <c r="SEJ7" s="86"/>
      <c r="SEK7" s="86"/>
      <c r="SEL7" s="86"/>
      <c r="SEM7" s="86"/>
      <c r="SEN7" s="86"/>
      <c r="SEO7" s="86"/>
      <c r="SEP7" s="86"/>
      <c r="SEQ7" s="86"/>
      <c r="SER7" s="86"/>
      <c r="SES7" s="86"/>
      <c r="SET7" s="86"/>
      <c r="SEU7" s="86"/>
      <c r="SEV7" s="86"/>
      <c r="SEW7" s="86"/>
      <c r="SEX7" s="86"/>
      <c r="SEY7" s="86"/>
      <c r="SEZ7" s="86"/>
      <c r="SFA7" s="86"/>
      <c r="SFB7" s="86"/>
      <c r="SFC7" s="86"/>
      <c r="SFD7" s="86"/>
      <c r="SFE7" s="86"/>
      <c r="SFF7" s="86"/>
      <c r="SFG7" s="86"/>
      <c r="SFH7" s="86"/>
      <c r="SFI7" s="86"/>
      <c r="SFJ7" s="86"/>
      <c r="SFK7" s="86"/>
      <c r="SFL7" s="86"/>
      <c r="SFM7" s="86"/>
      <c r="SFN7" s="86"/>
      <c r="SFO7" s="86"/>
      <c r="SFP7" s="86"/>
      <c r="SFQ7" s="86"/>
      <c r="SFR7" s="86"/>
      <c r="SFS7" s="86"/>
      <c r="SFT7" s="86"/>
      <c r="SFU7" s="86"/>
      <c r="SFV7" s="86"/>
      <c r="SFW7" s="86"/>
      <c r="SFX7" s="86"/>
      <c r="SFY7" s="86"/>
      <c r="SFZ7" s="86"/>
      <c r="SGA7" s="86"/>
      <c r="SGB7" s="86"/>
      <c r="SGC7" s="86"/>
      <c r="SGD7" s="86"/>
      <c r="SGE7" s="86"/>
      <c r="SGF7" s="86"/>
      <c r="SGG7" s="86"/>
      <c r="SGH7" s="86"/>
      <c r="SGI7" s="86"/>
      <c r="SGJ7" s="86"/>
      <c r="SGK7" s="86"/>
      <c r="SGL7" s="86"/>
      <c r="SGM7" s="86"/>
      <c r="SGN7" s="86"/>
      <c r="SGO7" s="86"/>
      <c r="SGP7" s="86"/>
      <c r="SGQ7" s="86"/>
      <c r="SGR7" s="86"/>
      <c r="SGS7" s="86"/>
      <c r="SGT7" s="86"/>
      <c r="SGU7" s="86"/>
      <c r="SGV7" s="86"/>
      <c r="SGW7" s="86"/>
      <c r="SGX7" s="86"/>
      <c r="SGY7" s="86"/>
      <c r="SGZ7" s="86"/>
      <c r="SHA7" s="86"/>
      <c r="SHB7" s="86"/>
      <c r="SHC7" s="86"/>
      <c r="SHD7" s="86"/>
      <c r="SHE7" s="86"/>
      <c r="SHF7" s="86"/>
      <c r="SHG7" s="86"/>
      <c r="SHH7" s="86"/>
      <c r="SHI7" s="86"/>
      <c r="SHJ7" s="86"/>
      <c r="SHK7" s="86"/>
      <c r="SHL7" s="86"/>
      <c r="SHM7" s="86"/>
      <c r="SHN7" s="86"/>
      <c r="SHO7" s="86"/>
      <c r="SHP7" s="86"/>
      <c r="SHQ7" s="86"/>
      <c r="SHR7" s="86"/>
      <c r="SHS7" s="86"/>
      <c r="SHT7" s="86"/>
      <c r="SHU7" s="86"/>
      <c r="SHV7" s="86"/>
      <c r="SHW7" s="86"/>
      <c r="SHX7" s="86"/>
      <c r="SHY7" s="86"/>
      <c r="SHZ7" s="86"/>
      <c r="SIA7" s="86"/>
      <c r="SIB7" s="86"/>
      <c r="SIC7" s="86"/>
      <c r="SID7" s="86"/>
      <c r="SIE7" s="86"/>
      <c r="SIF7" s="86"/>
      <c r="SIG7" s="86"/>
      <c r="SIH7" s="86"/>
      <c r="SII7" s="86"/>
      <c r="SIJ7" s="86"/>
      <c r="SIK7" s="86"/>
      <c r="SIL7" s="86"/>
      <c r="SIM7" s="86"/>
      <c r="SIN7" s="86"/>
      <c r="SIO7" s="86"/>
      <c r="SIP7" s="86"/>
      <c r="SIQ7" s="86"/>
      <c r="SIR7" s="86"/>
      <c r="SIS7" s="86"/>
      <c r="SIT7" s="86"/>
      <c r="SIU7" s="86"/>
      <c r="SIV7" s="86"/>
      <c r="SIW7" s="86"/>
      <c r="SIX7" s="86"/>
      <c r="SIY7" s="86"/>
      <c r="SIZ7" s="86"/>
      <c r="SJA7" s="86"/>
      <c r="SJB7" s="86"/>
      <c r="SJC7" s="86"/>
      <c r="SJD7" s="86"/>
      <c r="SJE7" s="86"/>
      <c r="SJF7" s="86"/>
      <c r="SJG7" s="86"/>
      <c r="SJH7" s="86"/>
      <c r="SJI7" s="86"/>
      <c r="SJJ7" s="86"/>
      <c r="SJK7" s="86"/>
      <c r="SJL7" s="86"/>
      <c r="SJM7" s="86"/>
      <c r="SJN7" s="86"/>
      <c r="SJO7" s="86"/>
      <c r="SJP7" s="86"/>
      <c r="SJQ7" s="86"/>
      <c r="SJR7" s="86"/>
      <c r="SJS7" s="86"/>
      <c r="SJT7" s="86"/>
      <c r="SJU7" s="86"/>
      <c r="SJV7" s="86"/>
      <c r="SJW7" s="86"/>
      <c r="SJX7" s="86"/>
      <c r="SJY7" s="86"/>
      <c r="SJZ7" s="86"/>
      <c r="SKA7" s="86"/>
      <c r="SKB7" s="86"/>
      <c r="SKC7" s="86"/>
      <c r="SKD7" s="86"/>
      <c r="SKE7" s="86"/>
      <c r="SKF7" s="86"/>
      <c r="SKG7" s="86"/>
      <c r="SKH7" s="86"/>
      <c r="SKI7" s="86"/>
      <c r="SKJ7" s="86"/>
      <c r="SKK7" s="86"/>
      <c r="SKL7" s="86"/>
      <c r="SKM7" s="86"/>
      <c r="SKN7" s="86"/>
      <c r="SKO7" s="86"/>
      <c r="SKP7" s="86"/>
      <c r="SKQ7" s="86"/>
      <c r="SKR7" s="86"/>
      <c r="SKS7" s="86"/>
      <c r="SKT7" s="86"/>
      <c r="SKU7" s="86"/>
      <c r="SKV7" s="86"/>
      <c r="SKW7" s="86"/>
      <c r="SKX7" s="86"/>
      <c r="SKY7" s="86"/>
      <c r="SKZ7" s="86"/>
      <c r="SLA7" s="86"/>
      <c r="SLB7" s="86"/>
      <c r="SLC7" s="86"/>
      <c r="SLD7" s="86"/>
      <c r="SLE7" s="86"/>
      <c r="SLF7" s="86"/>
      <c r="SLG7" s="86"/>
      <c r="SLH7" s="86"/>
      <c r="SLI7" s="86"/>
      <c r="SLJ7" s="86"/>
      <c r="SLK7" s="86"/>
      <c r="SLL7" s="86"/>
      <c r="SLM7" s="86"/>
      <c r="SLN7" s="86"/>
      <c r="SLO7" s="86"/>
      <c r="SLP7" s="86"/>
      <c r="SLQ7" s="86"/>
      <c r="SLR7" s="86"/>
      <c r="SLS7" s="86"/>
      <c r="SLT7" s="86"/>
      <c r="SLU7" s="86"/>
      <c r="SLV7" s="86"/>
      <c r="SLW7" s="86"/>
      <c r="SLX7" s="86"/>
      <c r="SLY7" s="86"/>
      <c r="SLZ7" s="86"/>
      <c r="SMA7" s="86"/>
      <c r="SMB7" s="86"/>
      <c r="SMC7" s="86"/>
      <c r="SMD7" s="86"/>
      <c r="SME7" s="86"/>
      <c r="SMF7" s="86"/>
      <c r="SMG7" s="86"/>
      <c r="SMH7" s="86"/>
      <c r="SMI7" s="86"/>
      <c r="SMJ7" s="86"/>
      <c r="SMK7" s="86"/>
      <c r="SML7" s="86"/>
      <c r="SMM7" s="86"/>
      <c r="SMN7" s="86"/>
      <c r="SMO7" s="86"/>
      <c r="SMP7" s="86"/>
      <c r="SMQ7" s="86"/>
      <c r="SMR7" s="86"/>
      <c r="SMS7" s="86"/>
      <c r="SMT7" s="86"/>
      <c r="SMU7" s="86"/>
      <c r="SMV7" s="86"/>
      <c r="SMW7" s="86"/>
      <c r="SMX7" s="86"/>
      <c r="SMY7" s="86"/>
      <c r="SMZ7" s="86"/>
      <c r="SNA7" s="86"/>
      <c r="SNB7" s="86"/>
      <c r="SNC7" s="86"/>
      <c r="SND7" s="86"/>
      <c r="SNE7" s="86"/>
      <c r="SNF7" s="86"/>
      <c r="SNG7" s="86"/>
      <c r="SNH7" s="86"/>
      <c r="SNI7" s="86"/>
      <c r="SNJ7" s="86"/>
      <c r="SNK7" s="86"/>
      <c r="SNL7" s="86"/>
      <c r="SNM7" s="86"/>
      <c r="SNN7" s="86"/>
      <c r="SNO7" s="86"/>
      <c r="SNP7" s="86"/>
      <c r="SNQ7" s="86"/>
      <c r="SNR7" s="86"/>
      <c r="SNS7" s="86"/>
      <c r="SNT7" s="86"/>
      <c r="SNU7" s="86"/>
      <c r="SNV7" s="86"/>
      <c r="SNW7" s="86"/>
      <c r="SNX7" s="86"/>
      <c r="SNY7" s="86"/>
      <c r="SNZ7" s="86"/>
      <c r="SOA7" s="86"/>
      <c r="SOB7" s="86"/>
      <c r="SOC7" s="86"/>
      <c r="SOD7" s="86"/>
      <c r="SOE7" s="86"/>
      <c r="SOF7" s="86"/>
      <c r="SOG7" s="86"/>
      <c r="SOH7" s="86"/>
      <c r="SOI7" s="86"/>
      <c r="SOJ7" s="86"/>
      <c r="SOK7" s="86"/>
      <c r="SOL7" s="86"/>
      <c r="SOM7" s="86"/>
      <c r="SON7" s="86"/>
      <c r="SOO7" s="86"/>
      <c r="SOP7" s="86"/>
      <c r="SOQ7" s="86"/>
      <c r="SOR7" s="86"/>
      <c r="SOS7" s="86"/>
      <c r="SOT7" s="86"/>
      <c r="SOU7" s="86"/>
      <c r="SOV7" s="86"/>
      <c r="SOW7" s="86"/>
      <c r="SOX7" s="86"/>
      <c r="SOY7" s="86"/>
      <c r="SOZ7" s="86"/>
      <c r="SPA7" s="86"/>
      <c r="SPB7" s="86"/>
      <c r="SPC7" s="86"/>
      <c r="SPD7" s="86"/>
      <c r="SPE7" s="86"/>
      <c r="SPF7" s="86"/>
      <c r="SPG7" s="86"/>
      <c r="SPH7" s="86"/>
      <c r="SPI7" s="86"/>
      <c r="SPJ7" s="86"/>
      <c r="SPK7" s="86"/>
      <c r="SPL7" s="86"/>
      <c r="SPM7" s="86"/>
      <c r="SPN7" s="86"/>
      <c r="SPO7" s="86"/>
      <c r="SPP7" s="86"/>
      <c r="SPQ7" s="86"/>
      <c r="SPR7" s="86"/>
      <c r="SPS7" s="86"/>
      <c r="SPT7" s="86"/>
      <c r="SPU7" s="86"/>
      <c r="SPV7" s="86"/>
      <c r="SPW7" s="86"/>
      <c r="SPX7" s="86"/>
      <c r="SPY7" s="86"/>
      <c r="SPZ7" s="86"/>
      <c r="SQA7" s="86"/>
      <c r="SQB7" s="86"/>
      <c r="SQC7" s="86"/>
      <c r="SQD7" s="86"/>
      <c r="SQE7" s="86"/>
      <c r="SQF7" s="86"/>
      <c r="SQG7" s="86"/>
      <c r="SQH7" s="86"/>
      <c r="SQI7" s="86"/>
      <c r="SQJ7" s="86"/>
      <c r="SQK7" s="86"/>
      <c r="SQL7" s="86"/>
      <c r="SQM7" s="86"/>
      <c r="SQN7" s="86"/>
      <c r="SQO7" s="86"/>
      <c r="SQP7" s="86"/>
      <c r="SQQ7" s="86"/>
      <c r="SQR7" s="86"/>
      <c r="SQS7" s="86"/>
      <c r="SQT7" s="86"/>
      <c r="SQU7" s="86"/>
      <c r="SQV7" s="86"/>
      <c r="SQW7" s="86"/>
      <c r="SQX7" s="86"/>
      <c r="SQY7" s="86"/>
      <c r="SQZ7" s="86"/>
      <c r="SRA7" s="86"/>
      <c r="SRB7" s="86"/>
      <c r="SRC7" s="86"/>
      <c r="SRD7" s="86"/>
      <c r="SRE7" s="86"/>
      <c r="SRF7" s="86"/>
      <c r="SRG7" s="86"/>
      <c r="SRH7" s="86"/>
      <c r="SRI7" s="86"/>
      <c r="SRJ7" s="86"/>
      <c r="SRK7" s="86"/>
      <c r="SRL7" s="86"/>
      <c r="SRM7" s="86"/>
      <c r="SRN7" s="86"/>
      <c r="SRO7" s="86"/>
      <c r="SRP7" s="86"/>
      <c r="SRQ7" s="86"/>
      <c r="SRR7" s="86"/>
      <c r="SRS7" s="86"/>
      <c r="SRT7" s="86"/>
      <c r="SRU7" s="86"/>
      <c r="SRV7" s="86"/>
      <c r="SRW7" s="86"/>
      <c r="SRX7" s="86"/>
      <c r="SRY7" s="86"/>
      <c r="SRZ7" s="86"/>
      <c r="SSA7" s="86"/>
      <c r="SSB7" s="86"/>
      <c r="SSC7" s="86"/>
      <c r="SSD7" s="86"/>
      <c r="SSE7" s="86"/>
      <c r="SSF7" s="86"/>
      <c r="SSG7" s="86"/>
      <c r="SSH7" s="86"/>
      <c r="SSI7" s="86"/>
      <c r="SSJ7" s="86"/>
      <c r="SSK7" s="86"/>
      <c r="SSL7" s="86"/>
      <c r="SSM7" s="86"/>
      <c r="SSN7" s="86"/>
      <c r="SSO7" s="86"/>
      <c r="SSP7" s="86"/>
      <c r="SSQ7" s="86"/>
      <c r="SSR7" s="86"/>
      <c r="SSS7" s="86"/>
      <c r="SST7" s="86"/>
      <c r="SSU7" s="86"/>
      <c r="SSV7" s="86"/>
      <c r="SSW7" s="86"/>
      <c r="SSX7" s="86"/>
      <c r="SSY7" s="86"/>
      <c r="SSZ7" s="86"/>
      <c r="STA7" s="86"/>
      <c r="STB7" s="86"/>
      <c r="STC7" s="86"/>
      <c r="STD7" s="86"/>
      <c r="STE7" s="86"/>
      <c r="STF7" s="86"/>
      <c r="STG7" s="86"/>
      <c r="STH7" s="86"/>
      <c r="STI7" s="86"/>
      <c r="STJ7" s="86"/>
      <c r="STK7" s="86"/>
      <c r="STL7" s="86"/>
      <c r="STM7" s="86"/>
      <c r="STN7" s="86"/>
      <c r="STO7" s="86"/>
      <c r="STP7" s="86"/>
      <c r="STQ7" s="86"/>
      <c r="STR7" s="86"/>
      <c r="STS7" s="86"/>
      <c r="STT7" s="86"/>
      <c r="STU7" s="86"/>
      <c r="STV7" s="86"/>
      <c r="STW7" s="86"/>
      <c r="STX7" s="86"/>
      <c r="STY7" s="86"/>
      <c r="STZ7" s="86"/>
      <c r="SUA7" s="86"/>
      <c r="SUB7" s="86"/>
      <c r="SUC7" s="86"/>
      <c r="SUD7" s="86"/>
      <c r="SUE7" s="86"/>
      <c r="SUF7" s="86"/>
      <c r="SUG7" s="86"/>
      <c r="SUH7" s="86"/>
      <c r="SUI7" s="86"/>
      <c r="SUJ7" s="86"/>
      <c r="SUK7" s="86"/>
      <c r="SUL7" s="86"/>
      <c r="SUM7" s="86"/>
      <c r="SUN7" s="86"/>
      <c r="SUO7" s="86"/>
      <c r="SUP7" s="86"/>
      <c r="SUQ7" s="86"/>
      <c r="SUR7" s="86"/>
      <c r="SUS7" s="86"/>
      <c r="SUT7" s="86"/>
      <c r="SUU7" s="86"/>
      <c r="SUV7" s="86"/>
      <c r="SUW7" s="86"/>
      <c r="SUX7" s="86"/>
      <c r="SUY7" s="86"/>
      <c r="SUZ7" s="86"/>
      <c r="SVA7" s="86"/>
      <c r="SVB7" s="86"/>
      <c r="SVC7" s="86"/>
      <c r="SVD7" s="86"/>
      <c r="SVE7" s="86"/>
      <c r="SVF7" s="86"/>
      <c r="SVG7" s="86"/>
      <c r="SVH7" s="86"/>
      <c r="SVI7" s="86"/>
      <c r="SVJ7" s="86"/>
      <c r="SVK7" s="86"/>
      <c r="SVL7" s="86"/>
      <c r="SVM7" s="86"/>
      <c r="SVN7" s="86"/>
      <c r="SVO7" s="86"/>
      <c r="SVP7" s="86"/>
      <c r="SVQ7" s="86"/>
      <c r="SVR7" s="86"/>
      <c r="SVS7" s="86"/>
      <c r="SVT7" s="86"/>
      <c r="SVU7" s="86"/>
      <c r="SVV7" s="86"/>
      <c r="SVW7" s="86"/>
      <c r="SVX7" s="86"/>
      <c r="SVY7" s="86"/>
      <c r="SVZ7" s="86"/>
      <c r="SWA7" s="86"/>
      <c r="SWB7" s="86"/>
      <c r="SWC7" s="86"/>
      <c r="SWD7" s="86"/>
      <c r="SWE7" s="86"/>
      <c r="SWF7" s="86"/>
      <c r="SWG7" s="86"/>
      <c r="SWH7" s="86"/>
      <c r="SWI7" s="86"/>
      <c r="SWJ7" s="86"/>
      <c r="SWK7" s="86"/>
      <c r="SWL7" s="86"/>
      <c r="SWM7" s="86"/>
      <c r="SWN7" s="86"/>
      <c r="SWO7" s="86"/>
      <c r="SWP7" s="86"/>
      <c r="SWQ7" s="86"/>
      <c r="SWR7" s="86"/>
      <c r="SWS7" s="86"/>
      <c r="SWT7" s="86"/>
      <c r="SWU7" s="86"/>
      <c r="SWV7" s="86"/>
      <c r="SWW7" s="86"/>
      <c r="SWX7" s="86"/>
      <c r="SWY7" s="86"/>
      <c r="SWZ7" s="86"/>
      <c r="SXA7" s="86"/>
      <c r="SXB7" s="86"/>
      <c r="SXC7" s="86"/>
      <c r="SXD7" s="86"/>
      <c r="SXE7" s="86"/>
      <c r="SXF7" s="86"/>
      <c r="SXG7" s="86"/>
      <c r="SXH7" s="86"/>
      <c r="SXI7" s="86"/>
      <c r="SXJ7" s="86"/>
      <c r="SXK7" s="86"/>
      <c r="SXL7" s="86"/>
      <c r="SXM7" s="86"/>
      <c r="SXN7" s="86"/>
      <c r="SXO7" s="86"/>
      <c r="SXP7" s="86"/>
      <c r="SXQ7" s="86"/>
      <c r="SXR7" s="86"/>
      <c r="SXS7" s="86"/>
      <c r="SXT7" s="86"/>
      <c r="SXU7" s="86"/>
      <c r="SXV7" s="86"/>
      <c r="SXW7" s="86"/>
      <c r="SXX7" s="86"/>
      <c r="SXY7" s="86"/>
      <c r="SXZ7" s="86"/>
      <c r="SYA7" s="86"/>
      <c r="SYB7" s="86"/>
      <c r="SYC7" s="86"/>
      <c r="SYD7" s="86"/>
      <c r="SYE7" s="86"/>
      <c r="SYF7" s="86"/>
      <c r="SYG7" s="86"/>
      <c r="SYH7" s="86"/>
      <c r="SYI7" s="86"/>
      <c r="SYJ7" s="86"/>
      <c r="SYK7" s="86"/>
      <c r="SYL7" s="86"/>
      <c r="SYM7" s="86"/>
      <c r="SYN7" s="86"/>
      <c r="SYO7" s="86"/>
      <c r="SYP7" s="86"/>
      <c r="SYQ7" s="86"/>
      <c r="SYR7" s="86"/>
      <c r="SYS7" s="86"/>
      <c r="SYT7" s="86"/>
      <c r="SYU7" s="86"/>
      <c r="SYV7" s="86"/>
      <c r="SYW7" s="86"/>
      <c r="SYX7" s="86"/>
      <c r="SYY7" s="86"/>
      <c r="SYZ7" s="86"/>
      <c r="SZA7" s="86"/>
      <c r="SZB7" s="86"/>
      <c r="SZC7" s="86"/>
      <c r="SZD7" s="86"/>
      <c r="SZE7" s="86"/>
      <c r="SZF7" s="86"/>
      <c r="SZG7" s="86"/>
      <c r="SZH7" s="86"/>
      <c r="SZI7" s="86"/>
      <c r="SZJ7" s="86"/>
      <c r="SZK7" s="86"/>
      <c r="SZL7" s="86"/>
      <c r="SZM7" s="86"/>
      <c r="SZN7" s="86"/>
      <c r="SZO7" s="86"/>
      <c r="SZP7" s="86"/>
      <c r="SZQ7" s="86"/>
      <c r="SZR7" s="86"/>
      <c r="SZS7" s="86"/>
      <c r="SZT7" s="86"/>
      <c r="SZU7" s="86"/>
      <c r="SZV7" s="86"/>
      <c r="SZW7" s="86"/>
      <c r="SZX7" s="86"/>
      <c r="SZY7" s="86"/>
      <c r="SZZ7" s="86"/>
      <c r="TAA7" s="86"/>
      <c r="TAB7" s="86"/>
      <c r="TAC7" s="86"/>
      <c r="TAD7" s="86"/>
      <c r="TAE7" s="86"/>
      <c r="TAF7" s="86"/>
      <c r="TAG7" s="86"/>
      <c r="TAH7" s="86"/>
      <c r="TAI7" s="86"/>
      <c r="TAJ7" s="86"/>
      <c r="TAK7" s="86"/>
      <c r="TAL7" s="86"/>
      <c r="TAM7" s="86"/>
      <c r="TAN7" s="86"/>
      <c r="TAO7" s="86"/>
      <c r="TAP7" s="86"/>
      <c r="TAQ7" s="86"/>
      <c r="TAR7" s="86"/>
      <c r="TAS7" s="86"/>
      <c r="TAT7" s="86"/>
      <c r="TAU7" s="86"/>
      <c r="TAV7" s="86"/>
      <c r="TAW7" s="86"/>
      <c r="TAX7" s="86"/>
      <c r="TAY7" s="86"/>
      <c r="TAZ7" s="86"/>
      <c r="TBA7" s="86"/>
      <c r="TBB7" s="86"/>
      <c r="TBC7" s="86"/>
      <c r="TBD7" s="86"/>
      <c r="TBE7" s="86"/>
      <c r="TBF7" s="86"/>
      <c r="TBG7" s="86"/>
      <c r="TBH7" s="86"/>
      <c r="TBI7" s="86"/>
      <c r="TBJ7" s="86"/>
      <c r="TBK7" s="86"/>
      <c r="TBL7" s="86"/>
      <c r="TBM7" s="86"/>
      <c r="TBN7" s="86"/>
      <c r="TBO7" s="86"/>
      <c r="TBP7" s="86"/>
      <c r="TBQ7" s="86"/>
      <c r="TBR7" s="86"/>
      <c r="TBS7" s="86"/>
      <c r="TBT7" s="86"/>
      <c r="TBU7" s="86"/>
      <c r="TBV7" s="86"/>
      <c r="TBW7" s="86"/>
      <c r="TBX7" s="86"/>
      <c r="TBY7" s="86"/>
      <c r="TBZ7" s="86"/>
      <c r="TCA7" s="86"/>
      <c r="TCB7" s="86"/>
      <c r="TCC7" s="86"/>
      <c r="TCD7" s="86"/>
      <c r="TCE7" s="86"/>
      <c r="TCF7" s="86"/>
      <c r="TCG7" s="86"/>
      <c r="TCH7" s="86"/>
      <c r="TCI7" s="86"/>
      <c r="TCJ7" s="86"/>
      <c r="TCK7" s="86"/>
      <c r="TCL7" s="86"/>
      <c r="TCM7" s="86"/>
      <c r="TCN7" s="86"/>
      <c r="TCO7" s="86"/>
      <c r="TCP7" s="86"/>
      <c r="TCQ7" s="86"/>
      <c r="TCR7" s="86"/>
      <c r="TCS7" s="86"/>
      <c r="TCT7" s="86"/>
      <c r="TCU7" s="86"/>
      <c r="TCV7" s="86"/>
      <c r="TCW7" s="86"/>
      <c r="TCX7" s="86"/>
      <c r="TCY7" s="86"/>
      <c r="TCZ7" s="86"/>
      <c r="TDA7" s="86"/>
      <c r="TDB7" s="86"/>
      <c r="TDC7" s="86"/>
      <c r="TDD7" s="86"/>
      <c r="TDE7" s="86"/>
      <c r="TDF7" s="86"/>
      <c r="TDG7" s="86"/>
      <c r="TDH7" s="86"/>
      <c r="TDI7" s="86"/>
      <c r="TDJ7" s="86"/>
      <c r="TDK7" s="86"/>
      <c r="TDL7" s="86"/>
      <c r="TDM7" s="86"/>
      <c r="TDN7" s="86"/>
      <c r="TDO7" s="86"/>
      <c r="TDP7" s="86"/>
      <c r="TDQ7" s="86"/>
      <c r="TDR7" s="86"/>
      <c r="TDS7" s="86"/>
      <c r="TDT7" s="86"/>
      <c r="TDU7" s="86"/>
      <c r="TDV7" s="86"/>
      <c r="TDW7" s="86"/>
      <c r="TDX7" s="86"/>
      <c r="TDY7" s="86"/>
      <c r="TDZ7" s="86"/>
      <c r="TEA7" s="86"/>
      <c r="TEB7" s="86"/>
      <c r="TEC7" s="86"/>
      <c r="TED7" s="86"/>
      <c r="TEE7" s="86"/>
      <c r="TEF7" s="86"/>
      <c r="TEG7" s="86"/>
      <c r="TEH7" s="86"/>
      <c r="TEI7" s="86"/>
      <c r="TEJ7" s="86"/>
      <c r="TEK7" s="86"/>
      <c r="TEL7" s="86"/>
      <c r="TEM7" s="86"/>
      <c r="TEN7" s="86"/>
      <c r="TEO7" s="86"/>
      <c r="TEP7" s="86"/>
      <c r="TEQ7" s="86"/>
      <c r="TER7" s="86"/>
      <c r="TES7" s="86"/>
      <c r="TET7" s="86"/>
      <c r="TEU7" s="86"/>
      <c r="TEV7" s="86"/>
      <c r="TEW7" s="86"/>
      <c r="TEX7" s="86"/>
      <c r="TEY7" s="86"/>
      <c r="TEZ7" s="86"/>
      <c r="TFA7" s="86"/>
      <c r="TFB7" s="86"/>
      <c r="TFC7" s="86"/>
      <c r="TFD7" s="86"/>
      <c r="TFE7" s="86"/>
      <c r="TFF7" s="86"/>
      <c r="TFG7" s="86"/>
      <c r="TFH7" s="86"/>
      <c r="TFI7" s="86"/>
      <c r="TFJ7" s="86"/>
      <c r="TFK7" s="86"/>
      <c r="TFL7" s="86"/>
      <c r="TFM7" s="86"/>
      <c r="TFN7" s="86"/>
      <c r="TFO7" s="86"/>
      <c r="TFP7" s="86"/>
      <c r="TFQ7" s="86"/>
      <c r="TFR7" s="86"/>
      <c r="TFS7" s="86"/>
      <c r="TFT7" s="86"/>
      <c r="TFU7" s="86"/>
      <c r="TFV7" s="86"/>
      <c r="TFW7" s="86"/>
      <c r="TFX7" s="86"/>
      <c r="TFY7" s="86"/>
      <c r="TFZ7" s="86"/>
      <c r="TGA7" s="86"/>
      <c r="TGB7" s="86"/>
      <c r="TGC7" s="86"/>
      <c r="TGD7" s="86"/>
      <c r="TGE7" s="86"/>
      <c r="TGF7" s="86"/>
      <c r="TGG7" s="86"/>
      <c r="TGH7" s="86"/>
      <c r="TGI7" s="86"/>
      <c r="TGJ7" s="86"/>
      <c r="TGK7" s="86"/>
      <c r="TGL7" s="86"/>
      <c r="TGM7" s="86"/>
      <c r="TGN7" s="86"/>
      <c r="TGO7" s="86"/>
      <c r="TGP7" s="86"/>
      <c r="TGQ7" s="86"/>
      <c r="TGR7" s="86"/>
      <c r="TGS7" s="86"/>
      <c r="TGT7" s="86"/>
      <c r="TGU7" s="86"/>
      <c r="TGV7" s="86"/>
      <c r="TGW7" s="86"/>
      <c r="TGX7" s="86"/>
      <c r="TGY7" s="86"/>
      <c r="TGZ7" s="86"/>
      <c r="THA7" s="86"/>
      <c r="THB7" s="86"/>
      <c r="THC7" s="86"/>
      <c r="THD7" s="86"/>
      <c r="THE7" s="86"/>
      <c r="THF7" s="86"/>
      <c r="THG7" s="86"/>
      <c r="THH7" s="86"/>
      <c r="THI7" s="86"/>
      <c r="THJ7" s="86"/>
      <c r="THK7" s="86"/>
      <c r="THL7" s="86"/>
      <c r="THM7" s="86"/>
      <c r="THN7" s="86"/>
      <c r="THO7" s="86"/>
      <c r="THP7" s="86"/>
      <c r="THQ7" s="86"/>
      <c r="THR7" s="86"/>
      <c r="THS7" s="86"/>
      <c r="THT7" s="86"/>
      <c r="THU7" s="86"/>
      <c r="THV7" s="86"/>
      <c r="THW7" s="86"/>
      <c r="THX7" s="86"/>
      <c r="THY7" s="86"/>
      <c r="THZ7" s="86"/>
      <c r="TIA7" s="86"/>
      <c r="TIB7" s="86"/>
      <c r="TIC7" s="86"/>
      <c r="TID7" s="86"/>
      <c r="TIE7" s="86"/>
      <c r="TIF7" s="86"/>
      <c r="TIG7" s="86"/>
      <c r="TIH7" s="86"/>
      <c r="TII7" s="86"/>
      <c r="TIJ7" s="86"/>
      <c r="TIK7" s="86"/>
      <c r="TIL7" s="86"/>
      <c r="TIM7" s="86"/>
      <c r="TIN7" s="86"/>
      <c r="TIO7" s="86"/>
      <c r="TIP7" s="86"/>
      <c r="TIQ7" s="86"/>
      <c r="TIR7" s="86"/>
      <c r="TIS7" s="86"/>
      <c r="TIT7" s="86"/>
      <c r="TIU7" s="86"/>
      <c r="TIV7" s="86"/>
      <c r="TIW7" s="86"/>
      <c r="TIX7" s="86"/>
      <c r="TIY7" s="86"/>
      <c r="TIZ7" s="86"/>
      <c r="TJA7" s="86"/>
      <c r="TJB7" s="86"/>
      <c r="TJC7" s="86"/>
      <c r="TJD7" s="86"/>
      <c r="TJE7" s="86"/>
      <c r="TJF7" s="86"/>
      <c r="TJG7" s="86"/>
      <c r="TJH7" s="86"/>
      <c r="TJI7" s="86"/>
      <c r="TJJ7" s="86"/>
      <c r="TJK7" s="86"/>
      <c r="TJL7" s="86"/>
      <c r="TJM7" s="86"/>
      <c r="TJN7" s="86"/>
      <c r="TJO7" s="86"/>
      <c r="TJP7" s="86"/>
      <c r="TJQ7" s="86"/>
      <c r="TJR7" s="86"/>
      <c r="TJS7" s="86"/>
      <c r="TJT7" s="86"/>
      <c r="TJU7" s="86"/>
      <c r="TJV7" s="86"/>
      <c r="TJW7" s="86"/>
      <c r="TJX7" s="86"/>
      <c r="TJY7" s="86"/>
      <c r="TJZ7" s="86"/>
      <c r="TKA7" s="86"/>
      <c r="TKB7" s="86"/>
      <c r="TKC7" s="86"/>
      <c r="TKD7" s="86"/>
      <c r="TKE7" s="86"/>
      <c r="TKF7" s="86"/>
      <c r="TKG7" s="86"/>
      <c r="TKH7" s="86"/>
      <c r="TKI7" s="86"/>
      <c r="TKJ7" s="86"/>
      <c r="TKK7" s="86"/>
      <c r="TKL7" s="86"/>
      <c r="TKM7" s="86"/>
      <c r="TKN7" s="86"/>
      <c r="TKO7" s="86"/>
      <c r="TKP7" s="86"/>
      <c r="TKQ7" s="86"/>
      <c r="TKR7" s="86"/>
      <c r="TKS7" s="86"/>
      <c r="TKT7" s="86"/>
      <c r="TKU7" s="86"/>
      <c r="TKV7" s="86"/>
      <c r="TKW7" s="86"/>
      <c r="TKX7" s="86"/>
      <c r="TKY7" s="86"/>
      <c r="TKZ7" s="86"/>
      <c r="TLA7" s="86"/>
      <c r="TLB7" s="86"/>
      <c r="TLC7" s="86"/>
      <c r="TLD7" s="86"/>
      <c r="TLE7" s="86"/>
      <c r="TLF7" s="86"/>
      <c r="TLG7" s="86"/>
      <c r="TLH7" s="86"/>
      <c r="TLI7" s="86"/>
      <c r="TLJ7" s="86"/>
      <c r="TLK7" s="86"/>
      <c r="TLL7" s="86"/>
      <c r="TLM7" s="86"/>
      <c r="TLN7" s="86"/>
      <c r="TLO7" s="86"/>
      <c r="TLP7" s="86"/>
      <c r="TLQ7" s="86"/>
      <c r="TLR7" s="86"/>
      <c r="TLS7" s="86"/>
      <c r="TLT7" s="86"/>
      <c r="TLU7" s="86"/>
      <c r="TLV7" s="86"/>
      <c r="TLW7" s="86"/>
      <c r="TLX7" s="86"/>
      <c r="TLY7" s="86"/>
      <c r="TLZ7" s="86"/>
      <c r="TMA7" s="86"/>
      <c r="TMB7" s="86"/>
      <c r="TMC7" s="86"/>
      <c r="TMD7" s="86"/>
      <c r="TME7" s="86"/>
      <c r="TMF7" s="86"/>
      <c r="TMG7" s="86"/>
      <c r="TMH7" s="86"/>
      <c r="TMI7" s="86"/>
      <c r="TMJ7" s="86"/>
      <c r="TMK7" s="86"/>
      <c r="TML7" s="86"/>
      <c r="TMM7" s="86"/>
      <c r="TMN7" s="86"/>
      <c r="TMO7" s="86"/>
      <c r="TMP7" s="86"/>
      <c r="TMQ7" s="86"/>
      <c r="TMR7" s="86"/>
      <c r="TMS7" s="86"/>
      <c r="TMT7" s="86"/>
      <c r="TMU7" s="86"/>
      <c r="TMV7" s="86"/>
      <c r="TMW7" s="86"/>
      <c r="TMX7" s="86"/>
      <c r="TMY7" s="86"/>
      <c r="TMZ7" s="86"/>
      <c r="TNA7" s="86"/>
      <c r="TNB7" s="86"/>
      <c r="TNC7" s="86"/>
      <c r="TND7" s="86"/>
      <c r="TNE7" s="86"/>
      <c r="TNF7" s="86"/>
      <c r="TNG7" s="86"/>
      <c r="TNH7" s="86"/>
      <c r="TNI7" s="86"/>
      <c r="TNJ7" s="86"/>
      <c r="TNK7" s="86"/>
      <c r="TNL7" s="86"/>
      <c r="TNM7" s="86"/>
      <c r="TNN7" s="86"/>
      <c r="TNO7" s="86"/>
      <c r="TNP7" s="86"/>
      <c r="TNQ7" s="86"/>
      <c r="TNR7" s="86"/>
      <c r="TNS7" s="86"/>
      <c r="TNT7" s="86"/>
      <c r="TNU7" s="86"/>
      <c r="TNV7" s="86"/>
      <c r="TNW7" s="86"/>
      <c r="TNX7" s="86"/>
      <c r="TNY7" s="86"/>
      <c r="TNZ7" s="86"/>
      <c r="TOA7" s="86"/>
      <c r="TOB7" s="86"/>
      <c r="TOC7" s="86"/>
      <c r="TOD7" s="86"/>
      <c r="TOE7" s="86"/>
      <c r="TOF7" s="86"/>
      <c r="TOG7" s="86"/>
      <c r="TOH7" s="86"/>
      <c r="TOI7" s="86"/>
      <c r="TOJ7" s="86"/>
      <c r="TOK7" s="86"/>
      <c r="TOL7" s="86"/>
      <c r="TOM7" s="86"/>
      <c r="TON7" s="86"/>
      <c r="TOO7" s="86"/>
      <c r="TOP7" s="86"/>
      <c r="TOQ7" s="86"/>
      <c r="TOR7" s="86"/>
      <c r="TOS7" s="86"/>
      <c r="TOT7" s="86"/>
      <c r="TOU7" s="86"/>
      <c r="TOV7" s="86"/>
      <c r="TOW7" s="86"/>
      <c r="TOX7" s="86"/>
      <c r="TOY7" s="86"/>
      <c r="TOZ7" s="86"/>
      <c r="TPA7" s="86"/>
      <c r="TPB7" s="86"/>
      <c r="TPC7" s="86"/>
      <c r="TPD7" s="86"/>
      <c r="TPE7" s="86"/>
      <c r="TPF7" s="86"/>
      <c r="TPG7" s="86"/>
      <c r="TPH7" s="86"/>
      <c r="TPI7" s="86"/>
      <c r="TPJ7" s="86"/>
      <c r="TPK7" s="86"/>
      <c r="TPL7" s="86"/>
      <c r="TPM7" s="86"/>
      <c r="TPN7" s="86"/>
      <c r="TPO7" s="86"/>
      <c r="TPP7" s="86"/>
      <c r="TPQ7" s="86"/>
      <c r="TPR7" s="86"/>
      <c r="TPS7" s="86"/>
      <c r="TPT7" s="86"/>
      <c r="TPU7" s="86"/>
      <c r="TPV7" s="86"/>
      <c r="TPW7" s="86"/>
      <c r="TPX7" s="86"/>
      <c r="TPY7" s="86"/>
      <c r="TPZ7" s="86"/>
      <c r="TQA7" s="86"/>
      <c r="TQB7" s="86"/>
      <c r="TQC7" s="86"/>
      <c r="TQD7" s="86"/>
      <c r="TQE7" s="86"/>
      <c r="TQF7" s="86"/>
      <c r="TQG7" s="86"/>
      <c r="TQH7" s="86"/>
      <c r="TQI7" s="86"/>
      <c r="TQJ7" s="86"/>
      <c r="TQK7" s="86"/>
      <c r="TQL7" s="86"/>
      <c r="TQM7" s="86"/>
      <c r="TQN7" s="86"/>
      <c r="TQO7" s="86"/>
      <c r="TQP7" s="86"/>
      <c r="TQQ7" s="86"/>
      <c r="TQR7" s="86"/>
      <c r="TQS7" s="86"/>
      <c r="TQT7" s="86"/>
      <c r="TQU7" s="86"/>
      <c r="TQV7" s="86"/>
      <c r="TQW7" s="86"/>
      <c r="TQX7" s="86"/>
      <c r="TQY7" s="86"/>
      <c r="TQZ7" s="86"/>
      <c r="TRA7" s="86"/>
      <c r="TRB7" s="86"/>
      <c r="TRC7" s="86"/>
      <c r="TRD7" s="86"/>
      <c r="TRE7" s="86"/>
      <c r="TRF7" s="86"/>
      <c r="TRG7" s="86"/>
      <c r="TRH7" s="86"/>
      <c r="TRI7" s="86"/>
      <c r="TRJ7" s="86"/>
      <c r="TRK7" s="86"/>
      <c r="TRL7" s="86"/>
      <c r="TRM7" s="86"/>
      <c r="TRN7" s="86"/>
      <c r="TRO7" s="86"/>
      <c r="TRP7" s="86"/>
      <c r="TRQ7" s="86"/>
      <c r="TRR7" s="86"/>
      <c r="TRS7" s="86"/>
      <c r="TRT7" s="86"/>
      <c r="TRU7" s="86"/>
      <c r="TRV7" s="86"/>
      <c r="TRW7" s="86"/>
      <c r="TRX7" s="86"/>
      <c r="TRY7" s="86"/>
      <c r="TRZ7" s="86"/>
      <c r="TSA7" s="86"/>
      <c r="TSB7" s="86"/>
      <c r="TSC7" s="86"/>
      <c r="TSD7" s="86"/>
      <c r="TSE7" s="86"/>
      <c r="TSF7" s="86"/>
      <c r="TSG7" s="86"/>
      <c r="TSH7" s="86"/>
      <c r="TSI7" s="86"/>
      <c r="TSJ7" s="86"/>
      <c r="TSK7" s="86"/>
      <c r="TSL7" s="86"/>
      <c r="TSM7" s="86"/>
      <c r="TSN7" s="86"/>
      <c r="TSO7" s="86"/>
      <c r="TSP7" s="86"/>
      <c r="TSQ7" s="86"/>
      <c r="TSR7" s="86"/>
      <c r="TSS7" s="86"/>
      <c r="TST7" s="86"/>
      <c r="TSU7" s="86"/>
      <c r="TSV7" s="86"/>
      <c r="TSW7" s="86"/>
      <c r="TSX7" s="86"/>
      <c r="TSY7" s="86"/>
      <c r="TSZ7" s="86"/>
      <c r="TTA7" s="86"/>
      <c r="TTB7" s="86"/>
      <c r="TTC7" s="86"/>
      <c r="TTD7" s="86"/>
      <c r="TTE7" s="86"/>
      <c r="TTF7" s="86"/>
      <c r="TTG7" s="86"/>
      <c r="TTH7" s="86"/>
      <c r="TTI7" s="86"/>
      <c r="TTJ7" s="86"/>
      <c r="TTK7" s="86"/>
      <c r="TTL7" s="86"/>
      <c r="TTM7" s="86"/>
      <c r="TTN7" s="86"/>
      <c r="TTO7" s="86"/>
      <c r="TTP7" s="86"/>
      <c r="TTQ7" s="86"/>
      <c r="TTR7" s="86"/>
      <c r="TTS7" s="86"/>
      <c r="TTT7" s="86"/>
      <c r="TTU7" s="86"/>
      <c r="TTV7" s="86"/>
      <c r="TTW7" s="86"/>
      <c r="TTX7" s="86"/>
      <c r="TTY7" s="86"/>
      <c r="TTZ7" s="86"/>
      <c r="TUA7" s="86"/>
      <c r="TUB7" s="86"/>
      <c r="TUC7" s="86"/>
      <c r="TUD7" s="86"/>
      <c r="TUE7" s="86"/>
      <c r="TUF7" s="86"/>
      <c r="TUG7" s="86"/>
      <c r="TUH7" s="86"/>
      <c r="TUI7" s="86"/>
      <c r="TUJ7" s="86"/>
      <c r="TUK7" s="86"/>
      <c r="TUL7" s="86"/>
      <c r="TUM7" s="86"/>
      <c r="TUN7" s="86"/>
      <c r="TUO7" s="86"/>
      <c r="TUP7" s="86"/>
      <c r="TUQ7" s="86"/>
      <c r="TUR7" s="86"/>
      <c r="TUS7" s="86"/>
      <c r="TUT7" s="86"/>
      <c r="TUU7" s="86"/>
      <c r="TUV7" s="86"/>
      <c r="TUW7" s="86"/>
      <c r="TUX7" s="86"/>
      <c r="TUY7" s="86"/>
      <c r="TUZ7" s="86"/>
      <c r="TVA7" s="86"/>
      <c r="TVB7" s="86"/>
      <c r="TVC7" s="86"/>
      <c r="TVD7" s="86"/>
      <c r="TVE7" s="86"/>
      <c r="TVF7" s="86"/>
      <c r="TVG7" s="86"/>
      <c r="TVH7" s="86"/>
      <c r="TVI7" s="86"/>
      <c r="TVJ7" s="86"/>
      <c r="TVK7" s="86"/>
      <c r="TVL7" s="86"/>
      <c r="TVM7" s="86"/>
      <c r="TVN7" s="86"/>
      <c r="TVO7" s="86"/>
      <c r="TVP7" s="86"/>
      <c r="TVQ7" s="86"/>
      <c r="TVR7" s="86"/>
      <c r="TVS7" s="86"/>
      <c r="TVT7" s="86"/>
      <c r="TVU7" s="86"/>
      <c r="TVV7" s="86"/>
      <c r="TVW7" s="86"/>
      <c r="TVX7" s="86"/>
      <c r="TVY7" s="86"/>
      <c r="TVZ7" s="86"/>
      <c r="TWA7" s="86"/>
      <c r="TWB7" s="86"/>
      <c r="TWC7" s="86"/>
      <c r="TWD7" s="86"/>
      <c r="TWE7" s="86"/>
      <c r="TWF7" s="86"/>
      <c r="TWG7" s="86"/>
      <c r="TWH7" s="86"/>
      <c r="TWI7" s="86"/>
      <c r="TWJ7" s="86"/>
      <c r="TWK7" s="86"/>
      <c r="TWL7" s="86"/>
      <c r="TWM7" s="86"/>
      <c r="TWN7" s="86"/>
      <c r="TWO7" s="86"/>
      <c r="TWP7" s="86"/>
      <c r="TWQ7" s="86"/>
      <c r="TWR7" s="86"/>
      <c r="TWS7" s="86"/>
      <c r="TWT7" s="86"/>
      <c r="TWU7" s="86"/>
      <c r="TWV7" s="86"/>
      <c r="TWW7" s="86"/>
      <c r="TWX7" s="86"/>
      <c r="TWY7" s="86"/>
      <c r="TWZ7" s="86"/>
      <c r="TXA7" s="86"/>
      <c r="TXB7" s="86"/>
      <c r="TXC7" s="86"/>
      <c r="TXD7" s="86"/>
      <c r="TXE7" s="86"/>
      <c r="TXF7" s="86"/>
      <c r="TXG7" s="86"/>
      <c r="TXH7" s="86"/>
      <c r="TXI7" s="86"/>
      <c r="TXJ7" s="86"/>
      <c r="TXK7" s="86"/>
      <c r="TXL7" s="86"/>
      <c r="TXM7" s="86"/>
      <c r="TXN7" s="86"/>
      <c r="TXO7" s="86"/>
      <c r="TXP7" s="86"/>
      <c r="TXQ7" s="86"/>
      <c r="TXR7" s="86"/>
      <c r="TXS7" s="86"/>
      <c r="TXT7" s="86"/>
      <c r="TXU7" s="86"/>
      <c r="TXV7" s="86"/>
      <c r="TXW7" s="86"/>
      <c r="TXX7" s="86"/>
      <c r="TXY7" s="86"/>
      <c r="TXZ7" s="86"/>
      <c r="TYA7" s="86"/>
      <c r="TYB7" s="86"/>
      <c r="TYC7" s="86"/>
      <c r="TYD7" s="86"/>
      <c r="TYE7" s="86"/>
      <c r="TYF7" s="86"/>
      <c r="TYG7" s="86"/>
      <c r="TYH7" s="86"/>
      <c r="TYI7" s="86"/>
      <c r="TYJ7" s="86"/>
      <c r="TYK7" s="86"/>
      <c r="TYL7" s="86"/>
      <c r="TYM7" s="86"/>
      <c r="TYN7" s="86"/>
      <c r="TYO7" s="86"/>
      <c r="TYP7" s="86"/>
      <c r="TYQ7" s="86"/>
      <c r="TYR7" s="86"/>
      <c r="TYS7" s="86"/>
      <c r="TYT7" s="86"/>
      <c r="TYU7" s="86"/>
      <c r="TYV7" s="86"/>
      <c r="TYW7" s="86"/>
      <c r="TYX7" s="86"/>
      <c r="TYY7" s="86"/>
      <c r="TYZ7" s="86"/>
      <c r="TZA7" s="86"/>
      <c r="TZB7" s="86"/>
      <c r="TZC7" s="86"/>
      <c r="TZD7" s="86"/>
      <c r="TZE7" s="86"/>
      <c r="TZF7" s="86"/>
      <c r="TZG7" s="86"/>
      <c r="TZH7" s="86"/>
      <c r="TZI7" s="86"/>
      <c r="TZJ7" s="86"/>
      <c r="TZK7" s="86"/>
      <c r="TZL7" s="86"/>
      <c r="TZM7" s="86"/>
      <c r="TZN7" s="86"/>
      <c r="TZO7" s="86"/>
      <c r="TZP7" s="86"/>
      <c r="TZQ7" s="86"/>
      <c r="TZR7" s="86"/>
      <c r="TZS7" s="86"/>
      <c r="TZT7" s="86"/>
      <c r="TZU7" s="86"/>
      <c r="TZV7" s="86"/>
      <c r="TZW7" s="86"/>
      <c r="TZX7" s="86"/>
      <c r="TZY7" s="86"/>
      <c r="TZZ7" s="86"/>
      <c r="UAA7" s="86"/>
      <c r="UAB7" s="86"/>
      <c r="UAC7" s="86"/>
      <c r="UAD7" s="86"/>
      <c r="UAE7" s="86"/>
      <c r="UAF7" s="86"/>
      <c r="UAG7" s="86"/>
      <c r="UAH7" s="86"/>
      <c r="UAI7" s="86"/>
      <c r="UAJ7" s="86"/>
      <c r="UAK7" s="86"/>
      <c r="UAL7" s="86"/>
      <c r="UAM7" s="86"/>
      <c r="UAN7" s="86"/>
      <c r="UAO7" s="86"/>
      <c r="UAP7" s="86"/>
      <c r="UAQ7" s="86"/>
      <c r="UAR7" s="86"/>
      <c r="UAS7" s="86"/>
      <c r="UAT7" s="86"/>
      <c r="UAU7" s="86"/>
      <c r="UAV7" s="86"/>
      <c r="UAW7" s="86"/>
      <c r="UAX7" s="86"/>
      <c r="UAY7" s="86"/>
      <c r="UAZ7" s="86"/>
      <c r="UBA7" s="86"/>
      <c r="UBB7" s="86"/>
      <c r="UBC7" s="86"/>
      <c r="UBD7" s="86"/>
      <c r="UBE7" s="86"/>
      <c r="UBF7" s="86"/>
      <c r="UBG7" s="86"/>
      <c r="UBH7" s="86"/>
      <c r="UBI7" s="86"/>
      <c r="UBJ7" s="86"/>
      <c r="UBK7" s="86"/>
      <c r="UBL7" s="86"/>
      <c r="UBM7" s="86"/>
      <c r="UBN7" s="86"/>
      <c r="UBO7" s="86"/>
      <c r="UBP7" s="86"/>
      <c r="UBQ7" s="86"/>
      <c r="UBR7" s="86"/>
      <c r="UBS7" s="86"/>
      <c r="UBT7" s="86"/>
      <c r="UBU7" s="86"/>
      <c r="UBV7" s="86"/>
      <c r="UBW7" s="86"/>
      <c r="UBX7" s="86"/>
      <c r="UBY7" s="86"/>
      <c r="UBZ7" s="86"/>
      <c r="UCA7" s="86"/>
      <c r="UCB7" s="86"/>
      <c r="UCC7" s="86"/>
      <c r="UCD7" s="86"/>
      <c r="UCE7" s="86"/>
      <c r="UCF7" s="86"/>
      <c r="UCG7" s="86"/>
      <c r="UCH7" s="86"/>
      <c r="UCI7" s="86"/>
      <c r="UCJ7" s="86"/>
      <c r="UCK7" s="86"/>
      <c r="UCL7" s="86"/>
      <c r="UCM7" s="86"/>
      <c r="UCN7" s="86"/>
      <c r="UCO7" s="86"/>
      <c r="UCP7" s="86"/>
      <c r="UCQ7" s="86"/>
      <c r="UCR7" s="86"/>
      <c r="UCS7" s="86"/>
      <c r="UCT7" s="86"/>
      <c r="UCU7" s="86"/>
      <c r="UCV7" s="86"/>
      <c r="UCW7" s="86"/>
      <c r="UCX7" s="86"/>
      <c r="UCY7" s="86"/>
      <c r="UCZ7" s="86"/>
      <c r="UDA7" s="86"/>
      <c r="UDB7" s="86"/>
      <c r="UDC7" s="86"/>
      <c r="UDD7" s="86"/>
      <c r="UDE7" s="86"/>
      <c r="UDF7" s="86"/>
      <c r="UDG7" s="86"/>
      <c r="UDH7" s="86"/>
      <c r="UDI7" s="86"/>
      <c r="UDJ7" s="86"/>
      <c r="UDK7" s="86"/>
      <c r="UDL7" s="86"/>
      <c r="UDM7" s="86"/>
      <c r="UDN7" s="86"/>
      <c r="UDO7" s="86"/>
      <c r="UDP7" s="86"/>
      <c r="UDQ7" s="86"/>
      <c r="UDR7" s="86"/>
      <c r="UDS7" s="86"/>
      <c r="UDT7" s="86"/>
      <c r="UDU7" s="86"/>
      <c r="UDV7" s="86"/>
      <c r="UDW7" s="86"/>
      <c r="UDX7" s="86"/>
      <c r="UDY7" s="86"/>
      <c r="UDZ7" s="86"/>
      <c r="UEA7" s="86"/>
      <c r="UEB7" s="86"/>
      <c r="UEC7" s="86"/>
      <c r="UED7" s="86"/>
      <c r="UEE7" s="86"/>
      <c r="UEF7" s="86"/>
      <c r="UEG7" s="86"/>
      <c r="UEH7" s="86"/>
      <c r="UEI7" s="86"/>
      <c r="UEJ7" s="86"/>
      <c r="UEK7" s="86"/>
      <c r="UEL7" s="86"/>
      <c r="UEM7" s="86"/>
      <c r="UEN7" s="86"/>
      <c r="UEO7" s="86"/>
      <c r="UEP7" s="86"/>
      <c r="UEQ7" s="86"/>
      <c r="UER7" s="86"/>
      <c r="UES7" s="86"/>
      <c r="UET7" s="86"/>
      <c r="UEU7" s="86"/>
      <c r="UEV7" s="86"/>
      <c r="UEW7" s="86"/>
      <c r="UEX7" s="86"/>
      <c r="UEY7" s="86"/>
      <c r="UEZ7" s="86"/>
      <c r="UFA7" s="86"/>
      <c r="UFB7" s="86"/>
      <c r="UFC7" s="86"/>
      <c r="UFD7" s="86"/>
      <c r="UFE7" s="86"/>
      <c r="UFF7" s="86"/>
      <c r="UFG7" s="86"/>
      <c r="UFH7" s="86"/>
      <c r="UFI7" s="86"/>
      <c r="UFJ7" s="86"/>
      <c r="UFK7" s="86"/>
      <c r="UFL7" s="86"/>
      <c r="UFM7" s="86"/>
      <c r="UFN7" s="86"/>
      <c r="UFO7" s="86"/>
      <c r="UFP7" s="86"/>
      <c r="UFQ7" s="86"/>
      <c r="UFR7" s="86"/>
      <c r="UFS7" s="86"/>
      <c r="UFT7" s="86"/>
      <c r="UFU7" s="86"/>
      <c r="UFV7" s="86"/>
      <c r="UFW7" s="86"/>
      <c r="UFX7" s="86"/>
      <c r="UFY7" s="86"/>
      <c r="UFZ7" s="86"/>
      <c r="UGA7" s="86"/>
      <c r="UGB7" s="86"/>
      <c r="UGC7" s="86"/>
      <c r="UGD7" s="86"/>
      <c r="UGE7" s="86"/>
      <c r="UGF7" s="86"/>
      <c r="UGG7" s="86"/>
      <c r="UGH7" s="86"/>
      <c r="UGI7" s="86"/>
      <c r="UGJ7" s="86"/>
      <c r="UGK7" s="86"/>
      <c r="UGL7" s="86"/>
      <c r="UGM7" s="86"/>
      <c r="UGN7" s="86"/>
      <c r="UGO7" s="86"/>
      <c r="UGP7" s="86"/>
      <c r="UGQ7" s="86"/>
      <c r="UGR7" s="86"/>
      <c r="UGS7" s="86"/>
      <c r="UGT7" s="86"/>
      <c r="UGU7" s="86"/>
      <c r="UGV7" s="86"/>
      <c r="UGW7" s="86"/>
      <c r="UGX7" s="86"/>
      <c r="UGY7" s="86"/>
      <c r="UGZ7" s="86"/>
      <c r="UHA7" s="86"/>
      <c r="UHB7" s="86"/>
      <c r="UHC7" s="86"/>
      <c r="UHD7" s="86"/>
      <c r="UHE7" s="86"/>
      <c r="UHF7" s="86"/>
      <c r="UHG7" s="86"/>
      <c r="UHH7" s="86"/>
      <c r="UHI7" s="86"/>
      <c r="UHJ7" s="86"/>
      <c r="UHK7" s="86"/>
      <c r="UHL7" s="86"/>
      <c r="UHM7" s="86"/>
      <c r="UHN7" s="86"/>
      <c r="UHO7" s="86"/>
      <c r="UHP7" s="86"/>
      <c r="UHQ7" s="86"/>
      <c r="UHR7" s="86"/>
      <c r="UHS7" s="86"/>
      <c r="UHT7" s="86"/>
      <c r="UHU7" s="86"/>
      <c r="UHV7" s="86"/>
      <c r="UHW7" s="86"/>
      <c r="UHX7" s="86"/>
      <c r="UHY7" s="86"/>
      <c r="UHZ7" s="86"/>
      <c r="UIA7" s="86"/>
      <c r="UIB7" s="86"/>
      <c r="UIC7" s="86"/>
      <c r="UID7" s="86"/>
      <c r="UIE7" s="86"/>
      <c r="UIF7" s="86"/>
      <c r="UIG7" s="86"/>
      <c r="UIH7" s="86"/>
      <c r="UII7" s="86"/>
      <c r="UIJ7" s="86"/>
      <c r="UIK7" s="86"/>
      <c r="UIL7" s="86"/>
      <c r="UIM7" s="86"/>
      <c r="UIN7" s="86"/>
      <c r="UIO7" s="86"/>
      <c r="UIP7" s="86"/>
      <c r="UIQ7" s="86"/>
      <c r="UIR7" s="86"/>
      <c r="UIS7" s="86"/>
      <c r="UIT7" s="86"/>
      <c r="UIU7" s="86"/>
      <c r="UIV7" s="86"/>
      <c r="UIW7" s="86"/>
      <c r="UIX7" s="86"/>
      <c r="UIY7" s="86"/>
      <c r="UIZ7" s="86"/>
      <c r="UJA7" s="86"/>
      <c r="UJB7" s="86"/>
      <c r="UJC7" s="86"/>
      <c r="UJD7" s="86"/>
      <c r="UJE7" s="86"/>
      <c r="UJF7" s="86"/>
      <c r="UJG7" s="86"/>
      <c r="UJH7" s="86"/>
      <c r="UJI7" s="86"/>
      <c r="UJJ7" s="86"/>
      <c r="UJK7" s="86"/>
      <c r="UJL7" s="86"/>
      <c r="UJM7" s="86"/>
      <c r="UJN7" s="86"/>
      <c r="UJO7" s="86"/>
      <c r="UJP7" s="86"/>
      <c r="UJQ7" s="86"/>
      <c r="UJR7" s="86"/>
      <c r="UJS7" s="86"/>
      <c r="UJT7" s="86"/>
      <c r="UJU7" s="86"/>
      <c r="UJV7" s="86"/>
      <c r="UJW7" s="86"/>
      <c r="UJX7" s="86"/>
      <c r="UJY7" s="86"/>
      <c r="UJZ7" s="86"/>
      <c r="UKA7" s="86"/>
      <c r="UKB7" s="86"/>
      <c r="UKC7" s="86"/>
      <c r="UKD7" s="86"/>
      <c r="UKE7" s="86"/>
      <c r="UKF7" s="86"/>
      <c r="UKG7" s="86"/>
      <c r="UKH7" s="86"/>
      <c r="UKI7" s="86"/>
      <c r="UKJ7" s="86"/>
      <c r="UKK7" s="86"/>
      <c r="UKL7" s="86"/>
      <c r="UKM7" s="86"/>
      <c r="UKN7" s="86"/>
      <c r="UKO7" s="86"/>
      <c r="UKP7" s="86"/>
      <c r="UKQ7" s="86"/>
      <c r="UKR7" s="86"/>
      <c r="UKS7" s="86"/>
      <c r="UKT7" s="86"/>
      <c r="UKU7" s="86"/>
      <c r="UKV7" s="86"/>
      <c r="UKW7" s="86"/>
      <c r="UKX7" s="86"/>
      <c r="UKY7" s="86"/>
      <c r="UKZ7" s="86"/>
      <c r="ULA7" s="86"/>
      <c r="ULB7" s="86"/>
      <c r="ULC7" s="86"/>
      <c r="ULD7" s="86"/>
      <c r="ULE7" s="86"/>
      <c r="ULF7" s="86"/>
      <c r="ULG7" s="86"/>
      <c r="ULH7" s="86"/>
      <c r="ULI7" s="86"/>
      <c r="ULJ7" s="86"/>
      <c r="ULK7" s="86"/>
      <c r="ULL7" s="86"/>
      <c r="ULM7" s="86"/>
      <c r="ULN7" s="86"/>
      <c r="ULO7" s="86"/>
      <c r="ULP7" s="86"/>
      <c r="ULQ7" s="86"/>
      <c r="ULR7" s="86"/>
      <c r="ULS7" s="86"/>
      <c r="ULT7" s="86"/>
      <c r="ULU7" s="86"/>
      <c r="ULV7" s="86"/>
      <c r="ULW7" s="86"/>
      <c r="ULX7" s="86"/>
      <c r="ULY7" s="86"/>
      <c r="ULZ7" s="86"/>
      <c r="UMA7" s="86"/>
      <c r="UMB7" s="86"/>
      <c r="UMC7" s="86"/>
      <c r="UMD7" s="86"/>
      <c r="UME7" s="86"/>
      <c r="UMF7" s="86"/>
      <c r="UMG7" s="86"/>
      <c r="UMH7" s="86"/>
      <c r="UMI7" s="86"/>
      <c r="UMJ7" s="86"/>
      <c r="UMK7" s="86"/>
      <c r="UML7" s="86"/>
      <c r="UMM7" s="86"/>
      <c r="UMN7" s="86"/>
      <c r="UMO7" s="86"/>
      <c r="UMP7" s="86"/>
      <c r="UMQ7" s="86"/>
      <c r="UMR7" s="86"/>
      <c r="UMS7" s="86"/>
      <c r="UMT7" s="86"/>
      <c r="UMU7" s="86"/>
      <c r="UMV7" s="86"/>
      <c r="UMW7" s="86"/>
      <c r="UMX7" s="86"/>
      <c r="UMY7" s="86"/>
      <c r="UMZ7" s="86"/>
      <c r="UNA7" s="86"/>
      <c r="UNB7" s="86"/>
      <c r="UNC7" s="86"/>
      <c r="UND7" s="86"/>
      <c r="UNE7" s="86"/>
      <c r="UNF7" s="86"/>
      <c r="UNG7" s="86"/>
      <c r="UNH7" s="86"/>
      <c r="UNI7" s="86"/>
      <c r="UNJ7" s="86"/>
      <c r="UNK7" s="86"/>
      <c r="UNL7" s="86"/>
      <c r="UNM7" s="86"/>
      <c r="UNN7" s="86"/>
      <c r="UNO7" s="86"/>
      <c r="UNP7" s="86"/>
      <c r="UNQ7" s="86"/>
      <c r="UNR7" s="86"/>
      <c r="UNS7" s="86"/>
      <c r="UNT7" s="86"/>
      <c r="UNU7" s="86"/>
      <c r="UNV7" s="86"/>
      <c r="UNW7" s="86"/>
      <c r="UNX7" s="86"/>
      <c r="UNY7" s="86"/>
      <c r="UNZ7" s="86"/>
      <c r="UOA7" s="86"/>
      <c r="UOB7" s="86"/>
      <c r="UOC7" s="86"/>
      <c r="UOD7" s="86"/>
      <c r="UOE7" s="86"/>
      <c r="UOF7" s="86"/>
      <c r="UOG7" s="86"/>
      <c r="UOH7" s="86"/>
      <c r="UOI7" s="86"/>
      <c r="UOJ7" s="86"/>
      <c r="UOK7" s="86"/>
      <c r="UOL7" s="86"/>
      <c r="UOM7" s="86"/>
      <c r="UON7" s="86"/>
      <c r="UOO7" s="86"/>
      <c r="UOP7" s="86"/>
      <c r="UOQ7" s="86"/>
      <c r="UOR7" s="86"/>
      <c r="UOS7" s="86"/>
      <c r="UOT7" s="86"/>
      <c r="UOU7" s="86"/>
      <c r="UOV7" s="86"/>
      <c r="UOW7" s="86"/>
      <c r="UOX7" s="86"/>
      <c r="UOY7" s="86"/>
      <c r="UOZ7" s="86"/>
      <c r="UPA7" s="86"/>
      <c r="UPB7" s="86"/>
      <c r="UPC7" s="86"/>
      <c r="UPD7" s="86"/>
      <c r="UPE7" s="86"/>
      <c r="UPF7" s="86"/>
      <c r="UPG7" s="86"/>
      <c r="UPH7" s="86"/>
      <c r="UPI7" s="86"/>
      <c r="UPJ7" s="86"/>
      <c r="UPK7" s="86"/>
      <c r="UPL7" s="86"/>
      <c r="UPM7" s="86"/>
      <c r="UPN7" s="86"/>
      <c r="UPO7" s="86"/>
      <c r="UPP7" s="86"/>
      <c r="UPQ7" s="86"/>
      <c r="UPR7" s="86"/>
      <c r="UPS7" s="86"/>
      <c r="UPT7" s="86"/>
      <c r="UPU7" s="86"/>
      <c r="UPV7" s="86"/>
      <c r="UPW7" s="86"/>
      <c r="UPX7" s="86"/>
      <c r="UPY7" s="86"/>
      <c r="UPZ7" s="86"/>
      <c r="UQA7" s="86"/>
      <c r="UQB7" s="86"/>
      <c r="UQC7" s="86"/>
      <c r="UQD7" s="86"/>
      <c r="UQE7" s="86"/>
      <c r="UQF7" s="86"/>
      <c r="UQG7" s="86"/>
      <c r="UQH7" s="86"/>
      <c r="UQI7" s="86"/>
      <c r="UQJ7" s="86"/>
      <c r="UQK7" s="86"/>
      <c r="UQL7" s="86"/>
      <c r="UQM7" s="86"/>
      <c r="UQN7" s="86"/>
      <c r="UQO7" s="86"/>
      <c r="UQP7" s="86"/>
      <c r="UQQ7" s="86"/>
      <c r="UQR7" s="86"/>
      <c r="UQS7" s="86"/>
      <c r="UQT7" s="86"/>
      <c r="UQU7" s="86"/>
      <c r="UQV7" s="86"/>
      <c r="UQW7" s="86"/>
      <c r="UQX7" s="86"/>
      <c r="UQY7" s="86"/>
      <c r="UQZ7" s="86"/>
      <c r="URA7" s="86"/>
      <c r="URB7" s="86"/>
      <c r="URC7" s="86"/>
      <c r="URD7" s="86"/>
      <c r="URE7" s="86"/>
      <c r="URF7" s="86"/>
      <c r="URG7" s="86"/>
      <c r="URH7" s="86"/>
      <c r="URI7" s="86"/>
      <c r="URJ7" s="86"/>
      <c r="URK7" s="86"/>
      <c r="URL7" s="86"/>
      <c r="URM7" s="86"/>
      <c r="URN7" s="86"/>
      <c r="URO7" s="86"/>
      <c r="URP7" s="86"/>
      <c r="URQ7" s="86"/>
      <c r="URR7" s="86"/>
      <c r="URS7" s="86"/>
      <c r="URT7" s="86"/>
      <c r="URU7" s="86"/>
      <c r="URV7" s="86"/>
      <c r="URW7" s="86"/>
      <c r="URX7" s="86"/>
      <c r="URY7" s="86"/>
      <c r="URZ7" s="86"/>
      <c r="USA7" s="86"/>
      <c r="USB7" s="86"/>
      <c r="USC7" s="86"/>
      <c r="USD7" s="86"/>
      <c r="USE7" s="86"/>
      <c r="USF7" s="86"/>
      <c r="USG7" s="86"/>
      <c r="USH7" s="86"/>
      <c r="USI7" s="86"/>
      <c r="USJ7" s="86"/>
      <c r="USK7" s="86"/>
      <c r="USL7" s="86"/>
      <c r="USM7" s="86"/>
      <c r="USN7" s="86"/>
      <c r="USO7" s="86"/>
      <c r="USP7" s="86"/>
      <c r="USQ7" s="86"/>
      <c r="USR7" s="86"/>
      <c r="USS7" s="86"/>
      <c r="UST7" s="86"/>
      <c r="USU7" s="86"/>
      <c r="USV7" s="86"/>
      <c r="USW7" s="86"/>
      <c r="USX7" s="86"/>
      <c r="USY7" s="86"/>
      <c r="USZ7" s="86"/>
      <c r="UTA7" s="86"/>
      <c r="UTB7" s="86"/>
      <c r="UTC7" s="86"/>
      <c r="UTD7" s="86"/>
      <c r="UTE7" s="86"/>
      <c r="UTF7" s="86"/>
      <c r="UTG7" s="86"/>
      <c r="UTH7" s="86"/>
      <c r="UTI7" s="86"/>
      <c r="UTJ7" s="86"/>
      <c r="UTK7" s="86"/>
      <c r="UTL7" s="86"/>
      <c r="UTM7" s="86"/>
      <c r="UTN7" s="86"/>
      <c r="UTO7" s="86"/>
      <c r="UTP7" s="86"/>
      <c r="UTQ7" s="86"/>
      <c r="UTR7" s="86"/>
      <c r="UTS7" s="86"/>
      <c r="UTT7" s="86"/>
      <c r="UTU7" s="86"/>
      <c r="UTV7" s="86"/>
      <c r="UTW7" s="86"/>
      <c r="UTX7" s="86"/>
      <c r="UTY7" s="86"/>
      <c r="UTZ7" s="86"/>
      <c r="UUA7" s="86"/>
      <c r="UUB7" s="86"/>
      <c r="UUC7" s="86"/>
      <c r="UUD7" s="86"/>
      <c r="UUE7" s="86"/>
      <c r="UUF7" s="86"/>
      <c r="UUG7" s="86"/>
      <c r="UUH7" s="86"/>
      <c r="UUI7" s="86"/>
      <c r="UUJ7" s="86"/>
      <c r="UUK7" s="86"/>
      <c r="UUL7" s="86"/>
      <c r="UUM7" s="86"/>
      <c r="UUN7" s="86"/>
      <c r="UUO7" s="86"/>
      <c r="UUP7" s="86"/>
      <c r="UUQ7" s="86"/>
      <c r="UUR7" s="86"/>
      <c r="UUS7" s="86"/>
      <c r="UUT7" s="86"/>
      <c r="UUU7" s="86"/>
      <c r="UUV7" s="86"/>
      <c r="UUW7" s="86"/>
      <c r="UUX7" s="86"/>
      <c r="UUY7" s="86"/>
      <c r="UUZ7" s="86"/>
      <c r="UVA7" s="86"/>
      <c r="UVB7" s="86"/>
      <c r="UVC7" s="86"/>
      <c r="UVD7" s="86"/>
      <c r="UVE7" s="86"/>
      <c r="UVF7" s="86"/>
      <c r="UVG7" s="86"/>
      <c r="UVH7" s="86"/>
      <c r="UVI7" s="86"/>
      <c r="UVJ7" s="86"/>
      <c r="UVK7" s="86"/>
      <c r="UVL7" s="86"/>
      <c r="UVM7" s="86"/>
      <c r="UVN7" s="86"/>
      <c r="UVO7" s="86"/>
      <c r="UVP7" s="86"/>
      <c r="UVQ7" s="86"/>
      <c r="UVR7" s="86"/>
      <c r="UVS7" s="86"/>
      <c r="UVT7" s="86"/>
      <c r="UVU7" s="86"/>
      <c r="UVV7" s="86"/>
      <c r="UVW7" s="86"/>
      <c r="UVX7" s="86"/>
      <c r="UVY7" s="86"/>
      <c r="UVZ7" s="86"/>
      <c r="UWA7" s="86"/>
      <c r="UWB7" s="86"/>
      <c r="UWC7" s="86"/>
      <c r="UWD7" s="86"/>
      <c r="UWE7" s="86"/>
      <c r="UWF7" s="86"/>
      <c r="UWG7" s="86"/>
      <c r="UWH7" s="86"/>
      <c r="UWI7" s="86"/>
      <c r="UWJ7" s="86"/>
      <c r="UWK7" s="86"/>
      <c r="UWL7" s="86"/>
      <c r="UWM7" s="86"/>
      <c r="UWN7" s="86"/>
      <c r="UWO7" s="86"/>
      <c r="UWP7" s="86"/>
      <c r="UWQ7" s="86"/>
      <c r="UWR7" s="86"/>
      <c r="UWS7" s="86"/>
      <c r="UWT7" s="86"/>
      <c r="UWU7" s="86"/>
      <c r="UWV7" s="86"/>
      <c r="UWW7" s="86"/>
      <c r="UWX7" s="86"/>
      <c r="UWY7" s="86"/>
      <c r="UWZ7" s="86"/>
      <c r="UXA7" s="86"/>
      <c r="UXB7" s="86"/>
      <c r="UXC7" s="86"/>
      <c r="UXD7" s="86"/>
      <c r="UXE7" s="86"/>
      <c r="UXF7" s="86"/>
      <c r="UXG7" s="86"/>
      <c r="UXH7" s="86"/>
      <c r="UXI7" s="86"/>
      <c r="UXJ7" s="86"/>
      <c r="UXK7" s="86"/>
      <c r="UXL7" s="86"/>
      <c r="UXM7" s="86"/>
      <c r="UXN7" s="86"/>
      <c r="UXO7" s="86"/>
      <c r="UXP7" s="86"/>
      <c r="UXQ7" s="86"/>
      <c r="UXR7" s="86"/>
      <c r="UXS7" s="86"/>
      <c r="UXT7" s="86"/>
      <c r="UXU7" s="86"/>
      <c r="UXV7" s="86"/>
      <c r="UXW7" s="86"/>
      <c r="UXX7" s="86"/>
      <c r="UXY7" s="86"/>
      <c r="UXZ7" s="86"/>
      <c r="UYA7" s="86"/>
      <c r="UYB7" s="86"/>
      <c r="UYC7" s="86"/>
      <c r="UYD7" s="86"/>
      <c r="UYE7" s="86"/>
      <c r="UYF7" s="86"/>
      <c r="UYG7" s="86"/>
      <c r="UYH7" s="86"/>
      <c r="UYI7" s="86"/>
      <c r="UYJ7" s="86"/>
      <c r="UYK7" s="86"/>
      <c r="UYL7" s="86"/>
      <c r="UYM7" s="86"/>
      <c r="UYN7" s="86"/>
      <c r="UYO7" s="86"/>
      <c r="UYP7" s="86"/>
      <c r="UYQ7" s="86"/>
      <c r="UYR7" s="86"/>
      <c r="UYS7" s="86"/>
      <c r="UYT7" s="86"/>
      <c r="UYU7" s="86"/>
      <c r="UYV7" s="86"/>
      <c r="UYW7" s="86"/>
      <c r="UYX7" s="86"/>
      <c r="UYY7" s="86"/>
      <c r="UYZ7" s="86"/>
      <c r="UZA7" s="86"/>
      <c r="UZB7" s="86"/>
      <c r="UZC7" s="86"/>
      <c r="UZD7" s="86"/>
      <c r="UZE7" s="86"/>
      <c r="UZF7" s="86"/>
      <c r="UZG7" s="86"/>
      <c r="UZH7" s="86"/>
      <c r="UZI7" s="86"/>
      <c r="UZJ7" s="86"/>
      <c r="UZK7" s="86"/>
      <c r="UZL7" s="86"/>
      <c r="UZM7" s="86"/>
      <c r="UZN7" s="86"/>
      <c r="UZO7" s="86"/>
      <c r="UZP7" s="86"/>
      <c r="UZQ7" s="86"/>
      <c r="UZR7" s="86"/>
      <c r="UZS7" s="86"/>
      <c r="UZT7" s="86"/>
      <c r="UZU7" s="86"/>
      <c r="UZV7" s="86"/>
      <c r="UZW7" s="86"/>
      <c r="UZX7" s="86"/>
      <c r="UZY7" s="86"/>
      <c r="UZZ7" s="86"/>
      <c r="VAA7" s="86"/>
      <c r="VAB7" s="86"/>
      <c r="VAC7" s="86"/>
      <c r="VAD7" s="86"/>
      <c r="VAE7" s="86"/>
      <c r="VAF7" s="86"/>
      <c r="VAG7" s="86"/>
      <c r="VAH7" s="86"/>
      <c r="VAI7" s="86"/>
      <c r="VAJ7" s="86"/>
      <c r="VAK7" s="86"/>
      <c r="VAL7" s="86"/>
      <c r="VAM7" s="86"/>
      <c r="VAN7" s="86"/>
      <c r="VAO7" s="86"/>
      <c r="VAP7" s="86"/>
      <c r="VAQ7" s="86"/>
      <c r="VAR7" s="86"/>
      <c r="VAS7" s="86"/>
      <c r="VAT7" s="86"/>
      <c r="VAU7" s="86"/>
      <c r="VAV7" s="86"/>
      <c r="VAW7" s="86"/>
      <c r="VAX7" s="86"/>
      <c r="VAY7" s="86"/>
      <c r="VAZ7" s="86"/>
      <c r="VBA7" s="86"/>
      <c r="VBB7" s="86"/>
      <c r="VBC7" s="86"/>
      <c r="VBD7" s="86"/>
      <c r="VBE7" s="86"/>
      <c r="VBF7" s="86"/>
      <c r="VBG7" s="86"/>
      <c r="VBH7" s="86"/>
      <c r="VBI7" s="86"/>
      <c r="VBJ7" s="86"/>
      <c r="VBK7" s="86"/>
      <c r="VBL7" s="86"/>
      <c r="VBM7" s="86"/>
      <c r="VBN7" s="86"/>
      <c r="VBO7" s="86"/>
      <c r="VBP7" s="86"/>
      <c r="VBQ7" s="86"/>
      <c r="VBR7" s="86"/>
      <c r="VBS7" s="86"/>
      <c r="VBT7" s="86"/>
      <c r="VBU7" s="86"/>
      <c r="VBV7" s="86"/>
      <c r="VBW7" s="86"/>
      <c r="VBX7" s="86"/>
      <c r="VBY7" s="86"/>
      <c r="VBZ7" s="86"/>
      <c r="VCA7" s="86"/>
      <c r="VCB7" s="86"/>
      <c r="VCC7" s="86"/>
      <c r="VCD7" s="86"/>
      <c r="VCE7" s="86"/>
      <c r="VCF7" s="86"/>
      <c r="VCG7" s="86"/>
      <c r="VCH7" s="86"/>
      <c r="VCI7" s="86"/>
      <c r="VCJ7" s="86"/>
      <c r="VCK7" s="86"/>
      <c r="VCL7" s="86"/>
      <c r="VCM7" s="86"/>
      <c r="VCN7" s="86"/>
      <c r="VCO7" s="86"/>
      <c r="VCP7" s="86"/>
      <c r="VCQ7" s="86"/>
      <c r="VCR7" s="86"/>
      <c r="VCS7" s="86"/>
      <c r="VCT7" s="86"/>
      <c r="VCU7" s="86"/>
      <c r="VCV7" s="86"/>
      <c r="VCW7" s="86"/>
      <c r="VCX7" s="86"/>
      <c r="VCY7" s="86"/>
      <c r="VCZ7" s="86"/>
      <c r="VDA7" s="86"/>
      <c r="VDB7" s="86"/>
      <c r="VDC7" s="86"/>
      <c r="VDD7" s="86"/>
      <c r="VDE7" s="86"/>
      <c r="VDF7" s="86"/>
      <c r="VDG7" s="86"/>
      <c r="VDH7" s="86"/>
      <c r="VDI7" s="86"/>
      <c r="VDJ7" s="86"/>
      <c r="VDK7" s="86"/>
      <c r="VDL7" s="86"/>
      <c r="VDM7" s="86"/>
      <c r="VDN7" s="86"/>
      <c r="VDO7" s="86"/>
      <c r="VDP7" s="86"/>
      <c r="VDQ7" s="86"/>
      <c r="VDR7" s="86"/>
      <c r="VDS7" s="86"/>
      <c r="VDT7" s="86"/>
      <c r="VDU7" s="86"/>
      <c r="VDV7" s="86"/>
      <c r="VDW7" s="86"/>
      <c r="VDX7" s="86"/>
      <c r="VDY7" s="86"/>
      <c r="VDZ7" s="86"/>
      <c r="VEA7" s="86"/>
      <c r="VEB7" s="86"/>
      <c r="VEC7" s="86"/>
      <c r="VED7" s="86"/>
      <c r="VEE7" s="86"/>
      <c r="VEF7" s="86"/>
      <c r="VEG7" s="86"/>
      <c r="VEH7" s="86"/>
      <c r="VEI7" s="86"/>
      <c r="VEJ7" s="86"/>
      <c r="VEK7" s="86"/>
      <c r="VEL7" s="86"/>
      <c r="VEM7" s="86"/>
      <c r="VEN7" s="86"/>
      <c r="VEO7" s="86"/>
      <c r="VEP7" s="86"/>
      <c r="VEQ7" s="86"/>
      <c r="VER7" s="86"/>
      <c r="VES7" s="86"/>
      <c r="VET7" s="86"/>
      <c r="VEU7" s="86"/>
      <c r="VEV7" s="86"/>
      <c r="VEW7" s="86"/>
      <c r="VEX7" s="86"/>
      <c r="VEY7" s="86"/>
      <c r="VEZ7" s="86"/>
      <c r="VFA7" s="86"/>
      <c r="VFB7" s="86"/>
      <c r="VFC7" s="86"/>
      <c r="VFD7" s="86"/>
      <c r="VFE7" s="86"/>
      <c r="VFF7" s="86"/>
      <c r="VFG7" s="86"/>
      <c r="VFH7" s="86"/>
      <c r="VFI7" s="86"/>
      <c r="VFJ7" s="86"/>
      <c r="VFK7" s="86"/>
      <c r="VFL7" s="86"/>
      <c r="VFM7" s="86"/>
      <c r="VFN7" s="86"/>
      <c r="VFO7" s="86"/>
      <c r="VFP7" s="86"/>
      <c r="VFQ7" s="86"/>
      <c r="VFR7" s="86"/>
      <c r="VFS7" s="86"/>
      <c r="VFT7" s="86"/>
      <c r="VFU7" s="86"/>
      <c r="VFV7" s="86"/>
      <c r="VFW7" s="86"/>
      <c r="VFX7" s="86"/>
      <c r="VFY7" s="86"/>
      <c r="VFZ7" s="86"/>
      <c r="VGA7" s="86"/>
      <c r="VGB7" s="86"/>
      <c r="VGC7" s="86"/>
      <c r="VGD7" s="86"/>
      <c r="VGE7" s="86"/>
      <c r="VGF7" s="86"/>
      <c r="VGG7" s="86"/>
      <c r="VGH7" s="86"/>
      <c r="VGI7" s="86"/>
      <c r="VGJ7" s="86"/>
      <c r="VGK7" s="86"/>
      <c r="VGL7" s="86"/>
      <c r="VGM7" s="86"/>
      <c r="VGN7" s="86"/>
      <c r="VGO7" s="86"/>
      <c r="VGP7" s="86"/>
      <c r="VGQ7" s="86"/>
      <c r="VGR7" s="86"/>
      <c r="VGS7" s="86"/>
      <c r="VGT7" s="86"/>
      <c r="VGU7" s="86"/>
      <c r="VGV7" s="86"/>
      <c r="VGW7" s="86"/>
      <c r="VGX7" s="86"/>
      <c r="VGY7" s="86"/>
      <c r="VGZ7" s="86"/>
      <c r="VHA7" s="86"/>
      <c r="VHB7" s="86"/>
      <c r="VHC7" s="86"/>
      <c r="VHD7" s="86"/>
      <c r="VHE7" s="86"/>
      <c r="VHF7" s="86"/>
      <c r="VHG7" s="86"/>
      <c r="VHH7" s="86"/>
      <c r="VHI7" s="86"/>
      <c r="VHJ7" s="86"/>
      <c r="VHK7" s="86"/>
      <c r="VHL7" s="86"/>
      <c r="VHM7" s="86"/>
      <c r="VHN7" s="86"/>
      <c r="VHO7" s="86"/>
      <c r="VHP7" s="86"/>
      <c r="VHQ7" s="86"/>
      <c r="VHR7" s="86"/>
      <c r="VHS7" s="86"/>
      <c r="VHT7" s="86"/>
      <c r="VHU7" s="86"/>
      <c r="VHV7" s="86"/>
      <c r="VHW7" s="86"/>
      <c r="VHX7" s="86"/>
      <c r="VHY7" s="86"/>
      <c r="VHZ7" s="86"/>
      <c r="VIA7" s="86"/>
      <c r="VIB7" s="86"/>
      <c r="VIC7" s="86"/>
      <c r="VID7" s="86"/>
      <c r="VIE7" s="86"/>
      <c r="VIF7" s="86"/>
      <c r="VIG7" s="86"/>
      <c r="VIH7" s="86"/>
      <c r="VII7" s="86"/>
      <c r="VIJ7" s="86"/>
      <c r="VIK7" s="86"/>
      <c r="VIL7" s="86"/>
      <c r="VIM7" s="86"/>
      <c r="VIN7" s="86"/>
      <c r="VIO7" s="86"/>
      <c r="VIP7" s="86"/>
      <c r="VIQ7" s="86"/>
      <c r="VIR7" s="86"/>
      <c r="VIS7" s="86"/>
      <c r="VIT7" s="86"/>
      <c r="VIU7" s="86"/>
      <c r="VIV7" s="86"/>
      <c r="VIW7" s="86"/>
      <c r="VIX7" s="86"/>
      <c r="VIY7" s="86"/>
      <c r="VIZ7" s="86"/>
      <c r="VJA7" s="86"/>
      <c r="VJB7" s="86"/>
      <c r="VJC7" s="86"/>
      <c r="VJD7" s="86"/>
      <c r="VJE7" s="86"/>
      <c r="VJF7" s="86"/>
      <c r="VJG7" s="86"/>
      <c r="VJH7" s="86"/>
      <c r="VJI7" s="86"/>
      <c r="VJJ7" s="86"/>
      <c r="VJK7" s="86"/>
      <c r="VJL7" s="86"/>
      <c r="VJM7" s="86"/>
      <c r="VJN7" s="86"/>
      <c r="VJO7" s="86"/>
      <c r="VJP7" s="86"/>
      <c r="VJQ7" s="86"/>
      <c r="VJR7" s="86"/>
      <c r="VJS7" s="86"/>
      <c r="VJT7" s="86"/>
      <c r="VJU7" s="86"/>
      <c r="VJV7" s="86"/>
      <c r="VJW7" s="86"/>
      <c r="VJX7" s="86"/>
      <c r="VJY7" s="86"/>
      <c r="VJZ7" s="86"/>
      <c r="VKA7" s="86"/>
      <c r="VKB7" s="86"/>
      <c r="VKC7" s="86"/>
      <c r="VKD7" s="86"/>
      <c r="VKE7" s="86"/>
      <c r="VKF7" s="86"/>
      <c r="VKG7" s="86"/>
      <c r="VKH7" s="86"/>
      <c r="VKI7" s="86"/>
      <c r="VKJ7" s="86"/>
      <c r="VKK7" s="86"/>
      <c r="VKL7" s="86"/>
      <c r="VKM7" s="86"/>
      <c r="VKN7" s="86"/>
      <c r="VKO7" s="86"/>
      <c r="VKP7" s="86"/>
      <c r="VKQ7" s="86"/>
      <c r="VKR7" s="86"/>
      <c r="VKS7" s="86"/>
      <c r="VKT7" s="86"/>
      <c r="VKU7" s="86"/>
      <c r="VKV7" s="86"/>
      <c r="VKW7" s="86"/>
      <c r="VKX7" s="86"/>
      <c r="VKY7" s="86"/>
      <c r="VKZ7" s="86"/>
      <c r="VLA7" s="86"/>
      <c r="VLB7" s="86"/>
      <c r="VLC7" s="86"/>
      <c r="VLD7" s="86"/>
      <c r="VLE7" s="86"/>
      <c r="VLF7" s="86"/>
      <c r="VLG7" s="86"/>
      <c r="VLH7" s="86"/>
      <c r="VLI7" s="86"/>
      <c r="VLJ7" s="86"/>
      <c r="VLK7" s="86"/>
      <c r="VLL7" s="86"/>
      <c r="VLM7" s="86"/>
      <c r="VLN7" s="86"/>
      <c r="VLO7" s="86"/>
      <c r="VLP7" s="86"/>
      <c r="VLQ7" s="86"/>
      <c r="VLR7" s="86"/>
      <c r="VLS7" s="86"/>
      <c r="VLT7" s="86"/>
      <c r="VLU7" s="86"/>
      <c r="VLV7" s="86"/>
      <c r="VLW7" s="86"/>
      <c r="VLX7" s="86"/>
      <c r="VLY7" s="86"/>
      <c r="VLZ7" s="86"/>
      <c r="VMA7" s="86"/>
      <c r="VMB7" s="86"/>
      <c r="VMC7" s="86"/>
      <c r="VMD7" s="86"/>
      <c r="VME7" s="86"/>
      <c r="VMF7" s="86"/>
      <c r="VMG7" s="86"/>
      <c r="VMH7" s="86"/>
      <c r="VMI7" s="86"/>
      <c r="VMJ7" s="86"/>
      <c r="VMK7" s="86"/>
      <c r="VML7" s="86"/>
      <c r="VMM7" s="86"/>
      <c r="VMN7" s="86"/>
      <c r="VMO7" s="86"/>
      <c r="VMP7" s="86"/>
      <c r="VMQ7" s="86"/>
      <c r="VMR7" s="86"/>
      <c r="VMS7" s="86"/>
      <c r="VMT7" s="86"/>
      <c r="VMU7" s="86"/>
      <c r="VMV7" s="86"/>
      <c r="VMW7" s="86"/>
      <c r="VMX7" s="86"/>
      <c r="VMY7" s="86"/>
      <c r="VMZ7" s="86"/>
      <c r="VNA7" s="86"/>
      <c r="VNB7" s="86"/>
      <c r="VNC7" s="86"/>
      <c r="VND7" s="86"/>
      <c r="VNE7" s="86"/>
      <c r="VNF7" s="86"/>
      <c r="VNG7" s="86"/>
      <c r="VNH7" s="86"/>
      <c r="VNI7" s="86"/>
      <c r="VNJ7" s="86"/>
      <c r="VNK7" s="86"/>
      <c r="VNL7" s="86"/>
      <c r="VNM7" s="86"/>
      <c r="VNN7" s="86"/>
      <c r="VNO7" s="86"/>
      <c r="VNP7" s="86"/>
      <c r="VNQ7" s="86"/>
      <c r="VNR7" s="86"/>
      <c r="VNS7" s="86"/>
      <c r="VNT7" s="86"/>
      <c r="VNU7" s="86"/>
      <c r="VNV7" s="86"/>
      <c r="VNW7" s="86"/>
      <c r="VNX7" s="86"/>
      <c r="VNY7" s="86"/>
      <c r="VNZ7" s="86"/>
      <c r="VOA7" s="86"/>
      <c r="VOB7" s="86"/>
      <c r="VOC7" s="86"/>
      <c r="VOD7" s="86"/>
      <c r="VOE7" s="86"/>
      <c r="VOF7" s="86"/>
      <c r="VOG7" s="86"/>
      <c r="VOH7" s="86"/>
      <c r="VOI7" s="86"/>
      <c r="VOJ7" s="86"/>
      <c r="VOK7" s="86"/>
      <c r="VOL7" s="86"/>
      <c r="VOM7" s="86"/>
      <c r="VON7" s="86"/>
      <c r="VOO7" s="86"/>
      <c r="VOP7" s="86"/>
      <c r="VOQ7" s="86"/>
      <c r="VOR7" s="86"/>
      <c r="VOS7" s="86"/>
      <c r="VOT7" s="86"/>
      <c r="VOU7" s="86"/>
      <c r="VOV7" s="86"/>
      <c r="VOW7" s="86"/>
      <c r="VOX7" s="86"/>
      <c r="VOY7" s="86"/>
      <c r="VOZ7" s="86"/>
      <c r="VPA7" s="86"/>
      <c r="VPB7" s="86"/>
      <c r="VPC7" s="86"/>
      <c r="VPD7" s="86"/>
      <c r="VPE7" s="86"/>
      <c r="VPF7" s="86"/>
      <c r="VPG7" s="86"/>
      <c r="VPH7" s="86"/>
      <c r="VPI7" s="86"/>
      <c r="VPJ7" s="86"/>
      <c r="VPK7" s="86"/>
      <c r="VPL7" s="86"/>
      <c r="VPM7" s="86"/>
      <c r="VPN7" s="86"/>
      <c r="VPO7" s="86"/>
      <c r="VPP7" s="86"/>
      <c r="VPQ7" s="86"/>
      <c r="VPR7" s="86"/>
      <c r="VPS7" s="86"/>
      <c r="VPT7" s="86"/>
      <c r="VPU7" s="86"/>
      <c r="VPV7" s="86"/>
      <c r="VPW7" s="86"/>
      <c r="VPX7" s="86"/>
      <c r="VPY7" s="86"/>
      <c r="VPZ7" s="86"/>
      <c r="VQA7" s="86"/>
      <c r="VQB7" s="86"/>
      <c r="VQC7" s="86"/>
      <c r="VQD7" s="86"/>
      <c r="VQE7" s="86"/>
      <c r="VQF7" s="86"/>
      <c r="VQG7" s="86"/>
      <c r="VQH7" s="86"/>
      <c r="VQI7" s="86"/>
      <c r="VQJ7" s="86"/>
      <c r="VQK7" s="86"/>
      <c r="VQL7" s="86"/>
      <c r="VQM7" s="86"/>
      <c r="VQN7" s="86"/>
      <c r="VQO7" s="86"/>
      <c r="VQP7" s="86"/>
      <c r="VQQ7" s="86"/>
      <c r="VQR7" s="86"/>
      <c r="VQS7" s="86"/>
      <c r="VQT7" s="86"/>
      <c r="VQU7" s="86"/>
      <c r="VQV7" s="86"/>
      <c r="VQW7" s="86"/>
      <c r="VQX7" s="86"/>
      <c r="VQY7" s="86"/>
      <c r="VQZ7" s="86"/>
      <c r="VRA7" s="86"/>
      <c r="VRB7" s="86"/>
      <c r="VRC7" s="86"/>
      <c r="VRD7" s="86"/>
      <c r="VRE7" s="86"/>
      <c r="VRF7" s="86"/>
      <c r="VRG7" s="86"/>
      <c r="VRH7" s="86"/>
      <c r="VRI7" s="86"/>
      <c r="VRJ7" s="86"/>
      <c r="VRK7" s="86"/>
      <c r="VRL7" s="86"/>
      <c r="VRM7" s="86"/>
      <c r="VRN7" s="86"/>
      <c r="VRO7" s="86"/>
      <c r="VRP7" s="86"/>
      <c r="VRQ7" s="86"/>
      <c r="VRR7" s="86"/>
      <c r="VRS7" s="86"/>
      <c r="VRT7" s="86"/>
      <c r="VRU7" s="86"/>
      <c r="VRV7" s="86"/>
      <c r="VRW7" s="86"/>
      <c r="VRX7" s="86"/>
      <c r="VRY7" s="86"/>
      <c r="VRZ7" s="86"/>
      <c r="VSA7" s="86"/>
      <c r="VSB7" s="86"/>
      <c r="VSC7" s="86"/>
      <c r="VSD7" s="86"/>
      <c r="VSE7" s="86"/>
      <c r="VSF7" s="86"/>
      <c r="VSG7" s="86"/>
      <c r="VSH7" s="86"/>
      <c r="VSI7" s="86"/>
      <c r="VSJ7" s="86"/>
      <c r="VSK7" s="86"/>
      <c r="VSL7" s="86"/>
      <c r="VSM7" s="86"/>
      <c r="VSN7" s="86"/>
      <c r="VSO7" s="86"/>
      <c r="VSP7" s="86"/>
      <c r="VSQ7" s="86"/>
      <c r="VSR7" s="86"/>
      <c r="VSS7" s="86"/>
      <c r="VST7" s="86"/>
      <c r="VSU7" s="86"/>
      <c r="VSV7" s="86"/>
      <c r="VSW7" s="86"/>
      <c r="VSX7" s="86"/>
      <c r="VSY7" s="86"/>
      <c r="VSZ7" s="86"/>
      <c r="VTA7" s="86"/>
      <c r="VTB7" s="86"/>
      <c r="VTC7" s="86"/>
      <c r="VTD7" s="86"/>
      <c r="VTE7" s="86"/>
      <c r="VTF7" s="86"/>
      <c r="VTG7" s="86"/>
      <c r="VTH7" s="86"/>
      <c r="VTI7" s="86"/>
      <c r="VTJ7" s="86"/>
      <c r="VTK7" s="86"/>
      <c r="VTL7" s="86"/>
      <c r="VTM7" s="86"/>
      <c r="VTN7" s="86"/>
      <c r="VTO7" s="86"/>
      <c r="VTP7" s="86"/>
      <c r="VTQ7" s="86"/>
      <c r="VTR7" s="86"/>
      <c r="VTS7" s="86"/>
      <c r="VTT7" s="86"/>
      <c r="VTU7" s="86"/>
      <c r="VTV7" s="86"/>
      <c r="VTW7" s="86"/>
      <c r="VTX7" s="86"/>
      <c r="VTY7" s="86"/>
      <c r="VTZ7" s="86"/>
      <c r="VUA7" s="86"/>
      <c r="VUB7" s="86"/>
      <c r="VUC7" s="86"/>
      <c r="VUD7" s="86"/>
      <c r="VUE7" s="86"/>
      <c r="VUF7" s="86"/>
      <c r="VUG7" s="86"/>
      <c r="VUH7" s="86"/>
      <c r="VUI7" s="86"/>
      <c r="VUJ7" s="86"/>
      <c r="VUK7" s="86"/>
      <c r="VUL7" s="86"/>
      <c r="VUM7" s="86"/>
      <c r="VUN7" s="86"/>
      <c r="VUO7" s="86"/>
      <c r="VUP7" s="86"/>
      <c r="VUQ7" s="86"/>
      <c r="VUR7" s="86"/>
      <c r="VUS7" s="86"/>
      <c r="VUT7" s="86"/>
      <c r="VUU7" s="86"/>
      <c r="VUV7" s="86"/>
      <c r="VUW7" s="86"/>
      <c r="VUX7" s="86"/>
      <c r="VUY7" s="86"/>
      <c r="VUZ7" s="86"/>
      <c r="VVA7" s="86"/>
      <c r="VVB7" s="86"/>
      <c r="VVC7" s="86"/>
      <c r="VVD7" s="86"/>
      <c r="VVE7" s="86"/>
      <c r="VVF7" s="86"/>
      <c r="VVG7" s="86"/>
      <c r="VVH7" s="86"/>
      <c r="VVI7" s="86"/>
      <c r="VVJ7" s="86"/>
      <c r="VVK7" s="86"/>
      <c r="VVL7" s="86"/>
      <c r="VVM7" s="86"/>
      <c r="VVN7" s="86"/>
      <c r="VVO7" s="86"/>
      <c r="VVP7" s="86"/>
      <c r="VVQ7" s="86"/>
      <c r="VVR7" s="86"/>
      <c r="VVS7" s="86"/>
      <c r="VVT7" s="86"/>
      <c r="VVU7" s="86"/>
      <c r="VVV7" s="86"/>
      <c r="VVW7" s="86"/>
      <c r="VVX7" s="86"/>
      <c r="VVY7" s="86"/>
      <c r="VVZ7" s="86"/>
      <c r="VWA7" s="86"/>
      <c r="VWB7" s="86"/>
      <c r="VWC7" s="86"/>
      <c r="VWD7" s="86"/>
      <c r="VWE7" s="86"/>
      <c r="VWF7" s="86"/>
      <c r="VWG7" s="86"/>
      <c r="VWH7" s="86"/>
      <c r="VWI7" s="86"/>
      <c r="VWJ7" s="86"/>
      <c r="VWK7" s="86"/>
      <c r="VWL7" s="86"/>
      <c r="VWM7" s="86"/>
      <c r="VWN7" s="86"/>
      <c r="VWO7" s="86"/>
      <c r="VWP7" s="86"/>
      <c r="VWQ7" s="86"/>
      <c r="VWR7" s="86"/>
      <c r="VWS7" s="86"/>
      <c r="VWT7" s="86"/>
      <c r="VWU7" s="86"/>
      <c r="VWV7" s="86"/>
      <c r="VWW7" s="86"/>
      <c r="VWX7" s="86"/>
      <c r="VWY7" s="86"/>
      <c r="VWZ7" s="86"/>
      <c r="VXA7" s="86"/>
      <c r="VXB7" s="86"/>
      <c r="VXC7" s="86"/>
      <c r="VXD7" s="86"/>
      <c r="VXE7" s="86"/>
      <c r="VXF7" s="86"/>
      <c r="VXG7" s="86"/>
      <c r="VXH7" s="86"/>
      <c r="VXI7" s="86"/>
      <c r="VXJ7" s="86"/>
      <c r="VXK7" s="86"/>
      <c r="VXL7" s="86"/>
      <c r="VXM7" s="86"/>
      <c r="VXN7" s="86"/>
      <c r="VXO7" s="86"/>
      <c r="VXP7" s="86"/>
      <c r="VXQ7" s="86"/>
      <c r="VXR7" s="86"/>
      <c r="VXS7" s="86"/>
      <c r="VXT7" s="86"/>
      <c r="VXU7" s="86"/>
      <c r="VXV7" s="86"/>
      <c r="VXW7" s="86"/>
      <c r="VXX7" s="86"/>
      <c r="VXY7" s="86"/>
      <c r="VXZ7" s="86"/>
      <c r="VYA7" s="86"/>
      <c r="VYB7" s="86"/>
      <c r="VYC7" s="86"/>
      <c r="VYD7" s="86"/>
      <c r="VYE7" s="86"/>
      <c r="VYF7" s="86"/>
      <c r="VYG7" s="86"/>
      <c r="VYH7" s="86"/>
      <c r="VYI7" s="86"/>
      <c r="VYJ7" s="86"/>
      <c r="VYK7" s="86"/>
      <c r="VYL7" s="86"/>
      <c r="VYM7" s="86"/>
      <c r="VYN7" s="86"/>
      <c r="VYO7" s="86"/>
      <c r="VYP7" s="86"/>
      <c r="VYQ7" s="86"/>
      <c r="VYR7" s="86"/>
      <c r="VYS7" s="86"/>
      <c r="VYT7" s="86"/>
      <c r="VYU7" s="86"/>
      <c r="VYV7" s="86"/>
      <c r="VYW7" s="86"/>
      <c r="VYX7" s="86"/>
      <c r="VYY7" s="86"/>
      <c r="VYZ7" s="86"/>
      <c r="VZA7" s="86"/>
      <c r="VZB7" s="86"/>
      <c r="VZC7" s="86"/>
      <c r="VZD7" s="86"/>
      <c r="VZE7" s="86"/>
      <c r="VZF7" s="86"/>
      <c r="VZG7" s="86"/>
      <c r="VZH7" s="86"/>
      <c r="VZI7" s="86"/>
      <c r="VZJ7" s="86"/>
      <c r="VZK7" s="86"/>
      <c r="VZL7" s="86"/>
      <c r="VZM7" s="86"/>
      <c r="VZN7" s="86"/>
      <c r="VZO7" s="86"/>
      <c r="VZP7" s="86"/>
      <c r="VZQ7" s="86"/>
      <c r="VZR7" s="86"/>
      <c r="VZS7" s="86"/>
      <c r="VZT7" s="86"/>
      <c r="VZU7" s="86"/>
      <c r="VZV7" s="86"/>
      <c r="VZW7" s="86"/>
      <c r="VZX7" s="86"/>
      <c r="VZY7" s="86"/>
      <c r="VZZ7" s="86"/>
      <c r="WAA7" s="86"/>
      <c r="WAB7" s="86"/>
      <c r="WAC7" s="86"/>
      <c r="WAD7" s="86"/>
      <c r="WAE7" s="86"/>
      <c r="WAF7" s="86"/>
      <c r="WAG7" s="86"/>
      <c r="WAH7" s="86"/>
      <c r="WAI7" s="86"/>
      <c r="WAJ7" s="86"/>
      <c r="WAK7" s="86"/>
      <c r="WAL7" s="86"/>
      <c r="WAM7" s="86"/>
      <c r="WAN7" s="86"/>
      <c r="WAO7" s="86"/>
      <c r="WAP7" s="86"/>
      <c r="WAQ7" s="86"/>
      <c r="WAR7" s="86"/>
      <c r="WAS7" s="86"/>
      <c r="WAT7" s="86"/>
      <c r="WAU7" s="86"/>
      <c r="WAV7" s="86"/>
      <c r="WAW7" s="86"/>
      <c r="WAX7" s="86"/>
      <c r="WAY7" s="86"/>
      <c r="WAZ7" s="86"/>
      <c r="WBA7" s="86"/>
      <c r="WBB7" s="86"/>
      <c r="WBC7" s="86"/>
      <c r="WBD7" s="86"/>
      <c r="WBE7" s="86"/>
      <c r="WBF7" s="86"/>
      <c r="WBG7" s="86"/>
      <c r="WBH7" s="86"/>
      <c r="WBI7" s="86"/>
      <c r="WBJ7" s="86"/>
      <c r="WBK7" s="86"/>
      <c r="WBL7" s="86"/>
      <c r="WBM7" s="86"/>
      <c r="WBN7" s="86"/>
      <c r="WBO7" s="86"/>
      <c r="WBP7" s="86"/>
      <c r="WBQ7" s="86"/>
      <c r="WBR7" s="86"/>
      <c r="WBS7" s="86"/>
      <c r="WBT7" s="86"/>
      <c r="WBU7" s="86"/>
      <c r="WBV7" s="86"/>
      <c r="WBW7" s="86"/>
      <c r="WBX7" s="86"/>
      <c r="WBY7" s="86"/>
      <c r="WBZ7" s="86"/>
      <c r="WCA7" s="86"/>
      <c r="WCB7" s="86"/>
      <c r="WCC7" s="86"/>
      <c r="WCD7" s="86"/>
      <c r="WCE7" s="86"/>
      <c r="WCF7" s="86"/>
      <c r="WCG7" s="86"/>
      <c r="WCH7" s="86"/>
      <c r="WCI7" s="86"/>
      <c r="WCJ7" s="86"/>
      <c r="WCK7" s="86"/>
      <c r="WCL7" s="86"/>
      <c r="WCM7" s="86"/>
      <c r="WCN7" s="86"/>
      <c r="WCO7" s="86"/>
      <c r="WCP7" s="86"/>
      <c r="WCQ7" s="86"/>
      <c r="WCR7" s="86"/>
      <c r="WCS7" s="86"/>
      <c r="WCT7" s="86"/>
      <c r="WCU7" s="86"/>
      <c r="WCV7" s="86"/>
      <c r="WCW7" s="86"/>
      <c r="WCX7" s="86"/>
      <c r="WCY7" s="86"/>
      <c r="WCZ7" s="86"/>
      <c r="WDA7" s="86"/>
      <c r="WDB7" s="86"/>
      <c r="WDC7" s="86"/>
      <c r="WDD7" s="86"/>
      <c r="WDE7" s="86"/>
      <c r="WDF7" s="86"/>
      <c r="WDG7" s="86"/>
      <c r="WDH7" s="86"/>
      <c r="WDI7" s="86"/>
      <c r="WDJ7" s="86"/>
      <c r="WDK7" s="86"/>
      <c r="WDL7" s="86"/>
      <c r="WDM7" s="86"/>
      <c r="WDN7" s="86"/>
      <c r="WDO7" s="86"/>
      <c r="WDP7" s="86"/>
      <c r="WDQ7" s="86"/>
      <c r="WDR7" s="86"/>
      <c r="WDS7" s="86"/>
      <c r="WDT7" s="86"/>
      <c r="WDU7" s="86"/>
      <c r="WDV7" s="86"/>
      <c r="WDW7" s="86"/>
      <c r="WDX7" s="86"/>
      <c r="WDY7" s="86"/>
      <c r="WDZ7" s="86"/>
      <c r="WEA7" s="86"/>
      <c r="WEB7" s="86"/>
      <c r="WEC7" s="86"/>
      <c r="WED7" s="86"/>
      <c r="WEE7" s="86"/>
      <c r="WEF7" s="86"/>
      <c r="WEG7" s="86"/>
      <c r="WEH7" s="86"/>
      <c r="WEI7" s="86"/>
      <c r="WEJ7" s="86"/>
      <c r="WEK7" s="86"/>
      <c r="WEL7" s="86"/>
      <c r="WEM7" s="86"/>
      <c r="WEN7" s="86"/>
      <c r="WEO7" s="86"/>
      <c r="WEP7" s="86"/>
      <c r="WEQ7" s="86"/>
      <c r="WER7" s="86"/>
      <c r="WES7" s="86"/>
      <c r="WET7" s="86"/>
      <c r="WEU7" s="86"/>
      <c r="WEV7" s="86"/>
      <c r="WEW7" s="86"/>
      <c r="WEX7" s="86"/>
      <c r="WEY7" s="86"/>
      <c r="WEZ7" s="86"/>
      <c r="WFA7" s="86"/>
      <c r="WFB7" s="86"/>
      <c r="WFC7" s="86"/>
      <c r="WFD7" s="86"/>
      <c r="WFE7" s="86"/>
      <c r="WFF7" s="86"/>
      <c r="WFG7" s="86"/>
      <c r="WFH7" s="86"/>
      <c r="WFI7" s="86"/>
      <c r="WFJ7" s="86"/>
      <c r="WFK7" s="86"/>
      <c r="WFL7" s="86"/>
      <c r="WFM7" s="86"/>
      <c r="WFN7" s="86"/>
      <c r="WFO7" s="86"/>
      <c r="WFP7" s="86"/>
      <c r="WFQ7" s="86"/>
      <c r="WFR7" s="86"/>
      <c r="WFS7" s="86"/>
      <c r="WFT7" s="86"/>
      <c r="WFU7" s="86"/>
      <c r="WFV7" s="86"/>
      <c r="WFW7" s="86"/>
      <c r="WFX7" s="86"/>
      <c r="WFY7" s="86"/>
      <c r="WFZ7" s="86"/>
      <c r="WGA7" s="86"/>
      <c r="WGB7" s="86"/>
      <c r="WGC7" s="86"/>
      <c r="WGD7" s="86"/>
      <c r="WGE7" s="86"/>
      <c r="WGF7" s="86"/>
      <c r="WGG7" s="86"/>
      <c r="WGH7" s="86"/>
      <c r="WGI7" s="86"/>
      <c r="WGJ7" s="86"/>
      <c r="WGK7" s="86"/>
      <c r="WGL7" s="86"/>
      <c r="WGM7" s="86"/>
      <c r="WGN7" s="86"/>
      <c r="WGO7" s="86"/>
      <c r="WGP7" s="86"/>
      <c r="WGQ7" s="86"/>
      <c r="WGR7" s="86"/>
      <c r="WGS7" s="86"/>
      <c r="WGT7" s="86"/>
      <c r="WGU7" s="86"/>
      <c r="WGV7" s="86"/>
      <c r="WGW7" s="86"/>
      <c r="WGX7" s="86"/>
      <c r="WGY7" s="86"/>
      <c r="WGZ7" s="86"/>
      <c r="WHA7" s="86"/>
      <c r="WHB7" s="86"/>
      <c r="WHC7" s="86"/>
      <c r="WHD7" s="86"/>
      <c r="WHE7" s="86"/>
      <c r="WHF7" s="86"/>
      <c r="WHG7" s="86"/>
      <c r="WHH7" s="86"/>
      <c r="WHI7" s="86"/>
      <c r="WHJ7" s="86"/>
      <c r="WHK7" s="86"/>
      <c r="WHL7" s="86"/>
      <c r="WHM7" s="86"/>
      <c r="WHN7" s="86"/>
      <c r="WHO7" s="86"/>
      <c r="WHP7" s="86"/>
      <c r="WHQ7" s="86"/>
      <c r="WHR7" s="86"/>
      <c r="WHS7" s="86"/>
      <c r="WHT7" s="86"/>
      <c r="WHU7" s="86"/>
      <c r="WHV7" s="86"/>
      <c r="WHW7" s="86"/>
      <c r="WHX7" s="86"/>
      <c r="WHY7" s="86"/>
      <c r="WHZ7" s="86"/>
      <c r="WIA7" s="86"/>
      <c r="WIB7" s="86"/>
      <c r="WIC7" s="86"/>
      <c r="WID7" s="86"/>
      <c r="WIE7" s="86"/>
      <c r="WIF7" s="86"/>
      <c r="WIG7" s="86"/>
      <c r="WIH7" s="86"/>
      <c r="WII7" s="86"/>
      <c r="WIJ7" s="86"/>
      <c r="WIK7" s="86"/>
      <c r="WIL7" s="86"/>
      <c r="WIM7" s="86"/>
      <c r="WIN7" s="86"/>
      <c r="WIO7" s="86"/>
      <c r="WIP7" s="86"/>
      <c r="WIQ7" s="86"/>
      <c r="WIR7" s="86"/>
      <c r="WIS7" s="86"/>
      <c r="WIT7" s="86"/>
      <c r="WIU7" s="86"/>
      <c r="WIV7" s="86"/>
      <c r="WIW7" s="86"/>
      <c r="WIX7" s="86"/>
      <c r="WIY7" s="86"/>
      <c r="WIZ7" s="86"/>
      <c r="WJA7" s="86"/>
      <c r="WJB7" s="86"/>
      <c r="WJC7" s="86"/>
      <c r="WJD7" s="86"/>
      <c r="WJE7" s="86"/>
      <c r="WJF7" s="86"/>
      <c r="WJG7" s="86"/>
      <c r="WJH7" s="86"/>
      <c r="WJI7" s="86"/>
      <c r="WJJ7" s="86"/>
      <c r="WJK7" s="86"/>
      <c r="WJL7" s="86"/>
      <c r="WJM7" s="86"/>
      <c r="WJN7" s="86"/>
      <c r="WJO7" s="86"/>
      <c r="WJP7" s="86"/>
      <c r="WJQ7" s="86"/>
      <c r="WJR7" s="86"/>
      <c r="WJS7" s="86"/>
      <c r="WJT7" s="86"/>
      <c r="WJU7" s="86"/>
      <c r="WJV7" s="86"/>
      <c r="WJW7" s="86"/>
      <c r="WJX7" s="86"/>
      <c r="WJY7" s="86"/>
      <c r="WJZ7" s="86"/>
      <c r="WKA7" s="86"/>
      <c r="WKB7" s="86"/>
      <c r="WKC7" s="86"/>
      <c r="WKD7" s="86"/>
      <c r="WKE7" s="86"/>
      <c r="WKF7" s="86"/>
      <c r="WKG7" s="86"/>
      <c r="WKH7" s="86"/>
      <c r="WKI7" s="86"/>
      <c r="WKJ7" s="86"/>
      <c r="WKK7" s="86"/>
      <c r="WKL7" s="86"/>
      <c r="WKM7" s="86"/>
      <c r="WKN7" s="86"/>
      <c r="WKO7" s="86"/>
      <c r="WKP7" s="86"/>
      <c r="WKQ7" s="86"/>
      <c r="WKR7" s="86"/>
      <c r="WKS7" s="86"/>
      <c r="WKT7" s="86"/>
      <c r="WKU7" s="86"/>
      <c r="WKV7" s="86"/>
      <c r="WKW7" s="86"/>
      <c r="WKX7" s="86"/>
      <c r="WKY7" s="86"/>
      <c r="WKZ7" s="86"/>
      <c r="WLA7" s="86"/>
      <c r="WLB7" s="86"/>
      <c r="WLC7" s="86"/>
      <c r="WLD7" s="86"/>
      <c r="WLE7" s="86"/>
      <c r="WLF7" s="86"/>
      <c r="WLG7" s="86"/>
      <c r="WLH7" s="86"/>
      <c r="WLI7" s="86"/>
      <c r="WLJ7" s="86"/>
      <c r="WLK7" s="86"/>
      <c r="WLL7" s="86"/>
      <c r="WLM7" s="86"/>
      <c r="WLN7" s="86"/>
      <c r="WLO7" s="86"/>
      <c r="WLP7" s="86"/>
      <c r="WLQ7" s="86"/>
      <c r="WLR7" s="86"/>
      <c r="WLS7" s="86"/>
      <c r="WLT7" s="86"/>
      <c r="WLU7" s="86"/>
      <c r="WLV7" s="86"/>
      <c r="WLW7" s="86"/>
      <c r="WLX7" s="86"/>
      <c r="WLY7" s="86"/>
      <c r="WLZ7" s="86"/>
      <c r="WMA7" s="86"/>
      <c r="WMB7" s="86"/>
      <c r="WMC7" s="86"/>
      <c r="WMD7" s="86"/>
      <c r="WME7" s="86"/>
      <c r="WMF7" s="86"/>
      <c r="WMG7" s="86"/>
      <c r="WMH7" s="86"/>
      <c r="WMI7" s="86"/>
      <c r="WMJ7" s="86"/>
      <c r="WMK7" s="86"/>
      <c r="WML7" s="86"/>
      <c r="WMM7" s="86"/>
      <c r="WMN7" s="86"/>
      <c r="WMO7" s="86"/>
      <c r="WMP7" s="86"/>
      <c r="WMQ7" s="86"/>
      <c r="WMR7" s="86"/>
      <c r="WMS7" s="86"/>
      <c r="WMT7" s="86"/>
      <c r="WMU7" s="86"/>
      <c r="WMV7" s="86"/>
      <c r="WMW7" s="86"/>
      <c r="WMX7" s="86"/>
      <c r="WMY7" s="86"/>
      <c r="WMZ7" s="86"/>
      <c r="WNA7" s="86"/>
      <c r="WNB7" s="86"/>
      <c r="WNC7" s="86"/>
      <c r="WND7" s="86"/>
      <c r="WNE7" s="86"/>
      <c r="WNF7" s="86"/>
      <c r="WNG7" s="86"/>
      <c r="WNH7" s="86"/>
      <c r="WNI7" s="86"/>
      <c r="WNJ7" s="86"/>
      <c r="WNK7" s="86"/>
      <c r="WNL7" s="86"/>
      <c r="WNM7" s="86"/>
      <c r="WNN7" s="86"/>
      <c r="WNO7" s="86"/>
      <c r="WNP7" s="86"/>
      <c r="WNQ7" s="86"/>
      <c r="WNR7" s="86"/>
      <c r="WNS7" s="86"/>
      <c r="WNT7" s="86"/>
      <c r="WNU7" s="86"/>
      <c r="WNV7" s="86"/>
      <c r="WNW7" s="86"/>
      <c r="WNX7" s="86"/>
      <c r="WNY7" s="86"/>
      <c r="WNZ7" s="86"/>
      <c r="WOA7" s="86"/>
      <c r="WOB7" s="86"/>
      <c r="WOC7" s="86"/>
      <c r="WOD7" s="86"/>
      <c r="WOE7" s="86"/>
      <c r="WOF7" s="86"/>
      <c r="WOG7" s="86"/>
      <c r="WOH7" s="86"/>
      <c r="WOI7" s="86"/>
      <c r="WOJ7" s="86"/>
      <c r="WOK7" s="86"/>
      <c r="WOL7" s="86"/>
      <c r="WOM7" s="86"/>
      <c r="WON7" s="86"/>
      <c r="WOO7" s="86"/>
      <c r="WOP7" s="86"/>
      <c r="WOQ7" s="86"/>
      <c r="WOR7" s="86"/>
      <c r="WOS7" s="86"/>
      <c r="WOT7" s="86"/>
      <c r="WOU7" s="86"/>
      <c r="WOV7" s="86"/>
      <c r="WOW7" s="86"/>
      <c r="WOX7" s="86"/>
      <c r="WOY7" s="86"/>
      <c r="WOZ7" s="86"/>
      <c r="WPA7" s="86"/>
      <c r="WPB7" s="86"/>
      <c r="WPC7" s="86"/>
      <c r="WPD7" s="86"/>
      <c r="WPE7" s="86"/>
      <c r="WPF7" s="86"/>
      <c r="WPG7" s="86"/>
      <c r="WPH7" s="86"/>
      <c r="WPI7" s="86"/>
      <c r="WPJ7" s="86"/>
      <c r="WPK7" s="86"/>
      <c r="WPL7" s="86"/>
      <c r="WPM7" s="86"/>
      <c r="WPN7" s="86"/>
      <c r="WPO7" s="86"/>
      <c r="WPP7" s="86"/>
      <c r="WPQ7" s="86"/>
      <c r="WPR7" s="86"/>
      <c r="WPS7" s="86"/>
      <c r="WPT7" s="86"/>
      <c r="WPU7" s="86"/>
      <c r="WPV7" s="86"/>
      <c r="WPW7" s="86"/>
      <c r="WPX7" s="86"/>
      <c r="WPY7" s="86"/>
      <c r="WPZ7" s="86"/>
      <c r="WQA7" s="86"/>
      <c r="WQB7" s="86"/>
      <c r="WQC7" s="86"/>
      <c r="WQD7" s="86"/>
      <c r="WQE7" s="86"/>
      <c r="WQF7" s="86"/>
      <c r="WQG7" s="86"/>
      <c r="WQH7" s="86"/>
      <c r="WQI7" s="86"/>
      <c r="WQJ7" s="86"/>
      <c r="WQK7" s="86"/>
      <c r="WQL7" s="86"/>
      <c r="WQM7" s="86"/>
      <c r="WQN7" s="86"/>
      <c r="WQO7" s="86"/>
      <c r="WQP7" s="86"/>
      <c r="WQQ7" s="86"/>
      <c r="WQR7" s="86"/>
      <c r="WQS7" s="86"/>
      <c r="WQT7" s="86"/>
      <c r="WQU7" s="86"/>
      <c r="WQV7" s="86"/>
      <c r="WQW7" s="86"/>
      <c r="WQX7" s="86"/>
      <c r="WQY7" s="86"/>
      <c r="WQZ7" s="86"/>
      <c r="WRA7" s="86"/>
      <c r="WRB7" s="86"/>
      <c r="WRC7" s="86"/>
      <c r="WRD7" s="86"/>
      <c r="WRE7" s="86"/>
      <c r="WRF7" s="86"/>
      <c r="WRG7" s="86"/>
      <c r="WRH7" s="86"/>
      <c r="WRI7" s="86"/>
      <c r="WRJ7" s="86"/>
      <c r="WRK7" s="86"/>
      <c r="WRL7" s="86"/>
      <c r="WRM7" s="86"/>
      <c r="WRN7" s="86"/>
      <c r="WRO7" s="86"/>
      <c r="WRP7" s="86"/>
      <c r="WRQ7" s="86"/>
      <c r="WRR7" s="86"/>
      <c r="WRS7" s="86"/>
      <c r="WRT7" s="86"/>
      <c r="WRU7" s="86"/>
      <c r="WRV7" s="86"/>
      <c r="WRW7" s="86"/>
      <c r="WRX7" s="86"/>
      <c r="WRY7" s="86"/>
      <c r="WRZ7" s="86"/>
      <c r="WSA7" s="86"/>
      <c r="WSB7" s="86"/>
      <c r="WSC7" s="86"/>
      <c r="WSD7" s="86"/>
      <c r="WSE7" s="86"/>
      <c r="WSF7" s="86"/>
      <c r="WSG7" s="86"/>
      <c r="WSH7" s="86"/>
      <c r="WSI7" s="86"/>
      <c r="WSJ7" s="86"/>
      <c r="WSK7" s="86"/>
      <c r="WSL7" s="86"/>
      <c r="WSM7" s="86"/>
      <c r="WSN7" s="86"/>
      <c r="WSO7" s="86"/>
      <c r="WSP7" s="86"/>
      <c r="WSQ7" s="86"/>
      <c r="WSR7" s="86"/>
      <c r="WSS7" s="86"/>
      <c r="WST7" s="86"/>
      <c r="WSU7" s="86"/>
      <c r="WSV7" s="86"/>
      <c r="WSW7" s="86"/>
      <c r="WSX7" s="86"/>
      <c r="WSY7" s="86"/>
      <c r="WSZ7" s="86"/>
      <c r="WTA7" s="86"/>
      <c r="WTB7" s="86"/>
      <c r="WTC7" s="86"/>
      <c r="WTD7" s="86"/>
      <c r="WTE7" s="86"/>
      <c r="WTF7" s="86"/>
      <c r="WTG7" s="86"/>
      <c r="WTH7" s="86"/>
      <c r="WTI7" s="86"/>
      <c r="WTJ7" s="86"/>
      <c r="WTK7" s="86"/>
      <c r="WTL7" s="86"/>
      <c r="WTM7" s="86"/>
      <c r="WTN7" s="86"/>
      <c r="WTO7" s="86"/>
      <c r="WTP7" s="86"/>
      <c r="WTQ7" s="86"/>
      <c r="WTR7" s="86"/>
      <c r="WTS7" s="86"/>
      <c r="WTT7" s="86"/>
      <c r="WTU7" s="86"/>
      <c r="WTV7" s="86"/>
      <c r="WTW7" s="86"/>
      <c r="WTX7" s="86"/>
      <c r="WTY7" s="86"/>
      <c r="WTZ7" s="86"/>
      <c r="WUA7" s="86"/>
      <c r="WUB7" s="86"/>
      <c r="WUC7" s="86"/>
      <c r="WUD7" s="86"/>
      <c r="WUE7" s="86"/>
      <c r="WUF7" s="86"/>
      <c r="WUG7" s="86"/>
      <c r="WUH7" s="86"/>
      <c r="WUI7" s="86"/>
      <c r="WUJ7" s="86"/>
      <c r="WUK7" s="86"/>
      <c r="WUL7" s="86"/>
      <c r="WUM7" s="86"/>
      <c r="WUN7" s="86"/>
      <c r="WUO7" s="86"/>
      <c r="WUP7" s="86"/>
      <c r="WUQ7" s="86"/>
      <c r="WUR7" s="86"/>
      <c r="WUS7" s="86"/>
      <c r="WUT7" s="86"/>
      <c r="WUU7" s="86"/>
      <c r="WUV7" s="86"/>
      <c r="WUW7" s="86"/>
      <c r="WUX7" s="86"/>
      <c r="WUY7" s="86"/>
      <c r="WUZ7" s="86"/>
      <c r="WVA7" s="86"/>
      <c r="WVB7" s="86"/>
      <c r="WVC7" s="86"/>
      <c r="WVD7" s="86"/>
      <c r="WVE7" s="86"/>
      <c r="WVF7" s="86"/>
      <c r="WVG7" s="86"/>
      <c r="WVH7" s="86"/>
      <c r="WVI7" s="86"/>
      <c r="WVJ7" s="86"/>
      <c r="WVK7" s="86"/>
      <c r="WVL7" s="86"/>
      <c r="WVM7" s="86"/>
      <c r="WVN7" s="86"/>
      <c r="WVO7" s="86"/>
      <c r="WVP7" s="86"/>
      <c r="WVQ7" s="86"/>
      <c r="WVR7" s="86"/>
      <c r="WVS7" s="86"/>
      <c r="WVT7" s="86"/>
      <c r="WVU7" s="86"/>
      <c r="WVV7" s="86"/>
      <c r="WVW7" s="86"/>
      <c r="WVX7" s="86"/>
      <c r="WVY7" s="86"/>
      <c r="WVZ7" s="86"/>
      <c r="WWA7" s="86"/>
      <c r="WWB7" s="86"/>
      <c r="WWC7" s="86"/>
      <c r="WWD7" s="86"/>
      <c r="WWE7" s="86"/>
      <c r="WWF7" s="86"/>
      <c r="WWG7" s="86"/>
      <c r="WWH7" s="86"/>
      <c r="WWI7" s="86"/>
      <c r="WWJ7" s="86"/>
      <c r="WWK7" s="86"/>
      <c r="WWL7" s="86"/>
      <c r="WWM7" s="86"/>
      <c r="WWN7" s="86"/>
      <c r="WWO7" s="86"/>
      <c r="WWP7" s="86"/>
      <c r="WWQ7" s="86"/>
      <c r="WWR7" s="86"/>
      <c r="WWS7" s="86"/>
      <c r="WWT7" s="86"/>
      <c r="WWU7" s="86"/>
      <c r="WWV7" s="86"/>
      <c r="WWW7" s="86"/>
      <c r="WWX7" s="86"/>
      <c r="WWY7" s="86"/>
      <c r="WWZ7" s="86"/>
      <c r="WXA7" s="86"/>
      <c r="WXB7" s="86"/>
      <c r="WXC7" s="86"/>
    </row>
    <row r="8" spans="1:16175" x14ac:dyDescent="0.25">
      <c r="A8" s="420"/>
      <c r="B8" s="420"/>
      <c r="C8" s="420"/>
      <c r="D8" s="421"/>
      <c r="E8" s="421"/>
      <c r="F8" s="421"/>
      <c r="G8" s="421"/>
      <c r="H8" s="421"/>
      <c r="I8" s="421"/>
      <c r="J8" s="421"/>
      <c r="K8" s="421"/>
      <c r="L8" s="421"/>
      <c r="M8" s="479"/>
      <c r="N8" s="479"/>
      <c r="O8" s="421"/>
      <c r="P8" s="421"/>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c r="IW8" s="86"/>
      <c r="IX8" s="86"/>
      <c r="IY8" s="86"/>
      <c r="IZ8" s="86"/>
      <c r="JA8" s="86"/>
      <c r="JB8" s="86"/>
      <c r="JC8" s="86"/>
      <c r="JD8" s="86"/>
      <c r="JE8" s="86"/>
      <c r="JF8" s="86"/>
      <c r="JG8" s="86"/>
      <c r="JH8" s="86"/>
      <c r="JI8" s="86"/>
      <c r="JJ8" s="86"/>
      <c r="JK8" s="86"/>
      <c r="JL8" s="86"/>
      <c r="JM8" s="86"/>
      <c r="JN8" s="86"/>
      <c r="JO8" s="86"/>
      <c r="JP8" s="86"/>
      <c r="JQ8" s="86"/>
      <c r="JR8" s="86"/>
      <c r="JS8" s="86"/>
      <c r="JT8" s="86"/>
      <c r="JU8" s="86"/>
      <c r="JV8" s="86"/>
      <c r="JW8" s="86"/>
      <c r="JX8" s="86"/>
      <c r="JY8" s="86"/>
      <c r="JZ8" s="86"/>
      <c r="KA8" s="86"/>
      <c r="KB8" s="86"/>
      <c r="KC8" s="86"/>
      <c r="KD8" s="86"/>
      <c r="KE8" s="86"/>
      <c r="KF8" s="86"/>
      <c r="KG8" s="86"/>
      <c r="KH8" s="86"/>
      <c r="KI8" s="86"/>
      <c r="KJ8" s="86"/>
      <c r="KK8" s="86"/>
      <c r="KL8" s="86"/>
      <c r="KM8" s="86"/>
      <c r="KN8" s="86"/>
      <c r="KO8" s="86"/>
      <c r="KP8" s="86"/>
      <c r="KQ8" s="86"/>
      <c r="KR8" s="86"/>
      <c r="KS8" s="86"/>
      <c r="KT8" s="86"/>
      <c r="KU8" s="86"/>
      <c r="KV8" s="86"/>
      <c r="KW8" s="86"/>
      <c r="KX8" s="86"/>
      <c r="KY8" s="86"/>
      <c r="KZ8" s="86"/>
      <c r="LA8" s="86"/>
      <c r="LB8" s="86"/>
      <c r="LC8" s="86"/>
      <c r="LD8" s="86"/>
      <c r="LE8" s="86"/>
      <c r="LF8" s="86"/>
      <c r="LG8" s="86"/>
      <c r="LH8" s="86"/>
      <c r="LI8" s="86"/>
      <c r="LJ8" s="86"/>
      <c r="LK8" s="86"/>
      <c r="LL8" s="86"/>
      <c r="LM8" s="86"/>
      <c r="LN8" s="86"/>
      <c r="LO8" s="86"/>
      <c r="LP8" s="86"/>
      <c r="LQ8" s="86"/>
      <c r="LR8" s="86"/>
      <c r="LS8" s="86"/>
      <c r="LT8" s="86"/>
      <c r="LU8" s="86"/>
      <c r="LV8" s="86"/>
      <c r="LW8" s="86"/>
      <c r="LX8" s="86"/>
      <c r="LY8" s="86"/>
      <c r="LZ8" s="86"/>
      <c r="MA8" s="86"/>
      <c r="MB8" s="86"/>
      <c r="MC8" s="86"/>
      <c r="MD8" s="86"/>
      <c r="ME8" s="86"/>
      <c r="MF8" s="86"/>
      <c r="MG8" s="86"/>
      <c r="MH8" s="86"/>
      <c r="MI8" s="86"/>
      <c r="MJ8" s="86"/>
      <c r="MK8" s="86"/>
      <c r="ML8" s="86"/>
      <c r="MM8" s="86"/>
      <c r="MN8" s="86"/>
      <c r="MO8" s="86"/>
      <c r="MP8" s="86"/>
      <c r="MQ8" s="86"/>
      <c r="MR8" s="86"/>
      <c r="MS8" s="86"/>
      <c r="MT8" s="86"/>
      <c r="MU8" s="86"/>
      <c r="MV8" s="86"/>
      <c r="MW8" s="86"/>
      <c r="MX8" s="86"/>
      <c r="MY8" s="86"/>
      <c r="MZ8" s="86"/>
      <c r="NA8" s="86"/>
      <c r="NB8" s="86"/>
      <c r="NC8" s="86"/>
      <c r="ND8" s="86"/>
      <c r="NE8" s="86"/>
      <c r="NF8" s="86"/>
      <c r="NG8" s="86"/>
      <c r="NH8" s="86"/>
      <c r="NI8" s="86"/>
      <c r="NJ8" s="86"/>
      <c r="NK8" s="86"/>
      <c r="NL8" s="86"/>
      <c r="NM8" s="86"/>
      <c r="NN8" s="86"/>
      <c r="NO8" s="86"/>
      <c r="NP8" s="86"/>
      <c r="NQ8" s="86"/>
      <c r="NR8" s="86"/>
      <c r="NS8" s="86"/>
      <c r="NT8" s="86"/>
      <c r="NU8" s="86"/>
      <c r="NV8" s="86"/>
      <c r="NW8" s="86"/>
      <c r="NX8" s="86"/>
      <c r="NY8" s="86"/>
      <c r="NZ8" s="86"/>
      <c r="OA8" s="86"/>
      <c r="OB8" s="86"/>
      <c r="OC8" s="86"/>
      <c r="OD8" s="86"/>
      <c r="OE8" s="86"/>
      <c r="OF8" s="86"/>
      <c r="OG8" s="86"/>
      <c r="OH8" s="86"/>
      <c r="OI8" s="86"/>
      <c r="OJ8" s="86"/>
      <c r="OK8" s="86"/>
      <c r="OL8" s="86"/>
      <c r="OM8" s="86"/>
      <c r="ON8" s="86"/>
      <c r="OO8" s="86"/>
      <c r="OP8" s="86"/>
      <c r="OQ8" s="86"/>
      <c r="OR8" s="86"/>
      <c r="OS8" s="86"/>
      <c r="OT8" s="86"/>
      <c r="OU8" s="86"/>
      <c r="OV8" s="86"/>
      <c r="OW8" s="86"/>
      <c r="OX8" s="86"/>
      <c r="OY8" s="86"/>
      <c r="OZ8" s="86"/>
      <c r="PA8" s="86"/>
      <c r="PB8" s="86"/>
      <c r="PC8" s="86"/>
      <c r="PD8" s="86"/>
      <c r="PE8" s="86"/>
      <c r="PF8" s="86"/>
      <c r="PG8" s="86"/>
      <c r="PH8" s="86"/>
      <c r="PI8" s="86"/>
      <c r="PJ8" s="86"/>
      <c r="PK8" s="86"/>
      <c r="PL8" s="86"/>
      <c r="PM8" s="86"/>
      <c r="PN8" s="86"/>
      <c r="PO8" s="86"/>
      <c r="PP8" s="86"/>
      <c r="PQ8" s="86"/>
      <c r="PR8" s="86"/>
      <c r="PS8" s="86"/>
      <c r="PT8" s="86"/>
      <c r="PU8" s="86"/>
      <c r="PV8" s="86"/>
      <c r="PW8" s="86"/>
      <c r="PX8" s="86"/>
      <c r="PY8" s="86"/>
      <c r="PZ8" s="86"/>
      <c r="QA8" s="86"/>
      <c r="QB8" s="86"/>
      <c r="QC8" s="86"/>
      <c r="QD8" s="86"/>
      <c r="QE8" s="86"/>
      <c r="QF8" s="86"/>
      <c r="QG8" s="86"/>
      <c r="QH8" s="86"/>
      <c r="QI8" s="86"/>
      <c r="QJ8" s="86"/>
      <c r="QK8" s="86"/>
      <c r="QL8" s="86"/>
      <c r="QM8" s="86"/>
      <c r="QN8" s="86"/>
      <c r="QO8" s="86"/>
      <c r="QP8" s="86"/>
      <c r="QQ8" s="86"/>
      <c r="QR8" s="86"/>
      <c r="QS8" s="86"/>
      <c r="QT8" s="86"/>
      <c r="QU8" s="86"/>
      <c r="QV8" s="86"/>
      <c r="QW8" s="86"/>
      <c r="QX8" s="86"/>
      <c r="QY8" s="86"/>
      <c r="QZ8" s="86"/>
      <c r="RA8" s="86"/>
      <c r="RB8" s="86"/>
      <c r="RC8" s="86"/>
      <c r="RD8" s="86"/>
      <c r="RE8" s="86"/>
      <c r="RF8" s="86"/>
      <c r="RG8" s="86"/>
      <c r="RH8" s="86"/>
      <c r="RI8" s="86"/>
      <c r="RJ8" s="86"/>
      <c r="RK8" s="86"/>
      <c r="RL8" s="86"/>
      <c r="RM8" s="86"/>
      <c r="RN8" s="86"/>
      <c r="RO8" s="86"/>
      <c r="RP8" s="86"/>
      <c r="RQ8" s="86"/>
      <c r="RR8" s="86"/>
      <c r="RS8" s="86"/>
      <c r="RT8" s="86"/>
      <c r="RU8" s="86"/>
      <c r="RV8" s="86"/>
      <c r="RW8" s="86"/>
      <c r="RX8" s="86"/>
      <c r="RY8" s="86"/>
      <c r="RZ8" s="86"/>
      <c r="SA8" s="86"/>
      <c r="SB8" s="86"/>
      <c r="SC8" s="86"/>
      <c r="SD8" s="86"/>
      <c r="SE8" s="86"/>
      <c r="SF8" s="86"/>
      <c r="SG8" s="86"/>
      <c r="SH8" s="86"/>
      <c r="SI8" s="86"/>
      <c r="SJ8" s="86"/>
      <c r="SK8" s="86"/>
      <c r="SL8" s="86"/>
      <c r="SM8" s="86"/>
      <c r="SN8" s="86"/>
      <c r="SO8" s="86"/>
      <c r="SP8" s="86"/>
      <c r="SQ8" s="86"/>
      <c r="SR8" s="86"/>
      <c r="SS8" s="86"/>
      <c r="ST8" s="86"/>
      <c r="SU8" s="86"/>
      <c r="SV8" s="86"/>
      <c r="SW8" s="86"/>
      <c r="SX8" s="86"/>
      <c r="SY8" s="86"/>
      <c r="SZ8" s="86"/>
      <c r="TA8" s="86"/>
      <c r="TB8" s="86"/>
      <c r="TC8" s="86"/>
      <c r="TD8" s="86"/>
      <c r="TE8" s="86"/>
      <c r="TF8" s="86"/>
      <c r="TG8" s="86"/>
      <c r="TH8" s="86"/>
      <c r="TI8" s="86"/>
      <c r="TJ8" s="86"/>
      <c r="TK8" s="86"/>
      <c r="TL8" s="86"/>
      <c r="TM8" s="86"/>
      <c r="TN8" s="86"/>
      <c r="TO8" s="86"/>
      <c r="TP8" s="86"/>
      <c r="TQ8" s="86"/>
      <c r="TR8" s="86"/>
      <c r="TS8" s="86"/>
      <c r="TT8" s="86"/>
      <c r="TU8" s="86"/>
      <c r="TV8" s="86"/>
      <c r="TW8" s="86"/>
      <c r="TX8" s="86"/>
      <c r="TY8" s="86"/>
      <c r="TZ8" s="86"/>
      <c r="UA8" s="86"/>
      <c r="UB8" s="86"/>
      <c r="UC8" s="86"/>
      <c r="UD8" s="86"/>
      <c r="UE8" s="86"/>
      <c r="UF8" s="86"/>
      <c r="UG8" s="86"/>
      <c r="UH8" s="86"/>
      <c r="UI8" s="86"/>
      <c r="UJ8" s="86"/>
      <c r="UK8" s="86"/>
      <c r="UL8" s="86"/>
      <c r="UM8" s="86"/>
      <c r="UN8" s="86"/>
      <c r="UO8" s="86"/>
      <c r="UP8" s="86"/>
      <c r="UQ8" s="86"/>
      <c r="UR8" s="86"/>
      <c r="US8" s="86"/>
      <c r="UT8" s="86"/>
      <c r="UU8" s="86"/>
      <c r="UV8" s="86"/>
      <c r="UW8" s="86"/>
      <c r="UX8" s="86"/>
      <c r="UY8" s="86"/>
      <c r="UZ8" s="86"/>
      <c r="VA8" s="86"/>
      <c r="VB8" s="86"/>
      <c r="VC8" s="86"/>
      <c r="VD8" s="86"/>
      <c r="VE8" s="86"/>
      <c r="VF8" s="86"/>
      <c r="VG8" s="86"/>
      <c r="VH8" s="86"/>
      <c r="VI8" s="86"/>
      <c r="VJ8" s="86"/>
      <c r="VK8" s="86"/>
      <c r="VL8" s="86"/>
      <c r="VM8" s="86"/>
      <c r="VN8" s="86"/>
      <c r="VO8" s="86"/>
      <c r="VP8" s="86"/>
      <c r="VQ8" s="86"/>
      <c r="VR8" s="86"/>
      <c r="VS8" s="86"/>
      <c r="VT8" s="86"/>
      <c r="VU8" s="86"/>
      <c r="VV8" s="86"/>
      <c r="VW8" s="86"/>
      <c r="VX8" s="86"/>
      <c r="VY8" s="86"/>
      <c r="VZ8" s="86"/>
      <c r="WA8" s="86"/>
      <c r="WB8" s="86"/>
      <c r="WC8" s="86"/>
      <c r="WD8" s="86"/>
      <c r="WE8" s="86"/>
      <c r="WF8" s="86"/>
      <c r="WG8" s="86"/>
      <c r="WH8" s="86"/>
      <c r="WI8" s="86"/>
      <c r="WJ8" s="86"/>
      <c r="WK8" s="86"/>
      <c r="WL8" s="86"/>
      <c r="WM8" s="86"/>
      <c r="WN8" s="86"/>
      <c r="WO8" s="86"/>
      <c r="WP8" s="86"/>
      <c r="WQ8" s="86"/>
      <c r="WR8" s="86"/>
      <c r="WS8" s="86"/>
      <c r="WT8" s="86"/>
      <c r="WU8" s="86"/>
      <c r="WV8" s="86"/>
      <c r="WW8" s="86"/>
      <c r="WX8" s="86"/>
      <c r="WY8" s="86"/>
      <c r="WZ8" s="86"/>
      <c r="XA8" s="86"/>
      <c r="XB8" s="86"/>
      <c r="XC8" s="86"/>
      <c r="XD8" s="86"/>
      <c r="XE8" s="86"/>
      <c r="XF8" s="86"/>
      <c r="XG8" s="86"/>
      <c r="XH8" s="86"/>
      <c r="XI8" s="86"/>
      <c r="XJ8" s="86"/>
      <c r="XK8" s="86"/>
      <c r="XL8" s="86"/>
      <c r="XM8" s="86"/>
      <c r="XN8" s="86"/>
      <c r="XO8" s="86"/>
      <c r="XP8" s="86"/>
      <c r="XQ8" s="86"/>
      <c r="XR8" s="86"/>
      <c r="XS8" s="86"/>
      <c r="XT8" s="86"/>
      <c r="XU8" s="86"/>
      <c r="XV8" s="86"/>
      <c r="XW8" s="86"/>
      <c r="XX8" s="86"/>
      <c r="XY8" s="86"/>
      <c r="XZ8" s="86"/>
      <c r="YA8" s="86"/>
      <c r="YB8" s="86"/>
      <c r="YC8" s="86"/>
      <c r="YD8" s="86"/>
      <c r="YE8" s="86"/>
      <c r="YF8" s="86"/>
      <c r="YG8" s="86"/>
      <c r="YH8" s="86"/>
      <c r="YI8" s="86"/>
      <c r="YJ8" s="86"/>
      <c r="YK8" s="86"/>
      <c r="YL8" s="86"/>
      <c r="YM8" s="86"/>
      <c r="YN8" s="86"/>
      <c r="YO8" s="86"/>
      <c r="YP8" s="86"/>
      <c r="YQ8" s="86"/>
      <c r="YR8" s="86"/>
      <c r="YS8" s="86"/>
      <c r="YT8" s="86"/>
      <c r="YU8" s="86"/>
      <c r="YV8" s="86"/>
      <c r="YW8" s="86"/>
      <c r="YX8" s="86"/>
      <c r="YY8" s="86"/>
      <c r="YZ8" s="86"/>
      <c r="ZA8" s="86"/>
      <c r="ZB8" s="86"/>
      <c r="ZC8" s="86"/>
      <c r="ZD8" s="86"/>
      <c r="ZE8" s="86"/>
      <c r="ZF8" s="86"/>
      <c r="ZG8" s="86"/>
      <c r="ZH8" s="86"/>
      <c r="ZI8" s="86"/>
      <c r="ZJ8" s="86"/>
      <c r="ZK8" s="86"/>
      <c r="ZL8" s="86"/>
      <c r="ZM8" s="86"/>
      <c r="ZN8" s="86"/>
      <c r="ZO8" s="86"/>
      <c r="ZP8" s="86"/>
      <c r="ZQ8" s="86"/>
      <c r="ZR8" s="86"/>
      <c r="ZS8" s="86"/>
      <c r="ZT8" s="86"/>
      <c r="ZU8" s="86"/>
      <c r="ZV8" s="86"/>
      <c r="ZW8" s="86"/>
      <c r="ZX8" s="86"/>
      <c r="ZY8" s="86"/>
      <c r="ZZ8" s="86"/>
      <c r="AAA8" s="86"/>
      <c r="AAB8" s="86"/>
      <c r="AAC8" s="86"/>
      <c r="AAD8" s="86"/>
      <c r="AAE8" s="86"/>
      <c r="AAF8" s="86"/>
      <c r="AAG8" s="86"/>
      <c r="AAH8" s="86"/>
      <c r="AAI8" s="86"/>
      <c r="AAJ8" s="86"/>
      <c r="AAK8" s="86"/>
      <c r="AAL8" s="86"/>
      <c r="AAM8" s="86"/>
      <c r="AAN8" s="86"/>
      <c r="AAO8" s="86"/>
      <c r="AAP8" s="86"/>
      <c r="AAQ8" s="86"/>
      <c r="AAR8" s="86"/>
      <c r="AAS8" s="86"/>
      <c r="AAT8" s="86"/>
      <c r="AAU8" s="86"/>
      <c r="AAV8" s="86"/>
      <c r="AAW8" s="86"/>
      <c r="AAX8" s="86"/>
      <c r="AAY8" s="86"/>
      <c r="AAZ8" s="86"/>
      <c r="ABA8" s="86"/>
      <c r="ABB8" s="86"/>
      <c r="ABC8" s="86"/>
      <c r="ABD8" s="86"/>
      <c r="ABE8" s="86"/>
      <c r="ABF8" s="86"/>
      <c r="ABG8" s="86"/>
      <c r="ABH8" s="86"/>
      <c r="ABI8" s="86"/>
      <c r="ABJ8" s="86"/>
      <c r="ABK8" s="86"/>
      <c r="ABL8" s="86"/>
      <c r="ABM8" s="86"/>
      <c r="ABN8" s="86"/>
      <c r="ABO8" s="86"/>
      <c r="ABP8" s="86"/>
      <c r="ABQ8" s="86"/>
      <c r="ABR8" s="86"/>
      <c r="ABS8" s="86"/>
      <c r="ABT8" s="86"/>
      <c r="ABU8" s="86"/>
      <c r="ABV8" s="86"/>
      <c r="ABW8" s="86"/>
      <c r="ABX8" s="86"/>
      <c r="ABY8" s="86"/>
      <c r="ABZ8" s="86"/>
      <c r="ACA8" s="86"/>
      <c r="ACB8" s="86"/>
      <c r="ACC8" s="86"/>
      <c r="ACD8" s="86"/>
      <c r="ACE8" s="86"/>
      <c r="ACF8" s="86"/>
      <c r="ACG8" s="86"/>
      <c r="ACH8" s="86"/>
      <c r="ACI8" s="86"/>
      <c r="ACJ8" s="86"/>
      <c r="ACK8" s="86"/>
      <c r="ACL8" s="86"/>
      <c r="ACM8" s="86"/>
      <c r="ACN8" s="86"/>
      <c r="ACO8" s="86"/>
      <c r="ACP8" s="86"/>
      <c r="ACQ8" s="86"/>
      <c r="ACR8" s="86"/>
      <c r="ACS8" s="86"/>
      <c r="ACT8" s="86"/>
      <c r="ACU8" s="86"/>
      <c r="ACV8" s="86"/>
      <c r="ACW8" s="86"/>
      <c r="ACX8" s="86"/>
      <c r="ACY8" s="86"/>
      <c r="ACZ8" s="86"/>
      <c r="ADA8" s="86"/>
      <c r="ADB8" s="86"/>
      <c r="ADC8" s="86"/>
      <c r="ADD8" s="86"/>
      <c r="ADE8" s="86"/>
      <c r="ADF8" s="86"/>
      <c r="ADG8" s="86"/>
      <c r="ADH8" s="86"/>
      <c r="ADI8" s="86"/>
      <c r="ADJ8" s="86"/>
      <c r="ADK8" s="86"/>
      <c r="ADL8" s="86"/>
      <c r="ADM8" s="86"/>
      <c r="ADN8" s="86"/>
      <c r="ADO8" s="86"/>
      <c r="ADP8" s="86"/>
      <c r="ADQ8" s="86"/>
      <c r="ADR8" s="86"/>
      <c r="ADS8" s="86"/>
      <c r="ADT8" s="86"/>
      <c r="ADU8" s="86"/>
      <c r="ADV8" s="86"/>
      <c r="ADW8" s="86"/>
      <c r="ADX8" s="86"/>
      <c r="ADY8" s="86"/>
      <c r="ADZ8" s="86"/>
      <c r="AEA8" s="86"/>
      <c r="AEB8" s="86"/>
      <c r="AEC8" s="86"/>
      <c r="AED8" s="86"/>
      <c r="AEE8" s="86"/>
      <c r="AEF8" s="86"/>
      <c r="AEG8" s="86"/>
      <c r="AEH8" s="86"/>
      <c r="AEI8" s="86"/>
      <c r="AEJ8" s="86"/>
      <c r="AEK8" s="86"/>
      <c r="AEL8" s="86"/>
      <c r="AEM8" s="86"/>
      <c r="AEN8" s="86"/>
      <c r="AEO8" s="86"/>
      <c r="AEP8" s="86"/>
      <c r="AEQ8" s="86"/>
      <c r="AER8" s="86"/>
      <c r="AES8" s="86"/>
      <c r="AET8" s="86"/>
      <c r="AEU8" s="86"/>
      <c r="AEV8" s="86"/>
      <c r="AEW8" s="86"/>
      <c r="AEX8" s="86"/>
      <c r="AEY8" s="86"/>
      <c r="AEZ8" s="86"/>
      <c r="AFA8" s="86"/>
      <c r="AFB8" s="86"/>
      <c r="AFC8" s="86"/>
      <c r="AFD8" s="86"/>
      <c r="AFE8" s="86"/>
      <c r="AFF8" s="86"/>
      <c r="AFG8" s="86"/>
      <c r="AFH8" s="86"/>
      <c r="AFI8" s="86"/>
      <c r="AFJ8" s="86"/>
      <c r="AFK8" s="86"/>
      <c r="AFL8" s="86"/>
      <c r="AFM8" s="86"/>
      <c r="AFN8" s="86"/>
      <c r="AFO8" s="86"/>
      <c r="AFP8" s="86"/>
      <c r="AFQ8" s="86"/>
      <c r="AFR8" s="86"/>
      <c r="AFS8" s="86"/>
      <c r="AFT8" s="86"/>
      <c r="AFU8" s="86"/>
      <c r="AFV8" s="86"/>
      <c r="AFW8" s="86"/>
      <c r="AFX8" s="86"/>
      <c r="AFY8" s="86"/>
      <c r="AFZ8" s="86"/>
      <c r="AGA8" s="86"/>
      <c r="AGB8" s="86"/>
      <c r="AGC8" s="86"/>
      <c r="AGD8" s="86"/>
      <c r="AGE8" s="86"/>
      <c r="AGF8" s="86"/>
      <c r="AGG8" s="86"/>
      <c r="AGH8" s="86"/>
      <c r="AGI8" s="86"/>
      <c r="AGJ8" s="86"/>
      <c r="AGK8" s="86"/>
      <c r="AGL8" s="86"/>
      <c r="AGM8" s="86"/>
      <c r="AGN8" s="86"/>
      <c r="AGO8" s="86"/>
      <c r="AGP8" s="86"/>
      <c r="AGQ8" s="86"/>
      <c r="AGR8" s="86"/>
      <c r="AGS8" s="86"/>
      <c r="AGT8" s="86"/>
      <c r="AGU8" s="86"/>
      <c r="AGV8" s="86"/>
      <c r="AGW8" s="86"/>
      <c r="AGX8" s="86"/>
      <c r="AGY8" s="86"/>
      <c r="AGZ8" s="86"/>
      <c r="AHA8" s="86"/>
      <c r="AHB8" s="86"/>
      <c r="AHC8" s="86"/>
      <c r="AHD8" s="86"/>
      <c r="AHE8" s="86"/>
      <c r="AHF8" s="86"/>
      <c r="AHG8" s="86"/>
      <c r="AHH8" s="86"/>
      <c r="AHI8" s="86"/>
      <c r="AHJ8" s="86"/>
      <c r="AHK8" s="86"/>
      <c r="AHL8" s="86"/>
      <c r="AHM8" s="86"/>
      <c r="AHN8" s="86"/>
      <c r="AHO8" s="86"/>
      <c r="AHP8" s="86"/>
      <c r="AHQ8" s="86"/>
      <c r="AHR8" s="86"/>
      <c r="AHS8" s="86"/>
      <c r="AHT8" s="86"/>
      <c r="AHU8" s="86"/>
      <c r="AHV8" s="86"/>
      <c r="AHW8" s="86"/>
      <c r="AHX8" s="86"/>
      <c r="AHY8" s="86"/>
      <c r="AHZ8" s="86"/>
      <c r="AIA8" s="86"/>
      <c r="AIB8" s="86"/>
      <c r="AIC8" s="86"/>
      <c r="AID8" s="86"/>
      <c r="AIE8" s="86"/>
      <c r="AIF8" s="86"/>
      <c r="AIG8" s="86"/>
      <c r="AIH8" s="86"/>
      <c r="AII8" s="86"/>
      <c r="AIJ8" s="86"/>
      <c r="AIK8" s="86"/>
      <c r="AIL8" s="86"/>
      <c r="AIM8" s="86"/>
      <c r="AIN8" s="86"/>
      <c r="AIO8" s="86"/>
      <c r="AIP8" s="86"/>
      <c r="AIQ8" s="86"/>
      <c r="AIR8" s="86"/>
      <c r="AIS8" s="86"/>
      <c r="AIT8" s="86"/>
      <c r="AIU8" s="86"/>
      <c r="AIV8" s="86"/>
      <c r="AIW8" s="86"/>
      <c r="AIX8" s="86"/>
      <c r="AIY8" s="86"/>
      <c r="AIZ8" s="86"/>
      <c r="AJA8" s="86"/>
      <c r="AJB8" s="86"/>
      <c r="AJC8" s="86"/>
      <c r="AJD8" s="86"/>
      <c r="AJE8" s="86"/>
      <c r="AJF8" s="86"/>
      <c r="AJG8" s="86"/>
      <c r="AJH8" s="86"/>
      <c r="AJI8" s="86"/>
      <c r="AJJ8" s="86"/>
      <c r="AJK8" s="86"/>
      <c r="AJL8" s="86"/>
      <c r="AJM8" s="86"/>
      <c r="AJN8" s="86"/>
      <c r="AJO8" s="86"/>
      <c r="AJP8" s="86"/>
      <c r="AJQ8" s="86"/>
      <c r="AJR8" s="86"/>
      <c r="AJS8" s="86"/>
      <c r="AJT8" s="86"/>
      <c r="AJU8" s="86"/>
      <c r="AJV8" s="86"/>
      <c r="AJW8" s="86"/>
      <c r="AJX8" s="86"/>
      <c r="AJY8" s="86"/>
      <c r="AJZ8" s="86"/>
      <c r="AKA8" s="86"/>
      <c r="AKB8" s="86"/>
      <c r="AKC8" s="86"/>
      <c r="AKD8" s="86"/>
      <c r="AKE8" s="86"/>
      <c r="AKF8" s="86"/>
      <c r="AKG8" s="86"/>
      <c r="AKH8" s="86"/>
      <c r="AKI8" s="86"/>
      <c r="AKJ8" s="86"/>
      <c r="AKK8" s="86"/>
      <c r="AKL8" s="86"/>
      <c r="AKM8" s="86"/>
      <c r="AKN8" s="86"/>
      <c r="AKO8" s="86"/>
      <c r="AKP8" s="86"/>
      <c r="AKQ8" s="86"/>
      <c r="AKR8" s="86"/>
      <c r="AKS8" s="86"/>
      <c r="AKT8" s="86"/>
      <c r="AKU8" s="86"/>
      <c r="AKV8" s="86"/>
      <c r="AKW8" s="86"/>
      <c r="AKX8" s="86"/>
      <c r="AKY8" s="86"/>
      <c r="AKZ8" s="86"/>
      <c r="ALA8" s="86"/>
      <c r="ALB8" s="86"/>
      <c r="ALC8" s="86"/>
      <c r="ALD8" s="86"/>
      <c r="ALE8" s="86"/>
      <c r="ALF8" s="86"/>
      <c r="ALG8" s="86"/>
      <c r="ALH8" s="86"/>
      <c r="ALI8" s="86"/>
      <c r="ALJ8" s="86"/>
      <c r="ALK8" s="86"/>
      <c r="ALL8" s="86"/>
      <c r="ALM8" s="86"/>
      <c r="ALN8" s="86"/>
      <c r="ALO8" s="86"/>
      <c r="ALP8" s="86"/>
      <c r="ALQ8" s="86"/>
      <c r="ALR8" s="86"/>
      <c r="ALS8" s="86"/>
      <c r="ALT8" s="86"/>
      <c r="ALU8" s="86"/>
      <c r="ALV8" s="86"/>
      <c r="ALW8" s="86"/>
      <c r="ALX8" s="86"/>
      <c r="ALY8" s="86"/>
      <c r="ALZ8" s="86"/>
      <c r="AMA8" s="86"/>
      <c r="AMB8" s="86"/>
      <c r="AMC8" s="86"/>
      <c r="AMD8" s="86"/>
      <c r="AME8" s="86"/>
      <c r="AMF8" s="86"/>
      <c r="AMG8" s="86"/>
      <c r="AMH8" s="86"/>
      <c r="AMI8" s="86"/>
      <c r="AMJ8" s="86"/>
      <c r="AMK8" s="86"/>
      <c r="AML8" s="86"/>
      <c r="AMM8" s="86"/>
      <c r="AMN8" s="86"/>
      <c r="AMO8" s="86"/>
      <c r="AMP8" s="86"/>
      <c r="AMQ8" s="86"/>
      <c r="AMR8" s="86"/>
      <c r="AMS8" s="86"/>
      <c r="AMT8" s="86"/>
      <c r="AMU8" s="86"/>
      <c r="AMV8" s="86"/>
      <c r="AMW8" s="86"/>
      <c r="AMX8" s="86"/>
      <c r="AMY8" s="86"/>
      <c r="AMZ8" s="86"/>
      <c r="ANA8" s="86"/>
      <c r="ANB8" s="86"/>
      <c r="ANC8" s="86"/>
      <c r="AND8" s="86"/>
      <c r="ANE8" s="86"/>
      <c r="ANF8" s="86"/>
      <c r="ANG8" s="86"/>
      <c r="ANH8" s="86"/>
      <c r="ANI8" s="86"/>
      <c r="ANJ8" s="86"/>
      <c r="ANK8" s="86"/>
      <c r="ANL8" s="86"/>
      <c r="ANM8" s="86"/>
      <c r="ANN8" s="86"/>
      <c r="ANO8" s="86"/>
      <c r="ANP8" s="86"/>
      <c r="ANQ8" s="86"/>
      <c r="ANR8" s="86"/>
      <c r="ANS8" s="86"/>
      <c r="ANT8" s="86"/>
      <c r="ANU8" s="86"/>
      <c r="ANV8" s="86"/>
      <c r="ANW8" s="86"/>
      <c r="ANX8" s="86"/>
      <c r="ANY8" s="86"/>
      <c r="ANZ8" s="86"/>
      <c r="AOA8" s="86"/>
      <c r="AOB8" s="86"/>
      <c r="AOC8" s="86"/>
      <c r="AOD8" s="86"/>
      <c r="AOE8" s="86"/>
      <c r="AOF8" s="86"/>
      <c r="AOG8" s="86"/>
      <c r="AOH8" s="86"/>
      <c r="AOI8" s="86"/>
      <c r="AOJ8" s="86"/>
      <c r="AOK8" s="86"/>
      <c r="AOL8" s="86"/>
      <c r="AOM8" s="86"/>
      <c r="AON8" s="86"/>
      <c r="AOO8" s="86"/>
      <c r="AOP8" s="86"/>
      <c r="AOQ8" s="86"/>
      <c r="AOR8" s="86"/>
      <c r="AOS8" s="86"/>
      <c r="AOT8" s="86"/>
      <c r="AOU8" s="86"/>
      <c r="AOV8" s="86"/>
      <c r="AOW8" s="86"/>
      <c r="AOX8" s="86"/>
      <c r="AOY8" s="86"/>
      <c r="AOZ8" s="86"/>
      <c r="APA8" s="86"/>
      <c r="APB8" s="86"/>
      <c r="APC8" s="86"/>
      <c r="APD8" s="86"/>
      <c r="APE8" s="86"/>
      <c r="APF8" s="86"/>
      <c r="APG8" s="86"/>
      <c r="APH8" s="86"/>
      <c r="API8" s="86"/>
      <c r="APJ8" s="86"/>
      <c r="APK8" s="86"/>
      <c r="APL8" s="86"/>
      <c r="APM8" s="86"/>
      <c r="APN8" s="86"/>
      <c r="APO8" s="86"/>
      <c r="APP8" s="86"/>
      <c r="APQ8" s="86"/>
      <c r="APR8" s="86"/>
      <c r="APS8" s="86"/>
      <c r="APT8" s="86"/>
      <c r="APU8" s="86"/>
      <c r="APV8" s="86"/>
      <c r="APW8" s="86"/>
      <c r="APX8" s="86"/>
      <c r="APY8" s="86"/>
      <c r="APZ8" s="86"/>
      <c r="AQA8" s="86"/>
      <c r="AQB8" s="86"/>
      <c r="AQC8" s="86"/>
      <c r="AQD8" s="86"/>
      <c r="AQE8" s="86"/>
      <c r="AQF8" s="86"/>
      <c r="AQG8" s="86"/>
      <c r="AQH8" s="86"/>
      <c r="AQI8" s="86"/>
      <c r="AQJ8" s="86"/>
      <c r="AQK8" s="86"/>
      <c r="AQL8" s="86"/>
      <c r="AQM8" s="86"/>
      <c r="AQN8" s="86"/>
      <c r="AQO8" s="86"/>
      <c r="AQP8" s="86"/>
      <c r="AQQ8" s="86"/>
      <c r="AQR8" s="86"/>
      <c r="AQS8" s="86"/>
      <c r="AQT8" s="86"/>
      <c r="AQU8" s="86"/>
      <c r="AQV8" s="86"/>
      <c r="AQW8" s="86"/>
      <c r="AQX8" s="86"/>
      <c r="AQY8" s="86"/>
      <c r="AQZ8" s="86"/>
      <c r="ARA8" s="86"/>
      <c r="ARB8" s="86"/>
      <c r="ARC8" s="86"/>
      <c r="ARD8" s="86"/>
      <c r="ARE8" s="86"/>
      <c r="ARF8" s="86"/>
      <c r="ARG8" s="86"/>
      <c r="ARH8" s="86"/>
      <c r="ARI8" s="86"/>
      <c r="ARJ8" s="86"/>
      <c r="ARK8" s="86"/>
      <c r="ARL8" s="86"/>
      <c r="ARM8" s="86"/>
      <c r="ARN8" s="86"/>
      <c r="ARO8" s="86"/>
      <c r="ARP8" s="86"/>
      <c r="ARQ8" s="86"/>
      <c r="ARR8" s="86"/>
      <c r="ARS8" s="86"/>
      <c r="ART8" s="86"/>
      <c r="ARU8" s="86"/>
      <c r="ARV8" s="86"/>
      <c r="ARW8" s="86"/>
      <c r="ARX8" s="86"/>
      <c r="ARY8" s="86"/>
      <c r="ARZ8" s="86"/>
      <c r="ASA8" s="86"/>
      <c r="ASB8" s="86"/>
      <c r="ASC8" s="86"/>
      <c r="ASD8" s="86"/>
      <c r="ASE8" s="86"/>
      <c r="ASF8" s="86"/>
      <c r="ASG8" s="86"/>
      <c r="ASH8" s="86"/>
      <c r="ASI8" s="86"/>
      <c r="ASJ8" s="86"/>
      <c r="ASK8" s="86"/>
      <c r="ASL8" s="86"/>
      <c r="ASM8" s="86"/>
      <c r="ASN8" s="86"/>
      <c r="ASO8" s="86"/>
      <c r="ASP8" s="86"/>
      <c r="ASQ8" s="86"/>
      <c r="ASR8" s="86"/>
      <c r="ASS8" s="86"/>
      <c r="AST8" s="86"/>
      <c r="ASU8" s="86"/>
      <c r="ASV8" s="86"/>
      <c r="ASW8" s="86"/>
      <c r="ASX8" s="86"/>
      <c r="ASY8" s="86"/>
      <c r="ASZ8" s="86"/>
      <c r="ATA8" s="86"/>
      <c r="ATB8" s="86"/>
      <c r="ATC8" s="86"/>
      <c r="ATD8" s="86"/>
      <c r="ATE8" s="86"/>
      <c r="ATF8" s="86"/>
      <c r="ATG8" s="86"/>
      <c r="ATH8" s="86"/>
      <c r="ATI8" s="86"/>
      <c r="ATJ8" s="86"/>
      <c r="ATK8" s="86"/>
      <c r="ATL8" s="86"/>
      <c r="ATM8" s="86"/>
      <c r="ATN8" s="86"/>
      <c r="ATO8" s="86"/>
      <c r="ATP8" s="86"/>
      <c r="ATQ8" s="86"/>
      <c r="ATR8" s="86"/>
      <c r="ATS8" s="86"/>
      <c r="ATT8" s="86"/>
      <c r="ATU8" s="86"/>
      <c r="ATV8" s="86"/>
      <c r="ATW8" s="86"/>
      <c r="ATX8" s="86"/>
      <c r="ATY8" s="86"/>
      <c r="ATZ8" s="86"/>
      <c r="AUA8" s="86"/>
      <c r="AUB8" s="86"/>
      <c r="AUC8" s="86"/>
      <c r="AUD8" s="86"/>
      <c r="AUE8" s="86"/>
      <c r="AUF8" s="86"/>
      <c r="AUG8" s="86"/>
      <c r="AUH8" s="86"/>
      <c r="AUI8" s="86"/>
      <c r="AUJ8" s="86"/>
      <c r="AUK8" s="86"/>
      <c r="AUL8" s="86"/>
      <c r="AUM8" s="86"/>
      <c r="AUN8" s="86"/>
      <c r="AUO8" s="86"/>
      <c r="AUP8" s="86"/>
      <c r="AUQ8" s="86"/>
      <c r="AUR8" s="86"/>
      <c r="AUS8" s="86"/>
      <c r="AUT8" s="86"/>
      <c r="AUU8" s="86"/>
      <c r="AUV8" s="86"/>
      <c r="AUW8" s="86"/>
      <c r="AUX8" s="86"/>
      <c r="AUY8" s="86"/>
      <c r="AUZ8" s="86"/>
      <c r="AVA8" s="86"/>
      <c r="AVB8" s="86"/>
      <c r="AVC8" s="86"/>
      <c r="AVD8" s="86"/>
      <c r="AVE8" s="86"/>
      <c r="AVF8" s="86"/>
      <c r="AVG8" s="86"/>
      <c r="AVH8" s="86"/>
      <c r="AVI8" s="86"/>
      <c r="AVJ8" s="86"/>
      <c r="AVK8" s="86"/>
      <c r="AVL8" s="86"/>
      <c r="AVM8" s="86"/>
      <c r="AVN8" s="86"/>
      <c r="AVO8" s="86"/>
      <c r="AVP8" s="86"/>
      <c r="AVQ8" s="86"/>
      <c r="AVR8" s="86"/>
      <c r="AVS8" s="86"/>
      <c r="AVT8" s="86"/>
      <c r="AVU8" s="86"/>
      <c r="AVV8" s="86"/>
      <c r="AVW8" s="86"/>
      <c r="AVX8" s="86"/>
      <c r="AVY8" s="86"/>
      <c r="AVZ8" s="86"/>
      <c r="AWA8" s="86"/>
      <c r="AWB8" s="86"/>
      <c r="AWC8" s="86"/>
      <c r="AWD8" s="86"/>
      <c r="AWE8" s="86"/>
      <c r="AWF8" s="86"/>
      <c r="AWG8" s="86"/>
      <c r="AWH8" s="86"/>
      <c r="AWI8" s="86"/>
      <c r="AWJ8" s="86"/>
      <c r="AWK8" s="86"/>
      <c r="AWL8" s="86"/>
      <c r="AWM8" s="86"/>
      <c r="AWN8" s="86"/>
      <c r="AWO8" s="86"/>
      <c r="AWP8" s="86"/>
      <c r="AWQ8" s="86"/>
      <c r="AWR8" s="86"/>
      <c r="AWS8" s="86"/>
      <c r="AWT8" s="86"/>
      <c r="AWU8" s="86"/>
      <c r="AWV8" s="86"/>
      <c r="AWW8" s="86"/>
      <c r="AWX8" s="86"/>
      <c r="AWY8" s="86"/>
      <c r="AWZ8" s="86"/>
      <c r="AXA8" s="86"/>
      <c r="AXB8" s="86"/>
      <c r="AXC8" s="86"/>
      <c r="AXD8" s="86"/>
      <c r="AXE8" s="86"/>
      <c r="AXF8" s="86"/>
      <c r="AXG8" s="86"/>
      <c r="AXH8" s="86"/>
      <c r="AXI8" s="86"/>
      <c r="AXJ8" s="86"/>
      <c r="AXK8" s="86"/>
      <c r="AXL8" s="86"/>
      <c r="AXM8" s="86"/>
      <c r="AXN8" s="86"/>
      <c r="AXO8" s="86"/>
      <c r="AXP8" s="86"/>
      <c r="AXQ8" s="86"/>
      <c r="AXR8" s="86"/>
      <c r="AXS8" s="86"/>
      <c r="AXT8" s="86"/>
      <c r="AXU8" s="86"/>
      <c r="AXV8" s="86"/>
      <c r="AXW8" s="86"/>
      <c r="AXX8" s="86"/>
      <c r="AXY8" s="86"/>
      <c r="AXZ8" s="86"/>
      <c r="AYA8" s="86"/>
      <c r="AYB8" s="86"/>
      <c r="AYC8" s="86"/>
      <c r="AYD8" s="86"/>
      <c r="AYE8" s="86"/>
      <c r="AYF8" s="86"/>
      <c r="AYG8" s="86"/>
      <c r="AYH8" s="86"/>
      <c r="AYI8" s="86"/>
      <c r="AYJ8" s="86"/>
      <c r="AYK8" s="86"/>
      <c r="AYL8" s="86"/>
      <c r="AYM8" s="86"/>
      <c r="AYN8" s="86"/>
      <c r="AYO8" s="86"/>
      <c r="AYP8" s="86"/>
      <c r="AYQ8" s="86"/>
      <c r="AYR8" s="86"/>
      <c r="AYS8" s="86"/>
      <c r="AYT8" s="86"/>
      <c r="AYU8" s="86"/>
      <c r="AYV8" s="86"/>
      <c r="AYW8" s="86"/>
      <c r="AYX8" s="86"/>
      <c r="AYY8" s="86"/>
      <c r="AYZ8" s="86"/>
      <c r="AZA8" s="86"/>
      <c r="AZB8" s="86"/>
      <c r="AZC8" s="86"/>
      <c r="AZD8" s="86"/>
      <c r="AZE8" s="86"/>
      <c r="AZF8" s="86"/>
      <c r="AZG8" s="86"/>
      <c r="AZH8" s="86"/>
      <c r="AZI8" s="86"/>
      <c r="AZJ8" s="86"/>
      <c r="AZK8" s="86"/>
      <c r="AZL8" s="86"/>
      <c r="AZM8" s="86"/>
      <c r="AZN8" s="86"/>
      <c r="AZO8" s="86"/>
      <c r="AZP8" s="86"/>
      <c r="AZQ8" s="86"/>
      <c r="AZR8" s="86"/>
      <c r="AZS8" s="86"/>
      <c r="AZT8" s="86"/>
      <c r="AZU8" s="86"/>
      <c r="AZV8" s="86"/>
      <c r="AZW8" s="86"/>
      <c r="AZX8" s="86"/>
      <c r="AZY8" s="86"/>
      <c r="AZZ8" s="86"/>
      <c r="BAA8" s="86"/>
      <c r="BAB8" s="86"/>
      <c r="BAC8" s="86"/>
      <c r="BAD8" s="86"/>
      <c r="BAE8" s="86"/>
      <c r="BAF8" s="86"/>
      <c r="BAG8" s="86"/>
      <c r="BAH8" s="86"/>
      <c r="BAI8" s="86"/>
      <c r="BAJ8" s="86"/>
      <c r="BAK8" s="86"/>
      <c r="BAL8" s="86"/>
      <c r="BAM8" s="86"/>
      <c r="BAN8" s="86"/>
      <c r="BAO8" s="86"/>
      <c r="BAP8" s="86"/>
      <c r="BAQ8" s="86"/>
      <c r="BAR8" s="86"/>
      <c r="BAS8" s="86"/>
      <c r="BAT8" s="86"/>
      <c r="BAU8" s="86"/>
      <c r="BAV8" s="86"/>
      <c r="BAW8" s="86"/>
      <c r="BAX8" s="86"/>
      <c r="BAY8" s="86"/>
      <c r="BAZ8" s="86"/>
      <c r="BBA8" s="86"/>
      <c r="BBB8" s="86"/>
      <c r="BBC8" s="86"/>
      <c r="BBD8" s="86"/>
      <c r="BBE8" s="86"/>
      <c r="BBF8" s="86"/>
      <c r="BBG8" s="86"/>
      <c r="BBH8" s="86"/>
      <c r="BBI8" s="86"/>
      <c r="BBJ8" s="86"/>
      <c r="BBK8" s="86"/>
      <c r="BBL8" s="86"/>
      <c r="BBM8" s="86"/>
      <c r="BBN8" s="86"/>
      <c r="BBO8" s="86"/>
      <c r="BBP8" s="86"/>
      <c r="BBQ8" s="86"/>
      <c r="BBR8" s="86"/>
      <c r="BBS8" s="86"/>
      <c r="BBT8" s="86"/>
      <c r="BBU8" s="86"/>
      <c r="BBV8" s="86"/>
      <c r="BBW8" s="86"/>
      <c r="BBX8" s="86"/>
      <c r="BBY8" s="86"/>
      <c r="BBZ8" s="86"/>
      <c r="BCA8" s="86"/>
      <c r="BCB8" s="86"/>
      <c r="BCC8" s="86"/>
      <c r="BCD8" s="86"/>
      <c r="BCE8" s="86"/>
      <c r="BCF8" s="86"/>
      <c r="BCG8" s="86"/>
      <c r="BCH8" s="86"/>
      <c r="BCI8" s="86"/>
      <c r="BCJ8" s="86"/>
      <c r="BCK8" s="86"/>
      <c r="BCL8" s="86"/>
      <c r="BCM8" s="86"/>
      <c r="BCN8" s="86"/>
      <c r="BCO8" s="86"/>
      <c r="BCP8" s="86"/>
      <c r="BCQ8" s="86"/>
      <c r="BCR8" s="86"/>
      <c r="BCS8" s="86"/>
      <c r="BCT8" s="86"/>
      <c r="BCU8" s="86"/>
      <c r="BCV8" s="86"/>
      <c r="BCW8" s="86"/>
      <c r="BCX8" s="86"/>
      <c r="BCY8" s="86"/>
      <c r="BCZ8" s="86"/>
      <c r="BDA8" s="86"/>
      <c r="BDB8" s="86"/>
      <c r="BDC8" s="86"/>
      <c r="BDD8" s="86"/>
      <c r="BDE8" s="86"/>
      <c r="BDF8" s="86"/>
      <c r="BDG8" s="86"/>
      <c r="BDH8" s="86"/>
      <c r="BDI8" s="86"/>
      <c r="BDJ8" s="86"/>
      <c r="BDK8" s="86"/>
      <c r="BDL8" s="86"/>
      <c r="BDM8" s="86"/>
      <c r="BDN8" s="86"/>
      <c r="BDO8" s="86"/>
      <c r="BDP8" s="86"/>
      <c r="BDQ8" s="86"/>
      <c r="BDR8" s="86"/>
      <c r="BDS8" s="86"/>
      <c r="BDT8" s="86"/>
      <c r="BDU8" s="86"/>
      <c r="BDV8" s="86"/>
      <c r="BDW8" s="86"/>
      <c r="BDX8" s="86"/>
      <c r="BDY8" s="86"/>
      <c r="BDZ8" s="86"/>
      <c r="BEA8" s="86"/>
      <c r="BEB8" s="86"/>
      <c r="BEC8" s="86"/>
      <c r="BED8" s="86"/>
      <c r="BEE8" s="86"/>
      <c r="BEF8" s="86"/>
      <c r="BEG8" s="86"/>
      <c r="BEH8" s="86"/>
      <c r="BEI8" s="86"/>
      <c r="BEJ8" s="86"/>
      <c r="BEK8" s="86"/>
      <c r="BEL8" s="86"/>
      <c r="BEM8" s="86"/>
      <c r="BEN8" s="86"/>
      <c r="BEO8" s="86"/>
      <c r="BEP8" s="86"/>
      <c r="BEQ8" s="86"/>
      <c r="BER8" s="86"/>
      <c r="BES8" s="86"/>
      <c r="BET8" s="86"/>
      <c r="BEU8" s="86"/>
      <c r="BEV8" s="86"/>
      <c r="BEW8" s="86"/>
      <c r="BEX8" s="86"/>
      <c r="BEY8" s="86"/>
      <c r="BEZ8" s="86"/>
      <c r="BFA8" s="86"/>
      <c r="BFB8" s="86"/>
      <c r="BFC8" s="86"/>
      <c r="BFD8" s="86"/>
      <c r="BFE8" s="86"/>
      <c r="BFF8" s="86"/>
      <c r="BFG8" s="86"/>
      <c r="BFH8" s="86"/>
      <c r="BFI8" s="86"/>
      <c r="BFJ8" s="86"/>
      <c r="BFK8" s="86"/>
      <c r="BFL8" s="86"/>
      <c r="BFM8" s="86"/>
      <c r="BFN8" s="86"/>
      <c r="BFO8" s="86"/>
      <c r="BFP8" s="86"/>
      <c r="BFQ8" s="86"/>
      <c r="BFR8" s="86"/>
      <c r="BFS8" s="86"/>
      <c r="BFT8" s="86"/>
      <c r="BFU8" s="86"/>
      <c r="BFV8" s="86"/>
      <c r="BFW8" s="86"/>
      <c r="BFX8" s="86"/>
      <c r="BFY8" s="86"/>
      <c r="BFZ8" s="86"/>
      <c r="BGA8" s="86"/>
      <c r="BGB8" s="86"/>
      <c r="BGC8" s="86"/>
      <c r="BGD8" s="86"/>
      <c r="BGE8" s="86"/>
      <c r="BGF8" s="86"/>
      <c r="BGG8" s="86"/>
      <c r="BGH8" s="86"/>
      <c r="BGI8" s="86"/>
      <c r="BGJ8" s="86"/>
      <c r="BGK8" s="86"/>
      <c r="BGL8" s="86"/>
      <c r="BGM8" s="86"/>
      <c r="BGN8" s="86"/>
      <c r="BGO8" s="86"/>
      <c r="BGP8" s="86"/>
      <c r="BGQ8" s="86"/>
      <c r="BGR8" s="86"/>
      <c r="BGS8" s="86"/>
      <c r="BGT8" s="86"/>
      <c r="BGU8" s="86"/>
      <c r="BGV8" s="86"/>
      <c r="BGW8" s="86"/>
      <c r="BGX8" s="86"/>
      <c r="BGY8" s="86"/>
      <c r="BGZ8" s="86"/>
      <c r="BHA8" s="86"/>
      <c r="BHB8" s="86"/>
      <c r="BHC8" s="86"/>
      <c r="BHD8" s="86"/>
      <c r="BHE8" s="86"/>
      <c r="BHF8" s="86"/>
      <c r="BHG8" s="86"/>
      <c r="BHH8" s="86"/>
      <c r="BHI8" s="86"/>
      <c r="BHJ8" s="86"/>
      <c r="BHK8" s="86"/>
      <c r="BHL8" s="86"/>
      <c r="BHM8" s="86"/>
      <c r="BHN8" s="86"/>
      <c r="BHO8" s="86"/>
      <c r="BHP8" s="86"/>
      <c r="BHQ8" s="86"/>
      <c r="BHR8" s="86"/>
      <c r="BHS8" s="86"/>
      <c r="BHT8" s="86"/>
      <c r="BHU8" s="86"/>
      <c r="BHV8" s="86"/>
      <c r="BHW8" s="86"/>
      <c r="BHX8" s="86"/>
      <c r="BHY8" s="86"/>
      <c r="BHZ8" s="86"/>
      <c r="BIA8" s="86"/>
      <c r="BIB8" s="86"/>
      <c r="BIC8" s="86"/>
      <c r="BID8" s="86"/>
      <c r="BIE8" s="86"/>
      <c r="BIF8" s="86"/>
      <c r="BIG8" s="86"/>
      <c r="BIH8" s="86"/>
      <c r="BII8" s="86"/>
      <c r="BIJ8" s="86"/>
      <c r="BIK8" s="86"/>
      <c r="BIL8" s="86"/>
      <c r="BIM8" s="86"/>
      <c r="BIN8" s="86"/>
      <c r="BIO8" s="86"/>
      <c r="BIP8" s="86"/>
      <c r="BIQ8" s="86"/>
      <c r="BIR8" s="86"/>
      <c r="BIS8" s="86"/>
      <c r="BIT8" s="86"/>
      <c r="BIU8" s="86"/>
      <c r="BIV8" s="86"/>
      <c r="BIW8" s="86"/>
      <c r="BIX8" s="86"/>
      <c r="BIY8" s="86"/>
      <c r="BIZ8" s="86"/>
      <c r="BJA8" s="86"/>
      <c r="BJB8" s="86"/>
      <c r="BJC8" s="86"/>
      <c r="BJD8" s="86"/>
      <c r="BJE8" s="86"/>
      <c r="BJF8" s="86"/>
      <c r="BJG8" s="86"/>
      <c r="BJH8" s="86"/>
      <c r="BJI8" s="86"/>
      <c r="BJJ8" s="86"/>
      <c r="BJK8" s="86"/>
      <c r="BJL8" s="86"/>
      <c r="BJM8" s="86"/>
      <c r="BJN8" s="86"/>
      <c r="BJO8" s="86"/>
      <c r="BJP8" s="86"/>
      <c r="BJQ8" s="86"/>
      <c r="BJR8" s="86"/>
      <c r="BJS8" s="86"/>
      <c r="BJT8" s="86"/>
      <c r="BJU8" s="86"/>
      <c r="BJV8" s="86"/>
      <c r="BJW8" s="86"/>
      <c r="BJX8" s="86"/>
      <c r="BJY8" s="86"/>
      <c r="BJZ8" s="86"/>
      <c r="BKA8" s="86"/>
      <c r="BKB8" s="86"/>
      <c r="BKC8" s="86"/>
      <c r="BKD8" s="86"/>
      <c r="BKE8" s="86"/>
      <c r="BKF8" s="86"/>
      <c r="BKG8" s="86"/>
      <c r="BKH8" s="86"/>
      <c r="BKI8" s="86"/>
      <c r="BKJ8" s="86"/>
      <c r="BKK8" s="86"/>
      <c r="BKL8" s="86"/>
      <c r="BKM8" s="86"/>
      <c r="BKN8" s="86"/>
      <c r="BKO8" s="86"/>
      <c r="BKP8" s="86"/>
      <c r="BKQ8" s="86"/>
      <c r="BKR8" s="86"/>
      <c r="BKS8" s="86"/>
      <c r="BKT8" s="86"/>
      <c r="BKU8" s="86"/>
      <c r="BKV8" s="86"/>
      <c r="BKW8" s="86"/>
      <c r="BKX8" s="86"/>
      <c r="BKY8" s="86"/>
      <c r="BKZ8" s="86"/>
      <c r="BLA8" s="86"/>
      <c r="BLB8" s="86"/>
      <c r="BLC8" s="86"/>
      <c r="BLD8" s="86"/>
      <c r="BLE8" s="86"/>
      <c r="BLF8" s="86"/>
      <c r="BLG8" s="86"/>
      <c r="BLH8" s="86"/>
      <c r="BLI8" s="86"/>
      <c r="BLJ8" s="86"/>
      <c r="BLK8" s="86"/>
      <c r="BLL8" s="86"/>
      <c r="BLM8" s="86"/>
      <c r="BLN8" s="86"/>
      <c r="BLO8" s="86"/>
      <c r="BLP8" s="86"/>
      <c r="BLQ8" s="86"/>
      <c r="BLR8" s="86"/>
      <c r="BLS8" s="86"/>
      <c r="BLT8" s="86"/>
      <c r="BLU8" s="86"/>
      <c r="BLV8" s="86"/>
      <c r="BLW8" s="86"/>
      <c r="BLX8" s="86"/>
      <c r="BLY8" s="86"/>
      <c r="BLZ8" s="86"/>
      <c r="BMA8" s="86"/>
      <c r="BMB8" s="86"/>
      <c r="BMC8" s="86"/>
      <c r="BMD8" s="86"/>
      <c r="BME8" s="86"/>
      <c r="BMF8" s="86"/>
      <c r="BMG8" s="86"/>
      <c r="BMH8" s="86"/>
      <c r="BMI8" s="86"/>
      <c r="BMJ8" s="86"/>
      <c r="BMK8" s="86"/>
      <c r="BML8" s="86"/>
      <c r="BMM8" s="86"/>
      <c r="BMN8" s="86"/>
      <c r="BMO8" s="86"/>
      <c r="BMP8" s="86"/>
      <c r="BMQ8" s="86"/>
      <c r="BMR8" s="86"/>
      <c r="BMS8" s="86"/>
      <c r="BMT8" s="86"/>
      <c r="BMU8" s="86"/>
      <c r="BMV8" s="86"/>
      <c r="BMW8" s="86"/>
      <c r="BMX8" s="86"/>
      <c r="BMY8" s="86"/>
      <c r="BMZ8" s="86"/>
      <c r="BNA8" s="86"/>
      <c r="BNB8" s="86"/>
      <c r="BNC8" s="86"/>
      <c r="BND8" s="86"/>
      <c r="BNE8" s="86"/>
      <c r="BNF8" s="86"/>
      <c r="BNG8" s="86"/>
      <c r="BNH8" s="86"/>
      <c r="BNI8" s="86"/>
      <c r="BNJ8" s="86"/>
      <c r="BNK8" s="86"/>
      <c r="BNL8" s="86"/>
      <c r="BNM8" s="86"/>
      <c r="BNN8" s="86"/>
      <c r="BNO8" s="86"/>
      <c r="BNP8" s="86"/>
      <c r="BNQ8" s="86"/>
      <c r="BNR8" s="86"/>
      <c r="BNS8" s="86"/>
      <c r="BNT8" s="86"/>
      <c r="BNU8" s="86"/>
      <c r="BNV8" s="86"/>
      <c r="BNW8" s="86"/>
      <c r="BNX8" s="86"/>
      <c r="BNY8" s="86"/>
      <c r="BNZ8" s="86"/>
      <c r="BOA8" s="86"/>
      <c r="BOB8" s="86"/>
      <c r="BOC8" s="86"/>
      <c r="BOD8" s="86"/>
      <c r="BOE8" s="86"/>
      <c r="BOF8" s="86"/>
      <c r="BOG8" s="86"/>
      <c r="BOH8" s="86"/>
      <c r="BOI8" s="86"/>
      <c r="BOJ8" s="86"/>
      <c r="BOK8" s="86"/>
      <c r="BOL8" s="86"/>
      <c r="BOM8" s="86"/>
      <c r="BON8" s="86"/>
      <c r="BOO8" s="86"/>
      <c r="BOP8" s="86"/>
      <c r="BOQ8" s="86"/>
      <c r="BOR8" s="86"/>
      <c r="BOS8" s="86"/>
      <c r="BOT8" s="86"/>
      <c r="BOU8" s="86"/>
      <c r="BOV8" s="86"/>
      <c r="BOW8" s="86"/>
      <c r="BOX8" s="86"/>
      <c r="BOY8" s="86"/>
      <c r="BOZ8" s="86"/>
      <c r="BPA8" s="86"/>
      <c r="BPB8" s="86"/>
      <c r="BPC8" s="86"/>
      <c r="BPD8" s="86"/>
      <c r="BPE8" s="86"/>
      <c r="BPF8" s="86"/>
      <c r="BPG8" s="86"/>
      <c r="BPH8" s="86"/>
      <c r="BPI8" s="86"/>
      <c r="BPJ8" s="86"/>
      <c r="BPK8" s="86"/>
      <c r="BPL8" s="86"/>
      <c r="BPM8" s="86"/>
      <c r="BPN8" s="86"/>
      <c r="BPO8" s="86"/>
      <c r="BPP8" s="86"/>
      <c r="BPQ8" s="86"/>
      <c r="BPR8" s="86"/>
      <c r="BPS8" s="86"/>
      <c r="BPT8" s="86"/>
      <c r="BPU8" s="86"/>
      <c r="BPV8" s="86"/>
      <c r="BPW8" s="86"/>
      <c r="BPX8" s="86"/>
      <c r="BPY8" s="86"/>
      <c r="BPZ8" s="86"/>
      <c r="BQA8" s="86"/>
      <c r="BQB8" s="86"/>
      <c r="BQC8" s="86"/>
      <c r="BQD8" s="86"/>
      <c r="BQE8" s="86"/>
      <c r="BQF8" s="86"/>
      <c r="BQG8" s="86"/>
      <c r="BQH8" s="86"/>
      <c r="BQI8" s="86"/>
      <c r="BQJ8" s="86"/>
      <c r="BQK8" s="86"/>
      <c r="BQL8" s="86"/>
      <c r="BQM8" s="86"/>
      <c r="BQN8" s="86"/>
      <c r="BQO8" s="86"/>
      <c r="BQP8" s="86"/>
      <c r="BQQ8" s="86"/>
      <c r="BQR8" s="86"/>
      <c r="BQS8" s="86"/>
      <c r="BQT8" s="86"/>
      <c r="BQU8" s="86"/>
      <c r="BQV8" s="86"/>
      <c r="BQW8" s="86"/>
      <c r="BQX8" s="86"/>
      <c r="BQY8" s="86"/>
      <c r="BQZ8" s="86"/>
      <c r="BRA8" s="86"/>
      <c r="BRB8" s="86"/>
      <c r="BRC8" s="86"/>
      <c r="BRD8" s="86"/>
      <c r="BRE8" s="86"/>
      <c r="BRF8" s="86"/>
      <c r="BRG8" s="86"/>
      <c r="BRH8" s="86"/>
      <c r="BRI8" s="86"/>
      <c r="BRJ8" s="86"/>
      <c r="BRK8" s="86"/>
      <c r="BRL8" s="86"/>
      <c r="BRM8" s="86"/>
      <c r="BRN8" s="86"/>
      <c r="BRO8" s="86"/>
      <c r="BRP8" s="86"/>
      <c r="BRQ8" s="86"/>
      <c r="BRR8" s="86"/>
      <c r="BRS8" s="86"/>
      <c r="BRT8" s="86"/>
      <c r="BRU8" s="86"/>
      <c r="BRV8" s="86"/>
      <c r="BRW8" s="86"/>
      <c r="BRX8" s="86"/>
      <c r="BRY8" s="86"/>
      <c r="BRZ8" s="86"/>
      <c r="BSA8" s="86"/>
      <c r="BSB8" s="86"/>
      <c r="BSC8" s="86"/>
      <c r="BSD8" s="86"/>
      <c r="BSE8" s="86"/>
      <c r="BSF8" s="86"/>
      <c r="BSG8" s="86"/>
      <c r="BSH8" s="86"/>
      <c r="BSI8" s="86"/>
      <c r="BSJ8" s="86"/>
      <c r="BSK8" s="86"/>
      <c r="BSL8" s="86"/>
      <c r="BSM8" s="86"/>
      <c r="BSN8" s="86"/>
      <c r="BSO8" s="86"/>
      <c r="BSP8" s="86"/>
      <c r="BSQ8" s="86"/>
      <c r="BSR8" s="86"/>
      <c r="BSS8" s="86"/>
      <c r="BST8" s="86"/>
      <c r="BSU8" s="86"/>
      <c r="BSV8" s="86"/>
      <c r="BSW8" s="86"/>
      <c r="BSX8" s="86"/>
      <c r="BSY8" s="86"/>
      <c r="BSZ8" s="86"/>
      <c r="BTA8" s="86"/>
      <c r="BTB8" s="86"/>
      <c r="BTC8" s="86"/>
      <c r="BTD8" s="86"/>
      <c r="BTE8" s="86"/>
      <c r="BTF8" s="86"/>
      <c r="BTG8" s="86"/>
      <c r="BTH8" s="86"/>
      <c r="BTI8" s="86"/>
      <c r="BTJ8" s="86"/>
      <c r="BTK8" s="86"/>
      <c r="BTL8" s="86"/>
      <c r="BTM8" s="86"/>
      <c r="BTN8" s="86"/>
      <c r="BTO8" s="86"/>
      <c r="BTP8" s="86"/>
      <c r="BTQ8" s="86"/>
      <c r="BTR8" s="86"/>
      <c r="BTS8" s="86"/>
      <c r="BTT8" s="86"/>
      <c r="BTU8" s="86"/>
      <c r="BTV8" s="86"/>
      <c r="BTW8" s="86"/>
      <c r="BTX8" s="86"/>
      <c r="BTY8" s="86"/>
      <c r="BTZ8" s="86"/>
      <c r="BUA8" s="86"/>
      <c r="BUB8" s="86"/>
      <c r="BUC8" s="86"/>
      <c r="BUD8" s="86"/>
      <c r="BUE8" s="86"/>
      <c r="BUF8" s="86"/>
      <c r="BUG8" s="86"/>
      <c r="BUH8" s="86"/>
      <c r="BUI8" s="86"/>
      <c r="BUJ8" s="86"/>
      <c r="BUK8" s="86"/>
      <c r="BUL8" s="86"/>
      <c r="BUM8" s="86"/>
      <c r="BUN8" s="86"/>
      <c r="BUO8" s="86"/>
      <c r="BUP8" s="86"/>
      <c r="BUQ8" s="86"/>
      <c r="BUR8" s="86"/>
      <c r="BUS8" s="86"/>
      <c r="BUT8" s="86"/>
      <c r="BUU8" s="86"/>
      <c r="BUV8" s="86"/>
      <c r="BUW8" s="86"/>
      <c r="BUX8" s="86"/>
      <c r="BUY8" s="86"/>
      <c r="BUZ8" s="86"/>
      <c r="BVA8" s="86"/>
      <c r="BVB8" s="86"/>
      <c r="BVC8" s="86"/>
      <c r="BVD8" s="86"/>
      <c r="BVE8" s="86"/>
      <c r="BVF8" s="86"/>
      <c r="BVG8" s="86"/>
      <c r="BVH8" s="86"/>
      <c r="BVI8" s="86"/>
      <c r="BVJ8" s="86"/>
      <c r="BVK8" s="86"/>
      <c r="BVL8" s="86"/>
      <c r="BVM8" s="86"/>
      <c r="BVN8" s="86"/>
      <c r="BVO8" s="86"/>
      <c r="BVP8" s="86"/>
      <c r="BVQ8" s="86"/>
      <c r="BVR8" s="86"/>
      <c r="BVS8" s="86"/>
      <c r="BVT8" s="86"/>
      <c r="BVU8" s="86"/>
      <c r="BVV8" s="86"/>
      <c r="BVW8" s="86"/>
      <c r="BVX8" s="86"/>
      <c r="BVY8" s="86"/>
      <c r="BVZ8" s="86"/>
      <c r="BWA8" s="86"/>
      <c r="BWB8" s="86"/>
      <c r="BWC8" s="86"/>
      <c r="BWD8" s="86"/>
      <c r="BWE8" s="86"/>
      <c r="BWF8" s="86"/>
      <c r="BWG8" s="86"/>
      <c r="BWH8" s="86"/>
      <c r="BWI8" s="86"/>
      <c r="BWJ8" s="86"/>
      <c r="BWK8" s="86"/>
      <c r="BWL8" s="86"/>
      <c r="BWM8" s="86"/>
      <c r="BWN8" s="86"/>
      <c r="BWO8" s="86"/>
      <c r="BWP8" s="86"/>
      <c r="BWQ8" s="86"/>
      <c r="BWR8" s="86"/>
      <c r="BWS8" s="86"/>
      <c r="BWT8" s="86"/>
      <c r="BWU8" s="86"/>
      <c r="BWV8" s="86"/>
      <c r="BWW8" s="86"/>
      <c r="BWX8" s="86"/>
      <c r="BWY8" s="86"/>
      <c r="BWZ8" s="86"/>
      <c r="BXA8" s="86"/>
      <c r="BXB8" s="86"/>
      <c r="BXC8" s="86"/>
      <c r="BXD8" s="86"/>
      <c r="BXE8" s="86"/>
      <c r="BXF8" s="86"/>
      <c r="BXG8" s="86"/>
      <c r="BXH8" s="86"/>
      <c r="BXI8" s="86"/>
      <c r="BXJ8" s="86"/>
      <c r="BXK8" s="86"/>
      <c r="BXL8" s="86"/>
      <c r="BXM8" s="86"/>
      <c r="BXN8" s="86"/>
      <c r="BXO8" s="86"/>
      <c r="BXP8" s="86"/>
      <c r="BXQ8" s="86"/>
      <c r="BXR8" s="86"/>
      <c r="BXS8" s="86"/>
      <c r="BXT8" s="86"/>
      <c r="BXU8" s="86"/>
      <c r="BXV8" s="86"/>
      <c r="BXW8" s="86"/>
      <c r="BXX8" s="86"/>
      <c r="BXY8" s="86"/>
      <c r="BXZ8" s="86"/>
      <c r="BYA8" s="86"/>
      <c r="BYB8" s="86"/>
      <c r="BYC8" s="86"/>
      <c r="BYD8" s="86"/>
      <c r="BYE8" s="86"/>
      <c r="BYF8" s="86"/>
      <c r="BYG8" s="86"/>
      <c r="BYH8" s="86"/>
      <c r="BYI8" s="86"/>
      <c r="BYJ8" s="86"/>
      <c r="BYK8" s="86"/>
      <c r="BYL8" s="86"/>
      <c r="BYM8" s="86"/>
      <c r="BYN8" s="86"/>
      <c r="BYO8" s="86"/>
      <c r="BYP8" s="86"/>
      <c r="BYQ8" s="86"/>
      <c r="BYR8" s="86"/>
      <c r="BYS8" s="86"/>
      <c r="BYT8" s="86"/>
      <c r="BYU8" s="86"/>
      <c r="BYV8" s="86"/>
      <c r="BYW8" s="86"/>
      <c r="BYX8" s="86"/>
      <c r="BYY8" s="86"/>
      <c r="BYZ8" s="86"/>
      <c r="BZA8" s="86"/>
      <c r="BZB8" s="86"/>
      <c r="BZC8" s="86"/>
      <c r="BZD8" s="86"/>
      <c r="BZE8" s="86"/>
      <c r="BZF8" s="86"/>
      <c r="BZG8" s="86"/>
      <c r="BZH8" s="86"/>
      <c r="BZI8" s="86"/>
      <c r="BZJ8" s="86"/>
      <c r="BZK8" s="86"/>
      <c r="BZL8" s="86"/>
      <c r="BZM8" s="86"/>
      <c r="BZN8" s="86"/>
      <c r="BZO8" s="86"/>
      <c r="BZP8" s="86"/>
      <c r="BZQ8" s="86"/>
      <c r="BZR8" s="86"/>
      <c r="BZS8" s="86"/>
      <c r="BZT8" s="86"/>
      <c r="BZU8" s="86"/>
      <c r="BZV8" s="86"/>
      <c r="BZW8" s="86"/>
      <c r="BZX8" s="86"/>
      <c r="BZY8" s="86"/>
      <c r="BZZ8" s="86"/>
      <c r="CAA8" s="86"/>
      <c r="CAB8" s="86"/>
      <c r="CAC8" s="86"/>
      <c r="CAD8" s="86"/>
      <c r="CAE8" s="86"/>
      <c r="CAF8" s="86"/>
      <c r="CAG8" s="86"/>
      <c r="CAH8" s="86"/>
      <c r="CAI8" s="86"/>
      <c r="CAJ8" s="86"/>
      <c r="CAK8" s="86"/>
      <c r="CAL8" s="86"/>
      <c r="CAM8" s="86"/>
      <c r="CAN8" s="86"/>
      <c r="CAO8" s="86"/>
      <c r="CAP8" s="86"/>
      <c r="CAQ8" s="86"/>
      <c r="CAR8" s="86"/>
      <c r="CAS8" s="86"/>
      <c r="CAT8" s="86"/>
      <c r="CAU8" s="86"/>
      <c r="CAV8" s="86"/>
      <c r="CAW8" s="86"/>
      <c r="CAX8" s="86"/>
      <c r="CAY8" s="86"/>
      <c r="CAZ8" s="86"/>
      <c r="CBA8" s="86"/>
      <c r="CBB8" s="86"/>
      <c r="CBC8" s="86"/>
      <c r="CBD8" s="86"/>
      <c r="CBE8" s="86"/>
      <c r="CBF8" s="86"/>
      <c r="CBG8" s="86"/>
      <c r="CBH8" s="86"/>
      <c r="CBI8" s="86"/>
      <c r="CBJ8" s="86"/>
      <c r="CBK8" s="86"/>
      <c r="CBL8" s="86"/>
      <c r="CBM8" s="86"/>
      <c r="CBN8" s="86"/>
      <c r="CBO8" s="86"/>
      <c r="CBP8" s="86"/>
      <c r="CBQ8" s="86"/>
      <c r="CBR8" s="86"/>
      <c r="CBS8" s="86"/>
      <c r="CBT8" s="86"/>
      <c r="CBU8" s="86"/>
      <c r="CBV8" s="86"/>
      <c r="CBW8" s="86"/>
      <c r="CBX8" s="86"/>
      <c r="CBY8" s="86"/>
      <c r="CBZ8" s="86"/>
      <c r="CCA8" s="86"/>
      <c r="CCB8" s="86"/>
      <c r="CCC8" s="86"/>
      <c r="CCD8" s="86"/>
      <c r="CCE8" s="86"/>
      <c r="CCF8" s="86"/>
      <c r="CCG8" s="86"/>
      <c r="CCH8" s="86"/>
      <c r="CCI8" s="86"/>
      <c r="CCJ8" s="86"/>
      <c r="CCK8" s="86"/>
      <c r="CCL8" s="86"/>
      <c r="CCM8" s="86"/>
      <c r="CCN8" s="86"/>
      <c r="CCO8" s="86"/>
      <c r="CCP8" s="86"/>
      <c r="CCQ8" s="86"/>
      <c r="CCR8" s="86"/>
      <c r="CCS8" s="86"/>
      <c r="CCT8" s="86"/>
      <c r="CCU8" s="86"/>
      <c r="CCV8" s="86"/>
      <c r="CCW8" s="86"/>
      <c r="CCX8" s="86"/>
      <c r="CCY8" s="86"/>
      <c r="CCZ8" s="86"/>
      <c r="CDA8" s="86"/>
      <c r="CDB8" s="86"/>
      <c r="CDC8" s="86"/>
      <c r="CDD8" s="86"/>
      <c r="CDE8" s="86"/>
      <c r="CDF8" s="86"/>
      <c r="CDG8" s="86"/>
      <c r="CDH8" s="86"/>
      <c r="CDI8" s="86"/>
      <c r="CDJ8" s="86"/>
      <c r="CDK8" s="86"/>
      <c r="CDL8" s="86"/>
      <c r="CDM8" s="86"/>
      <c r="CDN8" s="86"/>
      <c r="CDO8" s="86"/>
      <c r="CDP8" s="86"/>
      <c r="CDQ8" s="86"/>
      <c r="CDR8" s="86"/>
      <c r="CDS8" s="86"/>
      <c r="CDT8" s="86"/>
      <c r="CDU8" s="86"/>
      <c r="CDV8" s="86"/>
      <c r="CDW8" s="86"/>
      <c r="CDX8" s="86"/>
      <c r="CDY8" s="86"/>
      <c r="CDZ8" s="86"/>
      <c r="CEA8" s="86"/>
      <c r="CEB8" s="86"/>
      <c r="CEC8" s="86"/>
      <c r="CED8" s="86"/>
      <c r="CEE8" s="86"/>
      <c r="CEF8" s="86"/>
      <c r="CEG8" s="86"/>
      <c r="CEH8" s="86"/>
      <c r="CEI8" s="86"/>
      <c r="CEJ8" s="86"/>
      <c r="CEK8" s="86"/>
      <c r="CEL8" s="86"/>
      <c r="CEM8" s="86"/>
      <c r="CEN8" s="86"/>
      <c r="CEO8" s="86"/>
      <c r="CEP8" s="86"/>
      <c r="CEQ8" s="86"/>
      <c r="CER8" s="86"/>
      <c r="CES8" s="86"/>
      <c r="CET8" s="86"/>
      <c r="CEU8" s="86"/>
      <c r="CEV8" s="86"/>
      <c r="CEW8" s="86"/>
      <c r="CEX8" s="86"/>
      <c r="CEY8" s="86"/>
      <c r="CEZ8" s="86"/>
      <c r="CFA8" s="86"/>
      <c r="CFB8" s="86"/>
      <c r="CFC8" s="86"/>
      <c r="CFD8" s="86"/>
      <c r="CFE8" s="86"/>
      <c r="CFF8" s="86"/>
      <c r="CFG8" s="86"/>
      <c r="CFH8" s="86"/>
      <c r="CFI8" s="86"/>
      <c r="CFJ8" s="86"/>
      <c r="CFK8" s="86"/>
      <c r="CFL8" s="86"/>
      <c r="CFM8" s="86"/>
      <c r="CFN8" s="86"/>
      <c r="CFO8" s="86"/>
      <c r="CFP8" s="86"/>
      <c r="CFQ8" s="86"/>
      <c r="CFR8" s="86"/>
      <c r="CFS8" s="86"/>
      <c r="CFT8" s="86"/>
      <c r="CFU8" s="86"/>
      <c r="CFV8" s="86"/>
      <c r="CFW8" s="86"/>
      <c r="CFX8" s="86"/>
      <c r="CFY8" s="86"/>
      <c r="CFZ8" s="86"/>
      <c r="CGA8" s="86"/>
      <c r="CGB8" s="86"/>
      <c r="CGC8" s="86"/>
      <c r="CGD8" s="86"/>
      <c r="CGE8" s="86"/>
      <c r="CGF8" s="86"/>
      <c r="CGG8" s="86"/>
      <c r="CGH8" s="86"/>
      <c r="CGI8" s="86"/>
      <c r="CGJ8" s="86"/>
      <c r="CGK8" s="86"/>
      <c r="CGL8" s="86"/>
      <c r="CGM8" s="86"/>
      <c r="CGN8" s="86"/>
      <c r="CGO8" s="86"/>
      <c r="CGP8" s="86"/>
      <c r="CGQ8" s="86"/>
      <c r="CGR8" s="86"/>
      <c r="CGS8" s="86"/>
      <c r="CGT8" s="86"/>
      <c r="CGU8" s="86"/>
      <c r="CGV8" s="86"/>
      <c r="CGW8" s="86"/>
      <c r="CGX8" s="86"/>
      <c r="CGY8" s="86"/>
      <c r="CGZ8" s="86"/>
      <c r="CHA8" s="86"/>
      <c r="CHB8" s="86"/>
      <c r="CHC8" s="86"/>
      <c r="CHD8" s="86"/>
      <c r="CHE8" s="86"/>
      <c r="CHF8" s="86"/>
      <c r="CHG8" s="86"/>
      <c r="CHH8" s="86"/>
      <c r="CHI8" s="86"/>
      <c r="CHJ8" s="86"/>
      <c r="CHK8" s="86"/>
      <c r="CHL8" s="86"/>
      <c r="CHM8" s="86"/>
      <c r="CHN8" s="86"/>
      <c r="CHO8" s="86"/>
      <c r="CHP8" s="86"/>
      <c r="CHQ8" s="86"/>
      <c r="CHR8" s="86"/>
      <c r="CHS8" s="86"/>
      <c r="CHT8" s="86"/>
      <c r="CHU8" s="86"/>
      <c r="CHV8" s="86"/>
      <c r="CHW8" s="86"/>
      <c r="CHX8" s="86"/>
      <c r="CHY8" s="86"/>
      <c r="CHZ8" s="86"/>
      <c r="CIA8" s="86"/>
      <c r="CIB8" s="86"/>
      <c r="CIC8" s="86"/>
      <c r="CID8" s="86"/>
      <c r="CIE8" s="86"/>
      <c r="CIF8" s="86"/>
      <c r="CIG8" s="86"/>
      <c r="CIH8" s="86"/>
      <c r="CII8" s="86"/>
      <c r="CIJ8" s="86"/>
      <c r="CIK8" s="86"/>
      <c r="CIL8" s="86"/>
      <c r="CIM8" s="86"/>
      <c r="CIN8" s="86"/>
      <c r="CIO8" s="86"/>
      <c r="CIP8" s="86"/>
      <c r="CIQ8" s="86"/>
      <c r="CIR8" s="86"/>
      <c r="CIS8" s="86"/>
      <c r="CIT8" s="86"/>
      <c r="CIU8" s="86"/>
      <c r="CIV8" s="86"/>
      <c r="CIW8" s="86"/>
      <c r="CIX8" s="86"/>
      <c r="CIY8" s="86"/>
      <c r="CIZ8" s="86"/>
      <c r="CJA8" s="86"/>
      <c r="CJB8" s="86"/>
      <c r="CJC8" s="86"/>
      <c r="CJD8" s="86"/>
      <c r="CJE8" s="86"/>
      <c r="CJF8" s="86"/>
      <c r="CJG8" s="86"/>
      <c r="CJH8" s="86"/>
      <c r="CJI8" s="86"/>
      <c r="CJJ8" s="86"/>
      <c r="CJK8" s="86"/>
      <c r="CJL8" s="86"/>
      <c r="CJM8" s="86"/>
      <c r="CJN8" s="86"/>
      <c r="CJO8" s="86"/>
      <c r="CJP8" s="86"/>
      <c r="CJQ8" s="86"/>
      <c r="CJR8" s="86"/>
      <c r="CJS8" s="86"/>
      <c r="CJT8" s="86"/>
      <c r="CJU8" s="86"/>
      <c r="CJV8" s="86"/>
      <c r="CJW8" s="86"/>
      <c r="CJX8" s="86"/>
      <c r="CJY8" s="86"/>
      <c r="CJZ8" s="86"/>
      <c r="CKA8" s="86"/>
      <c r="CKB8" s="86"/>
      <c r="CKC8" s="86"/>
      <c r="CKD8" s="86"/>
      <c r="CKE8" s="86"/>
      <c r="CKF8" s="86"/>
      <c r="CKG8" s="86"/>
      <c r="CKH8" s="86"/>
      <c r="CKI8" s="86"/>
      <c r="CKJ8" s="86"/>
      <c r="CKK8" s="86"/>
      <c r="CKL8" s="86"/>
      <c r="CKM8" s="86"/>
      <c r="CKN8" s="86"/>
      <c r="CKO8" s="86"/>
      <c r="CKP8" s="86"/>
      <c r="CKQ8" s="86"/>
      <c r="CKR8" s="86"/>
      <c r="CKS8" s="86"/>
      <c r="CKT8" s="86"/>
      <c r="CKU8" s="86"/>
      <c r="CKV8" s="86"/>
      <c r="CKW8" s="86"/>
      <c r="CKX8" s="86"/>
      <c r="CKY8" s="86"/>
      <c r="CKZ8" s="86"/>
      <c r="CLA8" s="86"/>
      <c r="CLB8" s="86"/>
      <c r="CLC8" s="86"/>
      <c r="CLD8" s="86"/>
      <c r="CLE8" s="86"/>
      <c r="CLF8" s="86"/>
      <c r="CLG8" s="86"/>
      <c r="CLH8" s="86"/>
      <c r="CLI8" s="86"/>
      <c r="CLJ8" s="86"/>
      <c r="CLK8" s="86"/>
      <c r="CLL8" s="86"/>
      <c r="CLM8" s="86"/>
      <c r="CLN8" s="86"/>
      <c r="CLO8" s="86"/>
      <c r="CLP8" s="86"/>
      <c r="CLQ8" s="86"/>
      <c r="CLR8" s="86"/>
      <c r="CLS8" s="86"/>
      <c r="CLT8" s="86"/>
      <c r="CLU8" s="86"/>
      <c r="CLV8" s="86"/>
      <c r="CLW8" s="86"/>
      <c r="CLX8" s="86"/>
      <c r="CLY8" s="86"/>
      <c r="CLZ8" s="86"/>
      <c r="CMA8" s="86"/>
      <c r="CMB8" s="86"/>
      <c r="CMC8" s="86"/>
      <c r="CMD8" s="86"/>
      <c r="CME8" s="86"/>
      <c r="CMF8" s="86"/>
      <c r="CMG8" s="86"/>
      <c r="CMH8" s="86"/>
      <c r="CMI8" s="86"/>
      <c r="CMJ8" s="86"/>
      <c r="CMK8" s="86"/>
      <c r="CML8" s="86"/>
      <c r="CMM8" s="86"/>
      <c r="CMN8" s="86"/>
      <c r="CMO8" s="86"/>
      <c r="CMP8" s="86"/>
      <c r="CMQ8" s="86"/>
      <c r="CMR8" s="86"/>
      <c r="CMS8" s="86"/>
      <c r="CMT8" s="86"/>
      <c r="CMU8" s="86"/>
      <c r="CMV8" s="86"/>
      <c r="CMW8" s="86"/>
      <c r="CMX8" s="86"/>
      <c r="CMY8" s="86"/>
      <c r="CMZ8" s="86"/>
      <c r="CNA8" s="86"/>
      <c r="CNB8" s="86"/>
      <c r="CNC8" s="86"/>
      <c r="CND8" s="86"/>
      <c r="CNE8" s="86"/>
      <c r="CNF8" s="86"/>
      <c r="CNG8" s="86"/>
      <c r="CNH8" s="86"/>
      <c r="CNI8" s="86"/>
      <c r="CNJ8" s="86"/>
      <c r="CNK8" s="86"/>
      <c r="CNL8" s="86"/>
      <c r="CNM8" s="86"/>
      <c r="CNN8" s="86"/>
      <c r="CNO8" s="86"/>
      <c r="CNP8" s="86"/>
      <c r="CNQ8" s="86"/>
      <c r="CNR8" s="86"/>
      <c r="CNS8" s="86"/>
      <c r="CNT8" s="86"/>
      <c r="CNU8" s="86"/>
      <c r="CNV8" s="86"/>
      <c r="CNW8" s="86"/>
      <c r="CNX8" s="86"/>
      <c r="CNY8" s="86"/>
      <c r="CNZ8" s="86"/>
      <c r="COA8" s="86"/>
      <c r="COB8" s="86"/>
      <c r="COC8" s="86"/>
      <c r="COD8" s="86"/>
      <c r="COE8" s="86"/>
      <c r="COF8" s="86"/>
      <c r="COG8" s="86"/>
      <c r="COH8" s="86"/>
      <c r="COI8" s="86"/>
      <c r="COJ8" s="86"/>
      <c r="COK8" s="86"/>
      <c r="COL8" s="86"/>
      <c r="COM8" s="86"/>
      <c r="CON8" s="86"/>
      <c r="COO8" s="86"/>
      <c r="COP8" s="86"/>
      <c r="COQ8" s="86"/>
      <c r="COR8" s="86"/>
      <c r="COS8" s="86"/>
      <c r="COT8" s="86"/>
      <c r="COU8" s="86"/>
      <c r="COV8" s="86"/>
      <c r="COW8" s="86"/>
      <c r="COX8" s="86"/>
      <c r="COY8" s="86"/>
      <c r="COZ8" s="86"/>
      <c r="CPA8" s="86"/>
      <c r="CPB8" s="86"/>
      <c r="CPC8" s="86"/>
      <c r="CPD8" s="86"/>
      <c r="CPE8" s="86"/>
      <c r="CPF8" s="86"/>
      <c r="CPG8" s="86"/>
      <c r="CPH8" s="86"/>
      <c r="CPI8" s="86"/>
      <c r="CPJ8" s="86"/>
      <c r="CPK8" s="86"/>
      <c r="CPL8" s="86"/>
      <c r="CPM8" s="86"/>
      <c r="CPN8" s="86"/>
      <c r="CPO8" s="86"/>
      <c r="CPP8" s="86"/>
      <c r="CPQ8" s="86"/>
      <c r="CPR8" s="86"/>
      <c r="CPS8" s="86"/>
      <c r="CPT8" s="86"/>
      <c r="CPU8" s="86"/>
      <c r="CPV8" s="86"/>
      <c r="CPW8" s="86"/>
      <c r="CPX8" s="86"/>
      <c r="CPY8" s="86"/>
      <c r="CPZ8" s="86"/>
      <c r="CQA8" s="86"/>
      <c r="CQB8" s="86"/>
      <c r="CQC8" s="86"/>
      <c r="CQD8" s="86"/>
      <c r="CQE8" s="86"/>
      <c r="CQF8" s="86"/>
      <c r="CQG8" s="86"/>
      <c r="CQH8" s="86"/>
      <c r="CQI8" s="86"/>
      <c r="CQJ8" s="86"/>
      <c r="CQK8" s="86"/>
      <c r="CQL8" s="86"/>
      <c r="CQM8" s="86"/>
      <c r="CQN8" s="86"/>
      <c r="CQO8" s="86"/>
      <c r="CQP8" s="86"/>
      <c r="CQQ8" s="86"/>
      <c r="CQR8" s="86"/>
      <c r="CQS8" s="86"/>
      <c r="CQT8" s="86"/>
      <c r="CQU8" s="86"/>
      <c r="CQV8" s="86"/>
      <c r="CQW8" s="86"/>
      <c r="CQX8" s="86"/>
      <c r="CQY8" s="86"/>
      <c r="CQZ8" s="86"/>
      <c r="CRA8" s="86"/>
      <c r="CRB8" s="86"/>
      <c r="CRC8" s="86"/>
      <c r="CRD8" s="86"/>
      <c r="CRE8" s="86"/>
      <c r="CRF8" s="86"/>
      <c r="CRG8" s="86"/>
      <c r="CRH8" s="86"/>
      <c r="CRI8" s="86"/>
      <c r="CRJ8" s="86"/>
      <c r="CRK8" s="86"/>
      <c r="CRL8" s="86"/>
      <c r="CRM8" s="86"/>
      <c r="CRN8" s="86"/>
      <c r="CRO8" s="86"/>
      <c r="CRP8" s="86"/>
      <c r="CRQ8" s="86"/>
      <c r="CRR8" s="86"/>
      <c r="CRS8" s="86"/>
      <c r="CRT8" s="86"/>
      <c r="CRU8" s="86"/>
      <c r="CRV8" s="86"/>
      <c r="CRW8" s="86"/>
      <c r="CRX8" s="86"/>
      <c r="CRY8" s="86"/>
      <c r="CRZ8" s="86"/>
      <c r="CSA8" s="86"/>
      <c r="CSB8" s="86"/>
      <c r="CSC8" s="86"/>
      <c r="CSD8" s="86"/>
      <c r="CSE8" s="86"/>
      <c r="CSF8" s="86"/>
      <c r="CSG8" s="86"/>
      <c r="CSH8" s="86"/>
      <c r="CSI8" s="86"/>
      <c r="CSJ8" s="86"/>
      <c r="CSK8" s="86"/>
      <c r="CSL8" s="86"/>
      <c r="CSM8" s="86"/>
      <c r="CSN8" s="86"/>
      <c r="CSO8" s="86"/>
      <c r="CSP8" s="86"/>
      <c r="CSQ8" s="86"/>
      <c r="CSR8" s="86"/>
      <c r="CSS8" s="86"/>
      <c r="CST8" s="86"/>
      <c r="CSU8" s="86"/>
      <c r="CSV8" s="86"/>
      <c r="CSW8" s="86"/>
      <c r="CSX8" s="86"/>
      <c r="CSY8" s="86"/>
      <c r="CSZ8" s="86"/>
      <c r="CTA8" s="86"/>
      <c r="CTB8" s="86"/>
      <c r="CTC8" s="86"/>
      <c r="CTD8" s="86"/>
      <c r="CTE8" s="86"/>
      <c r="CTF8" s="86"/>
      <c r="CTG8" s="86"/>
      <c r="CTH8" s="86"/>
      <c r="CTI8" s="86"/>
      <c r="CTJ8" s="86"/>
      <c r="CTK8" s="86"/>
      <c r="CTL8" s="86"/>
      <c r="CTM8" s="86"/>
      <c r="CTN8" s="86"/>
      <c r="CTO8" s="86"/>
      <c r="CTP8" s="86"/>
      <c r="CTQ8" s="86"/>
      <c r="CTR8" s="86"/>
      <c r="CTS8" s="86"/>
      <c r="CTT8" s="86"/>
      <c r="CTU8" s="86"/>
      <c r="CTV8" s="86"/>
      <c r="CTW8" s="86"/>
      <c r="CTX8" s="86"/>
      <c r="CTY8" s="86"/>
      <c r="CTZ8" s="86"/>
      <c r="CUA8" s="86"/>
      <c r="CUB8" s="86"/>
      <c r="CUC8" s="86"/>
      <c r="CUD8" s="86"/>
      <c r="CUE8" s="86"/>
      <c r="CUF8" s="86"/>
      <c r="CUG8" s="86"/>
      <c r="CUH8" s="86"/>
      <c r="CUI8" s="86"/>
      <c r="CUJ8" s="86"/>
      <c r="CUK8" s="86"/>
      <c r="CUL8" s="86"/>
      <c r="CUM8" s="86"/>
      <c r="CUN8" s="86"/>
      <c r="CUO8" s="86"/>
      <c r="CUP8" s="86"/>
      <c r="CUQ8" s="86"/>
      <c r="CUR8" s="86"/>
      <c r="CUS8" s="86"/>
      <c r="CUT8" s="86"/>
      <c r="CUU8" s="86"/>
      <c r="CUV8" s="86"/>
      <c r="CUW8" s="86"/>
      <c r="CUX8" s="86"/>
      <c r="CUY8" s="86"/>
      <c r="CUZ8" s="86"/>
      <c r="CVA8" s="86"/>
      <c r="CVB8" s="86"/>
      <c r="CVC8" s="86"/>
      <c r="CVD8" s="86"/>
      <c r="CVE8" s="86"/>
      <c r="CVF8" s="86"/>
      <c r="CVG8" s="86"/>
      <c r="CVH8" s="86"/>
      <c r="CVI8" s="86"/>
      <c r="CVJ8" s="86"/>
      <c r="CVK8" s="86"/>
      <c r="CVL8" s="86"/>
      <c r="CVM8" s="86"/>
      <c r="CVN8" s="86"/>
      <c r="CVO8" s="86"/>
      <c r="CVP8" s="86"/>
      <c r="CVQ8" s="86"/>
      <c r="CVR8" s="86"/>
      <c r="CVS8" s="86"/>
      <c r="CVT8" s="86"/>
      <c r="CVU8" s="86"/>
      <c r="CVV8" s="86"/>
      <c r="CVW8" s="86"/>
      <c r="CVX8" s="86"/>
      <c r="CVY8" s="86"/>
      <c r="CVZ8" s="86"/>
      <c r="CWA8" s="86"/>
      <c r="CWB8" s="86"/>
      <c r="CWC8" s="86"/>
      <c r="CWD8" s="86"/>
      <c r="CWE8" s="86"/>
      <c r="CWF8" s="86"/>
      <c r="CWG8" s="86"/>
      <c r="CWH8" s="86"/>
      <c r="CWI8" s="86"/>
      <c r="CWJ8" s="86"/>
      <c r="CWK8" s="86"/>
      <c r="CWL8" s="86"/>
      <c r="CWM8" s="86"/>
      <c r="CWN8" s="86"/>
      <c r="CWO8" s="86"/>
      <c r="CWP8" s="86"/>
      <c r="CWQ8" s="86"/>
      <c r="CWR8" s="86"/>
      <c r="CWS8" s="86"/>
      <c r="CWT8" s="86"/>
      <c r="CWU8" s="86"/>
      <c r="CWV8" s="86"/>
      <c r="CWW8" s="86"/>
      <c r="CWX8" s="86"/>
      <c r="CWY8" s="86"/>
      <c r="CWZ8" s="86"/>
      <c r="CXA8" s="86"/>
      <c r="CXB8" s="86"/>
      <c r="CXC8" s="86"/>
      <c r="CXD8" s="86"/>
      <c r="CXE8" s="86"/>
      <c r="CXF8" s="86"/>
      <c r="CXG8" s="86"/>
      <c r="CXH8" s="86"/>
      <c r="CXI8" s="86"/>
      <c r="CXJ8" s="86"/>
      <c r="CXK8" s="86"/>
      <c r="CXL8" s="86"/>
      <c r="CXM8" s="86"/>
      <c r="CXN8" s="86"/>
      <c r="CXO8" s="86"/>
      <c r="CXP8" s="86"/>
      <c r="CXQ8" s="86"/>
      <c r="CXR8" s="86"/>
      <c r="CXS8" s="86"/>
      <c r="CXT8" s="86"/>
      <c r="CXU8" s="86"/>
      <c r="CXV8" s="86"/>
      <c r="CXW8" s="86"/>
      <c r="CXX8" s="86"/>
      <c r="CXY8" s="86"/>
      <c r="CXZ8" s="86"/>
      <c r="CYA8" s="86"/>
      <c r="CYB8" s="86"/>
      <c r="CYC8" s="86"/>
      <c r="CYD8" s="86"/>
      <c r="CYE8" s="86"/>
      <c r="CYF8" s="86"/>
      <c r="CYG8" s="86"/>
      <c r="CYH8" s="86"/>
      <c r="CYI8" s="86"/>
      <c r="CYJ8" s="86"/>
      <c r="CYK8" s="86"/>
      <c r="CYL8" s="86"/>
      <c r="CYM8" s="86"/>
      <c r="CYN8" s="86"/>
      <c r="CYO8" s="86"/>
      <c r="CYP8" s="86"/>
      <c r="CYQ8" s="86"/>
      <c r="CYR8" s="86"/>
      <c r="CYS8" s="86"/>
      <c r="CYT8" s="86"/>
      <c r="CYU8" s="86"/>
      <c r="CYV8" s="86"/>
      <c r="CYW8" s="86"/>
      <c r="CYX8" s="86"/>
      <c r="CYY8" s="86"/>
      <c r="CYZ8" s="86"/>
      <c r="CZA8" s="86"/>
      <c r="CZB8" s="86"/>
      <c r="CZC8" s="86"/>
      <c r="CZD8" s="86"/>
      <c r="CZE8" s="86"/>
      <c r="CZF8" s="86"/>
      <c r="CZG8" s="86"/>
      <c r="CZH8" s="86"/>
      <c r="CZI8" s="86"/>
      <c r="CZJ8" s="86"/>
      <c r="CZK8" s="86"/>
      <c r="CZL8" s="86"/>
      <c r="CZM8" s="86"/>
      <c r="CZN8" s="86"/>
      <c r="CZO8" s="86"/>
      <c r="CZP8" s="86"/>
      <c r="CZQ8" s="86"/>
      <c r="CZR8" s="86"/>
      <c r="CZS8" s="86"/>
      <c r="CZT8" s="86"/>
      <c r="CZU8" s="86"/>
      <c r="CZV8" s="86"/>
      <c r="CZW8" s="86"/>
      <c r="CZX8" s="86"/>
      <c r="CZY8" s="86"/>
      <c r="CZZ8" s="86"/>
      <c r="DAA8" s="86"/>
      <c r="DAB8" s="86"/>
      <c r="DAC8" s="86"/>
      <c r="DAD8" s="86"/>
      <c r="DAE8" s="86"/>
      <c r="DAF8" s="86"/>
      <c r="DAG8" s="86"/>
      <c r="DAH8" s="86"/>
      <c r="DAI8" s="86"/>
      <c r="DAJ8" s="86"/>
      <c r="DAK8" s="86"/>
      <c r="DAL8" s="86"/>
      <c r="DAM8" s="86"/>
      <c r="DAN8" s="86"/>
      <c r="DAO8" s="86"/>
      <c r="DAP8" s="86"/>
      <c r="DAQ8" s="86"/>
      <c r="DAR8" s="86"/>
      <c r="DAS8" s="86"/>
      <c r="DAT8" s="86"/>
      <c r="DAU8" s="86"/>
      <c r="DAV8" s="86"/>
      <c r="DAW8" s="86"/>
      <c r="DAX8" s="86"/>
      <c r="DAY8" s="86"/>
      <c r="DAZ8" s="86"/>
      <c r="DBA8" s="86"/>
      <c r="DBB8" s="86"/>
      <c r="DBC8" s="86"/>
      <c r="DBD8" s="86"/>
      <c r="DBE8" s="86"/>
      <c r="DBF8" s="86"/>
      <c r="DBG8" s="86"/>
      <c r="DBH8" s="86"/>
      <c r="DBI8" s="86"/>
      <c r="DBJ8" s="86"/>
      <c r="DBK8" s="86"/>
      <c r="DBL8" s="86"/>
      <c r="DBM8" s="86"/>
      <c r="DBN8" s="86"/>
      <c r="DBO8" s="86"/>
      <c r="DBP8" s="86"/>
      <c r="DBQ8" s="86"/>
      <c r="DBR8" s="86"/>
      <c r="DBS8" s="86"/>
      <c r="DBT8" s="86"/>
      <c r="DBU8" s="86"/>
      <c r="DBV8" s="86"/>
      <c r="DBW8" s="86"/>
      <c r="DBX8" s="86"/>
      <c r="DBY8" s="86"/>
      <c r="DBZ8" s="86"/>
      <c r="DCA8" s="86"/>
      <c r="DCB8" s="86"/>
      <c r="DCC8" s="86"/>
      <c r="DCD8" s="86"/>
      <c r="DCE8" s="86"/>
      <c r="DCF8" s="86"/>
      <c r="DCG8" s="86"/>
      <c r="DCH8" s="86"/>
      <c r="DCI8" s="86"/>
      <c r="DCJ8" s="86"/>
      <c r="DCK8" s="86"/>
      <c r="DCL8" s="86"/>
      <c r="DCM8" s="86"/>
      <c r="DCN8" s="86"/>
      <c r="DCO8" s="86"/>
      <c r="DCP8" s="86"/>
      <c r="DCQ8" s="86"/>
      <c r="DCR8" s="86"/>
      <c r="DCS8" s="86"/>
      <c r="DCT8" s="86"/>
      <c r="DCU8" s="86"/>
      <c r="DCV8" s="86"/>
      <c r="DCW8" s="86"/>
      <c r="DCX8" s="86"/>
      <c r="DCY8" s="86"/>
      <c r="DCZ8" s="86"/>
      <c r="DDA8" s="86"/>
      <c r="DDB8" s="86"/>
      <c r="DDC8" s="86"/>
      <c r="DDD8" s="86"/>
      <c r="DDE8" s="86"/>
      <c r="DDF8" s="86"/>
      <c r="DDG8" s="86"/>
      <c r="DDH8" s="86"/>
      <c r="DDI8" s="86"/>
      <c r="DDJ8" s="86"/>
      <c r="DDK8" s="86"/>
      <c r="DDL8" s="86"/>
      <c r="DDM8" s="86"/>
      <c r="DDN8" s="86"/>
      <c r="DDO8" s="86"/>
      <c r="DDP8" s="86"/>
      <c r="DDQ8" s="86"/>
      <c r="DDR8" s="86"/>
      <c r="DDS8" s="86"/>
      <c r="DDT8" s="86"/>
      <c r="DDU8" s="86"/>
      <c r="DDV8" s="86"/>
      <c r="DDW8" s="86"/>
      <c r="DDX8" s="86"/>
      <c r="DDY8" s="86"/>
      <c r="DDZ8" s="86"/>
      <c r="DEA8" s="86"/>
      <c r="DEB8" s="86"/>
      <c r="DEC8" s="86"/>
      <c r="DED8" s="86"/>
      <c r="DEE8" s="86"/>
      <c r="DEF8" s="86"/>
      <c r="DEG8" s="86"/>
      <c r="DEH8" s="86"/>
      <c r="DEI8" s="86"/>
      <c r="DEJ8" s="86"/>
      <c r="DEK8" s="86"/>
      <c r="DEL8" s="86"/>
      <c r="DEM8" s="86"/>
      <c r="DEN8" s="86"/>
      <c r="DEO8" s="86"/>
      <c r="DEP8" s="86"/>
      <c r="DEQ8" s="86"/>
      <c r="DER8" s="86"/>
      <c r="DES8" s="86"/>
      <c r="DET8" s="86"/>
      <c r="DEU8" s="86"/>
      <c r="DEV8" s="86"/>
      <c r="DEW8" s="86"/>
      <c r="DEX8" s="86"/>
      <c r="DEY8" s="86"/>
      <c r="DEZ8" s="86"/>
      <c r="DFA8" s="86"/>
      <c r="DFB8" s="86"/>
      <c r="DFC8" s="86"/>
      <c r="DFD8" s="86"/>
      <c r="DFE8" s="86"/>
      <c r="DFF8" s="86"/>
      <c r="DFG8" s="86"/>
      <c r="DFH8" s="86"/>
      <c r="DFI8" s="86"/>
      <c r="DFJ8" s="86"/>
      <c r="DFK8" s="86"/>
      <c r="DFL8" s="86"/>
      <c r="DFM8" s="86"/>
      <c r="DFN8" s="86"/>
      <c r="DFO8" s="86"/>
      <c r="DFP8" s="86"/>
      <c r="DFQ8" s="86"/>
      <c r="DFR8" s="86"/>
      <c r="DFS8" s="86"/>
      <c r="DFT8" s="86"/>
      <c r="DFU8" s="86"/>
      <c r="DFV8" s="86"/>
      <c r="DFW8" s="86"/>
      <c r="DFX8" s="86"/>
      <c r="DFY8" s="86"/>
      <c r="DFZ8" s="86"/>
      <c r="DGA8" s="86"/>
      <c r="DGB8" s="86"/>
      <c r="DGC8" s="86"/>
      <c r="DGD8" s="86"/>
      <c r="DGE8" s="86"/>
      <c r="DGF8" s="86"/>
      <c r="DGG8" s="86"/>
      <c r="DGH8" s="86"/>
      <c r="DGI8" s="86"/>
      <c r="DGJ8" s="86"/>
      <c r="DGK8" s="86"/>
      <c r="DGL8" s="86"/>
      <c r="DGM8" s="86"/>
      <c r="DGN8" s="86"/>
      <c r="DGO8" s="86"/>
      <c r="DGP8" s="86"/>
      <c r="DGQ8" s="86"/>
      <c r="DGR8" s="86"/>
      <c r="DGS8" s="86"/>
      <c r="DGT8" s="86"/>
      <c r="DGU8" s="86"/>
      <c r="DGV8" s="86"/>
      <c r="DGW8" s="86"/>
      <c r="DGX8" s="86"/>
      <c r="DGY8" s="86"/>
      <c r="DGZ8" s="86"/>
      <c r="DHA8" s="86"/>
      <c r="DHB8" s="86"/>
      <c r="DHC8" s="86"/>
      <c r="DHD8" s="86"/>
      <c r="DHE8" s="86"/>
      <c r="DHF8" s="86"/>
      <c r="DHG8" s="86"/>
      <c r="DHH8" s="86"/>
      <c r="DHI8" s="86"/>
      <c r="DHJ8" s="86"/>
      <c r="DHK8" s="86"/>
      <c r="DHL8" s="86"/>
      <c r="DHM8" s="86"/>
      <c r="DHN8" s="86"/>
      <c r="DHO8" s="86"/>
      <c r="DHP8" s="86"/>
      <c r="DHQ8" s="86"/>
      <c r="DHR8" s="86"/>
      <c r="DHS8" s="86"/>
      <c r="DHT8" s="86"/>
      <c r="DHU8" s="86"/>
      <c r="DHV8" s="86"/>
      <c r="DHW8" s="86"/>
      <c r="DHX8" s="86"/>
      <c r="DHY8" s="86"/>
      <c r="DHZ8" s="86"/>
      <c r="DIA8" s="86"/>
      <c r="DIB8" s="86"/>
      <c r="DIC8" s="86"/>
      <c r="DID8" s="86"/>
      <c r="DIE8" s="86"/>
      <c r="DIF8" s="86"/>
      <c r="DIG8" s="86"/>
      <c r="DIH8" s="86"/>
      <c r="DII8" s="86"/>
      <c r="DIJ8" s="86"/>
      <c r="DIK8" s="86"/>
      <c r="DIL8" s="86"/>
      <c r="DIM8" s="86"/>
      <c r="DIN8" s="86"/>
      <c r="DIO8" s="86"/>
      <c r="DIP8" s="86"/>
      <c r="DIQ8" s="86"/>
      <c r="DIR8" s="86"/>
      <c r="DIS8" s="86"/>
      <c r="DIT8" s="86"/>
      <c r="DIU8" s="86"/>
      <c r="DIV8" s="86"/>
      <c r="DIW8" s="86"/>
      <c r="DIX8" s="86"/>
      <c r="DIY8" s="86"/>
      <c r="DIZ8" s="86"/>
      <c r="DJA8" s="86"/>
      <c r="DJB8" s="86"/>
      <c r="DJC8" s="86"/>
      <c r="DJD8" s="86"/>
      <c r="DJE8" s="86"/>
      <c r="DJF8" s="86"/>
      <c r="DJG8" s="86"/>
      <c r="DJH8" s="86"/>
      <c r="DJI8" s="86"/>
      <c r="DJJ8" s="86"/>
      <c r="DJK8" s="86"/>
      <c r="DJL8" s="86"/>
      <c r="DJM8" s="86"/>
      <c r="DJN8" s="86"/>
      <c r="DJO8" s="86"/>
      <c r="DJP8" s="86"/>
      <c r="DJQ8" s="86"/>
      <c r="DJR8" s="86"/>
      <c r="DJS8" s="86"/>
      <c r="DJT8" s="86"/>
      <c r="DJU8" s="86"/>
      <c r="DJV8" s="86"/>
      <c r="DJW8" s="86"/>
      <c r="DJX8" s="86"/>
      <c r="DJY8" s="86"/>
      <c r="DJZ8" s="86"/>
      <c r="DKA8" s="86"/>
      <c r="DKB8" s="86"/>
      <c r="DKC8" s="86"/>
      <c r="DKD8" s="86"/>
      <c r="DKE8" s="86"/>
      <c r="DKF8" s="86"/>
      <c r="DKG8" s="86"/>
      <c r="DKH8" s="86"/>
      <c r="DKI8" s="86"/>
      <c r="DKJ8" s="86"/>
      <c r="DKK8" s="86"/>
      <c r="DKL8" s="86"/>
      <c r="DKM8" s="86"/>
      <c r="DKN8" s="86"/>
      <c r="DKO8" s="86"/>
      <c r="DKP8" s="86"/>
      <c r="DKQ8" s="86"/>
      <c r="DKR8" s="86"/>
      <c r="DKS8" s="86"/>
      <c r="DKT8" s="86"/>
      <c r="DKU8" s="86"/>
      <c r="DKV8" s="86"/>
      <c r="DKW8" s="86"/>
      <c r="DKX8" s="86"/>
      <c r="DKY8" s="86"/>
      <c r="DKZ8" s="86"/>
      <c r="DLA8" s="86"/>
      <c r="DLB8" s="86"/>
      <c r="DLC8" s="86"/>
      <c r="DLD8" s="86"/>
      <c r="DLE8" s="86"/>
      <c r="DLF8" s="86"/>
      <c r="DLG8" s="86"/>
      <c r="DLH8" s="86"/>
      <c r="DLI8" s="86"/>
      <c r="DLJ8" s="86"/>
      <c r="DLK8" s="86"/>
      <c r="DLL8" s="86"/>
      <c r="DLM8" s="86"/>
      <c r="DLN8" s="86"/>
      <c r="DLO8" s="86"/>
      <c r="DLP8" s="86"/>
      <c r="DLQ8" s="86"/>
      <c r="DLR8" s="86"/>
      <c r="DLS8" s="86"/>
      <c r="DLT8" s="86"/>
      <c r="DLU8" s="86"/>
      <c r="DLV8" s="86"/>
      <c r="DLW8" s="86"/>
      <c r="DLX8" s="86"/>
      <c r="DLY8" s="86"/>
      <c r="DLZ8" s="86"/>
      <c r="DMA8" s="86"/>
      <c r="DMB8" s="86"/>
      <c r="DMC8" s="86"/>
      <c r="DMD8" s="86"/>
      <c r="DME8" s="86"/>
      <c r="DMF8" s="86"/>
      <c r="DMG8" s="86"/>
      <c r="DMH8" s="86"/>
      <c r="DMI8" s="86"/>
      <c r="DMJ8" s="86"/>
      <c r="DMK8" s="86"/>
      <c r="DML8" s="86"/>
      <c r="DMM8" s="86"/>
      <c r="DMN8" s="86"/>
      <c r="DMO8" s="86"/>
      <c r="DMP8" s="86"/>
      <c r="DMQ8" s="86"/>
      <c r="DMR8" s="86"/>
      <c r="DMS8" s="86"/>
      <c r="DMT8" s="86"/>
      <c r="DMU8" s="86"/>
      <c r="DMV8" s="86"/>
      <c r="DMW8" s="86"/>
      <c r="DMX8" s="86"/>
      <c r="DMY8" s="86"/>
      <c r="DMZ8" s="86"/>
      <c r="DNA8" s="86"/>
      <c r="DNB8" s="86"/>
      <c r="DNC8" s="86"/>
      <c r="DND8" s="86"/>
      <c r="DNE8" s="86"/>
      <c r="DNF8" s="86"/>
      <c r="DNG8" s="86"/>
      <c r="DNH8" s="86"/>
      <c r="DNI8" s="86"/>
      <c r="DNJ8" s="86"/>
      <c r="DNK8" s="86"/>
      <c r="DNL8" s="86"/>
      <c r="DNM8" s="86"/>
      <c r="DNN8" s="86"/>
      <c r="DNO8" s="86"/>
      <c r="DNP8" s="86"/>
      <c r="DNQ8" s="86"/>
      <c r="DNR8" s="86"/>
      <c r="DNS8" s="86"/>
      <c r="DNT8" s="86"/>
      <c r="DNU8" s="86"/>
      <c r="DNV8" s="86"/>
      <c r="DNW8" s="86"/>
      <c r="DNX8" s="86"/>
      <c r="DNY8" s="86"/>
      <c r="DNZ8" s="86"/>
      <c r="DOA8" s="86"/>
      <c r="DOB8" s="86"/>
      <c r="DOC8" s="86"/>
      <c r="DOD8" s="86"/>
      <c r="DOE8" s="86"/>
      <c r="DOF8" s="86"/>
      <c r="DOG8" s="86"/>
      <c r="DOH8" s="86"/>
      <c r="DOI8" s="86"/>
      <c r="DOJ8" s="86"/>
      <c r="DOK8" s="86"/>
      <c r="DOL8" s="86"/>
      <c r="DOM8" s="86"/>
      <c r="DON8" s="86"/>
      <c r="DOO8" s="86"/>
      <c r="DOP8" s="86"/>
      <c r="DOQ8" s="86"/>
      <c r="DOR8" s="86"/>
      <c r="DOS8" s="86"/>
      <c r="DOT8" s="86"/>
      <c r="DOU8" s="86"/>
      <c r="DOV8" s="86"/>
      <c r="DOW8" s="86"/>
      <c r="DOX8" s="86"/>
      <c r="DOY8" s="86"/>
      <c r="DOZ8" s="86"/>
      <c r="DPA8" s="86"/>
      <c r="DPB8" s="86"/>
      <c r="DPC8" s="86"/>
      <c r="DPD8" s="86"/>
      <c r="DPE8" s="86"/>
      <c r="DPF8" s="86"/>
      <c r="DPG8" s="86"/>
      <c r="DPH8" s="86"/>
      <c r="DPI8" s="86"/>
      <c r="DPJ8" s="86"/>
      <c r="DPK8" s="86"/>
      <c r="DPL8" s="86"/>
      <c r="DPM8" s="86"/>
      <c r="DPN8" s="86"/>
      <c r="DPO8" s="86"/>
      <c r="DPP8" s="86"/>
      <c r="DPQ8" s="86"/>
      <c r="DPR8" s="86"/>
      <c r="DPS8" s="86"/>
      <c r="DPT8" s="86"/>
      <c r="DPU8" s="86"/>
      <c r="DPV8" s="86"/>
      <c r="DPW8" s="86"/>
      <c r="DPX8" s="86"/>
      <c r="DPY8" s="86"/>
      <c r="DPZ8" s="86"/>
      <c r="DQA8" s="86"/>
      <c r="DQB8" s="86"/>
      <c r="DQC8" s="86"/>
      <c r="DQD8" s="86"/>
      <c r="DQE8" s="86"/>
      <c r="DQF8" s="86"/>
      <c r="DQG8" s="86"/>
      <c r="DQH8" s="86"/>
      <c r="DQI8" s="86"/>
      <c r="DQJ8" s="86"/>
      <c r="DQK8" s="86"/>
      <c r="DQL8" s="86"/>
      <c r="DQM8" s="86"/>
      <c r="DQN8" s="86"/>
      <c r="DQO8" s="86"/>
      <c r="DQP8" s="86"/>
      <c r="DQQ8" s="86"/>
      <c r="DQR8" s="86"/>
      <c r="DQS8" s="86"/>
      <c r="DQT8" s="86"/>
      <c r="DQU8" s="86"/>
      <c r="DQV8" s="86"/>
      <c r="DQW8" s="86"/>
      <c r="DQX8" s="86"/>
      <c r="DQY8" s="86"/>
      <c r="DQZ8" s="86"/>
      <c r="DRA8" s="86"/>
      <c r="DRB8" s="86"/>
      <c r="DRC8" s="86"/>
      <c r="DRD8" s="86"/>
      <c r="DRE8" s="86"/>
      <c r="DRF8" s="86"/>
      <c r="DRG8" s="86"/>
      <c r="DRH8" s="86"/>
      <c r="DRI8" s="86"/>
      <c r="DRJ8" s="86"/>
      <c r="DRK8" s="86"/>
      <c r="DRL8" s="86"/>
      <c r="DRM8" s="86"/>
      <c r="DRN8" s="86"/>
      <c r="DRO8" s="86"/>
      <c r="DRP8" s="86"/>
      <c r="DRQ8" s="86"/>
      <c r="DRR8" s="86"/>
      <c r="DRS8" s="86"/>
      <c r="DRT8" s="86"/>
      <c r="DRU8" s="86"/>
      <c r="DRV8" s="86"/>
      <c r="DRW8" s="86"/>
      <c r="DRX8" s="86"/>
      <c r="DRY8" s="86"/>
      <c r="DRZ8" s="86"/>
      <c r="DSA8" s="86"/>
      <c r="DSB8" s="86"/>
      <c r="DSC8" s="86"/>
      <c r="DSD8" s="86"/>
      <c r="DSE8" s="86"/>
      <c r="DSF8" s="86"/>
      <c r="DSG8" s="86"/>
      <c r="DSH8" s="86"/>
      <c r="DSI8" s="86"/>
      <c r="DSJ8" s="86"/>
      <c r="DSK8" s="86"/>
      <c r="DSL8" s="86"/>
      <c r="DSM8" s="86"/>
      <c r="DSN8" s="86"/>
      <c r="DSO8" s="86"/>
      <c r="DSP8" s="86"/>
      <c r="DSQ8" s="86"/>
      <c r="DSR8" s="86"/>
      <c r="DSS8" s="86"/>
      <c r="DST8" s="86"/>
      <c r="DSU8" s="86"/>
      <c r="DSV8" s="86"/>
      <c r="DSW8" s="86"/>
      <c r="DSX8" s="86"/>
      <c r="DSY8" s="86"/>
      <c r="DSZ8" s="86"/>
      <c r="DTA8" s="86"/>
      <c r="DTB8" s="86"/>
      <c r="DTC8" s="86"/>
      <c r="DTD8" s="86"/>
      <c r="DTE8" s="86"/>
      <c r="DTF8" s="86"/>
      <c r="DTG8" s="86"/>
      <c r="DTH8" s="86"/>
      <c r="DTI8" s="86"/>
      <c r="DTJ8" s="86"/>
      <c r="DTK8" s="86"/>
      <c r="DTL8" s="86"/>
      <c r="DTM8" s="86"/>
      <c r="DTN8" s="86"/>
      <c r="DTO8" s="86"/>
      <c r="DTP8" s="86"/>
      <c r="DTQ8" s="86"/>
      <c r="DTR8" s="86"/>
      <c r="DTS8" s="86"/>
      <c r="DTT8" s="86"/>
      <c r="DTU8" s="86"/>
      <c r="DTV8" s="86"/>
      <c r="DTW8" s="86"/>
      <c r="DTX8" s="86"/>
      <c r="DTY8" s="86"/>
      <c r="DTZ8" s="86"/>
      <c r="DUA8" s="86"/>
      <c r="DUB8" s="86"/>
      <c r="DUC8" s="86"/>
      <c r="DUD8" s="86"/>
      <c r="DUE8" s="86"/>
      <c r="DUF8" s="86"/>
      <c r="DUG8" s="86"/>
      <c r="DUH8" s="86"/>
      <c r="DUI8" s="86"/>
      <c r="DUJ8" s="86"/>
      <c r="DUK8" s="86"/>
      <c r="DUL8" s="86"/>
      <c r="DUM8" s="86"/>
      <c r="DUN8" s="86"/>
      <c r="DUO8" s="86"/>
      <c r="DUP8" s="86"/>
      <c r="DUQ8" s="86"/>
      <c r="DUR8" s="86"/>
      <c r="DUS8" s="86"/>
      <c r="DUT8" s="86"/>
      <c r="DUU8" s="86"/>
      <c r="DUV8" s="86"/>
      <c r="DUW8" s="86"/>
      <c r="DUX8" s="86"/>
      <c r="DUY8" s="86"/>
      <c r="DUZ8" s="86"/>
      <c r="DVA8" s="86"/>
      <c r="DVB8" s="86"/>
      <c r="DVC8" s="86"/>
      <c r="DVD8" s="86"/>
      <c r="DVE8" s="86"/>
      <c r="DVF8" s="86"/>
      <c r="DVG8" s="86"/>
      <c r="DVH8" s="86"/>
      <c r="DVI8" s="86"/>
      <c r="DVJ8" s="86"/>
      <c r="DVK8" s="86"/>
      <c r="DVL8" s="86"/>
      <c r="DVM8" s="86"/>
      <c r="DVN8" s="86"/>
      <c r="DVO8" s="86"/>
      <c r="DVP8" s="86"/>
      <c r="DVQ8" s="86"/>
      <c r="DVR8" s="86"/>
      <c r="DVS8" s="86"/>
      <c r="DVT8" s="86"/>
      <c r="DVU8" s="86"/>
      <c r="DVV8" s="86"/>
      <c r="DVW8" s="86"/>
      <c r="DVX8" s="86"/>
      <c r="DVY8" s="86"/>
      <c r="DVZ8" s="86"/>
      <c r="DWA8" s="86"/>
      <c r="DWB8" s="86"/>
      <c r="DWC8" s="86"/>
      <c r="DWD8" s="86"/>
      <c r="DWE8" s="86"/>
      <c r="DWF8" s="86"/>
      <c r="DWG8" s="86"/>
      <c r="DWH8" s="86"/>
      <c r="DWI8" s="86"/>
      <c r="DWJ8" s="86"/>
      <c r="DWK8" s="86"/>
      <c r="DWL8" s="86"/>
      <c r="DWM8" s="86"/>
      <c r="DWN8" s="86"/>
      <c r="DWO8" s="86"/>
      <c r="DWP8" s="86"/>
      <c r="DWQ8" s="86"/>
      <c r="DWR8" s="86"/>
      <c r="DWS8" s="86"/>
      <c r="DWT8" s="86"/>
      <c r="DWU8" s="86"/>
      <c r="DWV8" s="86"/>
      <c r="DWW8" s="86"/>
      <c r="DWX8" s="86"/>
      <c r="DWY8" s="86"/>
      <c r="DWZ8" s="86"/>
      <c r="DXA8" s="86"/>
      <c r="DXB8" s="86"/>
      <c r="DXC8" s="86"/>
      <c r="DXD8" s="86"/>
      <c r="DXE8" s="86"/>
      <c r="DXF8" s="86"/>
      <c r="DXG8" s="86"/>
      <c r="DXH8" s="86"/>
      <c r="DXI8" s="86"/>
      <c r="DXJ8" s="86"/>
      <c r="DXK8" s="86"/>
      <c r="DXL8" s="86"/>
      <c r="DXM8" s="86"/>
      <c r="DXN8" s="86"/>
      <c r="DXO8" s="86"/>
      <c r="DXP8" s="86"/>
      <c r="DXQ8" s="86"/>
      <c r="DXR8" s="86"/>
      <c r="DXS8" s="86"/>
      <c r="DXT8" s="86"/>
      <c r="DXU8" s="86"/>
      <c r="DXV8" s="86"/>
      <c r="DXW8" s="86"/>
      <c r="DXX8" s="86"/>
      <c r="DXY8" s="86"/>
      <c r="DXZ8" s="86"/>
      <c r="DYA8" s="86"/>
      <c r="DYB8" s="86"/>
      <c r="DYC8" s="86"/>
      <c r="DYD8" s="86"/>
      <c r="DYE8" s="86"/>
      <c r="DYF8" s="86"/>
      <c r="DYG8" s="86"/>
      <c r="DYH8" s="86"/>
      <c r="DYI8" s="86"/>
      <c r="DYJ8" s="86"/>
      <c r="DYK8" s="86"/>
      <c r="DYL8" s="86"/>
      <c r="DYM8" s="86"/>
      <c r="DYN8" s="86"/>
      <c r="DYO8" s="86"/>
      <c r="DYP8" s="86"/>
      <c r="DYQ8" s="86"/>
      <c r="DYR8" s="86"/>
      <c r="DYS8" s="86"/>
      <c r="DYT8" s="86"/>
      <c r="DYU8" s="86"/>
      <c r="DYV8" s="86"/>
      <c r="DYW8" s="86"/>
      <c r="DYX8" s="86"/>
      <c r="DYY8" s="86"/>
      <c r="DYZ8" s="86"/>
      <c r="DZA8" s="86"/>
      <c r="DZB8" s="86"/>
      <c r="DZC8" s="86"/>
      <c r="DZD8" s="86"/>
      <c r="DZE8" s="86"/>
      <c r="DZF8" s="86"/>
      <c r="DZG8" s="86"/>
      <c r="DZH8" s="86"/>
      <c r="DZI8" s="86"/>
      <c r="DZJ8" s="86"/>
      <c r="DZK8" s="86"/>
      <c r="DZL8" s="86"/>
      <c r="DZM8" s="86"/>
      <c r="DZN8" s="86"/>
      <c r="DZO8" s="86"/>
      <c r="DZP8" s="86"/>
      <c r="DZQ8" s="86"/>
      <c r="DZR8" s="86"/>
      <c r="DZS8" s="86"/>
      <c r="DZT8" s="86"/>
      <c r="DZU8" s="86"/>
      <c r="DZV8" s="86"/>
      <c r="DZW8" s="86"/>
      <c r="DZX8" s="86"/>
      <c r="DZY8" s="86"/>
      <c r="DZZ8" s="86"/>
      <c r="EAA8" s="86"/>
      <c r="EAB8" s="86"/>
      <c r="EAC8" s="86"/>
      <c r="EAD8" s="86"/>
      <c r="EAE8" s="86"/>
      <c r="EAF8" s="86"/>
      <c r="EAG8" s="86"/>
      <c r="EAH8" s="86"/>
      <c r="EAI8" s="86"/>
      <c r="EAJ8" s="86"/>
      <c r="EAK8" s="86"/>
      <c r="EAL8" s="86"/>
      <c r="EAM8" s="86"/>
      <c r="EAN8" s="86"/>
      <c r="EAO8" s="86"/>
      <c r="EAP8" s="86"/>
      <c r="EAQ8" s="86"/>
      <c r="EAR8" s="86"/>
      <c r="EAS8" s="86"/>
      <c r="EAT8" s="86"/>
      <c r="EAU8" s="86"/>
      <c r="EAV8" s="86"/>
      <c r="EAW8" s="86"/>
      <c r="EAX8" s="86"/>
      <c r="EAY8" s="86"/>
      <c r="EAZ8" s="86"/>
      <c r="EBA8" s="86"/>
      <c r="EBB8" s="86"/>
      <c r="EBC8" s="86"/>
      <c r="EBD8" s="86"/>
      <c r="EBE8" s="86"/>
      <c r="EBF8" s="86"/>
      <c r="EBG8" s="86"/>
      <c r="EBH8" s="86"/>
      <c r="EBI8" s="86"/>
      <c r="EBJ8" s="86"/>
      <c r="EBK8" s="86"/>
      <c r="EBL8" s="86"/>
      <c r="EBM8" s="86"/>
      <c r="EBN8" s="86"/>
      <c r="EBO8" s="86"/>
      <c r="EBP8" s="86"/>
      <c r="EBQ8" s="86"/>
      <c r="EBR8" s="86"/>
      <c r="EBS8" s="86"/>
      <c r="EBT8" s="86"/>
      <c r="EBU8" s="86"/>
      <c r="EBV8" s="86"/>
      <c r="EBW8" s="86"/>
      <c r="EBX8" s="86"/>
      <c r="EBY8" s="86"/>
      <c r="EBZ8" s="86"/>
      <c r="ECA8" s="86"/>
      <c r="ECB8" s="86"/>
      <c r="ECC8" s="86"/>
      <c r="ECD8" s="86"/>
      <c r="ECE8" s="86"/>
      <c r="ECF8" s="86"/>
      <c r="ECG8" s="86"/>
      <c r="ECH8" s="86"/>
      <c r="ECI8" s="86"/>
      <c r="ECJ8" s="86"/>
      <c r="ECK8" s="86"/>
      <c r="ECL8" s="86"/>
      <c r="ECM8" s="86"/>
      <c r="ECN8" s="86"/>
      <c r="ECO8" s="86"/>
      <c r="ECP8" s="86"/>
      <c r="ECQ8" s="86"/>
      <c r="ECR8" s="86"/>
      <c r="ECS8" s="86"/>
      <c r="ECT8" s="86"/>
      <c r="ECU8" s="86"/>
      <c r="ECV8" s="86"/>
      <c r="ECW8" s="86"/>
      <c r="ECX8" s="86"/>
      <c r="ECY8" s="86"/>
      <c r="ECZ8" s="86"/>
      <c r="EDA8" s="86"/>
      <c r="EDB8" s="86"/>
      <c r="EDC8" s="86"/>
      <c r="EDD8" s="86"/>
      <c r="EDE8" s="86"/>
      <c r="EDF8" s="86"/>
      <c r="EDG8" s="86"/>
      <c r="EDH8" s="86"/>
      <c r="EDI8" s="86"/>
      <c r="EDJ8" s="86"/>
      <c r="EDK8" s="86"/>
      <c r="EDL8" s="86"/>
      <c r="EDM8" s="86"/>
      <c r="EDN8" s="86"/>
      <c r="EDO8" s="86"/>
      <c r="EDP8" s="86"/>
      <c r="EDQ8" s="86"/>
      <c r="EDR8" s="86"/>
      <c r="EDS8" s="86"/>
      <c r="EDT8" s="86"/>
      <c r="EDU8" s="86"/>
      <c r="EDV8" s="86"/>
      <c r="EDW8" s="86"/>
      <c r="EDX8" s="86"/>
      <c r="EDY8" s="86"/>
      <c r="EDZ8" s="86"/>
      <c r="EEA8" s="86"/>
      <c r="EEB8" s="86"/>
      <c r="EEC8" s="86"/>
      <c r="EED8" s="86"/>
      <c r="EEE8" s="86"/>
      <c r="EEF8" s="86"/>
      <c r="EEG8" s="86"/>
      <c r="EEH8" s="86"/>
      <c r="EEI8" s="86"/>
      <c r="EEJ8" s="86"/>
      <c r="EEK8" s="86"/>
      <c r="EEL8" s="86"/>
      <c r="EEM8" s="86"/>
      <c r="EEN8" s="86"/>
      <c r="EEO8" s="86"/>
      <c r="EEP8" s="86"/>
      <c r="EEQ8" s="86"/>
      <c r="EER8" s="86"/>
      <c r="EES8" s="86"/>
      <c r="EET8" s="86"/>
      <c r="EEU8" s="86"/>
      <c r="EEV8" s="86"/>
      <c r="EEW8" s="86"/>
      <c r="EEX8" s="86"/>
      <c r="EEY8" s="86"/>
      <c r="EEZ8" s="86"/>
      <c r="EFA8" s="86"/>
      <c r="EFB8" s="86"/>
      <c r="EFC8" s="86"/>
      <c r="EFD8" s="86"/>
      <c r="EFE8" s="86"/>
      <c r="EFF8" s="86"/>
      <c r="EFG8" s="86"/>
      <c r="EFH8" s="86"/>
      <c r="EFI8" s="86"/>
      <c r="EFJ8" s="86"/>
      <c r="EFK8" s="86"/>
      <c r="EFL8" s="86"/>
      <c r="EFM8" s="86"/>
      <c r="EFN8" s="86"/>
      <c r="EFO8" s="86"/>
      <c r="EFP8" s="86"/>
      <c r="EFQ8" s="86"/>
      <c r="EFR8" s="86"/>
      <c r="EFS8" s="86"/>
      <c r="EFT8" s="86"/>
      <c r="EFU8" s="86"/>
      <c r="EFV8" s="86"/>
      <c r="EFW8" s="86"/>
      <c r="EFX8" s="86"/>
      <c r="EFY8" s="86"/>
      <c r="EFZ8" s="86"/>
      <c r="EGA8" s="86"/>
      <c r="EGB8" s="86"/>
      <c r="EGC8" s="86"/>
      <c r="EGD8" s="86"/>
      <c r="EGE8" s="86"/>
      <c r="EGF8" s="86"/>
      <c r="EGG8" s="86"/>
      <c r="EGH8" s="86"/>
      <c r="EGI8" s="86"/>
      <c r="EGJ8" s="86"/>
      <c r="EGK8" s="86"/>
      <c r="EGL8" s="86"/>
      <c r="EGM8" s="86"/>
      <c r="EGN8" s="86"/>
      <c r="EGO8" s="86"/>
      <c r="EGP8" s="86"/>
      <c r="EGQ8" s="86"/>
      <c r="EGR8" s="86"/>
      <c r="EGS8" s="86"/>
      <c r="EGT8" s="86"/>
      <c r="EGU8" s="86"/>
      <c r="EGV8" s="86"/>
      <c r="EGW8" s="86"/>
      <c r="EGX8" s="86"/>
      <c r="EGY8" s="86"/>
      <c r="EGZ8" s="86"/>
      <c r="EHA8" s="86"/>
      <c r="EHB8" s="86"/>
      <c r="EHC8" s="86"/>
      <c r="EHD8" s="86"/>
      <c r="EHE8" s="86"/>
      <c r="EHF8" s="86"/>
      <c r="EHG8" s="86"/>
      <c r="EHH8" s="86"/>
      <c r="EHI8" s="86"/>
      <c r="EHJ8" s="86"/>
      <c r="EHK8" s="86"/>
      <c r="EHL8" s="86"/>
      <c r="EHM8" s="86"/>
      <c r="EHN8" s="86"/>
      <c r="EHO8" s="86"/>
      <c r="EHP8" s="86"/>
      <c r="EHQ8" s="86"/>
      <c r="EHR8" s="86"/>
      <c r="EHS8" s="86"/>
      <c r="EHT8" s="86"/>
      <c r="EHU8" s="86"/>
      <c r="EHV8" s="86"/>
      <c r="EHW8" s="86"/>
      <c r="EHX8" s="86"/>
      <c r="EHY8" s="86"/>
      <c r="EHZ8" s="86"/>
      <c r="EIA8" s="86"/>
      <c r="EIB8" s="86"/>
      <c r="EIC8" s="86"/>
      <c r="EID8" s="86"/>
      <c r="EIE8" s="86"/>
      <c r="EIF8" s="86"/>
      <c r="EIG8" s="86"/>
      <c r="EIH8" s="86"/>
      <c r="EII8" s="86"/>
      <c r="EIJ8" s="86"/>
      <c r="EIK8" s="86"/>
      <c r="EIL8" s="86"/>
      <c r="EIM8" s="86"/>
      <c r="EIN8" s="86"/>
      <c r="EIO8" s="86"/>
      <c r="EIP8" s="86"/>
      <c r="EIQ8" s="86"/>
      <c r="EIR8" s="86"/>
      <c r="EIS8" s="86"/>
      <c r="EIT8" s="86"/>
      <c r="EIU8" s="86"/>
      <c r="EIV8" s="86"/>
      <c r="EIW8" s="86"/>
      <c r="EIX8" s="86"/>
      <c r="EIY8" s="86"/>
      <c r="EIZ8" s="86"/>
      <c r="EJA8" s="86"/>
      <c r="EJB8" s="86"/>
      <c r="EJC8" s="86"/>
      <c r="EJD8" s="86"/>
      <c r="EJE8" s="86"/>
      <c r="EJF8" s="86"/>
      <c r="EJG8" s="86"/>
      <c r="EJH8" s="86"/>
      <c r="EJI8" s="86"/>
      <c r="EJJ8" s="86"/>
      <c r="EJK8" s="86"/>
      <c r="EJL8" s="86"/>
      <c r="EJM8" s="86"/>
      <c r="EJN8" s="86"/>
      <c r="EJO8" s="86"/>
      <c r="EJP8" s="86"/>
      <c r="EJQ8" s="86"/>
      <c r="EJR8" s="86"/>
      <c r="EJS8" s="86"/>
      <c r="EJT8" s="86"/>
      <c r="EJU8" s="86"/>
      <c r="EJV8" s="86"/>
      <c r="EJW8" s="86"/>
      <c r="EJX8" s="86"/>
      <c r="EJY8" s="86"/>
      <c r="EJZ8" s="86"/>
      <c r="EKA8" s="86"/>
      <c r="EKB8" s="86"/>
      <c r="EKC8" s="86"/>
      <c r="EKD8" s="86"/>
      <c r="EKE8" s="86"/>
      <c r="EKF8" s="86"/>
      <c r="EKG8" s="86"/>
      <c r="EKH8" s="86"/>
      <c r="EKI8" s="86"/>
      <c r="EKJ8" s="86"/>
      <c r="EKK8" s="86"/>
      <c r="EKL8" s="86"/>
      <c r="EKM8" s="86"/>
      <c r="EKN8" s="86"/>
      <c r="EKO8" s="86"/>
      <c r="EKP8" s="86"/>
      <c r="EKQ8" s="86"/>
      <c r="EKR8" s="86"/>
      <c r="EKS8" s="86"/>
      <c r="EKT8" s="86"/>
      <c r="EKU8" s="86"/>
      <c r="EKV8" s="86"/>
      <c r="EKW8" s="86"/>
      <c r="EKX8" s="86"/>
      <c r="EKY8" s="86"/>
      <c r="EKZ8" s="86"/>
      <c r="ELA8" s="86"/>
      <c r="ELB8" s="86"/>
      <c r="ELC8" s="86"/>
      <c r="ELD8" s="86"/>
      <c r="ELE8" s="86"/>
      <c r="ELF8" s="86"/>
      <c r="ELG8" s="86"/>
      <c r="ELH8" s="86"/>
      <c r="ELI8" s="86"/>
      <c r="ELJ8" s="86"/>
      <c r="ELK8" s="86"/>
      <c r="ELL8" s="86"/>
      <c r="ELM8" s="86"/>
      <c r="ELN8" s="86"/>
      <c r="ELO8" s="86"/>
      <c r="ELP8" s="86"/>
      <c r="ELQ8" s="86"/>
      <c r="ELR8" s="86"/>
      <c r="ELS8" s="86"/>
      <c r="ELT8" s="86"/>
      <c r="ELU8" s="86"/>
      <c r="ELV8" s="86"/>
      <c r="ELW8" s="86"/>
      <c r="ELX8" s="86"/>
      <c r="ELY8" s="86"/>
      <c r="ELZ8" s="86"/>
      <c r="EMA8" s="86"/>
      <c r="EMB8" s="86"/>
      <c r="EMC8" s="86"/>
      <c r="EMD8" s="86"/>
      <c r="EME8" s="86"/>
      <c r="EMF8" s="86"/>
      <c r="EMG8" s="86"/>
      <c r="EMH8" s="86"/>
      <c r="EMI8" s="86"/>
      <c r="EMJ8" s="86"/>
      <c r="EMK8" s="86"/>
      <c r="EML8" s="86"/>
      <c r="EMM8" s="86"/>
      <c r="EMN8" s="86"/>
      <c r="EMO8" s="86"/>
      <c r="EMP8" s="86"/>
      <c r="EMQ8" s="86"/>
      <c r="EMR8" s="86"/>
      <c r="EMS8" s="86"/>
      <c r="EMT8" s="86"/>
      <c r="EMU8" s="86"/>
      <c r="EMV8" s="86"/>
      <c r="EMW8" s="86"/>
      <c r="EMX8" s="86"/>
      <c r="EMY8" s="86"/>
      <c r="EMZ8" s="86"/>
      <c r="ENA8" s="86"/>
      <c r="ENB8" s="86"/>
      <c r="ENC8" s="86"/>
      <c r="END8" s="86"/>
      <c r="ENE8" s="86"/>
      <c r="ENF8" s="86"/>
      <c r="ENG8" s="86"/>
      <c r="ENH8" s="86"/>
      <c r="ENI8" s="86"/>
      <c r="ENJ8" s="86"/>
      <c r="ENK8" s="86"/>
      <c r="ENL8" s="86"/>
      <c r="ENM8" s="86"/>
      <c r="ENN8" s="86"/>
      <c r="ENO8" s="86"/>
      <c r="ENP8" s="86"/>
      <c r="ENQ8" s="86"/>
      <c r="ENR8" s="86"/>
      <c r="ENS8" s="86"/>
      <c r="ENT8" s="86"/>
      <c r="ENU8" s="86"/>
      <c r="ENV8" s="86"/>
      <c r="ENW8" s="86"/>
      <c r="ENX8" s="86"/>
      <c r="ENY8" s="86"/>
      <c r="ENZ8" s="86"/>
      <c r="EOA8" s="86"/>
      <c r="EOB8" s="86"/>
      <c r="EOC8" s="86"/>
      <c r="EOD8" s="86"/>
      <c r="EOE8" s="86"/>
      <c r="EOF8" s="86"/>
      <c r="EOG8" s="86"/>
      <c r="EOH8" s="86"/>
      <c r="EOI8" s="86"/>
      <c r="EOJ8" s="86"/>
      <c r="EOK8" s="86"/>
      <c r="EOL8" s="86"/>
      <c r="EOM8" s="86"/>
      <c r="EON8" s="86"/>
      <c r="EOO8" s="86"/>
      <c r="EOP8" s="86"/>
      <c r="EOQ8" s="86"/>
      <c r="EOR8" s="86"/>
      <c r="EOS8" s="86"/>
      <c r="EOT8" s="86"/>
      <c r="EOU8" s="86"/>
      <c r="EOV8" s="86"/>
      <c r="EOW8" s="86"/>
      <c r="EOX8" s="86"/>
      <c r="EOY8" s="86"/>
      <c r="EOZ8" s="86"/>
      <c r="EPA8" s="86"/>
      <c r="EPB8" s="86"/>
      <c r="EPC8" s="86"/>
      <c r="EPD8" s="86"/>
      <c r="EPE8" s="86"/>
      <c r="EPF8" s="86"/>
      <c r="EPG8" s="86"/>
      <c r="EPH8" s="86"/>
      <c r="EPI8" s="86"/>
      <c r="EPJ8" s="86"/>
      <c r="EPK8" s="86"/>
      <c r="EPL8" s="86"/>
      <c r="EPM8" s="86"/>
      <c r="EPN8" s="86"/>
      <c r="EPO8" s="86"/>
      <c r="EPP8" s="86"/>
      <c r="EPQ8" s="86"/>
      <c r="EPR8" s="86"/>
      <c r="EPS8" s="86"/>
      <c r="EPT8" s="86"/>
      <c r="EPU8" s="86"/>
      <c r="EPV8" s="86"/>
      <c r="EPW8" s="86"/>
      <c r="EPX8" s="86"/>
      <c r="EPY8" s="86"/>
      <c r="EPZ8" s="86"/>
      <c r="EQA8" s="86"/>
      <c r="EQB8" s="86"/>
      <c r="EQC8" s="86"/>
      <c r="EQD8" s="86"/>
      <c r="EQE8" s="86"/>
      <c r="EQF8" s="86"/>
      <c r="EQG8" s="86"/>
      <c r="EQH8" s="86"/>
      <c r="EQI8" s="86"/>
      <c r="EQJ8" s="86"/>
      <c r="EQK8" s="86"/>
      <c r="EQL8" s="86"/>
      <c r="EQM8" s="86"/>
      <c r="EQN8" s="86"/>
      <c r="EQO8" s="86"/>
      <c r="EQP8" s="86"/>
      <c r="EQQ8" s="86"/>
      <c r="EQR8" s="86"/>
      <c r="EQS8" s="86"/>
      <c r="EQT8" s="86"/>
      <c r="EQU8" s="86"/>
      <c r="EQV8" s="86"/>
      <c r="EQW8" s="86"/>
      <c r="EQX8" s="86"/>
      <c r="EQY8" s="86"/>
      <c r="EQZ8" s="86"/>
      <c r="ERA8" s="86"/>
      <c r="ERB8" s="86"/>
      <c r="ERC8" s="86"/>
      <c r="ERD8" s="86"/>
      <c r="ERE8" s="86"/>
      <c r="ERF8" s="86"/>
      <c r="ERG8" s="86"/>
      <c r="ERH8" s="86"/>
      <c r="ERI8" s="86"/>
      <c r="ERJ8" s="86"/>
      <c r="ERK8" s="86"/>
      <c r="ERL8" s="86"/>
      <c r="ERM8" s="86"/>
      <c r="ERN8" s="86"/>
      <c r="ERO8" s="86"/>
      <c r="ERP8" s="86"/>
      <c r="ERQ8" s="86"/>
      <c r="ERR8" s="86"/>
      <c r="ERS8" s="86"/>
      <c r="ERT8" s="86"/>
      <c r="ERU8" s="86"/>
      <c r="ERV8" s="86"/>
      <c r="ERW8" s="86"/>
      <c r="ERX8" s="86"/>
      <c r="ERY8" s="86"/>
      <c r="ERZ8" s="86"/>
      <c r="ESA8" s="86"/>
      <c r="ESB8" s="86"/>
      <c r="ESC8" s="86"/>
      <c r="ESD8" s="86"/>
      <c r="ESE8" s="86"/>
      <c r="ESF8" s="86"/>
      <c r="ESG8" s="86"/>
      <c r="ESH8" s="86"/>
      <c r="ESI8" s="86"/>
      <c r="ESJ8" s="86"/>
      <c r="ESK8" s="86"/>
      <c r="ESL8" s="86"/>
      <c r="ESM8" s="86"/>
      <c r="ESN8" s="86"/>
      <c r="ESO8" s="86"/>
      <c r="ESP8" s="86"/>
      <c r="ESQ8" s="86"/>
      <c r="ESR8" s="86"/>
      <c r="ESS8" s="86"/>
      <c r="EST8" s="86"/>
      <c r="ESU8" s="86"/>
      <c r="ESV8" s="86"/>
      <c r="ESW8" s="86"/>
      <c r="ESX8" s="86"/>
      <c r="ESY8" s="86"/>
      <c r="ESZ8" s="86"/>
      <c r="ETA8" s="86"/>
      <c r="ETB8" s="86"/>
      <c r="ETC8" s="86"/>
      <c r="ETD8" s="86"/>
      <c r="ETE8" s="86"/>
      <c r="ETF8" s="86"/>
      <c r="ETG8" s="86"/>
      <c r="ETH8" s="86"/>
      <c r="ETI8" s="86"/>
      <c r="ETJ8" s="86"/>
      <c r="ETK8" s="86"/>
      <c r="ETL8" s="86"/>
      <c r="ETM8" s="86"/>
      <c r="ETN8" s="86"/>
      <c r="ETO8" s="86"/>
      <c r="ETP8" s="86"/>
      <c r="ETQ8" s="86"/>
      <c r="ETR8" s="86"/>
      <c r="ETS8" s="86"/>
      <c r="ETT8" s="86"/>
      <c r="ETU8" s="86"/>
      <c r="ETV8" s="86"/>
      <c r="ETW8" s="86"/>
      <c r="ETX8" s="86"/>
      <c r="ETY8" s="86"/>
      <c r="ETZ8" s="86"/>
      <c r="EUA8" s="86"/>
      <c r="EUB8" s="86"/>
      <c r="EUC8" s="86"/>
      <c r="EUD8" s="86"/>
      <c r="EUE8" s="86"/>
      <c r="EUF8" s="86"/>
      <c r="EUG8" s="86"/>
      <c r="EUH8" s="86"/>
      <c r="EUI8" s="86"/>
      <c r="EUJ8" s="86"/>
      <c r="EUK8" s="86"/>
      <c r="EUL8" s="86"/>
      <c r="EUM8" s="86"/>
      <c r="EUN8" s="86"/>
      <c r="EUO8" s="86"/>
      <c r="EUP8" s="86"/>
      <c r="EUQ8" s="86"/>
      <c r="EUR8" s="86"/>
      <c r="EUS8" s="86"/>
      <c r="EUT8" s="86"/>
      <c r="EUU8" s="86"/>
      <c r="EUV8" s="86"/>
      <c r="EUW8" s="86"/>
      <c r="EUX8" s="86"/>
      <c r="EUY8" s="86"/>
      <c r="EUZ8" s="86"/>
      <c r="EVA8" s="86"/>
      <c r="EVB8" s="86"/>
      <c r="EVC8" s="86"/>
      <c r="EVD8" s="86"/>
      <c r="EVE8" s="86"/>
      <c r="EVF8" s="86"/>
      <c r="EVG8" s="86"/>
      <c r="EVH8" s="86"/>
      <c r="EVI8" s="86"/>
      <c r="EVJ8" s="86"/>
      <c r="EVK8" s="86"/>
      <c r="EVL8" s="86"/>
      <c r="EVM8" s="86"/>
      <c r="EVN8" s="86"/>
      <c r="EVO8" s="86"/>
      <c r="EVP8" s="86"/>
      <c r="EVQ8" s="86"/>
      <c r="EVR8" s="86"/>
      <c r="EVS8" s="86"/>
      <c r="EVT8" s="86"/>
      <c r="EVU8" s="86"/>
      <c r="EVV8" s="86"/>
      <c r="EVW8" s="86"/>
      <c r="EVX8" s="86"/>
      <c r="EVY8" s="86"/>
      <c r="EVZ8" s="86"/>
      <c r="EWA8" s="86"/>
      <c r="EWB8" s="86"/>
      <c r="EWC8" s="86"/>
      <c r="EWD8" s="86"/>
      <c r="EWE8" s="86"/>
      <c r="EWF8" s="86"/>
      <c r="EWG8" s="86"/>
      <c r="EWH8" s="86"/>
      <c r="EWI8" s="86"/>
      <c r="EWJ8" s="86"/>
      <c r="EWK8" s="86"/>
      <c r="EWL8" s="86"/>
      <c r="EWM8" s="86"/>
      <c r="EWN8" s="86"/>
      <c r="EWO8" s="86"/>
      <c r="EWP8" s="86"/>
      <c r="EWQ8" s="86"/>
      <c r="EWR8" s="86"/>
      <c r="EWS8" s="86"/>
      <c r="EWT8" s="86"/>
      <c r="EWU8" s="86"/>
      <c r="EWV8" s="86"/>
      <c r="EWW8" s="86"/>
      <c r="EWX8" s="86"/>
      <c r="EWY8" s="86"/>
      <c r="EWZ8" s="86"/>
      <c r="EXA8" s="86"/>
      <c r="EXB8" s="86"/>
      <c r="EXC8" s="86"/>
      <c r="EXD8" s="86"/>
      <c r="EXE8" s="86"/>
      <c r="EXF8" s="86"/>
      <c r="EXG8" s="86"/>
      <c r="EXH8" s="86"/>
      <c r="EXI8" s="86"/>
      <c r="EXJ8" s="86"/>
      <c r="EXK8" s="86"/>
      <c r="EXL8" s="86"/>
      <c r="EXM8" s="86"/>
      <c r="EXN8" s="86"/>
      <c r="EXO8" s="86"/>
      <c r="EXP8" s="86"/>
      <c r="EXQ8" s="86"/>
      <c r="EXR8" s="86"/>
      <c r="EXS8" s="86"/>
      <c r="EXT8" s="86"/>
      <c r="EXU8" s="86"/>
      <c r="EXV8" s="86"/>
      <c r="EXW8" s="86"/>
      <c r="EXX8" s="86"/>
      <c r="EXY8" s="86"/>
      <c r="EXZ8" s="86"/>
      <c r="EYA8" s="86"/>
      <c r="EYB8" s="86"/>
      <c r="EYC8" s="86"/>
      <c r="EYD8" s="86"/>
      <c r="EYE8" s="86"/>
      <c r="EYF8" s="86"/>
      <c r="EYG8" s="86"/>
      <c r="EYH8" s="86"/>
      <c r="EYI8" s="86"/>
      <c r="EYJ8" s="86"/>
      <c r="EYK8" s="86"/>
      <c r="EYL8" s="86"/>
      <c r="EYM8" s="86"/>
      <c r="EYN8" s="86"/>
      <c r="EYO8" s="86"/>
      <c r="EYP8" s="86"/>
      <c r="EYQ8" s="86"/>
      <c r="EYR8" s="86"/>
      <c r="EYS8" s="86"/>
      <c r="EYT8" s="86"/>
      <c r="EYU8" s="86"/>
      <c r="EYV8" s="86"/>
      <c r="EYW8" s="86"/>
      <c r="EYX8" s="86"/>
      <c r="EYY8" s="86"/>
      <c r="EYZ8" s="86"/>
      <c r="EZA8" s="86"/>
      <c r="EZB8" s="86"/>
      <c r="EZC8" s="86"/>
      <c r="EZD8" s="86"/>
      <c r="EZE8" s="86"/>
      <c r="EZF8" s="86"/>
      <c r="EZG8" s="86"/>
      <c r="EZH8" s="86"/>
      <c r="EZI8" s="86"/>
      <c r="EZJ8" s="86"/>
      <c r="EZK8" s="86"/>
      <c r="EZL8" s="86"/>
      <c r="EZM8" s="86"/>
      <c r="EZN8" s="86"/>
      <c r="EZO8" s="86"/>
      <c r="EZP8" s="86"/>
      <c r="EZQ8" s="86"/>
      <c r="EZR8" s="86"/>
      <c r="EZS8" s="86"/>
      <c r="EZT8" s="86"/>
      <c r="EZU8" s="86"/>
      <c r="EZV8" s="86"/>
      <c r="EZW8" s="86"/>
      <c r="EZX8" s="86"/>
      <c r="EZY8" s="86"/>
      <c r="EZZ8" s="86"/>
      <c r="FAA8" s="86"/>
      <c r="FAB8" s="86"/>
      <c r="FAC8" s="86"/>
      <c r="FAD8" s="86"/>
      <c r="FAE8" s="86"/>
      <c r="FAF8" s="86"/>
      <c r="FAG8" s="86"/>
      <c r="FAH8" s="86"/>
      <c r="FAI8" s="86"/>
      <c r="FAJ8" s="86"/>
      <c r="FAK8" s="86"/>
      <c r="FAL8" s="86"/>
      <c r="FAM8" s="86"/>
      <c r="FAN8" s="86"/>
      <c r="FAO8" s="86"/>
      <c r="FAP8" s="86"/>
      <c r="FAQ8" s="86"/>
      <c r="FAR8" s="86"/>
      <c r="FAS8" s="86"/>
      <c r="FAT8" s="86"/>
      <c r="FAU8" s="86"/>
      <c r="FAV8" s="86"/>
      <c r="FAW8" s="86"/>
      <c r="FAX8" s="86"/>
      <c r="FAY8" s="86"/>
      <c r="FAZ8" s="86"/>
      <c r="FBA8" s="86"/>
      <c r="FBB8" s="86"/>
      <c r="FBC8" s="86"/>
      <c r="FBD8" s="86"/>
      <c r="FBE8" s="86"/>
      <c r="FBF8" s="86"/>
      <c r="FBG8" s="86"/>
      <c r="FBH8" s="86"/>
      <c r="FBI8" s="86"/>
      <c r="FBJ8" s="86"/>
      <c r="FBK8" s="86"/>
      <c r="FBL8" s="86"/>
      <c r="FBM8" s="86"/>
      <c r="FBN8" s="86"/>
      <c r="FBO8" s="86"/>
      <c r="FBP8" s="86"/>
      <c r="FBQ8" s="86"/>
      <c r="FBR8" s="86"/>
      <c r="FBS8" s="86"/>
      <c r="FBT8" s="86"/>
      <c r="FBU8" s="86"/>
      <c r="FBV8" s="86"/>
      <c r="FBW8" s="86"/>
      <c r="FBX8" s="86"/>
      <c r="FBY8" s="86"/>
      <c r="FBZ8" s="86"/>
      <c r="FCA8" s="86"/>
      <c r="FCB8" s="86"/>
      <c r="FCC8" s="86"/>
      <c r="FCD8" s="86"/>
      <c r="FCE8" s="86"/>
      <c r="FCF8" s="86"/>
      <c r="FCG8" s="86"/>
      <c r="FCH8" s="86"/>
      <c r="FCI8" s="86"/>
      <c r="FCJ8" s="86"/>
      <c r="FCK8" s="86"/>
      <c r="FCL8" s="86"/>
      <c r="FCM8" s="86"/>
      <c r="FCN8" s="86"/>
      <c r="FCO8" s="86"/>
      <c r="FCP8" s="86"/>
      <c r="FCQ8" s="86"/>
      <c r="FCR8" s="86"/>
      <c r="FCS8" s="86"/>
      <c r="FCT8" s="86"/>
      <c r="FCU8" s="86"/>
      <c r="FCV8" s="86"/>
      <c r="FCW8" s="86"/>
      <c r="FCX8" s="86"/>
      <c r="FCY8" s="86"/>
      <c r="FCZ8" s="86"/>
      <c r="FDA8" s="86"/>
      <c r="FDB8" s="86"/>
      <c r="FDC8" s="86"/>
      <c r="FDD8" s="86"/>
      <c r="FDE8" s="86"/>
      <c r="FDF8" s="86"/>
      <c r="FDG8" s="86"/>
      <c r="FDH8" s="86"/>
      <c r="FDI8" s="86"/>
      <c r="FDJ8" s="86"/>
      <c r="FDK8" s="86"/>
      <c r="FDL8" s="86"/>
      <c r="FDM8" s="86"/>
      <c r="FDN8" s="86"/>
      <c r="FDO8" s="86"/>
      <c r="FDP8" s="86"/>
      <c r="FDQ8" s="86"/>
      <c r="FDR8" s="86"/>
      <c r="FDS8" s="86"/>
      <c r="FDT8" s="86"/>
      <c r="FDU8" s="86"/>
      <c r="FDV8" s="86"/>
      <c r="FDW8" s="86"/>
      <c r="FDX8" s="86"/>
      <c r="FDY8" s="86"/>
      <c r="FDZ8" s="86"/>
      <c r="FEA8" s="86"/>
      <c r="FEB8" s="86"/>
      <c r="FEC8" s="86"/>
      <c r="FED8" s="86"/>
      <c r="FEE8" s="86"/>
      <c r="FEF8" s="86"/>
      <c r="FEG8" s="86"/>
      <c r="FEH8" s="86"/>
      <c r="FEI8" s="86"/>
      <c r="FEJ8" s="86"/>
      <c r="FEK8" s="86"/>
      <c r="FEL8" s="86"/>
      <c r="FEM8" s="86"/>
      <c r="FEN8" s="86"/>
      <c r="FEO8" s="86"/>
      <c r="FEP8" s="86"/>
      <c r="FEQ8" s="86"/>
      <c r="FER8" s="86"/>
      <c r="FES8" s="86"/>
      <c r="FET8" s="86"/>
      <c r="FEU8" s="86"/>
      <c r="FEV8" s="86"/>
      <c r="FEW8" s="86"/>
      <c r="FEX8" s="86"/>
      <c r="FEY8" s="86"/>
      <c r="FEZ8" s="86"/>
      <c r="FFA8" s="86"/>
      <c r="FFB8" s="86"/>
      <c r="FFC8" s="86"/>
      <c r="FFD8" s="86"/>
      <c r="FFE8" s="86"/>
      <c r="FFF8" s="86"/>
      <c r="FFG8" s="86"/>
      <c r="FFH8" s="86"/>
      <c r="FFI8" s="86"/>
      <c r="FFJ8" s="86"/>
      <c r="FFK8" s="86"/>
      <c r="FFL8" s="86"/>
      <c r="FFM8" s="86"/>
      <c r="FFN8" s="86"/>
      <c r="FFO8" s="86"/>
      <c r="FFP8" s="86"/>
      <c r="FFQ8" s="86"/>
      <c r="FFR8" s="86"/>
      <c r="FFS8" s="86"/>
      <c r="FFT8" s="86"/>
      <c r="FFU8" s="86"/>
      <c r="FFV8" s="86"/>
      <c r="FFW8" s="86"/>
      <c r="FFX8" s="86"/>
      <c r="FFY8" s="86"/>
      <c r="FFZ8" s="86"/>
      <c r="FGA8" s="86"/>
      <c r="FGB8" s="86"/>
      <c r="FGC8" s="86"/>
      <c r="FGD8" s="86"/>
      <c r="FGE8" s="86"/>
      <c r="FGF8" s="86"/>
      <c r="FGG8" s="86"/>
      <c r="FGH8" s="86"/>
      <c r="FGI8" s="86"/>
      <c r="FGJ8" s="86"/>
      <c r="FGK8" s="86"/>
      <c r="FGL8" s="86"/>
      <c r="FGM8" s="86"/>
      <c r="FGN8" s="86"/>
      <c r="FGO8" s="86"/>
      <c r="FGP8" s="86"/>
      <c r="FGQ8" s="86"/>
      <c r="FGR8" s="86"/>
      <c r="FGS8" s="86"/>
      <c r="FGT8" s="86"/>
      <c r="FGU8" s="86"/>
      <c r="FGV8" s="86"/>
      <c r="FGW8" s="86"/>
      <c r="FGX8" s="86"/>
      <c r="FGY8" s="86"/>
      <c r="FGZ8" s="86"/>
      <c r="FHA8" s="86"/>
      <c r="FHB8" s="86"/>
      <c r="FHC8" s="86"/>
      <c r="FHD8" s="86"/>
      <c r="FHE8" s="86"/>
      <c r="FHF8" s="86"/>
      <c r="FHG8" s="86"/>
      <c r="FHH8" s="86"/>
      <c r="FHI8" s="86"/>
      <c r="FHJ8" s="86"/>
      <c r="FHK8" s="86"/>
      <c r="FHL8" s="86"/>
      <c r="FHM8" s="86"/>
      <c r="FHN8" s="86"/>
      <c r="FHO8" s="86"/>
      <c r="FHP8" s="86"/>
      <c r="FHQ8" s="86"/>
      <c r="FHR8" s="86"/>
      <c r="FHS8" s="86"/>
      <c r="FHT8" s="86"/>
      <c r="FHU8" s="86"/>
      <c r="FHV8" s="86"/>
      <c r="FHW8" s="86"/>
      <c r="FHX8" s="86"/>
      <c r="FHY8" s="86"/>
      <c r="FHZ8" s="86"/>
      <c r="FIA8" s="86"/>
      <c r="FIB8" s="86"/>
      <c r="FIC8" s="86"/>
      <c r="FID8" s="86"/>
      <c r="FIE8" s="86"/>
      <c r="FIF8" s="86"/>
      <c r="FIG8" s="86"/>
      <c r="FIH8" s="86"/>
      <c r="FII8" s="86"/>
      <c r="FIJ8" s="86"/>
      <c r="FIK8" s="86"/>
      <c r="FIL8" s="86"/>
      <c r="FIM8" s="86"/>
      <c r="FIN8" s="86"/>
      <c r="FIO8" s="86"/>
      <c r="FIP8" s="86"/>
      <c r="FIQ8" s="86"/>
      <c r="FIR8" s="86"/>
      <c r="FIS8" s="86"/>
      <c r="FIT8" s="86"/>
      <c r="FIU8" s="86"/>
      <c r="FIV8" s="86"/>
      <c r="FIW8" s="86"/>
      <c r="FIX8" s="86"/>
      <c r="FIY8" s="86"/>
      <c r="FIZ8" s="86"/>
      <c r="FJA8" s="86"/>
      <c r="FJB8" s="86"/>
      <c r="FJC8" s="86"/>
      <c r="FJD8" s="86"/>
      <c r="FJE8" s="86"/>
      <c r="FJF8" s="86"/>
      <c r="FJG8" s="86"/>
      <c r="FJH8" s="86"/>
      <c r="FJI8" s="86"/>
      <c r="FJJ8" s="86"/>
      <c r="FJK8" s="86"/>
      <c r="FJL8" s="86"/>
      <c r="FJM8" s="86"/>
      <c r="FJN8" s="86"/>
      <c r="FJO8" s="86"/>
      <c r="FJP8" s="86"/>
      <c r="FJQ8" s="86"/>
      <c r="FJR8" s="86"/>
      <c r="FJS8" s="86"/>
      <c r="FJT8" s="86"/>
      <c r="FJU8" s="86"/>
      <c r="FJV8" s="86"/>
      <c r="FJW8" s="86"/>
      <c r="FJX8" s="86"/>
      <c r="FJY8" s="86"/>
      <c r="FJZ8" s="86"/>
      <c r="FKA8" s="86"/>
      <c r="FKB8" s="86"/>
      <c r="FKC8" s="86"/>
      <c r="FKD8" s="86"/>
      <c r="FKE8" s="86"/>
      <c r="FKF8" s="86"/>
      <c r="FKG8" s="86"/>
      <c r="FKH8" s="86"/>
      <c r="FKI8" s="86"/>
      <c r="FKJ8" s="86"/>
      <c r="FKK8" s="86"/>
      <c r="FKL8" s="86"/>
      <c r="FKM8" s="86"/>
      <c r="FKN8" s="86"/>
      <c r="FKO8" s="86"/>
      <c r="FKP8" s="86"/>
      <c r="FKQ8" s="86"/>
      <c r="FKR8" s="86"/>
      <c r="FKS8" s="86"/>
      <c r="FKT8" s="86"/>
      <c r="FKU8" s="86"/>
      <c r="FKV8" s="86"/>
      <c r="FKW8" s="86"/>
      <c r="FKX8" s="86"/>
      <c r="FKY8" s="86"/>
      <c r="FKZ8" s="86"/>
      <c r="FLA8" s="86"/>
      <c r="FLB8" s="86"/>
      <c r="FLC8" s="86"/>
      <c r="FLD8" s="86"/>
      <c r="FLE8" s="86"/>
      <c r="FLF8" s="86"/>
      <c r="FLG8" s="86"/>
      <c r="FLH8" s="86"/>
      <c r="FLI8" s="86"/>
      <c r="FLJ8" s="86"/>
      <c r="FLK8" s="86"/>
      <c r="FLL8" s="86"/>
      <c r="FLM8" s="86"/>
      <c r="FLN8" s="86"/>
      <c r="FLO8" s="86"/>
      <c r="FLP8" s="86"/>
      <c r="FLQ8" s="86"/>
      <c r="FLR8" s="86"/>
      <c r="FLS8" s="86"/>
      <c r="FLT8" s="86"/>
      <c r="FLU8" s="86"/>
      <c r="FLV8" s="86"/>
      <c r="FLW8" s="86"/>
      <c r="FLX8" s="86"/>
      <c r="FLY8" s="86"/>
      <c r="FLZ8" s="86"/>
      <c r="FMA8" s="86"/>
      <c r="FMB8" s="86"/>
      <c r="FMC8" s="86"/>
      <c r="FMD8" s="86"/>
      <c r="FME8" s="86"/>
      <c r="FMF8" s="86"/>
      <c r="FMG8" s="86"/>
      <c r="FMH8" s="86"/>
      <c r="FMI8" s="86"/>
      <c r="FMJ8" s="86"/>
      <c r="FMK8" s="86"/>
      <c r="FML8" s="86"/>
      <c r="FMM8" s="86"/>
      <c r="FMN8" s="86"/>
      <c r="FMO8" s="86"/>
      <c r="FMP8" s="86"/>
      <c r="FMQ8" s="86"/>
      <c r="FMR8" s="86"/>
      <c r="FMS8" s="86"/>
      <c r="FMT8" s="86"/>
      <c r="FMU8" s="86"/>
      <c r="FMV8" s="86"/>
      <c r="FMW8" s="86"/>
      <c r="FMX8" s="86"/>
      <c r="FMY8" s="86"/>
      <c r="FMZ8" s="86"/>
      <c r="FNA8" s="86"/>
      <c r="FNB8" s="86"/>
      <c r="FNC8" s="86"/>
      <c r="FND8" s="86"/>
      <c r="FNE8" s="86"/>
      <c r="FNF8" s="86"/>
      <c r="FNG8" s="86"/>
      <c r="FNH8" s="86"/>
      <c r="FNI8" s="86"/>
      <c r="FNJ8" s="86"/>
      <c r="FNK8" s="86"/>
      <c r="FNL8" s="86"/>
      <c r="FNM8" s="86"/>
      <c r="FNN8" s="86"/>
      <c r="FNO8" s="86"/>
      <c r="FNP8" s="86"/>
      <c r="FNQ8" s="86"/>
      <c r="FNR8" s="86"/>
      <c r="FNS8" s="86"/>
      <c r="FNT8" s="86"/>
      <c r="FNU8" s="86"/>
      <c r="FNV8" s="86"/>
      <c r="FNW8" s="86"/>
      <c r="FNX8" s="86"/>
      <c r="FNY8" s="86"/>
      <c r="FNZ8" s="86"/>
      <c r="FOA8" s="86"/>
      <c r="FOB8" s="86"/>
      <c r="FOC8" s="86"/>
      <c r="FOD8" s="86"/>
      <c r="FOE8" s="86"/>
      <c r="FOF8" s="86"/>
      <c r="FOG8" s="86"/>
      <c r="FOH8" s="86"/>
      <c r="FOI8" s="86"/>
      <c r="FOJ8" s="86"/>
      <c r="FOK8" s="86"/>
      <c r="FOL8" s="86"/>
      <c r="FOM8" s="86"/>
      <c r="FON8" s="86"/>
      <c r="FOO8" s="86"/>
      <c r="FOP8" s="86"/>
      <c r="FOQ8" s="86"/>
      <c r="FOR8" s="86"/>
      <c r="FOS8" s="86"/>
      <c r="FOT8" s="86"/>
      <c r="FOU8" s="86"/>
      <c r="FOV8" s="86"/>
      <c r="FOW8" s="86"/>
      <c r="FOX8" s="86"/>
      <c r="FOY8" s="86"/>
      <c r="FOZ8" s="86"/>
      <c r="FPA8" s="86"/>
      <c r="FPB8" s="86"/>
      <c r="FPC8" s="86"/>
      <c r="FPD8" s="86"/>
      <c r="FPE8" s="86"/>
      <c r="FPF8" s="86"/>
      <c r="FPG8" s="86"/>
      <c r="FPH8" s="86"/>
      <c r="FPI8" s="86"/>
      <c r="FPJ8" s="86"/>
      <c r="FPK8" s="86"/>
      <c r="FPL8" s="86"/>
      <c r="FPM8" s="86"/>
      <c r="FPN8" s="86"/>
      <c r="FPO8" s="86"/>
      <c r="FPP8" s="86"/>
      <c r="FPQ8" s="86"/>
      <c r="FPR8" s="86"/>
      <c r="FPS8" s="86"/>
      <c r="FPT8" s="86"/>
      <c r="FPU8" s="86"/>
      <c r="FPV8" s="86"/>
      <c r="FPW8" s="86"/>
      <c r="FPX8" s="86"/>
      <c r="FPY8" s="86"/>
      <c r="FPZ8" s="86"/>
      <c r="FQA8" s="86"/>
      <c r="FQB8" s="86"/>
      <c r="FQC8" s="86"/>
      <c r="FQD8" s="86"/>
      <c r="FQE8" s="86"/>
      <c r="FQF8" s="86"/>
      <c r="FQG8" s="86"/>
      <c r="FQH8" s="86"/>
      <c r="FQI8" s="86"/>
      <c r="FQJ8" s="86"/>
      <c r="FQK8" s="86"/>
      <c r="FQL8" s="86"/>
      <c r="FQM8" s="86"/>
      <c r="FQN8" s="86"/>
      <c r="FQO8" s="86"/>
      <c r="FQP8" s="86"/>
      <c r="FQQ8" s="86"/>
      <c r="FQR8" s="86"/>
      <c r="FQS8" s="86"/>
      <c r="FQT8" s="86"/>
      <c r="FQU8" s="86"/>
      <c r="FQV8" s="86"/>
      <c r="FQW8" s="86"/>
      <c r="FQX8" s="86"/>
      <c r="FQY8" s="86"/>
      <c r="FQZ8" s="86"/>
      <c r="FRA8" s="86"/>
      <c r="FRB8" s="86"/>
      <c r="FRC8" s="86"/>
      <c r="FRD8" s="86"/>
      <c r="FRE8" s="86"/>
      <c r="FRF8" s="86"/>
      <c r="FRG8" s="86"/>
      <c r="FRH8" s="86"/>
      <c r="FRI8" s="86"/>
      <c r="FRJ8" s="86"/>
      <c r="FRK8" s="86"/>
      <c r="FRL8" s="86"/>
      <c r="FRM8" s="86"/>
      <c r="FRN8" s="86"/>
      <c r="FRO8" s="86"/>
      <c r="FRP8" s="86"/>
      <c r="FRQ8" s="86"/>
      <c r="FRR8" s="86"/>
      <c r="FRS8" s="86"/>
      <c r="FRT8" s="86"/>
      <c r="FRU8" s="86"/>
      <c r="FRV8" s="86"/>
      <c r="FRW8" s="86"/>
      <c r="FRX8" s="86"/>
      <c r="FRY8" s="86"/>
      <c r="FRZ8" s="86"/>
      <c r="FSA8" s="86"/>
      <c r="FSB8" s="86"/>
      <c r="FSC8" s="86"/>
      <c r="FSD8" s="86"/>
      <c r="FSE8" s="86"/>
      <c r="FSF8" s="86"/>
      <c r="FSG8" s="86"/>
      <c r="FSH8" s="86"/>
      <c r="FSI8" s="86"/>
      <c r="FSJ8" s="86"/>
      <c r="FSK8" s="86"/>
      <c r="FSL8" s="86"/>
      <c r="FSM8" s="86"/>
      <c r="FSN8" s="86"/>
      <c r="FSO8" s="86"/>
      <c r="FSP8" s="86"/>
      <c r="FSQ8" s="86"/>
      <c r="FSR8" s="86"/>
      <c r="FSS8" s="86"/>
      <c r="FST8" s="86"/>
      <c r="FSU8" s="86"/>
      <c r="FSV8" s="86"/>
      <c r="FSW8" s="86"/>
      <c r="FSX8" s="86"/>
      <c r="FSY8" s="86"/>
      <c r="FSZ8" s="86"/>
      <c r="FTA8" s="86"/>
      <c r="FTB8" s="86"/>
      <c r="FTC8" s="86"/>
      <c r="FTD8" s="86"/>
      <c r="FTE8" s="86"/>
      <c r="FTF8" s="86"/>
      <c r="FTG8" s="86"/>
      <c r="FTH8" s="86"/>
      <c r="FTI8" s="86"/>
      <c r="FTJ8" s="86"/>
      <c r="FTK8" s="86"/>
      <c r="FTL8" s="86"/>
      <c r="FTM8" s="86"/>
      <c r="FTN8" s="86"/>
      <c r="FTO8" s="86"/>
      <c r="FTP8" s="86"/>
      <c r="FTQ8" s="86"/>
      <c r="FTR8" s="86"/>
      <c r="FTS8" s="86"/>
      <c r="FTT8" s="86"/>
      <c r="FTU8" s="86"/>
      <c r="FTV8" s="86"/>
      <c r="FTW8" s="86"/>
      <c r="FTX8" s="86"/>
      <c r="FTY8" s="86"/>
      <c r="FTZ8" s="86"/>
      <c r="FUA8" s="86"/>
      <c r="FUB8" s="86"/>
      <c r="FUC8" s="86"/>
      <c r="FUD8" s="86"/>
      <c r="FUE8" s="86"/>
      <c r="FUF8" s="86"/>
      <c r="FUG8" s="86"/>
      <c r="FUH8" s="86"/>
      <c r="FUI8" s="86"/>
      <c r="FUJ8" s="86"/>
      <c r="FUK8" s="86"/>
      <c r="FUL8" s="86"/>
      <c r="FUM8" s="86"/>
      <c r="FUN8" s="86"/>
      <c r="FUO8" s="86"/>
      <c r="FUP8" s="86"/>
      <c r="FUQ8" s="86"/>
      <c r="FUR8" s="86"/>
      <c r="FUS8" s="86"/>
      <c r="FUT8" s="86"/>
      <c r="FUU8" s="86"/>
      <c r="FUV8" s="86"/>
      <c r="FUW8" s="86"/>
      <c r="FUX8" s="86"/>
      <c r="FUY8" s="86"/>
      <c r="FUZ8" s="86"/>
      <c r="FVA8" s="86"/>
      <c r="FVB8" s="86"/>
      <c r="FVC8" s="86"/>
      <c r="FVD8" s="86"/>
      <c r="FVE8" s="86"/>
      <c r="FVF8" s="86"/>
      <c r="FVG8" s="86"/>
      <c r="FVH8" s="86"/>
      <c r="FVI8" s="86"/>
      <c r="FVJ8" s="86"/>
      <c r="FVK8" s="86"/>
      <c r="FVL8" s="86"/>
      <c r="FVM8" s="86"/>
      <c r="FVN8" s="86"/>
      <c r="FVO8" s="86"/>
      <c r="FVP8" s="86"/>
      <c r="FVQ8" s="86"/>
      <c r="FVR8" s="86"/>
      <c r="FVS8" s="86"/>
      <c r="FVT8" s="86"/>
      <c r="FVU8" s="86"/>
      <c r="FVV8" s="86"/>
      <c r="FVW8" s="86"/>
      <c r="FVX8" s="86"/>
      <c r="FVY8" s="86"/>
      <c r="FVZ8" s="86"/>
      <c r="FWA8" s="86"/>
      <c r="FWB8" s="86"/>
      <c r="FWC8" s="86"/>
      <c r="FWD8" s="86"/>
      <c r="FWE8" s="86"/>
      <c r="FWF8" s="86"/>
      <c r="FWG8" s="86"/>
      <c r="FWH8" s="86"/>
      <c r="FWI8" s="86"/>
      <c r="FWJ8" s="86"/>
      <c r="FWK8" s="86"/>
      <c r="FWL8" s="86"/>
      <c r="FWM8" s="86"/>
      <c r="FWN8" s="86"/>
      <c r="FWO8" s="86"/>
      <c r="FWP8" s="86"/>
      <c r="FWQ8" s="86"/>
      <c r="FWR8" s="86"/>
      <c r="FWS8" s="86"/>
      <c r="FWT8" s="86"/>
      <c r="FWU8" s="86"/>
      <c r="FWV8" s="86"/>
      <c r="FWW8" s="86"/>
      <c r="FWX8" s="86"/>
      <c r="FWY8" s="86"/>
      <c r="FWZ8" s="86"/>
      <c r="FXA8" s="86"/>
      <c r="FXB8" s="86"/>
      <c r="FXC8" s="86"/>
      <c r="FXD8" s="86"/>
      <c r="FXE8" s="86"/>
      <c r="FXF8" s="86"/>
      <c r="FXG8" s="86"/>
      <c r="FXH8" s="86"/>
      <c r="FXI8" s="86"/>
      <c r="FXJ8" s="86"/>
      <c r="FXK8" s="86"/>
      <c r="FXL8" s="86"/>
      <c r="FXM8" s="86"/>
      <c r="FXN8" s="86"/>
      <c r="FXO8" s="86"/>
      <c r="FXP8" s="86"/>
      <c r="FXQ8" s="86"/>
      <c r="FXR8" s="86"/>
      <c r="FXS8" s="86"/>
      <c r="FXT8" s="86"/>
      <c r="FXU8" s="86"/>
      <c r="FXV8" s="86"/>
      <c r="FXW8" s="86"/>
      <c r="FXX8" s="86"/>
      <c r="FXY8" s="86"/>
      <c r="FXZ8" s="86"/>
      <c r="FYA8" s="86"/>
      <c r="FYB8" s="86"/>
      <c r="FYC8" s="86"/>
      <c r="FYD8" s="86"/>
      <c r="FYE8" s="86"/>
      <c r="FYF8" s="86"/>
      <c r="FYG8" s="86"/>
      <c r="FYH8" s="86"/>
      <c r="FYI8" s="86"/>
      <c r="FYJ8" s="86"/>
      <c r="FYK8" s="86"/>
      <c r="FYL8" s="86"/>
      <c r="FYM8" s="86"/>
      <c r="FYN8" s="86"/>
      <c r="FYO8" s="86"/>
      <c r="FYP8" s="86"/>
      <c r="FYQ8" s="86"/>
      <c r="FYR8" s="86"/>
      <c r="FYS8" s="86"/>
      <c r="FYT8" s="86"/>
      <c r="FYU8" s="86"/>
      <c r="FYV8" s="86"/>
      <c r="FYW8" s="86"/>
      <c r="FYX8" s="86"/>
      <c r="FYY8" s="86"/>
      <c r="FYZ8" s="86"/>
      <c r="FZA8" s="86"/>
      <c r="FZB8" s="86"/>
      <c r="FZC8" s="86"/>
      <c r="FZD8" s="86"/>
      <c r="FZE8" s="86"/>
      <c r="FZF8" s="86"/>
      <c r="FZG8" s="86"/>
      <c r="FZH8" s="86"/>
      <c r="FZI8" s="86"/>
      <c r="FZJ8" s="86"/>
      <c r="FZK8" s="86"/>
      <c r="FZL8" s="86"/>
      <c r="FZM8" s="86"/>
      <c r="FZN8" s="86"/>
      <c r="FZO8" s="86"/>
      <c r="FZP8" s="86"/>
      <c r="FZQ8" s="86"/>
      <c r="FZR8" s="86"/>
      <c r="FZS8" s="86"/>
      <c r="FZT8" s="86"/>
      <c r="FZU8" s="86"/>
      <c r="FZV8" s="86"/>
      <c r="FZW8" s="86"/>
      <c r="FZX8" s="86"/>
      <c r="FZY8" s="86"/>
      <c r="FZZ8" s="86"/>
      <c r="GAA8" s="86"/>
      <c r="GAB8" s="86"/>
      <c r="GAC8" s="86"/>
      <c r="GAD8" s="86"/>
      <c r="GAE8" s="86"/>
      <c r="GAF8" s="86"/>
      <c r="GAG8" s="86"/>
      <c r="GAH8" s="86"/>
      <c r="GAI8" s="86"/>
      <c r="GAJ8" s="86"/>
      <c r="GAK8" s="86"/>
      <c r="GAL8" s="86"/>
      <c r="GAM8" s="86"/>
      <c r="GAN8" s="86"/>
      <c r="GAO8" s="86"/>
      <c r="GAP8" s="86"/>
      <c r="GAQ8" s="86"/>
      <c r="GAR8" s="86"/>
      <c r="GAS8" s="86"/>
      <c r="GAT8" s="86"/>
      <c r="GAU8" s="86"/>
      <c r="GAV8" s="86"/>
      <c r="GAW8" s="86"/>
      <c r="GAX8" s="86"/>
      <c r="GAY8" s="86"/>
      <c r="GAZ8" s="86"/>
      <c r="GBA8" s="86"/>
      <c r="GBB8" s="86"/>
      <c r="GBC8" s="86"/>
      <c r="GBD8" s="86"/>
      <c r="GBE8" s="86"/>
      <c r="GBF8" s="86"/>
      <c r="GBG8" s="86"/>
      <c r="GBH8" s="86"/>
      <c r="GBI8" s="86"/>
      <c r="GBJ8" s="86"/>
      <c r="GBK8" s="86"/>
      <c r="GBL8" s="86"/>
      <c r="GBM8" s="86"/>
      <c r="GBN8" s="86"/>
      <c r="GBO8" s="86"/>
      <c r="GBP8" s="86"/>
      <c r="GBQ8" s="86"/>
      <c r="GBR8" s="86"/>
      <c r="GBS8" s="86"/>
      <c r="GBT8" s="86"/>
      <c r="GBU8" s="86"/>
      <c r="GBV8" s="86"/>
      <c r="GBW8" s="86"/>
      <c r="GBX8" s="86"/>
      <c r="GBY8" s="86"/>
      <c r="GBZ8" s="86"/>
      <c r="GCA8" s="86"/>
      <c r="GCB8" s="86"/>
      <c r="GCC8" s="86"/>
      <c r="GCD8" s="86"/>
      <c r="GCE8" s="86"/>
      <c r="GCF8" s="86"/>
      <c r="GCG8" s="86"/>
      <c r="GCH8" s="86"/>
      <c r="GCI8" s="86"/>
      <c r="GCJ8" s="86"/>
      <c r="GCK8" s="86"/>
      <c r="GCL8" s="86"/>
      <c r="GCM8" s="86"/>
      <c r="GCN8" s="86"/>
      <c r="GCO8" s="86"/>
      <c r="GCP8" s="86"/>
      <c r="GCQ8" s="86"/>
      <c r="GCR8" s="86"/>
      <c r="GCS8" s="86"/>
      <c r="GCT8" s="86"/>
      <c r="GCU8" s="86"/>
      <c r="GCV8" s="86"/>
      <c r="GCW8" s="86"/>
      <c r="GCX8" s="86"/>
      <c r="GCY8" s="86"/>
      <c r="GCZ8" s="86"/>
      <c r="GDA8" s="86"/>
      <c r="GDB8" s="86"/>
      <c r="GDC8" s="86"/>
      <c r="GDD8" s="86"/>
      <c r="GDE8" s="86"/>
      <c r="GDF8" s="86"/>
      <c r="GDG8" s="86"/>
      <c r="GDH8" s="86"/>
      <c r="GDI8" s="86"/>
      <c r="GDJ8" s="86"/>
      <c r="GDK8" s="86"/>
      <c r="GDL8" s="86"/>
      <c r="GDM8" s="86"/>
      <c r="GDN8" s="86"/>
      <c r="GDO8" s="86"/>
      <c r="GDP8" s="86"/>
      <c r="GDQ8" s="86"/>
      <c r="GDR8" s="86"/>
      <c r="GDS8" s="86"/>
      <c r="GDT8" s="86"/>
      <c r="GDU8" s="86"/>
      <c r="GDV8" s="86"/>
      <c r="GDW8" s="86"/>
      <c r="GDX8" s="86"/>
      <c r="GDY8" s="86"/>
      <c r="GDZ8" s="86"/>
      <c r="GEA8" s="86"/>
      <c r="GEB8" s="86"/>
      <c r="GEC8" s="86"/>
      <c r="GED8" s="86"/>
      <c r="GEE8" s="86"/>
      <c r="GEF8" s="86"/>
      <c r="GEG8" s="86"/>
      <c r="GEH8" s="86"/>
      <c r="GEI8" s="86"/>
      <c r="GEJ8" s="86"/>
      <c r="GEK8" s="86"/>
      <c r="GEL8" s="86"/>
      <c r="GEM8" s="86"/>
      <c r="GEN8" s="86"/>
      <c r="GEO8" s="86"/>
      <c r="GEP8" s="86"/>
      <c r="GEQ8" s="86"/>
      <c r="GER8" s="86"/>
      <c r="GES8" s="86"/>
      <c r="GET8" s="86"/>
      <c r="GEU8" s="86"/>
      <c r="GEV8" s="86"/>
      <c r="GEW8" s="86"/>
      <c r="GEX8" s="86"/>
      <c r="GEY8" s="86"/>
      <c r="GEZ8" s="86"/>
      <c r="GFA8" s="86"/>
      <c r="GFB8" s="86"/>
      <c r="GFC8" s="86"/>
      <c r="GFD8" s="86"/>
      <c r="GFE8" s="86"/>
      <c r="GFF8" s="86"/>
      <c r="GFG8" s="86"/>
      <c r="GFH8" s="86"/>
      <c r="GFI8" s="86"/>
      <c r="GFJ8" s="86"/>
      <c r="GFK8" s="86"/>
      <c r="GFL8" s="86"/>
      <c r="GFM8" s="86"/>
      <c r="GFN8" s="86"/>
      <c r="GFO8" s="86"/>
      <c r="GFP8" s="86"/>
      <c r="GFQ8" s="86"/>
      <c r="GFR8" s="86"/>
      <c r="GFS8" s="86"/>
      <c r="GFT8" s="86"/>
      <c r="GFU8" s="86"/>
      <c r="GFV8" s="86"/>
      <c r="GFW8" s="86"/>
      <c r="GFX8" s="86"/>
      <c r="GFY8" s="86"/>
      <c r="GFZ8" s="86"/>
      <c r="GGA8" s="86"/>
      <c r="GGB8" s="86"/>
      <c r="GGC8" s="86"/>
      <c r="GGD8" s="86"/>
      <c r="GGE8" s="86"/>
      <c r="GGF8" s="86"/>
      <c r="GGG8" s="86"/>
      <c r="GGH8" s="86"/>
      <c r="GGI8" s="86"/>
      <c r="GGJ8" s="86"/>
      <c r="GGK8" s="86"/>
      <c r="GGL8" s="86"/>
      <c r="GGM8" s="86"/>
      <c r="GGN8" s="86"/>
      <c r="GGO8" s="86"/>
      <c r="GGP8" s="86"/>
      <c r="GGQ8" s="86"/>
      <c r="GGR8" s="86"/>
      <c r="GGS8" s="86"/>
      <c r="GGT8" s="86"/>
      <c r="GGU8" s="86"/>
      <c r="GGV8" s="86"/>
      <c r="GGW8" s="86"/>
      <c r="GGX8" s="86"/>
      <c r="GGY8" s="86"/>
      <c r="GGZ8" s="86"/>
      <c r="GHA8" s="86"/>
      <c r="GHB8" s="86"/>
      <c r="GHC8" s="86"/>
      <c r="GHD8" s="86"/>
      <c r="GHE8" s="86"/>
      <c r="GHF8" s="86"/>
      <c r="GHG8" s="86"/>
      <c r="GHH8" s="86"/>
      <c r="GHI8" s="86"/>
      <c r="GHJ8" s="86"/>
      <c r="GHK8" s="86"/>
      <c r="GHL8" s="86"/>
      <c r="GHM8" s="86"/>
      <c r="GHN8" s="86"/>
      <c r="GHO8" s="86"/>
      <c r="GHP8" s="86"/>
      <c r="GHQ8" s="86"/>
      <c r="GHR8" s="86"/>
      <c r="GHS8" s="86"/>
      <c r="GHT8" s="86"/>
      <c r="GHU8" s="86"/>
      <c r="GHV8" s="86"/>
      <c r="GHW8" s="86"/>
      <c r="GHX8" s="86"/>
      <c r="GHY8" s="86"/>
      <c r="GHZ8" s="86"/>
      <c r="GIA8" s="86"/>
      <c r="GIB8" s="86"/>
      <c r="GIC8" s="86"/>
      <c r="GID8" s="86"/>
      <c r="GIE8" s="86"/>
      <c r="GIF8" s="86"/>
      <c r="GIG8" s="86"/>
      <c r="GIH8" s="86"/>
      <c r="GII8" s="86"/>
      <c r="GIJ8" s="86"/>
      <c r="GIK8" s="86"/>
      <c r="GIL8" s="86"/>
      <c r="GIM8" s="86"/>
      <c r="GIN8" s="86"/>
      <c r="GIO8" s="86"/>
      <c r="GIP8" s="86"/>
      <c r="GIQ8" s="86"/>
      <c r="GIR8" s="86"/>
      <c r="GIS8" s="86"/>
      <c r="GIT8" s="86"/>
      <c r="GIU8" s="86"/>
      <c r="GIV8" s="86"/>
      <c r="GIW8" s="86"/>
      <c r="GIX8" s="86"/>
      <c r="GIY8" s="86"/>
      <c r="GIZ8" s="86"/>
      <c r="GJA8" s="86"/>
      <c r="GJB8" s="86"/>
      <c r="GJC8" s="86"/>
      <c r="GJD8" s="86"/>
      <c r="GJE8" s="86"/>
      <c r="GJF8" s="86"/>
      <c r="GJG8" s="86"/>
      <c r="GJH8" s="86"/>
      <c r="GJI8" s="86"/>
      <c r="GJJ8" s="86"/>
      <c r="GJK8" s="86"/>
      <c r="GJL8" s="86"/>
      <c r="GJM8" s="86"/>
      <c r="GJN8" s="86"/>
      <c r="GJO8" s="86"/>
      <c r="GJP8" s="86"/>
      <c r="GJQ8" s="86"/>
      <c r="GJR8" s="86"/>
      <c r="GJS8" s="86"/>
      <c r="GJT8" s="86"/>
      <c r="GJU8" s="86"/>
      <c r="GJV8" s="86"/>
      <c r="GJW8" s="86"/>
      <c r="GJX8" s="86"/>
      <c r="GJY8" s="86"/>
      <c r="GJZ8" s="86"/>
      <c r="GKA8" s="86"/>
      <c r="GKB8" s="86"/>
      <c r="GKC8" s="86"/>
      <c r="GKD8" s="86"/>
      <c r="GKE8" s="86"/>
      <c r="GKF8" s="86"/>
      <c r="GKG8" s="86"/>
      <c r="GKH8" s="86"/>
      <c r="GKI8" s="86"/>
      <c r="GKJ8" s="86"/>
      <c r="GKK8" s="86"/>
      <c r="GKL8" s="86"/>
      <c r="GKM8" s="86"/>
      <c r="GKN8" s="86"/>
      <c r="GKO8" s="86"/>
      <c r="GKP8" s="86"/>
      <c r="GKQ8" s="86"/>
      <c r="GKR8" s="86"/>
      <c r="GKS8" s="86"/>
      <c r="GKT8" s="86"/>
      <c r="GKU8" s="86"/>
      <c r="GKV8" s="86"/>
      <c r="GKW8" s="86"/>
      <c r="GKX8" s="86"/>
      <c r="GKY8" s="86"/>
      <c r="GKZ8" s="86"/>
      <c r="GLA8" s="86"/>
      <c r="GLB8" s="86"/>
      <c r="GLC8" s="86"/>
      <c r="GLD8" s="86"/>
      <c r="GLE8" s="86"/>
      <c r="GLF8" s="86"/>
      <c r="GLG8" s="86"/>
      <c r="GLH8" s="86"/>
      <c r="GLI8" s="86"/>
      <c r="GLJ8" s="86"/>
      <c r="GLK8" s="86"/>
      <c r="GLL8" s="86"/>
      <c r="GLM8" s="86"/>
      <c r="GLN8" s="86"/>
      <c r="GLO8" s="86"/>
      <c r="GLP8" s="86"/>
      <c r="GLQ8" s="86"/>
      <c r="GLR8" s="86"/>
      <c r="GLS8" s="86"/>
      <c r="GLT8" s="86"/>
      <c r="GLU8" s="86"/>
      <c r="GLV8" s="86"/>
      <c r="GLW8" s="86"/>
      <c r="GLX8" s="86"/>
      <c r="GLY8" s="86"/>
      <c r="GLZ8" s="86"/>
      <c r="GMA8" s="86"/>
      <c r="GMB8" s="86"/>
      <c r="GMC8" s="86"/>
      <c r="GMD8" s="86"/>
      <c r="GME8" s="86"/>
      <c r="GMF8" s="86"/>
      <c r="GMG8" s="86"/>
      <c r="GMH8" s="86"/>
      <c r="GMI8" s="86"/>
      <c r="GMJ8" s="86"/>
      <c r="GMK8" s="86"/>
      <c r="GML8" s="86"/>
      <c r="GMM8" s="86"/>
      <c r="GMN8" s="86"/>
      <c r="GMO8" s="86"/>
      <c r="GMP8" s="86"/>
      <c r="GMQ8" s="86"/>
      <c r="GMR8" s="86"/>
      <c r="GMS8" s="86"/>
      <c r="GMT8" s="86"/>
      <c r="GMU8" s="86"/>
      <c r="GMV8" s="86"/>
      <c r="GMW8" s="86"/>
      <c r="GMX8" s="86"/>
      <c r="GMY8" s="86"/>
      <c r="GMZ8" s="86"/>
      <c r="GNA8" s="86"/>
      <c r="GNB8" s="86"/>
      <c r="GNC8" s="86"/>
      <c r="GND8" s="86"/>
      <c r="GNE8" s="86"/>
      <c r="GNF8" s="86"/>
      <c r="GNG8" s="86"/>
      <c r="GNH8" s="86"/>
      <c r="GNI8" s="86"/>
      <c r="GNJ8" s="86"/>
      <c r="GNK8" s="86"/>
      <c r="GNL8" s="86"/>
      <c r="GNM8" s="86"/>
      <c r="GNN8" s="86"/>
      <c r="GNO8" s="86"/>
      <c r="GNP8" s="86"/>
      <c r="GNQ8" s="86"/>
      <c r="GNR8" s="86"/>
      <c r="GNS8" s="86"/>
      <c r="GNT8" s="86"/>
      <c r="GNU8" s="86"/>
      <c r="GNV8" s="86"/>
      <c r="GNW8" s="86"/>
      <c r="GNX8" s="86"/>
      <c r="GNY8" s="86"/>
      <c r="GNZ8" s="86"/>
      <c r="GOA8" s="86"/>
      <c r="GOB8" s="86"/>
      <c r="GOC8" s="86"/>
      <c r="GOD8" s="86"/>
      <c r="GOE8" s="86"/>
      <c r="GOF8" s="86"/>
      <c r="GOG8" s="86"/>
      <c r="GOH8" s="86"/>
      <c r="GOI8" s="86"/>
      <c r="GOJ8" s="86"/>
      <c r="GOK8" s="86"/>
      <c r="GOL8" s="86"/>
      <c r="GOM8" s="86"/>
      <c r="GON8" s="86"/>
      <c r="GOO8" s="86"/>
      <c r="GOP8" s="86"/>
      <c r="GOQ8" s="86"/>
      <c r="GOR8" s="86"/>
      <c r="GOS8" s="86"/>
      <c r="GOT8" s="86"/>
      <c r="GOU8" s="86"/>
      <c r="GOV8" s="86"/>
      <c r="GOW8" s="86"/>
      <c r="GOX8" s="86"/>
      <c r="GOY8" s="86"/>
      <c r="GOZ8" s="86"/>
      <c r="GPA8" s="86"/>
      <c r="GPB8" s="86"/>
      <c r="GPC8" s="86"/>
      <c r="GPD8" s="86"/>
      <c r="GPE8" s="86"/>
      <c r="GPF8" s="86"/>
      <c r="GPG8" s="86"/>
      <c r="GPH8" s="86"/>
      <c r="GPI8" s="86"/>
      <c r="GPJ8" s="86"/>
      <c r="GPK8" s="86"/>
      <c r="GPL8" s="86"/>
      <c r="GPM8" s="86"/>
      <c r="GPN8" s="86"/>
      <c r="GPO8" s="86"/>
      <c r="GPP8" s="86"/>
      <c r="GPQ8" s="86"/>
      <c r="GPR8" s="86"/>
      <c r="GPS8" s="86"/>
      <c r="GPT8" s="86"/>
      <c r="GPU8" s="86"/>
      <c r="GPV8" s="86"/>
      <c r="GPW8" s="86"/>
      <c r="GPX8" s="86"/>
      <c r="GPY8" s="86"/>
      <c r="GPZ8" s="86"/>
      <c r="GQA8" s="86"/>
      <c r="GQB8" s="86"/>
      <c r="GQC8" s="86"/>
      <c r="GQD8" s="86"/>
      <c r="GQE8" s="86"/>
      <c r="GQF8" s="86"/>
      <c r="GQG8" s="86"/>
      <c r="GQH8" s="86"/>
      <c r="GQI8" s="86"/>
      <c r="GQJ8" s="86"/>
      <c r="GQK8" s="86"/>
      <c r="GQL8" s="86"/>
      <c r="GQM8" s="86"/>
      <c r="GQN8" s="86"/>
      <c r="GQO8" s="86"/>
      <c r="GQP8" s="86"/>
      <c r="GQQ8" s="86"/>
      <c r="GQR8" s="86"/>
      <c r="GQS8" s="86"/>
      <c r="GQT8" s="86"/>
      <c r="GQU8" s="86"/>
      <c r="GQV8" s="86"/>
      <c r="GQW8" s="86"/>
      <c r="GQX8" s="86"/>
      <c r="GQY8" s="86"/>
      <c r="GQZ8" s="86"/>
      <c r="GRA8" s="86"/>
      <c r="GRB8" s="86"/>
      <c r="GRC8" s="86"/>
      <c r="GRD8" s="86"/>
      <c r="GRE8" s="86"/>
      <c r="GRF8" s="86"/>
      <c r="GRG8" s="86"/>
      <c r="GRH8" s="86"/>
      <c r="GRI8" s="86"/>
      <c r="GRJ8" s="86"/>
      <c r="GRK8" s="86"/>
      <c r="GRL8" s="86"/>
      <c r="GRM8" s="86"/>
      <c r="GRN8" s="86"/>
      <c r="GRO8" s="86"/>
      <c r="GRP8" s="86"/>
      <c r="GRQ8" s="86"/>
      <c r="GRR8" s="86"/>
      <c r="GRS8" s="86"/>
      <c r="GRT8" s="86"/>
      <c r="GRU8" s="86"/>
      <c r="GRV8" s="86"/>
      <c r="GRW8" s="86"/>
      <c r="GRX8" s="86"/>
      <c r="GRY8" s="86"/>
      <c r="GRZ8" s="86"/>
      <c r="GSA8" s="86"/>
      <c r="GSB8" s="86"/>
      <c r="GSC8" s="86"/>
      <c r="GSD8" s="86"/>
      <c r="GSE8" s="86"/>
      <c r="GSF8" s="86"/>
      <c r="GSG8" s="86"/>
      <c r="GSH8" s="86"/>
      <c r="GSI8" s="86"/>
      <c r="GSJ8" s="86"/>
      <c r="GSK8" s="86"/>
      <c r="GSL8" s="86"/>
      <c r="GSM8" s="86"/>
      <c r="GSN8" s="86"/>
      <c r="GSO8" s="86"/>
      <c r="GSP8" s="86"/>
      <c r="GSQ8" s="86"/>
      <c r="GSR8" s="86"/>
      <c r="GSS8" s="86"/>
      <c r="GST8" s="86"/>
      <c r="GSU8" s="86"/>
      <c r="GSV8" s="86"/>
      <c r="GSW8" s="86"/>
      <c r="GSX8" s="86"/>
      <c r="GSY8" s="86"/>
      <c r="GSZ8" s="86"/>
      <c r="GTA8" s="86"/>
      <c r="GTB8" s="86"/>
      <c r="GTC8" s="86"/>
      <c r="GTD8" s="86"/>
      <c r="GTE8" s="86"/>
      <c r="GTF8" s="86"/>
      <c r="GTG8" s="86"/>
      <c r="GTH8" s="86"/>
      <c r="GTI8" s="86"/>
      <c r="GTJ8" s="86"/>
      <c r="GTK8" s="86"/>
      <c r="GTL8" s="86"/>
      <c r="GTM8" s="86"/>
      <c r="GTN8" s="86"/>
      <c r="GTO8" s="86"/>
      <c r="GTP8" s="86"/>
      <c r="GTQ8" s="86"/>
      <c r="GTR8" s="86"/>
      <c r="GTS8" s="86"/>
      <c r="GTT8" s="86"/>
      <c r="GTU8" s="86"/>
      <c r="GTV8" s="86"/>
      <c r="GTW8" s="86"/>
      <c r="GTX8" s="86"/>
      <c r="GTY8" s="86"/>
      <c r="GTZ8" s="86"/>
      <c r="GUA8" s="86"/>
      <c r="GUB8" s="86"/>
      <c r="GUC8" s="86"/>
      <c r="GUD8" s="86"/>
      <c r="GUE8" s="86"/>
      <c r="GUF8" s="86"/>
      <c r="GUG8" s="86"/>
      <c r="GUH8" s="86"/>
      <c r="GUI8" s="86"/>
      <c r="GUJ8" s="86"/>
      <c r="GUK8" s="86"/>
      <c r="GUL8" s="86"/>
      <c r="GUM8" s="86"/>
      <c r="GUN8" s="86"/>
      <c r="GUO8" s="86"/>
      <c r="GUP8" s="86"/>
      <c r="GUQ8" s="86"/>
      <c r="GUR8" s="86"/>
      <c r="GUS8" s="86"/>
      <c r="GUT8" s="86"/>
      <c r="GUU8" s="86"/>
      <c r="GUV8" s="86"/>
      <c r="GUW8" s="86"/>
      <c r="GUX8" s="86"/>
      <c r="GUY8" s="86"/>
      <c r="GUZ8" s="86"/>
      <c r="GVA8" s="86"/>
      <c r="GVB8" s="86"/>
      <c r="GVC8" s="86"/>
      <c r="GVD8" s="86"/>
      <c r="GVE8" s="86"/>
      <c r="GVF8" s="86"/>
      <c r="GVG8" s="86"/>
      <c r="GVH8" s="86"/>
      <c r="GVI8" s="86"/>
      <c r="GVJ8" s="86"/>
      <c r="GVK8" s="86"/>
      <c r="GVL8" s="86"/>
      <c r="GVM8" s="86"/>
      <c r="GVN8" s="86"/>
      <c r="GVO8" s="86"/>
      <c r="GVP8" s="86"/>
      <c r="GVQ8" s="86"/>
      <c r="GVR8" s="86"/>
      <c r="GVS8" s="86"/>
      <c r="GVT8" s="86"/>
      <c r="GVU8" s="86"/>
      <c r="GVV8" s="86"/>
      <c r="GVW8" s="86"/>
      <c r="GVX8" s="86"/>
      <c r="GVY8" s="86"/>
      <c r="GVZ8" s="86"/>
      <c r="GWA8" s="86"/>
      <c r="GWB8" s="86"/>
      <c r="GWC8" s="86"/>
      <c r="GWD8" s="86"/>
      <c r="GWE8" s="86"/>
      <c r="GWF8" s="86"/>
      <c r="GWG8" s="86"/>
      <c r="GWH8" s="86"/>
      <c r="GWI8" s="86"/>
      <c r="GWJ8" s="86"/>
      <c r="GWK8" s="86"/>
      <c r="GWL8" s="86"/>
      <c r="GWM8" s="86"/>
      <c r="GWN8" s="86"/>
      <c r="GWO8" s="86"/>
      <c r="GWP8" s="86"/>
      <c r="GWQ8" s="86"/>
      <c r="GWR8" s="86"/>
      <c r="GWS8" s="86"/>
      <c r="GWT8" s="86"/>
      <c r="GWU8" s="86"/>
      <c r="GWV8" s="86"/>
      <c r="GWW8" s="86"/>
      <c r="GWX8" s="86"/>
      <c r="GWY8" s="86"/>
      <c r="GWZ8" s="86"/>
      <c r="GXA8" s="86"/>
      <c r="GXB8" s="86"/>
      <c r="GXC8" s="86"/>
      <c r="GXD8" s="86"/>
      <c r="GXE8" s="86"/>
      <c r="GXF8" s="86"/>
      <c r="GXG8" s="86"/>
      <c r="GXH8" s="86"/>
      <c r="GXI8" s="86"/>
      <c r="GXJ8" s="86"/>
      <c r="GXK8" s="86"/>
      <c r="GXL8" s="86"/>
      <c r="GXM8" s="86"/>
      <c r="GXN8" s="86"/>
      <c r="GXO8" s="86"/>
      <c r="GXP8" s="86"/>
      <c r="GXQ8" s="86"/>
      <c r="GXR8" s="86"/>
      <c r="GXS8" s="86"/>
      <c r="GXT8" s="86"/>
      <c r="GXU8" s="86"/>
      <c r="GXV8" s="86"/>
      <c r="GXW8" s="86"/>
      <c r="GXX8" s="86"/>
      <c r="GXY8" s="86"/>
      <c r="GXZ8" s="86"/>
      <c r="GYA8" s="86"/>
      <c r="GYB8" s="86"/>
      <c r="GYC8" s="86"/>
      <c r="GYD8" s="86"/>
      <c r="GYE8" s="86"/>
      <c r="GYF8" s="86"/>
      <c r="GYG8" s="86"/>
      <c r="GYH8" s="86"/>
      <c r="GYI8" s="86"/>
      <c r="GYJ8" s="86"/>
      <c r="GYK8" s="86"/>
      <c r="GYL8" s="86"/>
      <c r="GYM8" s="86"/>
      <c r="GYN8" s="86"/>
      <c r="GYO8" s="86"/>
      <c r="GYP8" s="86"/>
      <c r="GYQ8" s="86"/>
      <c r="GYR8" s="86"/>
      <c r="GYS8" s="86"/>
      <c r="GYT8" s="86"/>
      <c r="GYU8" s="86"/>
      <c r="GYV8" s="86"/>
      <c r="GYW8" s="86"/>
      <c r="GYX8" s="86"/>
      <c r="GYY8" s="86"/>
      <c r="GYZ8" s="86"/>
      <c r="GZA8" s="86"/>
      <c r="GZB8" s="86"/>
      <c r="GZC8" s="86"/>
      <c r="GZD8" s="86"/>
      <c r="GZE8" s="86"/>
      <c r="GZF8" s="86"/>
      <c r="GZG8" s="86"/>
      <c r="GZH8" s="86"/>
      <c r="GZI8" s="86"/>
      <c r="GZJ8" s="86"/>
      <c r="GZK8" s="86"/>
      <c r="GZL8" s="86"/>
      <c r="GZM8" s="86"/>
      <c r="GZN8" s="86"/>
      <c r="GZO8" s="86"/>
      <c r="GZP8" s="86"/>
      <c r="GZQ8" s="86"/>
      <c r="GZR8" s="86"/>
      <c r="GZS8" s="86"/>
      <c r="GZT8" s="86"/>
      <c r="GZU8" s="86"/>
      <c r="GZV8" s="86"/>
      <c r="GZW8" s="86"/>
      <c r="GZX8" s="86"/>
      <c r="GZY8" s="86"/>
      <c r="GZZ8" s="86"/>
      <c r="HAA8" s="86"/>
      <c r="HAB8" s="86"/>
      <c r="HAC8" s="86"/>
      <c r="HAD8" s="86"/>
      <c r="HAE8" s="86"/>
      <c r="HAF8" s="86"/>
      <c r="HAG8" s="86"/>
      <c r="HAH8" s="86"/>
      <c r="HAI8" s="86"/>
      <c r="HAJ8" s="86"/>
      <c r="HAK8" s="86"/>
      <c r="HAL8" s="86"/>
      <c r="HAM8" s="86"/>
      <c r="HAN8" s="86"/>
      <c r="HAO8" s="86"/>
      <c r="HAP8" s="86"/>
      <c r="HAQ8" s="86"/>
      <c r="HAR8" s="86"/>
      <c r="HAS8" s="86"/>
      <c r="HAT8" s="86"/>
      <c r="HAU8" s="86"/>
      <c r="HAV8" s="86"/>
      <c r="HAW8" s="86"/>
      <c r="HAX8" s="86"/>
      <c r="HAY8" s="86"/>
      <c r="HAZ8" s="86"/>
      <c r="HBA8" s="86"/>
      <c r="HBB8" s="86"/>
      <c r="HBC8" s="86"/>
      <c r="HBD8" s="86"/>
      <c r="HBE8" s="86"/>
      <c r="HBF8" s="86"/>
      <c r="HBG8" s="86"/>
      <c r="HBH8" s="86"/>
      <c r="HBI8" s="86"/>
      <c r="HBJ8" s="86"/>
      <c r="HBK8" s="86"/>
      <c r="HBL8" s="86"/>
      <c r="HBM8" s="86"/>
      <c r="HBN8" s="86"/>
      <c r="HBO8" s="86"/>
      <c r="HBP8" s="86"/>
      <c r="HBQ8" s="86"/>
      <c r="HBR8" s="86"/>
      <c r="HBS8" s="86"/>
      <c r="HBT8" s="86"/>
      <c r="HBU8" s="86"/>
      <c r="HBV8" s="86"/>
      <c r="HBW8" s="86"/>
      <c r="HBX8" s="86"/>
      <c r="HBY8" s="86"/>
      <c r="HBZ8" s="86"/>
      <c r="HCA8" s="86"/>
      <c r="HCB8" s="86"/>
      <c r="HCC8" s="86"/>
      <c r="HCD8" s="86"/>
      <c r="HCE8" s="86"/>
      <c r="HCF8" s="86"/>
      <c r="HCG8" s="86"/>
      <c r="HCH8" s="86"/>
      <c r="HCI8" s="86"/>
      <c r="HCJ8" s="86"/>
      <c r="HCK8" s="86"/>
      <c r="HCL8" s="86"/>
      <c r="HCM8" s="86"/>
      <c r="HCN8" s="86"/>
      <c r="HCO8" s="86"/>
      <c r="HCP8" s="86"/>
      <c r="HCQ8" s="86"/>
      <c r="HCR8" s="86"/>
      <c r="HCS8" s="86"/>
      <c r="HCT8" s="86"/>
      <c r="HCU8" s="86"/>
      <c r="HCV8" s="86"/>
      <c r="HCW8" s="86"/>
      <c r="HCX8" s="86"/>
      <c r="HCY8" s="86"/>
      <c r="HCZ8" s="86"/>
      <c r="HDA8" s="86"/>
      <c r="HDB8" s="86"/>
      <c r="HDC8" s="86"/>
      <c r="HDD8" s="86"/>
      <c r="HDE8" s="86"/>
      <c r="HDF8" s="86"/>
      <c r="HDG8" s="86"/>
      <c r="HDH8" s="86"/>
      <c r="HDI8" s="86"/>
      <c r="HDJ8" s="86"/>
      <c r="HDK8" s="86"/>
      <c r="HDL8" s="86"/>
      <c r="HDM8" s="86"/>
      <c r="HDN8" s="86"/>
      <c r="HDO8" s="86"/>
      <c r="HDP8" s="86"/>
      <c r="HDQ8" s="86"/>
      <c r="HDR8" s="86"/>
      <c r="HDS8" s="86"/>
      <c r="HDT8" s="86"/>
      <c r="HDU8" s="86"/>
      <c r="HDV8" s="86"/>
      <c r="HDW8" s="86"/>
      <c r="HDX8" s="86"/>
      <c r="HDY8" s="86"/>
      <c r="HDZ8" s="86"/>
      <c r="HEA8" s="86"/>
      <c r="HEB8" s="86"/>
      <c r="HEC8" s="86"/>
      <c r="HED8" s="86"/>
      <c r="HEE8" s="86"/>
      <c r="HEF8" s="86"/>
      <c r="HEG8" s="86"/>
      <c r="HEH8" s="86"/>
      <c r="HEI8" s="86"/>
      <c r="HEJ8" s="86"/>
      <c r="HEK8" s="86"/>
      <c r="HEL8" s="86"/>
      <c r="HEM8" s="86"/>
      <c r="HEN8" s="86"/>
      <c r="HEO8" s="86"/>
      <c r="HEP8" s="86"/>
      <c r="HEQ8" s="86"/>
      <c r="HER8" s="86"/>
      <c r="HES8" s="86"/>
      <c r="HET8" s="86"/>
      <c r="HEU8" s="86"/>
      <c r="HEV8" s="86"/>
      <c r="HEW8" s="86"/>
      <c r="HEX8" s="86"/>
      <c r="HEY8" s="86"/>
      <c r="HEZ8" s="86"/>
      <c r="HFA8" s="86"/>
      <c r="HFB8" s="86"/>
      <c r="HFC8" s="86"/>
      <c r="HFD8" s="86"/>
      <c r="HFE8" s="86"/>
      <c r="HFF8" s="86"/>
      <c r="HFG8" s="86"/>
      <c r="HFH8" s="86"/>
      <c r="HFI8" s="86"/>
      <c r="HFJ8" s="86"/>
      <c r="HFK8" s="86"/>
      <c r="HFL8" s="86"/>
      <c r="HFM8" s="86"/>
      <c r="HFN8" s="86"/>
      <c r="HFO8" s="86"/>
      <c r="HFP8" s="86"/>
      <c r="HFQ8" s="86"/>
      <c r="HFR8" s="86"/>
      <c r="HFS8" s="86"/>
      <c r="HFT8" s="86"/>
      <c r="HFU8" s="86"/>
      <c r="HFV8" s="86"/>
      <c r="HFW8" s="86"/>
      <c r="HFX8" s="86"/>
      <c r="HFY8" s="86"/>
      <c r="HFZ8" s="86"/>
      <c r="HGA8" s="86"/>
      <c r="HGB8" s="86"/>
      <c r="HGC8" s="86"/>
      <c r="HGD8" s="86"/>
      <c r="HGE8" s="86"/>
      <c r="HGF8" s="86"/>
      <c r="HGG8" s="86"/>
      <c r="HGH8" s="86"/>
      <c r="HGI8" s="86"/>
      <c r="HGJ8" s="86"/>
      <c r="HGK8" s="86"/>
      <c r="HGL8" s="86"/>
      <c r="HGM8" s="86"/>
      <c r="HGN8" s="86"/>
      <c r="HGO8" s="86"/>
      <c r="HGP8" s="86"/>
      <c r="HGQ8" s="86"/>
      <c r="HGR8" s="86"/>
      <c r="HGS8" s="86"/>
      <c r="HGT8" s="86"/>
      <c r="HGU8" s="86"/>
      <c r="HGV8" s="86"/>
      <c r="HGW8" s="86"/>
      <c r="HGX8" s="86"/>
      <c r="HGY8" s="86"/>
      <c r="HGZ8" s="86"/>
      <c r="HHA8" s="86"/>
      <c r="HHB8" s="86"/>
      <c r="HHC8" s="86"/>
      <c r="HHD8" s="86"/>
      <c r="HHE8" s="86"/>
      <c r="HHF8" s="86"/>
      <c r="HHG8" s="86"/>
      <c r="HHH8" s="86"/>
      <c r="HHI8" s="86"/>
      <c r="HHJ8" s="86"/>
      <c r="HHK8" s="86"/>
      <c r="HHL8" s="86"/>
      <c r="HHM8" s="86"/>
      <c r="HHN8" s="86"/>
      <c r="HHO8" s="86"/>
      <c r="HHP8" s="86"/>
      <c r="HHQ8" s="86"/>
      <c r="HHR8" s="86"/>
      <c r="HHS8" s="86"/>
      <c r="HHT8" s="86"/>
      <c r="HHU8" s="86"/>
      <c r="HHV8" s="86"/>
      <c r="HHW8" s="86"/>
      <c r="HHX8" s="86"/>
      <c r="HHY8" s="86"/>
      <c r="HHZ8" s="86"/>
      <c r="HIA8" s="86"/>
      <c r="HIB8" s="86"/>
      <c r="HIC8" s="86"/>
      <c r="HID8" s="86"/>
      <c r="HIE8" s="86"/>
      <c r="HIF8" s="86"/>
      <c r="HIG8" s="86"/>
      <c r="HIH8" s="86"/>
      <c r="HII8" s="86"/>
      <c r="HIJ8" s="86"/>
      <c r="HIK8" s="86"/>
      <c r="HIL8" s="86"/>
      <c r="HIM8" s="86"/>
      <c r="HIN8" s="86"/>
      <c r="HIO8" s="86"/>
      <c r="HIP8" s="86"/>
      <c r="HIQ8" s="86"/>
      <c r="HIR8" s="86"/>
      <c r="HIS8" s="86"/>
      <c r="HIT8" s="86"/>
      <c r="HIU8" s="86"/>
      <c r="HIV8" s="86"/>
      <c r="HIW8" s="86"/>
      <c r="HIX8" s="86"/>
      <c r="HIY8" s="86"/>
      <c r="HIZ8" s="86"/>
      <c r="HJA8" s="86"/>
      <c r="HJB8" s="86"/>
      <c r="HJC8" s="86"/>
      <c r="HJD8" s="86"/>
      <c r="HJE8" s="86"/>
      <c r="HJF8" s="86"/>
      <c r="HJG8" s="86"/>
      <c r="HJH8" s="86"/>
      <c r="HJI8" s="86"/>
      <c r="HJJ8" s="86"/>
      <c r="HJK8" s="86"/>
      <c r="HJL8" s="86"/>
      <c r="HJM8" s="86"/>
      <c r="HJN8" s="86"/>
      <c r="HJO8" s="86"/>
      <c r="HJP8" s="86"/>
      <c r="HJQ8" s="86"/>
      <c r="HJR8" s="86"/>
      <c r="HJS8" s="86"/>
      <c r="HJT8" s="86"/>
      <c r="HJU8" s="86"/>
      <c r="HJV8" s="86"/>
      <c r="HJW8" s="86"/>
      <c r="HJX8" s="86"/>
      <c r="HJY8" s="86"/>
      <c r="HJZ8" s="86"/>
      <c r="HKA8" s="86"/>
      <c r="HKB8" s="86"/>
      <c r="HKC8" s="86"/>
      <c r="HKD8" s="86"/>
      <c r="HKE8" s="86"/>
      <c r="HKF8" s="86"/>
      <c r="HKG8" s="86"/>
      <c r="HKH8" s="86"/>
      <c r="HKI8" s="86"/>
      <c r="HKJ8" s="86"/>
      <c r="HKK8" s="86"/>
      <c r="HKL8" s="86"/>
      <c r="HKM8" s="86"/>
      <c r="HKN8" s="86"/>
      <c r="HKO8" s="86"/>
      <c r="HKP8" s="86"/>
      <c r="HKQ8" s="86"/>
      <c r="HKR8" s="86"/>
      <c r="HKS8" s="86"/>
      <c r="HKT8" s="86"/>
      <c r="HKU8" s="86"/>
      <c r="HKV8" s="86"/>
      <c r="HKW8" s="86"/>
      <c r="HKX8" s="86"/>
      <c r="HKY8" s="86"/>
      <c r="HKZ8" s="86"/>
      <c r="HLA8" s="86"/>
      <c r="HLB8" s="86"/>
      <c r="HLC8" s="86"/>
      <c r="HLD8" s="86"/>
      <c r="HLE8" s="86"/>
      <c r="HLF8" s="86"/>
      <c r="HLG8" s="86"/>
      <c r="HLH8" s="86"/>
      <c r="HLI8" s="86"/>
      <c r="HLJ8" s="86"/>
      <c r="HLK8" s="86"/>
      <c r="HLL8" s="86"/>
      <c r="HLM8" s="86"/>
      <c r="HLN8" s="86"/>
      <c r="HLO8" s="86"/>
      <c r="HLP8" s="86"/>
      <c r="HLQ8" s="86"/>
      <c r="HLR8" s="86"/>
      <c r="HLS8" s="86"/>
      <c r="HLT8" s="86"/>
      <c r="HLU8" s="86"/>
      <c r="HLV8" s="86"/>
      <c r="HLW8" s="86"/>
      <c r="HLX8" s="86"/>
      <c r="HLY8" s="86"/>
      <c r="HLZ8" s="86"/>
      <c r="HMA8" s="86"/>
      <c r="HMB8" s="86"/>
      <c r="HMC8" s="86"/>
      <c r="HMD8" s="86"/>
      <c r="HME8" s="86"/>
      <c r="HMF8" s="86"/>
      <c r="HMG8" s="86"/>
      <c r="HMH8" s="86"/>
      <c r="HMI8" s="86"/>
      <c r="HMJ8" s="86"/>
      <c r="HMK8" s="86"/>
      <c r="HML8" s="86"/>
      <c r="HMM8" s="86"/>
      <c r="HMN8" s="86"/>
      <c r="HMO8" s="86"/>
      <c r="HMP8" s="86"/>
      <c r="HMQ8" s="86"/>
      <c r="HMR8" s="86"/>
      <c r="HMS8" s="86"/>
      <c r="HMT8" s="86"/>
      <c r="HMU8" s="86"/>
      <c r="HMV8" s="86"/>
      <c r="HMW8" s="86"/>
      <c r="HMX8" s="86"/>
      <c r="HMY8" s="86"/>
      <c r="HMZ8" s="86"/>
      <c r="HNA8" s="86"/>
      <c r="HNB8" s="86"/>
      <c r="HNC8" s="86"/>
      <c r="HND8" s="86"/>
      <c r="HNE8" s="86"/>
      <c r="HNF8" s="86"/>
      <c r="HNG8" s="86"/>
      <c r="HNH8" s="86"/>
      <c r="HNI8" s="86"/>
      <c r="HNJ8" s="86"/>
      <c r="HNK8" s="86"/>
      <c r="HNL8" s="86"/>
      <c r="HNM8" s="86"/>
      <c r="HNN8" s="86"/>
      <c r="HNO8" s="86"/>
      <c r="HNP8" s="86"/>
      <c r="HNQ8" s="86"/>
      <c r="HNR8" s="86"/>
      <c r="HNS8" s="86"/>
      <c r="HNT8" s="86"/>
      <c r="HNU8" s="86"/>
      <c r="HNV8" s="86"/>
      <c r="HNW8" s="86"/>
      <c r="HNX8" s="86"/>
      <c r="HNY8" s="86"/>
      <c r="HNZ8" s="86"/>
      <c r="HOA8" s="86"/>
      <c r="HOB8" s="86"/>
      <c r="HOC8" s="86"/>
      <c r="HOD8" s="86"/>
      <c r="HOE8" s="86"/>
      <c r="HOF8" s="86"/>
      <c r="HOG8" s="86"/>
      <c r="HOH8" s="86"/>
      <c r="HOI8" s="86"/>
      <c r="HOJ8" s="86"/>
      <c r="HOK8" s="86"/>
      <c r="HOL8" s="86"/>
      <c r="HOM8" s="86"/>
      <c r="HON8" s="86"/>
      <c r="HOO8" s="86"/>
      <c r="HOP8" s="86"/>
      <c r="HOQ8" s="86"/>
      <c r="HOR8" s="86"/>
      <c r="HOS8" s="86"/>
      <c r="HOT8" s="86"/>
      <c r="HOU8" s="86"/>
      <c r="HOV8" s="86"/>
      <c r="HOW8" s="86"/>
      <c r="HOX8" s="86"/>
      <c r="HOY8" s="86"/>
      <c r="HOZ8" s="86"/>
      <c r="HPA8" s="86"/>
      <c r="HPB8" s="86"/>
      <c r="HPC8" s="86"/>
      <c r="HPD8" s="86"/>
      <c r="HPE8" s="86"/>
      <c r="HPF8" s="86"/>
      <c r="HPG8" s="86"/>
      <c r="HPH8" s="86"/>
      <c r="HPI8" s="86"/>
      <c r="HPJ8" s="86"/>
      <c r="HPK8" s="86"/>
      <c r="HPL8" s="86"/>
      <c r="HPM8" s="86"/>
      <c r="HPN8" s="86"/>
      <c r="HPO8" s="86"/>
      <c r="HPP8" s="86"/>
      <c r="HPQ8" s="86"/>
      <c r="HPR8" s="86"/>
      <c r="HPS8" s="86"/>
      <c r="HPT8" s="86"/>
      <c r="HPU8" s="86"/>
      <c r="HPV8" s="86"/>
      <c r="HPW8" s="86"/>
      <c r="HPX8" s="86"/>
      <c r="HPY8" s="86"/>
      <c r="HPZ8" s="86"/>
      <c r="HQA8" s="86"/>
      <c r="HQB8" s="86"/>
      <c r="HQC8" s="86"/>
      <c r="HQD8" s="86"/>
      <c r="HQE8" s="86"/>
      <c r="HQF8" s="86"/>
      <c r="HQG8" s="86"/>
      <c r="HQH8" s="86"/>
      <c r="HQI8" s="86"/>
      <c r="HQJ8" s="86"/>
      <c r="HQK8" s="86"/>
      <c r="HQL8" s="86"/>
      <c r="HQM8" s="86"/>
      <c r="HQN8" s="86"/>
      <c r="HQO8" s="86"/>
      <c r="HQP8" s="86"/>
      <c r="HQQ8" s="86"/>
      <c r="HQR8" s="86"/>
      <c r="HQS8" s="86"/>
      <c r="HQT8" s="86"/>
      <c r="HQU8" s="86"/>
      <c r="HQV8" s="86"/>
      <c r="HQW8" s="86"/>
      <c r="HQX8" s="86"/>
      <c r="HQY8" s="86"/>
      <c r="HQZ8" s="86"/>
      <c r="HRA8" s="86"/>
      <c r="HRB8" s="86"/>
      <c r="HRC8" s="86"/>
      <c r="HRD8" s="86"/>
      <c r="HRE8" s="86"/>
      <c r="HRF8" s="86"/>
      <c r="HRG8" s="86"/>
      <c r="HRH8" s="86"/>
      <c r="HRI8" s="86"/>
      <c r="HRJ8" s="86"/>
      <c r="HRK8" s="86"/>
      <c r="HRL8" s="86"/>
      <c r="HRM8" s="86"/>
      <c r="HRN8" s="86"/>
      <c r="HRO8" s="86"/>
      <c r="HRP8" s="86"/>
      <c r="HRQ8" s="86"/>
      <c r="HRR8" s="86"/>
      <c r="HRS8" s="86"/>
      <c r="HRT8" s="86"/>
      <c r="HRU8" s="86"/>
      <c r="HRV8" s="86"/>
      <c r="HRW8" s="86"/>
      <c r="HRX8" s="86"/>
      <c r="HRY8" s="86"/>
      <c r="HRZ8" s="86"/>
      <c r="HSA8" s="86"/>
      <c r="HSB8" s="86"/>
      <c r="HSC8" s="86"/>
      <c r="HSD8" s="86"/>
      <c r="HSE8" s="86"/>
      <c r="HSF8" s="86"/>
      <c r="HSG8" s="86"/>
      <c r="HSH8" s="86"/>
      <c r="HSI8" s="86"/>
      <c r="HSJ8" s="86"/>
      <c r="HSK8" s="86"/>
      <c r="HSL8" s="86"/>
      <c r="HSM8" s="86"/>
      <c r="HSN8" s="86"/>
      <c r="HSO8" s="86"/>
      <c r="HSP8" s="86"/>
      <c r="HSQ8" s="86"/>
      <c r="HSR8" s="86"/>
      <c r="HSS8" s="86"/>
      <c r="HST8" s="86"/>
      <c r="HSU8" s="86"/>
      <c r="HSV8" s="86"/>
      <c r="HSW8" s="86"/>
      <c r="HSX8" s="86"/>
      <c r="HSY8" s="86"/>
      <c r="HSZ8" s="86"/>
      <c r="HTA8" s="86"/>
      <c r="HTB8" s="86"/>
      <c r="HTC8" s="86"/>
      <c r="HTD8" s="86"/>
      <c r="HTE8" s="86"/>
      <c r="HTF8" s="86"/>
      <c r="HTG8" s="86"/>
      <c r="HTH8" s="86"/>
      <c r="HTI8" s="86"/>
      <c r="HTJ8" s="86"/>
      <c r="HTK8" s="86"/>
      <c r="HTL8" s="86"/>
      <c r="HTM8" s="86"/>
      <c r="HTN8" s="86"/>
      <c r="HTO8" s="86"/>
      <c r="HTP8" s="86"/>
      <c r="HTQ8" s="86"/>
      <c r="HTR8" s="86"/>
      <c r="HTS8" s="86"/>
      <c r="HTT8" s="86"/>
      <c r="HTU8" s="86"/>
      <c r="HTV8" s="86"/>
      <c r="HTW8" s="86"/>
      <c r="HTX8" s="86"/>
      <c r="HTY8" s="86"/>
      <c r="HTZ8" s="86"/>
      <c r="HUA8" s="86"/>
      <c r="HUB8" s="86"/>
      <c r="HUC8" s="86"/>
      <c r="HUD8" s="86"/>
      <c r="HUE8" s="86"/>
      <c r="HUF8" s="86"/>
      <c r="HUG8" s="86"/>
      <c r="HUH8" s="86"/>
      <c r="HUI8" s="86"/>
      <c r="HUJ8" s="86"/>
      <c r="HUK8" s="86"/>
      <c r="HUL8" s="86"/>
      <c r="HUM8" s="86"/>
      <c r="HUN8" s="86"/>
      <c r="HUO8" s="86"/>
      <c r="HUP8" s="86"/>
      <c r="HUQ8" s="86"/>
      <c r="HUR8" s="86"/>
      <c r="HUS8" s="86"/>
      <c r="HUT8" s="86"/>
      <c r="HUU8" s="86"/>
      <c r="HUV8" s="86"/>
      <c r="HUW8" s="86"/>
      <c r="HUX8" s="86"/>
      <c r="HUY8" s="86"/>
      <c r="HUZ8" s="86"/>
      <c r="HVA8" s="86"/>
      <c r="HVB8" s="86"/>
      <c r="HVC8" s="86"/>
      <c r="HVD8" s="86"/>
      <c r="HVE8" s="86"/>
      <c r="HVF8" s="86"/>
      <c r="HVG8" s="86"/>
      <c r="HVH8" s="86"/>
      <c r="HVI8" s="86"/>
      <c r="HVJ8" s="86"/>
      <c r="HVK8" s="86"/>
      <c r="HVL8" s="86"/>
      <c r="HVM8" s="86"/>
      <c r="HVN8" s="86"/>
      <c r="HVO8" s="86"/>
      <c r="HVP8" s="86"/>
      <c r="HVQ8" s="86"/>
      <c r="HVR8" s="86"/>
      <c r="HVS8" s="86"/>
      <c r="HVT8" s="86"/>
      <c r="HVU8" s="86"/>
      <c r="HVV8" s="86"/>
      <c r="HVW8" s="86"/>
      <c r="HVX8" s="86"/>
      <c r="HVY8" s="86"/>
      <c r="HVZ8" s="86"/>
      <c r="HWA8" s="86"/>
      <c r="HWB8" s="86"/>
      <c r="HWC8" s="86"/>
      <c r="HWD8" s="86"/>
      <c r="HWE8" s="86"/>
      <c r="HWF8" s="86"/>
      <c r="HWG8" s="86"/>
      <c r="HWH8" s="86"/>
      <c r="HWI8" s="86"/>
      <c r="HWJ8" s="86"/>
      <c r="HWK8" s="86"/>
      <c r="HWL8" s="86"/>
      <c r="HWM8" s="86"/>
      <c r="HWN8" s="86"/>
      <c r="HWO8" s="86"/>
      <c r="HWP8" s="86"/>
      <c r="HWQ8" s="86"/>
      <c r="HWR8" s="86"/>
      <c r="HWS8" s="86"/>
      <c r="HWT8" s="86"/>
      <c r="HWU8" s="86"/>
      <c r="HWV8" s="86"/>
      <c r="HWW8" s="86"/>
      <c r="HWX8" s="86"/>
      <c r="HWY8" s="86"/>
      <c r="HWZ8" s="86"/>
      <c r="HXA8" s="86"/>
      <c r="HXB8" s="86"/>
      <c r="HXC8" s="86"/>
      <c r="HXD8" s="86"/>
      <c r="HXE8" s="86"/>
      <c r="HXF8" s="86"/>
      <c r="HXG8" s="86"/>
      <c r="HXH8" s="86"/>
      <c r="HXI8" s="86"/>
      <c r="HXJ8" s="86"/>
      <c r="HXK8" s="86"/>
      <c r="HXL8" s="86"/>
      <c r="HXM8" s="86"/>
      <c r="HXN8" s="86"/>
      <c r="HXO8" s="86"/>
      <c r="HXP8" s="86"/>
      <c r="HXQ8" s="86"/>
      <c r="HXR8" s="86"/>
      <c r="HXS8" s="86"/>
      <c r="HXT8" s="86"/>
      <c r="HXU8" s="86"/>
      <c r="HXV8" s="86"/>
      <c r="HXW8" s="86"/>
      <c r="HXX8" s="86"/>
      <c r="HXY8" s="86"/>
      <c r="HXZ8" s="86"/>
      <c r="HYA8" s="86"/>
      <c r="HYB8" s="86"/>
      <c r="HYC8" s="86"/>
      <c r="HYD8" s="86"/>
      <c r="HYE8" s="86"/>
      <c r="HYF8" s="86"/>
      <c r="HYG8" s="86"/>
      <c r="HYH8" s="86"/>
      <c r="HYI8" s="86"/>
      <c r="HYJ8" s="86"/>
      <c r="HYK8" s="86"/>
      <c r="HYL8" s="86"/>
      <c r="HYM8" s="86"/>
      <c r="HYN8" s="86"/>
      <c r="HYO8" s="86"/>
      <c r="HYP8" s="86"/>
      <c r="HYQ8" s="86"/>
      <c r="HYR8" s="86"/>
      <c r="HYS8" s="86"/>
      <c r="HYT8" s="86"/>
      <c r="HYU8" s="86"/>
      <c r="HYV8" s="86"/>
      <c r="HYW8" s="86"/>
      <c r="HYX8" s="86"/>
      <c r="HYY8" s="86"/>
      <c r="HYZ8" s="86"/>
      <c r="HZA8" s="86"/>
      <c r="HZB8" s="86"/>
      <c r="HZC8" s="86"/>
      <c r="HZD8" s="86"/>
      <c r="HZE8" s="86"/>
      <c r="HZF8" s="86"/>
      <c r="HZG8" s="86"/>
      <c r="HZH8" s="86"/>
      <c r="HZI8" s="86"/>
      <c r="HZJ8" s="86"/>
      <c r="HZK8" s="86"/>
      <c r="HZL8" s="86"/>
      <c r="HZM8" s="86"/>
      <c r="HZN8" s="86"/>
      <c r="HZO8" s="86"/>
      <c r="HZP8" s="86"/>
      <c r="HZQ8" s="86"/>
      <c r="HZR8" s="86"/>
      <c r="HZS8" s="86"/>
      <c r="HZT8" s="86"/>
      <c r="HZU8" s="86"/>
      <c r="HZV8" s="86"/>
      <c r="HZW8" s="86"/>
      <c r="HZX8" s="86"/>
      <c r="HZY8" s="86"/>
      <c r="HZZ8" s="86"/>
      <c r="IAA8" s="86"/>
      <c r="IAB8" s="86"/>
      <c r="IAC8" s="86"/>
      <c r="IAD8" s="86"/>
      <c r="IAE8" s="86"/>
      <c r="IAF8" s="86"/>
      <c r="IAG8" s="86"/>
      <c r="IAH8" s="86"/>
      <c r="IAI8" s="86"/>
      <c r="IAJ8" s="86"/>
      <c r="IAK8" s="86"/>
      <c r="IAL8" s="86"/>
      <c r="IAM8" s="86"/>
      <c r="IAN8" s="86"/>
      <c r="IAO8" s="86"/>
      <c r="IAP8" s="86"/>
      <c r="IAQ8" s="86"/>
      <c r="IAR8" s="86"/>
      <c r="IAS8" s="86"/>
      <c r="IAT8" s="86"/>
      <c r="IAU8" s="86"/>
      <c r="IAV8" s="86"/>
      <c r="IAW8" s="86"/>
      <c r="IAX8" s="86"/>
      <c r="IAY8" s="86"/>
      <c r="IAZ8" s="86"/>
      <c r="IBA8" s="86"/>
      <c r="IBB8" s="86"/>
      <c r="IBC8" s="86"/>
      <c r="IBD8" s="86"/>
      <c r="IBE8" s="86"/>
      <c r="IBF8" s="86"/>
      <c r="IBG8" s="86"/>
      <c r="IBH8" s="86"/>
      <c r="IBI8" s="86"/>
      <c r="IBJ8" s="86"/>
      <c r="IBK8" s="86"/>
      <c r="IBL8" s="86"/>
      <c r="IBM8" s="86"/>
      <c r="IBN8" s="86"/>
      <c r="IBO8" s="86"/>
      <c r="IBP8" s="86"/>
      <c r="IBQ8" s="86"/>
      <c r="IBR8" s="86"/>
      <c r="IBS8" s="86"/>
      <c r="IBT8" s="86"/>
      <c r="IBU8" s="86"/>
      <c r="IBV8" s="86"/>
      <c r="IBW8" s="86"/>
      <c r="IBX8" s="86"/>
      <c r="IBY8" s="86"/>
      <c r="IBZ8" s="86"/>
      <c r="ICA8" s="86"/>
      <c r="ICB8" s="86"/>
      <c r="ICC8" s="86"/>
      <c r="ICD8" s="86"/>
      <c r="ICE8" s="86"/>
      <c r="ICF8" s="86"/>
      <c r="ICG8" s="86"/>
      <c r="ICH8" s="86"/>
      <c r="ICI8" s="86"/>
      <c r="ICJ8" s="86"/>
      <c r="ICK8" s="86"/>
      <c r="ICL8" s="86"/>
      <c r="ICM8" s="86"/>
      <c r="ICN8" s="86"/>
      <c r="ICO8" s="86"/>
      <c r="ICP8" s="86"/>
      <c r="ICQ8" s="86"/>
      <c r="ICR8" s="86"/>
      <c r="ICS8" s="86"/>
      <c r="ICT8" s="86"/>
      <c r="ICU8" s="86"/>
      <c r="ICV8" s="86"/>
      <c r="ICW8" s="86"/>
      <c r="ICX8" s="86"/>
      <c r="ICY8" s="86"/>
      <c r="ICZ8" s="86"/>
      <c r="IDA8" s="86"/>
      <c r="IDB8" s="86"/>
      <c r="IDC8" s="86"/>
      <c r="IDD8" s="86"/>
      <c r="IDE8" s="86"/>
      <c r="IDF8" s="86"/>
      <c r="IDG8" s="86"/>
      <c r="IDH8" s="86"/>
      <c r="IDI8" s="86"/>
      <c r="IDJ8" s="86"/>
      <c r="IDK8" s="86"/>
      <c r="IDL8" s="86"/>
      <c r="IDM8" s="86"/>
      <c r="IDN8" s="86"/>
      <c r="IDO8" s="86"/>
      <c r="IDP8" s="86"/>
      <c r="IDQ8" s="86"/>
      <c r="IDR8" s="86"/>
      <c r="IDS8" s="86"/>
      <c r="IDT8" s="86"/>
      <c r="IDU8" s="86"/>
      <c r="IDV8" s="86"/>
      <c r="IDW8" s="86"/>
      <c r="IDX8" s="86"/>
      <c r="IDY8" s="86"/>
      <c r="IDZ8" s="86"/>
      <c r="IEA8" s="86"/>
      <c r="IEB8" s="86"/>
      <c r="IEC8" s="86"/>
      <c r="IED8" s="86"/>
      <c r="IEE8" s="86"/>
      <c r="IEF8" s="86"/>
      <c r="IEG8" s="86"/>
      <c r="IEH8" s="86"/>
      <c r="IEI8" s="86"/>
      <c r="IEJ8" s="86"/>
      <c r="IEK8" s="86"/>
      <c r="IEL8" s="86"/>
      <c r="IEM8" s="86"/>
      <c r="IEN8" s="86"/>
      <c r="IEO8" s="86"/>
      <c r="IEP8" s="86"/>
      <c r="IEQ8" s="86"/>
      <c r="IER8" s="86"/>
      <c r="IES8" s="86"/>
      <c r="IET8" s="86"/>
      <c r="IEU8" s="86"/>
      <c r="IEV8" s="86"/>
      <c r="IEW8" s="86"/>
      <c r="IEX8" s="86"/>
      <c r="IEY8" s="86"/>
      <c r="IEZ8" s="86"/>
      <c r="IFA8" s="86"/>
      <c r="IFB8" s="86"/>
      <c r="IFC8" s="86"/>
      <c r="IFD8" s="86"/>
      <c r="IFE8" s="86"/>
      <c r="IFF8" s="86"/>
      <c r="IFG8" s="86"/>
      <c r="IFH8" s="86"/>
      <c r="IFI8" s="86"/>
      <c r="IFJ8" s="86"/>
      <c r="IFK8" s="86"/>
      <c r="IFL8" s="86"/>
      <c r="IFM8" s="86"/>
      <c r="IFN8" s="86"/>
      <c r="IFO8" s="86"/>
      <c r="IFP8" s="86"/>
      <c r="IFQ8" s="86"/>
      <c r="IFR8" s="86"/>
      <c r="IFS8" s="86"/>
      <c r="IFT8" s="86"/>
      <c r="IFU8" s="86"/>
      <c r="IFV8" s="86"/>
      <c r="IFW8" s="86"/>
      <c r="IFX8" s="86"/>
      <c r="IFY8" s="86"/>
      <c r="IFZ8" s="86"/>
      <c r="IGA8" s="86"/>
      <c r="IGB8" s="86"/>
      <c r="IGC8" s="86"/>
      <c r="IGD8" s="86"/>
      <c r="IGE8" s="86"/>
      <c r="IGF8" s="86"/>
      <c r="IGG8" s="86"/>
      <c r="IGH8" s="86"/>
      <c r="IGI8" s="86"/>
      <c r="IGJ8" s="86"/>
      <c r="IGK8" s="86"/>
      <c r="IGL8" s="86"/>
      <c r="IGM8" s="86"/>
      <c r="IGN8" s="86"/>
      <c r="IGO8" s="86"/>
      <c r="IGP8" s="86"/>
      <c r="IGQ8" s="86"/>
      <c r="IGR8" s="86"/>
      <c r="IGS8" s="86"/>
      <c r="IGT8" s="86"/>
      <c r="IGU8" s="86"/>
      <c r="IGV8" s="86"/>
      <c r="IGW8" s="86"/>
      <c r="IGX8" s="86"/>
      <c r="IGY8" s="86"/>
      <c r="IGZ8" s="86"/>
      <c r="IHA8" s="86"/>
      <c r="IHB8" s="86"/>
      <c r="IHC8" s="86"/>
      <c r="IHD8" s="86"/>
      <c r="IHE8" s="86"/>
      <c r="IHF8" s="86"/>
      <c r="IHG8" s="86"/>
      <c r="IHH8" s="86"/>
      <c r="IHI8" s="86"/>
      <c r="IHJ8" s="86"/>
      <c r="IHK8" s="86"/>
      <c r="IHL8" s="86"/>
      <c r="IHM8" s="86"/>
      <c r="IHN8" s="86"/>
      <c r="IHO8" s="86"/>
      <c r="IHP8" s="86"/>
      <c r="IHQ8" s="86"/>
      <c r="IHR8" s="86"/>
      <c r="IHS8" s="86"/>
      <c r="IHT8" s="86"/>
      <c r="IHU8" s="86"/>
      <c r="IHV8" s="86"/>
      <c r="IHW8" s="86"/>
      <c r="IHX8" s="86"/>
      <c r="IHY8" s="86"/>
      <c r="IHZ8" s="86"/>
      <c r="IIA8" s="86"/>
      <c r="IIB8" s="86"/>
      <c r="IIC8" s="86"/>
      <c r="IID8" s="86"/>
      <c r="IIE8" s="86"/>
      <c r="IIF8" s="86"/>
      <c r="IIG8" s="86"/>
      <c r="IIH8" s="86"/>
      <c r="III8" s="86"/>
      <c r="IIJ8" s="86"/>
      <c r="IIK8" s="86"/>
      <c r="IIL8" s="86"/>
      <c r="IIM8" s="86"/>
      <c r="IIN8" s="86"/>
      <c r="IIO8" s="86"/>
      <c r="IIP8" s="86"/>
      <c r="IIQ8" s="86"/>
      <c r="IIR8" s="86"/>
      <c r="IIS8" s="86"/>
      <c r="IIT8" s="86"/>
      <c r="IIU8" s="86"/>
      <c r="IIV8" s="86"/>
      <c r="IIW8" s="86"/>
      <c r="IIX8" s="86"/>
      <c r="IIY8" s="86"/>
      <c r="IIZ8" s="86"/>
      <c r="IJA8" s="86"/>
      <c r="IJB8" s="86"/>
      <c r="IJC8" s="86"/>
      <c r="IJD8" s="86"/>
      <c r="IJE8" s="86"/>
      <c r="IJF8" s="86"/>
      <c r="IJG8" s="86"/>
      <c r="IJH8" s="86"/>
      <c r="IJI8" s="86"/>
      <c r="IJJ8" s="86"/>
      <c r="IJK8" s="86"/>
      <c r="IJL8" s="86"/>
      <c r="IJM8" s="86"/>
      <c r="IJN8" s="86"/>
      <c r="IJO8" s="86"/>
      <c r="IJP8" s="86"/>
      <c r="IJQ8" s="86"/>
      <c r="IJR8" s="86"/>
      <c r="IJS8" s="86"/>
      <c r="IJT8" s="86"/>
      <c r="IJU8" s="86"/>
      <c r="IJV8" s="86"/>
      <c r="IJW8" s="86"/>
      <c r="IJX8" s="86"/>
      <c r="IJY8" s="86"/>
      <c r="IJZ8" s="86"/>
      <c r="IKA8" s="86"/>
      <c r="IKB8" s="86"/>
      <c r="IKC8" s="86"/>
      <c r="IKD8" s="86"/>
      <c r="IKE8" s="86"/>
      <c r="IKF8" s="86"/>
      <c r="IKG8" s="86"/>
      <c r="IKH8" s="86"/>
      <c r="IKI8" s="86"/>
      <c r="IKJ8" s="86"/>
      <c r="IKK8" s="86"/>
      <c r="IKL8" s="86"/>
      <c r="IKM8" s="86"/>
      <c r="IKN8" s="86"/>
      <c r="IKO8" s="86"/>
      <c r="IKP8" s="86"/>
      <c r="IKQ8" s="86"/>
      <c r="IKR8" s="86"/>
      <c r="IKS8" s="86"/>
      <c r="IKT8" s="86"/>
      <c r="IKU8" s="86"/>
      <c r="IKV8" s="86"/>
      <c r="IKW8" s="86"/>
      <c r="IKX8" s="86"/>
      <c r="IKY8" s="86"/>
      <c r="IKZ8" s="86"/>
      <c r="ILA8" s="86"/>
      <c r="ILB8" s="86"/>
      <c r="ILC8" s="86"/>
      <c r="ILD8" s="86"/>
      <c r="ILE8" s="86"/>
      <c r="ILF8" s="86"/>
      <c r="ILG8" s="86"/>
      <c r="ILH8" s="86"/>
      <c r="ILI8" s="86"/>
      <c r="ILJ8" s="86"/>
      <c r="ILK8" s="86"/>
      <c r="ILL8" s="86"/>
      <c r="ILM8" s="86"/>
      <c r="ILN8" s="86"/>
      <c r="ILO8" s="86"/>
      <c r="ILP8" s="86"/>
      <c r="ILQ8" s="86"/>
      <c r="ILR8" s="86"/>
      <c r="ILS8" s="86"/>
      <c r="ILT8" s="86"/>
      <c r="ILU8" s="86"/>
      <c r="ILV8" s="86"/>
      <c r="ILW8" s="86"/>
      <c r="ILX8" s="86"/>
      <c r="ILY8" s="86"/>
      <c r="ILZ8" s="86"/>
      <c r="IMA8" s="86"/>
      <c r="IMB8" s="86"/>
      <c r="IMC8" s="86"/>
      <c r="IMD8" s="86"/>
      <c r="IME8" s="86"/>
      <c r="IMF8" s="86"/>
      <c r="IMG8" s="86"/>
      <c r="IMH8" s="86"/>
      <c r="IMI8" s="86"/>
      <c r="IMJ8" s="86"/>
      <c r="IMK8" s="86"/>
      <c r="IML8" s="86"/>
      <c r="IMM8" s="86"/>
      <c r="IMN8" s="86"/>
      <c r="IMO8" s="86"/>
      <c r="IMP8" s="86"/>
      <c r="IMQ8" s="86"/>
      <c r="IMR8" s="86"/>
      <c r="IMS8" s="86"/>
      <c r="IMT8" s="86"/>
      <c r="IMU8" s="86"/>
      <c r="IMV8" s="86"/>
      <c r="IMW8" s="86"/>
      <c r="IMX8" s="86"/>
      <c r="IMY8" s="86"/>
      <c r="IMZ8" s="86"/>
      <c r="INA8" s="86"/>
      <c r="INB8" s="86"/>
      <c r="INC8" s="86"/>
      <c r="IND8" s="86"/>
      <c r="INE8" s="86"/>
      <c r="INF8" s="86"/>
      <c r="ING8" s="86"/>
      <c r="INH8" s="86"/>
      <c r="INI8" s="86"/>
      <c r="INJ8" s="86"/>
      <c r="INK8" s="86"/>
      <c r="INL8" s="86"/>
      <c r="INM8" s="86"/>
      <c r="INN8" s="86"/>
      <c r="INO8" s="86"/>
      <c r="INP8" s="86"/>
      <c r="INQ8" s="86"/>
      <c r="INR8" s="86"/>
      <c r="INS8" s="86"/>
      <c r="INT8" s="86"/>
      <c r="INU8" s="86"/>
      <c r="INV8" s="86"/>
      <c r="INW8" s="86"/>
      <c r="INX8" s="86"/>
      <c r="INY8" s="86"/>
      <c r="INZ8" s="86"/>
      <c r="IOA8" s="86"/>
      <c r="IOB8" s="86"/>
      <c r="IOC8" s="86"/>
      <c r="IOD8" s="86"/>
      <c r="IOE8" s="86"/>
      <c r="IOF8" s="86"/>
      <c r="IOG8" s="86"/>
      <c r="IOH8" s="86"/>
      <c r="IOI8" s="86"/>
      <c r="IOJ8" s="86"/>
      <c r="IOK8" s="86"/>
      <c r="IOL8" s="86"/>
      <c r="IOM8" s="86"/>
      <c r="ION8" s="86"/>
      <c r="IOO8" s="86"/>
      <c r="IOP8" s="86"/>
      <c r="IOQ8" s="86"/>
      <c r="IOR8" s="86"/>
      <c r="IOS8" s="86"/>
      <c r="IOT8" s="86"/>
      <c r="IOU8" s="86"/>
      <c r="IOV8" s="86"/>
      <c r="IOW8" s="86"/>
      <c r="IOX8" s="86"/>
      <c r="IOY8" s="86"/>
      <c r="IOZ8" s="86"/>
      <c r="IPA8" s="86"/>
      <c r="IPB8" s="86"/>
      <c r="IPC8" s="86"/>
      <c r="IPD8" s="86"/>
      <c r="IPE8" s="86"/>
      <c r="IPF8" s="86"/>
      <c r="IPG8" s="86"/>
      <c r="IPH8" s="86"/>
      <c r="IPI8" s="86"/>
      <c r="IPJ8" s="86"/>
      <c r="IPK8" s="86"/>
      <c r="IPL8" s="86"/>
      <c r="IPM8" s="86"/>
      <c r="IPN8" s="86"/>
      <c r="IPO8" s="86"/>
      <c r="IPP8" s="86"/>
      <c r="IPQ8" s="86"/>
      <c r="IPR8" s="86"/>
      <c r="IPS8" s="86"/>
      <c r="IPT8" s="86"/>
      <c r="IPU8" s="86"/>
      <c r="IPV8" s="86"/>
      <c r="IPW8" s="86"/>
      <c r="IPX8" s="86"/>
      <c r="IPY8" s="86"/>
      <c r="IPZ8" s="86"/>
      <c r="IQA8" s="86"/>
      <c r="IQB8" s="86"/>
      <c r="IQC8" s="86"/>
      <c r="IQD8" s="86"/>
      <c r="IQE8" s="86"/>
      <c r="IQF8" s="86"/>
      <c r="IQG8" s="86"/>
      <c r="IQH8" s="86"/>
      <c r="IQI8" s="86"/>
      <c r="IQJ8" s="86"/>
      <c r="IQK8" s="86"/>
      <c r="IQL8" s="86"/>
      <c r="IQM8" s="86"/>
      <c r="IQN8" s="86"/>
      <c r="IQO8" s="86"/>
      <c r="IQP8" s="86"/>
      <c r="IQQ8" s="86"/>
      <c r="IQR8" s="86"/>
      <c r="IQS8" s="86"/>
      <c r="IQT8" s="86"/>
      <c r="IQU8" s="86"/>
      <c r="IQV8" s="86"/>
      <c r="IQW8" s="86"/>
      <c r="IQX8" s="86"/>
      <c r="IQY8" s="86"/>
      <c r="IQZ8" s="86"/>
      <c r="IRA8" s="86"/>
      <c r="IRB8" s="86"/>
      <c r="IRC8" s="86"/>
      <c r="IRD8" s="86"/>
      <c r="IRE8" s="86"/>
      <c r="IRF8" s="86"/>
      <c r="IRG8" s="86"/>
      <c r="IRH8" s="86"/>
      <c r="IRI8" s="86"/>
      <c r="IRJ8" s="86"/>
      <c r="IRK8" s="86"/>
      <c r="IRL8" s="86"/>
      <c r="IRM8" s="86"/>
      <c r="IRN8" s="86"/>
      <c r="IRO8" s="86"/>
      <c r="IRP8" s="86"/>
      <c r="IRQ8" s="86"/>
      <c r="IRR8" s="86"/>
      <c r="IRS8" s="86"/>
      <c r="IRT8" s="86"/>
      <c r="IRU8" s="86"/>
      <c r="IRV8" s="86"/>
      <c r="IRW8" s="86"/>
      <c r="IRX8" s="86"/>
      <c r="IRY8" s="86"/>
      <c r="IRZ8" s="86"/>
      <c r="ISA8" s="86"/>
      <c r="ISB8" s="86"/>
      <c r="ISC8" s="86"/>
      <c r="ISD8" s="86"/>
      <c r="ISE8" s="86"/>
      <c r="ISF8" s="86"/>
      <c r="ISG8" s="86"/>
      <c r="ISH8" s="86"/>
      <c r="ISI8" s="86"/>
      <c r="ISJ8" s="86"/>
      <c r="ISK8" s="86"/>
      <c r="ISL8" s="86"/>
      <c r="ISM8" s="86"/>
      <c r="ISN8" s="86"/>
      <c r="ISO8" s="86"/>
      <c r="ISP8" s="86"/>
      <c r="ISQ8" s="86"/>
      <c r="ISR8" s="86"/>
      <c r="ISS8" s="86"/>
      <c r="IST8" s="86"/>
      <c r="ISU8" s="86"/>
      <c r="ISV8" s="86"/>
      <c r="ISW8" s="86"/>
      <c r="ISX8" s="86"/>
      <c r="ISY8" s="86"/>
      <c r="ISZ8" s="86"/>
      <c r="ITA8" s="86"/>
      <c r="ITB8" s="86"/>
      <c r="ITC8" s="86"/>
      <c r="ITD8" s="86"/>
      <c r="ITE8" s="86"/>
      <c r="ITF8" s="86"/>
      <c r="ITG8" s="86"/>
      <c r="ITH8" s="86"/>
      <c r="ITI8" s="86"/>
      <c r="ITJ8" s="86"/>
      <c r="ITK8" s="86"/>
      <c r="ITL8" s="86"/>
      <c r="ITM8" s="86"/>
      <c r="ITN8" s="86"/>
      <c r="ITO8" s="86"/>
      <c r="ITP8" s="86"/>
      <c r="ITQ8" s="86"/>
      <c r="ITR8" s="86"/>
      <c r="ITS8" s="86"/>
      <c r="ITT8" s="86"/>
      <c r="ITU8" s="86"/>
      <c r="ITV8" s="86"/>
      <c r="ITW8" s="86"/>
      <c r="ITX8" s="86"/>
      <c r="ITY8" s="86"/>
      <c r="ITZ8" s="86"/>
      <c r="IUA8" s="86"/>
      <c r="IUB8" s="86"/>
      <c r="IUC8" s="86"/>
      <c r="IUD8" s="86"/>
      <c r="IUE8" s="86"/>
      <c r="IUF8" s="86"/>
      <c r="IUG8" s="86"/>
      <c r="IUH8" s="86"/>
      <c r="IUI8" s="86"/>
      <c r="IUJ8" s="86"/>
      <c r="IUK8" s="86"/>
      <c r="IUL8" s="86"/>
      <c r="IUM8" s="86"/>
      <c r="IUN8" s="86"/>
      <c r="IUO8" s="86"/>
      <c r="IUP8" s="86"/>
      <c r="IUQ8" s="86"/>
      <c r="IUR8" s="86"/>
      <c r="IUS8" s="86"/>
      <c r="IUT8" s="86"/>
      <c r="IUU8" s="86"/>
      <c r="IUV8" s="86"/>
      <c r="IUW8" s="86"/>
      <c r="IUX8" s="86"/>
      <c r="IUY8" s="86"/>
      <c r="IUZ8" s="86"/>
      <c r="IVA8" s="86"/>
      <c r="IVB8" s="86"/>
      <c r="IVC8" s="86"/>
      <c r="IVD8" s="86"/>
      <c r="IVE8" s="86"/>
      <c r="IVF8" s="86"/>
      <c r="IVG8" s="86"/>
      <c r="IVH8" s="86"/>
      <c r="IVI8" s="86"/>
      <c r="IVJ8" s="86"/>
      <c r="IVK8" s="86"/>
      <c r="IVL8" s="86"/>
      <c r="IVM8" s="86"/>
      <c r="IVN8" s="86"/>
      <c r="IVO8" s="86"/>
      <c r="IVP8" s="86"/>
      <c r="IVQ8" s="86"/>
      <c r="IVR8" s="86"/>
      <c r="IVS8" s="86"/>
      <c r="IVT8" s="86"/>
      <c r="IVU8" s="86"/>
      <c r="IVV8" s="86"/>
      <c r="IVW8" s="86"/>
      <c r="IVX8" s="86"/>
      <c r="IVY8" s="86"/>
      <c r="IVZ8" s="86"/>
      <c r="IWA8" s="86"/>
      <c r="IWB8" s="86"/>
      <c r="IWC8" s="86"/>
      <c r="IWD8" s="86"/>
      <c r="IWE8" s="86"/>
      <c r="IWF8" s="86"/>
      <c r="IWG8" s="86"/>
      <c r="IWH8" s="86"/>
      <c r="IWI8" s="86"/>
      <c r="IWJ8" s="86"/>
      <c r="IWK8" s="86"/>
      <c r="IWL8" s="86"/>
      <c r="IWM8" s="86"/>
      <c r="IWN8" s="86"/>
      <c r="IWO8" s="86"/>
      <c r="IWP8" s="86"/>
      <c r="IWQ8" s="86"/>
      <c r="IWR8" s="86"/>
      <c r="IWS8" s="86"/>
      <c r="IWT8" s="86"/>
      <c r="IWU8" s="86"/>
      <c r="IWV8" s="86"/>
      <c r="IWW8" s="86"/>
      <c r="IWX8" s="86"/>
      <c r="IWY8" s="86"/>
      <c r="IWZ8" s="86"/>
      <c r="IXA8" s="86"/>
      <c r="IXB8" s="86"/>
      <c r="IXC8" s="86"/>
      <c r="IXD8" s="86"/>
      <c r="IXE8" s="86"/>
      <c r="IXF8" s="86"/>
      <c r="IXG8" s="86"/>
      <c r="IXH8" s="86"/>
      <c r="IXI8" s="86"/>
      <c r="IXJ8" s="86"/>
      <c r="IXK8" s="86"/>
      <c r="IXL8" s="86"/>
      <c r="IXM8" s="86"/>
      <c r="IXN8" s="86"/>
      <c r="IXO8" s="86"/>
      <c r="IXP8" s="86"/>
      <c r="IXQ8" s="86"/>
      <c r="IXR8" s="86"/>
      <c r="IXS8" s="86"/>
      <c r="IXT8" s="86"/>
      <c r="IXU8" s="86"/>
      <c r="IXV8" s="86"/>
      <c r="IXW8" s="86"/>
      <c r="IXX8" s="86"/>
      <c r="IXY8" s="86"/>
      <c r="IXZ8" s="86"/>
      <c r="IYA8" s="86"/>
      <c r="IYB8" s="86"/>
      <c r="IYC8" s="86"/>
      <c r="IYD8" s="86"/>
      <c r="IYE8" s="86"/>
      <c r="IYF8" s="86"/>
      <c r="IYG8" s="86"/>
      <c r="IYH8" s="86"/>
      <c r="IYI8" s="86"/>
      <c r="IYJ8" s="86"/>
      <c r="IYK8" s="86"/>
      <c r="IYL8" s="86"/>
      <c r="IYM8" s="86"/>
      <c r="IYN8" s="86"/>
      <c r="IYO8" s="86"/>
      <c r="IYP8" s="86"/>
      <c r="IYQ8" s="86"/>
      <c r="IYR8" s="86"/>
      <c r="IYS8" s="86"/>
      <c r="IYT8" s="86"/>
      <c r="IYU8" s="86"/>
      <c r="IYV8" s="86"/>
      <c r="IYW8" s="86"/>
      <c r="IYX8" s="86"/>
      <c r="IYY8" s="86"/>
      <c r="IYZ8" s="86"/>
      <c r="IZA8" s="86"/>
      <c r="IZB8" s="86"/>
      <c r="IZC8" s="86"/>
      <c r="IZD8" s="86"/>
      <c r="IZE8" s="86"/>
      <c r="IZF8" s="86"/>
      <c r="IZG8" s="86"/>
      <c r="IZH8" s="86"/>
      <c r="IZI8" s="86"/>
      <c r="IZJ8" s="86"/>
      <c r="IZK8" s="86"/>
      <c r="IZL8" s="86"/>
      <c r="IZM8" s="86"/>
      <c r="IZN8" s="86"/>
      <c r="IZO8" s="86"/>
      <c r="IZP8" s="86"/>
      <c r="IZQ8" s="86"/>
      <c r="IZR8" s="86"/>
      <c r="IZS8" s="86"/>
      <c r="IZT8" s="86"/>
      <c r="IZU8" s="86"/>
      <c r="IZV8" s="86"/>
      <c r="IZW8" s="86"/>
      <c r="IZX8" s="86"/>
      <c r="IZY8" s="86"/>
      <c r="IZZ8" s="86"/>
      <c r="JAA8" s="86"/>
      <c r="JAB8" s="86"/>
      <c r="JAC8" s="86"/>
      <c r="JAD8" s="86"/>
      <c r="JAE8" s="86"/>
      <c r="JAF8" s="86"/>
      <c r="JAG8" s="86"/>
      <c r="JAH8" s="86"/>
      <c r="JAI8" s="86"/>
      <c r="JAJ8" s="86"/>
      <c r="JAK8" s="86"/>
      <c r="JAL8" s="86"/>
      <c r="JAM8" s="86"/>
      <c r="JAN8" s="86"/>
      <c r="JAO8" s="86"/>
      <c r="JAP8" s="86"/>
      <c r="JAQ8" s="86"/>
      <c r="JAR8" s="86"/>
      <c r="JAS8" s="86"/>
      <c r="JAT8" s="86"/>
      <c r="JAU8" s="86"/>
      <c r="JAV8" s="86"/>
      <c r="JAW8" s="86"/>
      <c r="JAX8" s="86"/>
      <c r="JAY8" s="86"/>
      <c r="JAZ8" s="86"/>
      <c r="JBA8" s="86"/>
      <c r="JBB8" s="86"/>
      <c r="JBC8" s="86"/>
      <c r="JBD8" s="86"/>
      <c r="JBE8" s="86"/>
      <c r="JBF8" s="86"/>
      <c r="JBG8" s="86"/>
      <c r="JBH8" s="86"/>
      <c r="JBI8" s="86"/>
      <c r="JBJ8" s="86"/>
      <c r="JBK8" s="86"/>
      <c r="JBL8" s="86"/>
      <c r="JBM8" s="86"/>
      <c r="JBN8" s="86"/>
      <c r="JBO8" s="86"/>
      <c r="JBP8" s="86"/>
      <c r="JBQ8" s="86"/>
      <c r="JBR8" s="86"/>
      <c r="JBS8" s="86"/>
      <c r="JBT8" s="86"/>
      <c r="JBU8" s="86"/>
      <c r="JBV8" s="86"/>
      <c r="JBW8" s="86"/>
      <c r="JBX8" s="86"/>
      <c r="JBY8" s="86"/>
      <c r="JBZ8" s="86"/>
      <c r="JCA8" s="86"/>
      <c r="JCB8" s="86"/>
      <c r="JCC8" s="86"/>
      <c r="JCD8" s="86"/>
      <c r="JCE8" s="86"/>
      <c r="JCF8" s="86"/>
      <c r="JCG8" s="86"/>
      <c r="JCH8" s="86"/>
      <c r="JCI8" s="86"/>
      <c r="JCJ8" s="86"/>
      <c r="JCK8" s="86"/>
      <c r="JCL8" s="86"/>
      <c r="JCM8" s="86"/>
      <c r="JCN8" s="86"/>
      <c r="JCO8" s="86"/>
      <c r="JCP8" s="86"/>
      <c r="JCQ8" s="86"/>
      <c r="JCR8" s="86"/>
      <c r="JCS8" s="86"/>
      <c r="JCT8" s="86"/>
      <c r="JCU8" s="86"/>
      <c r="JCV8" s="86"/>
      <c r="JCW8" s="86"/>
      <c r="JCX8" s="86"/>
      <c r="JCY8" s="86"/>
      <c r="JCZ8" s="86"/>
      <c r="JDA8" s="86"/>
      <c r="JDB8" s="86"/>
      <c r="JDC8" s="86"/>
      <c r="JDD8" s="86"/>
      <c r="JDE8" s="86"/>
      <c r="JDF8" s="86"/>
      <c r="JDG8" s="86"/>
      <c r="JDH8" s="86"/>
      <c r="JDI8" s="86"/>
      <c r="JDJ8" s="86"/>
      <c r="JDK8" s="86"/>
      <c r="JDL8" s="86"/>
      <c r="JDM8" s="86"/>
      <c r="JDN8" s="86"/>
      <c r="JDO8" s="86"/>
      <c r="JDP8" s="86"/>
      <c r="JDQ8" s="86"/>
      <c r="JDR8" s="86"/>
      <c r="JDS8" s="86"/>
      <c r="JDT8" s="86"/>
      <c r="JDU8" s="86"/>
      <c r="JDV8" s="86"/>
      <c r="JDW8" s="86"/>
      <c r="JDX8" s="86"/>
      <c r="JDY8" s="86"/>
      <c r="JDZ8" s="86"/>
      <c r="JEA8" s="86"/>
      <c r="JEB8" s="86"/>
      <c r="JEC8" s="86"/>
      <c r="JED8" s="86"/>
      <c r="JEE8" s="86"/>
      <c r="JEF8" s="86"/>
      <c r="JEG8" s="86"/>
      <c r="JEH8" s="86"/>
      <c r="JEI8" s="86"/>
      <c r="JEJ8" s="86"/>
      <c r="JEK8" s="86"/>
      <c r="JEL8" s="86"/>
      <c r="JEM8" s="86"/>
      <c r="JEN8" s="86"/>
      <c r="JEO8" s="86"/>
      <c r="JEP8" s="86"/>
      <c r="JEQ8" s="86"/>
      <c r="JER8" s="86"/>
      <c r="JES8" s="86"/>
      <c r="JET8" s="86"/>
      <c r="JEU8" s="86"/>
      <c r="JEV8" s="86"/>
      <c r="JEW8" s="86"/>
      <c r="JEX8" s="86"/>
      <c r="JEY8" s="86"/>
      <c r="JEZ8" s="86"/>
      <c r="JFA8" s="86"/>
      <c r="JFB8" s="86"/>
      <c r="JFC8" s="86"/>
      <c r="JFD8" s="86"/>
      <c r="JFE8" s="86"/>
      <c r="JFF8" s="86"/>
      <c r="JFG8" s="86"/>
      <c r="JFH8" s="86"/>
      <c r="JFI8" s="86"/>
      <c r="JFJ8" s="86"/>
      <c r="JFK8" s="86"/>
      <c r="JFL8" s="86"/>
      <c r="JFM8" s="86"/>
      <c r="JFN8" s="86"/>
      <c r="JFO8" s="86"/>
      <c r="JFP8" s="86"/>
      <c r="JFQ8" s="86"/>
      <c r="JFR8" s="86"/>
      <c r="JFS8" s="86"/>
      <c r="JFT8" s="86"/>
      <c r="JFU8" s="86"/>
      <c r="JFV8" s="86"/>
      <c r="JFW8" s="86"/>
      <c r="JFX8" s="86"/>
      <c r="JFY8" s="86"/>
      <c r="JFZ8" s="86"/>
      <c r="JGA8" s="86"/>
      <c r="JGB8" s="86"/>
      <c r="JGC8" s="86"/>
      <c r="JGD8" s="86"/>
      <c r="JGE8" s="86"/>
      <c r="JGF8" s="86"/>
      <c r="JGG8" s="86"/>
      <c r="JGH8" s="86"/>
      <c r="JGI8" s="86"/>
      <c r="JGJ8" s="86"/>
      <c r="JGK8" s="86"/>
      <c r="JGL8" s="86"/>
      <c r="JGM8" s="86"/>
      <c r="JGN8" s="86"/>
      <c r="JGO8" s="86"/>
      <c r="JGP8" s="86"/>
      <c r="JGQ8" s="86"/>
      <c r="JGR8" s="86"/>
      <c r="JGS8" s="86"/>
      <c r="JGT8" s="86"/>
      <c r="JGU8" s="86"/>
      <c r="JGV8" s="86"/>
      <c r="JGW8" s="86"/>
      <c r="JGX8" s="86"/>
      <c r="JGY8" s="86"/>
      <c r="JGZ8" s="86"/>
      <c r="JHA8" s="86"/>
      <c r="JHB8" s="86"/>
      <c r="JHC8" s="86"/>
      <c r="JHD8" s="86"/>
      <c r="JHE8" s="86"/>
      <c r="JHF8" s="86"/>
      <c r="JHG8" s="86"/>
      <c r="JHH8" s="86"/>
      <c r="JHI8" s="86"/>
      <c r="JHJ8" s="86"/>
      <c r="JHK8" s="86"/>
      <c r="JHL8" s="86"/>
      <c r="JHM8" s="86"/>
      <c r="JHN8" s="86"/>
      <c r="JHO8" s="86"/>
      <c r="JHP8" s="86"/>
      <c r="JHQ8" s="86"/>
      <c r="JHR8" s="86"/>
      <c r="JHS8" s="86"/>
      <c r="JHT8" s="86"/>
      <c r="JHU8" s="86"/>
      <c r="JHV8" s="86"/>
      <c r="JHW8" s="86"/>
      <c r="JHX8" s="86"/>
      <c r="JHY8" s="86"/>
      <c r="JHZ8" s="86"/>
      <c r="JIA8" s="86"/>
      <c r="JIB8" s="86"/>
      <c r="JIC8" s="86"/>
      <c r="JID8" s="86"/>
      <c r="JIE8" s="86"/>
      <c r="JIF8" s="86"/>
      <c r="JIG8" s="86"/>
      <c r="JIH8" s="86"/>
      <c r="JII8" s="86"/>
      <c r="JIJ8" s="86"/>
      <c r="JIK8" s="86"/>
      <c r="JIL8" s="86"/>
      <c r="JIM8" s="86"/>
      <c r="JIN8" s="86"/>
      <c r="JIO8" s="86"/>
      <c r="JIP8" s="86"/>
      <c r="JIQ8" s="86"/>
      <c r="JIR8" s="86"/>
      <c r="JIS8" s="86"/>
      <c r="JIT8" s="86"/>
      <c r="JIU8" s="86"/>
      <c r="JIV8" s="86"/>
      <c r="JIW8" s="86"/>
      <c r="JIX8" s="86"/>
      <c r="JIY8" s="86"/>
      <c r="JIZ8" s="86"/>
      <c r="JJA8" s="86"/>
      <c r="JJB8" s="86"/>
      <c r="JJC8" s="86"/>
      <c r="JJD8" s="86"/>
      <c r="JJE8" s="86"/>
      <c r="JJF8" s="86"/>
      <c r="JJG8" s="86"/>
      <c r="JJH8" s="86"/>
      <c r="JJI8" s="86"/>
      <c r="JJJ8" s="86"/>
      <c r="JJK8" s="86"/>
      <c r="JJL8" s="86"/>
      <c r="JJM8" s="86"/>
      <c r="JJN8" s="86"/>
      <c r="JJO8" s="86"/>
      <c r="JJP8" s="86"/>
      <c r="JJQ8" s="86"/>
      <c r="JJR8" s="86"/>
      <c r="JJS8" s="86"/>
      <c r="JJT8" s="86"/>
      <c r="JJU8" s="86"/>
      <c r="JJV8" s="86"/>
      <c r="JJW8" s="86"/>
      <c r="JJX8" s="86"/>
      <c r="JJY8" s="86"/>
      <c r="JJZ8" s="86"/>
      <c r="JKA8" s="86"/>
      <c r="JKB8" s="86"/>
      <c r="JKC8" s="86"/>
      <c r="JKD8" s="86"/>
      <c r="JKE8" s="86"/>
      <c r="JKF8" s="86"/>
      <c r="JKG8" s="86"/>
      <c r="JKH8" s="86"/>
      <c r="JKI8" s="86"/>
      <c r="JKJ8" s="86"/>
      <c r="JKK8" s="86"/>
      <c r="JKL8" s="86"/>
      <c r="JKM8" s="86"/>
      <c r="JKN8" s="86"/>
      <c r="JKO8" s="86"/>
      <c r="JKP8" s="86"/>
      <c r="JKQ8" s="86"/>
      <c r="JKR8" s="86"/>
      <c r="JKS8" s="86"/>
      <c r="JKT8" s="86"/>
      <c r="JKU8" s="86"/>
      <c r="JKV8" s="86"/>
      <c r="JKW8" s="86"/>
      <c r="JKX8" s="86"/>
      <c r="JKY8" s="86"/>
      <c r="JKZ8" s="86"/>
      <c r="JLA8" s="86"/>
      <c r="JLB8" s="86"/>
      <c r="JLC8" s="86"/>
      <c r="JLD8" s="86"/>
      <c r="JLE8" s="86"/>
      <c r="JLF8" s="86"/>
      <c r="JLG8" s="86"/>
      <c r="JLH8" s="86"/>
      <c r="JLI8" s="86"/>
      <c r="JLJ8" s="86"/>
      <c r="JLK8" s="86"/>
      <c r="JLL8" s="86"/>
      <c r="JLM8" s="86"/>
      <c r="JLN8" s="86"/>
      <c r="JLO8" s="86"/>
      <c r="JLP8" s="86"/>
      <c r="JLQ8" s="86"/>
      <c r="JLR8" s="86"/>
      <c r="JLS8" s="86"/>
      <c r="JLT8" s="86"/>
      <c r="JLU8" s="86"/>
      <c r="JLV8" s="86"/>
      <c r="JLW8" s="86"/>
      <c r="JLX8" s="86"/>
      <c r="JLY8" s="86"/>
      <c r="JLZ8" s="86"/>
      <c r="JMA8" s="86"/>
      <c r="JMB8" s="86"/>
      <c r="JMC8" s="86"/>
      <c r="JMD8" s="86"/>
      <c r="JME8" s="86"/>
      <c r="JMF8" s="86"/>
      <c r="JMG8" s="86"/>
      <c r="JMH8" s="86"/>
      <c r="JMI8" s="86"/>
      <c r="JMJ8" s="86"/>
      <c r="JMK8" s="86"/>
      <c r="JML8" s="86"/>
      <c r="JMM8" s="86"/>
      <c r="JMN8" s="86"/>
      <c r="JMO8" s="86"/>
      <c r="JMP8" s="86"/>
      <c r="JMQ8" s="86"/>
      <c r="JMR8" s="86"/>
      <c r="JMS8" s="86"/>
      <c r="JMT8" s="86"/>
      <c r="JMU8" s="86"/>
      <c r="JMV8" s="86"/>
      <c r="JMW8" s="86"/>
      <c r="JMX8" s="86"/>
      <c r="JMY8" s="86"/>
      <c r="JMZ8" s="86"/>
      <c r="JNA8" s="86"/>
      <c r="JNB8" s="86"/>
      <c r="JNC8" s="86"/>
      <c r="JND8" s="86"/>
      <c r="JNE8" s="86"/>
      <c r="JNF8" s="86"/>
      <c r="JNG8" s="86"/>
      <c r="JNH8" s="86"/>
      <c r="JNI8" s="86"/>
      <c r="JNJ8" s="86"/>
      <c r="JNK8" s="86"/>
      <c r="JNL8" s="86"/>
      <c r="JNM8" s="86"/>
      <c r="JNN8" s="86"/>
      <c r="JNO8" s="86"/>
      <c r="JNP8" s="86"/>
      <c r="JNQ8" s="86"/>
      <c r="JNR8" s="86"/>
      <c r="JNS8" s="86"/>
      <c r="JNT8" s="86"/>
      <c r="JNU8" s="86"/>
      <c r="JNV8" s="86"/>
      <c r="JNW8" s="86"/>
      <c r="JNX8" s="86"/>
      <c r="JNY8" s="86"/>
      <c r="JNZ8" s="86"/>
      <c r="JOA8" s="86"/>
      <c r="JOB8" s="86"/>
      <c r="JOC8" s="86"/>
      <c r="JOD8" s="86"/>
      <c r="JOE8" s="86"/>
      <c r="JOF8" s="86"/>
      <c r="JOG8" s="86"/>
      <c r="JOH8" s="86"/>
      <c r="JOI8" s="86"/>
      <c r="JOJ8" s="86"/>
      <c r="JOK8" s="86"/>
      <c r="JOL8" s="86"/>
      <c r="JOM8" s="86"/>
      <c r="JON8" s="86"/>
      <c r="JOO8" s="86"/>
      <c r="JOP8" s="86"/>
      <c r="JOQ8" s="86"/>
      <c r="JOR8" s="86"/>
      <c r="JOS8" s="86"/>
      <c r="JOT8" s="86"/>
      <c r="JOU8" s="86"/>
      <c r="JOV8" s="86"/>
      <c r="JOW8" s="86"/>
      <c r="JOX8" s="86"/>
      <c r="JOY8" s="86"/>
      <c r="JOZ8" s="86"/>
      <c r="JPA8" s="86"/>
      <c r="JPB8" s="86"/>
      <c r="JPC8" s="86"/>
      <c r="JPD8" s="86"/>
      <c r="JPE8" s="86"/>
      <c r="JPF8" s="86"/>
      <c r="JPG8" s="86"/>
      <c r="JPH8" s="86"/>
      <c r="JPI8" s="86"/>
      <c r="JPJ8" s="86"/>
      <c r="JPK8" s="86"/>
      <c r="JPL8" s="86"/>
      <c r="JPM8" s="86"/>
      <c r="JPN8" s="86"/>
      <c r="JPO8" s="86"/>
      <c r="JPP8" s="86"/>
      <c r="JPQ8" s="86"/>
      <c r="JPR8" s="86"/>
      <c r="JPS8" s="86"/>
      <c r="JPT8" s="86"/>
      <c r="JPU8" s="86"/>
      <c r="JPV8" s="86"/>
      <c r="JPW8" s="86"/>
      <c r="JPX8" s="86"/>
      <c r="JPY8" s="86"/>
      <c r="JPZ8" s="86"/>
      <c r="JQA8" s="86"/>
      <c r="JQB8" s="86"/>
      <c r="JQC8" s="86"/>
      <c r="JQD8" s="86"/>
      <c r="JQE8" s="86"/>
      <c r="JQF8" s="86"/>
      <c r="JQG8" s="86"/>
      <c r="JQH8" s="86"/>
      <c r="JQI8" s="86"/>
      <c r="JQJ8" s="86"/>
      <c r="JQK8" s="86"/>
      <c r="JQL8" s="86"/>
      <c r="JQM8" s="86"/>
      <c r="JQN8" s="86"/>
      <c r="JQO8" s="86"/>
      <c r="JQP8" s="86"/>
      <c r="JQQ8" s="86"/>
      <c r="JQR8" s="86"/>
      <c r="JQS8" s="86"/>
      <c r="JQT8" s="86"/>
      <c r="JQU8" s="86"/>
      <c r="JQV8" s="86"/>
      <c r="JQW8" s="86"/>
      <c r="JQX8" s="86"/>
      <c r="JQY8" s="86"/>
      <c r="JQZ8" s="86"/>
      <c r="JRA8" s="86"/>
      <c r="JRB8" s="86"/>
      <c r="JRC8" s="86"/>
      <c r="JRD8" s="86"/>
      <c r="JRE8" s="86"/>
      <c r="JRF8" s="86"/>
      <c r="JRG8" s="86"/>
      <c r="JRH8" s="86"/>
      <c r="JRI8" s="86"/>
      <c r="JRJ8" s="86"/>
      <c r="JRK8" s="86"/>
      <c r="JRL8" s="86"/>
      <c r="JRM8" s="86"/>
      <c r="JRN8" s="86"/>
      <c r="JRO8" s="86"/>
      <c r="JRP8" s="86"/>
      <c r="JRQ8" s="86"/>
      <c r="JRR8" s="86"/>
      <c r="JRS8" s="86"/>
      <c r="JRT8" s="86"/>
      <c r="JRU8" s="86"/>
      <c r="JRV8" s="86"/>
      <c r="JRW8" s="86"/>
      <c r="JRX8" s="86"/>
      <c r="JRY8" s="86"/>
      <c r="JRZ8" s="86"/>
      <c r="JSA8" s="86"/>
      <c r="JSB8" s="86"/>
      <c r="JSC8" s="86"/>
      <c r="JSD8" s="86"/>
      <c r="JSE8" s="86"/>
      <c r="JSF8" s="86"/>
      <c r="JSG8" s="86"/>
      <c r="JSH8" s="86"/>
      <c r="JSI8" s="86"/>
      <c r="JSJ8" s="86"/>
      <c r="JSK8" s="86"/>
      <c r="JSL8" s="86"/>
      <c r="JSM8" s="86"/>
      <c r="JSN8" s="86"/>
      <c r="JSO8" s="86"/>
      <c r="JSP8" s="86"/>
      <c r="JSQ8" s="86"/>
      <c r="JSR8" s="86"/>
      <c r="JSS8" s="86"/>
      <c r="JST8" s="86"/>
      <c r="JSU8" s="86"/>
      <c r="JSV8" s="86"/>
      <c r="JSW8" s="86"/>
      <c r="JSX8" s="86"/>
      <c r="JSY8" s="86"/>
      <c r="JSZ8" s="86"/>
      <c r="JTA8" s="86"/>
      <c r="JTB8" s="86"/>
      <c r="JTC8" s="86"/>
      <c r="JTD8" s="86"/>
      <c r="JTE8" s="86"/>
      <c r="JTF8" s="86"/>
      <c r="JTG8" s="86"/>
      <c r="JTH8" s="86"/>
      <c r="JTI8" s="86"/>
      <c r="JTJ8" s="86"/>
      <c r="JTK8" s="86"/>
      <c r="JTL8" s="86"/>
      <c r="JTM8" s="86"/>
      <c r="JTN8" s="86"/>
      <c r="JTO8" s="86"/>
      <c r="JTP8" s="86"/>
      <c r="JTQ8" s="86"/>
      <c r="JTR8" s="86"/>
      <c r="JTS8" s="86"/>
      <c r="JTT8" s="86"/>
      <c r="JTU8" s="86"/>
      <c r="JTV8" s="86"/>
      <c r="JTW8" s="86"/>
      <c r="JTX8" s="86"/>
      <c r="JTY8" s="86"/>
      <c r="JTZ8" s="86"/>
      <c r="JUA8" s="86"/>
      <c r="JUB8" s="86"/>
      <c r="JUC8" s="86"/>
      <c r="JUD8" s="86"/>
      <c r="JUE8" s="86"/>
      <c r="JUF8" s="86"/>
      <c r="JUG8" s="86"/>
      <c r="JUH8" s="86"/>
      <c r="JUI8" s="86"/>
      <c r="JUJ8" s="86"/>
      <c r="JUK8" s="86"/>
      <c r="JUL8" s="86"/>
      <c r="JUM8" s="86"/>
      <c r="JUN8" s="86"/>
      <c r="JUO8" s="86"/>
      <c r="JUP8" s="86"/>
      <c r="JUQ8" s="86"/>
      <c r="JUR8" s="86"/>
      <c r="JUS8" s="86"/>
      <c r="JUT8" s="86"/>
      <c r="JUU8" s="86"/>
      <c r="JUV8" s="86"/>
      <c r="JUW8" s="86"/>
      <c r="JUX8" s="86"/>
      <c r="JUY8" s="86"/>
      <c r="JUZ8" s="86"/>
      <c r="JVA8" s="86"/>
      <c r="JVB8" s="86"/>
      <c r="JVC8" s="86"/>
      <c r="JVD8" s="86"/>
      <c r="JVE8" s="86"/>
      <c r="JVF8" s="86"/>
      <c r="JVG8" s="86"/>
      <c r="JVH8" s="86"/>
      <c r="JVI8" s="86"/>
      <c r="JVJ8" s="86"/>
      <c r="JVK8" s="86"/>
      <c r="JVL8" s="86"/>
      <c r="JVM8" s="86"/>
      <c r="JVN8" s="86"/>
      <c r="JVO8" s="86"/>
      <c r="JVP8" s="86"/>
      <c r="JVQ8" s="86"/>
      <c r="JVR8" s="86"/>
      <c r="JVS8" s="86"/>
      <c r="JVT8" s="86"/>
      <c r="JVU8" s="86"/>
      <c r="JVV8" s="86"/>
      <c r="JVW8" s="86"/>
      <c r="JVX8" s="86"/>
      <c r="JVY8" s="86"/>
      <c r="JVZ8" s="86"/>
      <c r="JWA8" s="86"/>
      <c r="JWB8" s="86"/>
      <c r="JWC8" s="86"/>
      <c r="JWD8" s="86"/>
      <c r="JWE8" s="86"/>
      <c r="JWF8" s="86"/>
      <c r="JWG8" s="86"/>
      <c r="JWH8" s="86"/>
      <c r="JWI8" s="86"/>
      <c r="JWJ8" s="86"/>
      <c r="JWK8" s="86"/>
      <c r="JWL8" s="86"/>
      <c r="JWM8" s="86"/>
      <c r="JWN8" s="86"/>
      <c r="JWO8" s="86"/>
      <c r="JWP8" s="86"/>
      <c r="JWQ8" s="86"/>
      <c r="JWR8" s="86"/>
      <c r="JWS8" s="86"/>
      <c r="JWT8" s="86"/>
      <c r="JWU8" s="86"/>
      <c r="JWV8" s="86"/>
      <c r="JWW8" s="86"/>
      <c r="JWX8" s="86"/>
      <c r="JWY8" s="86"/>
      <c r="JWZ8" s="86"/>
      <c r="JXA8" s="86"/>
      <c r="JXB8" s="86"/>
      <c r="JXC8" s="86"/>
      <c r="JXD8" s="86"/>
      <c r="JXE8" s="86"/>
      <c r="JXF8" s="86"/>
      <c r="JXG8" s="86"/>
      <c r="JXH8" s="86"/>
      <c r="JXI8" s="86"/>
      <c r="JXJ8" s="86"/>
      <c r="JXK8" s="86"/>
      <c r="JXL8" s="86"/>
      <c r="JXM8" s="86"/>
      <c r="JXN8" s="86"/>
      <c r="JXO8" s="86"/>
      <c r="JXP8" s="86"/>
      <c r="JXQ8" s="86"/>
      <c r="JXR8" s="86"/>
      <c r="JXS8" s="86"/>
      <c r="JXT8" s="86"/>
      <c r="JXU8" s="86"/>
      <c r="JXV8" s="86"/>
      <c r="JXW8" s="86"/>
      <c r="JXX8" s="86"/>
      <c r="JXY8" s="86"/>
      <c r="JXZ8" s="86"/>
      <c r="JYA8" s="86"/>
      <c r="JYB8" s="86"/>
      <c r="JYC8" s="86"/>
      <c r="JYD8" s="86"/>
      <c r="JYE8" s="86"/>
      <c r="JYF8" s="86"/>
      <c r="JYG8" s="86"/>
      <c r="JYH8" s="86"/>
      <c r="JYI8" s="86"/>
      <c r="JYJ8" s="86"/>
      <c r="JYK8" s="86"/>
      <c r="JYL8" s="86"/>
      <c r="JYM8" s="86"/>
      <c r="JYN8" s="86"/>
      <c r="JYO8" s="86"/>
      <c r="JYP8" s="86"/>
      <c r="JYQ8" s="86"/>
      <c r="JYR8" s="86"/>
      <c r="JYS8" s="86"/>
      <c r="JYT8" s="86"/>
      <c r="JYU8" s="86"/>
      <c r="JYV8" s="86"/>
      <c r="JYW8" s="86"/>
      <c r="JYX8" s="86"/>
      <c r="JYY8" s="86"/>
      <c r="JYZ8" s="86"/>
      <c r="JZA8" s="86"/>
      <c r="JZB8" s="86"/>
      <c r="JZC8" s="86"/>
      <c r="JZD8" s="86"/>
      <c r="JZE8" s="86"/>
      <c r="JZF8" s="86"/>
      <c r="JZG8" s="86"/>
      <c r="JZH8" s="86"/>
      <c r="JZI8" s="86"/>
      <c r="JZJ8" s="86"/>
      <c r="JZK8" s="86"/>
      <c r="JZL8" s="86"/>
      <c r="JZM8" s="86"/>
      <c r="JZN8" s="86"/>
      <c r="JZO8" s="86"/>
      <c r="JZP8" s="86"/>
      <c r="JZQ8" s="86"/>
      <c r="JZR8" s="86"/>
      <c r="JZS8" s="86"/>
      <c r="JZT8" s="86"/>
      <c r="JZU8" s="86"/>
      <c r="JZV8" s="86"/>
      <c r="JZW8" s="86"/>
      <c r="JZX8" s="86"/>
      <c r="JZY8" s="86"/>
      <c r="JZZ8" s="86"/>
      <c r="KAA8" s="86"/>
      <c r="KAB8" s="86"/>
      <c r="KAC8" s="86"/>
      <c r="KAD8" s="86"/>
      <c r="KAE8" s="86"/>
      <c r="KAF8" s="86"/>
      <c r="KAG8" s="86"/>
      <c r="KAH8" s="86"/>
      <c r="KAI8" s="86"/>
      <c r="KAJ8" s="86"/>
      <c r="KAK8" s="86"/>
      <c r="KAL8" s="86"/>
      <c r="KAM8" s="86"/>
      <c r="KAN8" s="86"/>
      <c r="KAO8" s="86"/>
      <c r="KAP8" s="86"/>
      <c r="KAQ8" s="86"/>
      <c r="KAR8" s="86"/>
      <c r="KAS8" s="86"/>
      <c r="KAT8" s="86"/>
      <c r="KAU8" s="86"/>
      <c r="KAV8" s="86"/>
      <c r="KAW8" s="86"/>
      <c r="KAX8" s="86"/>
      <c r="KAY8" s="86"/>
      <c r="KAZ8" s="86"/>
      <c r="KBA8" s="86"/>
      <c r="KBB8" s="86"/>
      <c r="KBC8" s="86"/>
      <c r="KBD8" s="86"/>
      <c r="KBE8" s="86"/>
      <c r="KBF8" s="86"/>
      <c r="KBG8" s="86"/>
      <c r="KBH8" s="86"/>
      <c r="KBI8" s="86"/>
      <c r="KBJ8" s="86"/>
      <c r="KBK8" s="86"/>
      <c r="KBL8" s="86"/>
      <c r="KBM8" s="86"/>
      <c r="KBN8" s="86"/>
      <c r="KBO8" s="86"/>
      <c r="KBP8" s="86"/>
      <c r="KBQ8" s="86"/>
      <c r="KBR8" s="86"/>
      <c r="KBS8" s="86"/>
      <c r="KBT8" s="86"/>
      <c r="KBU8" s="86"/>
      <c r="KBV8" s="86"/>
      <c r="KBW8" s="86"/>
      <c r="KBX8" s="86"/>
      <c r="KBY8" s="86"/>
      <c r="KBZ8" s="86"/>
      <c r="KCA8" s="86"/>
      <c r="KCB8" s="86"/>
      <c r="KCC8" s="86"/>
      <c r="KCD8" s="86"/>
      <c r="KCE8" s="86"/>
      <c r="KCF8" s="86"/>
      <c r="KCG8" s="86"/>
      <c r="KCH8" s="86"/>
      <c r="KCI8" s="86"/>
      <c r="KCJ8" s="86"/>
      <c r="KCK8" s="86"/>
      <c r="KCL8" s="86"/>
      <c r="KCM8" s="86"/>
      <c r="KCN8" s="86"/>
      <c r="KCO8" s="86"/>
      <c r="KCP8" s="86"/>
      <c r="KCQ8" s="86"/>
      <c r="KCR8" s="86"/>
      <c r="KCS8" s="86"/>
      <c r="KCT8" s="86"/>
      <c r="KCU8" s="86"/>
      <c r="KCV8" s="86"/>
      <c r="KCW8" s="86"/>
      <c r="KCX8" s="86"/>
      <c r="KCY8" s="86"/>
      <c r="KCZ8" s="86"/>
      <c r="KDA8" s="86"/>
      <c r="KDB8" s="86"/>
      <c r="KDC8" s="86"/>
      <c r="KDD8" s="86"/>
      <c r="KDE8" s="86"/>
      <c r="KDF8" s="86"/>
      <c r="KDG8" s="86"/>
      <c r="KDH8" s="86"/>
      <c r="KDI8" s="86"/>
      <c r="KDJ8" s="86"/>
      <c r="KDK8" s="86"/>
      <c r="KDL8" s="86"/>
      <c r="KDM8" s="86"/>
      <c r="KDN8" s="86"/>
      <c r="KDO8" s="86"/>
      <c r="KDP8" s="86"/>
      <c r="KDQ8" s="86"/>
      <c r="KDR8" s="86"/>
      <c r="KDS8" s="86"/>
      <c r="KDT8" s="86"/>
      <c r="KDU8" s="86"/>
      <c r="KDV8" s="86"/>
      <c r="KDW8" s="86"/>
      <c r="KDX8" s="86"/>
      <c r="KDY8" s="86"/>
      <c r="KDZ8" s="86"/>
      <c r="KEA8" s="86"/>
      <c r="KEB8" s="86"/>
      <c r="KEC8" s="86"/>
      <c r="KED8" s="86"/>
      <c r="KEE8" s="86"/>
      <c r="KEF8" s="86"/>
      <c r="KEG8" s="86"/>
      <c r="KEH8" s="86"/>
      <c r="KEI8" s="86"/>
      <c r="KEJ8" s="86"/>
      <c r="KEK8" s="86"/>
      <c r="KEL8" s="86"/>
      <c r="KEM8" s="86"/>
      <c r="KEN8" s="86"/>
      <c r="KEO8" s="86"/>
      <c r="KEP8" s="86"/>
      <c r="KEQ8" s="86"/>
      <c r="KER8" s="86"/>
      <c r="KES8" s="86"/>
      <c r="KET8" s="86"/>
      <c r="KEU8" s="86"/>
      <c r="KEV8" s="86"/>
      <c r="KEW8" s="86"/>
      <c r="KEX8" s="86"/>
      <c r="KEY8" s="86"/>
      <c r="KEZ8" s="86"/>
      <c r="KFA8" s="86"/>
      <c r="KFB8" s="86"/>
      <c r="KFC8" s="86"/>
      <c r="KFD8" s="86"/>
      <c r="KFE8" s="86"/>
      <c r="KFF8" s="86"/>
      <c r="KFG8" s="86"/>
      <c r="KFH8" s="86"/>
      <c r="KFI8" s="86"/>
      <c r="KFJ8" s="86"/>
      <c r="KFK8" s="86"/>
      <c r="KFL8" s="86"/>
      <c r="KFM8" s="86"/>
      <c r="KFN8" s="86"/>
      <c r="KFO8" s="86"/>
      <c r="KFP8" s="86"/>
      <c r="KFQ8" s="86"/>
      <c r="KFR8" s="86"/>
      <c r="KFS8" s="86"/>
      <c r="KFT8" s="86"/>
      <c r="KFU8" s="86"/>
      <c r="KFV8" s="86"/>
      <c r="KFW8" s="86"/>
      <c r="KFX8" s="86"/>
      <c r="KFY8" s="86"/>
      <c r="KFZ8" s="86"/>
      <c r="KGA8" s="86"/>
      <c r="KGB8" s="86"/>
      <c r="KGC8" s="86"/>
      <c r="KGD8" s="86"/>
      <c r="KGE8" s="86"/>
      <c r="KGF8" s="86"/>
      <c r="KGG8" s="86"/>
      <c r="KGH8" s="86"/>
      <c r="KGI8" s="86"/>
      <c r="KGJ8" s="86"/>
      <c r="KGK8" s="86"/>
      <c r="KGL8" s="86"/>
      <c r="KGM8" s="86"/>
      <c r="KGN8" s="86"/>
      <c r="KGO8" s="86"/>
      <c r="KGP8" s="86"/>
      <c r="KGQ8" s="86"/>
      <c r="KGR8" s="86"/>
      <c r="KGS8" s="86"/>
      <c r="KGT8" s="86"/>
      <c r="KGU8" s="86"/>
      <c r="KGV8" s="86"/>
      <c r="KGW8" s="86"/>
      <c r="KGX8" s="86"/>
      <c r="KGY8" s="86"/>
      <c r="KGZ8" s="86"/>
      <c r="KHA8" s="86"/>
      <c r="KHB8" s="86"/>
      <c r="KHC8" s="86"/>
      <c r="KHD8" s="86"/>
      <c r="KHE8" s="86"/>
      <c r="KHF8" s="86"/>
      <c r="KHG8" s="86"/>
      <c r="KHH8" s="86"/>
      <c r="KHI8" s="86"/>
      <c r="KHJ8" s="86"/>
      <c r="KHK8" s="86"/>
      <c r="KHL8" s="86"/>
      <c r="KHM8" s="86"/>
      <c r="KHN8" s="86"/>
      <c r="KHO8" s="86"/>
      <c r="KHP8" s="86"/>
      <c r="KHQ8" s="86"/>
      <c r="KHR8" s="86"/>
      <c r="KHS8" s="86"/>
      <c r="KHT8" s="86"/>
      <c r="KHU8" s="86"/>
      <c r="KHV8" s="86"/>
      <c r="KHW8" s="86"/>
      <c r="KHX8" s="86"/>
      <c r="KHY8" s="86"/>
      <c r="KHZ8" s="86"/>
      <c r="KIA8" s="86"/>
      <c r="KIB8" s="86"/>
      <c r="KIC8" s="86"/>
      <c r="KID8" s="86"/>
      <c r="KIE8" s="86"/>
      <c r="KIF8" s="86"/>
      <c r="KIG8" s="86"/>
      <c r="KIH8" s="86"/>
      <c r="KII8" s="86"/>
      <c r="KIJ8" s="86"/>
      <c r="KIK8" s="86"/>
      <c r="KIL8" s="86"/>
      <c r="KIM8" s="86"/>
      <c r="KIN8" s="86"/>
      <c r="KIO8" s="86"/>
      <c r="KIP8" s="86"/>
      <c r="KIQ8" s="86"/>
      <c r="KIR8" s="86"/>
      <c r="KIS8" s="86"/>
      <c r="KIT8" s="86"/>
      <c r="KIU8" s="86"/>
      <c r="KIV8" s="86"/>
      <c r="KIW8" s="86"/>
      <c r="KIX8" s="86"/>
      <c r="KIY8" s="86"/>
      <c r="KIZ8" s="86"/>
      <c r="KJA8" s="86"/>
      <c r="KJB8" s="86"/>
      <c r="KJC8" s="86"/>
      <c r="KJD8" s="86"/>
      <c r="KJE8" s="86"/>
      <c r="KJF8" s="86"/>
      <c r="KJG8" s="86"/>
      <c r="KJH8" s="86"/>
      <c r="KJI8" s="86"/>
      <c r="KJJ8" s="86"/>
      <c r="KJK8" s="86"/>
      <c r="KJL8" s="86"/>
      <c r="KJM8" s="86"/>
      <c r="KJN8" s="86"/>
      <c r="KJO8" s="86"/>
      <c r="KJP8" s="86"/>
      <c r="KJQ8" s="86"/>
      <c r="KJR8" s="86"/>
      <c r="KJS8" s="86"/>
      <c r="KJT8" s="86"/>
      <c r="KJU8" s="86"/>
      <c r="KJV8" s="86"/>
      <c r="KJW8" s="86"/>
      <c r="KJX8" s="86"/>
      <c r="KJY8" s="86"/>
      <c r="KJZ8" s="86"/>
      <c r="KKA8" s="86"/>
      <c r="KKB8" s="86"/>
      <c r="KKC8" s="86"/>
      <c r="KKD8" s="86"/>
      <c r="KKE8" s="86"/>
      <c r="KKF8" s="86"/>
      <c r="KKG8" s="86"/>
      <c r="KKH8" s="86"/>
      <c r="KKI8" s="86"/>
      <c r="KKJ8" s="86"/>
      <c r="KKK8" s="86"/>
      <c r="KKL8" s="86"/>
      <c r="KKM8" s="86"/>
      <c r="KKN8" s="86"/>
      <c r="KKO8" s="86"/>
      <c r="KKP8" s="86"/>
      <c r="KKQ8" s="86"/>
      <c r="KKR8" s="86"/>
      <c r="KKS8" s="86"/>
      <c r="KKT8" s="86"/>
      <c r="KKU8" s="86"/>
      <c r="KKV8" s="86"/>
      <c r="KKW8" s="86"/>
      <c r="KKX8" s="86"/>
      <c r="KKY8" s="86"/>
      <c r="KKZ8" s="86"/>
      <c r="KLA8" s="86"/>
      <c r="KLB8" s="86"/>
      <c r="KLC8" s="86"/>
      <c r="KLD8" s="86"/>
      <c r="KLE8" s="86"/>
      <c r="KLF8" s="86"/>
      <c r="KLG8" s="86"/>
      <c r="KLH8" s="86"/>
      <c r="KLI8" s="86"/>
      <c r="KLJ8" s="86"/>
      <c r="KLK8" s="86"/>
      <c r="KLL8" s="86"/>
      <c r="KLM8" s="86"/>
      <c r="KLN8" s="86"/>
      <c r="KLO8" s="86"/>
      <c r="KLP8" s="86"/>
      <c r="KLQ8" s="86"/>
      <c r="KLR8" s="86"/>
      <c r="KLS8" s="86"/>
      <c r="KLT8" s="86"/>
      <c r="KLU8" s="86"/>
      <c r="KLV8" s="86"/>
      <c r="KLW8" s="86"/>
      <c r="KLX8" s="86"/>
      <c r="KLY8" s="86"/>
      <c r="KLZ8" s="86"/>
      <c r="KMA8" s="86"/>
      <c r="KMB8" s="86"/>
      <c r="KMC8" s="86"/>
      <c r="KMD8" s="86"/>
      <c r="KME8" s="86"/>
      <c r="KMF8" s="86"/>
      <c r="KMG8" s="86"/>
      <c r="KMH8" s="86"/>
      <c r="KMI8" s="86"/>
      <c r="KMJ8" s="86"/>
      <c r="KMK8" s="86"/>
      <c r="KML8" s="86"/>
      <c r="KMM8" s="86"/>
      <c r="KMN8" s="86"/>
      <c r="KMO8" s="86"/>
      <c r="KMP8" s="86"/>
      <c r="KMQ8" s="86"/>
      <c r="KMR8" s="86"/>
      <c r="KMS8" s="86"/>
      <c r="KMT8" s="86"/>
      <c r="KMU8" s="86"/>
      <c r="KMV8" s="86"/>
      <c r="KMW8" s="86"/>
      <c r="KMX8" s="86"/>
      <c r="KMY8" s="86"/>
      <c r="KMZ8" s="86"/>
      <c r="KNA8" s="86"/>
      <c r="KNB8" s="86"/>
      <c r="KNC8" s="86"/>
      <c r="KND8" s="86"/>
      <c r="KNE8" s="86"/>
      <c r="KNF8" s="86"/>
      <c r="KNG8" s="86"/>
      <c r="KNH8" s="86"/>
      <c r="KNI8" s="86"/>
      <c r="KNJ8" s="86"/>
      <c r="KNK8" s="86"/>
      <c r="KNL8" s="86"/>
      <c r="KNM8" s="86"/>
      <c r="KNN8" s="86"/>
      <c r="KNO8" s="86"/>
      <c r="KNP8" s="86"/>
      <c r="KNQ8" s="86"/>
      <c r="KNR8" s="86"/>
      <c r="KNS8" s="86"/>
      <c r="KNT8" s="86"/>
      <c r="KNU8" s="86"/>
      <c r="KNV8" s="86"/>
      <c r="KNW8" s="86"/>
      <c r="KNX8" s="86"/>
      <c r="KNY8" s="86"/>
      <c r="KNZ8" s="86"/>
      <c r="KOA8" s="86"/>
      <c r="KOB8" s="86"/>
      <c r="KOC8" s="86"/>
      <c r="KOD8" s="86"/>
      <c r="KOE8" s="86"/>
      <c r="KOF8" s="86"/>
      <c r="KOG8" s="86"/>
      <c r="KOH8" s="86"/>
      <c r="KOI8" s="86"/>
      <c r="KOJ8" s="86"/>
      <c r="KOK8" s="86"/>
      <c r="KOL8" s="86"/>
      <c r="KOM8" s="86"/>
      <c r="KON8" s="86"/>
      <c r="KOO8" s="86"/>
      <c r="KOP8" s="86"/>
      <c r="KOQ8" s="86"/>
      <c r="KOR8" s="86"/>
      <c r="KOS8" s="86"/>
      <c r="KOT8" s="86"/>
      <c r="KOU8" s="86"/>
      <c r="KOV8" s="86"/>
      <c r="KOW8" s="86"/>
      <c r="KOX8" s="86"/>
      <c r="KOY8" s="86"/>
      <c r="KOZ8" s="86"/>
      <c r="KPA8" s="86"/>
      <c r="KPB8" s="86"/>
      <c r="KPC8" s="86"/>
      <c r="KPD8" s="86"/>
      <c r="KPE8" s="86"/>
      <c r="KPF8" s="86"/>
      <c r="KPG8" s="86"/>
      <c r="KPH8" s="86"/>
      <c r="KPI8" s="86"/>
      <c r="KPJ8" s="86"/>
      <c r="KPK8" s="86"/>
      <c r="KPL8" s="86"/>
      <c r="KPM8" s="86"/>
      <c r="KPN8" s="86"/>
      <c r="KPO8" s="86"/>
      <c r="KPP8" s="86"/>
      <c r="KPQ8" s="86"/>
      <c r="KPR8" s="86"/>
      <c r="KPS8" s="86"/>
      <c r="KPT8" s="86"/>
      <c r="KPU8" s="86"/>
      <c r="KPV8" s="86"/>
      <c r="KPW8" s="86"/>
      <c r="KPX8" s="86"/>
      <c r="KPY8" s="86"/>
      <c r="KPZ8" s="86"/>
      <c r="KQA8" s="86"/>
      <c r="KQB8" s="86"/>
      <c r="KQC8" s="86"/>
      <c r="KQD8" s="86"/>
      <c r="KQE8" s="86"/>
      <c r="KQF8" s="86"/>
      <c r="KQG8" s="86"/>
      <c r="KQH8" s="86"/>
      <c r="KQI8" s="86"/>
      <c r="KQJ8" s="86"/>
      <c r="KQK8" s="86"/>
      <c r="KQL8" s="86"/>
      <c r="KQM8" s="86"/>
      <c r="KQN8" s="86"/>
      <c r="KQO8" s="86"/>
      <c r="KQP8" s="86"/>
      <c r="KQQ8" s="86"/>
      <c r="KQR8" s="86"/>
      <c r="KQS8" s="86"/>
      <c r="KQT8" s="86"/>
      <c r="KQU8" s="86"/>
      <c r="KQV8" s="86"/>
      <c r="KQW8" s="86"/>
      <c r="KQX8" s="86"/>
      <c r="KQY8" s="86"/>
      <c r="KQZ8" s="86"/>
      <c r="KRA8" s="86"/>
      <c r="KRB8" s="86"/>
      <c r="KRC8" s="86"/>
      <c r="KRD8" s="86"/>
      <c r="KRE8" s="86"/>
      <c r="KRF8" s="86"/>
      <c r="KRG8" s="86"/>
      <c r="KRH8" s="86"/>
      <c r="KRI8" s="86"/>
      <c r="KRJ8" s="86"/>
      <c r="KRK8" s="86"/>
      <c r="KRL8" s="86"/>
      <c r="KRM8" s="86"/>
      <c r="KRN8" s="86"/>
      <c r="KRO8" s="86"/>
      <c r="KRP8" s="86"/>
      <c r="KRQ8" s="86"/>
      <c r="KRR8" s="86"/>
      <c r="KRS8" s="86"/>
      <c r="KRT8" s="86"/>
      <c r="KRU8" s="86"/>
      <c r="KRV8" s="86"/>
      <c r="KRW8" s="86"/>
      <c r="KRX8" s="86"/>
      <c r="KRY8" s="86"/>
      <c r="KRZ8" s="86"/>
      <c r="KSA8" s="86"/>
      <c r="KSB8" s="86"/>
      <c r="KSC8" s="86"/>
      <c r="KSD8" s="86"/>
      <c r="KSE8" s="86"/>
      <c r="KSF8" s="86"/>
      <c r="KSG8" s="86"/>
      <c r="KSH8" s="86"/>
      <c r="KSI8" s="86"/>
      <c r="KSJ8" s="86"/>
      <c r="KSK8" s="86"/>
      <c r="KSL8" s="86"/>
      <c r="KSM8" s="86"/>
      <c r="KSN8" s="86"/>
      <c r="KSO8" s="86"/>
      <c r="KSP8" s="86"/>
      <c r="KSQ8" s="86"/>
      <c r="KSR8" s="86"/>
      <c r="KSS8" s="86"/>
      <c r="KST8" s="86"/>
      <c r="KSU8" s="86"/>
      <c r="KSV8" s="86"/>
      <c r="KSW8" s="86"/>
      <c r="KSX8" s="86"/>
      <c r="KSY8" s="86"/>
      <c r="KSZ8" s="86"/>
      <c r="KTA8" s="86"/>
      <c r="KTB8" s="86"/>
      <c r="KTC8" s="86"/>
      <c r="KTD8" s="86"/>
      <c r="KTE8" s="86"/>
      <c r="KTF8" s="86"/>
      <c r="KTG8" s="86"/>
      <c r="KTH8" s="86"/>
      <c r="KTI8" s="86"/>
      <c r="KTJ8" s="86"/>
      <c r="KTK8" s="86"/>
      <c r="KTL8" s="86"/>
      <c r="KTM8" s="86"/>
      <c r="KTN8" s="86"/>
      <c r="KTO8" s="86"/>
      <c r="KTP8" s="86"/>
      <c r="KTQ8" s="86"/>
      <c r="KTR8" s="86"/>
      <c r="KTS8" s="86"/>
      <c r="KTT8" s="86"/>
      <c r="KTU8" s="86"/>
      <c r="KTV8" s="86"/>
      <c r="KTW8" s="86"/>
      <c r="KTX8" s="86"/>
      <c r="KTY8" s="86"/>
      <c r="KTZ8" s="86"/>
      <c r="KUA8" s="86"/>
      <c r="KUB8" s="86"/>
      <c r="KUC8" s="86"/>
      <c r="KUD8" s="86"/>
      <c r="KUE8" s="86"/>
      <c r="KUF8" s="86"/>
      <c r="KUG8" s="86"/>
      <c r="KUH8" s="86"/>
      <c r="KUI8" s="86"/>
      <c r="KUJ8" s="86"/>
      <c r="KUK8" s="86"/>
      <c r="KUL8" s="86"/>
      <c r="KUM8" s="86"/>
      <c r="KUN8" s="86"/>
      <c r="KUO8" s="86"/>
      <c r="KUP8" s="86"/>
      <c r="KUQ8" s="86"/>
      <c r="KUR8" s="86"/>
      <c r="KUS8" s="86"/>
      <c r="KUT8" s="86"/>
      <c r="KUU8" s="86"/>
      <c r="KUV8" s="86"/>
      <c r="KUW8" s="86"/>
      <c r="KUX8" s="86"/>
      <c r="KUY8" s="86"/>
      <c r="KUZ8" s="86"/>
      <c r="KVA8" s="86"/>
      <c r="KVB8" s="86"/>
      <c r="KVC8" s="86"/>
      <c r="KVD8" s="86"/>
      <c r="KVE8" s="86"/>
      <c r="KVF8" s="86"/>
      <c r="KVG8" s="86"/>
      <c r="KVH8" s="86"/>
      <c r="KVI8" s="86"/>
      <c r="KVJ8" s="86"/>
      <c r="KVK8" s="86"/>
      <c r="KVL8" s="86"/>
      <c r="KVM8" s="86"/>
      <c r="KVN8" s="86"/>
      <c r="KVO8" s="86"/>
      <c r="KVP8" s="86"/>
      <c r="KVQ8" s="86"/>
      <c r="KVR8" s="86"/>
      <c r="KVS8" s="86"/>
      <c r="KVT8" s="86"/>
      <c r="KVU8" s="86"/>
      <c r="KVV8" s="86"/>
      <c r="KVW8" s="86"/>
      <c r="KVX8" s="86"/>
      <c r="KVY8" s="86"/>
      <c r="KVZ8" s="86"/>
      <c r="KWA8" s="86"/>
      <c r="KWB8" s="86"/>
      <c r="KWC8" s="86"/>
      <c r="KWD8" s="86"/>
      <c r="KWE8" s="86"/>
      <c r="KWF8" s="86"/>
      <c r="KWG8" s="86"/>
      <c r="KWH8" s="86"/>
      <c r="KWI8" s="86"/>
      <c r="KWJ8" s="86"/>
      <c r="KWK8" s="86"/>
      <c r="KWL8" s="86"/>
      <c r="KWM8" s="86"/>
      <c r="KWN8" s="86"/>
      <c r="KWO8" s="86"/>
      <c r="KWP8" s="86"/>
      <c r="KWQ8" s="86"/>
      <c r="KWR8" s="86"/>
      <c r="KWS8" s="86"/>
      <c r="KWT8" s="86"/>
      <c r="KWU8" s="86"/>
      <c r="KWV8" s="86"/>
      <c r="KWW8" s="86"/>
      <c r="KWX8" s="86"/>
      <c r="KWY8" s="86"/>
      <c r="KWZ8" s="86"/>
      <c r="KXA8" s="86"/>
      <c r="KXB8" s="86"/>
      <c r="KXC8" s="86"/>
      <c r="KXD8" s="86"/>
      <c r="KXE8" s="86"/>
      <c r="KXF8" s="86"/>
      <c r="KXG8" s="86"/>
      <c r="KXH8" s="86"/>
      <c r="KXI8" s="86"/>
      <c r="KXJ8" s="86"/>
      <c r="KXK8" s="86"/>
      <c r="KXL8" s="86"/>
      <c r="KXM8" s="86"/>
      <c r="KXN8" s="86"/>
      <c r="KXO8" s="86"/>
      <c r="KXP8" s="86"/>
      <c r="KXQ8" s="86"/>
      <c r="KXR8" s="86"/>
      <c r="KXS8" s="86"/>
      <c r="KXT8" s="86"/>
      <c r="KXU8" s="86"/>
      <c r="KXV8" s="86"/>
      <c r="KXW8" s="86"/>
      <c r="KXX8" s="86"/>
      <c r="KXY8" s="86"/>
      <c r="KXZ8" s="86"/>
      <c r="KYA8" s="86"/>
      <c r="KYB8" s="86"/>
      <c r="KYC8" s="86"/>
      <c r="KYD8" s="86"/>
      <c r="KYE8" s="86"/>
      <c r="KYF8" s="86"/>
      <c r="KYG8" s="86"/>
      <c r="KYH8" s="86"/>
      <c r="KYI8" s="86"/>
      <c r="KYJ8" s="86"/>
      <c r="KYK8" s="86"/>
      <c r="KYL8" s="86"/>
      <c r="KYM8" s="86"/>
      <c r="KYN8" s="86"/>
      <c r="KYO8" s="86"/>
      <c r="KYP8" s="86"/>
      <c r="KYQ8" s="86"/>
      <c r="KYR8" s="86"/>
      <c r="KYS8" s="86"/>
      <c r="KYT8" s="86"/>
      <c r="KYU8" s="86"/>
      <c r="KYV8" s="86"/>
      <c r="KYW8" s="86"/>
      <c r="KYX8" s="86"/>
      <c r="KYY8" s="86"/>
      <c r="KYZ8" s="86"/>
      <c r="KZA8" s="86"/>
      <c r="KZB8" s="86"/>
      <c r="KZC8" s="86"/>
      <c r="KZD8" s="86"/>
      <c r="KZE8" s="86"/>
      <c r="KZF8" s="86"/>
      <c r="KZG8" s="86"/>
      <c r="KZH8" s="86"/>
      <c r="KZI8" s="86"/>
      <c r="KZJ8" s="86"/>
      <c r="KZK8" s="86"/>
      <c r="KZL8" s="86"/>
      <c r="KZM8" s="86"/>
      <c r="KZN8" s="86"/>
      <c r="KZO8" s="86"/>
      <c r="KZP8" s="86"/>
      <c r="KZQ8" s="86"/>
      <c r="KZR8" s="86"/>
      <c r="KZS8" s="86"/>
      <c r="KZT8" s="86"/>
      <c r="KZU8" s="86"/>
      <c r="KZV8" s="86"/>
      <c r="KZW8" s="86"/>
      <c r="KZX8" s="86"/>
      <c r="KZY8" s="86"/>
      <c r="KZZ8" s="86"/>
      <c r="LAA8" s="86"/>
      <c r="LAB8" s="86"/>
      <c r="LAC8" s="86"/>
      <c r="LAD8" s="86"/>
      <c r="LAE8" s="86"/>
      <c r="LAF8" s="86"/>
      <c r="LAG8" s="86"/>
      <c r="LAH8" s="86"/>
      <c r="LAI8" s="86"/>
      <c r="LAJ8" s="86"/>
      <c r="LAK8" s="86"/>
      <c r="LAL8" s="86"/>
      <c r="LAM8" s="86"/>
      <c r="LAN8" s="86"/>
      <c r="LAO8" s="86"/>
      <c r="LAP8" s="86"/>
      <c r="LAQ8" s="86"/>
      <c r="LAR8" s="86"/>
      <c r="LAS8" s="86"/>
      <c r="LAT8" s="86"/>
      <c r="LAU8" s="86"/>
      <c r="LAV8" s="86"/>
      <c r="LAW8" s="86"/>
      <c r="LAX8" s="86"/>
      <c r="LAY8" s="86"/>
      <c r="LAZ8" s="86"/>
      <c r="LBA8" s="86"/>
      <c r="LBB8" s="86"/>
      <c r="LBC8" s="86"/>
      <c r="LBD8" s="86"/>
      <c r="LBE8" s="86"/>
      <c r="LBF8" s="86"/>
      <c r="LBG8" s="86"/>
      <c r="LBH8" s="86"/>
      <c r="LBI8" s="86"/>
      <c r="LBJ8" s="86"/>
      <c r="LBK8" s="86"/>
      <c r="LBL8" s="86"/>
      <c r="LBM8" s="86"/>
      <c r="LBN8" s="86"/>
      <c r="LBO8" s="86"/>
      <c r="LBP8" s="86"/>
      <c r="LBQ8" s="86"/>
      <c r="LBR8" s="86"/>
      <c r="LBS8" s="86"/>
      <c r="LBT8" s="86"/>
      <c r="LBU8" s="86"/>
      <c r="LBV8" s="86"/>
      <c r="LBW8" s="86"/>
      <c r="LBX8" s="86"/>
      <c r="LBY8" s="86"/>
      <c r="LBZ8" s="86"/>
      <c r="LCA8" s="86"/>
      <c r="LCB8" s="86"/>
      <c r="LCC8" s="86"/>
      <c r="LCD8" s="86"/>
      <c r="LCE8" s="86"/>
      <c r="LCF8" s="86"/>
      <c r="LCG8" s="86"/>
      <c r="LCH8" s="86"/>
      <c r="LCI8" s="86"/>
      <c r="LCJ8" s="86"/>
      <c r="LCK8" s="86"/>
      <c r="LCL8" s="86"/>
      <c r="LCM8" s="86"/>
      <c r="LCN8" s="86"/>
      <c r="LCO8" s="86"/>
      <c r="LCP8" s="86"/>
      <c r="LCQ8" s="86"/>
      <c r="LCR8" s="86"/>
      <c r="LCS8" s="86"/>
      <c r="LCT8" s="86"/>
      <c r="LCU8" s="86"/>
      <c r="LCV8" s="86"/>
      <c r="LCW8" s="86"/>
      <c r="LCX8" s="86"/>
      <c r="LCY8" s="86"/>
      <c r="LCZ8" s="86"/>
      <c r="LDA8" s="86"/>
      <c r="LDB8" s="86"/>
      <c r="LDC8" s="86"/>
      <c r="LDD8" s="86"/>
      <c r="LDE8" s="86"/>
      <c r="LDF8" s="86"/>
      <c r="LDG8" s="86"/>
      <c r="LDH8" s="86"/>
      <c r="LDI8" s="86"/>
      <c r="LDJ8" s="86"/>
      <c r="LDK8" s="86"/>
      <c r="LDL8" s="86"/>
      <c r="LDM8" s="86"/>
      <c r="LDN8" s="86"/>
      <c r="LDO8" s="86"/>
      <c r="LDP8" s="86"/>
      <c r="LDQ8" s="86"/>
      <c r="LDR8" s="86"/>
      <c r="LDS8" s="86"/>
      <c r="LDT8" s="86"/>
      <c r="LDU8" s="86"/>
      <c r="LDV8" s="86"/>
      <c r="LDW8" s="86"/>
      <c r="LDX8" s="86"/>
      <c r="LDY8" s="86"/>
      <c r="LDZ8" s="86"/>
      <c r="LEA8" s="86"/>
      <c r="LEB8" s="86"/>
      <c r="LEC8" s="86"/>
      <c r="LED8" s="86"/>
      <c r="LEE8" s="86"/>
      <c r="LEF8" s="86"/>
      <c r="LEG8" s="86"/>
      <c r="LEH8" s="86"/>
      <c r="LEI8" s="86"/>
      <c r="LEJ8" s="86"/>
      <c r="LEK8" s="86"/>
      <c r="LEL8" s="86"/>
      <c r="LEM8" s="86"/>
      <c r="LEN8" s="86"/>
      <c r="LEO8" s="86"/>
      <c r="LEP8" s="86"/>
      <c r="LEQ8" s="86"/>
      <c r="LER8" s="86"/>
      <c r="LES8" s="86"/>
      <c r="LET8" s="86"/>
      <c r="LEU8" s="86"/>
      <c r="LEV8" s="86"/>
      <c r="LEW8" s="86"/>
      <c r="LEX8" s="86"/>
      <c r="LEY8" s="86"/>
      <c r="LEZ8" s="86"/>
      <c r="LFA8" s="86"/>
      <c r="LFB8" s="86"/>
      <c r="LFC8" s="86"/>
      <c r="LFD8" s="86"/>
      <c r="LFE8" s="86"/>
      <c r="LFF8" s="86"/>
      <c r="LFG8" s="86"/>
      <c r="LFH8" s="86"/>
      <c r="LFI8" s="86"/>
      <c r="LFJ8" s="86"/>
      <c r="LFK8" s="86"/>
      <c r="LFL8" s="86"/>
      <c r="LFM8" s="86"/>
      <c r="LFN8" s="86"/>
      <c r="LFO8" s="86"/>
      <c r="LFP8" s="86"/>
      <c r="LFQ8" s="86"/>
      <c r="LFR8" s="86"/>
      <c r="LFS8" s="86"/>
      <c r="LFT8" s="86"/>
      <c r="LFU8" s="86"/>
      <c r="LFV8" s="86"/>
      <c r="LFW8" s="86"/>
      <c r="LFX8" s="86"/>
      <c r="LFY8" s="86"/>
      <c r="LFZ8" s="86"/>
      <c r="LGA8" s="86"/>
      <c r="LGB8" s="86"/>
      <c r="LGC8" s="86"/>
      <c r="LGD8" s="86"/>
      <c r="LGE8" s="86"/>
      <c r="LGF8" s="86"/>
      <c r="LGG8" s="86"/>
      <c r="LGH8" s="86"/>
      <c r="LGI8" s="86"/>
      <c r="LGJ8" s="86"/>
      <c r="LGK8" s="86"/>
      <c r="LGL8" s="86"/>
      <c r="LGM8" s="86"/>
      <c r="LGN8" s="86"/>
      <c r="LGO8" s="86"/>
      <c r="LGP8" s="86"/>
      <c r="LGQ8" s="86"/>
      <c r="LGR8" s="86"/>
      <c r="LGS8" s="86"/>
      <c r="LGT8" s="86"/>
      <c r="LGU8" s="86"/>
      <c r="LGV8" s="86"/>
      <c r="LGW8" s="86"/>
      <c r="LGX8" s="86"/>
      <c r="LGY8" s="86"/>
      <c r="LGZ8" s="86"/>
      <c r="LHA8" s="86"/>
      <c r="LHB8" s="86"/>
      <c r="LHC8" s="86"/>
      <c r="LHD8" s="86"/>
      <c r="LHE8" s="86"/>
      <c r="LHF8" s="86"/>
      <c r="LHG8" s="86"/>
      <c r="LHH8" s="86"/>
      <c r="LHI8" s="86"/>
      <c r="LHJ8" s="86"/>
      <c r="LHK8" s="86"/>
      <c r="LHL8" s="86"/>
      <c r="LHM8" s="86"/>
      <c r="LHN8" s="86"/>
      <c r="LHO8" s="86"/>
      <c r="LHP8" s="86"/>
      <c r="LHQ8" s="86"/>
      <c r="LHR8" s="86"/>
      <c r="LHS8" s="86"/>
      <c r="LHT8" s="86"/>
      <c r="LHU8" s="86"/>
      <c r="LHV8" s="86"/>
      <c r="LHW8" s="86"/>
      <c r="LHX8" s="86"/>
      <c r="LHY8" s="86"/>
      <c r="LHZ8" s="86"/>
      <c r="LIA8" s="86"/>
      <c r="LIB8" s="86"/>
      <c r="LIC8" s="86"/>
      <c r="LID8" s="86"/>
      <c r="LIE8" s="86"/>
      <c r="LIF8" s="86"/>
      <c r="LIG8" s="86"/>
      <c r="LIH8" s="86"/>
      <c r="LII8" s="86"/>
      <c r="LIJ8" s="86"/>
      <c r="LIK8" s="86"/>
      <c r="LIL8" s="86"/>
      <c r="LIM8" s="86"/>
      <c r="LIN8" s="86"/>
      <c r="LIO8" s="86"/>
      <c r="LIP8" s="86"/>
      <c r="LIQ8" s="86"/>
      <c r="LIR8" s="86"/>
      <c r="LIS8" s="86"/>
      <c r="LIT8" s="86"/>
      <c r="LIU8" s="86"/>
      <c r="LIV8" s="86"/>
      <c r="LIW8" s="86"/>
      <c r="LIX8" s="86"/>
      <c r="LIY8" s="86"/>
      <c r="LIZ8" s="86"/>
      <c r="LJA8" s="86"/>
      <c r="LJB8" s="86"/>
      <c r="LJC8" s="86"/>
      <c r="LJD8" s="86"/>
      <c r="LJE8" s="86"/>
      <c r="LJF8" s="86"/>
      <c r="LJG8" s="86"/>
      <c r="LJH8" s="86"/>
      <c r="LJI8" s="86"/>
      <c r="LJJ8" s="86"/>
      <c r="LJK8" s="86"/>
      <c r="LJL8" s="86"/>
      <c r="LJM8" s="86"/>
      <c r="LJN8" s="86"/>
      <c r="LJO8" s="86"/>
      <c r="LJP8" s="86"/>
      <c r="LJQ8" s="86"/>
      <c r="LJR8" s="86"/>
      <c r="LJS8" s="86"/>
      <c r="LJT8" s="86"/>
      <c r="LJU8" s="86"/>
      <c r="LJV8" s="86"/>
      <c r="LJW8" s="86"/>
      <c r="LJX8" s="86"/>
      <c r="LJY8" s="86"/>
      <c r="LJZ8" s="86"/>
      <c r="LKA8" s="86"/>
      <c r="LKB8" s="86"/>
      <c r="LKC8" s="86"/>
      <c r="LKD8" s="86"/>
      <c r="LKE8" s="86"/>
      <c r="LKF8" s="86"/>
      <c r="LKG8" s="86"/>
      <c r="LKH8" s="86"/>
      <c r="LKI8" s="86"/>
      <c r="LKJ8" s="86"/>
      <c r="LKK8" s="86"/>
      <c r="LKL8" s="86"/>
      <c r="LKM8" s="86"/>
      <c r="LKN8" s="86"/>
      <c r="LKO8" s="86"/>
      <c r="LKP8" s="86"/>
      <c r="LKQ8" s="86"/>
      <c r="LKR8" s="86"/>
      <c r="LKS8" s="86"/>
      <c r="LKT8" s="86"/>
      <c r="LKU8" s="86"/>
      <c r="LKV8" s="86"/>
      <c r="LKW8" s="86"/>
      <c r="LKX8" s="86"/>
      <c r="LKY8" s="86"/>
      <c r="LKZ8" s="86"/>
      <c r="LLA8" s="86"/>
      <c r="LLB8" s="86"/>
      <c r="LLC8" s="86"/>
      <c r="LLD8" s="86"/>
      <c r="LLE8" s="86"/>
      <c r="LLF8" s="86"/>
      <c r="LLG8" s="86"/>
      <c r="LLH8" s="86"/>
      <c r="LLI8" s="86"/>
      <c r="LLJ8" s="86"/>
      <c r="LLK8" s="86"/>
      <c r="LLL8" s="86"/>
      <c r="LLM8" s="86"/>
      <c r="LLN8" s="86"/>
      <c r="LLO8" s="86"/>
      <c r="LLP8" s="86"/>
      <c r="LLQ8" s="86"/>
      <c r="LLR8" s="86"/>
      <c r="LLS8" s="86"/>
      <c r="LLT8" s="86"/>
      <c r="LLU8" s="86"/>
      <c r="LLV8" s="86"/>
      <c r="LLW8" s="86"/>
      <c r="LLX8" s="86"/>
      <c r="LLY8" s="86"/>
      <c r="LLZ8" s="86"/>
      <c r="LMA8" s="86"/>
      <c r="LMB8" s="86"/>
      <c r="LMC8" s="86"/>
      <c r="LMD8" s="86"/>
      <c r="LME8" s="86"/>
      <c r="LMF8" s="86"/>
      <c r="LMG8" s="86"/>
      <c r="LMH8" s="86"/>
      <c r="LMI8" s="86"/>
      <c r="LMJ8" s="86"/>
      <c r="LMK8" s="86"/>
      <c r="LML8" s="86"/>
      <c r="LMM8" s="86"/>
      <c r="LMN8" s="86"/>
      <c r="LMO8" s="86"/>
      <c r="LMP8" s="86"/>
      <c r="LMQ8" s="86"/>
      <c r="LMR8" s="86"/>
      <c r="LMS8" s="86"/>
      <c r="LMT8" s="86"/>
      <c r="LMU8" s="86"/>
      <c r="LMV8" s="86"/>
      <c r="LMW8" s="86"/>
      <c r="LMX8" s="86"/>
      <c r="LMY8" s="86"/>
      <c r="LMZ8" s="86"/>
      <c r="LNA8" s="86"/>
      <c r="LNB8" s="86"/>
      <c r="LNC8" s="86"/>
      <c r="LND8" s="86"/>
      <c r="LNE8" s="86"/>
      <c r="LNF8" s="86"/>
      <c r="LNG8" s="86"/>
      <c r="LNH8" s="86"/>
      <c r="LNI8" s="86"/>
      <c r="LNJ8" s="86"/>
      <c r="LNK8" s="86"/>
      <c r="LNL8" s="86"/>
      <c r="LNM8" s="86"/>
      <c r="LNN8" s="86"/>
      <c r="LNO8" s="86"/>
      <c r="LNP8" s="86"/>
      <c r="LNQ8" s="86"/>
      <c r="LNR8" s="86"/>
      <c r="LNS8" s="86"/>
      <c r="LNT8" s="86"/>
      <c r="LNU8" s="86"/>
      <c r="LNV8" s="86"/>
      <c r="LNW8" s="86"/>
      <c r="LNX8" s="86"/>
      <c r="LNY8" s="86"/>
      <c r="LNZ8" s="86"/>
      <c r="LOA8" s="86"/>
      <c r="LOB8" s="86"/>
      <c r="LOC8" s="86"/>
      <c r="LOD8" s="86"/>
      <c r="LOE8" s="86"/>
      <c r="LOF8" s="86"/>
      <c r="LOG8" s="86"/>
      <c r="LOH8" s="86"/>
      <c r="LOI8" s="86"/>
      <c r="LOJ8" s="86"/>
      <c r="LOK8" s="86"/>
      <c r="LOL8" s="86"/>
      <c r="LOM8" s="86"/>
      <c r="LON8" s="86"/>
      <c r="LOO8" s="86"/>
      <c r="LOP8" s="86"/>
      <c r="LOQ8" s="86"/>
      <c r="LOR8" s="86"/>
      <c r="LOS8" s="86"/>
      <c r="LOT8" s="86"/>
      <c r="LOU8" s="86"/>
      <c r="LOV8" s="86"/>
      <c r="LOW8" s="86"/>
      <c r="LOX8" s="86"/>
      <c r="LOY8" s="86"/>
      <c r="LOZ8" s="86"/>
      <c r="LPA8" s="86"/>
      <c r="LPB8" s="86"/>
      <c r="LPC8" s="86"/>
      <c r="LPD8" s="86"/>
      <c r="LPE8" s="86"/>
      <c r="LPF8" s="86"/>
      <c r="LPG8" s="86"/>
      <c r="LPH8" s="86"/>
      <c r="LPI8" s="86"/>
      <c r="LPJ8" s="86"/>
      <c r="LPK8" s="86"/>
      <c r="LPL8" s="86"/>
      <c r="LPM8" s="86"/>
      <c r="LPN8" s="86"/>
      <c r="LPO8" s="86"/>
      <c r="LPP8" s="86"/>
      <c r="LPQ8" s="86"/>
      <c r="LPR8" s="86"/>
      <c r="LPS8" s="86"/>
      <c r="LPT8" s="86"/>
      <c r="LPU8" s="86"/>
      <c r="LPV8" s="86"/>
      <c r="LPW8" s="86"/>
      <c r="LPX8" s="86"/>
      <c r="LPY8" s="86"/>
      <c r="LPZ8" s="86"/>
      <c r="LQA8" s="86"/>
      <c r="LQB8" s="86"/>
      <c r="LQC8" s="86"/>
      <c r="LQD8" s="86"/>
      <c r="LQE8" s="86"/>
      <c r="LQF8" s="86"/>
      <c r="LQG8" s="86"/>
      <c r="LQH8" s="86"/>
      <c r="LQI8" s="86"/>
      <c r="LQJ8" s="86"/>
      <c r="LQK8" s="86"/>
      <c r="LQL8" s="86"/>
      <c r="LQM8" s="86"/>
      <c r="LQN8" s="86"/>
      <c r="LQO8" s="86"/>
      <c r="LQP8" s="86"/>
      <c r="LQQ8" s="86"/>
      <c r="LQR8" s="86"/>
      <c r="LQS8" s="86"/>
      <c r="LQT8" s="86"/>
      <c r="LQU8" s="86"/>
      <c r="LQV8" s="86"/>
      <c r="LQW8" s="86"/>
      <c r="LQX8" s="86"/>
      <c r="LQY8" s="86"/>
      <c r="LQZ8" s="86"/>
      <c r="LRA8" s="86"/>
      <c r="LRB8" s="86"/>
      <c r="LRC8" s="86"/>
      <c r="LRD8" s="86"/>
      <c r="LRE8" s="86"/>
      <c r="LRF8" s="86"/>
      <c r="LRG8" s="86"/>
      <c r="LRH8" s="86"/>
      <c r="LRI8" s="86"/>
      <c r="LRJ8" s="86"/>
      <c r="LRK8" s="86"/>
      <c r="LRL8" s="86"/>
      <c r="LRM8" s="86"/>
      <c r="LRN8" s="86"/>
      <c r="LRO8" s="86"/>
      <c r="LRP8" s="86"/>
      <c r="LRQ8" s="86"/>
      <c r="LRR8" s="86"/>
      <c r="LRS8" s="86"/>
      <c r="LRT8" s="86"/>
      <c r="LRU8" s="86"/>
      <c r="LRV8" s="86"/>
      <c r="LRW8" s="86"/>
      <c r="LRX8" s="86"/>
      <c r="LRY8" s="86"/>
      <c r="LRZ8" s="86"/>
      <c r="LSA8" s="86"/>
      <c r="LSB8" s="86"/>
      <c r="LSC8" s="86"/>
      <c r="LSD8" s="86"/>
      <c r="LSE8" s="86"/>
      <c r="LSF8" s="86"/>
      <c r="LSG8" s="86"/>
      <c r="LSH8" s="86"/>
      <c r="LSI8" s="86"/>
      <c r="LSJ8" s="86"/>
      <c r="LSK8" s="86"/>
      <c r="LSL8" s="86"/>
      <c r="LSM8" s="86"/>
      <c r="LSN8" s="86"/>
      <c r="LSO8" s="86"/>
      <c r="LSP8" s="86"/>
      <c r="LSQ8" s="86"/>
      <c r="LSR8" s="86"/>
      <c r="LSS8" s="86"/>
      <c r="LST8" s="86"/>
      <c r="LSU8" s="86"/>
      <c r="LSV8" s="86"/>
      <c r="LSW8" s="86"/>
      <c r="LSX8" s="86"/>
      <c r="LSY8" s="86"/>
      <c r="LSZ8" s="86"/>
      <c r="LTA8" s="86"/>
      <c r="LTB8" s="86"/>
      <c r="LTC8" s="86"/>
      <c r="LTD8" s="86"/>
      <c r="LTE8" s="86"/>
      <c r="LTF8" s="86"/>
      <c r="LTG8" s="86"/>
      <c r="LTH8" s="86"/>
      <c r="LTI8" s="86"/>
      <c r="LTJ8" s="86"/>
      <c r="LTK8" s="86"/>
      <c r="LTL8" s="86"/>
      <c r="LTM8" s="86"/>
      <c r="LTN8" s="86"/>
      <c r="LTO8" s="86"/>
      <c r="LTP8" s="86"/>
      <c r="LTQ8" s="86"/>
      <c r="LTR8" s="86"/>
      <c r="LTS8" s="86"/>
      <c r="LTT8" s="86"/>
      <c r="LTU8" s="86"/>
      <c r="LTV8" s="86"/>
      <c r="LTW8" s="86"/>
      <c r="LTX8" s="86"/>
      <c r="LTY8" s="86"/>
      <c r="LTZ8" s="86"/>
      <c r="LUA8" s="86"/>
      <c r="LUB8" s="86"/>
      <c r="LUC8" s="86"/>
      <c r="LUD8" s="86"/>
      <c r="LUE8" s="86"/>
      <c r="LUF8" s="86"/>
      <c r="LUG8" s="86"/>
      <c r="LUH8" s="86"/>
      <c r="LUI8" s="86"/>
      <c r="LUJ8" s="86"/>
      <c r="LUK8" s="86"/>
      <c r="LUL8" s="86"/>
      <c r="LUM8" s="86"/>
      <c r="LUN8" s="86"/>
      <c r="LUO8" s="86"/>
      <c r="LUP8" s="86"/>
      <c r="LUQ8" s="86"/>
      <c r="LUR8" s="86"/>
      <c r="LUS8" s="86"/>
      <c r="LUT8" s="86"/>
      <c r="LUU8" s="86"/>
      <c r="LUV8" s="86"/>
      <c r="LUW8" s="86"/>
      <c r="LUX8" s="86"/>
      <c r="LUY8" s="86"/>
      <c r="LUZ8" s="86"/>
      <c r="LVA8" s="86"/>
      <c r="LVB8" s="86"/>
      <c r="LVC8" s="86"/>
      <c r="LVD8" s="86"/>
      <c r="LVE8" s="86"/>
      <c r="LVF8" s="86"/>
      <c r="LVG8" s="86"/>
      <c r="LVH8" s="86"/>
      <c r="LVI8" s="86"/>
      <c r="LVJ8" s="86"/>
      <c r="LVK8" s="86"/>
      <c r="LVL8" s="86"/>
      <c r="LVM8" s="86"/>
      <c r="LVN8" s="86"/>
      <c r="LVO8" s="86"/>
      <c r="LVP8" s="86"/>
      <c r="LVQ8" s="86"/>
      <c r="LVR8" s="86"/>
      <c r="LVS8" s="86"/>
      <c r="LVT8" s="86"/>
      <c r="LVU8" s="86"/>
      <c r="LVV8" s="86"/>
      <c r="LVW8" s="86"/>
      <c r="LVX8" s="86"/>
      <c r="LVY8" s="86"/>
      <c r="LVZ8" s="86"/>
      <c r="LWA8" s="86"/>
      <c r="LWB8" s="86"/>
      <c r="LWC8" s="86"/>
      <c r="LWD8" s="86"/>
      <c r="LWE8" s="86"/>
      <c r="LWF8" s="86"/>
      <c r="LWG8" s="86"/>
      <c r="LWH8" s="86"/>
      <c r="LWI8" s="86"/>
      <c r="LWJ8" s="86"/>
      <c r="LWK8" s="86"/>
      <c r="LWL8" s="86"/>
      <c r="LWM8" s="86"/>
      <c r="LWN8" s="86"/>
      <c r="LWO8" s="86"/>
      <c r="LWP8" s="86"/>
      <c r="LWQ8" s="86"/>
      <c r="LWR8" s="86"/>
      <c r="LWS8" s="86"/>
      <c r="LWT8" s="86"/>
      <c r="LWU8" s="86"/>
      <c r="LWV8" s="86"/>
      <c r="LWW8" s="86"/>
      <c r="LWX8" s="86"/>
      <c r="LWY8" s="86"/>
      <c r="LWZ8" s="86"/>
      <c r="LXA8" s="86"/>
      <c r="LXB8" s="86"/>
      <c r="LXC8" s="86"/>
      <c r="LXD8" s="86"/>
      <c r="LXE8" s="86"/>
      <c r="LXF8" s="86"/>
      <c r="LXG8" s="86"/>
      <c r="LXH8" s="86"/>
      <c r="LXI8" s="86"/>
      <c r="LXJ8" s="86"/>
      <c r="LXK8" s="86"/>
      <c r="LXL8" s="86"/>
      <c r="LXM8" s="86"/>
      <c r="LXN8" s="86"/>
      <c r="LXO8" s="86"/>
      <c r="LXP8" s="86"/>
      <c r="LXQ8" s="86"/>
      <c r="LXR8" s="86"/>
      <c r="LXS8" s="86"/>
      <c r="LXT8" s="86"/>
      <c r="LXU8" s="86"/>
      <c r="LXV8" s="86"/>
      <c r="LXW8" s="86"/>
      <c r="LXX8" s="86"/>
      <c r="LXY8" s="86"/>
      <c r="LXZ8" s="86"/>
      <c r="LYA8" s="86"/>
      <c r="LYB8" s="86"/>
      <c r="LYC8" s="86"/>
      <c r="LYD8" s="86"/>
      <c r="LYE8" s="86"/>
      <c r="LYF8" s="86"/>
      <c r="LYG8" s="86"/>
      <c r="LYH8" s="86"/>
      <c r="LYI8" s="86"/>
      <c r="LYJ8" s="86"/>
      <c r="LYK8" s="86"/>
      <c r="LYL8" s="86"/>
      <c r="LYM8" s="86"/>
      <c r="LYN8" s="86"/>
      <c r="LYO8" s="86"/>
      <c r="LYP8" s="86"/>
      <c r="LYQ8" s="86"/>
      <c r="LYR8" s="86"/>
      <c r="LYS8" s="86"/>
      <c r="LYT8" s="86"/>
      <c r="LYU8" s="86"/>
      <c r="LYV8" s="86"/>
      <c r="LYW8" s="86"/>
      <c r="LYX8" s="86"/>
      <c r="LYY8" s="86"/>
      <c r="LYZ8" s="86"/>
      <c r="LZA8" s="86"/>
      <c r="LZB8" s="86"/>
      <c r="LZC8" s="86"/>
      <c r="LZD8" s="86"/>
      <c r="LZE8" s="86"/>
      <c r="LZF8" s="86"/>
      <c r="LZG8" s="86"/>
      <c r="LZH8" s="86"/>
      <c r="LZI8" s="86"/>
      <c r="LZJ8" s="86"/>
      <c r="LZK8" s="86"/>
      <c r="LZL8" s="86"/>
      <c r="LZM8" s="86"/>
      <c r="LZN8" s="86"/>
      <c r="LZO8" s="86"/>
      <c r="LZP8" s="86"/>
      <c r="LZQ8" s="86"/>
      <c r="LZR8" s="86"/>
      <c r="LZS8" s="86"/>
      <c r="LZT8" s="86"/>
      <c r="LZU8" s="86"/>
      <c r="LZV8" s="86"/>
      <c r="LZW8" s="86"/>
      <c r="LZX8" s="86"/>
      <c r="LZY8" s="86"/>
      <c r="LZZ8" s="86"/>
      <c r="MAA8" s="86"/>
      <c r="MAB8" s="86"/>
      <c r="MAC8" s="86"/>
      <c r="MAD8" s="86"/>
      <c r="MAE8" s="86"/>
      <c r="MAF8" s="86"/>
      <c r="MAG8" s="86"/>
      <c r="MAH8" s="86"/>
      <c r="MAI8" s="86"/>
      <c r="MAJ8" s="86"/>
      <c r="MAK8" s="86"/>
      <c r="MAL8" s="86"/>
      <c r="MAM8" s="86"/>
      <c r="MAN8" s="86"/>
      <c r="MAO8" s="86"/>
      <c r="MAP8" s="86"/>
      <c r="MAQ8" s="86"/>
      <c r="MAR8" s="86"/>
      <c r="MAS8" s="86"/>
      <c r="MAT8" s="86"/>
      <c r="MAU8" s="86"/>
      <c r="MAV8" s="86"/>
      <c r="MAW8" s="86"/>
      <c r="MAX8" s="86"/>
      <c r="MAY8" s="86"/>
      <c r="MAZ8" s="86"/>
      <c r="MBA8" s="86"/>
      <c r="MBB8" s="86"/>
      <c r="MBC8" s="86"/>
      <c r="MBD8" s="86"/>
      <c r="MBE8" s="86"/>
      <c r="MBF8" s="86"/>
      <c r="MBG8" s="86"/>
      <c r="MBH8" s="86"/>
      <c r="MBI8" s="86"/>
      <c r="MBJ8" s="86"/>
      <c r="MBK8" s="86"/>
      <c r="MBL8" s="86"/>
      <c r="MBM8" s="86"/>
      <c r="MBN8" s="86"/>
      <c r="MBO8" s="86"/>
      <c r="MBP8" s="86"/>
      <c r="MBQ8" s="86"/>
      <c r="MBR8" s="86"/>
      <c r="MBS8" s="86"/>
      <c r="MBT8" s="86"/>
      <c r="MBU8" s="86"/>
      <c r="MBV8" s="86"/>
      <c r="MBW8" s="86"/>
      <c r="MBX8" s="86"/>
      <c r="MBY8" s="86"/>
      <c r="MBZ8" s="86"/>
      <c r="MCA8" s="86"/>
      <c r="MCB8" s="86"/>
      <c r="MCC8" s="86"/>
      <c r="MCD8" s="86"/>
      <c r="MCE8" s="86"/>
      <c r="MCF8" s="86"/>
      <c r="MCG8" s="86"/>
      <c r="MCH8" s="86"/>
      <c r="MCI8" s="86"/>
      <c r="MCJ8" s="86"/>
      <c r="MCK8" s="86"/>
      <c r="MCL8" s="86"/>
      <c r="MCM8" s="86"/>
      <c r="MCN8" s="86"/>
      <c r="MCO8" s="86"/>
      <c r="MCP8" s="86"/>
      <c r="MCQ8" s="86"/>
      <c r="MCR8" s="86"/>
      <c r="MCS8" s="86"/>
      <c r="MCT8" s="86"/>
      <c r="MCU8" s="86"/>
      <c r="MCV8" s="86"/>
      <c r="MCW8" s="86"/>
      <c r="MCX8" s="86"/>
      <c r="MCY8" s="86"/>
      <c r="MCZ8" s="86"/>
      <c r="MDA8" s="86"/>
      <c r="MDB8" s="86"/>
      <c r="MDC8" s="86"/>
      <c r="MDD8" s="86"/>
      <c r="MDE8" s="86"/>
      <c r="MDF8" s="86"/>
      <c r="MDG8" s="86"/>
      <c r="MDH8" s="86"/>
      <c r="MDI8" s="86"/>
      <c r="MDJ8" s="86"/>
      <c r="MDK8" s="86"/>
      <c r="MDL8" s="86"/>
      <c r="MDM8" s="86"/>
      <c r="MDN8" s="86"/>
      <c r="MDO8" s="86"/>
      <c r="MDP8" s="86"/>
      <c r="MDQ8" s="86"/>
      <c r="MDR8" s="86"/>
      <c r="MDS8" s="86"/>
      <c r="MDT8" s="86"/>
      <c r="MDU8" s="86"/>
      <c r="MDV8" s="86"/>
      <c r="MDW8" s="86"/>
      <c r="MDX8" s="86"/>
      <c r="MDY8" s="86"/>
      <c r="MDZ8" s="86"/>
      <c r="MEA8" s="86"/>
      <c r="MEB8" s="86"/>
      <c r="MEC8" s="86"/>
      <c r="MED8" s="86"/>
      <c r="MEE8" s="86"/>
      <c r="MEF8" s="86"/>
      <c r="MEG8" s="86"/>
      <c r="MEH8" s="86"/>
      <c r="MEI8" s="86"/>
      <c r="MEJ8" s="86"/>
      <c r="MEK8" s="86"/>
      <c r="MEL8" s="86"/>
      <c r="MEM8" s="86"/>
      <c r="MEN8" s="86"/>
      <c r="MEO8" s="86"/>
      <c r="MEP8" s="86"/>
      <c r="MEQ8" s="86"/>
      <c r="MER8" s="86"/>
      <c r="MES8" s="86"/>
      <c r="MET8" s="86"/>
      <c r="MEU8" s="86"/>
      <c r="MEV8" s="86"/>
      <c r="MEW8" s="86"/>
      <c r="MEX8" s="86"/>
      <c r="MEY8" s="86"/>
      <c r="MEZ8" s="86"/>
      <c r="MFA8" s="86"/>
      <c r="MFB8" s="86"/>
      <c r="MFC8" s="86"/>
      <c r="MFD8" s="86"/>
      <c r="MFE8" s="86"/>
      <c r="MFF8" s="86"/>
      <c r="MFG8" s="86"/>
      <c r="MFH8" s="86"/>
      <c r="MFI8" s="86"/>
      <c r="MFJ8" s="86"/>
      <c r="MFK8" s="86"/>
      <c r="MFL8" s="86"/>
      <c r="MFM8" s="86"/>
      <c r="MFN8" s="86"/>
      <c r="MFO8" s="86"/>
      <c r="MFP8" s="86"/>
      <c r="MFQ8" s="86"/>
      <c r="MFR8" s="86"/>
      <c r="MFS8" s="86"/>
      <c r="MFT8" s="86"/>
      <c r="MFU8" s="86"/>
      <c r="MFV8" s="86"/>
      <c r="MFW8" s="86"/>
      <c r="MFX8" s="86"/>
      <c r="MFY8" s="86"/>
      <c r="MFZ8" s="86"/>
      <c r="MGA8" s="86"/>
      <c r="MGB8" s="86"/>
      <c r="MGC8" s="86"/>
      <c r="MGD8" s="86"/>
      <c r="MGE8" s="86"/>
      <c r="MGF8" s="86"/>
      <c r="MGG8" s="86"/>
      <c r="MGH8" s="86"/>
      <c r="MGI8" s="86"/>
      <c r="MGJ8" s="86"/>
      <c r="MGK8" s="86"/>
      <c r="MGL8" s="86"/>
      <c r="MGM8" s="86"/>
      <c r="MGN8" s="86"/>
      <c r="MGO8" s="86"/>
      <c r="MGP8" s="86"/>
      <c r="MGQ8" s="86"/>
      <c r="MGR8" s="86"/>
      <c r="MGS8" s="86"/>
      <c r="MGT8" s="86"/>
      <c r="MGU8" s="86"/>
      <c r="MGV8" s="86"/>
      <c r="MGW8" s="86"/>
      <c r="MGX8" s="86"/>
      <c r="MGY8" s="86"/>
      <c r="MGZ8" s="86"/>
      <c r="MHA8" s="86"/>
      <c r="MHB8" s="86"/>
      <c r="MHC8" s="86"/>
      <c r="MHD8" s="86"/>
      <c r="MHE8" s="86"/>
      <c r="MHF8" s="86"/>
      <c r="MHG8" s="86"/>
      <c r="MHH8" s="86"/>
      <c r="MHI8" s="86"/>
      <c r="MHJ8" s="86"/>
      <c r="MHK8" s="86"/>
      <c r="MHL8" s="86"/>
      <c r="MHM8" s="86"/>
      <c r="MHN8" s="86"/>
      <c r="MHO8" s="86"/>
      <c r="MHP8" s="86"/>
      <c r="MHQ8" s="86"/>
      <c r="MHR8" s="86"/>
      <c r="MHS8" s="86"/>
      <c r="MHT8" s="86"/>
      <c r="MHU8" s="86"/>
      <c r="MHV8" s="86"/>
      <c r="MHW8" s="86"/>
      <c r="MHX8" s="86"/>
      <c r="MHY8" s="86"/>
      <c r="MHZ8" s="86"/>
      <c r="MIA8" s="86"/>
      <c r="MIB8" s="86"/>
      <c r="MIC8" s="86"/>
      <c r="MID8" s="86"/>
      <c r="MIE8" s="86"/>
      <c r="MIF8" s="86"/>
      <c r="MIG8" s="86"/>
      <c r="MIH8" s="86"/>
      <c r="MII8" s="86"/>
      <c r="MIJ8" s="86"/>
      <c r="MIK8" s="86"/>
      <c r="MIL8" s="86"/>
      <c r="MIM8" s="86"/>
      <c r="MIN8" s="86"/>
      <c r="MIO8" s="86"/>
      <c r="MIP8" s="86"/>
      <c r="MIQ8" s="86"/>
      <c r="MIR8" s="86"/>
      <c r="MIS8" s="86"/>
      <c r="MIT8" s="86"/>
      <c r="MIU8" s="86"/>
      <c r="MIV8" s="86"/>
      <c r="MIW8" s="86"/>
      <c r="MIX8" s="86"/>
      <c r="MIY8" s="86"/>
      <c r="MIZ8" s="86"/>
      <c r="MJA8" s="86"/>
      <c r="MJB8" s="86"/>
      <c r="MJC8" s="86"/>
      <c r="MJD8" s="86"/>
      <c r="MJE8" s="86"/>
      <c r="MJF8" s="86"/>
      <c r="MJG8" s="86"/>
      <c r="MJH8" s="86"/>
      <c r="MJI8" s="86"/>
      <c r="MJJ8" s="86"/>
      <c r="MJK8" s="86"/>
      <c r="MJL8" s="86"/>
      <c r="MJM8" s="86"/>
      <c r="MJN8" s="86"/>
      <c r="MJO8" s="86"/>
      <c r="MJP8" s="86"/>
      <c r="MJQ8" s="86"/>
      <c r="MJR8" s="86"/>
      <c r="MJS8" s="86"/>
      <c r="MJT8" s="86"/>
      <c r="MJU8" s="86"/>
      <c r="MJV8" s="86"/>
      <c r="MJW8" s="86"/>
      <c r="MJX8" s="86"/>
      <c r="MJY8" s="86"/>
      <c r="MJZ8" s="86"/>
      <c r="MKA8" s="86"/>
      <c r="MKB8" s="86"/>
      <c r="MKC8" s="86"/>
      <c r="MKD8" s="86"/>
      <c r="MKE8" s="86"/>
      <c r="MKF8" s="86"/>
      <c r="MKG8" s="86"/>
      <c r="MKH8" s="86"/>
      <c r="MKI8" s="86"/>
      <c r="MKJ8" s="86"/>
      <c r="MKK8" s="86"/>
      <c r="MKL8" s="86"/>
      <c r="MKM8" s="86"/>
      <c r="MKN8" s="86"/>
      <c r="MKO8" s="86"/>
      <c r="MKP8" s="86"/>
      <c r="MKQ8" s="86"/>
      <c r="MKR8" s="86"/>
      <c r="MKS8" s="86"/>
      <c r="MKT8" s="86"/>
      <c r="MKU8" s="86"/>
      <c r="MKV8" s="86"/>
      <c r="MKW8" s="86"/>
      <c r="MKX8" s="86"/>
      <c r="MKY8" s="86"/>
      <c r="MKZ8" s="86"/>
      <c r="MLA8" s="86"/>
      <c r="MLB8" s="86"/>
      <c r="MLC8" s="86"/>
      <c r="MLD8" s="86"/>
      <c r="MLE8" s="86"/>
      <c r="MLF8" s="86"/>
      <c r="MLG8" s="86"/>
      <c r="MLH8" s="86"/>
      <c r="MLI8" s="86"/>
      <c r="MLJ8" s="86"/>
      <c r="MLK8" s="86"/>
      <c r="MLL8" s="86"/>
      <c r="MLM8" s="86"/>
      <c r="MLN8" s="86"/>
      <c r="MLO8" s="86"/>
      <c r="MLP8" s="86"/>
      <c r="MLQ8" s="86"/>
      <c r="MLR8" s="86"/>
      <c r="MLS8" s="86"/>
      <c r="MLT8" s="86"/>
      <c r="MLU8" s="86"/>
      <c r="MLV8" s="86"/>
      <c r="MLW8" s="86"/>
      <c r="MLX8" s="86"/>
      <c r="MLY8" s="86"/>
      <c r="MLZ8" s="86"/>
      <c r="MMA8" s="86"/>
      <c r="MMB8" s="86"/>
      <c r="MMC8" s="86"/>
      <c r="MMD8" s="86"/>
      <c r="MME8" s="86"/>
      <c r="MMF8" s="86"/>
      <c r="MMG8" s="86"/>
      <c r="MMH8" s="86"/>
      <c r="MMI8" s="86"/>
      <c r="MMJ8" s="86"/>
      <c r="MMK8" s="86"/>
      <c r="MML8" s="86"/>
      <c r="MMM8" s="86"/>
      <c r="MMN8" s="86"/>
      <c r="MMO8" s="86"/>
      <c r="MMP8" s="86"/>
      <c r="MMQ8" s="86"/>
      <c r="MMR8" s="86"/>
      <c r="MMS8" s="86"/>
      <c r="MMT8" s="86"/>
      <c r="MMU8" s="86"/>
      <c r="MMV8" s="86"/>
      <c r="MMW8" s="86"/>
      <c r="MMX8" s="86"/>
      <c r="MMY8" s="86"/>
      <c r="MMZ8" s="86"/>
      <c r="MNA8" s="86"/>
      <c r="MNB8" s="86"/>
      <c r="MNC8" s="86"/>
      <c r="MND8" s="86"/>
      <c r="MNE8" s="86"/>
      <c r="MNF8" s="86"/>
      <c r="MNG8" s="86"/>
      <c r="MNH8" s="86"/>
      <c r="MNI8" s="86"/>
      <c r="MNJ8" s="86"/>
      <c r="MNK8" s="86"/>
      <c r="MNL8" s="86"/>
      <c r="MNM8" s="86"/>
      <c r="MNN8" s="86"/>
      <c r="MNO8" s="86"/>
      <c r="MNP8" s="86"/>
      <c r="MNQ8" s="86"/>
      <c r="MNR8" s="86"/>
      <c r="MNS8" s="86"/>
      <c r="MNT8" s="86"/>
      <c r="MNU8" s="86"/>
      <c r="MNV8" s="86"/>
      <c r="MNW8" s="86"/>
      <c r="MNX8" s="86"/>
      <c r="MNY8" s="86"/>
      <c r="MNZ8" s="86"/>
      <c r="MOA8" s="86"/>
      <c r="MOB8" s="86"/>
      <c r="MOC8" s="86"/>
      <c r="MOD8" s="86"/>
      <c r="MOE8" s="86"/>
      <c r="MOF8" s="86"/>
      <c r="MOG8" s="86"/>
      <c r="MOH8" s="86"/>
      <c r="MOI8" s="86"/>
      <c r="MOJ8" s="86"/>
      <c r="MOK8" s="86"/>
      <c r="MOL8" s="86"/>
      <c r="MOM8" s="86"/>
      <c r="MON8" s="86"/>
      <c r="MOO8" s="86"/>
      <c r="MOP8" s="86"/>
      <c r="MOQ8" s="86"/>
      <c r="MOR8" s="86"/>
      <c r="MOS8" s="86"/>
      <c r="MOT8" s="86"/>
      <c r="MOU8" s="86"/>
      <c r="MOV8" s="86"/>
      <c r="MOW8" s="86"/>
      <c r="MOX8" s="86"/>
      <c r="MOY8" s="86"/>
      <c r="MOZ8" s="86"/>
      <c r="MPA8" s="86"/>
      <c r="MPB8" s="86"/>
      <c r="MPC8" s="86"/>
      <c r="MPD8" s="86"/>
      <c r="MPE8" s="86"/>
      <c r="MPF8" s="86"/>
      <c r="MPG8" s="86"/>
      <c r="MPH8" s="86"/>
      <c r="MPI8" s="86"/>
      <c r="MPJ8" s="86"/>
      <c r="MPK8" s="86"/>
      <c r="MPL8" s="86"/>
      <c r="MPM8" s="86"/>
      <c r="MPN8" s="86"/>
      <c r="MPO8" s="86"/>
      <c r="MPP8" s="86"/>
      <c r="MPQ8" s="86"/>
      <c r="MPR8" s="86"/>
      <c r="MPS8" s="86"/>
      <c r="MPT8" s="86"/>
      <c r="MPU8" s="86"/>
      <c r="MPV8" s="86"/>
      <c r="MPW8" s="86"/>
      <c r="MPX8" s="86"/>
      <c r="MPY8" s="86"/>
      <c r="MPZ8" s="86"/>
      <c r="MQA8" s="86"/>
      <c r="MQB8" s="86"/>
      <c r="MQC8" s="86"/>
      <c r="MQD8" s="86"/>
      <c r="MQE8" s="86"/>
      <c r="MQF8" s="86"/>
      <c r="MQG8" s="86"/>
      <c r="MQH8" s="86"/>
      <c r="MQI8" s="86"/>
      <c r="MQJ8" s="86"/>
      <c r="MQK8" s="86"/>
      <c r="MQL8" s="86"/>
      <c r="MQM8" s="86"/>
      <c r="MQN8" s="86"/>
      <c r="MQO8" s="86"/>
      <c r="MQP8" s="86"/>
      <c r="MQQ8" s="86"/>
      <c r="MQR8" s="86"/>
      <c r="MQS8" s="86"/>
      <c r="MQT8" s="86"/>
      <c r="MQU8" s="86"/>
      <c r="MQV8" s="86"/>
      <c r="MQW8" s="86"/>
      <c r="MQX8" s="86"/>
      <c r="MQY8" s="86"/>
      <c r="MQZ8" s="86"/>
      <c r="MRA8" s="86"/>
      <c r="MRB8" s="86"/>
      <c r="MRC8" s="86"/>
      <c r="MRD8" s="86"/>
      <c r="MRE8" s="86"/>
      <c r="MRF8" s="86"/>
      <c r="MRG8" s="86"/>
      <c r="MRH8" s="86"/>
      <c r="MRI8" s="86"/>
      <c r="MRJ8" s="86"/>
      <c r="MRK8" s="86"/>
      <c r="MRL8" s="86"/>
      <c r="MRM8" s="86"/>
      <c r="MRN8" s="86"/>
      <c r="MRO8" s="86"/>
      <c r="MRP8" s="86"/>
      <c r="MRQ8" s="86"/>
      <c r="MRR8" s="86"/>
      <c r="MRS8" s="86"/>
      <c r="MRT8" s="86"/>
      <c r="MRU8" s="86"/>
      <c r="MRV8" s="86"/>
      <c r="MRW8" s="86"/>
      <c r="MRX8" s="86"/>
      <c r="MRY8" s="86"/>
      <c r="MRZ8" s="86"/>
      <c r="MSA8" s="86"/>
      <c r="MSB8" s="86"/>
      <c r="MSC8" s="86"/>
      <c r="MSD8" s="86"/>
      <c r="MSE8" s="86"/>
      <c r="MSF8" s="86"/>
      <c r="MSG8" s="86"/>
      <c r="MSH8" s="86"/>
      <c r="MSI8" s="86"/>
      <c r="MSJ8" s="86"/>
      <c r="MSK8" s="86"/>
      <c r="MSL8" s="86"/>
      <c r="MSM8" s="86"/>
      <c r="MSN8" s="86"/>
      <c r="MSO8" s="86"/>
      <c r="MSP8" s="86"/>
      <c r="MSQ8" s="86"/>
      <c r="MSR8" s="86"/>
      <c r="MSS8" s="86"/>
      <c r="MST8" s="86"/>
      <c r="MSU8" s="86"/>
      <c r="MSV8" s="86"/>
      <c r="MSW8" s="86"/>
      <c r="MSX8" s="86"/>
      <c r="MSY8" s="86"/>
      <c r="MSZ8" s="86"/>
      <c r="MTA8" s="86"/>
      <c r="MTB8" s="86"/>
      <c r="MTC8" s="86"/>
      <c r="MTD8" s="86"/>
      <c r="MTE8" s="86"/>
      <c r="MTF8" s="86"/>
      <c r="MTG8" s="86"/>
      <c r="MTH8" s="86"/>
      <c r="MTI8" s="86"/>
      <c r="MTJ8" s="86"/>
      <c r="MTK8" s="86"/>
      <c r="MTL8" s="86"/>
      <c r="MTM8" s="86"/>
      <c r="MTN8" s="86"/>
      <c r="MTO8" s="86"/>
      <c r="MTP8" s="86"/>
      <c r="MTQ8" s="86"/>
      <c r="MTR8" s="86"/>
      <c r="MTS8" s="86"/>
      <c r="MTT8" s="86"/>
      <c r="MTU8" s="86"/>
      <c r="MTV8" s="86"/>
      <c r="MTW8" s="86"/>
      <c r="MTX8" s="86"/>
      <c r="MTY8" s="86"/>
      <c r="MTZ8" s="86"/>
      <c r="MUA8" s="86"/>
      <c r="MUB8" s="86"/>
      <c r="MUC8" s="86"/>
      <c r="MUD8" s="86"/>
      <c r="MUE8" s="86"/>
      <c r="MUF8" s="86"/>
      <c r="MUG8" s="86"/>
      <c r="MUH8" s="86"/>
      <c r="MUI8" s="86"/>
      <c r="MUJ8" s="86"/>
      <c r="MUK8" s="86"/>
      <c r="MUL8" s="86"/>
      <c r="MUM8" s="86"/>
      <c r="MUN8" s="86"/>
      <c r="MUO8" s="86"/>
      <c r="MUP8" s="86"/>
      <c r="MUQ8" s="86"/>
      <c r="MUR8" s="86"/>
      <c r="MUS8" s="86"/>
      <c r="MUT8" s="86"/>
      <c r="MUU8" s="86"/>
      <c r="MUV8" s="86"/>
      <c r="MUW8" s="86"/>
      <c r="MUX8" s="86"/>
      <c r="MUY8" s="86"/>
      <c r="MUZ8" s="86"/>
      <c r="MVA8" s="86"/>
      <c r="MVB8" s="86"/>
      <c r="MVC8" s="86"/>
      <c r="MVD8" s="86"/>
      <c r="MVE8" s="86"/>
      <c r="MVF8" s="86"/>
      <c r="MVG8" s="86"/>
      <c r="MVH8" s="86"/>
      <c r="MVI8" s="86"/>
      <c r="MVJ8" s="86"/>
      <c r="MVK8" s="86"/>
      <c r="MVL8" s="86"/>
      <c r="MVM8" s="86"/>
      <c r="MVN8" s="86"/>
      <c r="MVO8" s="86"/>
      <c r="MVP8" s="86"/>
      <c r="MVQ8" s="86"/>
      <c r="MVR8" s="86"/>
      <c r="MVS8" s="86"/>
      <c r="MVT8" s="86"/>
      <c r="MVU8" s="86"/>
      <c r="MVV8" s="86"/>
      <c r="MVW8" s="86"/>
      <c r="MVX8" s="86"/>
      <c r="MVY8" s="86"/>
      <c r="MVZ8" s="86"/>
      <c r="MWA8" s="86"/>
      <c r="MWB8" s="86"/>
      <c r="MWC8" s="86"/>
      <c r="MWD8" s="86"/>
      <c r="MWE8" s="86"/>
      <c r="MWF8" s="86"/>
      <c r="MWG8" s="86"/>
      <c r="MWH8" s="86"/>
      <c r="MWI8" s="86"/>
      <c r="MWJ8" s="86"/>
      <c r="MWK8" s="86"/>
      <c r="MWL8" s="86"/>
      <c r="MWM8" s="86"/>
      <c r="MWN8" s="86"/>
      <c r="MWO8" s="86"/>
      <c r="MWP8" s="86"/>
      <c r="MWQ8" s="86"/>
      <c r="MWR8" s="86"/>
      <c r="MWS8" s="86"/>
      <c r="MWT8" s="86"/>
      <c r="MWU8" s="86"/>
      <c r="MWV8" s="86"/>
      <c r="MWW8" s="86"/>
      <c r="MWX8" s="86"/>
      <c r="MWY8" s="86"/>
      <c r="MWZ8" s="86"/>
      <c r="MXA8" s="86"/>
      <c r="MXB8" s="86"/>
      <c r="MXC8" s="86"/>
      <c r="MXD8" s="86"/>
      <c r="MXE8" s="86"/>
      <c r="MXF8" s="86"/>
      <c r="MXG8" s="86"/>
      <c r="MXH8" s="86"/>
      <c r="MXI8" s="86"/>
      <c r="MXJ8" s="86"/>
      <c r="MXK8" s="86"/>
      <c r="MXL8" s="86"/>
      <c r="MXM8" s="86"/>
      <c r="MXN8" s="86"/>
      <c r="MXO8" s="86"/>
      <c r="MXP8" s="86"/>
      <c r="MXQ8" s="86"/>
      <c r="MXR8" s="86"/>
      <c r="MXS8" s="86"/>
      <c r="MXT8" s="86"/>
      <c r="MXU8" s="86"/>
      <c r="MXV8" s="86"/>
      <c r="MXW8" s="86"/>
      <c r="MXX8" s="86"/>
      <c r="MXY8" s="86"/>
      <c r="MXZ8" s="86"/>
      <c r="MYA8" s="86"/>
      <c r="MYB8" s="86"/>
      <c r="MYC8" s="86"/>
      <c r="MYD8" s="86"/>
      <c r="MYE8" s="86"/>
      <c r="MYF8" s="86"/>
      <c r="MYG8" s="86"/>
      <c r="MYH8" s="86"/>
      <c r="MYI8" s="86"/>
      <c r="MYJ8" s="86"/>
      <c r="MYK8" s="86"/>
      <c r="MYL8" s="86"/>
      <c r="MYM8" s="86"/>
      <c r="MYN8" s="86"/>
      <c r="MYO8" s="86"/>
      <c r="MYP8" s="86"/>
      <c r="MYQ8" s="86"/>
      <c r="MYR8" s="86"/>
      <c r="MYS8" s="86"/>
      <c r="MYT8" s="86"/>
      <c r="MYU8" s="86"/>
      <c r="MYV8" s="86"/>
      <c r="MYW8" s="86"/>
      <c r="MYX8" s="86"/>
      <c r="MYY8" s="86"/>
      <c r="MYZ8" s="86"/>
      <c r="MZA8" s="86"/>
      <c r="MZB8" s="86"/>
      <c r="MZC8" s="86"/>
      <c r="MZD8" s="86"/>
      <c r="MZE8" s="86"/>
      <c r="MZF8" s="86"/>
      <c r="MZG8" s="86"/>
      <c r="MZH8" s="86"/>
      <c r="MZI8" s="86"/>
      <c r="MZJ8" s="86"/>
      <c r="MZK8" s="86"/>
      <c r="MZL8" s="86"/>
      <c r="MZM8" s="86"/>
      <c r="MZN8" s="86"/>
      <c r="MZO8" s="86"/>
      <c r="MZP8" s="86"/>
      <c r="MZQ8" s="86"/>
      <c r="MZR8" s="86"/>
      <c r="MZS8" s="86"/>
      <c r="MZT8" s="86"/>
      <c r="MZU8" s="86"/>
      <c r="MZV8" s="86"/>
      <c r="MZW8" s="86"/>
      <c r="MZX8" s="86"/>
      <c r="MZY8" s="86"/>
      <c r="MZZ8" s="86"/>
      <c r="NAA8" s="86"/>
      <c r="NAB8" s="86"/>
      <c r="NAC8" s="86"/>
      <c r="NAD8" s="86"/>
      <c r="NAE8" s="86"/>
      <c r="NAF8" s="86"/>
      <c r="NAG8" s="86"/>
      <c r="NAH8" s="86"/>
      <c r="NAI8" s="86"/>
      <c r="NAJ8" s="86"/>
      <c r="NAK8" s="86"/>
      <c r="NAL8" s="86"/>
      <c r="NAM8" s="86"/>
      <c r="NAN8" s="86"/>
      <c r="NAO8" s="86"/>
      <c r="NAP8" s="86"/>
      <c r="NAQ8" s="86"/>
      <c r="NAR8" s="86"/>
      <c r="NAS8" s="86"/>
      <c r="NAT8" s="86"/>
      <c r="NAU8" s="86"/>
      <c r="NAV8" s="86"/>
      <c r="NAW8" s="86"/>
      <c r="NAX8" s="86"/>
      <c r="NAY8" s="86"/>
      <c r="NAZ8" s="86"/>
      <c r="NBA8" s="86"/>
      <c r="NBB8" s="86"/>
      <c r="NBC8" s="86"/>
      <c r="NBD8" s="86"/>
      <c r="NBE8" s="86"/>
      <c r="NBF8" s="86"/>
      <c r="NBG8" s="86"/>
      <c r="NBH8" s="86"/>
      <c r="NBI8" s="86"/>
      <c r="NBJ8" s="86"/>
      <c r="NBK8" s="86"/>
      <c r="NBL8" s="86"/>
      <c r="NBM8" s="86"/>
      <c r="NBN8" s="86"/>
      <c r="NBO8" s="86"/>
      <c r="NBP8" s="86"/>
      <c r="NBQ8" s="86"/>
      <c r="NBR8" s="86"/>
      <c r="NBS8" s="86"/>
      <c r="NBT8" s="86"/>
      <c r="NBU8" s="86"/>
      <c r="NBV8" s="86"/>
      <c r="NBW8" s="86"/>
      <c r="NBX8" s="86"/>
      <c r="NBY8" s="86"/>
      <c r="NBZ8" s="86"/>
      <c r="NCA8" s="86"/>
      <c r="NCB8" s="86"/>
      <c r="NCC8" s="86"/>
      <c r="NCD8" s="86"/>
      <c r="NCE8" s="86"/>
      <c r="NCF8" s="86"/>
      <c r="NCG8" s="86"/>
      <c r="NCH8" s="86"/>
      <c r="NCI8" s="86"/>
      <c r="NCJ8" s="86"/>
      <c r="NCK8" s="86"/>
      <c r="NCL8" s="86"/>
      <c r="NCM8" s="86"/>
      <c r="NCN8" s="86"/>
      <c r="NCO8" s="86"/>
      <c r="NCP8" s="86"/>
      <c r="NCQ8" s="86"/>
      <c r="NCR8" s="86"/>
      <c r="NCS8" s="86"/>
      <c r="NCT8" s="86"/>
      <c r="NCU8" s="86"/>
      <c r="NCV8" s="86"/>
      <c r="NCW8" s="86"/>
      <c r="NCX8" s="86"/>
      <c r="NCY8" s="86"/>
      <c r="NCZ8" s="86"/>
      <c r="NDA8" s="86"/>
      <c r="NDB8" s="86"/>
      <c r="NDC8" s="86"/>
      <c r="NDD8" s="86"/>
      <c r="NDE8" s="86"/>
      <c r="NDF8" s="86"/>
      <c r="NDG8" s="86"/>
      <c r="NDH8" s="86"/>
      <c r="NDI8" s="86"/>
      <c r="NDJ8" s="86"/>
      <c r="NDK8" s="86"/>
      <c r="NDL8" s="86"/>
      <c r="NDM8" s="86"/>
      <c r="NDN8" s="86"/>
      <c r="NDO8" s="86"/>
      <c r="NDP8" s="86"/>
      <c r="NDQ8" s="86"/>
      <c r="NDR8" s="86"/>
      <c r="NDS8" s="86"/>
      <c r="NDT8" s="86"/>
      <c r="NDU8" s="86"/>
      <c r="NDV8" s="86"/>
      <c r="NDW8" s="86"/>
      <c r="NDX8" s="86"/>
      <c r="NDY8" s="86"/>
      <c r="NDZ8" s="86"/>
      <c r="NEA8" s="86"/>
      <c r="NEB8" s="86"/>
      <c r="NEC8" s="86"/>
      <c r="NED8" s="86"/>
      <c r="NEE8" s="86"/>
      <c r="NEF8" s="86"/>
      <c r="NEG8" s="86"/>
      <c r="NEH8" s="86"/>
      <c r="NEI8" s="86"/>
      <c r="NEJ8" s="86"/>
      <c r="NEK8" s="86"/>
      <c r="NEL8" s="86"/>
      <c r="NEM8" s="86"/>
      <c r="NEN8" s="86"/>
      <c r="NEO8" s="86"/>
      <c r="NEP8" s="86"/>
      <c r="NEQ8" s="86"/>
      <c r="NER8" s="86"/>
      <c r="NES8" s="86"/>
      <c r="NET8" s="86"/>
      <c r="NEU8" s="86"/>
      <c r="NEV8" s="86"/>
      <c r="NEW8" s="86"/>
      <c r="NEX8" s="86"/>
      <c r="NEY8" s="86"/>
      <c r="NEZ8" s="86"/>
      <c r="NFA8" s="86"/>
      <c r="NFB8" s="86"/>
      <c r="NFC8" s="86"/>
      <c r="NFD8" s="86"/>
      <c r="NFE8" s="86"/>
      <c r="NFF8" s="86"/>
      <c r="NFG8" s="86"/>
      <c r="NFH8" s="86"/>
      <c r="NFI8" s="86"/>
      <c r="NFJ8" s="86"/>
      <c r="NFK8" s="86"/>
      <c r="NFL8" s="86"/>
      <c r="NFM8" s="86"/>
      <c r="NFN8" s="86"/>
      <c r="NFO8" s="86"/>
      <c r="NFP8" s="86"/>
      <c r="NFQ8" s="86"/>
      <c r="NFR8" s="86"/>
      <c r="NFS8" s="86"/>
      <c r="NFT8" s="86"/>
      <c r="NFU8" s="86"/>
      <c r="NFV8" s="86"/>
      <c r="NFW8" s="86"/>
      <c r="NFX8" s="86"/>
      <c r="NFY8" s="86"/>
      <c r="NFZ8" s="86"/>
      <c r="NGA8" s="86"/>
      <c r="NGB8" s="86"/>
      <c r="NGC8" s="86"/>
      <c r="NGD8" s="86"/>
      <c r="NGE8" s="86"/>
      <c r="NGF8" s="86"/>
      <c r="NGG8" s="86"/>
      <c r="NGH8" s="86"/>
      <c r="NGI8" s="86"/>
      <c r="NGJ8" s="86"/>
      <c r="NGK8" s="86"/>
      <c r="NGL8" s="86"/>
      <c r="NGM8" s="86"/>
      <c r="NGN8" s="86"/>
      <c r="NGO8" s="86"/>
      <c r="NGP8" s="86"/>
      <c r="NGQ8" s="86"/>
      <c r="NGR8" s="86"/>
      <c r="NGS8" s="86"/>
      <c r="NGT8" s="86"/>
      <c r="NGU8" s="86"/>
      <c r="NGV8" s="86"/>
      <c r="NGW8" s="86"/>
      <c r="NGX8" s="86"/>
      <c r="NGY8" s="86"/>
      <c r="NGZ8" s="86"/>
      <c r="NHA8" s="86"/>
      <c r="NHB8" s="86"/>
      <c r="NHC8" s="86"/>
      <c r="NHD8" s="86"/>
      <c r="NHE8" s="86"/>
      <c r="NHF8" s="86"/>
      <c r="NHG8" s="86"/>
      <c r="NHH8" s="86"/>
      <c r="NHI8" s="86"/>
      <c r="NHJ8" s="86"/>
      <c r="NHK8" s="86"/>
      <c r="NHL8" s="86"/>
      <c r="NHM8" s="86"/>
      <c r="NHN8" s="86"/>
      <c r="NHO8" s="86"/>
      <c r="NHP8" s="86"/>
      <c r="NHQ8" s="86"/>
      <c r="NHR8" s="86"/>
      <c r="NHS8" s="86"/>
      <c r="NHT8" s="86"/>
      <c r="NHU8" s="86"/>
      <c r="NHV8" s="86"/>
      <c r="NHW8" s="86"/>
      <c r="NHX8" s="86"/>
      <c r="NHY8" s="86"/>
      <c r="NHZ8" s="86"/>
      <c r="NIA8" s="86"/>
      <c r="NIB8" s="86"/>
      <c r="NIC8" s="86"/>
      <c r="NID8" s="86"/>
      <c r="NIE8" s="86"/>
      <c r="NIF8" s="86"/>
      <c r="NIG8" s="86"/>
      <c r="NIH8" s="86"/>
      <c r="NII8" s="86"/>
      <c r="NIJ8" s="86"/>
      <c r="NIK8" s="86"/>
      <c r="NIL8" s="86"/>
      <c r="NIM8" s="86"/>
      <c r="NIN8" s="86"/>
      <c r="NIO8" s="86"/>
      <c r="NIP8" s="86"/>
      <c r="NIQ8" s="86"/>
      <c r="NIR8" s="86"/>
      <c r="NIS8" s="86"/>
      <c r="NIT8" s="86"/>
      <c r="NIU8" s="86"/>
      <c r="NIV8" s="86"/>
      <c r="NIW8" s="86"/>
      <c r="NIX8" s="86"/>
      <c r="NIY8" s="86"/>
      <c r="NIZ8" s="86"/>
      <c r="NJA8" s="86"/>
      <c r="NJB8" s="86"/>
      <c r="NJC8" s="86"/>
      <c r="NJD8" s="86"/>
      <c r="NJE8" s="86"/>
      <c r="NJF8" s="86"/>
      <c r="NJG8" s="86"/>
      <c r="NJH8" s="86"/>
      <c r="NJI8" s="86"/>
      <c r="NJJ8" s="86"/>
      <c r="NJK8" s="86"/>
      <c r="NJL8" s="86"/>
      <c r="NJM8" s="86"/>
      <c r="NJN8" s="86"/>
      <c r="NJO8" s="86"/>
      <c r="NJP8" s="86"/>
      <c r="NJQ8" s="86"/>
      <c r="NJR8" s="86"/>
      <c r="NJS8" s="86"/>
      <c r="NJT8" s="86"/>
      <c r="NJU8" s="86"/>
      <c r="NJV8" s="86"/>
      <c r="NJW8" s="86"/>
      <c r="NJX8" s="86"/>
      <c r="NJY8" s="86"/>
      <c r="NJZ8" s="86"/>
      <c r="NKA8" s="86"/>
      <c r="NKB8" s="86"/>
      <c r="NKC8" s="86"/>
      <c r="NKD8" s="86"/>
      <c r="NKE8" s="86"/>
      <c r="NKF8" s="86"/>
      <c r="NKG8" s="86"/>
      <c r="NKH8" s="86"/>
      <c r="NKI8" s="86"/>
      <c r="NKJ8" s="86"/>
      <c r="NKK8" s="86"/>
      <c r="NKL8" s="86"/>
      <c r="NKM8" s="86"/>
      <c r="NKN8" s="86"/>
      <c r="NKO8" s="86"/>
      <c r="NKP8" s="86"/>
      <c r="NKQ8" s="86"/>
      <c r="NKR8" s="86"/>
      <c r="NKS8" s="86"/>
      <c r="NKT8" s="86"/>
      <c r="NKU8" s="86"/>
      <c r="NKV8" s="86"/>
      <c r="NKW8" s="86"/>
      <c r="NKX8" s="86"/>
      <c r="NKY8" s="86"/>
      <c r="NKZ8" s="86"/>
      <c r="NLA8" s="86"/>
      <c r="NLB8" s="86"/>
      <c r="NLC8" s="86"/>
      <c r="NLD8" s="86"/>
      <c r="NLE8" s="86"/>
      <c r="NLF8" s="86"/>
      <c r="NLG8" s="86"/>
      <c r="NLH8" s="86"/>
      <c r="NLI8" s="86"/>
      <c r="NLJ8" s="86"/>
      <c r="NLK8" s="86"/>
      <c r="NLL8" s="86"/>
      <c r="NLM8" s="86"/>
      <c r="NLN8" s="86"/>
      <c r="NLO8" s="86"/>
      <c r="NLP8" s="86"/>
      <c r="NLQ8" s="86"/>
      <c r="NLR8" s="86"/>
      <c r="NLS8" s="86"/>
      <c r="NLT8" s="86"/>
      <c r="NLU8" s="86"/>
      <c r="NLV8" s="86"/>
      <c r="NLW8" s="86"/>
      <c r="NLX8" s="86"/>
      <c r="NLY8" s="86"/>
      <c r="NLZ8" s="86"/>
      <c r="NMA8" s="86"/>
      <c r="NMB8" s="86"/>
      <c r="NMC8" s="86"/>
      <c r="NMD8" s="86"/>
      <c r="NME8" s="86"/>
      <c r="NMF8" s="86"/>
      <c r="NMG8" s="86"/>
      <c r="NMH8" s="86"/>
      <c r="NMI8" s="86"/>
      <c r="NMJ8" s="86"/>
      <c r="NMK8" s="86"/>
      <c r="NML8" s="86"/>
      <c r="NMM8" s="86"/>
      <c r="NMN8" s="86"/>
      <c r="NMO8" s="86"/>
      <c r="NMP8" s="86"/>
      <c r="NMQ8" s="86"/>
      <c r="NMR8" s="86"/>
      <c r="NMS8" s="86"/>
      <c r="NMT8" s="86"/>
      <c r="NMU8" s="86"/>
      <c r="NMV8" s="86"/>
      <c r="NMW8" s="86"/>
      <c r="NMX8" s="86"/>
      <c r="NMY8" s="86"/>
      <c r="NMZ8" s="86"/>
      <c r="NNA8" s="86"/>
      <c r="NNB8" s="86"/>
      <c r="NNC8" s="86"/>
      <c r="NND8" s="86"/>
      <c r="NNE8" s="86"/>
      <c r="NNF8" s="86"/>
      <c r="NNG8" s="86"/>
      <c r="NNH8" s="86"/>
      <c r="NNI8" s="86"/>
      <c r="NNJ8" s="86"/>
      <c r="NNK8" s="86"/>
      <c r="NNL8" s="86"/>
      <c r="NNM8" s="86"/>
      <c r="NNN8" s="86"/>
      <c r="NNO8" s="86"/>
      <c r="NNP8" s="86"/>
      <c r="NNQ8" s="86"/>
      <c r="NNR8" s="86"/>
      <c r="NNS8" s="86"/>
      <c r="NNT8" s="86"/>
      <c r="NNU8" s="86"/>
      <c r="NNV8" s="86"/>
      <c r="NNW8" s="86"/>
      <c r="NNX8" s="86"/>
      <c r="NNY8" s="86"/>
      <c r="NNZ8" s="86"/>
      <c r="NOA8" s="86"/>
      <c r="NOB8" s="86"/>
      <c r="NOC8" s="86"/>
      <c r="NOD8" s="86"/>
      <c r="NOE8" s="86"/>
      <c r="NOF8" s="86"/>
      <c r="NOG8" s="86"/>
      <c r="NOH8" s="86"/>
      <c r="NOI8" s="86"/>
      <c r="NOJ8" s="86"/>
      <c r="NOK8" s="86"/>
      <c r="NOL8" s="86"/>
      <c r="NOM8" s="86"/>
      <c r="NON8" s="86"/>
      <c r="NOO8" s="86"/>
      <c r="NOP8" s="86"/>
      <c r="NOQ8" s="86"/>
      <c r="NOR8" s="86"/>
      <c r="NOS8" s="86"/>
      <c r="NOT8" s="86"/>
      <c r="NOU8" s="86"/>
      <c r="NOV8" s="86"/>
      <c r="NOW8" s="86"/>
      <c r="NOX8" s="86"/>
      <c r="NOY8" s="86"/>
      <c r="NOZ8" s="86"/>
      <c r="NPA8" s="86"/>
      <c r="NPB8" s="86"/>
      <c r="NPC8" s="86"/>
      <c r="NPD8" s="86"/>
      <c r="NPE8" s="86"/>
      <c r="NPF8" s="86"/>
      <c r="NPG8" s="86"/>
      <c r="NPH8" s="86"/>
      <c r="NPI8" s="86"/>
      <c r="NPJ8" s="86"/>
      <c r="NPK8" s="86"/>
      <c r="NPL8" s="86"/>
      <c r="NPM8" s="86"/>
      <c r="NPN8" s="86"/>
      <c r="NPO8" s="86"/>
      <c r="NPP8" s="86"/>
      <c r="NPQ8" s="86"/>
      <c r="NPR8" s="86"/>
      <c r="NPS8" s="86"/>
      <c r="NPT8" s="86"/>
      <c r="NPU8" s="86"/>
      <c r="NPV8" s="86"/>
      <c r="NPW8" s="86"/>
      <c r="NPX8" s="86"/>
      <c r="NPY8" s="86"/>
      <c r="NPZ8" s="86"/>
      <c r="NQA8" s="86"/>
      <c r="NQB8" s="86"/>
      <c r="NQC8" s="86"/>
      <c r="NQD8" s="86"/>
      <c r="NQE8" s="86"/>
      <c r="NQF8" s="86"/>
      <c r="NQG8" s="86"/>
      <c r="NQH8" s="86"/>
      <c r="NQI8" s="86"/>
      <c r="NQJ8" s="86"/>
      <c r="NQK8" s="86"/>
      <c r="NQL8" s="86"/>
      <c r="NQM8" s="86"/>
      <c r="NQN8" s="86"/>
      <c r="NQO8" s="86"/>
      <c r="NQP8" s="86"/>
      <c r="NQQ8" s="86"/>
      <c r="NQR8" s="86"/>
      <c r="NQS8" s="86"/>
      <c r="NQT8" s="86"/>
      <c r="NQU8" s="86"/>
      <c r="NQV8" s="86"/>
      <c r="NQW8" s="86"/>
      <c r="NQX8" s="86"/>
      <c r="NQY8" s="86"/>
      <c r="NQZ8" s="86"/>
      <c r="NRA8" s="86"/>
      <c r="NRB8" s="86"/>
      <c r="NRC8" s="86"/>
      <c r="NRD8" s="86"/>
      <c r="NRE8" s="86"/>
      <c r="NRF8" s="86"/>
      <c r="NRG8" s="86"/>
      <c r="NRH8" s="86"/>
      <c r="NRI8" s="86"/>
      <c r="NRJ8" s="86"/>
      <c r="NRK8" s="86"/>
      <c r="NRL8" s="86"/>
      <c r="NRM8" s="86"/>
      <c r="NRN8" s="86"/>
      <c r="NRO8" s="86"/>
      <c r="NRP8" s="86"/>
      <c r="NRQ8" s="86"/>
      <c r="NRR8" s="86"/>
      <c r="NRS8" s="86"/>
      <c r="NRT8" s="86"/>
      <c r="NRU8" s="86"/>
      <c r="NRV8" s="86"/>
      <c r="NRW8" s="86"/>
      <c r="NRX8" s="86"/>
      <c r="NRY8" s="86"/>
      <c r="NRZ8" s="86"/>
      <c r="NSA8" s="86"/>
      <c r="NSB8" s="86"/>
      <c r="NSC8" s="86"/>
      <c r="NSD8" s="86"/>
      <c r="NSE8" s="86"/>
      <c r="NSF8" s="86"/>
      <c r="NSG8" s="86"/>
      <c r="NSH8" s="86"/>
      <c r="NSI8" s="86"/>
      <c r="NSJ8" s="86"/>
      <c r="NSK8" s="86"/>
      <c r="NSL8" s="86"/>
      <c r="NSM8" s="86"/>
      <c r="NSN8" s="86"/>
      <c r="NSO8" s="86"/>
      <c r="NSP8" s="86"/>
      <c r="NSQ8" s="86"/>
      <c r="NSR8" s="86"/>
      <c r="NSS8" s="86"/>
      <c r="NST8" s="86"/>
      <c r="NSU8" s="86"/>
      <c r="NSV8" s="86"/>
      <c r="NSW8" s="86"/>
      <c r="NSX8" s="86"/>
      <c r="NSY8" s="86"/>
      <c r="NSZ8" s="86"/>
      <c r="NTA8" s="86"/>
      <c r="NTB8" s="86"/>
      <c r="NTC8" s="86"/>
      <c r="NTD8" s="86"/>
      <c r="NTE8" s="86"/>
      <c r="NTF8" s="86"/>
      <c r="NTG8" s="86"/>
      <c r="NTH8" s="86"/>
      <c r="NTI8" s="86"/>
      <c r="NTJ8" s="86"/>
      <c r="NTK8" s="86"/>
      <c r="NTL8" s="86"/>
      <c r="NTM8" s="86"/>
      <c r="NTN8" s="86"/>
      <c r="NTO8" s="86"/>
      <c r="NTP8" s="86"/>
      <c r="NTQ8" s="86"/>
      <c r="NTR8" s="86"/>
      <c r="NTS8" s="86"/>
      <c r="NTT8" s="86"/>
      <c r="NTU8" s="86"/>
      <c r="NTV8" s="86"/>
      <c r="NTW8" s="86"/>
      <c r="NTX8" s="86"/>
      <c r="NTY8" s="86"/>
      <c r="NTZ8" s="86"/>
      <c r="NUA8" s="86"/>
      <c r="NUB8" s="86"/>
      <c r="NUC8" s="86"/>
      <c r="NUD8" s="86"/>
      <c r="NUE8" s="86"/>
      <c r="NUF8" s="86"/>
      <c r="NUG8" s="86"/>
      <c r="NUH8" s="86"/>
      <c r="NUI8" s="86"/>
      <c r="NUJ8" s="86"/>
      <c r="NUK8" s="86"/>
      <c r="NUL8" s="86"/>
      <c r="NUM8" s="86"/>
      <c r="NUN8" s="86"/>
      <c r="NUO8" s="86"/>
      <c r="NUP8" s="86"/>
      <c r="NUQ8" s="86"/>
      <c r="NUR8" s="86"/>
      <c r="NUS8" s="86"/>
      <c r="NUT8" s="86"/>
      <c r="NUU8" s="86"/>
      <c r="NUV8" s="86"/>
      <c r="NUW8" s="86"/>
      <c r="NUX8" s="86"/>
      <c r="NUY8" s="86"/>
      <c r="NUZ8" s="86"/>
      <c r="NVA8" s="86"/>
      <c r="NVB8" s="86"/>
      <c r="NVC8" s="86"/>
      <c r="NVD8" s="86"/>
      <c r="NVE8" s="86"/>
      <c r="NVF8" s="86"/>
      <c r="NVG8" s="86"/>
      <c r="NVH8" s="86"/>
      <c r="NVI8" s="86"/>
      <c r="NVJ8" s="86"/>
      <c r="NVK8" s="86"/>
      <c r="NVL8" s="86"/>
      <c r="NVM8" s="86"/>
      <c r="NVN8" s="86"/>
      <c r="NVO8" s="86"/>
      <c r="NVP8" s="86"/>
      <c r="NVQ8" s="86"/>
      <c r="NVR8" s="86"/>
      <c r="NVS8" s="86"/>
      <c r="NVT8" s="86"/>
      <c r="NVU8" s="86"/>
      <c r="NVV8" s="86"/>
      <c r="NVW8" s="86"/>
      <c r="NVX8" s="86"/>
      <c r="NVY8" s="86"/>
      <c r="NVZ8" s="86"/>
      <c r="NWA8" s="86"/>
      <c r="NWB8" s="86"/>
      <c r="NWC8" s="86"/>
      <c r="NWD8" s="86"/>
      <c r="NWE8" s="86"/>
      <c r="NWF8" s="86"/>
      <c r="NWG8" s="86"/>
      <c r="NWH8" s="86"/>
      <c r="NWI8" s="86"/>
      <c r="NWJ8" s="86"/>
      <c r="NWK8" s="86"/>
      <c r="NWL8" s="86"/>
      <c r="NWM8" s="86"/>
      <c r="NWN8" s="86"/>
      <c r="NWO8" s="86"/>
      <c r="NWP8" s="86"/>
      <c r="NWQ8" s="86"/>
      <c r="NWR8" s="86"/>
      <c r="NWS8" s="86"/>
      <c r="NWT8" s="86"/>
      <c r="NWU8" s="86"/>
      <c r="NWV8" s="86"/>
      <c r="NWW8" s="86"/>
      <c r="NWX8" s="86"/>
      <c r="NWY8" s="86"/>
      <c r="NWZ8" s="86"/>
      <c r="NXA8" s="86"/>
      <c r="NXB8" s="86"/>
      <c r="NXC8" s="86"/>
      <c r="NXD8" s="86"/>
      <c r="NXE8" s="86"/>
      <c r="NXF8" s="86"/>
      <c r="NXG8" s="86"/>
      <c r="NXH8" s="86"/>
      <c r="NXI8" s="86"/>
      <c r="NXJ8" s="86"/>
      <c r="NXK8" s="86"/>
      <c r="NXL8" s="86"/>
      <c r="NXM8" s="86"/>
      <c r="NXN8" s="86"/>
      <c r="NXO8" s="86"/>
      <c r="NXP8" s="86"/>
      <c r="NXQ8" s="86"/>
      <c r="NXR8" s="86"/>
      <c r="NXS8" s="86"/>
      <c r="NXT8" s="86"/>
      <c r="NXU8" s="86"/>
      <c r="NXV8" s="86"/>
      <c r="NXW8" s="86"/>
      <c r="NXX8" s="86"/>
      <c r="NXY8" s="86"/>
      <c r="NXZ8" s="86"/>
      <c r="NYA8" s="86"/>
      <c r="NYB8" s="86"/>
      <c r="NYC8" s="86"/>
      <c r="NYD8" s="86"/>
      <c r="NYE8" s="86"/>
      <c r="NYF8" s="86"/>
      <c r="NYG8" s="86"/>
      <c r="NYH8" s="86"/>
      <c r="NYI8" s="86"/>
      <c r="NYJ8" s="86"/>
      <c r="NYK8" s="86"/>
      <c r="NYL8" s="86"/>
      <c r="NYM8" s="86"/>
      <c r="NYN8" s="86"/>
      <c r="NYO8" s="86"/>
      <c r="NYP8" s="86"/>
      <c r="NYQ8" s="86"/>
      <c r="NYR8" s="86"/>
      <c r="NYS8" s="86"/>
      <c r="NYT8" s="86"/>
      <c r="NYU8" s="86"/>
      <c r="NYV8" s="86"/>
      <c r="NYW8" s="86"/>
      <c r="NYX8" s="86"/>
      <c r="NYY8" s="86"/>
      <c r="NYZ8" s="86"/>
      <c r="NZA8" s="86"/>
      <c r="NZB8" s="86"/>
      <c r="NZC8" s="86"/>
      <c r="NZD8" s="86"/>
      <c r="NZE8" s="86"/>
      <c r="NZF8" s="86"/>
      <c r="NZG8" s="86"/>
      <c r="NZH8" s="86"/>
      <c r="NZI8" s="86"/>
      <c r="NZJ8" s="86"/>
      <c r="NZK8" s="86"/>
      <c r="NZL8" s="86"/>
      <c r="NZM8" s="86"/>
      <c r="NZN8" s="86"/>
      <c r="NZO8" s="86"/>
      <c r="NZP8" s="86"/>
      <c r="NZQ8" s="86"/>
      <c r="NZR8" s="86"/>
      <c r="NZS8" s="86"/>
      <c r="NZT8" s="86"/>
      <c r="NZU8" s="86"/>
      <c r="NZV8" s="86"/>
      <c r="NZW8" s="86"/>
      <c r="NZX8" s="86"/>
      <c r="NZY8" s="86"/>
      <c r="NZZ8" s="86"/>
      <c r="OAA8" s="86"/>
      <c r="OAB8" s="86"/>
      <c r="OAC8" s="86"/>
      <c r="OAD8" s="86"/>
      <c r="OAE8" s="86"/>
      <c r="OAF8" s="86"/>
      <c r="OAG8" s="86"/>
      <c r="OAH8" s="86"/>
      <c r="OAI8" s="86"/>
      <c r="OAJ8" s="86"/>
      <c r="OAK8" s="86"/>
      <c r="OAL8" s="86"/>
      <c r="OAM8" s="86"/>
      <c r="OAN8" s="86"/>
      <c r="OAO8" s="86"/>
      <c r="OAP8" s="86"/>
      <c r="OAQ8" s="86"/>
      <c r="OAR8" s="86"/>
      <c r="OAS8" s="86"/>
      <c r="OAT8" s="86"/>
      <c r="OAU8" s="86"/>
      <c r="OAV8" s="86"/>
      <c r="OAW8" s="86"/>
      <c r="OAX8" s="86"/>
      <c r="OAY8" s="86"/>
      <c r="OAZ8" s="86"/>
      <c r="OBA8" s="86"/>
      <c r="OBB8" s="86"/>
      <c r="OBC8" s="86"/>
      <c r="OBD8" s="86"/>
      <c r="OBE8" s="86"/>
      <c r="OBF8" s="86"/>
      <c r="OBG8" s="86"/>
      <c r="OBH8" s="86"/>
      <c r="OBI8" s="86"/>
      <c r="OBJ8" s="86"/>
      <c r="OBK8" s="86"/>
      <c r="OBL8" s="86"/>
      <c r="OBM8" s="86"/>
      <c r="OBN8" s="86"/>
      <c r="OBO8" s="86"/>
      <c r="OBP8" s="86"/>
      <c r="OBQ8" s="86"/>
      <c r="OBR8" s="86"/>
      <c r="OBS8" s="86"/>
      <c r="OBT8" s="86"/>
      <c r="OBU8" s="86"/>
      <c r="OBV8" s="86"/>
      <c r="OBW8" s="86"/>
      <c r="OBX8" s="86"/>
      <c r="OBY8" s="86"/>
      <c r="OBZ8" s="86"/>
      <c r="OCA8" s="86"/>
      <c r="OCB8" s="86"/>
      <c r="OCC8" s="86"/>
      <c r="OCD8" s="86"/>
      <c r="OCE8" s="86"/>
      <c r="OCF8" s="86"/>
      <c r="OCG8" s="86"/>
      <c r="OCH8" s="86"/>
      <c r="OCI8" s="86"/>
      <c r="OCJ8" s="86"/>
      <c r="OCK8" s="86"/>
      <c r="OCL8" s="86"/>
      <c r="OCM8" s="86"/>
      <c r="OCN8" s="86"/>
      <c r="OCO8" s="86"/>
      <c r="OCP8" s="86"/>
      <c r="OCQ8" s="86"/>
      <c r="OCR8" s="86"/>
      <c r="OCS8" s="86"/>
      <c r="OCT8" s="86"/>
      <c r="OCU8" s="86"/>
      <c r="OCV8" s="86"/>
      <c r="OCW8" s="86"/>
      <c r="OCX8" s="86"/>
      <c r="OCY8" s="86"/>
      <c r="OCZ8" s="86"/>
      <c r="ODA8" s="86"/>
      <c r="ODB8" s="86"/>
      <c r="ODC8" s="86"/>
      <c r="ODD8" s="86"/>
      <c r="ODE8" s="86"/>
      <c r="ODF8" s="86"/>
      <c r="ODG8" s="86"/>
      <c r="ODH8" s="86"/>
      <c r="ODI8" s="86"/>
      <c r="ODJ8" s="86"/>
      <c r="ODK8" s="86"/>
      <c r="ODL8" s="86"/>
      <c r="ODM8" s="86"/>
      <c r="ODN8" s="86"/>
      <c r="ODO8" s="86"/>
      <c r="ODP8" s="86"/>
      <c r="ODQ8" s="86"/>
      <c r="ODR8" s="86"/>
      <c r="ODS8" s="86"/>
      <c r="ODT8" s="86"/>
      <c r="ODU8" s="86"/>
      <c r="ODV8" s="86"/>
      <c r="ODW8" s="86"/>
      <c r="ODX8" s="86"/>
      <c r="ODY8" s="86"/>
      <c r="ODZ8" s="86"/>
      <c r="OEA8" s="86"/>
      <c r="OEB8" s="86"/>
      <c r="OEC8" s="86"/>
      <c r="OED8" s="86"/>
      <c r="OEE8" s="86"/>
      <c r="OEF8" s="86"/>
      <c r="OEG8" s="86"/>
      <c r="OEH8" s="86"/>
      <c r="OEI8" s="86"/>
      <c r="OEJ8" s="86"/>
      <c r="OEK8" s="86"/>
      <c r="OEL8" s="86"/>
      <c r="OEM8" s="86"/>
      <c r="OEN8" s="86"/>
      <c r="OEO8" s="86"/>
      <c r="OEP8" s="86"/>
      <c r="OEQ8" s="86"/>
      <c r="OER8" s="86"/>
      <c r="OES8" s="86"/>
      <c r="OET8" s="86"/>
      <c r="OEU8" s="86"/>
      <c r="OEV8" s="86"/>
      <c r="OEW8" s="86"/>
      <c r="OEX8" s="86"/>
      <c r="OEY8" s="86"/>
      <c r="OEZ8" s="86"/>
      <c r="OFA8" s="86"/>
      <c r="OFB8" s="86"/>
      <c r="OFC8" s="86"/>
      <c r="OFD8" s="86"/>
      <c r="OFE8" s="86"/>
      <c r="OFF8" s="86"/>
      <c r="OFG8" s="86"/>
      <c r="OFH8" s="86"/>
      <c r="OFI8" s="86"/>
      <c r="OFJ8" s="86"/>
      <c r="OFK8" s="86"/>
      <c r="OFL8" s="86"/>
      <c r="OFM8" s="86"/>
      <c r="OFN8" s="86"/>
      <c r="OFO8" s="86"/>
      <c r="OFP8" s="86"/>
      <c r="OFQ8" s="86"/>
      <c r="OFR8" s="86"/>
      <c r="OFS8" s="86"/>
      <c r="OFT8" s="86"/>
      <c r="OFU8" s="86"/>
      <c r="OFV8" s="86"/>
      <c r="OFW8" s="86"/>
      <c r="OFX8" s="86"/>
      <c r="OFY8" s="86"/>
      <c r="OFZ8" s="86"/>
      <c r="OGA8" s="86"/>
      <c r="OGB8" s="86"/>
      <c r="OGC8" s="86"/>
      <c r="OGD8" s="86"/>
      <c r="OGE8" s="86"/>
      <c r="OGF8" s="86"/>
      <c r="OGG8" s="86"/>
      <c r="OGH8" s="86"/>
      <c r="OGI8" s="86"/>
      <c r="OGJ8" s="86"/>
      <c r="OGK8" s="86"/>
      <c r="OGL8" s="86"/>
      <c r="OGM8" s="86"/>
      <c r="OGN8" s="86"/>
      <c r="OGO8" s="86"/>
      <c r="OGP8" s="86"/>
      <c r="OGQ8" s="86"/>
      <c r="OGR8" s="86"/>
      <c r="OGS8" s="86"/>
      <c r="OGT8" s="86"/>
      <c r="OGU8" s="86"/>
      <c r="OGV8" s="86"/>
      <c r="OGW8" s="86"/>
      <c r="OGX8" s="86"/>
      <c r="OGY8" s="86"/>
      <c r="OGZ8" s="86"/>
      <c r="OHA8" s="86"/>
      <c r="OHB8" s="86"/>
      <c r="OHC8" s="86"/>
      <c r="OHD8" s="86"/>
      <c r="OHE8" s="86"/>
      <c r="OHF8" s="86"/>
      <c r="OHG8" s="86"/>
      <c r="OHH8" s="86"/>
      <c r="OHI8" s="86"/>
      <c r="OHJ8" s="86"/>
      <c r="OHK8" s="86"/>
      <c r="OHL8" s="86"/>
      <c r="OHM8" s="86"/>
      <c r="OHN8" s="86"/>
      <c r="OHO8" s="86"/>
      <c r="OHP8" s="86"/>
      <c r="OHQ8" s="86"/>
      <c r="OHR8" s="86"/>
      <c r="OHS8" s="86"/>
      <c r="OHT8" s="86"/>
      <c r="OHU8" s="86"/>
      <c r="OHV8" s="86"/>
      <c r="OHW8" s="86"/>
      <c r="OHX8" s="86"/>
      <c r="OHY8" s="86"/>
      <c r="OHZ8" s="86"/>
      <c r="OIA8" s="86"/>
      <c r="OIB8" s="86"/>
      <c r="OIC8" s="86"/>
      <c r="OID8" s="86"/>
      <c r="OIE8" s="86"/>
      <c r="OIF8" s="86"/>
      <c r="OIG8" s="86"/>
      <c r="OIH8" s="86"/>
      <c r="OII8" s="86"/>
      <c r="OIJ8" s="86"/>
      <c r="OIK8" s="86"/>
      <c r="OIL8" s="86"/>
      <c r="OIM8" s="86"/>
      <c r="OIN8" s="86"/>
      <c r="OIO8" s="86"/>
      <c r="OIP8" s="86"/>
      <c r="OIQ8" s="86"/>
      <c r="OIR8" s="86"/>
      <c r="OIS8" s="86"/>
      <c r="OIT8" s="86"/>
      <c r="OIU8" s="86"/>
      <c r="OIV8" s="86"/>
      <c r="OIW8" s="86"/>
      <c r="OIX8" s="86"/>
      <c r="OIY8" s="86"/>
      <c r="OIZ8" s="86"/>
      <c r="OJA8" s="86"/>
      <c r="OJB8" s="86"/>
      <c r="OJC8" s="86"/>
      <c r="OJD8" s="86"/>
      <c r="OJE8" s="86"/>
      <c r="OJF8" s="86"/>
      <c r="OJG8" s="86"/>
      <c r="OJH8" s="86"/>
      <c r="OJI8" s="86"/>
      <c r="OJJ8" s="86"/>
      <c r="OJK8" s="86"/>
      <c r="OJL8" s="86"/>
      <c r="OJM8" s="86"/>
      <c r="OJN8" s="86"/>
      <c r="OJO8" s="86"/>
      <c r="OJP8" s="86"/>
      <c r="OJQ8" s="86"/>
      <c r="OJR8" s="86"/>
      <c r="OJS8" s="86"/>
      <c r="OJT8" s="86"/>
      <c r="OJU8" s="86"/>
      <c r="OJV8" s="86"/>
      <c r="OJW8" s="86"/>
      <c r="OJX8" s="86"/>
      <c r="OJY8" s="86"/>
      <c r="OJZ8" s="86"/>
      <c r="OKA8" s="86"/>
      <c r="OKB8" s="86"/>
      <c r="OKC8" s="86"/>
      <c r="OKD8" s="86"/>
      <c r="OKE8" s="86"/>
      <c r="OKF8" s="86"/>
      <c r="OKG8" s="86"/>
      <c r="OKH8" s="86"/>
      <c r="OKI8" s="86"/>
      <c r="OKJ8" s="86"/>
      <c r="OKK8" s="86"/>
      <c r="OKL8" s="86"/>
      <c r="OKM8" s="86"/>
      <c r="OKN8" s="86"/>
      <c r="OKO8" s="86"/>
      <c r="OKP8" s="86"/>
      <c r="OKQ8" s="86"/>
      <c r="OKR8" s="86"/>
      <c r="OKS8" s="86"/>
      <c r="OKT8" s="86"/>
      <c r="OKU8" s="86"/>
      <c r="OKV8" s="86"/>
      <c r="OKW8" s="86"/>
      <c r="OKX8" s="86"/>
      <c r="OKY8" s="86"/>
      <c r="OKZ8" s="86"/>
      <c r="OLA8" s="86"/>
      <c r="OLB8" s="86"/>
      <c r="OLC8" s="86"/>
      <c r="OLD8" s="86"/>
      <c r="OLE8" s="86"/>
      <c r="OLF8" s="86"/>
      <c r="OLG8" s="86"/>
      <c r="OLH8" s="86"/>
      <c r="OLI8" s="86"/>
      <c r="OLJ8" s="86"/>
      <c r="OLK8" s="86"/>
      <c r="OLL8" s="86"/>
      <c r="OLM8" s="86"/>
      <c r="OLN8" s="86"/>
      <c r="OLO8" s="86"/>
      <c r="OLP8" s="86"/>
      <c r="OLQ8" s="86"/>
      <c r="OLR8" s="86"/>
      <c r="OLS8" s="86"/>
      <c r="OLT8" s="86"/>
      <c r="OLU8" s="86"/>
      <c r="OLV8" s="86"/>
      <c r="OLW8" s="86"/>
      <c r="OLX8" s="86"/>
      <c r="OLY8" s="86"/>
      <c r="OLZ8" s="86"/>
      <c r="OMA8" s="86"/>
      <c r="OMB8" s="86"/>
      <c r="OMC8" s="86"/>
      <c r="OMD8" s="86"/>
      <c r="OME8" s="86"/>
      <c r="OMF8" s="86"/>
      <c r="OMG8" s="86"/>
      <c r="OMH8" s="86"/>
      <c r="OMI8" s="86"/>
      <c r="OMJ8" s="86"/>
      <c r="OMK8" s="86"/>
      <c r="OML8" s="86"/>
      <c r="OMM8" s="86"/>
      <c r="OMN8" s="86"/>
      <c r="OMO8" s="86"/>
      <c r="OMP8" s="86"/>
      <c r="OMQ8" s="86"/>
      <c r="OMR8" s="86"/>
      <c r="OMS8" s="86"/>
      <c r="OMT8" s="86"/>
      <c r="OMU8" s="86"/>
      <c r="OMV8" s="86"/>
      <c r="OMW8" s="86"/>
      <c r="OMX8" s="86"/>
      <c r="OMY8" s="86"/>
      <c r="OMZ8" s="86"/>
      <c r="ONA8" s="86"/>
      <c r="ONB8" s="86"/>
      <c r="ONC8" s="86"/>
      <c r="OND8" s="86"/>
      <c r="ONE8" s="86"/>
      <c r="ONF8" s="86"/>
      <c r="ONG8" s="86"/>
      <c r="ONH8" s="86"/>
      <c r="ONI8" s="86"/>
      <c r="ONJ8" s="86"/>
      <c r="ONK8" s="86"/>
      <c r="ONL8" s="86"/>
      <c r="ONM8" s="86"/>
      <c r="ONN8" s="86"/>
      <c r="ONO8" s="86"/>
      <c r="ONP8" s="86"/>
      <c r="ONQ8" s="86"/>
      <c r="ONR8" s="86"/>
      <c r="ONS8" s="86"/>
      <c r="ONT8" s="86"/>
      <c r="ONU8" s="86"/>
      <c r="ONV8" s="86"/>
      <c r="ONW8" s="86"/>
      <c r="ONX8" s="86"/>
      <c r="ONY8" s="86"/>
      <c r="ONZ8" s="86"/>
      <c r="OOA8" s="86"/>
      <c r="OOB8" s="86"/>
      <c r="OOC8" s="86"/>
      <c r="OOD8" s="86"/>
      <c r="OOE8" s="86"/>
      <c r="OOF8" s="86"/>
      <c r="OOG8" s="86"/>
      <c r="OOH8" s="86"/>
      <c r="OOI8" s="86"/>
      <c r="OOJ8" s="86"/>
      <c r="OOK8" s="86"/>
      <c r="OOL8" s="86"/>
      <c r="OOM8" s="86"/>
      <c r="OON8" s="86"/>
      <c r="OOO8" s="86"/>
      <c r="OOP8" s="86"/>
      <c r="OOQ8" s="86"/>
      <c r="OOR8" s="86"/>
      <c r="OOS8" s="86"/>
      <c r="OOT8" s="86"/>
      <c r="OOU8" s="86"/>
      <c r="OOV8" s="86"/>
      <c r="OOW8" s="86"/>
      <c r="OOX8" s="86"/>
      <c r="OOY8" s="86"/>
      <c r="OOZ8" s="86"/>
      <c r="OPA8" s="86"/>
      <c r="OPB8" s="86"/>
      <c r="OPC8" s="86"/>
      <c r="OPD8" s="86"/>
      <c r="OPE8" s="86"/>
      <c r="OPF8" s="86"/>
      <c r="OPG8" s="86"/>
      <c r="OPH8" s="86"/>
      <c r="OPI8" s="86"/>
      <c r="OPJ8" s="86"/>
      <c r="OPK8" s="86"/>
      <c r="OPL8" s="86"/>
      <c r="OPM8" s="86"/>
      <c r="OPN8" s="86"/>
      <c r="OPO8" s="86"/>
      <c r="OPP8" s="86"/>
      <c r="OPQ8" s="86"/>
      <c r="OPR8" s="86"/>
      <c r="OPS8" s="86"/>
      <c r="OPT8" s="86"/>
      <c r="OPU8" s="86"/>
      <c r="OPV8" s="86"/>
      <c r="OPW8" s="86"/>
      <c r="OPX8" s="86"/>
      <c r="OPY8" s="86"/>
      <c r="OPZ8" s="86"/>
      <c r="OQA8" s="86"/>
      <c r="OQB8" s="86"/>
      <c r="OQC8" s="86"/>
      <c r="OQD8" s="86"/>
      <c r="OQE8" s="86"/>
      <c r="OQF8" s="86"/>
      <c r="OQG8" s="86"/>
      <c r="OQH8" s="86"/>
      <c r="OQI8" s="86"/>
      <c r="OQJ8" s="86"/>
      <c r="OQK8" s="86"/>
      <c r="OQL8" s="86"/>
      <c r="OQM8" s="86"/>
      <c r="OQN8" s="86"/>
      <c r="OQO8" s="86"/>
      <c r="OQP8" s="86"/>
      <c r="OQQ8" s="86"/>
      <c r="OQR8" s="86"/>
      <c r="OQS8" s="86"/>
      <c r="OQT8" s="86"/>
      <c r="OQU8" s="86"/>
      <c r="OQV8" s="86"/>
      <c r="OQW8" s="86"/>
      <c r="OQX8" s="86"/>
      <c r="OQY8" s="86"/>
      <c r="OQZ8" s="86"/>
      <c r="ORA8" s="86"/>
      <c r="ORB8" s="86"/>
      <c r="ORC8" s="86"/>
      <c r="ORD8" s="86"/>
      <c r="ORE8" s="86"/>
      <c r="ORF8" s="86"/>
      <c r="ORG8" s="86"/>
      <c r="ORH8" s="86"/>
      <c r="ORI8" s="86"/>
      <c r="ORJ8" s="86"/>
      <c r="ORK8" s="86"/>
      <c r="ORL8" s="86"/>
      <c r="ORM8" s="86"/>
      <c r="ORN8" s="86"/>
      <c r="ORO8" s="86"/>
      <c r="ORP8" s="86"/>
      <c r="ORQ8" s="86"/>
      <c r="ORR8" s="86"/>
      <c r="ORS8" s="86"/>
      <c r="ORT8" s="86"/>
      <c r="ORU8" s="86"/>
      <c r="ORV8" s="86"/>
      <c r="ORW8" s="86"/>
      <c r="ORX8" s="86"/>
      <c r="ORY8" s="86"/>
      <c r="ORZ8" s="86"/>
      <c r="OSA8" s="86"/>
      <c r="OSB8" s="86"/>
      <c r="OSC8" s="86"/>
      <c r="OSD8" s="86"/>
      <c r="OSE8" s="86"/>
      <c r="OSF8" s="86"/>
      <c r="OSG8" s="86"/>
      <c r="OSH8" s="86"/>
      <c r="OSI8" s="86"/>
      <c r="OSJ8" s="86"/>
      <c r="OSK8" s="86"/>
      <c r="OSL8" s="86"/>
      <c r="OSM8" s="86"/>
      <c r="OSN8" s="86"/>
      <c r="OSO8" s="86"/>
      <c r="OSP8" s="86"/>
      <c r="OSQ8" s="86"/>
      <c r="OSR8" s="86"/>
      <c r="OSS8" s="86"/>
      <c r="OST8" s="86"/>
      <c r="OSU8" s="86"/>
      <c r="OSV8" s="86"/>
      <c r="OSW8" s="86"/>
      <c r="OSX8" s="86"/>
      <c r="OSY8" s="86"/>
      <c r="OSZ8" s="86"/>
      <c r="OTA8" s="86"/>
      <c r="OTB8" s="86"/>
      <c r="OTC8" s="86"/>
      <c r="OTD8" s="86"/>
      <c r="OTE8" s="86"/>
      <c r="OTF8" s="86"/>
      <c r="OTG8" s="86"/>
      <c r="OTH8" s="86"/>
      <c r="OTI8" s="86"/>
      <c r="OTJ8" s="86"/>
      <c r="OTK8" s="86"/>
      <c r="OTL8" s="86"/>
      <c r="OTM8" s="86"/>
      <c r="OTN8" s="86"/>
      <c r="OTO8" s="86"/>
      <c r="OTP8" s="86"/>
      <c r="OTQ8" s="86"/>
      <c r="OTR8" s="86"/>
      <c r="OTS8" s="86"/>
      <c r="OTT8" s="86"/>
      <c r="OTU8" s="86"/>
      <c r="OTV8" s="86"/>
      <c r="OTW8" s="86"/>
      <c r="OTX8" s="86"/>
      <c r="OTY8" s="86"/>
      <c r="OTZ8" s="86"/>
      <c r="OUA8" s="86"/>
      <c r="OUB8" s="86"/>
      <c r="OUC8" s="86"/>
      <c r="OUD8" s="86"/>
      <c r="OUE8" s="86"/>
      <c r="OUF8" s="86"/>
      <c r="OUG8" s="86"/>
      <c r="OUH8" s="86"/>
      <c r="OUI8" s="86"/>
      <c r="OUJ8" s="86"/>
      <c r="OUK8" s="86"/>
      <c r="OUL8" s="86"/>
      <c r="OUM8" s="86"/>
      <c r="OUN8" s="86"/>
      <c r="OUO8" s="86"/>
      <c r="OUP8" s="86"/>
      <c r="OUQ8" s="86"/>
      <c r="OUR8" s="86"/>
      <c r="OUS8" s="86"/>
      <c r="OUT8" s="86"/>
      <c r="OUU8" s="86"/>
      <c r="OUV8" s="86"/>
      <c r="OUW8" s="86"/>
      <c r="OUX8" s="86"/>
      <c r="OUY8" s="86"/>
      <c r="OUZ8" s="86"/>
      <c r="OVA8" s="86"/>
      <c r="OVB8" s="86"/>
      <c r="OVC8" s="86"/>
      <c r="OVD8" s="86"/>
      <c r="OVE8" s="86"/>
      <c r="OVF8" s="86"/>
      <c r="OVG8" s="86"/>
      <c r="OVH8" s="86"/>
      <c r="OVI8" s="86"/>
      <c r="OVJ8" s="86"/>
      <c r="OVK8" s="86"/>
      <c r="OVL8" s="86"/>
      <c r="OVM8" s="86"/>
      <c r="OVN8" s="86"/>
      <c r="OVO8" s="86"/>
      <c r="OVP8" s="86"/>
      <c r="OVQ8" s="86"/>
      <c r="OVR8" s="86"/>
      <c r="OVS8" s="86"/>
      <c r="OVT8" s="86"/>
      <c r="OVU8" s="86"/>
      <c r="OVV8" s="86"/>
      <c r="OVW8" s="86"/>
      <c r="OVX8" s="86"/>
      <c r="OVY8" s="86"/>
      <c r="OVZ8" s="86"/>
      <c r="OWA8" s="86"/>
      <c r="OWB8" s="86"/>
      <c r="OWC8" s="86"/>
      <c r="OWD8" s="86"/>
      <c r="OWE8" s="86"/>
      <c r="OWF8" s="86"/>
      <c r="OWG8" s="86"/>
      <c r="OWH8" s="86"/>
      <c r="OWI8" s="86"/>
      <c r="OWJ8" s="86"/>
      <c r="OWK8" s="86"/>
      <c r="OWL8" s="86"/>
      <c r="OWM8" s="86"/>
      <c r="OWN8" s="86"/>
      <c r="OWO8" s="86"/>
      <c r="OWP8" s="86"/>
      <c r="OWQ8" s="86"/>
      <c r="OWR8" s="86"/>
      <c r="OWS8" s="86"/>
      <c r="OWT8" s="86"/>
      <c r="OWU8" s="86"/>
      <c r="OWV8" s="86"/>
      <c r="OWW8" s="86"/>
      <c r="OWX8" s="86"/>
      <c r="OWY8" s="86"/>
      <c r="OWZ8" s="86"/>
      <c r="OXA8" s="86"/>
      <c r="OXB8" s="86"/>
      <c r="OXC8" s="86"/>
      <c r="OXD8" s="86"/>
      <c r="OXE8" s="86"/>
      <c r="OXF8" s="86"/>
      <c r="OXG8" s="86"/>
      <c r="OXH8" s="86"/>
      <c r="OXI8" s="86"/>
      <c r="OXJ8" s="86"/>
      <c r="OXK8" s="86"/>
      <c r="OXL8" s="86"/>
      <c r="OXM8" s="86"/>
      <c r="OXN8" s="86"/>
      <c r="OXO8" s="86"/>
      <c r="OXP8" s="86"/>
      <c r="OXQ8" s="86"/>
      <c r="OXR8" s="86"/>
      <c r="OXS8" s="86"/>
      <c r="OXT8" s="86"/>
      <c r="OXU8" s="86"/>
      <c r="OXV8" s="86"/>
      <c r="OXW8" s="86"/>
      <c r="OXX8" s="86"/>
      <c r="OXY8" s="86"/>
      <c r="OXZ8" s="86"/>
      <c r="OYA8" s="86"/>
      <c r="OYB8" s="86"/>
      <c r="OYC8" s="86"/>
      <c r="OYD8" s="86"/>
      <c r="OYE8" s="86"/>
      <c r="OYF8" s="86"/>
      <c r="OYG8" s="86"/>
      <c r="OYH8" s="86"/>
      <c r="OYI8" s="86"/>
      <c r="OYJ8" s="86"/>
      <c r="OYK8" s="86"/>
      <c r="OYL8" s="86"/>
      <c r="OYM8" s="86"/>
      <c r="OYN8" s="86"/>
      <c r="OYO8" s="86"/>
      <c r="OYP8" s="86"/>
      <c r="OYQ8" s="86"/>
      <c r="OYR8" s="86"/>
      <c r="OYS8" s="86"/>
      <c r="OYT8" s="86"/>
      <c r="OYU8" s="86"/>
      <c r="OYV8" s="86"/>
      <c r="OYW8" s="86"/>
      <c r="OYX8" s="86"/>
      <c r="OYY8" s="86"/>
      <c r="OYZ8" s="86"/>
      <c r="OZA8" s="86"/>
      <c r="OZB8" s="86"/>
      <c r="OZC8" s="86"/>
      <c r="OZD8" s="86"/>
      <c r="OZE8" s="86"/>
      <c r="OZF8" s="86"/>
      <c r="OZG8" s="86"/>
      <c r="OZH8" s="86"/>
      <c r="OZI8" s="86"/>
      <c r="OZJ8" s="86"/>
      <c r="OZK8" s="86"/>
      <c r="OZL8" s="86"/>
      <c r="OZM8" s="86"/>
      <c r="OZN8" s="86"/>
      <c r="OZO8" s="86"/>
      <c r="OZP8" s="86"/>
      <c r="OZQ8" s="86"/>
      <c r="OZR8" s="86"/>
      <c r="OZS8" s="86"/>
      <c r="OZT8" s="86"/>
      <c r="OZU8" s="86"/>
      <c r="OZV8" s="86"/>
      <c r="OZW8" s="86"/>
      <c r="OZX8" s="86"/>
      <c r="OZY8" s="86"/>
      <c r="OZZ8" s="86"/>
      <c r="PAA8" s="86"/>
      <c r="PAB8" s="86"/>
      <c r="PAC8" s="86"/>
      <c r="PAD8" s="86"/>
      <c r="PAE8" s="86"/>
      <c r="PAF8" s="86"/>
      <c r="PAG8" s="86"/>
      <c r="PAH8" s="86"/>
      <c r="PAI8" s="86"/>
      <c r="PAJ8" s="86"/>
      <c r="PAK8" s="86"/>
      <c r="PAL8" s="86"/>
      <c r="PAM8" s="86"/>
      <c r="PAN8" s="86"/>
      <c r="PAO8" s="86"/>
      <c r="PAP8" s="86"/>
      <c r="PAQ8" s="86"/>
      <c r="PAR8" s="86"/>
      <c r="PAS8" s="86"/>
      <c r="PAT8" s="86"/>
      <c r="PAU8" s="86"/>
      <c r="PAV8" s="86"/>
      <c r="PAW8" s="86"/>
      <c r="PAX8" s="86"/>
      <c r="PAY8" s="86"/>
      <c r="PAZ8" s="86"/>
      <c r="PBA8" s="86"/>
      <c r="PBB8" s="86"/>
      <c r="PBC8" s="86"/>
      <c r="PBD8" s="86"/>
      <c r="PBE8" s="86"/>
      <c r="PBF8" s="86"/>
      <c r="PBG8" s="86"/>
      <c r="PBH8" s="86"/>
      <c r="PBI8" s="86"/>
      <c r="PBJ8" s="86"/>
      <c r="PBK8" s="86"/>
      <c r="PBL8" s="86"/>
      <c r="PBM8" s="86"/>
      <c r="PBN8" s="86"/>
      <c r="PBO8" s="86"/>
      <c r="PBP8" s="86"/>
      <c r="PBQ8" s="86"/>
      <c r="PBR8" s="86"/>
      <c r="PBS8" s="86"/>
      <c r="PBT8" s="86"/>
      <c r="PBU8" s="86"/>
      <c r="PBV8" s="86"/>
      <c r="PBW8" s="86"/>
      <c r="PBX8" s="86"/>
      <c r="PBY8" s="86"/>
      <c r="PBZ8" s="86"/>
      <c r="PCA8" s="86"/>
      <c r="PCB8" s="86"/>
      <c r="PCC8" s="86"/>
      <c r="PCD8" s="86"/>
      <c r="PCE8" s="86"/>
      <c r="PCF8" s="86"/>
      <c r="PCG8" s="86"/>
      <c r="PCH8" s="86"/>
      <c r="PCI8" s="86"/>
      <c r="PCJ8" s="86"/>
      <c r="PCK8" s="86"/>
      <c r="PCL8" s="86"/>
      <c r="PCM8" s="86"/>
      <c r="PCN8" s="86"/>
      <c r="PCO8" s="86"/>
      <c r="PCP8" s="86"/>
      <c r="PCQ8" s="86"/>
      <c r="PCR8" s="86"/>
      <c r="PCS8" s="86"/>
      <c r="PCT8" s="86"/>
      <c r="PCU8" s="86"/>
      <c r="PCV8" s="86"/>
      <c r="PCW8" s="86"/>
      <c r="PCX8" s="86"/>
      <c r="PCY8" s="86"/>
      <c r="PCZ8" s="86"/>
      <c r="PDA8" s="86"/>
      <c r="PDB8" s="86"/>
      <c r="PDC8" s="86"/>
      <c r="PDD8" s="86"/>
      <c r="PDE8" s="86"/>
      <c r="PDF8" s="86"/>
      <c r="PDG8" s="86"/>
      <c r="PDH8" s="86"/>
      <c r="PDI8" s="86"/>
      <c r="PDJ8" s="86"/>
      <c r="PDK8" s="86"/>
      <c r="PDL8" s="86"/>
      <c r="PDM8" s="86"/>
      <c r="PDN8" s="86"/>
      <c r="PDO8" s="86"/>
      <c r="PDP8" s="86"/>
      <c r="PDQ8" s="86"/>
      <c r="PDR8" s="86"/>
      <c r="PDS8" s="86"/>
      <c r="PDT8" s="86"/>
      <c r="PDU8" s="86"/>
      <c r="PDV8" s="86"/>
      <c r="PDW8" s="86"/>
      <c r="PDX8" s="86"/>
      <c r="PDY8" s="86"/>
      <c r="PDZ8" s="86"/>
      <c r="PEA8" s="86"/>
      <c r="PEB8" s="86"/>
      <c r="PEC8" s="86"/>
      <c r="PED8" s="86"/>
      <c r="PEE8" s="86"/>
      <c r="PEF8" s="86"/>
      <c r="PEG8" s="86"/>
      <c r="PEH8" s="86"/>
      <c r="PEI8" s="86"/>
      <c r="PEJ8" s="86"/>
      <c r="PEK8" s="86"/>
      <c r="PEL8" s="86"/>
      <c r="PEM8" s="86"/>
      <c r="PEN8" s="86"/>
      <c r="PEO8" s="86"/>
      <c r="PEP8" s="86"/>
      <c r="PEQ8" s="86"/>
      <c r="PER8" s="86"/>
      <c r="PES8" s="86"/>
      <c r="PET8" s="86"/>
      <c r="PEU8" s="86"/>
      <c r="PEV8" s="86"/>
      <c r="PEW8" s="86"/>
      <c r="PEX8" s="86"/>
      <c r="PEY8" s="86"/>
      <c r="PEZ8" s="86"/>
      <c r="PFA8" s="86"/>
      <c r="PFB8" s="86"/>
      <c r="PFC8" s="86"/>
      <c r="PFD8" s="86"/>
      <c r="PFE8" s="86"/>
      <c r="PFF8" s="86"/>
      <c r="PFG8" s="86"/>
      <c r="PFH8" s="86"/>
      <c r="PFI8" s="86"/>
      <c r="PFJ8" s="86"/>
      <c r="PFK8" s="86"/>
      <c r="PFL8" s="86"/>
      <c r="PFM8" s="86"/>
      <c r="PFN8" s="86"/>
      <c r="PFO8" s="86"/>
      <c r="PFP8" s="86"/>
      <c r="PFQ8" s="86"/>
      <c r="PFR8" s="86"/>
      <c r="PFS8" s="86"/>
      <c r="PFT8" s="86"/>
      <c r="PFU8" s="86"/>
      <c r="PFV8" s="86"/>
      <c r="PFW8" s="86"/>
      <c r="PFX8" s="86"/>
      <c r="PFY8" s="86"/>
      <c r="PFZ8" s="86"/>
      <c r="PGA8" s="86"/>
      <c r="PGB8" s="86"/>
      <c r="PGC8" s="86"/>
      <c r="PGD8" s="86"/>
      <c r="PGE8" s="86"/>
      <c r="PGF8" s="86"/>
      <c r="PGG8" s="86"/>
      <c r="PGH8" s="86"/>
      <c r="PGI8" s="86"/>
      <c r="PGJ8" s="86"/>
      <c r="PGK8" s="86"/>
      <c r="PGL8" s="86"/>
      <c r="PGM8" s="86"/>
      <c r="PGN8" s="86"/>
      <c r="PGO8" s="86"/>
      <c r="PGP8" s="86"/>
      <c r="PGQ8" s="86"/>
      <c r="PGR8" s="86"/>
      <c r="PGS8" s="86"/>
      <c r="PGT8" s="86"/>
      <c r="PGU8" s="86"/>
      <c r="PGV8" s="86"/>
      <c r="PGW8" s="86"/>
      <c r="PGX8" s="86"/>
      <c r="PGY8" s="86"/>
      <c r="PGZ8" s="86"/>
      <c r="PHA8" s="86"/>
      <c r="PHB8" s="86"/>
      <c r="PHC8" s="86"/>
      <c r="PHD8" s="86"/>
      <c r="PHE8" s="86"/>
      <c r="PHF8" s="86"/>
      <c r="PHG8" s="86"/>
      <c r="PHH8" s="86"/>
      <c r="PHI8" s="86"/>
      <c r="PHJ8" s="86"/>
      <c r="PHK8" s="86"/>
      <c r="PHL8" s="86"/>
      <c r="PHM8" s="86"/>
      <c r="PHN8" s="86"/>
      <c r="PHO8" s="86"/>
      <c r="PHP8" s="86"/>
      <c r="PHQ8" s="86"/>
      <c r="PHR8" s="86"/>
      <c r="PHS8" s="86"/>
      <c r="PHT8" s="86"/>
      <c r="PHU8" s="86"/>
      <c r="PHV8" s="86"/>
      <c r="PHW8" s="86"/>
      <c r="PHX8" s="86"/>
      <c r="PHY8" s="86"/>
      <c r="PHZ8" s="86"/>
      <c r="PIA8" s="86"/>
      <c r="PIB8" s="86"/>
      <c r="PIC8" s="86"/>
      <c r="PID8" s="86"/>
      <c r="PIE8" s="86"/>
      <c r="PIF8" s="86"/>
      <c r="PIG8" s="86"/>
      <c r="PIH8" s="86"/>
      <c r="PII8" s="86"/>
      <c r="PIJ8" s="86"/>
      <c r="PIK8" s="86"/>
      <c r="PIL8" s="86"/>
      <c r="PIM8" s="86"/>
      <c r="PIN8" s="86"/>
      <c r="PIO8" s="86"/>
      <c r="PIP8" s="86"/>
      <c r="PIQ8" s="86"/>
      <c r="PIR8" s="86"/>
      <c r="PIS8" s="86"/>
      <c r="PIT8" s="86"/>
      <c r="PIU8" s="86"/>
      <c r="PIV8" s="86"/>
      <c r="PIW8" s="86"/>
      <c r="PIX8" s="86"/>
      <c r="PIY8" s="86"/>
      <c r="PIZ8" s="86"/>
      <c r="PJA8" s="86"/>
      <c r="PJB8" s="86"/>
      <c r="PJC8" s="86"/>
      <c r="PJD8" s="86"/>
      <c r="PJE8" s="86"/>
      <c r="PJF8" s="86"/>
      <c r="PJG8" s="86"/>
      <c r="PJH8" s="86"/>
      <c r="PJI8" s="86"/>
      <c r="PJJ8" s="86"/>
      <c r="PJK8" s="86"/>
      <c r="PJL8" s="86"/>
      <c r="PJM8" s="86"/>
      <c r="PJN8" s="86"/>
      <c r="PJO8" s="86"/>
      <c r="PJP8" s="86"/>
      <c r="PJQ8" s="86"/>
      <c r="PJR8" s="86"/>
      <c r="PJS8" s="86"/>
      <c r="PJT8" s="86"/>
      <c r="PJU8" s="86"/>
      <c r="PJV8" s="86"/>
      <c r="PJW8" s="86"/>
      <c r="PJX8" s="86"/>
      <c r="PJY8" s="86"/>
      <c r="PJZ8" s="86"/>
      <c r="PKA8" s="86"/>
      <c r="PKB8" s="86"/>
      <c r="PKC8" s="86"/>
      <c r="PKD8" s="86"/>
      <c r="PKE8" s="86"/>
      <c r="PKF8" s="86"/>
      <c r="PKG8" s="86"/>
      <c r="PKH8" s="86"/>
      <c r="PKI8" s="86"/>
      <c r="PKJ8" s="86"/>
      <c r="PKK8" s="86"/>
      <c r="PKL8" s="86"/>
      <c r="PKM8" s="86"/>
      <c r="PKN8" s="86"/>
      <c r="PKO8" s="86"/>
      <c r="PKP8" s="86"/>
      <c r="PKQ8" s="86"/>
      <c r="PKR8" s="86"/>
      <c r="PKS8" s="86"/>
      <c r="PKT8" s="86"/>
      <c r="PKU8" s="86"/>
      <c r="PKV8" s="86"/>
      <c r="PKW8" s="86"/>
      <c r="PKX8" s="86"/>
      <c r="PKY8" s="86"/>
      <c r="PKZ8" s="86"/>
      <c r="PLA8" s="86"/>
      <c r="PLB8" s="86"/>
      <c r="PLC8" s="86"/>
      <c r="PLD8" s="86"/>
      <c r="PLE8" s="86"/>
      <c r="PLF8" s="86"/>
      <c r="PLG8" s="86"/>
      <c r="PLH8" s="86"/>
      <c r="PLI8" s="86"/>
      <c r="PLJ8" s="86"/>
      <c r="PLK8" s="86"/>
      <c r="PLL8" s="86"/>
      <c r="PLM8" s="86"/>
      <c r="PLN8" s="86"/>
      <c r="PLO8" s="86"/>
      <c r="PLP8" s="86"/>
      <c r="PLQ8" s="86"/>
      <c r="PLR8" s="86"/>
      <c r="PLS8" s="86"/>
      <c r="PLT8" s="86"/>
      <c r="PLU8" s="86"/>
      <c r="PLV8" s="86"/>
      <c r="PLW8" s="86"/>
      <c r="PLX8" s="86"/>
      <c r="PLY8" s="86"/>
      <c r="PLZ8" s="86"/>
      <c r="PMA8" s="86"/>
      <c r="PMB8" s="86"/>
      <c r="PMC8" s="86"/>
      <c r="PMD8" s="86"/>
      <c r="PME8" s="86"/>
      <c r="PMF8" s="86"/>
      <c r="PMG8" s="86"/>
      <c r="PMH8" s="86"/>
      <c r="PMI8" s="86"/>
      <c r="PMJ8" s="86"/>
      <c r="PMK8" s="86"/>
      <c r="PML8" s="86"/>
      <c r="PMM8" s="86"/>
      <c r="PMN8" s="86"/>
      <c r="PMO8" s="86"/>
      <c r="PMP8" s="86"/>
      <c r="PMQ8" s="86"/>
      <c r="PMR8" s="86"/>
      <c r="PMS8" s="86"/>
      <c r="PMT8" s="86"/>
      <c r="PMU8" s="86"/>
      <c r="PMV8" s="86"/>
      <c r="PMW8" s="86"/>
      <c r="PMX8" s="86"/>
      <c r="PMY8" s="86"/>
      <c r="PMZ8" s="86"/>
      <c r="PNA8" s="86"/>
      <c r="PNB8" s="86"/>
      <c r="PNC8" s="86"/>
      <c r="PND8" s="86"/>
      <c r="PNE8" s="86"/>
      <c r="PNF8" s="86"/>
      <c r="PNG8" s="86"/>
      <c r="PNH8" s="86"/>
      <c r="PNI8" s="86"/>
      <c r="PNJ8" s="86"/>
      <c r="PNK8" s="86"/>
      <c r="PNL8" s="86"/>
      <c r="PNM8" s="86"/>
      <c r="PNN8" s="86"/>
      <c r="PNO8" s="86"/>
      <c r="PNP8" s="86"/>
      <c r="PNQ8" s="86"/>
      <c r="PNR8" s="86"/>
      <c r="PNS8" s="86"/>
      <c r="PNT8" s="86"/>
      <c r="PNU8" s="86"/>
      <c r="PNV8" s="86"/>
      <c r="PNW8" s="86"/>
      <c r="PNX8" s="86"/>
      <c r="PNY8" s="86"/>
      <c r="PNZ8" s="86"/>
      <c r="POA8" s="86"/>
      <c r="POB8" s="86"/>
      <c r="POC8" s="86"/>
      <c r="POD8" s="86"/>
      <c r="POE8" s="86"/>
      <c r="POF8" s="86"/>
      <c r="POG8" s="86"/>
      <c r="POH8" s="86"/>
      <c r="POI8" s="86"/>
      <c r="POJ8" s="86"/>
      <c r="POK8" s="86"/>
      <c r="POL8" s="86"/>
      <c r="POM8" s="86"/>
      <c r="PON8" s="86"/>
      <c r="POO8" s="86"/>
      <c r="POP8" s="86"/>
      <c r="POQ8" s="86"/>
      <c r="POR8" s="86"/>
      <c r="POS8" s="86"/>
      <c r="POT8" s="86"/>
      <c r="POU8" s="86"/>
      <c r="POV8" s="86"/>
      <c r="POW8" s="86"/>
      <c r="POX8" s="86"/>
      <c r="POY8" s="86"/>
      <c r="POZ8" s="86"/>
      <c r="PPA8" s="86"/>
      <c r="PPB8" s="86"/>
      <c r="PPC8" s="86"/>
      <c r="PPD8" s="86"/>
      <c r="PPE8" s="86"/>
      <c r="PPF8" s="86"/>
      <c r="PPG8" s="86"/>
      <c r="PPH8" s="86"/>
      <c r="PPI8" s="86"/>
      <c r="PPJ8" s="86"/>
      <c r="PPK8" s="86"/>
      <c r="PPL8" s="86"/>
      <c r="PPM8" s="86"/>
      <c r="PPN8" s="86"/>
      <c r="PPO8" s="86"/>
      <c r="PPP8" s="86"/>
      <c r="PPQ8" s="86"/>
      <c r="PPR8" s="86"/>
      <c r="PPS8" s="86"/>
      <c r="PPT8" s="86"/>
      <c r="PPU8" s="86"/>
      <c r="PPV8" s="86"/>
      <c r="PPW8" s="86"/>
      <c r="PPX8" s="86"/>
      <c r="PPY8" s="86"/>
      <c r="PPZ8" s="86"/>
      <c r="PQA8" s="86"/>
      <c r="PQB8" s="86"/>
      <c r="PQC8" s="86"/>
      <c r="PQD8" s="86"/>
      <c r="PQE8" s="86"/>
      <c r="PQF8" s="86"/>
      <c r="PQG8" s="86"/>
      <c r="PQH8" s="86"/>
      <c r="PQI8" s="86"/>
      <c r="PQJ8" s="86"/>
      <c r="PQK8" s="86"/>
      <c r="PQL8" s="86"/>
      <c r="PQM8" s="86"/>
      <c r="PQN8" s="86"/>
      <c r="PQO8" s="86"/>
      <c r="PQP8" s="86"/>
      <c r="PQQ8" s="86"/>
      <c r="PQR8" s="86"/>
      <c r="PQS8" s="86"/>
      <c r="PQT8" s="86"/>
      <c r="PQU8" s="86"/>
      <c r="PQV8" s="86"/>
      <c r="PQW8" s="86"/>
      <c r="PQX8" s="86"/>
      <c r="PQY8" s="86"/>
      <c r="PQZ8" s="86"/>
      <c r="PRA8" s="86"/>
      <c r="PRB8" s="86"/>
      <c r="PRC8" s="86"/>
      <c r="PRD8" s="86"/>
      <c r="PRE8" s="86"/>
      <c r="PRF8" s="86"/>
      <c r="PRG8" s="86"/>
      <c r="PRH8" s="86"/>
      <c r="PRI8" s="86"/>
      <c r="PRJ8" s="86"/>
      <c r="PRK8" s="86"/>
      <c r="PRL8" s="86"/>
      <c r="PRM8" s="86"/>
      <c r="PRN8" s="86"/>
      <c r="PRO8" s="86"/>
      <c r="PRP8" s="86"/>
      <c r="PRQ8" s="86"/>
      <c r="PRR8" s="86"/>
      <c r="PRS8" s="86"/>
      <c r="PRT8" s="86"/>
      <c r="PRU8" s="86"/>
      <c r="PRV8" s="86"/>
      <c r="PRW8" s="86"/>
      <c r="PRX8" s="86"/>
      <c r="PRY8" s="86"/>
      <c r="PRZ8" s="86"/>
      <c r="PSA8" s="86"/>
      <c r="PSB8" s="86"/>
      <c r="PSC8" s="86"/>
      <c r="PSD8" s="86"/>
      <c r="PSE8" s="86"/>
      <c r="PSF8" s="86"/>
      <c r="PSG8" s="86"/>
      <c r="PSH8" s="86"/>
      <c r="PSI8" s="86"/>
      <c r="PSJ8" s="86"/>
      <c r="PSK8" s="86"/>
      <c r="PSL8" s="86"/>
      <c r="PSM8" s="86"/>
      <c r="PSN8" s="86"/>
      <c r="PSO8" s="86"/>
      <c r="PSP8" s="86"/>
      <c r="PSQ8" s="86"/>
      <c r="PSR8" s="86"/>
      <c r="PSS8" s="86"/>
      <c r="PST8" s="86"/>
      <c r="PSU8" s="86"/>
      <c r="PSV8" s="86"/>
      <c r="PSW8" s="86"/>
      <c r="PSX8" s="86"/>
      <c r="PSY8" s="86"/>
      <c r="PSZ8" s="86"/>
      <c r="PTA8" s="86"/>
      <c r="PTB8" s="86"/>
      <c r="PTC8" s="86"/>
      <c r="PTD8" s="86"/>
      <c r="PTE8" s="86"/>
      <c r="PTF8" s="86"/>
      <c r="PTG8" s="86"/>
      <c r="PTH8" s="86"/>
      <c r="PTI8" s="86"/>
      <c r="PTJ8" s="86"/>
      <c r="PTK8" s="86"/>
      <c r="PTL8" s="86"/>
      <c r="PTM8" s="86"/>
      <c r="PTN8" s="86"/>
      <c r="PTO8" s="86"/>
      <c r="PTP8" s="86"/>
      <c r="PTQ8" s="86"/>
      <c r="PTR8" s="86"/>
      <c r="PTS8" s="86"/>
      <c r="PTT8" s="86"/>
      <c r="PTU8" s="86"/>
      <c r="PTV8" s="86"/>
      <c r="PTW8" s="86"/>
      <c r="PTX8" s="86"/>
      <c r="PTY8" s="86"/>
      <c r="PTZ8" s="86"/>
      <c r="PUA8" s="86"/>
      <c r="PUB8" s="86"/>
      <c r="PUC8" s="86"/>
      <c r="PUD8" s="86"/>
      <c r="PUE8" s="86"/>
      <c r="PUF8" s="86"/>
      <c r="PUG8" s="86"/>
      <c r="PUH8" s="86"/>
      <c r="PUI8" s="86"/>
      <c r="PUJ8" s="86"/>
      <c r="PUK8" s="86"/>
      <c r="PUL8" s="86"/>
      <c r="PUM8" s="86"/>
      <c r="PUN8" s="86"/>
      <c r="PUO8" s="86"/>
      <c r="PUP8" s="86"/>
      <c r="PUQ8" s="86"/>
      <c r="PUR8" s="86"/>
      <c r="PUS8" s="86"/>
      <c r="PUT8" s="86"/>
      <c r="PUU8" s="86"/>
      <c r="PUV8" s="86"/>
      <c r="PUW8" s="86"/>
      <c r="PUX8" s="86"/>
      <c r="PUY8" s="86"/>
      <c r="PUZ8" s="86"/>
      <c r="PVA8" s="86"/>
      <c r="PVB8" s="86"/>
      <c r="PVC8" s="86"/>
      <c r="PVD8" s="86"/>
      <c r="PVE8" s="86"/>
      <c r="PVF8" s="86"/>
      <c r="PVG8" s="86"/>
      <c r="PVH8" s="86"/>
      <c r="PVI8" s="86"/>
      <c r="PVJ8" s="86"/>
      <c r="PVK8" s="86"/>
      <c r="PVL8" s="86"/>
      <c r="PVM8" s="86"/>
      <c r="PVN8" s="86"/>
      <c r="PVO8" s="86"/>
      <c r="PVP8" s="86"/>
      <c r="PVQ8" s="86"/>
      <c r="PVR8" s="86"/>
      <c r="PVS8" s="86"/>
      <c r="PVT8" s="86"/>
      <c r="PVU8" s="86"/>
      <c r="PVV8" s="86"/>
      <c r="PVW8" s="86"/>
      <c r="PVX8" s="86"/>
      <c r="PVY8" s="86"/>
      <c r="PVZ8" s="86"/>
      <c r="PWA8" s="86"/>
      <c r="PWB8" s="86"/>
      <c r="PWC8" s="86"/>
      <c r="PWD8" s="86"/>
      <c r="PWE8" s="86"/>
      <c r="PWF8" s="86"/>
      <c r="PWG8" s="86"/>
      <c r="PWH8" s="86"/>
      <c r="PWI8" s="86"/>
      <c r="PWJ8" s="86"/>
      <c r="PWK8" s="86"/>
      <c r="PWL8" s="86"/>
      <c r="PWM8" s="86"/>
      <c r="PWN8" s="86"/>
      <c r="PWO8" s="86"/>
      <c r="PWP8" s="86"/>
      <c r="PWQ8" s="86"/>
      <c r="PWR8" s="86"/>
      <c r="PWS8" s="86"/>
      <c r="PWT8" s="86"/>
      <c r="PWU8" s="86"/>
      <c r="PWV8" s="86"/>
      <c r="PWW8" s="86"/>
      <c r="PWX8" s="86"/>
      <c r="PWY8" s="86"/>
      <c r="PWZ8" s="86"/>
      <c r="PXA8" s="86"/>
      <c r="PXB8" s="86"/>
      <c r="PXC8" s="86"/>
      <c r="PXD8" s="86"/>
      <c r="PXE8" s="86"/>
      <c r="PXF8" s="86"/>
      <c r="PXG8" s="86"/>
      <c r="PXH8" s="86"/>
      <c r="PXI8" s="86"/>
      <c r="PXJ8" s="86"/>
      <c r="PXK8" s="86"/>
      <c r="PXL8" s="86"/>
      <c r="PXM8" s="86"/>
      <c r="PXN8" s="86"/>
      <c r="PXO8" s="86"/>
      <c r="PXP8" s="86"/>
      <c r="PXQ8" s="86"/>
      <c r="PXR8" s="86"/>
      <c r="PXS8" s="86"/>
      <c r="PXT8" s="86"/>
      <c r="PXU8" s="86"/>
      <c r="PXV8" s="86"/>
      <c r="PXW8" s="86"/>
      <c r="PXX8" s="86"/>
      <c r="PXY8" s="86"/>
      <c r="PXZ8" s="86"/>
      <c r="PYA8" s="86"/>
      <c r="PYB8" s="86"/>
      <c r="PYC8" s="86"/>
      <c r="PYD8" s="86"/>
      <c r="PYE8" s="86"/>
      <c r="PYF8" s="86"/>
      <c r="PYG8" s="86"/>
      <c r="PYH8" s="86"/>
      <c r="PYI8" s="86"/>
      <c r="PYJ8" s="86"/>
      <c r="PYK8" s="86"/>
      <c r="PYL8" s="86"/>
      <c r="PYM8" s="86"/>
      <c r="PYN8" s="86"/>
      <c r="PYO8" s="86"/>
      <c r="PYP8" s="86"/>
      <c r="PYQ8" s="86"/>
      <c r="PYR8" s="86"/>
      <c r="PYS8" s="86"/>
      <c r="PYT8" s="86"/>
      <c r="PYU8" s="86"/>
      <c r="PYV8" s="86"/>
      <c r="PYW8" s="86"/>
      <c r="PYX8" s="86"/>
      <c r="PYY8" s="86"/>
      <c r="PYZ8" s="86"/>
      <c r="PZA8" s="86"/>
      <c r="PZB8" s="86"/>
      <c r="PZC8" s="86"/>
      <c r="PZD8" s="86"/>
      <c r="PZE8" s="86"/>
      <c r="PZF8" s="86"/>
      <c r="PZG8" s="86"/>
      <c r="PZH8" s="86"/>
      <c r="PZI8" s="86"/>
      <c r="PZJ8" s="86"/>
      <c r="PZK8" s="86"/>
      <c r="PZL8" s="86"/>
      <c r="PZM8" s="86"/>
      <c r="PZN8" s="86"/>
      <c r="PZO8" s="86"/>
      <c r="PZP8" s="86"/>
      <c r="PZQ8" s="86"/>
      <c r="PZR8" s="86"/>
      <c r="PZS8" s="86"/>
      <c r="PZT8" s="86"/>
      <c r="PZU8" s="86"/>
      <c r="PZV8" s="86"/>
      <c r="PZW8" s="86"/>
      <c r="PZX8" s="86"/>
      <c r="PZY8" s="86"/>
      <c r="PZZ8" s="86"/>
      <c r="QAA8" s="86"/>
      <c r="QAB8" s="86"/>
      <c r="QAC8" s="86"/>
      <c r="QAD8" s="86"/>
      <c r="QAE8" s="86"/>
      <c r="QAF8" s="86"/>
      <c r="QAG8" s="86"/>
      <c r="QAH8" s="86"/>
      <c r="QAI8" s="86"/>
      <c r="QAJ8" s="86"/>
      <c r="QAK8" s="86"/>
      <c r="QAL8" s="86"/>
      <c r="QAM8" s="86"/>
      <c r="QAN8" s="86"/>
      <c r="QAO8" s="86"/>
      <c r="QAP8" s="86"/>
      <c r="QAQ8" s="86"/>
      <c r="QAR8" s="86"/>
      <c r="QAS8" s="86"/>
      <c r="QAT8" s="86"/>
      <c r="QAU8" s="86"/>
      <c r="QAV8" s="86"/>
      <c r="QAW8" s="86"/>
      <c r="QAX8" s="86"/>
      <c r="QAY8" s="86"/>
      <c r="QAZ8" s="86"/>
      <c r="QBA8" s="86"/>
      <c r="QBB8" s="86"/>
      <c r="QBC8" s="86"/>
      <c r="QBD8" s="86"/>
      <c r="QBE8" s="86"/>
      <c r="QBF8" s="86"/>
      <c r="QBG8" s="86"/>
      <c r="QBH8" s="86"/>
      <c r="QBI8" s="86"/>
      <c r="QBJ8" s="86"/>
      <c r="QBK8" s="86"/>
      <c r="QBL8" s="86"/>
      <c r="QBM8" s="86"/>
      <c r="QBN8" s="86"/>
      <c r="QBO8" s="86"/>
      <c r="QBP8" s="86"/>
      <c r="QBQ8" s="86"/>
      <c r="QBR8" s="86"/>
      <c r="QBS8" s="86"/>
      <c r="QBT8" s="86"/>
      <c r="QBU8" s="86"/>
      <c r="QBV8" s="86"/>
      <c r="QBW8" s="86"/>
      <c r="QBX8" s="86"/>
      <c r="QBY8" s="86"/>
      <c r="QBZ8" s="86"/>
      <c r="QCA8" s="86"/>
      <c r="QCB8" s="86"/>
      <c r="QCC8" s="86"/>
      <c r="QCD8" s="86"/>
      <c r="QCE8" s="86"/>
      <c r="QCF8" s="86"/>
      <c r="QCG8" s="86"/>
      <c r="QCH8" s="86"/>
      <c r="QCI8" s="86"/>
      <c r="QCJ8" s="86"/>
      <c r="QCK8" s="86"/>
      <c r="QCL8" s="86"/>
      <c r="QCM8" s="86"/>
      <c r="QCN8" s="86"/>
      <c r="QCO8" s="86"/>
      <c r="QCP8" s="86"/>
      <c r="QCQ8" s="86"/>
      <c r="QCR8" s="86"/>
      <c r="QCS8" s="86"/>
      <c r="QCT8" s="86"/>
      <c r="QCU8" s="86"/>
      <c r="QCV8" s="86"/>
      <c r="QCW8" s="86"/>
      <c r="QCX8" s="86"/>
      <c r="QCY8" s="86"/>
      <c r="QCZ8" s="86"/>
      <c r="QDA8" s="86"/>
      <c r="QDB8" s="86"/>
      <c r="QDC8" s="86"/>
      <c r="QDD8" s="86"/>
      <c r="QDE8" s="86"/>
      <c r="QDF8" s="86"/>
      <c r="QDG8" s="86"/>
      <c r="QDH8" s="86"/>
      <c r="QDI8" s="86"/>
      <c r="QDJ8" s="86"/>
      <c r="QDK8" s="86"/>
      <c r="QDL8" s="86"/>
      <c r="QDM8" s="86"/>
      <c r="QDN8" s="86"/>
      <c r="QDO8" s="86"/>
      <c r="QDP8" s="86"/>
      <c r="QDQ8" s="86"/>
      <c r="QDR8" s="86"/>
      <c r="QDS8" s="86"/>
      <c r="QDT8" s="86"/>
      <c r="QDU8" s="86"/>
      <c r="QDV8" s="86"/>
      <c r="QDW8" s="86"/>
      <c r="QDX8" s="86"/>
      <c r="QDY8" s="86"/>
      <c r="QDZ8" s="86"/>
      <c r="QEA8" s="86"/>
      <c r="QEB8" s="86"/>
      <c r="QEC8" s="86"/>
      <c r="QED8" s="86"/>
      <c r="QEE8" s="86"/>
      <c r="QEF8" s="86"/>
      <c r="QEG8" s="86"/>
      <c r="QEH8" s="86"/>
      <c r="QEI8" s="86"/>
      <c r="QEJ8" s="86"/>
      <c r="QEK8" s="86"/>
      <c r="QEL8" s="86"/>
      <c r="QEM8" s="86"/>
      <c r="QEN8" s="86"/>
      <c r="QEO8" s="86"/>
      <c r="QEP8" s="86"/>
      <c r="QEQ8" s="86"/>
      <c r="QER8" s="86"/>
      <c r="QES8" s="86"/>
      <c r="QET8" s="86"/>
      <c r="QEU8" s="86"/>
      <c r="QEV8" s="86"/>
      <c r="QEW8" s="86"/>
      <c r="QEX8" s="86"/>
      <c r="QEY8" s="86"/>
      <c r="QEZ8" s="86"/>
      <c r="QFA8" s="86"/>
      <c r="QFB8" s="86"/>
      <c r="QFC8" s="86"/>
      <c r="QFD8" s="86"/>
      <c r="QFE8" s="86"/>
      <c r="QFF8" s="86"/>
      <c r="QFG8" s="86"/>
      <c r="QFH8" s="86"/>
      <c r="QFI8" s="86"/>
      <c r="QFJ8" s="86"/>
      <c r="QFK8" s="86"/>
      <c r="QFL8" s="86"/>
      <c r="QFM8" s="86"/>
      <c r="QFN8" s="86"/>
      <c r="QFO8" s="86"/>
      <c r="QFP8" s="86"/>
      <c r="QFQ8" s="86"/>
      <c r="QFR8" s="86"/>
      <c r="QFS8" s="86"/>
      <c r="QFT8" s="86"/>
      <c r="QFU8" s="86"/>
      <c r="QFV8" s="86"/>
      <c r="QFW8" s="86"/>
      <c r="QFX8" s="86"/>
      <c r="QFY8" s="86"/>
      <c r="QFZ8" s="86"/>
      <c r="QGA8" s="86"/>
      <c r="QGB8" s="86"/>
      <c r="QGC8" s="86"/>
      <c r="QGD8" s="86"/>
      <c r="QGE8" s="86"/>
      <c r="QGF8" s="86"/>
      <c r="QGG8" s="86"/>
      <c r="QGH8" s="86"/>
      <c r="QGI8" s="86"/>
      <c r="QGJ8" s="86"/>
      <c r="QGK8" s="86"/>
      <c r="QGL8" s="86"/>
      <c r="QGM8" s="86"/>
      <c r="QGN8" s="86"/>
      <c r="QGO8" s="86"/>
      <c r="QGP8" s="86"/>
      <c r="QGQ8" s="86"/>
      <c r="QGR8" s="86"/>
      <c r="QGS8" s="86"/>
      <c r="QGT8" s="86"/>
      <c r="QGU8" s="86"/>
      <c r="QGV8" s="86"/>
      <c r="QGW8" s="86"/>
      <c r="QGX8" s="86"/>
      <c r="QGY8" s="86"/>
      <c r="QGZ8" s="86"/>
      <c r="QHA8" s="86"/>
      <c r="QHB8" s="86"/>
      <c r="QHC8" s="86"/>
      <c r="QHD8" s="86"/>
      <c r="QHE8" s="86"/>
      <c r="QHF8" s="86"/>
      <c r="QHG8" s="86"/>
      <c r="QHH8" s="86"/>
      <c r="QHI8" s="86"/>
      <c r="QHJ8" s="86"/>
      <c r="QHK8" s="86"/>
      <c r="QHL8" s="86"/>
      <c r="QHM8" s="86"/>
      <c r="QHN8" s="86"/>
      <c r="QHO8" s="86"/>
      <c r="QHP8" s="86"/>
      <c r="QHQ8" s="86"/>
      <c r="QHR8" s="86"/>
      <c r="QHS8" s="86"/>
      <c r="QHT8" s="86"/>
      <c r="QHU8" s="86"/>
      <c r="QHV8" s="86"/>
      <c r="QHW8" s="86"/>
      <c r="QHX8" s="86"/>
      <c r="QHY8" s="86"/>
      <c r="QHZ8" s="86"/>
      <c r="QIA8" s="86"/>
      <c r="QIB8" s="86"/>
      <c r="QIC8" s="86"/>
      <c r="QID8" s="86"/>
      <c r="QIE8" s="86"/>
      <c r="QIF8" s="86"/>
      <c r="QIG8" s="86"/>
      <c r="QIH8" s="86"/>
      <c r="QII8" s="86"/>
      <c r="QIJ8" s="86"/>
      <c r="QIK8" s="86"/>
      <c r="QIL8" s="86"/>
      <c r="QIM8" s="86"/>
      <c r="QIN8" s="86"/>
      <c r="QIO8" s="86"/>
      <c r="QIP8" s="86"/>
      <c r="QIQ8" s="86"/>
      <c r="QIR8" s="86"/>
      <c r="QIS8" s="86"/>
      <c r="QIT8" s="86"/>
      <c r="QIU8" s="86"/>
      <c r="QIV8" s="86"/>
      <c r="QIW8" s="86"/>
      <c r="QIX8" s="86"/>
      <c r="QIY8" s="86"/>
      <c r="QIZ8" s="86"/>
      <c r="QJA8" s="86"/>
      <c r="QJB8" s="86"/>
      <c r="QJC8" s="86"/>
      <c r="QJD8" s="86"/>
      <c r="QJE8" s="86"/>
      <c r="QJF8" s="86"/>
      <c r="QJG8" s="86"/>
      <c r="QJH8" s="86"/>
      <c r="QJI8" s="86"/>
      <c r="QJJ8" s="86"/>
      <c r="QJK8" s="86"/>
      <c r="QJL8" s="86"/>
      <c r="QJM8" s="86"/>
      <c r="QJN8" s="86"/>
      <c r="QJO8" s="86"/>
      <c r="QJP8" s="86"/>
      <c r="QJQ8" s="86"/>
      <c r="QJR8" s="86"/>
      <c r="QJS8" s="86"/>
      <c r="QJT8" s="86"/>
      <c r="QJU8" s="86"/>
      <c r="QJV8" s="86"/>
      <c r="QJW8" s="86"/>
      <c r="QJX8" s="86"/>
      <c r="QJY8" s="86"/>
      <c r="QJZ8" s="86"/>
      <c r="QKA8" s="86"/>
      <c r="QKB8" s="86"/>
      <c r="QKC8" s="86"/>
      <c r="QKD8" s="86"/>
      <c r="QKE8" s="86"/>
      <c r="QKF8" s="86"/>
      <c r="QKG8" s="86"/>
      <c r="QKH8" s="86"/>
      <c r="QKI8" s="86"/>
      <c r="QKJ8" s="86"/>
      <c r="QKK8" s="86"/>
      <c r="QKL8" s="86"/>
      <c r="QKM8" s="86"/>
      <c r="QKN8" s="86"/>
      <c r="QKO8" s="86"/>
      <c r="QKP8" s="86"/>
      <c r="QKQ8" s="86"/>
      <c r="QKR8" s="86"/>
      <c r="QKS8" s="86"/>
      <c r="QKT8" s="86"/>
      <c r="QKU8" s="86"/>
      <c r="QKV8" s="86"/>
      <c r="QKW8" s="86"/>
      <c r="QKX8" s="86"/>
      <c r="QKY8" s="86"/>
      <c r="QKZ8" s="86"/>
      <c r="QLA8" s="86"/>
      <c r="QLB8" s="86"/>
      <c r="QLC8" s="86"/>
      <c r="QLD8" s="86"/>
      <c r="QLE8" s="86"/>
      <c r="QLF8" s="86"/>
      <c r="QLG8" s="86"/>
      <c r="QLH8" s="86"/>
      <c r="QLI8" s="86"/>
      <c r="QLJ8" s="86"/>
      <c r="QLK8" s="86"/>
      <c r="QLL8" s="86"/>
      <c r="QLM8" s="86"/>
      <c r="QLN8" s="86"/>
      <c r="QLO8" s="86"/>
      <c r="QLP8" s="86"/>
      <c r="QLQ8" s="86"/>
      <c r="QLR8" s="86"/>
      <c r="QLS8" s="86"/>
      <c r="QLT8" s="86"/>
      <c r="QLU8" s="86"/>
      <c r="QLV8" s="86"/>
      <c r="QLW8" s="86"/>
      <c r="QLX8" s="86"/>
      <c r="QLY8" s="86"/>
      <c r="QLZ8" s="86"/>
      <c r="QMA8" s="86"/>
      <c r="QMB8" s="86"/>
      <c r="QMC8" s="86"/>
      <c r="QMD8" s="86"/>
      <c r="QME8" s="86"/>
      <c r="QMF8" s="86"/>
      <c r="QMG8" s="86"/>
      <c r="QMH8" s="86"/>
      <c r="QMI8" s="86"/>
      <c r="QMJ8" s="86"/>
      <c r="QMK8" s="86"/>
      <c r="QML8" s="86"/>
      <c r="QMM8" s="86"/>
      <c r="QMN8" s="86"/>
      <c r="QMO8" s="86"/>
      <c r="QMP8" s="86"/>
      <c r="QMQ8" s="86"/>
      <c r="QMR8" s="86"/>
      <c r="QMS8" s="86"/>
      <c r="QMT8" s="86"/>
      <c r="QMU8" s="86"/>
      <c r="QMV8" s="86"/>
      <c r="QMW8" s="86"/>
      <c r="QMX8" s="86"/>
      <c r="QMY8" s="86"/>
      <c r="QMZ8" s="86"/>
      <c r="QNA8" s="86"/>
      <c r="QNB8" s="86"/>
      <c r="QNC8" s="86"/>
      <c r="QND8" s="86"/>
      <c r="QNE8" s="86"/>
      <c r="QNF8" s="86"/>
      <c r="QNG8" s="86"/>
      <c r="QNH8" s="86"/>
      <c r="QNI8" s="86"/>
      <c r="QNJ8" s="86"/>
      <c r="QNK8" s="86"/>
      <c r="QNL8" s="86"/>
      <c r="QNM8" s="86"/>
      <c r="QNN8" s="86"/>
      <c r="QNO8" s="86"/>
      <c r="QNP8" s="86"/>
      <c r="QNQ8" s="86"/>
      <c r="QNR8" s="86"/>
      <c r="QNS8" s="86"/>
      <c r="QNT8" s="86"/>
      <c r="QNU8" s="86"/>
      <c r="QNV8" s="86"/>
      <c r="QNW8" s="86"/>
      <c r="QNX8" s="86"/>
      <c r="QNY8" s="86"/>
      <c r="QNZ8" s="86"/>
      <c r="QOA8" s="86"/>
      <c r="QOB8" s="86"/>
      <c r="QOC8" s="86"/>
      <c r="QOD8" s="86"/>
      <c r="QOE8" s="86"/>
      <c r="QOF8" s="86"/>
      <c r="QOG8" s="86"/>
      <c r="QOH8" s="86"/>
      <c r="QOI8" s="86"/>
      <c r="QOJ8" s="86"/>
      <c r="QOK8" s="86"/>
      <c r="QOL8" s="86"/>
      <c r="QOM8" s="86"/>
      <c r="QON8" s="86"/>
      <c r="QOO8" s="86"/>
      <c r="QOP8" s="86"/>
      <c r="QOQ8" s="86"/>
      <c r="QOR8" s="86"/>
      <c r="QOS8" s="86"/>
      <c r="QOT8" s="86"/>
      <c r="QOU8" s="86"/>
      <c r="QOV8" s="86"/>
      <c r="QOW8" s="86"/>
      <c r="QOX8" s="86"/>
      <c r="QOY8" s="86"/>
      <c r="QOZ8" s="86"/>
      <c r="QPA8" s="86"/>
      <c r="QPB8" s="86"/>
      <c r="QPC8" s="86"/>
      <c r="QPD8" s="86"/>
      <c r="QPE8" s="86"/>
      <c r="QPF8" s="86"/>
      <c r="QPG8" s="86"/>
      <c r="QPH8" s="86"/>
      <c r="QPI8" s="86"/>
      <c r="QPJ8" s="86"/>
      <c r="QPK8" s="86"/>
      <c r="QPL8" s="86"/>
      <c r="QPM8" s="86"/>
      <c r="QPN8" s="86"/>
      <c r="QPO8" s="86"/>
      <c r="QPP8" s="86"/>
      <c r="QPQ8" s="86"/>
      <c r="QPR8" s="86"/>
      <c r="QPS8" s="86"/>
      <c r="QPT8" s="86"/>
      <c r="QPU8" s="86"/>
      <c r="QPV8" s="86"/>
      <c r="QPW8" s="86"/>
      <c r="QPX8" s="86"/>
      <c r="QPY8" s="86"/>
      <c r="QPZ8" s="86"/>
      <c r="QQA8" s="86"/>
      <c r="QQB8" s="86"/>
      <c r="QQC8" s="86"/>
      <c r="QQD8" s="86"/>
      <c r="QQE8" s="86"/>
      <c r="QQF8" s="86"/>
      <c r="QQG8" s="86"/>
      <c r="QQH8" s="86"/>
      <c r="QQI8" s="86"/>
      <c r="QQJ8" s="86"/>
      <c r="QQK8" s="86"/>
      <c r="QQL8" s="86"/>
      <c r="QQM8" s="86"/>
      <c r="QQN8" s="86"/>
      <c r="QQO8" s="86"/>
      <c r="QQP8" s="86"/>
      <c r="QQQ8" s="86"/>
      <c r="QQR8" s="86"/>
      <c r="QQS8" s="86"/>
      <c r="QQT8" s="86"/>
      <c r="QQU8" s="86"/>
      <c r="QQV8" s="86"/>
      <c r="QQW8" s="86"/>
      <c r="QQX8" s="86"/>
      <c r="QQY8" s="86"/>
      <c r="QQZ8" s="86"/>
      <c r="QRA8" s="86"/>
      <c r="QRB8" s="86"/>
      <c r="QRC8" s="86"/>
      <c r="QRD8" s="86"/>
      <c r="QRE8" s="86"/>
      <c r="QRF8" s="86"/>
      <c r="QRG8" s="86"/>
      <c r="QRH8" s="86"/>
      <c r="QRI8" s="86"/>
      <c r="QRJ8" s="86"/>
      <c r="QRK8" s="86"/>
      <c r="QRL8" s="86"/>
      <c r="QRM8" s="86"/>
      <c r="QRN8" s="86"/>
      <c r="QRO8" s="86"/>
      <c r="QRP8" s="86"/>
      <c r="QRQ8" s="86"/>
      <c r="QRR8" s="86"/>
      <c r="QRS8" s="86"/>
      <c r="QRT8" s="86"/>
      <c r="QRU8" s="86"/>
      <c r="QRV8" s="86"/>
      <c r="QRW8" s="86"/>
      <c r="QRX8" s="86"/>
      <c r="QRY8" s="86"/>
      <c r="QRZ8" s="86"/>
      <c r="QSA8" s="86"/>
      <c r="QSB8" s="86"/>
      <c r="QSC8" s="86"/>
      <c r="QSD8" s="86"/>
      <c r="QSE8" s="86"/>
      <c r="QSF8" s="86"/>
      <c r="QSG8" s="86"/>
      <c r="QSH8" s="86"/>
      <c r="QSI8" s="86"/>
      <c r="QSJ8" s="86"/>
      <c r="QSK8" s="86"/>
      <c r="QSL8" s="86"/>
      <c r="QSM8" s="86"/>
      <c r="QSN8" s="86"/>
      <c r="QSO8" s="86"/>
      <c r="QSP8" s="86"/>
      <c r="QSQ8" s="86"/>
      <c r="QSR8" s="86"/>
      <c r="QSS8" s="86"/>
      <c r="QST8" s="86"/>
      <c r="QSU8" s="86"/>
      <c r="QSV8" s="86"/>
      <c r="QSW8" s="86"/>
      <c r="QSX8" s="86"/>
      <c r="QSY8" s="86"/>
      <c r="QSZ8" s="86"/>
      <c r="QTA8" s="86"/>
      <c r="QTB8" s="86"/>
      <c r="QTC8" s="86"/>
      <c r="QTD8" s="86"/>
      <c r="QTE8" s="86"/>
      <c r="QTF8" s="86"/>
      <c r="QTG8" s="86"/>
      <c r="QTH8" s="86"/>
      <c r="QTI8" s="86"/>
      <c r="QTJ8" s="86"/>
      <c r="QTK8" s="86"/>
      <c r="QTL8" s="86"/>
      <c r="QTM8" s="86"/>
      <c r="QTN8" s="86"/>
      <c r="QTO8" s="86"/>
      <c r="QTP8" s="86"/>
      <c r="QTQ8" s="86"/>
      <c r="QTR8" s="86"/>
      <c r="QTS8" s="86"/>
      <c r="QTT8" s="86"/>
      <c r="QTU8" s="86"/>
      <c r="QTV8" s="86"/>
      <c r="QTW8" s="86"/>
      <c r="QTX8" s="86"/>
      <c r="QTY8" s="86"/>
      <c r="QTZ8" s="86"/>
      <c r="QUA8" s="86"/>
      <c r="QUB8" s="86"/>
      <c r="QUC8" s="86"/>
      <c r="QUD8" s="86"/>
      <c r="QUE8" s="86"/>
      <c r="QUF8" s="86"/>
      <c r="QUG8" s="86"/>
      <c r="QUH8" s="86"/>
      <c r="QUI8" s="86"/>
      <c r="QUJ8" s="86"/>
      <c r="QUK8" s="86"/>
      <c r="QUL8" s="86"/>
      <c r="QUM8" s="86"/>
      <c r="QUN8" s="86"/>
      <c r="QUO8" s="86"/>
      <c r="QUP8" s="86"/>
      <c r="QUQ8" s="86"/>
      <c r="QUR8" s="86"/>
      <c r="QUS8" s="86"/>
      <c r="QUT8" s="86"/>
      <c r="QUU8" s="86"/>
      <c r="QUV8" s="86"/>
      <c r="QUW8" s="86"/>
      <c r="QUX8" s="86"/>
      <c r="QUY8" s="86"/>
      <c r="QUZ8" s="86"/>
      <c r="QVA8" s="86"/>
      <c r="QVB8" s="86"/>
      <c r="QVC8" s="86"/>
      <c r="QVD8" s="86"/>
      <c r="QVE8" s="86"/>
      <c r="QVF8" s="86"/>
      <c r="QVG8" s="86"/>
      <c r="QVH8" s="86"/>
      <c r="QVI8" s="86"/>
      <c r="QVJ8" s="86"/>
      <c r="QVK8" s="86"/>
      <c r="QVL8" s="86"/>
      <c r="QVM8" s="86"/>
      <c r="QVN8" s="86"/>
      <c r="QVO8" s="86"/>
      <c r="QVP8" s="86"/>
      <c r="QVQ8" s="86"/>
      <c r="QVR8" s="86"/>
      <c r="QVS8" s="86"/>
      <c r="QVT8" s="86"/>
      <c r="QVU8" s="86"/>
      <c r="QVV8" s="86"/>
      <c r="QVW8" s="86"/>
      <c r="QVX8" s="86"/>
      <c r="QVY8" s="86"/>
      <c r="QVZ8" s="86"/>
      <c r="QWA8" s="86"/>
      <c r="QWB8" s="86"/>
      <c r="QWC8" s="86"/>
      <c r="QWD8" s="86"/>
      <c r="QWE8" s="86"/>
      <c r="QWF8" s="86"/>
      <c r="QWG8" s="86"/>
      <c r="QWH8" s="86"/>
      <c r="QWI8" s="86"/>
      <c r="QWJ8" s="86"/>
      <c r="QWK8" s="86"/>
      <c r="QWL8" s="86"/>
      <c r="QWM8" s="86"/>
      <c r="QWN8" s="86"/>
      <c r="QWO8" s="86"/>
      <c r="QWP8" s="86"/>
      <c r="QWQ8" s="86"/>
      <c r="QWR8" s="86"/>
      <c r="QWS8" s="86"/>
      <c r="QWT8" s="86"/>
      <c r="QWU8" s="86"/>
      <c r="QWV8" s="86"/>
      <c r="QWW8" s="86"/>
      <c r="QWX8" s="86"/>
      <c r="QWY8" s="86"/>
      <c r="QWZ8" s="86"/>
      <c r="QXA8" s="86"/>
      <c r="QXB8" s="86"/>
      <c r="QXC8" s="86"/>
      <c r="QXD8" s="86"/>
      <c r="QXE8" s="86"/>
      <c r="QXF8" s="86"/>
      <c r="QXG8" s="86"/>
      <c r="QXH8" s="86"/>
      <c r="QXI8" s="86"/>
      <c r="QXJ8" s="86"/>
      <c r="QXK8" s="86"/>
      <c r="QXL8" s="86"/>
      <c r="QXM8" s="86"/>
      <c r="QXN8" s="86"/>
      <c r="QXO8" s="86"/>
      <c r="QXP8" s="86"/>
      <c r="QXQ8" s="86"/>
      <c r="QXR8" s="86"/>
      <c r="QXS8" s="86"/>
      <c r="QXT8" s="86"/>
      <c r="QXU8" s="86"/>
      <c r="QXV8" s="86"/>
      <c r="QXW8" s="86"/>
      <c r="QXX8" s="86"/>
      <c r="QXY8" s="86"/>
      <c r="QXZ8" s="86"/>
      <c r="QYA8" s="86"/>
      <c r="QYB8" s="86"/>
      <c r="QYC8" s="86"/>
      <c r="QYD8" s="86"/>
      <c r="QYE8" s="86"/>
      <c r="QYF8" s="86"/>
      <c r="QYG8" s="86"/>
      <c r="QYH8" s="86"/>
      <c r="QYI8" s="86"/>
      <c r="QYJ8" s="86"/>
      <c r="QYK8" s="86"/>
      <c r="QYL8" s="86"/>
      <c r="QYM8" s="86"/>
      <c r="QYN8" s="86"/>
      <c r="QYO8" s="86"/>
      <c r="QYP8" s="86"/>
      <c r="QYQ8" s="86"/>
      <c r="QYR8" s="86"/>
      <c r="QYS8" s="86"/>
      <c r="QYT8" s="86"/>
      <c r="QYU8" s="86"/>
      <c r="QYV8" s="86"/>
      <c r="QYW8" s="86"/>
      <c r="QYX8" s="86"/>
      <c r="QYY8" s="86"/>
      <c r="QYZ8" s="86"/>
      <c r="QZA8" s="86"/>
      <c r="QZB8" s="86"/>
      <c r="QZC8" s="86"/>
      <c r="QZD8" s="86"/>
      <c r="QZE8" s="86"/>
      <c r="QZF8" s="86"/>
      <c r="QZG8" s="86"/>
      <c r="QZH8" s="86"/>
      <c r="QZI8" s="86"/>
      <c r="QZJ8" s="86"/>
      <c r="QZK8" s="86"/>
      <c r="QZL8" s="86"/>
      <c r="QZM8" s="86"/>
      <c r="QZN8" s="86"/>
      <c r="QZO8" s="86"/>
      <c r="QZP8" s="86"/>
      <c r="QZQ8" s="86"/>
      <c r="QZR8" s="86"/>
      <c r="QZS8" s="86"/>
      <c r="QZT8" s="86"/>
      <c r="QZU8" s="86"/>
      <c r="QZV8" s="86"/>
      <c r="QZW8" s="86"/>
      <c r="QZX8" s="86"/>
      <c r="QZY8" s="86"/>
      <c r="QZZ8" s="86"/>
      <c r="RAA8" s="86"/>
      <c r="RAB8" s="86"/>
      <c r="RAC8" s="86"/>
      <c r="RAD8" s="86"/>
      <c r="RAE8" s="86"/>
      <c r="RAF8" s="86"/>
      <c r="RAG8" s="86"/>
      <c r="RAH8" s="86"/>
      <c r="RAI8" s="86"/>
      <c r="RAJ8" s="86"/>
      <c r="RAK8" s="86"/>
      <c r="RAL8" s="86"/>
      <c r="RAM8" s="86"/>
      <c r="RAN8" s="86"/>
      <c r="RAO8" s="86"/>
      <c r="RAP8" s="86"/>
      <c r="RAQ8" s="86"/>
      <c r="RAR8" s="86"/>
      <c r="RAS8" s="86"/>
      <c r="RAT8" s="86"/>
      <c r="RAU8" s="86"/>
      <c r="RAV8" s="86"/>
      <c r="RAW8" s="86"/>
      <c r="RAX8" s="86"/>
      <c r="RAY8" s="86"/>
      <c r="RAZ8" s="86"/>
      <c r="RBA8" s="86"/>
      <c r="RBB8" s="86"/>
      <c r="RBC8" s="86"/>
      <c r="RBD8" s="86"/>
      <c r="RBE8" s="86"/>
      <c r="RBF8" s="86"/>
      <c r="RBG8" s="86"/>
      <c r="RBH8" s="86"/>
      <c r="RBI8" s="86"/>
      <c r="RBJ8" s="86"/>
      <c r="RBK8" s="86"/>
      <c r="RBL8" s="86"/>
      <c r="RBM8" s="86"/>
      <c r="RBN8" s="86"/>
      <c r="RBO8" s="86"/>
      <c r="RBP8" s="86"/>
      <c r="RBQ8" s="86"/>
      <c r="RBR8" s="86"/>
      <c r="RBS8" s="86"/>
      <c r="RBT8" s="86"/>
      <c r="RBU8" s="86"/>
      <c r="RBV8" s="86"/>
      <c r="RBW8" s="86"/>
      <c r="RBX8" s="86"/>
      <c r="RBY8" s="86"/>
      <c r="RBZ8" s="86"/>
      <c r="RCA8" s="86"/>
      <c r="RCB8" s="86"/>
      <c r="RCC8" s="86"/>
      <c r="RCD8" s="86"/>
      <c r="RCE8" s="86"/>
      <c r="RCF8" s="86"/>
      <c r="RCG8" s="86"/>
      <c r="RCH8" s="86"/>
      <c r="RCI8" s="86"/>
      <c r="RCJ8" s="86"/>
      <c r="RCK8" s="86"/>
      <c r="RCL8" s="86"/>
      <c r="RCM8" s="86"/>
      <c r="RCN8" s="86"/>
      <c r="RCO8" s="86"/>
      <c r="RCP8" s="86"/>
      <c r="RCQ8" s="86"/>
      <c r="RCR8" s="86"/>
      <c r="RCS8" s="86"/>
      <c r="RCT8" s="86"/>
      <c r="RCU8" s="86"/>
      <c r="RCV8" s="86"/>
      <c r="RCW8" s="86"/>
      <c r="RCX8" s="86"/>
      <c r="RCY8" s="86"/>
      <c r="RCZ8" s="86"/>
      <c r="RDA8" s="86"/>
      <c r="RDB8" s="86"/>
      <c r="RDC8" s="86"/>
      <c r="RDD8" s="86"/>
      <c r="RDE8" s="86"/>
      <c r="RDF8" s="86"/>
      <c r="RDG8" s="86"/>
      <c r="RDH8" s="86"/>
      <c r="RDI8" s="86"/>
      <c r="RDJ8" s="86"/>
      <c r="RDK8" s="86"/>
      <c r="RDL8" s="86"/>
      <c r="RDM8" s="86"/>
      <c r="RDN8" s="86"/>
      <c r="RDO8" s="86"/>
      <c r="RDP8" s="86"/>
      <c r="RDQ8" s="86"/>
      <c r="RDR8" s="86"/>
      <c r="RDS8" s="86"/>
      <c r="RDT8" s="86"/>
      <c r="RDU8" s="86"/>
      <c r="RDV8" s="86"/>
      <c r="RDW8" s="86"/>
      <c r="RDX8" s="86"/>
      <c r="RDY8" s="86"/>
      <c r="RDZ8" s="86"/>
      <c r="REA8" s="86"/>
      <c r="REB8" s="86"/>
      <c r="REC8" s="86"/>
      <c r="RED8" s="86"/>
      <c r="REE8" s="86"/>
      <c r="REF8" s="86"/>
      <c r="REG8" s="86"/>
      <c r="REH8" s="86"/>
      <c r="REI8" s="86"/>
      <c r="REJ8" s="86"/>
      <c r="REK8" s="86"/>
      <c r="REL8" s="86"/>
      <c r="REM8" s="86"/>
      <c r="REN8" s="86"/>
      <c r="REO8" s="86"/>
      <c r="REP8" s="86"/>
      <c r="REQ8" s="86"/>
      <c r="RER8" s="86"/>
      <c r="RES8" s="86"/>
      <c r="RET8" s="86"/>
      <c r="REU8" s="86"/>
      <c r="REV8" s="86"/>
      <c r="REW8" s="86"/>
      <c r="REX8" s="86"/>
      <c r="REY8" s="86"/>
      <c r="REZ8" s="86"/>
      <c r="RFA8" s="86"/>
      <c r="RFB8" s="86"/>
      <c r="RFC8" s="86"/>
      <c r="RFD8" s="86"/>
      <c r="RFE8" s="86"/>
      <c r="RFF8" s="86"/>
      <c r="RFG8" s="86"/>
      <c r="RFH8" s="86"/>
      <c r="RFI8" s="86"/>
      <c r="RFJ8" s="86"/>
      <c r="RFK8" s="86"/>
      <c r="RFL8" s="86"/>
      <c r="RFM8" s="86"/>
      <c r="RFN8" s="86"/>
      <c r="RFO8" s="86"/>
      <c r="RFP8" s="86"/>
      <c r="RFQ8" s="86"/>
      <c r="RFR8" s="86"/>
      <c r="RFS8" s="86"/>
      <c r="RFT8" s="86"/>
      <c r="RFU8" s="86"/>
      <c r="RFV8" s="86"/>
      <c r="RFW8" s="86"/>
      <c r="RFX8" s="86"/>
      <c r="RFY8" s="86"/>
      <c r="RFZ8" s="86"/>
      <c r="RGA8" s="86"/>
      <c r="RGB8" s="86"/>
      <c r="RGC8" s="86"/>
      <c r="RGD8" s="86"/>
      <c r="RGE8" s="86"/>
      <c r="RGF8" s="86"/>
      <c r="RGG8" s="86"/>
      <c r="RGH8" s="86"/>
      <c r="RGI8" s="86"/>
      <c r="RGJ8" s="86"/>
      <c r="RGK8" s="86"/>
      <c r="RGL8" s="86"/>
      <c r="RGM8" s="86"/>
      <c r="RGN8" s="86"/>
      <c r="RGO8" s="86"/>
      <c r="RGP8" s="86"/>
      <c r="RGQ8" s="86"/>
      <c r="RGR8" s="86"/>
      <c r="RGS8" s="86"/>
      <c r="RGT8" s="86"/>
      <c r="RGU8" s="86"/>
      <c r="RGV8" s="86"/>
      <c r="RGW8" s="86"/>
      <c r="RGX8" s="86"/>
      <c r="RGY8" s="86"/>
      <c r="RGZ8" s="86"/>
      <c r="RHA8" s="86"/>
      <c r="RHB8" s="86"/>
      <c r="RHC8" s="86"/>
      <c r="RHD8" s="86"/>
      <c r="RHE8" s="86"/>
      <c r="RHF8" s="86"/>
      <c r="RHG8" s="86"/>
      <c r="RHH8" s="86"/>
      <c r="RHI8" s="86"/>
      <c r="RHJ8" s="86"/>
      <c r="RHK8" s="86"/>
      <c r="RHL8" s="86"/>
      <c r="RHM8" s="86"/>
      <c r="RHN8" s="86"/>
      <c r="RHO8" s="86"/>
      <c r="RHP8" s="86"/>
      <c r="RHQ8" s="86"/>
      <c r="RHR8" s="86"/>
      <c r="RHS8" s="86"/>
      <c r="RHT8" s="86"/>
      <c r="RHU8" s="86"/>
      <c r="RHV8" s="86"/>
      <c r="RHW8" s="86"/>
      <c r="RHX8" s="86"/>
      <c r="RHY8" s="86"/>
      <c r="RHZ8" s="86"/>
      <c r="RIA8" s="86"/>
      <c r="RIB8" s="86"/>
      <c r="RIC8" s="86"/>
      <c r="RID8" s="86"/>
      <c r="RIE8" s="86"/>
      <c r="RIF8" s="86"/>
      <c r="RIG8" s="86"/>
      <c r="RIH8" s="86"/>
      <c r="RII8" s="86"/>
      <c r="RIJ8" s="86"/>
      <c r="RIK8" s="86"/>
      <c r="RIL8" s="86"/>
      <c r="RIM8" s="86"/>
      <c r="RIN8" s="86"/>
      <c r="RIO8" s="86"/>
      <c r="RIP8" s="86"/>
      <c r="RIQ8" s="86"/>
      <c r="RIR8" s="86"/>
      <c r="RIS8" s="86"/>
      <c r="RIT8" s="86"/>
      <c r="RIU8" s="86"/>
      <c r="RIV8" s="86"/>
      <c r="RIW8" s="86"/>
      <c r="RIX8" s="86"/>
      <c r="RIY8" s="86"/>
      <c r="RIZ8" s="86"/>
      <c r="RJA8" s="86"/>
      <c r="RJB8" s="86"/>
      <c r="RJC8" s="86"/>
      <c r="RJD8" s="86"/>
      <c r="RJE8" s="86"/>
      <c r="RJF8" s="86"/>
      <c r="RJG8" s="86"/>
      <c r="RJH8" s="86"/>
      <c r="RJI8" s="86"/>
      <c r="RJJ8" s="86"/>
      <c r="RJK8" s="86"/>
      <c r="RJL8" s="86"/>
      <c r="RJM8" s="86"/>
      <c r="RJN8" s="86"/>
      <c r="RJO8" s="86"/>
      <c r="RJP8" s="86"/>
      <c r="RJQ8" s="86"/>
      <c r="RJR8" s="86"/>
      <c r="RJS8" s="86"/>
      <c r="RJT8" s="86"/>
      <c r="RJU8" s="86"/>
      <c r="RJV8" s="86"/>
      <c r="RJW8" s="86"/>
      <c r="RJX8" s="86"/>
      <c r="RJY8" s="86"/>
      <c r="RJZ8" s="86"/>
      <c r="RKA8" s="86"/>
      <c r="RKB8" s="86"/>
      <c r="RKC8" s="86"/>
      <c r="RKD8" s="86"/>
      <c r="RKE8" s="86"/>
      <c r="RKF8" s="86"/>
      <c r="RKG8" s="86"/>
      <c r="RKH8" s="86"/>
      <c r="RKI8" s="86"/>
      <c r="RKJ8" s="86"/>
      <c r="RKK8" s="86"/>
      <c r="RKL8" s="86"/>
      <c r="RKM8" s="86"/>
      <c r="RKN8" s="86"/>
      <c r="RKO8" s="86"/>
      <c r="RKP8" s="86"/>
      <c r="RKQ8" s="86"/>
      <c r="RKR8" s="86"/>
      <c r="RKS8" s="86"/>
      <c r="RKT8" s="86"/>
      <c r="RKU8" s="86"/>
      <c r="RKV8" s="86"/>
      <c r="RKW8" s="86"/>
      <c r="RKX8" s="86"/>
      <c r="RKY8" s="86"/>
      <c r="RKZ8" s="86"/>
      <c r="RLA8" s="86"/>
      <c r="RLB8" s="86"/>
      <c r="RLC8" s="86"/>
      <c r="RLD8" s="86"/>
      <c r="RLE8" s="86"/>
      <c r="RLF8" s="86"/>
      <c r="RLG8" s="86"/>
      <c r="RLH8" s="86"/>
      <c r="RLI8" s="86"/>
      <c r="RLJ8" s="86"/>
      <c r="RLK8" s="86"/>
      <c r="RLL8" s="86"/>
      <c r="RLM8" s="86"/>
      <c r="RLN8" s="86"/>
      <c r="RLO8" s="86"/>
      <c r="RLP8" s="86"/>
      <c r="RLQ8" s="86"/>
      <c r="RLR8" s="86"/>
      <c r="RLS8" s="86"/>
      <c r="RLT8" s="86"/>
      <c r="RLU8" s="86"/>
      <c r="RLV8" s="86"/>
      <c r="RLW8" s="86"/>
      <c r="RLX8" s="86"/>
      <c r="RLY8" s="86"/>
      <c r="RLZ8" s="86"/>
      <c r="RMA8" s="86"/>
      <c r="RMB8" s="86"/>
      <c r="RMC8" s="86"/>
      <c r="RMD8" s="86"/>
      <c r="RME8" s="86"/>
      <c r="RMF8" s="86"/>
      <c r="RMG8" s="86"/>
      <c r="RMH8" s="86"/>
      <c r="RMI8" s="86"/>
      <c r="RMJ8" s="86"/>
      <c r="RMK8" s="86"/>
      <c r="RML8" s="86"/>
      <c r="RMM8" s="86"/>
      <c r="RMN8" s="86"/>
      <c r="RMO8" s="86"/>
      <c r="RMP8" s="86"/>
      <c r="RMQ8" s="86"/>
      <c r="RMR8" s="86"/>
      <c r="RMS8" s="86"/>
      <c r="RMT8" s="86"/>
      <c r="RMU8" s="86"/>
      <c r="RMV8" s="86"/>
      <c r="RMW8" s="86"/>
      <c r="RMX8" s="86"/>
      <c r="RMY8" s="86"/>
      <c r="RMZ8" s="86"/>
      <c r="RNA8" s="86"/>
      <c r="RNB8" s="86"/>
      <c r="RNC8" s="86"/>
      <c r="RND8" s="86"/>
      <c r="RNE8" s="86"/>
      <c r="RNF8" s="86"/>
      <c r="RNG8" s="86"/>
      <c r="RNH8" s="86"/>
      <c r="RNI8" s="86"/>
      <c r="RNJ8" s="86"/>
      <c r="RNK8" s="86"/>
      <c r="RNL8" s="86"/>
      <c r="RNM8" s="86"/>
      <c r="RNN8" s="86"/>
      <c r="RNO8" s="86"/>
      <c r="RNP8" s="86"/>
      <c r="RNQ8" s="86"/>
      <c r="RNR8" s="86"/>
      <c r="RNS8" s="86"/>
      <c r="RNT8" s="86"/>
      <c r="RNU8" s="86"/>
      <c r="RNV8" s="86"/>
      <c r="RNW8" s="86"/>
      <c r="RNX8" s="86"/>
      <c r="RNY8" s="86"/>
      <c r="RNZ8" s="86"/>
      <c r="ROA8" s="86"/>
      <c r="ROB8" s="86"/>
      <c r="ROC8" s="86"/>
      <c r="ROD8" s="86"/>
      <c r="ROE8" s="86"/>
      <c r="ROF8" s="86"/>
      <c r="ROG8" s="86"/>
      <c r="ROH8" s="86"/>
      <c r="ROI8" s="86"/>
      <c r="ROJ8" s="86"/>
      <c r="ROK8" s="86"/>
      <c r="ROL8" s="86"/>
      <c r="ROM8" s="86"/>
      <c r="RON8" s="86"/>
      <c r="ROO8" s="86"/>
      <c r="ROP8" s="86"/>
      <c r="ROQ8" s="86"/>
      <c r="ROR8" s="86"/>
      <c r="ROS8" s="86"/>
      <c r="ROT8" s="86"/>
      <c r="ROU8" s="86"/>
      <c r="ROV8" s="86"/>
      <c r="ROW8" s="86"/>
      <c r="ROX8" s="86"/>
      <c r="ROY8" s="86"/>
      <c r="ROZ8" s="86"/>
      <c r="RPA8" s="86"/>
      <c r="RPB8" s="86"/>
      <c r="RPC8" s="86"/>
      <c r="RPD8" s="86"/>
      <c r="RPE8" s="86"/>
      <c r="RPF8" s="86"/>
      <c r="RPG8" s="86"/>
      <c r="RPH8" s="86"/>
      <c r="RPI8" s="86"/>
      <c r="RPJ8" s="86"/>
      <c r="RPK8" s="86"/>
      <c r="RPL8" s="86"/>
      <c r="RPM8" s="86"/>
      <c r="RPN8" s="86"/>
      <c r="RPO8" s="86"/>
      <c r="RPP8" s="86"/>
      <c r="RPQ8" s="86"/>
      <c r="RPR8" s="86"/>
      <c r="RPS8" s="86"/>
      <c r="RPT8" s="86"/>
      <c r="RPU8" s="86"/>
      <c r="RPV8" s="86"/>
      <c r="RPW8" s="86"/>
      <c r="RPX8" s="86"/>
      <c r="RPY8" s="86"/>
      <c r="RPZ8" s="86"/>
      <c r="RQA8" s="86"/>
      <c r="RQB8" s="86"/>
      <c r="RQC8" s="86"/>
      <c r="RQD8" s="86"/>
      <c r="RQE8" s="86"/>
      <c r="RQF8" s="86"/>
      <c r="RQG8" s="86"/>
      <c r="RQH8" s="86"/>
      <c r="RQI8" s="86"/>
      <c r="RQJ8" s="86"/>
      <c r="RQK8" s="86"/>
      <c r="RQL8" s="86"/>
      <c r="RQM8" s="86"/>
      <c r="RQN8" s="86"/>
      <c r="RQO8" s="86"/>
      <c r="RQP8" s="86"/>
      <c r="RQQ8" s="86"/>
      <c r="RQR8" s="86"/>
      <c r="RQS8" s="86"/>
      <c r="RQT8" s="86"/>
      <c r="RQU8" s="86"/>
      <c r="RQV8" s="86"/>
      <c r="RQW8" s="86"/>
      <c r="RQX8" s="86"/>
      <c r="RQY8" s="86"/>
      <c r="RQZ8" s="86"/>
      <c r="RRA8" s="86"/>
      <c r="RRB8" s="86"/>
      <c r="RRC8" s="86"/>
      <c r="RRD8" s="86"/>
      <c r="RRE8" s="86"/>
      <c r="RRF8" s="86"/>
      <c r="RRG8" s="86"/>
      <c r="RRH8" s="86"/>
      <c r="RRI8" s="86"/>
      <c r="RRJ8" s="86"/>
      <c r="RRK8" s="86"/>
      <c r="RRL8" s="86"/>
      <c r="RRM8" s="86"/>
      <c r="RRN8" s="86"/>
      <c r="RRO8" s="86"/>
      <c r="RRP8" s="86"/>
      <c r="RRQ8" s="86"/>
      <c r="RRR8" s="86"/>
      <c r="RRS8" s="86"/>
      <c r="RRT8" s="86"/>
      <c r="RRU8" s="86"/>
      <c r="RRV8" s="86"/>
      <c r="RRW8" s="86"/>
      <c r="RRX8" s="86"/>
      <c r="RRY8" s="86"/>
      <c r="RRZ8" s="86"/>
      <c r="RSA8" s="86"/>
      <c r="RSB8" s="86"/>
      <c r="RSC8" s="86"/>
      <c r="RSD8" s="86"/>
      <c r="RSE8" s="86"/>
      <c r="RSF8" s="86"/>
      <c r="RSG8" s="86"/>
      <c r="RSH8" s="86"/>
      <c r="RSI8" s="86"/>
      <c r="RSJ8" s="86"/>
      <c r="RSK8" s="86"/>
      <c r="RSL8" s="86"/>
      <c r="RSM8" s="86"/>
      <c r="RSN8" s="86"/>
      <c r="RSO8" s="86"/>
      <c r="RSP8" s="86"/>
      <c r="RSQ8" s="86"/>
      <c r="RSR8" s="86"/>
      <c r="RSS8" s="86"/>
      <c r="RST8" s="86"/>
      <c r="RSU8" s="86"/>
      <c r="RSV8" s="86"/>
      <c r="RSW8" s="86"/>
      <c r="RSX8" s="86"/>
      <c r="RSY8" s="86"/>
      <c r="RSZ8" s="86"/>
      <c r="RTA8" s="86"/>
      <c r="RTB8" s="86"/>
      <c r="RTC8" s="86"/>
      <c r="RTD8" s="86"/>
      <c r="RTE8" s="86"/>
      <c r="RTF8" s="86"/>
      <c r="RTG8" s="86"/>
      <c r="RTH8" s="86"/>
      <c r="RTI8" s="86"/>
      <c r="RTJ8" s="86"/>
      <c r="RTK8" s="86"/>
      <c r="RTL8" s="86"/>
      <c r="RTM8" s="86"/>
      <c r="RTN8" s="86"/>
      <c r="RTO8" s="86"/>
      <c r="RTP8" s="86"/>
      <c r="RTQ8" s="86"/>
      <c r="RTR8" s="86"/>
      <c r="RTS8" s="86"/>
      <c r="RTT8" s="86"/>
      <c r="RTU8" s="86"/>
      <c r="RTV8" s="86"/>
      <c r="RTW8" s="86"/>
      <c r="RTX8" s="86"/>
      <c r="RTY8" s="86"/>
      <c r="RTZ8" s="86"/>
      <c r="RUA8" s="86"/>
      <c r="RUB8" s="86"/>
      <c r="RUC8" s="86"/>
      <c r="RUD8" s="86"/>
      <c r="RUE8" s="86"/>
      <c r="RUF8" s="86"/>
      <c r="RUG8" s="86"/>
      <c r="RUH8" s="86"/>
      <c r="RUI8" s="86"/>
      <c r="RUJ8" s="86"/>
      <c r="RUK8" s="86"/>
      <c r="RUL8" s="86"/>
      <c r="RUM8" s="86"/>
      <c r="RUN8" s="86"/>
      <c r="RUO8" s="86"/>
      <c r="RUP8" s="86"/>
      <c r="RUQ8" s="86"/>
      <c r="RUR8" s="86"/>
      <c r="RUS8" s="86"/>
      <c r="RUT8" s="86"/>
      <c r="RUU8" s="86"/>
      <c r="RUV8" s="86"/>
      <c r="RUW8" s="86"/>
      <c r="RUX8" s="86"/>
      <c r="RUY8" s="86"/>
      <c r="RUZ8" s="86"/>
      <c r="RVA8" s="86"/>
      <c r="RVB8" s="86"/>
      <c r="RVC8" s="86"/>
      <c r="RVD8" s="86"/>
      <c r="RVE8" s="86"/>
      <c r="RVF8" s="86"/>
      <c r="RVG8" s="86"/>
      <c r="RVH8" s="86"/>
      <c r="RVI8" s="86"/>
      <c r="RVJ8" s="86"/>
      <c r="RVK8" s="86"/>
      <c r="RVL8" s="86"/>
      <c r="RVM8" s="86"/>
      <c r="RVN8" s="86"/>
      <c r="RVO8" s="86"/>
      <c r="RVP8" s="86"/>
      <c r="RVQ8" s="86"/>
      <c r="RVR8" s="86"/>
      <c r="RVS8" s="86"/>
      <c r="RVT8" s="86"/>
      <c r="RVU8" s="86"/>
      <c r="RVV8" s="86"/>
      <c r="RVW8" s="86"/>
      <c r="RVX8" s="86"/>
      <c r="RVY8" s="86"/>
      <c r="RVZ8" s="86"/>
      <c r="RWA8" s="86"/>
      <c r="RWB8" s="86"/>
      <c r="RWC8" s="86"/>
      <c r="RWD8" s="86"/>
      <c r="RWE8" s="86"/>
      <c r="RWF8" s="86"/>
      <c r="RWG8" s="86"/>
      <c r="RWH8" s="86"/>
      <c r="RWI8" s="86"/>
      <c r="RWJ8" s="86"/>
      <c r="RWK8" s="86"/>
      <c r="RWL8" s="86"/>
      <c r="RWM8" s="86"/>
      <c r="RWN8" s="86"/>
      <c r="RWO8" s="86"/>
      <c r="RWP8" s="86"/>
      <c r="RWQ8" s="86"/>
      <c r="RWR8" s="86"/>
      <c r="RWS8" s="86"/>
      <c r="RWT8" s="86"/>
      <c r="RWU8" s="86"/>
      <c r="RWV8" s="86"/>
      <c r="RWW8" s="86"/>
      <c r="RWX8" s="86"/>
      <c r="RWY8" s="86"/>
      <c r="RWZ8" s="86"/>
      <c r="RXA8" s="86"/>
      <c r="RXB8" s="86"/>
      <c r="RXC8" s="86"/>
      <c r="RXD8" s="86"/>
      <c r="RXE8" s="86"/>
      <c r="RXF8" s="86"/>
      <c r="RXG8" s="86"/>
      <c r="RXH8" s="86"/>
      <c r="RXI8" s="86"/>
      <c r="RXJ8" s="86"/>
      <c r="RXK8" s="86"/>
      <c r="RXL8" s="86"/>
      <c r="RXM8" s="86"/>
      <c r="RXN8" s="86"/>
      <c r="RXO8" s="86"/>
      <c r="RXP8" s="86"/>
      <c r="RXQ8" s="86"/>
      <c r="RXR8" s="86"/>
      <c r="RXS8" s="86"/>
      <c r="RXT8" s="86"/>
      <c r="RXU8" s="86"/>
      <c r="RXV8" s="86"/>
      <c r="RXW8" s="86"/>
      <c r="RXX8" s="86"/>
      <c r="RXY8" s="86"/>
      <c r="RXZ8" s="86"/>
      <c r="RYA8" s="86"/>
      <c r="RYB8" s="86"/>
      <c r="RYC8" s="86"/>
      <c r="RYD8" s="86"/>
      <c r="RYE8" s="86"/>
      <c r="RYF8" s="86"/>
      <c r="RYG8" s="86"/>
      <c r="RYH8" s="86"/>
      <c r="RYI8" s="86"/>
      <c r="RYJ8" s="86"/>
      <c r="RYK8" s="86"/>
      <c r="RYL8" s="86"/>
      <c r="RYM8" s="86"/>
      <c r="RYN8" s="86"/>
      <c r="RYO8" s="86"/>
      <c r="RYP8" s="86"/>
      <c r="RYQ8" s="86"/>
      <c r="RYR8" s="86"/>
      <c r="RYS8" s="86"/>
      <c r="RYT8" s="86"/>
      <c r="RYU8" s="86"/>
      <c r="RYV8" s="86"/>
      <c r="RYW8" s="86"/>
      <c r="RYX8" s="86"/>
      <c r="RYY8" s="86"/>
      <c r="RYZ8" s="86"/>
      <c r="RZA8" s="86"/>
      <c r="RZB8" s="86"/>
      <c r="RZC8" s="86"/>
      <c r="RZD8" s="86"/>
      <c r="RZE8" s="86"/>
      <c r="RZF8" s="86"/>
      <c r="RZG8" s="86"/>
      <c r="RZH8" s="86"/>
      <c r="RZI8" s="86"/>
      <c r="RZJ8" s="86"/>
      <c r="RZK8" s="86"/>
      <c r="RZL8" s="86"/>
      <c r="RZM8" s="86"/>
      <c r="RZN8" s="86"/>
      <c r="RZO8" s="86"/>
      <c r="RZP8" s="86"/>
      <c r="RZQ8" s="86"/>
      <c r="RZR8" s="86"/>
      <c r="RZS8" s="86"/>
      <c r="RZT8" s="86"/>
      <c r="RZU8" s="86"/>
      <c r="RZV8" s="86"/>
      <c r="RZW8" s="86"/>
      <c r="RZX8" s="86"/>
      <c r="RZY8" s="86"/>
      <c r="RZZ8" s="86"/>
      <c r="SAA8" s="86"/>
      <c r="SAB8" s="86"/>
      <c r="SAC8" s="86"/>
      <c r="SAD8" s="86"/>
      <c r="SAE8" s="86"/>
      <c r="SAF8" s="86"/>
      <c r="SAG8" s="86"/>
      <c r="SAH8" s="86"/>
      <c r="SAI8" s="86"/>
      <c r="SAJ8" s="86"/>
      <c r="SAK8" s="86"/>
      <c r="SAL8" s="86"/>
      <c r="SAM8" s="86"/>
      <c r="SAN8" s="86"/>
      <c r="SAO8" s="86"/>
      <c r="SAP8" s="86"/>
      <c r="SAQ8" s="86"/>
      <c r="SAR8" s="86"/>
      <c r="SAS8" s="86"/>
      <c r="SAT8" s="86"/>
      <c r="SAU8" s="86"/>
      <c r="SAV8" s="86"/>
      <c r="SAW8" s="86"/>
      <c r="SAX8" s="86"/>
      <c r="SAY8" s="86"/>
      <c r="SAZ8" s="86"/>
      <c r="SBA8" s="86"/>
      <c r="SBB8" s="86"/>
      <c r="SBC8" s="86"/>
      <c r="SBD8" s="86"/>
      <c r="SBE8" s="86"/>
      <c r="SBF8" s="86"/>
      <c r="SBG8" s="86"/>
      <c r="SBH8" s="86"/>
      <c r="SBI8" s="86"/>
      <c r="SBJ8" s="86"/>
      <c r="SBK8" s="86"/>
      <c r="SBL8" s="86"/>
      <c r="SBM8" s="86"/>
      <c r="SBN8" s="86"/>
      <c r="SBO8" s="86"/>
      <c r="SBP8" s="86"/>
      <c r="SBQ8" s="86"/>
      <c r="SBR8" s="86"/>
      <c r="SBS8" s="86"/>
      <c r="SBT8" s="86"/>
      <c r="SBU8" s="86"/>
      <c r="SBV8" s="86"/>
      <c r="SBW8" s="86"/>
      <c r="SBX8" s="86"/>
      <c r="SBY8" s="86"/>
      <c r="SBZ8" s="86"/>
      <c r="SCA8" s="86"/>
      <c r="SCB8" s="86"/>
      <c r="SCC8" s="86"/>
      <c r="SCD8" s="86"/>
      <c r="SCE8" s="86"/>
      <c r="SCF8" s="86"/>
      <c r="SCG8" s="86"/>
      <c r="SCH8" s="86"/>
      <c r="SCI8" s="86"/>
      <c r="SCJ8" s="86"/>
      <c r="SCK8" s="86"/>
      <c r="SCL8" s="86"/>
      <c r="SCM8" s="86"/>
      <c r="SCN8" s="86"/>
      <c r="SCO8" s="86"/>
      <c r="SCP8" s="86"/>
      <c r="SCQ8" s="86"/>
      <c r="SCR8" s="86"/>
      <c r="SCS8" s="86"/>
      <c r="SCT8" s="86"/>
      <c r="SCU8" s="86"/>
      <c r="SCV8" s="86"/>
      <c r="SCW8" s="86"/>
      <c r="SCX8" s="86"/>
      <c r="SCY8" s="86"/>
      <c r="SCZ8" s="86"/>
      <c r="SDA8" s="86"/>
      <c r="SDB8" s="86"/>
      <c r="SDC8" s="86"/>
      <c r="SDD8" s="86"/>
      <c r="SDE8" s="86"/>
      <c r="SDF8" s="86"/>
      <c r="SDG8" s="86"/>
      <c r="SDH8" s="86"/>
      <c r="SDI8" s="86"/>
      <c r="SDJ8" s="86"/>
      <c r="SDK8" s="86"/>
      <c r="SDL8" s="86"/>
      <c r="SDM8" s="86"/>
      <c r="SDN8" s="86"/>
      <c r="SDO8" s="86"/>
      <c r="SDP8" s="86"/>
      <c r="SDQ8" s="86"/>
      <c r="SDR8" s="86"/>
      <c r="SDS8" s="86"/>
      <c r="SDT8" s="86"/>
      <c r="SDU8" s="86"/>
      <c r="SDV8" s="86"/>
      <c r="SDW8" s="86"/>
      <c r="SDX8" s="86"/>
      <c r="SDY8" s="86"/>
      <c r="SDZ8" s="86"/>
      <c r="SEA8" s="86"/>
      <c r="SEB8" s="86"/>
      <c r="SEC8" s="86"/>
      <c r="SED8" s="86"/>
      <c r="SEE8" s="86"/>
      <c r="SEF8" s="86"/>
      <c r="SEG8" s="86"/>
      <c r="SEH8" s="86"/>
      <c r="SEI8" s="86"/>
      <c r="SEJ8" s="86"/>
      <c r="SEK8" s="86"/>
      <c r="SEL8" s="86"/>
      <c r="SEM8" s="86"/>
      <c r="SEN8" s="86"/>
      <c r="SEO8" s="86"/>
      <c r="SEP8" s="86"/>
      <c r="SEQ8" s="86"/>
      <c r="SER8" s="86"/>
      <c r="SES8" s="86"/>
      <c r="SET8" s="86"/>
      <c r="SEU8" s="86"/>
      <c r="SEV8" s="86"/>
      <c r="SEW8" s="86"/>
      <c r="SEX8" s="86"/>
      <c r="SEY8" s="86"/>
      <c r="SEZ8" s="86"/>
      <c r="SFA8" s="86"/>
      <c r="SFB8" s="86"/>
      <c r="SFC8" s="86"/>
      <c r="SFD8" s="86"/>
      <c r="SFE8" s="86"/>
      <c r="SFF8" s="86"/>
      <c r="SFG8" s="86"/>
      <c r="SFH8" s="86"/>
      <c r="SFI8" s="86"/>
      <c r="SFJ8" s="86"/>
      <c r="SFK8" s="86"/>
      <c r="SFL8" s="86"/>
      <c r="SFM8" s="86"/>
      <c r="SFN8" s="86"/>
      <c r="SFO8" s="86"/>
      <c r="SFP8" s="86"/>
      <c r="SFQ8" s="86"/>
      <c r="SFR8" s="86"/>
      <c r="SFS8" s="86"/>
      <c r="SFT8" s="86"/>
      <c r="SFU8" s="86"/>
      <c r="SFV8" s="86"/>
      <c r="SFW8" s="86"/>
      <c r="SFX8" s="86"/>
      <c r="SFY8" s="86"/>
      <c r="SFZ8" s="86"/>
      <c r="SGA8" s="86"/>
      <c r="SGB8" s="86"/>
      <c r="SGC8" s="86"/>
      <c r="SGD8" s="86"/>
      <c r="SGE8" s="86"/>
      <c r="SGF8" s="86"/>
      <c r="SGG8" s="86"/>
      <c r="SGH8" s="86"/>
      <c r="SGI8" s="86"/>
      <c r="SGJ8" s="86"/>
      <c r="SGK8" s="86"/>
      <c r="SGL8" s="86"/>
      <c r="SGM8" s="86"/>
      <c r="SGN8" s="86"/>
      <c r="SGO8" s="86"/>
      <c r="SGP8" s="86"/>
      <c r="SGQ8" s="86"/>
      <c r="SGR8" s="86"/>
      <c r="SGS8" s="86"/>
      <c r="SGT8" s="86"/>
      <c r="SGU8" s="86"/>
      <c r="SGV8" s="86"/>
      <c r="SGW8" s="86"/>
      <c r="SGX8" s="86"/>
      <c r="SGY8" s="86"/>
      <c r="SGZ8" s="86"/>
      <c r="SHA8" s="86"/>
      <c r="SHB8" s="86"/>
      <c r="SHC8" s="86"/>
      <c r="SHD8" s="86"/>
      <c r="SHE8" s="86"/>
      <c r="SHF8" s="86"/>
      <c r="SHG8" s="86"/>
      <c r="SHH8" s="86"/>
      <c r="SHI8" s="86"/>
      <c r="SHJ8" s="86"/>
      <c r="SHK8" s="86"/>
      <c r="SHL8" s="86"/>
      <c r="SHM8" s="86"/>
      <c r="SHN8" s="86"/>
      <c r="SHO8" s="86"/>
      <c r="SHP8" s="86"/>
      <c r="SHQ8" s="86"/>
      <c r="SHR8" s="86"/>
      <c r="SHS8" s="86"/>
      <c r="SHT8" s="86"/>
      <c r="SHU8" s="86"/>
      <c r="SHV8" s="86"/>
      <c r="SHW8" s="86"/>
      <c r="SHX8" s="86"/>
      <c r="SHY8" s="86"/>
      <c r="SHZ8" s="86"/>
      <c r="SIA8" s="86"/>
      <c r="SIB8" s="86"/>
      <c r="SIC8" s="86"/>
      <c r="SID8" s="86"/>
      <c r="SIE8" s="86"/>
      <c r="SIF8" s="86"/>
      <c r="SIG8" s="86"/>
      <c r="SIH8" s="86"/>
      <c r="SII8" s="86"/>
      <c r="SIJ8" s="86"/>
      <c r="SIK8" s="86"/>
      <c r="SIL8" s="86"/>
      <c r="SIM8" s="86"/>
      <c r="SIN8" s="86"/>
      <c r="SIO8" s="86"/>
      <c r="SIP8" s="86"/>
      <c r="SIQ8" s="86"/>
      <c r="SIR8" s="86"/>
      <c r="SIS8" s="86"/>
      <c r="SIT8" s="86"/>
      <c r="SIU8" s="86"/>
      <c r="SIV8" s="86"/>
      <c r="SIW8" s="86"/>
      <c r="SIX8" s="86"/>
      <c r="SIY8" s="86"/>
      <c r="SIZ8" s="86"/>
      <c r="SJA8" s="86"/>
      <c r="SJB8" s="86"/>
      <c r="SJC8" s="86"/>
      <c r="SJD8" s="86"/>
      <c r="SJE8" s="86"/>
      <c r="SJF8" s="86"/>
      <c r="SJG8" s="86"/>
      <c r="SJH8" s="86"/>
      <c r="SJI8" s="86"/>
      <c r="SJJ8" s="86"/>
      <c r="SJK8" s="86"/>
      <c r="SJL8" s="86"/>
      <c r="SJM8" s="86"/>
      <c r="SJN8" s="86"/>
      <c r="SJO8" s="86"/>
      <c r="SJP8" s="86"/>
      <c r="SJQ8" s="86"/>
      <c r="SJR8" s="86"/>
      <c r="SJS8" s="86"/>
      <c r="SJT8" s="86"/>
      <c r="SJU8" s="86"/>
      <c r="SJV8" s="86"/>
      <c r="SJW8" s="86"/>
      <c r="SJX8" s="86"/>
      <c r="SJY8" s="86"/>
      <c r="SJZ8" s="86"/>
      <c r="SKA8" s="86"/>
      <c r="SKB8" s="86"/>
      <c r="SKC8" s="86"/>
      <c r="SKD8" s="86"/>
      <c r="SKE8" s="86"/>
      <c r="SKF8" s="86"/>
      <c r="SKG8" s="86"/>
      <c r="SKH8" s="86"/>
      <c r="SKI8" s="86"/>
      <c r="SKJ8" s="86"/>
      <c r="SKK8" s="86"/>
      <c r="SKL8" s="86"/>
      <c r="SKM8" s="86"/>
      <c r="SKN8" s="86"/>
      <c r="SKO8" s="86"/>
      <c r="SKP8" s="86"/>
      <c r="SKQ8" s="86"/>
      <c r="SKR8" s="86"/>
      <c r="SKS8" s="86"/>
      <c r="SKT8" s="86"/>
      <c r="SKU8" s="86"/>
      <c r="SKV8" s="86"/>
      <c r="SKW8" s="86"/>
      <c r="SKX8" s="86"/>
      <c r="SKY8" s="86"/>
      <c r="SKZ8" s="86"/>
      <c r="SLA8" s="86"/>
      <c r="SLB8" s="86"/>
      <c r="SLC8" s="86"/>
      <c r="SLD8" s="86"/>
      <c r="SLE8" s="86"/>
      <c r="SLF8" s="86"/>
      <c r="SLG8" s="86"/>
      <c r="SLH8" s="86"/>
      <c r="SLI8" s="86"/>
      <c r="SLJ8" s="86"/>
      <c r="SLK8" s="86"/>
      <c r="SLL8" s="86"/>
      <c r="SLM8" s="86"/>
      <c r="SLN8" s="86"/>
      <c r="SLO8" s="86"/>
      <c r="SLP8" s="86"/>
      <c r="SLQ8" s="86"/>
      <c r="SLR8" s="86"/>
      <c r="SLS8" s="86"/>
      <c r="SLT8" s="86"/>
      <c r="SLU8" s="86"/>
      <c r="SLV8" s="86"/>
      <c r="SLW8" s="86"/>
      <c r="SLX8" s="86"/>
      <c r="SLY8" s="86"/>
      <c r="SLZ8" s="86"/>
      <c r="SMA8" s="86"/>
      <c r="SMB8" s="86"/>
      <c r="SMC8" s="86"/>
      <c r="SMD8" s="86"/>
      <c r="SME8" s="86"/>
      <c r="SMF8" s="86"/>
      <c r="SMG8" s="86"/>
      <c r="SMH8" s="86"/>
      <c r="SMI8" s="86"/>
      <c r="SMJ8" s="86"/>
      <c r="SMK8" s="86"/>
      <c r="SML8" s="86"/>
      <c r="SMM8" s="86"/>
      <c r="SMN8" s="86"/>
      <c r="SMO8" s="86"/>
      <c r="SMP8" s="86"/>
      <c r="SMQ8" s="86"/>
      <c r="SMR8" s="86"/>
      <c r="SMS8" s="86"/>
      <c r="SMT8" s="86"/>
      <c r="SMU8" s="86"/>
      <c r="SMV8" s="86"/>
      <c r="SMW8" s="86"/>
      <c r="SMX8" s="86"/>
      <c r="SMY8" s="86"/>
      <c r="SMZ8" s="86"/>
      <c r="SNA8" s="86"/>
      <c r="SNB8" s="86"/>
      <c r="SNC8" s="86"/>
      <c r="SND8" s="86"/>
      <c r="SNE8" s="86"/>
      <c r="SNF8" s="86"/>
      <c r="SNG8" s="86"/>
      <c r="SNH8" s="86"/>
      <c r="SNI8" s="86"/>
      <c r="SNJ8" s="86"/>
      <c r="SNK8" s="86"/>
      <c r="SNL8" s="86"/>
      <c r="SNM8" s="86"/>
      <c r="SNN8" s="86"/>
      <c r="SNO8" s="86"/>
      <c r="SNP8" s="86"/>
      <c r="SNQ8" s="86"/>
      <c r="SNR8" s="86"/>
      <c r="SNS8" s="86"/>
      <c r="SNT8" s="86"/>
      <c r="SNU8" s="86"/>
      <c r="SNV8" s="86"/>
      <c r="SNW8" s="86"/>
      <c r="SNX8" s="86"/>
      <c r="SNY8" s="86"/>
      <c r="SNZ8" s="86"/>
      <c r="SOA8" s="86"/>
      <c r="SOB8" s="86"/>
      <c r="SOC8" s="86"/>
      <c r="SOD8" s="86"/>
      <c r="SOE8" s="86"/>
      <c r="SOF8" s="86"/>
      <c r="SOG8" s="86"/>
      <c r="SOH8" s="86"/>
      <c r="SOI8" s="86"/>
      <c r="SOJ8" s="86"/>
      <c r="SOK8" s="86"/>
      <c r="SOL8" s="86"/>
      <c r="SOM8" s="86"/>
      <c r="SON8" s="86"/>
      <c r="SOO8" s="86"/>
      <c r="SOP8" s="86"/>
      <c r="SOQ8" s="86"/>
      <c r="SOR8" s="86"/>
      <c r="SOS8" s="86"/>
      <c r="SOT8" s="86"/>
      <c r="SOU8" s="86"/>
      <c r="SOV8" s="86"/>
      <c r="SOW8" s="86"/>
      <c r="SOX8" s="86"/>
      <c r="SOY8" s="86"/>
      <c r="SOZ8" s="86"/>
      <c r="SPA8" s="86"/>
      <c r="SPB8" s="86"/>
      <c r="SPC8" s="86"/>
      <c r="SPD8" s="86"/>
      <c r="SPE8" s="86"/>
      <c r="SPF8" s="86"/>
      <c r="SPG8" s="86"/>
      <c r="SPH8" s="86"/>
      <c r="SPI8" s="86"/>
      <c r="SPJ8" s="86"/>
      <c r="SPK8" s="86"/>
      <c r="SPL8" s="86"/>
      <c r="SPM8" s="86"/>
      <c r="SPN8" s="86"/>
      <c r="SPO8" s="86"/>
      <c r="SPP8" s="86"/>
      <c r="SPQ8" s="86"/>
      <c r="SPR8" s="86"/>
      <c r="SPS8" s="86"/>
      <c r="SPT8" s="86"/>
      <c r="SPU8" s="86"/>
      <c r="SPV8" s="86"/>
      <c r="SPW8" s="86"/>
      <c r="SPX8" s="86"/>
      <c r="SPY8" s="86"/>
      <c r="SPZ8" s="86"/>
      <c r="SQA8" s="86"/>
      <c r="SQB8" s="86"/>
      <c r="SQC8" s="86"/>
      <c r="SQD8" s="86"/>
      <c r="SQE8" s="86"/>
      <c r="SQF8" s="86"/>
      <c r="SQG8" s="86"/>
      <c r="SQH8" s="86"/>
      <c r="SQI8" s="86"/>
      <c r="SQJ8" s="86"/>
      <c r="SQK8" s="86"/>
      <c r="SQL8" s="86"/>
      <c r="SQM8" s="86"/>
      <c r="SQN8" s="86"/>
      <c r="SQO8" s="86"/>
      <c r="SQP8" s="86"/>
      <c r="SQQ8" s="86"/>
      <c r="SQR8" s="86"/>
      <c r="SQS8" s="86"/>
      <c r="SQT8" s="86"/>
      <c r="SQU8" s="86"/>
      <c r="SQV8" s="86"/>
      <c r="SQW8" s="86"/>
      <c r="SQX8" s="86"/>
      <c r="SQY8" s="86"/>
      <c r="SQZ8" s="86"/>
      <c r="SRA8" s="86"/>
      <c r="SRB8" s="86"/>
      <c r="SRC8" s="86"/>
      <c r="SRD8" s="86"/>
      <c r="SRE8" s="86"/>
      <c r="SRF8" s="86"/>
      <c r="SRG8" s="86"/>
      <c r="SRH8" s="86"/>
      <c r="SRI8" s="86"/>
      <c r="SRJ8" s="86"/>
      <c r="SRK8" s="86"/>
      <c r="SRL8" s="86"/>
      <c r="SRM8" s="86"/>
      <c r="SRN8" s="86"/>
      <c r="SRO8" s="86"/>
      <c r="SRP8" s="86"/>
      <c r="SRQ8" s="86"/>
      <c r="SRR8" s="86"/>
      <c r="SRS8" s="86"/>
      <c r="SRT8" s="86"/>
      <c r="SRU8" s="86"/>
      <c r="SRV8" s="86"/>
      <c r="SRW8" s="86"/>
      <c r="SRX8" s="86"/>
      <c r="SRY8" s="86"/>
      <c r="SRZ8" s="86"/>
      <c r="SSA8" s="86"/>
      <c r="SSB8" s="86"/>
      <c r="SSC8" s="86"/>
      <c r="SSD8" s="86"/>
      <c r="SSE8" s="86"/>
      <c r="SSF8" s="86"/>
      <c r="SSG8" s="86"/>
      <c r="SSH8" s="86"/>
      <c r="SSI8" s="86"/>
      <c r="SSJ8" s="86"/>
      <c r="SSK8" s="86"/>
      <c r="SSL8" s="86"/>
      <c r="SSM8" s="86"/>
      <c r="SSN8" s="86"/>
      <c r="SSO8" s="86"/>
      <c r="SSP8" s="86"/>
      <c r="SSQ8" s="86"/>
      <c r="SSR8" s="86"/>
      <c r="SSS8" s="86"/>
      <c r="SST8" s="86"/>
      <c r="SSU8" s="86"/>
      <c r="SSV8" s="86"/>
      <c r="SSW8" s="86"/>
      <c r="SSX8" s="86"/>
      <c r="SSY8" s="86"/>
      <c r="SSZ8" s="86"/>
      <c r="STA8" s="86"/>
      <c r="STB8" s="86"/>
      <c r="STC8" s="86"/>
      <c r="STD8" s="86"/>
      <c r="STE8" s="86"/>
      <c r="STF8" s="86"/>
      <c r="STG8" s="86"/>
      <c r="STH8" s="86"/>
      <c r="STI8" s="86"/>
      <c r="STJ8" s="86"/>
      <c r="STK8" s="86"/>
      <c r="STL8" s="86"/>
      <c r="STM8" s="86"/>
      <c r="STN8" s="86"/>
      <c r="STO8" s="86"/>
      <c r="STP8" s="86"/>
      <c r="STQ8" s="86"/>
      <c r="STR8" s="86"/>
      <c r="STS8" s="86"/>
      <c r="STT8" s="86"/>
      <c r="STU8" s="86"/>
      <c r="STV8" s="86"/>
      <c r="STW8" s="86"/>
      <c r="STX8" s="86"/>
      <c r="STY8" s="86"/>
      <c r="STZ8" s="86"/>
      <c r="SUA8" s="86"/>
      <c r="SUB8" s="86"/>
      <c r="SUC8" s="86"/>
      <c r="SUD8" s="86"/>
      <c r="SUE8" s="86"/>
      <c r="SUF8" s="86"/>
      <c r="SUG8" s="86"/>
      <c r="SUH8" s="86"/>
      <c r="SUI8" s="86"/>
      <c r="SUJ8" s="86"/>
      <c r="SUK8" s="86"/>
      <c r="SUL8" s="86"/>
      <c r="SUM8" s="86"/>
      <c r="SUN8" s="86"/>
      <c r="SUO8" s="86"/>
      <c r="SUP8" s="86"/>
      <c r="SUQ8" s="86"/>
      <c r="SUR8" s="86"/>
      <c r="SUS8" s="86"/>
      <c r="SUT8" s="86"/>
      <c r="SUU8" s="86"/>
      <c r="SUV8" s="86"/>
      <c r="SUW8" s="86"/>
      <c r="SUX8" s="86"/>
      <c r="SUY8" s="86"/>
      <c r="SUZ8" s="86"/>
      <c r="SVA8" s="86"/>
      <c r="SVB8" s="86"/>
      <c r="SVC8" s="86"/>
      <c r="SVD8" s="86"/>
      <c r="SVE8" s="86"/>
      <c r="SVF8" s="86"/>
      <c r="SVG8" s="86"/>
      <c r="SVH8" s="86"/>
      <c r="SVI8" s="86"/>
      <c r="SVJ8" s="86"/>
      <c r="SVK8" s="86"/>
      <c r="SVL8" s="86"/>
      <c r="SVM8" s="86"/>
      <c r="SVN8" s="86"/>
      <c r="SVO8" s="86"/>
      <c r="SVP8" s="86"/>
      <c r="SVQ8" s="86"/>
      <c r="SVR8" s="86"/>
      <c r="SVS8" s="86"/>
      <c r="SVT8" s="86"/>
      <c r="SVU8" s="86"/>
      <c r="SVV8" s="86"/>
      <c r="SVW8" s="86"/>
      <c r="SVX8" s="86"/>
      <c r="SVY8" s="86"/>
      <c r="SVZ8" s="86"/>
      <c r="SWA8" s="86"/>
      <c r="SWB8" s="86"/>
      <c r="SWC8" s="86"/>
      <c r="SWD8" s="86"/>
      <c r="SWE8" s="86"/>
      <c r="SWF8" s="86"/>
      <c r="SWG8" s="86"/>
      <c r="SWH8" s="86"/>
      <c r="SWI8" s="86"/>
      <c r="SWJ8" s="86"/>
      <c r="SWK8" s="86"/>
      <c r="SWL8" s="86"/>
      <c r="SWM8" s="86"/>
      <c r="SWN8" s="86"/>
      <c r="SWO8" s="86"/>
      <c r="SWP8" s="86"/>
      <c r="SWQ8" s="86"/>
      <c r="SWR8" s="86"/>
      <c r="SWS8" s="86"/>
      <c r="SWT8" s="86"/>
      <c r="SWU8" s="86"/>
      <c r="SWV8" s="86"/>
      <c r="SWW8" s="86"/>
      <c r="SWX8" s="86"/>
      <c r="SWY8" s="86"/>
      <c r="SWZ8" s="86"/>
      <c r="SXA8" s="86"/>
      <c r="SXB8" s="86"/>
      <c r="SXC8" s="86"/>
      <c r="SXD8" s="86"/>
      <c r="SXE8" s="86"/>
      <c r="SXF8" s="86"/>
      <c r="SXG8" s="86"/>
      <c r="SXH8" s="86"/>
      <c r="SXI8" s="86"/>
      <c r="SXJ8" s="86"/>
      <c r="SXK8" s="86"/>
      <c r="SXL8" s="86"/>
      <c r="SXM8" s="86"/>
      <c r="SXN8" s="86"/>
      <c r="SXO8" s="86"/>
      <c r="SXP8" s="86"/>
      <c r="SXQ8" s="86"/>
      <c r="SXR8" s="86"/>
      <c r="SXS8" s="86"/>
      <c r="SXT8" s="86"/>
      <c r="SXU8" s="86"/>
      <c r="SXV8" s="86"/>
      <c r="SXW8" s="86"/>
      <c r="SXX8" s="86"/>
      <c r="SXY8" s="86"/>
      <c r="SXZ8" s="86"/>
      <c r="SYA8" s="86"/>
      <c r="SYB8" s="86"/>
      <c r="SYC8" s="86"/>
      <c r="SYD8" s="86"/>
      <c r="SYE8" s="86"/>
      <c r="SYF8" s="86"/>
      <c r="SYG8" s="86"/>
      <c r="SYH8" s="86"/>
      <c r="SYI8" s="86"/>
      <c r="SYJ8" s="86"/>
      <c r="SYK8" s="86"/>
      <c r="SYL8" s="86"/>
      <c r="SYM8" s="86"/>
      <c r="SYN8" s="86"/>
      <c r="SYO8" s="86"/>
      <c r="SYP8" s="86"/>
      <c r="SYQ8" s="86"/>
      <c r="SYR8" s="86"/>
      <c r="SYS8" s="86"/>
      <c r="SYT8" s="86"/>
      <c r="SYU8" s="86"/>
      <c r="SYV8" s="86"/>
      <c r="SYW8" s="86"/>
      <c r="SYX8" s="86"/>
      <c r="SYY8" s="86"/>
      <c r="SYZ8" s="86"/>
      <c r="SZA8" s="86"/>
      <c r="SZB8" s="86"/>
      <c r="SZC8" s="86"/>
      <c r="SZD8" s="86"/>
      <c r="SZE8" s="86"/>
      <c r="SZF8" s="86"/>
      <c r="SZG8" s="86"/>
      <c r="SZH8" s="86"/>
      <c r="SZI8" s="86"/>
      <c r="SZJ8" s="86"/>
      <c r="SZK8" s="86"/>
      <c r="SZL8" s="86"/>
      <c r="SZM8" s="86"/>
      <c r="SZN8" s="86"/>
      <c r="SZO8" s="86"/>
      <c r="SZP8" s="86"/>
      <c r="SZQ8" s="86"/>
      <c r="SZR8" s="86"/>
      <c r="SZS8" s="86"/>
      <c r="SZT8" s="86"/>
      <c r="SZU8" s="86"/>
      <c r="SZV8" s="86"/>
      <c r="SZW8" s="86"/>
      <c r="SZX8" s="86"/>
      <c r="SZY8" s="86"/>
      <c r="SZZ8" s="86"/>
      <c r="TAA8" s="86"/>
      <c r="TAB8" s="86"/>
      <c r="TAC8" s="86"/>
      <c r="TAD8" s="86"/>
      <c r="TAE8" s="86"/>
      <c r="TAF8" s="86"/>
      <c r="TAG8" s="86"/>
      <c r="TAH8" s="86"/>
      <c r="TAI8" s="86"/>
      <c r="TAJ8" s="86"/>
      <c r="TAK8" s="86"/>
      <c r="TAL8" s="86"/>
      <c r="TAM8" s="86"/>
      <c r="TAN8" s="86"/>
      <c r="TAO8" s="86"/>
      <c r="TAP8" s="86"/>
      <c r="TAQ8" s="86"/>
      <c r="TAR8" s="86"/>
      <c r="TAS8" s="86"/>
      <c r="TAT8" s="86"/>
      <c r="TAU8" s="86"/>
      <c r="TAV8" s="86"/>
      <c r="TAW8" s="86"/>
      <c r="TAX8" s="86"/>
      <c r="TAY8" s="86"/>
      <c r="TAZ8" s="86"/>
      <c r="TBA8" s="86"/>
      <c r="TBB8" s="86"/>
      <c r="TBC8" s="86"/>
      <c r="TBD8" s="86"/>
      <c r="TBE8" s="86"/>
      <c r="TBF8" s="86"/>
      <c r="TBG8" s="86"/>
      <c r="TBH8" s="86"/>
      <c r="TBI8" s="86"/>
      <c r="TBJ8" s="86"/>
      <c r="TBK8" s="86"/>
      <c r="TBL8" s="86"/>
      <c r="TBM8" s="86"/>
      <c r="TBN8" s="86"/>
      <c r="TBO8" s="86"/>
      <c r="TBP8" s="86"/>
      <c r="TBQ8" s="86"/>
      <c r="TBR8" s="86"/>
      <c r="TBS8" s="86"/>
      <c r="TBT8" s="86"/>
      <c r="TBU8" s="86"/>
      <c r="TBV8" s="86"/>
      <c r="TBW8" s="86"/>
      <c r="TBX8" s="86"/>
      <c r="TBY8" s="86"/>
      <c r="TBZ8" s="86"/>
      <c r="TCA8" s="86"/>
      <c r="TCB8" s="86"/>
      <c r="TCC8" s="86"/>
      <c r="TCD8" s="86"/>
      <c r="TCE8" s="86"/>
      <c r="TCF8" s="86"/>
      <c r="TCG8" s="86"/>
      <c r="TCH8" s="86"/>
      <c r="TCI8" s="86"/>
      <c r="TCJ8" s="86"/>
      <c r="TCK8" s="86"/>
      <c r="TCL8" s="86"/>
      <c r="TCM8" s="86"/>
      <c r="TCN8" s="86"/>
      <c r="TCO8" s="86"/>
      <c r="TCP8" s="86"/>
      <c r="TCQ8" s="86"/>
      <c r="TCR8" s="86"/>
      <c r="TCS8" s="86"/>
      <c r="TCT8" s="86"/>
      <c r="TCU8" s="86"/>
      <c r="TCV8" s="86"/>
      <c r="TCW8" s="86"/>
      <c r="TCX8" s="86"/>
      <c r="TCY8" s="86"/>
      <c r="TCZ8" s="86"/>
      <c r="TDA8" s="86"/>
      <c r="TDB8" s="86"/>
      <c r="TDC8" s="86"/>
      <c r="TDD8" s="86"/>
      <c r="TDE8" s="86"/>
      <c r="TDF8" s="86"/>
      <c r="TDG8" s="86"/>
      <c r="TDH8" s="86"/>
      <c r="TDI8" s="86"/>
      <c r="TDJ8" s="86"/>
      <c r="TDK8" s="86"/>
      <c r="TDL8" s="86"/>
      <c r="TDM8" s="86"/>
      <c r="TDN8" s="86"/>
      <c r="TDO8" s="86"/>
      <c r="TDP8" s="86"/>
      <c r="TDQ8" s="86"/>
      <c r="TDR8" s="86"/>
      <c r="TDS8" s="86"/>
      <c r="TDT8" s="86"/>
      <c r="TDU8" s="86"/>
      <c r="TDV8" s="86"/>
      <c r="TDW8" s="86"/>
      <c r="TDX8" s="86"/>
      <c r="TDY8" s="86"/>
      <c r="TDZ8" s="86"/>
      <c r="TEA8" s="86"/>
      <c r="TEB8" s="86"/>
      <c r="TEC8" s="86"/>
      <c r="TED8" s="86"/>
      <c r="TEE8" s="86"/>
      <c r="TEF8" s="86"/>
      <c r="TEG8" s="86"/>
      <c r="TEH8" s="86"/>
      <c r="TEI8" s="86"/>
      <c r="TEJ8" s="86"/>
      <c r="TEK8" s="86"/>
      <c r="TEL8" s="86"/>
      <c r="TEM8" s="86"/>
      <c r="TEN8" s="86"/>
      <c r="TEO8" s="86"/>
      <c r="TEP8" s="86"/>
      <c r="TEQ8" s="86"/>
      <c r="TER8" s="86"/>
      <c r="TES8" s="86"/>
      <c r="TET8" s="86"/>
      <c r="TEU8" s="86"/>
      <c r="TEV8" s="86"/>
      <c r="TEW8" s="86"/>
      <c r="TEX8" s="86"/>
      <c r="TEY8" s="86"/>
      <c r="TEZ8" s="86"/>
      <c r="TFA8" s="86"/>
      <c r="TFB8" s="86"/>
      <c r="TFC8" s="86"/>
      <c r="TFD8" s="86"/>
      <c r="TFE8" s="86"/>
      <c r="TFF8" s="86"/>
      <c r="TFG8" s="86"/>
      <c r="TFH8" s="86"/>
      <c r="TFI8" s="86"/>
      <c r="TFJ8" s="86"/>
      <c r="TFK8" s="86"/>
      <c r="TFL8" s="86"/>
      <c r="TFM8" s="86"/>
      <c r="TFN8" s="86"/>
      <c r="TFO8" s="86"/>
      <c r="TFP8" s="86"/>
      <c r="TFQ8" s="86"/>
      <c r="TFR8" s="86"/>
      <c r="TFS8" s="86"/>
      <c r="TFT8" s="86"/>
      <c r="TFU8" s="86"/>
      <c r="TFV8" s="86"/>
      <c r="TFW8" s="86"/>
      <c r="TFX8" s="86"/>
      <c r="TFY8" s="86"/>
      <c r="TFZ8" s="86"/>
      <c r="TGA8" s="86"/>
      <c r="TGB8" s="86"/>
      <c r="TGC8" s="86"/>
      <c r="TGD8" s="86"/>
      <c r="TGE8" s="86"/>
      <c r="TGF8" s="86"/>
      <c r="TGG8" s="86"/>
      <c r="TGH8" s="86"/>
      <c r="TGI8" s="86"/>
      <c r="TGJ8" s="86"/>
      <c r="TGK8" s="86"/>
      <c r="TGL8" s="86"/>
      <c r="TGM8" s="86"/>
      <c r="TGN8" s="86"/>
      <c r="TGO8" s="86"/>
      <c r="TGP8" s="86"/>
      <c r="TGQ8" s="86"/>
      <c r="TGR8" s="86"/>
      <c r="TGS8" s="86"/>
      <c r="TGT8" s="86"/>
      <c r="TGU8" s="86"/>
      <c r="TGV8" s="86"/>
      <c r="TGW8" s="86"/>
      <c r="TGX8" s="86"/>
      <c r="TGY8" s="86"/>
      <c r="TGZ8" s="86"/>
      <c r="THA8" s="86"/>
      <c r="THB8" s="86"/>
      <c r="THC8" s="86"/>
      <c r="THD8" s="86"/>
      <c r="THE8" s="86"/>
      <c r="THF8" s="86"/>
      <c r="THG8" s="86"/>
      <c r="THH8" s="86"/>
      <c r="THI8" s="86"/>
      <c r="THJ8" s="86"/>
      <c r="THK8" s="86"/>
      <c r="THL8" s="86"/>
      <c r="THM8" s="86"/>
      <c r="THN8" s="86"/>
      <c r="THO8" s="86"/>
      <c r="THP8" s="86"/>
      <c r="THQ8" s="86"/>
      <c r="THR8" s="86"/>
      <c r="THS8" s="86"/>
      <c r="THT8" s="86"/>
      <c r="THU8" s="86"/>
      <c r="THV8" s="86"/>
      <c r="THW8" s="86"/>
      <c r="THX8" s="86"/>
      <c r="THY8" s="86"/>
      <c r="THZ8" s="86"/>
      <c r="TIA8" s="86"/>
      <c r="TIB8" s="86"/>
      <c r="TIC8" s="86"/>
      <c r="TID8" s="86"/>
      <c r="TIE8" s="86"/>
      <c r="TIF8" s="86"/>
      <c r="TIG8" s="86"/>
      <c r="TIH8" s="86"/>
      <c r="TII8" s="86"/>
      <c r="TIJ8" s="86"/>
      <c r="TIK8" s="86"/>
      <c r="TIL8" s="86"/>
      <c r="TIM8" s="86"/>
      <c r="TIN8" s="86"/>
      <c r="TIO8" s="86"/>
      <c r="TIP8" s="86"/>
      <c r="TIQ8" s="86"/>
      <c r="TIR8" s="86"/>
      <c r="TIS8" s="86"/>
      <c r="TIT8" s="86"/>
      <c r="TIU8" s="86"/>
      <c r="TIV8" s="86"/>
      <c r="TIW8" s="86"/>
      <c r="TIX8" s="86"/>
      <c r="TIY8" s="86"/>
      <c r="TIZ8" s="86"/>
      <c r="TJA8" s="86"/>
      <c r="TJB8" s="86"/>
      <c r="TJC8" s="86"/>
      <c r="TJD8" s="86"/>
      <c r="TJE8" s="86"/>
      <c r="TJF8" s="86"/>
      <c r="TJG8" s="86"/>
      <c r="TJH8" s="86"/>
      <c r="TJI8" s="86"/>
      <c r="TJJ8" s="86"/>
      <c r="TJK8" s="86"/>
      <c r="TJL8" s="86"/>
      <c r="TJM8" s="86"/>
      <c r="TJN8" s="86"/>
      <c r="TJO8" s="86"/>
      <c r="TJP8" s="86"/>
      <c r="TJQ8" s="86"/>
      <c r="TJR8" s="86"/>
      <c r="TJS8" s="86"/>
      <c r="TJT8" s="86"/>
      <c r="TJU8" s="86"/>
      <c r="TJV8" s="86"/>
      <c r="TJW8" s="86"/>
      <c r="TJX8" s="86"/>
      <c r="TJY8" s="86"/>
      <c r="TJZ8" s="86"/>
      <c r="TKA8" s="86"/>
      <c r="TKB8" s="86"/>
      <c r="TKC8" s="86"/>
      <c r="TKD8" s="86"/>
      <c r="TKE8" s="86"/>
      <c r="TKF8" s="86"/>
      <c r="TKG8" s="86"/>
      <c r="TKH8" s="86"/>
      <c r="TKI8" s="86"/>
      <c r="TKJ8" s="86"/>
      <c r="TKK8" s="86"/>
      <c r="TKL8" s="86"/>
      <c r="TKM8" s="86"/>
      <c r="TKN8" s="86"/>
      <c r="TKO8" s="86"/>
      <c r="TKP8" s="86"/>
      <c r="TKQ8" s="86"/>
      <c r="TKR8" s="86"/>
      <c r="TKS8" s="86"/>
      <c r="TKT8" s="86"/>
      <c r="TKU8" s="86"/>
      <c r="TKV8" s="86"/>
      <c r="TKW8" s="86"/>
      <c r="TKX8" s="86"/>
      <c r="TKY8" s="86"/>
      <c r="TKZ8" s="86"/>
      <c r="TLA8" s="86"/>
      <c r="TLB8" s="86"/>
      <c r="TLC8" s="86"/>
      <c r="TLD8" s="86"/>
      <c r="TLE8" s="86"/>
      <c r="TLF8" s="86"/>
      <c r="TLG8" s="86"/>
      <c r="TLH8" s="86"/>
      <c r="TLI8" s="86"/>
      <c r="TLJ8" s="86"/>
      <c r="TLK8" s="86"/>
      <c r="TLL8" s="86"/>
      <c r="TLM8" s="86"/>
      <c r="TLN8" s="86"/>
      <c r="TLO8" s="86"/>
      <c r="TLP8" s="86"/>
      <c r="TLQ8" s="86"/>
      <c r="TLR8" s="86"/>
      <c r="TLS8" s="86"/>
      <c r="TLT8" s="86"/>
      <c r="TLU8" s="86"/>
      <c r="TLV8" s="86"/>
      <c r="TLW8" s="86"/>
      <c r="TLX8" s="86"/>
      <c r="TLY8" s="86"/>
      <c r="TLZ8" s="86"/>
      <c r="TMA8" s="86"/>
      <c r="TMB8" s="86"/>
      <c r="TMC8" s="86"/>
      <c r="TMD8" s="86"/>
      <c r="TME8" s="86"/>
      <c r="TMF8" s="86"/>
      <c r="TMG8" s="86"/>
      <c r="TMH8" s="86"/>
      <c r="TMI8" s="86"/>
      <c r="TMJ8" s="86"/>
      <c r="TMK8" s="86"/>
      <c r="TML8" s="86"/>
      <c r="TMM8" s="86"/>
      <c r="TMN8" s="86"/>
      <c r="TMO8" s="86"/>
      <c r="TMP8" s="86"/>
      <c r="TMQ8" s="86"/>
      <c r="TMR8" s="86"/>
      <c r="TMS8" s="86"/>
      <c r="TMT8" s="86"/>
      <c r="TMU8" s="86"/>
      <c r="TMV8" s="86"/>
      <c r="TMW8" s="86"/>
      <c r="TMX8" s="86"/>
      <c r="TMY8" s="86"/>
      <c r="TMZ8" s="86"/>
      <c r="TNA8" s="86"/>
      <c r="TNB8" s="86"/>
      <c r="TNC8" s="86"/>
      <c r="TND8" s="86"/>
      <c r="TNE8" s="86"/>
      <c r="TNF8" s="86"/>
      <c r="TNG8" s="86"/>
      <c r="TNH8" s="86"/>
      <c r="TNI8" s="86"/>
      <c r="TNJ8" s="86"/>
      <c r="TNK8" s="86"/>
      <c r="TNL8" s="86"/>
      <c r="TNM8" s="86"/>
      <c r="TNN8" s="86"/>
      <c r="TNO8" s="86"/>
      <c r="TNP8" s="86"/>
      <c r="TNQ8" s="86"/>
      <c r="TNR8" s="86"/>
      <c r="TNS8" s="86"/>
      <c r="TNT8" s="86"/>
      <c r="TNU8" s="86"/>
      <c r="TNV8" s="86"/>
      <c r="TNW8" s="86"/>
      <c r="TNX8" s="86"/>
      <c r="TNY8" s="86"/>
      <c r="TNZ8" s="86"/>
      <c r="TOA8" s="86"/>
      <c r="TOB8" s="86"/>
      <c r="TOC8" s="86"/>
      <c r="TOD8" s="86"/>
      <c r="TOE8" s="86"/>
      <c r="TOF8" s="86"/>
      <c r="TOG8" s="86"/>
      <c r="TOH8" s="86"/>
      <c r="TOI8" s="86"/>
      <c r="TOJ8" s="86"/>
      <c r="TOK8" s="86"/>
      <c r="TOL8" s="86"/>
      <c r="TOM8" s="86"/>
      <c r="TON8" s="86"/>
      <c r="TOO8" s="86"/>
      <c r="TOP8" s="86"/>
      <c r="TOQ8" s="86"/>
      <c r="TOR8" s="86"/>
      <c r="TOS8" s="86"/>
      <c r="TOT8" s="86"/>
      <c r="TOU8" s="86"/>
      <c r="TOV8" s="86"/>
      <c r="TOW8" s="86"/>
      <c r="TOX8" s="86"/>
      <c r="TOY8" s="86"/>
      <c r="TOZ8" s="86"/>
      <c r="TPA8" s="86"/>
      <c r="TPB8" s="86"/>
      <c r="TPC8" s="86"/>
      <c r="TPD8" s="86"/>
      <c r="TPE8" s="86"/>
      <c r="TPF8" s="86"/>
      <c r="TPG8" s="86"/>
      <c r="TPH8" s="86"/>
      <c r="TPI8" s="86"/>
      <c r="TPJ8" s="86"/>
      <c r="TPK8" s="86"/>
      <c r="TPL8" s="86"/>
      <c r="TPM8" s="86"/>
      <c r="TPN8" s="86"/>
      <c r="TPO8" s="86"/>
      <c r="TPP8" s="86"/>
      <c r="TPQ8" s="86"/>
      <c r="TPR8" s="86"/>
      <c r="TPS8" s="86"/>
      <c r="TPT8" s="86"/>
      <c r="TPU8" s="86"/>
      <c r="TPV8" s="86"/>
      <c r="TPW8" s="86"/>
      <c r="TPX8" s="86"/>
      <c r="TPY8" s="86"/>
      <c r="TPZ8" s="86"/>
      <c r="TQA8" s="86"/>
      <c r="TQB8" s="86"/>
      <c r="TQC8" s="86"/>
      <c r="TQD8" s="86"/>
      <c r="TQE8" s="86"/>
      <c r="TQF8" s="86"/>
      <c r="TQG8" s="86"/>
      <c r="TQH8" s="86"/>
      <c r="TQI8" s="86"/>
      <c r="TQJ8" s="86"/>
      <c r="TQK8" s="86"/>
      <c r="TQL8" s="86"/>
      <c r="TQM8" s="86"/>
      <c r="TQN8" s="86"/>
      <c r="TQO8" s="86"/>
      <c r="TQP8" s="86"/>
      <c r="TQQ8" s="86"/>
      <c r="TQR8" s="86"/>
      <c r="TQS8" s="86"/>
      <c r="TQT8" s="86"/>
      <c r="TQU8" s="86"/>
      <c r="TQV8" s="86"/>
      <c r="TQW8" s="86"/>
      <c r="TQX8" s="86"/>
      <c r="TQY8" s="86"/>
      <c r="TQZ8" s="86"/>
      <c r="TRA8" s="86"/>
      <c r="TRB8" s="86"/>
      <c r="TRC8" s="86"/>
      <c r="TRD8" s="86"/>
      <c r="TRE8" s="86"/>
      <c r="TRF8" s="86"/>
      <c r="TRG8" s="86"/>
      <c r="TRH8" s="86"/>
      <c r="TRI8" s="86"/>
      <c r="TRJ8" s="86"/>
      <c r="TRK8" s="86"/>
      <c r="TRL8" s="86"/>
      <c r="TRM8" s="86"/>
      <c r="TRN8" s="86"/>
      <c r="TRO8" s="86"/>
      <c r="TRP8" s="86"/>
      <c r="TRQ8" s="86"/>
      <c r="TRR8" s="86"/>
      <c r="TRS8" s="86"/>
      <c r="TRT8" s="86"/>
      <c r="TRU8" s="86"/>
      <c r="TRV8" s="86"/>
      <c r="TRW8" s="86"/>
      <c r="TRX8" s="86"/>
      <c r="TRY8" s="86"/>
      <c r="TRZ8" s="86"/>
      <c r="TSA8" s="86"/>
      <c r="TSB8" s="86"/>
      <c r="TSC8" s="86"/>
      <c r="TSD8" s="86"/>
      <c r="TSE8" s="86"/>
      <c r="TSF8" s="86"/>
      <c r="TSG8" s="86"/>
      <c r="TSH8" s="86"/>
      <c r="TSI8" s="86"/>
      <c r="TSJ8" s="86"/>
      <c r="TSK8" s="86"/>
      <c r="TSL8" s="86"/>
      <c r="TSM8" s="86"/>
      <c r="TSN8" s="86"/>
      <c r="TSO8" s="86"/>
      <c r="TSP8" s="86"/>
      <c r="TSQ8" s="86"/>
      <c r="TSR8" s="86"/>
      <c r="TSS8" s="86"/>
      <c r="TST8" s="86"/>
      <c r="TSU8" s="86"/>
      <c r="TSV8" s="86"/>
      <c r="TSW8" s="86"/>
      <c r="TSX8" s="86"/>
      <c r="TSY8" s="86"/>
      <c r="TSZ8" s="86"/>
      <c r="TTA8" s="86"/>
      <c r="TTB8" s="86"/>
      <c r="TTC8" s="86"/>
      <c r="TTD8" s="86"/>
      <c r="TTE8" s="86"/>
      <c r="TTF8" s="86"/>
      <c r="TTG8" s="86"/>
      <c r="TTH8" s="86"/>
      <c r="TTI8" s="86"/>
      <c r="TTJ8" s="86"/>
      <c r="TTK8" s="86"/>
      <c r="TTL8" s="86"/>
      <c r="TTM8" s="86"/>
      <c r="TTN8" s="86"/>
      <c r="TTO8" s="86"/>
      <c r="TTP8" s="86"/>
      <c r="TTQ8" s="86"/>
      <c r="TTR8" s="86"/>
      <c r="TTS8" s="86"/>
      <c r="TTT8" s="86"/>
      <c r="TTU8" s="86"/>
      <c r="TTV8" s="86"/>
      <c r="TTW8" s="86"/>
      <c r="TTX8" s="86"/>
      <c r="TTY8" s="86"/>
      <c r="TTZ8" s="86"/>
      <c r="TUA8" s="86"/>
      <c r="TUB8" s="86"/>
      <c r="TUC8" s="86"/>
      <c r="TUD8" s="86"/>
      <c r="TUE8" s="86"/>
      <c r="TUF8" s="86"/>
      <c r="TUG8" s="86"/>
      <c r="TUH8" s="86"/>
      <c r="TUI8" s="86"/>
      <c r="TUJ8" s="86"/>
      <c r="TUK8" s="86"/>
      <c r="TUL8" s="86"/>
      <c r="TUM8" s="86"/>
      <c r="TUN8" s="86"/>
      <c r="TUO8" s="86"/>
      <c r="TUP8" s="86"/>
      <c r="TUQ8" s="86"/>
      <c r="TUR8" s="86"/>
      <c r="TUS8" s="86"/>
      <c r="TUT8" s="86"/>
      <c r="TUU8" s="86"/>
      <c r="TUV8" s="86"/>
      <c r="TUW8" s="86"/>
      <c r="TUX8" s="86"/>
      <c r="TUY8" s="86"/>
      <c r="TUZ8" s="86"/>
      <c r="TVA8" s="86"/>
      <c r="TVB8" s="86"/>
      <c r="TVC8" s="86"/>
      <c r="TVD8" s="86"/>
      <c r="TVE8" s="86"/>
      <c r="TVF8" s="86"/>
      <c r="TVG8" s="86"/>
      <c r="TVH8" s="86"/>
      <c r="TVI8" s="86"/>
      <c r="TVJ8" s="86"/>
      <c r="TVK8" s="86"/>
      <c r="TVL8" s="86"/>
      <c r="TVM8" s="86"/>
      <c r="TVN8" s="86"/>
      <c r="TVO8" s="86"/>
      <c r="TVP8" s="86"/>
      <c r="TVQ8" s="86"/>
      <c r="TVR8" s="86"/>
      <c r="TVS8" s="86"/>
      <c r="TVT8" s="86"/>
      <c r="TVU8" s="86"/>
      <c r="TVV8" s="86"/>
      <c r="TVW8" s="86"/>
      <c r="TVX8" s="86"/>
      <c r="TVY8" s="86"/>
      <c r="TVZ8" s="86"/>
      <c r="TWA8" s="86"/>
      <c r="TWB8" s="86"/>
      <c r="TWC8" s="86"/>
      <c r="TWD8" s="86"/>
      <c r="TWE8" s="86"/>
      <c r="TWF8" s="86"/>
      <c r="TWG8" s="86"/>
      <c r="TWH8" s="86"/>
      <c r="TWI8" s="86"/>
      <c r="TWJ8" s="86"/>
      <c r="TWK8" s="86"/>
      <c r="TWL8" s="86"/>
      <c r="TWM8" s="86"/>
      <c r="TWN8" s="86"/>
      <c r="TWO8" s="86"/>
      <c r="TWP8" s="86"/>
      <c r="TWQ8" s="86"/>
      <c r="TWR8" s="86"/>
      <c r="TWS8" s="86"/>
      <c r="TWT8" s="86"/>
      <c r="TWU8" s="86"/>
      <c r="TWV8" s="86"/>
      <c r="TWW8" s="86"/>
      <c r="TWX8" s="86"/>
      <c r="TWY8" s="86"/>
      <c r="TWZ8" s="86"/>
      <c r="TXA8" s="86"/>
      <c r="TXB8" s="86"/>
      <c r="TXC8" s="86"/>
      <c r="TXD8" s="86"/>
      <c r="TXE8" s="86"/>
      <c r="TXF8" s="86"/>
      <c r="TXG8" s="86"/>
      <c r="TXH8" s="86"/>
      <c r="TXI8" s="86"/>
      <c r="TXJ8" s="86"/>
      <c r="TXK8" s="86"/>
      <c r="TXL8" s="86"/>
      <c r="TXM8" s="86"/>
      <c r="TXN8" s="86"/>
      <c r="TXO8" s="86"/>
      <c r="TXP8" s="86"/>
      <c r="TXQ8" s="86"/>
      <c r="TXR8" s="86"/>
      <c r="TXS8" s="86"/>
      <c r="TXT8" s="86"/>
      <c r="TXU8" s="86"/>
      <c r="TXV8" s="86"/>
      <c r="TXW8" s="86"/>
      <c r="TXX8" s="86"/>
      <c r="TXY8" s="86"/>
      <c r="TXZ8" s="86"/>
      <c r="TYA8" s="86"/>
      <c r="TYB8" s="86"/>
      <c r="TYC8" s="86"/>
      <c r="TYD8" s="86"/>
      <c r="TYE8" s="86"/>
      <c r="TYF8" s="86"/>
      <c r="TYG8" s="86"/>
      <c r="TYH8" s="86"/>
      <c r="TYI8" s="86"/>
      <c r="TYJ8" s="86"/>
      <c r="TYK8" s="86"/>
      <c r="TYL8" s="86"/>
      <c r="TYM8" s="86"/>
      <c r="TYN8" s="86"/>
      <c r="TYO8" s="86"/>
      <c r="TYP8" s="86"/>
      <c r="TYQ8" s="86"/>
      <c r="TYR8" s="86"/>
      <c r="TYS8" s="86"/>
      <c r="TYT8" s="86"/>
      <c r="TYU8" s="86"/>
      <c r="TYV8" s="86"/>
      <c r="TYW8" s="86"/>
      <c r="TYX8" s="86"/>
      <c r="TYY8" s="86"/>
      <c r="TYZ8" s="86"/>
      <c r="TZA8" s="86"/>
      <c r="TZB8" s="86"/>
      <c r="TZC8" s="86"/>
      <c r="TZD8" s="86"/>
      <c r="TZE8" s="86"/>
      <c r="TZF8" s="86"/>
      <c r="TZG8" s="86"/>
      <c r="TZH8" s="86"/>
      <c r="TZI8" s="86"/>
      <c r="TZJ8" s="86"/>
      <c r="TZK8" s="86"/>
      <c r="TZL8" s="86"/>
      <c r="TZM8" s="86"/>
      <c r="TZN8" s="86"/>
      <c r="TZO8" s="86"/>
      <c r="TZP8" s="86"/>
      <c r="TZQ8" s="86"/>
      <c r="TZR8" s="86"/>
      <c r="TZS8" s="86"/>
      <c r="TZT8" s="86"/>
      <c r="TZU8" s="86"/>
      <c r="TZV8" s="86"/>
      <c r="TZW8" s="86"/>
      <c r="TZX8" s="86"/>
      <c r="TZY8" s="86"/>
      <c r="TZZ8" s="86"/>
      <c r="UAA8" s="86"/>
      <c r="UAB8" s="86"/>
      <c r="UAC8" s="86"/>
      <c r="UAD8" s="86"/>
      <c r="UAE8" s="86"/>
      <c r="UAF8" s="86"/>
      <c r="UAG8" s="86"/>
      <c r="UAH8" s="86"/>
      <c r="UAI8" s="86"/>
      <c r="UAJ8" s="86"/>
      <c r="UAK8" s="86"/>
      <c r="UAL8" s="86"/>
      <c r="UAM8" s="86"/>
      <c r="UAN8" s="86"/>
      <c r="UAO8" s="86"/>
      <c r="UAP8" s="86"/>
      <c r="UAQ8" s="86"/>
      <c r="UAR8" s="86"/>
      <c r="UAS8" s="86"/>
      <c r="UAT8" s="86"/>
      <c r="UAU8" s="86"/>
      <c r="UAV8" s="86"/>
      <c r="UAW8" s="86"/>
      <c r="UAX8" s="86"/>
      <c r="UAY8" s="86"/>
      <c r="UAZ8" s="86"/>
      <c r="UBA8" s="86"/>
      <c r="UBB8" s="86"/>
      <c r="UBC8" s="86"/>
      <c r="UBD8" s="86"/>
      <c r="UBE8" s="86"/>
      <c r="UBF8" s="86"/>
      <c r="UBG8" s="86"/>
      <c r="UBH8" s="86"/>
      <c r="UBI8" s="86"/>
      <c r="UBJ8" s="86"/>
      <c r="UBK8" s="86"/>
      <c r="UBL8" s="86"/>
      <c r="UBM8" s="86"/>
      <c r="UBN8" s="86"/>
      <c r="UBO8" s="86"/>
      <c r="UBP8" s="86"/>
      <c r="UBQ8" s="86"/>
      <c r="UBR8" s="86"/>
      <c r="UBS8" s="86"/>
      <c r="UBT8" s="86"/>
      <c r="UBU8" s="86"/>
      <c r="UBV8" s="86"/>
      <c r="UBW8" s="86"/>
      <c r="UBX8" s="86"/>
      <c r="UBY8" s="86"/>
      <c r="UBZ8" s="86"/>
      <c r="UCA8" s="86"/>
      <c r="UCB8" s="86"/>
      <c r="UCC8" s="86"/>
      <c r="UCD8" s="86"/>
      <c r="UCE8" s="86"/>
      <c r="UCF8" s="86"/>
      <c r="UCG8" s="86"/>
      <c r="UCH8" s="86"/>
      <c r="UCI8" s="86"/>
      <c r="UCJ8" s="86"/>
      <c r="UCK8" s="86"/>
      <c r="UCL8" s="86"/>
      <c r="UCM8" s="86"/>
      <c r="UCN8" s="86"/>
      <c r="UCO8" s="86"/>
      <c r="UCP8" s="86"/>
      <c r="UCQ8" s="86"/>
      <c r="UCR8" s="86"/>
      <c r="UCS8" s="86"/>
      <c r="UCT8" s="86"/>
      <c r="UCU8" s="86"/>
      <c r="UCV8" s="86"/>
      <c r="UCW8" s="86"/>
      <c r="UCX8" s="86"/>
      <c r="UCY8" s="86"/>
      <c r="UCZ8" s="86"/>
      <c r="UDA8" s="86"/>
      <c r="UDB8" s="86"/>
      <c r="UDC8" s="86"/>
      <c r="UDD8" s="86"/>
      <c r="UDE8" s="86"/>
      <c r="UDF8" s="86"/>
      <c r="UDG8" s="86"/>
      <c r="UDH8" s="86"/>
      <c r="UDI8" s="86"/>
      <c r="UDJ8" s="86"/>
      <c r="UDK8" s="86"/>
      <c r="UDL8" s="86"/>
      <c r="UDM8" s="86"/>
      <c r="UDN8" s="86"/>
      <c r="UDO8" s="86"/>
      <c r="UDP8" s="86"/>
      <c r="UDQ8" s="86"/>
      <c r="UDR8" s="86"/>
      <c r="UDS8" s="86"/>
      <c r="UDT8" s="86"/>
      <c r="UDU8" s="86"/>
      <c r="UDV8" s="86"/>
      <c r="UDW8" s="86"/>
      <c r="UDX8" s="86"/>
      <c r="UDY8" s="86"/>
      <c r="UDZ8" s="86"/>
      <c r="UEA8" s="86"/>
      <c r="UEB8" s="86"/>
      <c r="UEC8" s="86"/>
      <c r="UED8" s="86"/>
      <c r="UEE8" s="86"/>
      <c r="UEF8" s="86"/>
      <c r="UEG8" s="86"/>
      <c r="UEH8" s="86"/>
      <c r="UEI8" s="86"/>
      <c r="UEJ8" s="86"/>
      <c r="UEK8" s="86"/>
      <c r="UEL8" s="86"/>
      <c r="UEM8" s="86"/>
      <c r="UEN8" s="86"/>
      <c r="UEO8" s="86"/>
      <c r="UEP8" s="86"/>
      <c r="UEQ8" s="86"/>
      <c r="UER8" s="86"/>
      <c r="UES8" s="86"/>
      <c r="UET8" s="86"/>
      <c r="UEU8" s="86"/>
      <c r="UEV8" s="86"/>
      <c r="UEW8" s="86"/>
      <c r="UEX8" s="86"/>
      <c r="UEY8" s="86"/>
      <c r="UEZ8" s="86"/>
      <c r="UFA8" s="86"/>
      <c r="UFB8" s="86"/>
      <c r="UFC8" s="86"/>
      <c r="UFD8" s="86"/>
      <c r="UFE8" s="86"/>
      <c r="UFF8" s="86"/>
      <c r="UFG8" s="86"/>
      <c r="UFH8" s="86"/>
      <c r="UFI8" s="86"/>
      <c r="UFJ8" s="86"/>
      <c r="UFK8" s="86"/>
      <c r="UFL8" s="86"/>
      <c r="UFM8" s="86"/>
      <c r="UFN8" s="86"/>
      <c r="UFO8" s="86"/>
      <c r="UFP8" s="86"/>
      <c r="UFQ8" s="86"/>
      <c r="UFR8" s="86"/>
      <c r="UFS8" s="86"/>
      <c r="UFT8" s="86"/>
      <c r="UFU8" s="86"/>
      <c r="UFV8" s="86"/>
      <c r="UFW8" s="86"/>
      <c r="UFX8" s="86"/>
      <c r="UFY8" s="86"/>
      <c r="UFZ8" s="86"/>
      <c r="UGA8" s="86"/>
      <c r="UGB8" s="86"/>
      <c r="UGC8" s="86"/>
      <c r="UGD8" s="86"/>
      <c r="UGE8" s="86"/>
      <c r="UGF8" s="86"/>
      <c r="UGG8" s="86"/>
      <c r="UGH8" s="86"/>
      <c r="UGI8" s="86"/>
      <c r="UGJ8" s="86"/>
      <c r="UGK8" s="86"/>
      <c r="UGL8" s="86"/>
      <c r="UGM8" s="86"/>
      <c r="UGN8" s="86"/>
      <c r="UGO8" s="86"/>
      <c r="UGP8" s="86"/>
      <c r="UGQ8" s="86"/>
      <c r="UGR8" s="86"/>
      <c r="UGS8" s="86"/>
      <c r="UGT8" s="86"/>
      <c r="UGU8" s="86"/>
      <c r="UGV8" s="86"/>
      <c r="UGW8" s="86"/>
      <c r="UGX8" s="86"/>
      <c r="UGY8" s="86"/>
      <c r="UGZ8" s="86"/>
      <c r="UHA8" s="86"/>
      <c r="UHB8" s="86"/>
      <c r="UHC8" s="86"/>
      <c r="UHD8" s="86"/>
      <c r="UHE8" s="86"/>
      <c r="UHF8" s="86"/>
      <c r="UHG8" s="86"/>
      <c r="UHH8" s="86"/>
      <c r="UHI8" s="86"/>
      <c r="UHJ8" s="86"/>
      <c r="UHK8" s="86"/>
      <c r="UHL8" s="86"/>
      <c r="UHM8" s="86"/>
      <c r="UHN8" s="86"/>
      <c r="UHO8" s="86"/>
      <c r="UHP8" s="86"/>
      <c r="UHQ8" s="86"/>
      <c r="UHR8" s="86"/>
      <c r="UHS8" s="86"/>
      <c r="UHT8" s="86"/>
      <c r="UHU8" s="86"/>
      <c r="UHV8" s="86"/>
      <c r="UHW8" s="86"/>
      <c r="UHX8" s="86"/>
      <c r="UHY8" s="86"/>
      <c r="UHZ8" s="86"/>
      <c r="UIA8" s="86"/>
      <c r="UIB8" s="86"/>
      <c r="UIC8" s="86"/>
      <c r="UID8" s="86"/>
      <c r="UIE8" s="86"/>
      <c r="UIF8" s="86"/>
      <c r="UIG8" s="86"/>
      <c r="UIH8" s="86"/>
      <c r="UII8" s="86"/>
      <c r="UIJ8" s="86"/>
      <c r="UIK8" s="86"/>
      <c r="UIL8" s="86"/>
      <c r="UIM8" s="86"/>
      <c r="UIN8" s="86"/>
      <c r="UIO8" s="86"/>
      <c r="UIP8" s="86"/>
      <c r="UIQ8" s="86"/>
      <c r="UIR8" s="86"/>
      <c r="UIS8" s="86"/>
      <c r="UIT8" s="86"/>
      <c r="UIU8" s="86"/>
      <c r="UIV8" s="86"/>
      <c r="UIW8" s="86"/>
      <c r="UIX8" s="86"/>
      <c r="UIY8" s="86"/>
      <c r="UIZ8" s="86"/>
      <c r="UJA8" s="86"/>
      <c r="UJB8" s="86"/>
      <c r="UJC8" s="86"/>
      <c r="UJD8" s="86"/>
      <c r="UJE8" s="86"/>
      <c r="UJF8" s="86"/>
      <c r="UJG8" s="86"/>
      <c r="UJH8" s="86"/>
      <c r="UJI8" s="86"/>
      <c r="UJJ8" s="86"/>
      <c r="UJK8" s="86"/>
      <c r="UJL8" s="86"/>
      <c r="UJM8" s="86"/>
      <c r="UJN8" s="86"/>
      <c r="UJO8" s="86"/>
      <c r="UJP8" s="86"/>
      <c r="UJQ8" s="86"/>
      <c r="UJR8" s="86"/>
      <c r="UJS8" s="86"/>
      <c r="UJT8" s="86"/>
      <c r="UJU8" s="86"/>
      <c r="UJV8" s="86"/>
      <c r="UJW8" s="86"/>
      <c r="UJX8" s="86"/>
      <c r="UJY8" s="86"/>
      <c r="UJZ8" s="86"/>
      <c r="UKA8" s="86"/>
      <c r="UKB8" s="86"/>
      <c r="UKC8" s="86"/>
      <c r="UKD8" s="86"/>
      <c r="UKE8" s="86"/>
      <c r="UKF8" s="86"/>
      <c r="UKG8" s="86"/>
      <c r="UKH8" s="86"/>
      <c r="UKI8" s="86"/>
      <c r="UKJ8" s="86"/>
      <c r="UKK8" s="86"/>
      <c r="UKL8" s="86"/>
      <c r="UKM8" s="86"/>
      <c r="UKN8" s="86"/>
      <c r="UKO8" s="86"/>
      <c r="UKP8" s="86"/>
      <c r="UKQ8" s="86"/>
      <c r="UKR8" s="86"/>
      <c r="UKS8" s="86"/>
      <c r="UKT8" s="86"/>
      <c r="UKU8" s="86"/>
      <c r="UKV8" s="86"/>
      <c r="UKW8" s="86"/>
      <c r="UKX8" s="86"/>
      <c r="UKY8" s="86"/>
      <c r="UKZ8" s="86"/>
      <c r="ULA8" s="86"/>
      <c r="ULB8" s="86"/>
      <c r="ULC8" s="86"/>
      <c r="ULD8" s="86"/>
      <c r="ULE8" s="86"/>
      <c r="ULF8" s="86"/>
      <c r="ULG8" s="86"/>
      <c r="ULH8" s="86"/>
      <c r="ULI8" s="86"/>
      <c r="ULJ8" s="86"/>
      <c r="ULK8" s="86"/>
      <c r="ULL8" s="86"/>
      <c r="ULM8" s="86"/>
      <c r="ULN8" s="86"/>
      <c r="ULO8" s="86"/>
      <c r="ULP8" s="86"/>
      <c r="ULQ8" s="86"/>
      <c r="ULR8" s="86"/>
      <c r="ULS8" s="86"/>
      <c r="ULT8" s="86"/>
      <c r="ULU8" s="86"/>
      <c r="ULV8" s="86"/>
      <c r="ULW8" s="86"/>
      <c r="ULX8" s="86"/>
      <c r="ULY8" s="86"/>
      <c r="ULZ8" s="86"/>
      <c r="UMA8" s="86"/>
      <c r="UMB8" s="86"/>
      <c r="UMC8" s="86"/>
      <c r="UMD8" s="86"/>
      <c r="UME8" s="86"/>
      <c r="UMF8" s="86"/>
      <c r="UMG8" s="86"/>
      <c r="UMH8" s="86"/>
      <c r="UMI8" s="86"/>
      <c r="UMJ8" s="86"/>
      <c r="UMK8" s="86"/>
      <c r="UML8" s="86"/>
      <c r="UMM8" s="86"/>
      <c r="UMN8" s="86"/>
      <c r="UMO8" s="86"/>
      <c r="UMP8" s="86"/>
      <c r="UMQ8" s="86"/>
      <c r="UMR8" s="86"/>
      <c r="UMS8" s="86"/>
      <c r="UMT8" s="86"/>
      <c r="UMU8" s="86"/>
      <c r="UMV8" s="86"/>
      <c r="UMW8" s="86"/>
      <c r="UMX8" s="86"/>
      <c r="UMY8" s="86"/>
      <c r="UMZ8" s="86"/>
      <c r="UNA8" s="86"/>
      <c r="UNB8" s="86"/>
      <c r="UNC8" s="86"/>
      <c r="UND8" s="86"/>
      <c r="UNE8" s="86"/>
      <c r="UNF8" s="86"/>
      <c r="UNG8" s="86"/>
      <c r="UNH8" s="86"/>
      <c r="UNI8" s="86"/>
      <c r="UNJ8" s="86"/>
      <c r="UNK8" s="86"/>
      <c r="UNL8" s="86"/>
      <c r="UNM8" s="86"/>
      <c r="UNN8" s="86"/>
      <c r="UNO8" s="86"/>
      <c r="UNP8" s="86"/>
      <c r="UNQ8" s="86"/>
      <c r="UNR8" s="86"/>
      <c r="UNS8" s="86"/>
      <c r="UNT8" s="86"/>
      <c r="UNU8" s="86"/>
      <c r="UNV8" s="86"/>
      <c r="UNW8" s="86"/>
      <c r="UNX8" s="86"/>
      <c r="UNY8" s="86"/>
      <c r="UNZ8" s="86"/>
      <c r="UOA8" s="86"/>
      <c r="UOB8" s="86"/>
      <c r="UOC8" s="86"/>
      <c r="UOD8" s="86"/>
      <c r="UOE8" s="86"/>
      <c r="UOF8" s="86"/>
      <c r="UOG8" s="86"/>
      <c r="UOH8" s="86"/>
      <c r="UOI8" s="86"/>
      <c r="UOJ8" s="86"/>
      <c r="UOK8" s="86"/>
      <c r="UOL8" s="86"/>
      <c r="UOM8" s="86"/>
      <c r="UON8" s="86"/>
      <c r="UOO8" s="86"/>
      <c r="UOP8" s="86"/>
      <c r="UOQ8" s="86"/>
      <c r="UOR8" s="86"/>
      <c r="UOS8" s="86"/>
      <c r="UOT8" s="86"/>
      <c r="UOU8" s="86"/>
      <c r="UOV8" s="86"/>
      <c r="UOW8" s="86"/>
      <c r="UOX8" s="86"/>
      <c r="UOY8" s="86"/>
      <c r="UOZ8" s="86"/>
      <c r="UPA8" s="86"/>
      <c r="UPB8" s="86"/>
      <c r="UPC8" s="86"/>
      <c r="UPD8" s="86"/>
      <c r="UPE8" s="86"/>
      <c r="UPF8" s="86"/>
      <c r="UPG8" s="86"/>
      <c r="UPH8" s="86"/>
      <c r="UPI8" s="86"/>
      <c r="UPJ8" s="86"/>
      <c r="UPK8" s="86"/>
      <c r="UPL8" s="86"/>
      <c r="UPM8" s="86"/>
      <c r="UPN8" s="86"/>
      <c r="UPO8" s="86"/>
      <c r="UPP8" s="86"/>
      <c r="UPQ8" s="86"/>
      <c r="UPR8" s="86"/>
      <c r="UPS8" s="86"/>
      <c r="UPT8" s="86"/>
      <c r="UPU8" s="86"/>
      <c r="UPV8" s="86"/>
      <c r="UPW8" s="86"/>
      <c r="UPX8" s="86"/>
      <c r="UPY8" s="86"/>
      <c r="UPZ8" s="86"/>
      <c r="UQA8" s="86"/>
      <c r="UQB8" s="86"/>
      <c r="UQC8" s="86"/>
      <c r="UQD8" s="86"/>
      <c r="UQE8" s="86"/>
      <c r="UQF8" s="86"/>
      <c r="UQG8" s="86"/>
      <c r="UQH8" s="86"/>
      <c r="UQI8" s="86"/>
      <c r="UQJ8" s="86"/>
      <c r="UQK8" s="86"/>
      <c r="UQL8" s="86"/>
      <c r="UQM8" s="86"/>
      <c r="UQN8" s="86"/>
      <c r="UQO8" s="86"/>
      <c r="UQP8" s="86"/>
      <c r="UQQ8" s="86"/>
      <c r="UQR8" s="86"/>
      <c r="UQS8" s="86"/>
      <c r="UQT8" s="86"/>
      <c r="UQU8" s="86"/>
      <c r="UQV8" s="86"/>
      <c r="UQW8" s="86"/>
      <c r="UQX8" s="86"/>
      <c r="UQY8" s="86"/>
      <c r="UQZ8" s="86"/>
      <c r="URA8" s="86"/>
      <c r="URB8" s="86"/>
      <c r="URC8" s="86"/>
      <c r="URD8" s="86"/>
      <c r="URE8" s="86"/>
      <c r="URF8" s="86"/>
      <c r="URG8" s="86"/>
      <c r="URH8" s="86"/>
      <c r="URI8" s="86"/>
      <c r="URJ8" s="86"/>
      <c r="URK8" s="86"/>
      <c r="URL8" s="86"/>
      <c r="URM8" s="86"/>
      <c r="URN8" s="86"/>
      <c r="URO8" s="86"/>
      <c r="URP8" s="86"/>
      <c r="URQ8" s="86"/>
      <c r="URR8" s="86"/>
      <c r="URS8" s="86"/>
      <c r="URT8" s="86"/>
      <c r="URU8" s="86"/>
      <c r="URV8" s="86"/>
      <c r="URW8" s="86"/>
      <c r="URX8" s="86"/>
      <c r="URY8" s="86"/>
      <c r="URZ8" s="86"/>
      <c r="USA8" s="86"/>
      <c r="USB8" s="86"/>
      <c r="USC8" s="86"/>
      <c r="USD8" s="86"/>
      <c r="USE8" s="86"/>
      <c r="USF8" s="86"/>
      <c r="USG8" s="86"/>
      <c r="USH8" s="86"/>
      <c r="USI8" s="86"/>
      <c r="USJ8" s="86"/>
      <c r="USK8" s="86"/>
      <c r="USL8" s="86"/>
      <c r="USM8" s="86"/>
      <c r="USN8" s="86"/>
      <c r="USO8" s="86"/>
      <c r="USP8" s="86"/>
      <c r="USQ8" s="86"/>
      <c r="USR8" s="86"/>
      <c r="USS8" s="86"/>
      <c r="UST8" s="86"/>
      <c r="USU8" s="86"/>
      <c r="USV8" s="86"/>
      <c r="USW8" s="86"/>
      <c r="USX8" s="86"/>
      <c r="USY8" s="86"/>
      <c r="USZ8" s="86"/>
      <c r="UTA8" s="86"/>
      <c r="UTB8" s="86"/>
      <c r="UTC8" s="86"/>
      <c r="UTD8" s="86"/>
      <c r="UTE8" s="86"/>
      <c r="UTF8" s="86"/>
      <c r="UTG8" s="86"/>
      <c r="UTH8" s="86"/>
      <c r="UTI8" s="86"/>
      <c r="UTJ8" s="86"/>
      <c r="UTK8" s="86"/>
      <c r="UTL8" s="86"/>
      <c r="UTM8" s="86"/>
      <c r="UTN8" s="86"/>
      <c r="UTO8" s="86"/>
      <c r="UTP8" s="86"/>
      <c r="UTQ8" s="86"/>
      <c r="UTR8" s="86"/>
      <c r="UTS8" s="86"/>
      <c r="UTT8" s="86"/>
      <c r="UTU8" s="86"/>
      <c r="UTV8" s="86"/>
      <c r="UTW8" s="86"/>
      <c r="UTX8" s="86"/>
      <c r="UTY8" s="86"/>
      <c r="UTZ8" s="86"/>
      <c r="UUA8" s="86"/>
      <c r="UUB8" s="86"/>
      <c r="UUC8" s="86"/>
      <c r="UUD8" s="86"/>
      <c r="UUE8" s="86"/>
      <c r="UUF8" s="86"/>
      <c r="UUG8" s="86"/>
      <c r="UUH8" s="86"/>
      <c r="UUI8" s="86"/>
      <c r="UUJ8" s="86"/>
      <c r="UUK8" s="86"/>
      <c r="UUL8" s="86"/>
      <c r="UUM8" s="86"/>
      <c r="UUN8" s="86"/>
      <c r="UUO8" s="86"/>
      <c r="UUP8" s="86"/>
      <c r="UUQ8" s="86"/>
      <c r="UUR8" s="86"/>
      <c r="UUS8" s="86"/>
      <c r="UUT8" s="86"/>
      <c r="UUU8" s="86"/>
      <c r="UUV8" s="86"/>
      <c r="UUW8" s="86"/>
      <c r="UUX8" s="86"/>
      <c r="UUY8" s="86"/>
      <c r="UUZ8" s="86"/>
      <c r="UVA8" s="86"/>
      <c r="UVB8" s="86"/>
      <c r="UVC8" s="86"/>
      <c r="UVD8" s="86"/>
      <c r="UVE8" s="86"/>
      <c r="UVF8" s="86"/>
      <c r="UVG8" s="86"/>
      <c r="UVH8" s="86"/>
      <c r="UVI8" s="86"/>
      <c r="UVJ8" s="86"/>
      <c r="UVK8" s="86"/>
      <c r="UVL8" s="86"/>
      <c r="UVM8" s="86"/>
      <c r="UVN8" s="86"/>
      <c r="UVO8" s="86"/>
      <c r="UVP8" s="86"/>
      <c r="UVQ8" s="86"/>
      <c r="UVR8" s="86"/>
      <c r="UVS8" s="86"/>
      <c r="UVT8" s="86"/>
      <c r="UVU8" s="86"/>
      <c r="UVV8" s="86"/>
      <c r="UVW8" s="86"/>
      <c r="UVX8" s="86"/>
      <c r="UVY8" s="86"/>
      <c r="UVZ8" s="86"/>
      <c r="UWA8" s="86"/>
      <c r="UWB8" s="86"/>
      <c r="UWC8" s="86"/>
      <c r="UWD8" s="86"/>
      <c r="UWE8" s="86"/>
      <c r="UWF8" s="86"/>
      <c r="UWG8" s="86"/>
      <c r="UWH8" s="86"/>
      <c r="UWI8" s="86"/>
      <c r="UWJ8" s="86"/>
      <c r="UWK8" s="86"/>
      <c r="UWL8" s="86"/>
      <c r="UWM8" s="86"/>
      <c r="UWN8" s="86"/>
      <c r="UWO8" s="86"/>
      <c r="UWP8" s="86"/>
      <c r="UWQ8" s="86"/>
      <c r="UWR8" s="86"/>
      <c r="UWS8" s="86"/>
      <c r="UWT8" s="86"/>
      <c r="UWU8" s="86"/>
      <c r="UWV8" s="86"/>
      <c r="UWW8" s="86"/>
      <c r="UWX8" s="86"/>
      <c r="UWY8" s="86"/>
      <c r="UWZ8" s="86"/>
      <c r="UXA8" s="86"/>
      <c r="UXB8" s="86"/>
      <c r="UXC8" s="86"/>
      <c r="UXD8" s="86"/>
      <c r="UXE8" s="86"/>
      <c r="UXF8" s="86"/>
      <c r="UXG8" s="86"/>
      <c r="UXH8" s="86"/>
      <c r="UXI8" s="86"/>
      <c r="UXJ8" s="86"/>
      <c r="UXK8" s="86"/>
      <c r="UXL8" s="86"/>
      <c r="UXM8" s="86"/>
      <c r="UXN8" s="86"/>
      <c r="UXO8" s="86"/>
      <c r="UXP8" s="86"/>
      <c r="UXQ8" s="86"/>
      <c r="UXR8" s="86"/>
      <c r="UXS8" s="86"/>
      <c r="UXT8" s="86"/>
      <c r="UXU8" s="86"/>
      <c r="UXV8" s="86"/>
      <c r="UXW8" s="86"/>
      <c r="UXX8" s="86"/>
      <c r="UXY8" s="86"/>
      <c r="UXZ8" s="86"/>
      <c r="UYA8" s="86"/>
      <c r="UYB8" s="86"/>
      <c r="UYC8" s="86"/>
      <c r="UYD8" s="86"/>
      <c r="UYE8" s="86"/>
      <c r="UYF8" s="86"/>
      <c r="UYG8" s="86"/>
      <c r="UYH8" s="86"/>
      <c r="UYI8" s="86"/>
      <c r="UYJ8" s="86"/>
      <c r="UYK8" s="86"/>
      <c r="UYL8" s="86"/>
      <c r="UYM8" s="86"/>
      <c r="UYN8" s="86"/>
      <c r="UYO8" s="86"/>
      <c r="UYP8" s="86"/>
      <c r="UYQ8" s="86"/>
      <c r="UYR8" s="86"/>
      <c r="UYS8" s="86"/>
      <c r="UYT8" s="86"/>
      <c r="UYU8" s="86"/>
      <c r="UYV8" s="86"/>
      <c r="UYW8" s="86"/>
      <c r="UYX8" s="86"/>
      <c r="UYY8" s="86"/>
      <c r="UYZ8" s="86"/>
      <c r="UZA8" s="86"/>
      <c r="UZB8" s="86"/>
      <c r="UZC8" s="86"/>
      <c r="UZD8" s="86"/>
      <c r="UZE8" s="86"/>
      <c r="UZF8" s="86"/>
      <c r="UZG8" s="86"/>
      <c r="UZH8" s="86"/>
      <c r="UZI8" s="86"/>
      <c r="UZJ8" s="86"/>
      <c r="UZK8" s="86"/>
      <c r="UZL8" s="86"/>
      <c r="UZM8" s="86"/>
      <c r="UZN8" s="86"/>
      <c r="UZO8" s="86"/>
      <c r="UZP8" s="86"/>
      <c r="UZQ8" s="86"/>
      <c r="UZR8" s="86"/>
      <c r="UZS8" s="86"/>
      <c r="UZT8" s="86"/>
      <c r="UZU8" s="86"/>
      <c r="UZV8" s="86"/>
      <c r="UZW8" s="86"/>
      <c r="UZX8" s="86"/>
      <c r="UZY8" s="86"/>
      <c r="UZZ8" s="86"/>
      <c r="VAA8" s="86"/>
      <c r="VAB8" s="86"/>
      <c r="VAC8" s="86"/>
      <c r="VAD8" s="86"/>
      <c r="VAE8" s="86"/>
      <c r="VAF8" s="86"/>
      <c r="VAG8" s="86"/>
      <c r="VAH8" s="86"/>
      <c r="VAI8" s="86"/>
      <c r="VAJ8" s="86"/>
      <c r="VAK8" s="86"/>
      <c r="VAL8" s="86"/>
      <c r="VAM8" s="86"/>
      <c r="VAN8" s="86"/>
      <c r="VAO8" s="86"/>
      <c r="VAP8" s="86"/>
      <c r="VAQ8" s="86"/>
      <c r="VAR8" s="86"/>
      <c r="VAS8" s="86"/>
      <c r="VAT8" s="86"/>
      <c r="VAU8" s="86"/>
      <c r="VAV8" s="86"/>
      <c r="VAW8" s="86"/>
      <c r="VAX8" s="86"/>
      <c r="VAY8" s="86"/>
      <c r="VAZ8" s="86"/>
      <c r="VBA8" s="86"/>
      <c r="VBB8" s="86"/>
      <c r="VBC8" s="86"/>
      <c r="VBD8" s="86"/>
      <c r="VBE8" s="86"/>
      <c r="VBF8" s="86"/>
      <c r="VBG8" s="86"/>
      <c r="VBH8" s="86"/>
      <c r="VBI8" s="86"/>
      <c r="VBJ8" s="86"/>
      <c r="VBK8" s="86"/>
      <c r="VBL8" s="86"/>
      <c r="VBM8" s="86"/>
      <c r="VBN8" s="86"/>
      <c r="VBO8" s="86"/>
      <c r="VBP8" s="86"/>
      <c r="VBQ8" s="86"/>
      <c r="VBR8" s="86"/>
      <c r="VBS8" s="86"/>
      <c r="VBT8" s="86"/>
      <c r="VBU8" s="86"/>
      <c r="VBV8" s="86"/>
      <c r="VBW8" s="86"/>
      <c r="VBX8" s="86"/>
      <c r="VBY8" s="86"/>
      <c r="VBZ8" s="86"/>
      <c r="VCA8" s="86"/>
      <c r="VCB8" s="86"/>
      <c r="VCC8" s="86"/>
      <c r="VCD8" s="86"/>
      <c r="VCE8" s="86"/>
      <c r="VCF8" s="86"/>
      <c r="VCG8" s="86"/>
      <c r="VCH8" s="86"/>
      <c r="VCI8" s="86"/>
      <c r="VCJ8" s="86"/>
      <c r="VCK8" s="86"/>
      <c r="VCL8" s="86"/>
      <c r="VCM8" s="86"/>
      <c r="VCN8" s="86"/>
      <c r="VCO8" s="86"/>
      <c r="VCP8" s="86"/>
      <c r="VCQ8" s="86"/>
      <c r="VCR8" s="86"/>
      <c r="VCS8" s="86"/>
      <c r="VCT8" s="86"/>
      <c r="VCU8" s="86"/>
      <c r="VCV8" s="86"/>
      <c r="VCW8" s="86"/>
      <c r="VCX8" s="86"/>
      <c r="VCY8" s="86"/>
      <c r="VCZ8" s="86"/>
      <c r="VDA8" s="86"/>
      <c r="VDB8" s="86"/>
      <c r="VDC8" s="86"/>
      <c r="VDD8" s="86"/>
      <c r="VDE8" s="86"/>
      <c r="VDF8" s="86"/>
      <c r="VDG8" s="86"/>
      <c r="VDH8" s="86"/>
      <c r="VDI8" s="86"/>
      <c r="VDJ8" s="86"/>
      <c r="VDK8" s="86"/>
      <c r="VDL8" s="86"/>
      <c r="VDM8" s="86"/>
      <c r="VDN8" s="86"/>
      <c r="VDO8" s="86"/>
      <c r="VDP8" s="86"/>
      <c r="VDQ8" s="86"/>
      <c r="VDR8" s="86"/>
      <c r="VDS8" s="86"/>
      <c r="VDT8" s="86"/>
      <c r="VDU8" s="86"/>
      <c r="VDV8" s="86"/>
      <c r="VDW8" s="86"/>
      <c r="VDX8" s="86"/>
      <c r="VDY8" s="86"/>
      <c r="VDZ8" s="86"/>
      <c r="VEA8" s="86"/>
      <c r="VEB8" s="86"/>
      <c r="VEC8" s="86"/>
      <c r="VED8" s="86"/>
      <c r="VEE8" s="86"/>
      <c r="VEF8" s="86"/>
      <c r="VEG8" s="86"/>
      <c r="VEH8" s="86"/>
      <c r="VEI8" s="86"/>
      <c r="VEJ8" s="86"/>
      <c r="VEK8" s="86"/>
      <c r="VEL8" s="86"/>
      <c r="VEM8" s="86"/>
      <c r="VEN8" s="86"/>
      <c r="VEO8" s="86"/>
      <c r="VEP8" s="86"/>
      <c r="VEQ8" s="86"/>
      <c r="VER8" s="86"/>
      <c r="VES8" s="86"/>
      <c r="VET8" s="86"/>
      <c r="VEU8" s="86"/>
      <c r="VEV8" s="86"/>
      <c r="VEW8" s="86"/>
      <c r="VEX8" s="86"/>
      <c r="VEY8" s="86"/>
      <c r="VEZ8" s="86"/>
      <c r="VFA8" s="86"/>
      <c r="VFB8" s="86"/>
      <c r="VFC8" s="86"/>
      <c r="VFD8" s="86"/>
      <c r="VFE8" s="86"/>
      <c r="VFF8" s="86"/>
      <c r="VFG8" s="86"/>
      <c r="VFH8" s="86"/>
      <c r="VFI8" s="86"/>
      <c r="VFJ8" s="86"/>
      <c r="VFK8" s="86"/>
      <c r="VFL8" s="86"/>
      <c r="VFM8" s="86"/>
      <c r="VFN8" s="86"/>
      <c r="VFO8" s="86"/>
      <c r="VFP8" s="86"/>
      <c r="VFQ8" s="86"/>
      <c r="VFR8" s="86"/>
      <c r="VFS8" s="86"/>
      <c r="VFT8" s="86"/>
      <c r="VFU8" s="86"/>
      <c r="VFV8" s="86"/>
      <c r="VFW8" s="86"/>
      <c r="VFX8" s="86"/>
      <c r="VFY8" s="86"/>
      <c r="VFZ8" s="86"/>
      <c r="VGA8" s="86"/>
      <c r="VGB8" s="86"/>
      <c r="VGC8" s="86"/>
      <c r="VGD8" s="86"/>
      <c r="VGE8" s="86"/>
      <c r="VGF8" s="86"/>
      <c r="VGG8" s="86"/>
      <c r="VGH8" s="86"/>
      <c r="VGI8" s="86"/>
      <c r="VGJ8" s="86"/>
      <c r="VGK8" s="86"/>
      <c r="VGL8" s="86"/>
      <c r="VGM8" s="86"/>
      <c r="VGN8" s="86"/>
      <c r="VGO8" s="86"/>
      <c r="VGP8" s="86"/>
      <c r="VGQ8" s="86"/>
      <c r="VGR8" s="86"/>
      <c r="VGS8" s="86"/>
      <c r="VGT8" s="86"/>
      <c r="VGU8" s="86"/>
      <c r="VGV8" s="86"/>
      <c r="VGW8" s="86"/>
      <c r="VGX8" s="86"/>
      <c r="VGY8" s="86"/>
      <c r="VGZ8" s="86"/>
      <c r="VHA8" s="86"/>
      <c r="VHB8" s="86"/>
      <c r="VHC8" s="86"/>
      <c r="VHD8" s="86"/>
      <c r="VHE8" s="86"/>
      <c r="VHF8" s="86"/>
      <c r="VHG8" s="86"/>
      <c r="VHH8" s="86"/>
      <c r="VHI8" s="86"/>
      <c r="VHJ8" s="86"/>
      <c r="VHK8" s="86"/>
      <c r="VHL8" s="86"/>
      <c r="VHM8" s="86"/>
      <c r="VHN8" s="86"/>
      <c r="VHO8" s="86"/>
      <c r="VHP8" s="86"/>
      <c r="VHQ8" s="86"/>
      <c r="VHR8" s="86"/>
      <c r="VHS8" s="86"/>
      <c r="VHT8" s="86"/>
      <c r="VHU8" s="86"/>
      <c r="VHV8" s="86"/>
      <c r="VHW8" s="86"/>
      <c r="VHX8" s="86"/>
      <c r="VHY8" s="86"/>
      <c r="VHZ8" s="86"/>
      <c r="VIA8" s="86"/>
      <c r="VIB8" s="86"/>
      <c r="VIC8" s="86"/>
      <c r="VID8" s="86"/>
      <c r="VIE8" s="86"/>
      <c r="VIF8" s="86"/>
      <c r="VIG8" s="86"/>
      <c r="VIH8" s="86"/>
      <c r="VII8" s="86"/>
      <c r="VIJ8" s="86"/>
      <c r="VIK8" s="86"/>
      <c r="VIL8" s="86"/>
      <c r="VIM8" s="86"/>
      <c r="VIN8" s="86"/>
      <c r="VIO8" s="86"/>
      <c r="VIP8" s="86"/>
      <c r="VIQ8" s="86"/>
      <c r="VIR8" s="86"/>
      <c r="VIS8" s="86"/>
      <c r="VIT8" s="86"/>
      <c r="VIU8" s="86"/>
      <c r="VIV8" s="86"/>
      <c r="VIW8" s="86"/>
      <c r="VIX8" s="86"/>
      <c r="VIY8" s="86"/>
      <c r="VIZ8" s="86"/>
      <c r="VJA8" s="86"/>
      <c r="VJB8" s="86"/>
      <c r="VJC8" s="86"/>
      <c r="VJD8" s="86"/>
      <c r="VJE8" s="86"/>
      <c r="VJF8" s="86"/>
      <c r="VJG8" s="86"/>
      <c r="VJH8" s="86"/>
      <c r="VJI8" s="86"/>
      <c r="VJJ8" s="86"/>
      <c r="VJK8" s="86"/>
      <c r="VJL8" s="86"/>
      <c r="VJM8" s="86"/>
      <c r="VJN8" s="86"/>
      <c r="VJO8" s="86"/>
      <c r="VJP8" s="86"/>
      <c r="VJQ8" s="86"/>
      <c r="VJR8" s="86"/>
      <c r="VJS8" s="86"/>
      <c r="VJT8" s="86"/>
      <c r="VJU8" s="86"/>
      <c r="VJV8" s="86"/>
      <c r="VJW8" s="86"/>
      <c r="VJX8" s="86"/>
      <c r="VJY8" s="86"/>
      <c r="VJZ8" s="86"/>
      <c r="VKA8" s="86"/>
      <c r="VKB8" s="86"/>
      <c r="VKC8" s="86"/>
      <c r="VKD8" s="86"/>
      <c r="VKE8" s="86"/>
      <c r="VKF8" s="86"/>
      <c r="VKG8" s="86"/>
      <c r="VKH8" s="86"/>
      <c r="VKI8" s="86"/>
      <c r="VKJ8" s="86"/>
      <c r="VKK8" s="86"/>
      <c r="VKL8" s="86"/>
      <c r="VKM8" s="86"/>
      <c r="VKN8" s="86"/>
      <c r="VKO8" s="86"/>
      <c r="VKP8" s="86"/>
      <c r="VKQ8" s="86"/>
      <c r="VKR8" s="86"/>
      <c r="VKS8" s="86"/>
      <c r="VKT8" s="86"/>
      <c r="VKU8" s="86"/>
      <c r="VKV8" s="86"/>
      <c r="VKW8" s="86"/>
      <c r="VKX8" s="86"/>
      <c r="VKY8" s="86"/>
      <c r="VKZ8" s="86"/>
      <c r="VLA8" s="86"/>
      <c r="VLB8" s="86"/>
      <c r="VLC8" s="86"/>
      <c r="VLD8" s="86"/>
      <c r="VLE8" s="86"/>
      <c r="VLF8" s="86"/>
      <c r="VLG8" s="86"/>
      <c r="VLH8" s="86"/>
      <c r="VLI8" s="86"/>
      <c r="VLJ8" s="86"/>
      <c r="VLK8" s="86"/>
      <c r="VLL8" s="86"/>
      <c r="VLM8" s="86"/>
      <c r="VLN8" s="86"/>
      <c r="VLO8" s="86"/>
      <c r="VLP8" s="86"/>
      <c r="VLQ8" s="86"/>
      <c r="VLR8" s="86"/>
      <c r="VLS8" s="86"/>
      <c r="VLT8" s="86"/>
      <c r="VLU8" s="86"/>
      <c r="VLV8" s="86"/>
      <c r="VLW8" s="86"/>
      <c r="VLX8" s="86"/>
      <c r="VLY8" s="86"/>
      <c r="VLZ8" s="86"/>
      <c r="VMA8" s="86"/>
      <c r="VMB8" s="86"/>
      <c r="VMC8" s="86"/>
      <c r="VMD8" s="86"/>
      <c r="VME8" s="86"/>
      <c r="VMF8" s="86"/>
      <c r="VMG8" s="86"/>
      <c r="VMH8" s="86"/>
      <c r="VMI8" s="86"/>
      <c r="VMJ8" s="86"/>
      <c r="VMK8" s="86"/>
      <c r="VML8" s="86"/>
      <c r="VMM8" s="86"/>
      <c r="VMN8" s="86"/>
      <c r="VMO8" s="86"/>
      <c r="VMP8" s="86"/>
      <c r="VMQ8" s="86"/>
      <c r="VMR8" s="86"/>
      <c r="VMS8" s="86"/>
      <c r="VMT8" s="86"/>
      <c r="VMU8" s="86"/>
      <c r="VMV8" s="86"/>
      <c r="VMW8" s="86"/>
      <c r="VMX8" s="86"/>
      <c r="VMY8" s="86"/>
      <c r="VMZ8" s="86"/>
      <c r="VNA8" s="86"/>
      <c r="VNB8" s="86"/>
      <c r="VNC8" s="86"/>
      <c r="VND8" s="86"/>
      <c r="VNE8" s="86"/>
      <c r="VNF8" s="86"/>
      <c r="VNG8" s="86"/>
      <c r="VNH8" s="86"/>
      <c r="VNI8" s="86"/>
      <c r="VNJ8" s="86"/>
      <c r="VNK8" s="86"/>
      <c r="VNL8" s="86"/>
      <c r="VNM8" s="86"/>
      <c r="VNN8" s="86"/>
      <c r="VNO8" s="86"/>
      <c r="VNP8" s="86"/>
      <c r="VNQ8" s="86"/>
      <c r="VNR8" s="86"/>
      <c r="VNS8" s="86"/>
      <c r="VNT8" s="86"/>
      <c r="VNU8" s="86"/>
      <c r="VNV8" s="86"/>
      <c r="VNW8" s="86"/>
      <c r="VNX8" s="86"/>
      <c r="VNY8" s="86"/>
      <c r="VNZ8" s="86"/>
      <c r="VOA8" s="86"/>
      <c r="VOB8" s="86"/>
      <c r="VOC8" s="86"/>
      <c r="VOD8" s="86"/>
      <c r="VOE8" s="86"/>
      <c r="VOF8" s="86"/>
      <c r="VOG8" s="86"/>
      <c r="VOH8" s="86"/>
      <c r="VOI8" s="86"/>
      <c r="VOJ8" s="86"/>
      <c r="VOK8" s="86"/>
      <c r="VOL8" s="86"/>
      <c r="VOM8" s="86"/>
      <c r="VON8" s="86"/>
      <c r="VOO8" s="86"/>
      <c r="VOP8" s="86"/>
      <c r="VOQ8" s="86"/>
      <c r="VOR8" s="86"/>
      <c r="VOS8" s="86"/>
      <c r="VOT8" s="86"/>
      <c r="VOU8" s="86"/>
      <c r="VOV8" s="86"/>
      <c r="VOW8" s="86"/>
      <c r="VOX8" s="86"/>
      <c r="VOY8" s="86"/>
      <c r="VOZ8" s="86"/>
      <c r="VPA8" s="86"/>
      <c r="VPB8" s="86"/>
      <c r="VPC8" s="86"/>
      <c r="VPD8" s="86"/>
      <c r="VPE8" s="86"/>
      <c r="VPF8" s="86"/>
      <c r="VPG8" s="86"/>
      <c r="VPH8" s="86"/>
      <c r="VPI8" s="86"/>
      <c r="VPJ8" s="86"/>
      <c r="VPK8" s="86"/>
      <c r="VPL8" s="86"/>
      <c r="VPM8" s="86"/>
      <c r="VPN8" s="86"/>
      <c r="VPO8" s="86"/>
      <c r="VPP8" s="86"/>
      <c r="VPQ8" s="86"/>
      <c r="VPR8" s="86"/>
      <c r="VPS8" s="86"/>
      <c r="VPT8" s="86"/>
      <c r="VPU8" s="86"/>
      <c r="VPV8" s="86"/>
      <c r="VPW8" s="86"/>
      <c r="VPX8" s="86"/>
      <c r="VPY8" s="86"/>
      <c r="VPZ8" s="86"/>
      <c r="VQA8" s="86"/>
      <c r="VQB8" s="86"/>
      <c r="VQC8" s="86"/>
      <c r="VQD8" s="86"/>
      <c r="VQE8" s="86"/>
      <c r="VQF8" s="86"/>
      <c r="VQG8" s="86"/>
      <c r="VQH8" s="86"/>
      <c r="VQI8" s="86"/>
      <c r="VQJ8" s="86"/>
      <c r="VQK8" s="86"/>
      <c r="VQL8" s="86"/>
      <c r="VQM8" s="86"/>
      <c r="VQN8" s="86"/>
      <c r="VQO8" s="86"/>
      <c r="VQP8" s="86"/>
      <c r="VQQ8" s="86"/>
      <c r="VQR8" s="86"/>
      <c r="VQS8" s="86"/>
      <c r="VQT8" s="86"/>
      <c r="VQU8" s="86"/>
      <c r="VQV8" s="86"/>
      <c r="VQW8" s="86"/>
      <c r="VQX8" s="86"/>
      <c r="VQY8" s="86"/>
      <c r="VQZ8" s="86"/>
      <c r="VRA8" s="86"/>
      <c r="VRB8" s="86"/>
      <c r="VRC8" s="86"/>
      <c r="VRD8" s="86"/>
      <c r="VRE8" s="86"/>
      <c r="VRF8" s="86"/>
      <c r="VRG8" s="86"/>
      <c r="VRH8" s="86"/>
      <c r="VRI8" s="86"/>
      <c r="VRJ8" s="86"/>
      <c r="VRK8" s="86"/>
      <c r="VRL8" s="86"/>
      <c r="VRM8" s="86"/>
      <c r="VRN8" s="86"/>
      <c r="VRO8" s="86"/>
      <c r="VRP8" s="86"/>
      <c r="VRQ8" s="86"/>
      <c r="VRR8" s="86"/>
      <c r="VRS8" s="86"/>
      <c r="VRT8" s="86"/>
      <c r="VRU8" s="86"/>
      <c r="VRV8" s="86"/>
      <c r="VRW8" s="86"/>
      <c r="VRX8" s="86"/>
      <c r="VRY8" s="86"/>
      <c r="VRZ8" s="86"/>
      <c r="VSA8" s="86"/>
      <c r="VSB8" s="86"/>
      <c r="VSC8" s="86"/>
      <c r="VSD8" s="86"/>
      <c r="VSE8" s="86"/>
      <c r="VSF8" s="86"/>
      <c r="VSG8" s="86"/>
      <c r="VSH8" s="86"/>
      <c r="VSI8" s="86"/>
      <c r="VSJ8" s="86"/>
      <c r="VSK8" s="86"/>
      <c r="VSL8" s="86"/>
      <c r="VSM8" s="86"/>
      <c r="VSN8" s="86"/>
      <c r="VSO8" s="86"/>
      <c r="VSP8" s="86"/>
      <c r="VSQ8" s="86"/>
      <c r="VSR8" s="86"/>
      <c r="VSS8" s="86"/>
      <c r="VST8" s="86"/>
      <c r="VSU8" s="86"/>
      <c r="VSV8" s="86"/>
      <c r="VSW8" s="86"/>
      <c r="VSX8" s="86"/>
      <c r="VSY8" s="86"/>
      <c r="VSZ8" s="86"/>
      <c r="VTA8" s="86"/>
      <c r="VTB8" s="86"/>
      <c r="VTC8" s="86"/>
      <c r="VTD8" s="86"/>
      <c r="VTE8" s="86"/>
      <c r="VTF8" s="86"/>
      <c r="VTG8" s="86"/>
      <c r="VTH8" s="86"/>
      <c r="VTI8" s="86"/>
      <c r="VTJ8" s="86"/>
      <c r="VTK8" s="86"/>
      <c r="VTL8" s="86"/>
      <c r="VTM8" s="86"/>
      <c r="VTN8" s="86"/>
      <c r="VTO8" s="86"/>
      <c r="VTP8" s="86"/>
      <c r="VTQ8" s="86"/>
      <c r="VTR8" s="86"/>
      <c r="VTS8" s="86"/>
      <c r="VTT8" s="86"/>
      <c r="VTU8" s="86"/>
      <c r="VTV8" s="86"/>
      <c r="VTW8" s="86"/>
      <c r="VTX8" s="86"/>
      <c r="VTY8" s="86"/>
      <c r="VTZ8" s="86"/>
      <c r="VUA8" s="86"/>
      <c r="VUB8" s="86"/>
      <c r="VUC8" s="86"/>
      <c r="VUD8" s="86"/>
      <c r="VUE8" s="86"/>
      <c r="VUF8" s="86"/>
      <c r="VUG8" s="86"/>
      <c r="VUH8" s="86"/>
      <c r="VUI8" s="86"/>
      <c r="VUJ8" s="86"/>
      <c r="VUK8" s="86"/>
      <c r="VUL8" s="86"/>
      <c r="VUM8" s="86"/>
      <c r="VUN8" s="86"/>
      <c r="VUO8" s="86"/>
      <c r="VUP8" s="86"/>
      <c r="VUQ8" s="86"/>
      <c r="VUR8" s="86"/>
      <c r="VUS8" s="86"/>
      <c r="VUT8" s="86"/>
      <c r="VUU8" s="86"/>
      <c r="VUV8" s="86"/>
      <c r="VUW8" s="86"/>
      <c r="VUX8" s="86"/>
      <c r="VUY8" s="86"/>
      <c r="VUZ8" s="86"/>
      <c r="VVA8" s="86"/>
      <c r="VVB8" s="86"/>
      <c r="VVC8" s="86"/>
      <c r="VVD8" s="86"/>
      <c r="VVE8" s="86"/>
      <c r="VVF8" s="86"/>
      <c r="VVG8" s="86"/>
      <c r="VVH8" s="86"/>
      <c r="VVI8" s="86"/>
      <c r="VVJ8" s="86"/>
      <c r="VVK8" s="86"/>
      <c r="VVL8" s="86"/>
      <c r="VVM8" s="86"/>
      <c r="VVN8" s="86"/>
      <c r="VVO8" s="86"/>
      <c r="VVP8" s="86"/>
      <c r="VVQ8" s="86"/>
      <c r="VVR8" s="86"/>
      <c r="VVS8" s="86"/>
      <c r="VVT8" s="86"/>
      <c r="VVU8" s="86"/>
      <c r="VVV8" s="86"/>
      <c r="VVW8" s="86"/>
      <c r="VVX8" s="86"/>
      <c r="VVY8" s="86"/>
      <c r="VVZ8" s="86"/>
      <c r="VWA8" s="86"/>
      <c r="VWB8" s="86"/>
      <c r="VWC8" s="86"/>
      <c r="VWD8" s="86"/>
      <c r="VWE8" s="86"/>
      <c r="VWF8" s="86"/>
      <c r="VWG8" s="86"/>
      <c r="VWH8" s="86"/>
      <c r="VWI8" s="86"/>
      <c r="VWJ8" s="86"/>
      <c r="VWK8" s="86"/>
      <c r="VWL8" s="86"/>
      <c r="VWM8" s="86"/>
      <c r="VWN8" s="86"/>
      <c r="VWO8" s="86"/>
      <c r="VWP8" s="86"/>
      <c r="VWQ8" s="86"/>
      <c r="VWR8" s="86"/>
      <c r="VWS8" s="86"/>
      <c r="VWT8" s="86"/>
      <c r="VWU8" s="86"/>
      <c r="VWV8" s="86"/>
      <c r="VWW8" s="86"/>
      <c r="VWX8" s="86"/>
      <c r="VWY8" s="86"/>
      <c r="VWZ8" s="86"/>
      <c r="VXA8" s="86"/>
      <c r="VXB8" s="86"/>
      <c r="VXC8" s="86"/>
      <c r="VXD8" s="86"/>
      <c r="VXE8" s="86"/>
      <c r="VXF8" s="86"/>
      <c r="VXG8" s="86"/>
      <c r="VXH8" s="86"/>
      <c r="VXI8" s="86"/>
      <c r="VXJ8" s="86"/>
      <c r="VXK8" s="86"/>
      <c r="VXL8" s="86"/>
      <c r="VXM8" s="86"/>
      <c r="VXN8" s="86"/>
      <c r="VXO8" s="86"/>
      <c r="VXP8" s="86"/>
      <c r="VXQ8" s="86"/>
      <c r="VXR8" s="86"/>
      <c r="VXS8" s="86"/>
      <c r="VXT8" s="86"/>
      <c r="VXU8" s="86"/>
      <c r="VXV8" s="86"/>
      <c r="VXW8" s="86"/>
      <c r="VXX8" s="86"/>
      <c r="VXY8" s="86"/>
      <c r="VXZ8" s="86"/>
      <c r="VYA8" s="86"/>
      <c r="VYB8" s="86"/>
      <c r="VYC8" s="86"/>
      <c r="VYD8" s="86"/>
      <c r="VYE8" s="86"/>
      <c r="VYF8" s="86"/>
      <c r="VYG8" s="86"/>
      <c r="VYH8" s="86"/>
      <c r="VYI8" s="86"/>
      <c r="VYJ8" s="86"/>
      <c r="VYK8" s="86"/>
      <c r="VYL8" s="86"/>
      <c r="VYM8" s="86"/>
      <c r="VYN8" s="86"/>
      <c r="VYO8" s="86"/>
      <c r="VYP8" s="86"/>
      <c r="VYQ8" s="86"/>
      <c r="VYR8" s="86"/>
      <c r="VYS8" s="86"/>
      <c r="VYT8" s="86"/>
      <c r="VYU8" s="86"/>
      <c r="VYV8" s="86"/>
      <c r="VYW8" s="86"/>
      <c r="VYX8" s="86"/>
      <c r="VYY8" s="86"/>
      <c r="VYZ8" s="86"/>
      <c r="VZA8" s="86"/>
      <c r="VZB8" s="86"/>
      <c r="VZC8" s="86"/>
      <c r="VZD8" s="86"/>
      <c r="VZE8" s="86"/>
      <c r="VZF8" s="86"/>
      <c r="VZG8" s="86"/>
      <c r="VZH8" s="86"/>
      <c r="VZI8" s="86"/>
      <c r="VZJ8" s="86"/>
      <c r="VZK8" s="86"/>
      <c r="VZL8" s="86"/>
      <c r="VZM8" s="86"/>
      <c r="VZN8" s="86"/>
      <c r="VZO8" s="86"/>
      <c r="VZP8" s="86"/>
      <c r="VZQ8" s="86"/>
      <c r="VZR8" s="86"/>
      <c r="VZS8" s="86"/>
      <c r="VZT8" s="86"/>
      <c r="VZU8" s="86"/>
      <c r="VZV8" s="86"/>
      <c r="VZW8" s="86"/>
      <c r="VZX8" s="86"/>
      <c r="VZY8" s="86"/>
      <c r="VZZ8" s="86"/>
      <c r="WAA8" s="86"/>
      <c r="WAB8" s="86"/>
      <c r="WAC8" s="86"/>
      <c r="WAD8" s="86"/>
      <c r="WAE8" s="86"/>
      <c r="WAF8" s="86"/>
      <c r="WAG8" s="86"/>
      <c r="WAH8" s="86"/>
      <c r="WAI8" s="86"/>
      <c r="WAJ8" s="86"/>
      <c r="WAK8" s="86"/>
      <c r="WAL8" s="86"/>
      <c r="WAM8" s="86"/>
      <c r="WAN8" s="86"/>
      <c r="WAO8" s="86"/>
      <c r="WAP8" s="86"/>
      <c r="WAQ8" s="86"/>
      <c r="WAR8" s="86"/>
      <c r="WAS8" s="86"/>
      <c r="WAT8" s="86"/>
      <c r="WAU8" s="86"/>
      <c r="WAV8" s="86"/>
      <c r="WAW8" s="86"/>
      <c r="WAX8" s="86"/>
      <c r="WAY8" s="86"/>
      <c r="WAZ8" s="86"/>
      <c r="WBA8" s="86"/>
      <c r="WBB8" s="86"/>
      <c r="WBC8" s="86"/>
      <c r="WBD8" s="86"/>
      <c r="WBE8" s="86"/>
      <c r="WBF8" s="86"/>
      <c r="WBG8" s="86"/>
      <c r="WBH8" s="86"/>
      <c r="WBI8" s="86"/>
      <c r="WBJ8" s="86"/>
      <c r="WBK8" s="86"/>
      <c r="WBL8" s="86"/>
      <c r="WBM8" s="86"/>
      <c r="WBN8" s="86"/>
      <c r="WBO8" s="86"/>
      <c r="WBP8" s="86"/>
      <c r="WBQ8" s="86"/>
      <c r="WBR8" s="86"/>
      <c r="WBS8" s="86"/>
      <c r="WBT8" s="86"/>
      <c r="WBU8" s="86"/>
      <c r="WBV8" s="86"/>
      <c r="WBW8" s="86"/>
      <c r="WBX8" s="86"/>
      <c r="WBY8" s="86"/>
      <c r="WBZ8" s="86"/>
      <c r="WCA8" s="86"/>
      <c r="WCB8" s="86"/>
      <c r="WCC8" s="86"/>
      <c r="WCD8" s="86"/>
      <c r="WCE8" s="86"/>
      <c r="WCF8" s="86"/>
      <c r="WCG8" s="86"/>
      <c r="WCH8" s="86"/>
      <c r="WCI8" s="86"/>
      <c r="WCJ8" s="86"/>
      <c r="WCK8" s="86"/>
      <c r="WCL8" s="86"/>
      <c r="WCM8" s="86"/>
      <c r="WCN8" s="86"/>
      <c r="WCO8" s="86"/>
      <c r="WCP8" s="86"/>
      <c r="WCQ8" s="86"/>
      <c r="WCR8" s="86"/>
      <c r="WCS8" s="86"/>
      <c r="WCT8" s="86"/>
      <c r="WCU8" s="86"/>
      <c r="WCV8" s="86"/>
      <c r="WCW8" s="86"/>
      <c r="WCX8" s="86"/>
      <c r="WCY8" s="86"/>
      <c r="WCZ8" s="86"/>
      <c r="WDA8" s="86"/>
      <c r="WDB8" s="86"/>
      <c r="WDC8" s="86"/>
      <c r="WDD8" s="86"/>
      <c r="WDE8" s="86"/>
      <c r="WDF8" s="86"/>
      <c r="WDG8" s="86"/>
      <c r="WDH8" s="86"/>
      <c r="WDI8" s="86"/>
      <c r="WDJ8" s="86"/>
      <c r="WDK8" s="86"/>
      <c r="WDL8" s="86"/>
      <c r="WDM8" s="86"/>
      <c r="WDN8" s="86"/>
      <c r="WDO8" s="86"/>
      <c r="WDP8" s="86"/>
      <c r="WDQ8" s="86"/>
      <c r="WDR8" s="86"/>
      <c r="WDS8" s="86"/>
      <c r="WDT8" s="86"/>
      <c r="WDU8" s="86"/>
      <c r="WDV8" s="86"/>
      <c r="WDW8" s="86"/>
      <c r="WDX8" s="86"/>
      <c r="WDY8" s="86"/>
      <c r="WDZ8" s="86"/>
      <c r="WEA8" s="86"/>
      <c r="WEB8" s="86"/>
      <c r="WEC8" s="86"/>
      <c r="WED8" s="86"/>
      <c r="WEE8" s="86"/>
      <c r="WEF8" s="86"/>
      <c r="WEG8" s="86"/>
      <c r="WEH8" s="86"/>
      <c r="WEI8" s="86"/>
      <c r="WEJ8" s="86"/>
      <c r="WEK8" s="86"/>
      <c r="WEL8" s="86"/>
      <c r="WEM8" s="86"/>
      <c r="WEN8" s="86"/>
      <c r="WEO8" s="86"/>
      <c r="WEP8" s="86"/>
      <c r="WEQ8" s="86"/>
      <c r="WER8" s="86"/>
      <c r="WES8" s="86"/>
      <c r="WET8" s="86"/>
      <c r="WEU8" s="86"/>
      <c r="WEV8" s="86"/>
      <c r="WEW8" s="86"/>
      <c r="WEX8" s="86"/>
      <c r="WEY8" s="86"/>
      <c r="WEZ8" s="86"/>
      <c r="WFA8" s="86"/>
      <c r="WFB8" s="86"/>
      <c r="WFC8" s="86"/>
      <c r="WFD8" s="86"/>
      <c r="WFE8" s="86"/>
      <c r="WFF8" s="86"/>
      <c r="WFG8" s="86"/>
      <c r="WFH8" s="86"/>
      <c r="WFI8" s="86"/>
      <c r="WFJ8" s="86"/>
      <c r="WFK8" s="86"/>
      <c r="WFL8" s="86"/>
      <c r="WFM8" s="86"/>
      <c r="WFN8" s="86"/>
      <c r="WFO8" s="86"/>
      <c r="WFP8" s="86"/>
      <c r="WFQ8" s="86"/>
      <c r="WFR8" s="86"/>
      <c r="WFS8" s="86"/>
      <c r="WFT8" s="86"/>
      <c r="WFU8" s="86"/>
      <c r="WFV8" s="86"/>
      <c r="WFW8" s="86"/>
      <c r="WFX8" s="86"/>
      <c r="WFY8" s="86"/>
      <c r="WFZ8" s="86"/>
      <c r="WGA8" s="86"/>
      <c r="WGB8" s="86"/>
      <c r="WGC8" s="86"/>
      <c r="WGD8" s="86"/>
      <c r="WGE8" s="86"/>
      <c r="WGF8" s="86"/>
      <c r="WGG8" s="86"/>
      <c r="WGH8" s="86"/>
      <c r="WGI8" s="86"/>
      <c r="WGJ8" s="86"/>
      <c r="WGK8" s="86"/>
      <c r="WGL8" s="86"/>
      <c r="WGM8" s="86"/>
      <c r="WGN8" s="86"/>
      <c r="WGO8" s="86"/>
      <c r="WGP8" s="86"/>
      <c r="WGQ8" s="86"/>
      <c r="WGR8" s="86"/>
      <c r="WGS8" s="86"/>
      <c r="WGT8" s="86"/>
      <c r="WGU8" s="86"/>
      <c r="WGV8" s="86"/>
      <c r="WGW8" s="86"/>
      <c r="WGX8" s="86"/>
      <c r="WGY8" s="86"/>
      <c r="WGZ8" s="86"/>
      <c r="WHA8" s="86"/>
      <c r="WHB8" s="86"/>
      <c r="WHC8" s="86"/>
      <c r="WHD8" s="86"/>
      <c r="WHE8" s="86"/>
      <c r="WHF8" s="86"/>
      <c r="WHG8" s="86"/>
      <c r="WHH8" s="86"/>
      <c r="WHI8" s="86"/>
      <c r="WHJ8" s="86"/>
      <c r="WHK8" s="86"/>
      <c r="WHL8" s="86"/>
      <c r="WHM8" s="86"/>
      <c r="WHN8" s="86"/>
      <c r="WHO8" s="86"/>
      <c r="WHP8" s="86"/>
      <c r="WHQ8" s="86"/>
      <c r="WHR8" s="86"/>
      <c r="WHS8" s="86"/>
      <c r="WHT8" s="86"/>
      <c r="WHU8" s="86"/>
      <c r="WHV8" s="86"/>
      <c r="WHW8" s="86"/>
      <c r="WHX8" s="86"/>
      <c r="WHY8" s="86"/>
      <c r="WHZ8" s="86"/>
      <c r="WIA8" s="86"/>
      <c r="WIB8" s="86"/>
      <c r="WIC8" s="86"/>
      <c r="WID8" s="86"/>
      <c r="WIE8" s="86"/>
      <c r="WIF8" s="86"/>
      <c r="WIG8" s="86"/>
      <c r="WIH8" s="86"/>
      <c r="WII8" s="86"/>
      <c r="WIJ8" s="86"/>
      <c r="WIK8" s="86"/>
      <c r="WIL8" s="86"/>
      <c r="WIM8" s="86"/>
      <c r="WIN8" s="86"/>
      <c r="WIO8" s="86"/>
      <c r="WIP8" s="86"/>
      <c r="WIQ8" s="86"/>
      <c r="WIR8" s="86"/>
      <c r="WIS8" s="86"/>
      <c r="WIT8" s="86"/>
      <c r="WIU8" s="86"/>
      <c r="WIV8" s="86"/>
      <c r="WIW8" s="86"/>
      <c r="WIX8" s="86"/>
      <c r="WIY8" s="86"/>
      <c r="WIZ8" s="86"/>
      <c r="WJA8" s="86"/>
      <c r="WJB8" s="86"/>
      <c r="WJC8" s="86"/>
      <c r="WJD8" s="86"/>
      <c r="WJE8" s="86"/>
      <c r="WJF8" s="86"/>
      <c r="WJG8" s="86"/>
      <c r="WJH8" s="86"/>
      <c r="WJI8" s="86"/>
      <c r="WJJ8" s="86"/>
      <c r="WJK8" s="86"/>
      <c r="WJL8" s="86"/>
      <c r="WJM8" s="86"/>
      <c r="WJN8" s="86"/>
      <c r="WJO8" s="86"/>
      <c r="WJP8" s="86"/>
      <c r="WJQ8" s="86"/>
      <c r="WJR8" s="86"/>
      <c r="WJS8" s="86"/>
      <c r="WJT8" s="86"/>
      <c r="WJU8" s="86"/>
      <c r="WJV8" s="86"/>
      <c r="WJW8" s="86"/>
      <c r="WJX8" s="86"/>
      <c r="WJY8" s="86"/>
      <c r="WJZ8" s="86"/>
      <c r="WKA8" s="86"/>
      <c r="WKB8" s="86"/>
      <c r="WKC8" s="86"/>
      <c r="WKD8" s="86"/>
      <c r="WKE8" s="86"/>
      <c r="WKF8" s="86"/>
      <c r="WKG8" s="86"/>
      <c r="WKH8" s="86"/>
      <c r="WKI8" s="86"/>
      <c r="WKJ8" s="86"/>
      <c r="WKK8" s="86"/>
      <c r="WKL8" s="86"/>
      <c r="WKM8" s="86"/>
      <c r="WKN8" s="86"/>
      <c r="WKO8" s="86"/>
      <c r="WKP8" s="86"/>
      <c r="WKQ8" s="86"/>
      <c r="WKR8" s="86"/>
      <c r="WKS8" s="86"/>
      <c r="WKT8" s="86"/>
      <c r="WKU8" s="86"/>
      <c r="WKV8" s="86"/>
      <c r="WKW8" s="86"/>
      <c r="WKX8" s="86"/>
      <c r="WKY8" s="86"/>
      <c r="WKZ8" s="86"/>
      <c r="WLA8" s="86"/>
      <c r="WLB8" s="86"/>
      <c r="WLC8" s="86"/>
      <c r="WLD8" s="86"/>
      <c r="WLE8" s="86"/>
      <c r="WLF8" s="86"/>
      <c r="WLG8" s="86"/>
      <c r="WLH8" s="86"/>
      <c r="WLI8" s="86"/>
      <c r="WLJ8" s="86"/>
      <c r="WLK8" s="86"/>
      <c r="WLL8" s="86"/>
      <c r="WLM8" s="86"/>
      <c r="WLN8" s="86"/>
      <c r="WLO8" s="86"/>
      <c r="WLP8" s="86"/>
      <c r="WLQ8" s="86"/>
      <c r="WLR8" s="86"/>
      <c r="WLS8" s="86"/>
      <c r="WLT8" s="86"/>
      <c r="WLU8" s="86"/>
      <c r="WLV8" s="86"/>
      <c r="WLW8" s="86"/>
      <c r="WLX8" s="86"/>
      <c r="WLY8" s="86"/>
      <c r="WLZ8" s="86"/>
      <c r="WMA8" s="86"/>
      <c r="WMB8" s="86"/>
      <c r="WMC8" s="86"/>
      <c r="WMD8" s="86"/>
      <c r="WME8" s="86"/>
      <c r="WMF8" s="86"/>
      <c r="WMG8" s="86"/>
      <c r="WMH8" s="86"/>
      <c r="WMI8" s="86"/>
      <c r="WMJ8" s="86"/>
      <c r="WMK8" s="86"/>
      <c r="WML8" s="86"/>
      <c r="WMM8" s="86"/>
      <c r="WMN8" s="86"/>
      <c r="WMO8" s="86"/>
      <c r="WMP8" s="86"/>
      <c r="WMQ8" s="86"/>
      <c r="WMR8" s="86"/>
      <c r="WMS8" s="86"/>
      <c r="WMT8" s="86"/>
      <c r="WMU8" s="86"/>
      <c r="WMV8" s="86"/>
      <c r="WMW8" s="86"/>
      <c r="WMX8" s="86"/>
      <c r="WMY8" s="86"/>
      <c r="WMZ8" s="86"/>
      <c r="WNA8" s="86"/>
      <c r="WNB8" s="86"/>
      <c r="WNC8" s="86"/>
      <c r="WND8" s="86"/>
      <c r="WNE8" s="86"/>
      <c r="WNF8" s="86"/>
      <c r="WNG8" s="86"/>
      <c r="WNH8" s="86"/>
      <c r="WNI8" s="86"/>
      <c r="WNJ8" s="86"/>
      <c r="WNK8" s="86"/>
      <c r="WNL8" s="86"/>
      <c r="WNM8" s="86"/>
      <c r="WNN8" s="86"/>
      <c r="WNO8" s="86"/>
      <c r="WNP8" s="86"/>
      <c r="WNQ8" s="86"/>
      <c r="WNR8" s="86"/>
      <c r="WNS8" s="86"/>
      <c r="WNT8" s="86"/>
      <c r="WNU8" s="86"/>
      <c r="WNV8" s="86"/>
      <c r="WNW8" s="86"/>
      <c r="WNX8" s="86"/>
      <c r="WNY8" s="86"/>
      <c r="WNZ8" s="86"/>
      <c r="WOA8" s="86"/>
      <c r="WOB8" s="86"/>
      <c r="WOC8" s="86"/>
      <c r="WOD8" s="86"/>
      <c r="WOE8" s="86"/>
      <c r="WOF8" s="86"/>
      <c r="WOG8" s="86"/>
      <c r="WOH8" s="86"/>
      <c r="WOI8" s="86"/>
      <c r="WOJ8" s="86"/>
      <c r="WOK8" s="86"/>
      <c r="WOL8" s="86"/>
      <c r="WOM8" s="86"/>
      <c r="WON8" s="86"/>
      <c r="WOO8" s="86"/>
      <c r="WOP8" s="86"/>
      <c r="WOQ8" s="86"/>
      <c r="WOR8" s="86"/>
      <c r="WOS8" s="86"/>
      <c r="WOT8" s="86"/>
      <c r="WOU8" s="86"/>
      <c r="WOV8" s="86"/>
      <c r="WOW8" s="86"/>
      <c r="WOX8" s="86"/>
      <c r="WOY8" s="86"/>
      <c r="WOZ8" s="86"/>
      <c r="WPA8" s="86"/>
      <c r="WPB8" s="86"/>
      <c r="WPC8" s="86"/>
      <c r="WPD8" s="86"/>
      <c r="WPE8" s="86"/>
      <c r="WPF8" s="86"/>
      <c r="WPG8" s="86"/>
      <c r="WPH8" s="86"/>
      <c r="WPI8" s="86"/>
      <c r="WPJ8" s="86"/>
      <c r="WPK8" s="86"/>
      <c r="WPL8" s="86"/>
      <c r="WPM8" s="86"/>
      <c r="WPN8" s="86"/>
      <c r="WPO8" s="86"/>
      <c r="WPP8" s="86"/>
      <c r="WPQ8" s="86"/>
      <c r="WPR8" s="86"/>
      <c r="WPS8" s="86"/>
      <c r="WPT8" s="86"/>
      <c r="WPU8" s="86"/>
      <c r="WPV8" s="86"/>
      <c r="WPW8" s="86"/>
      <c r="WPX8" s="86"/>
      <c r="WPY8" s="86"/>
      <c r="WPZ8" s="86"/>
      <c r="WQA8" s="86"/>
      <c r="WQB8" s="86"/>
      <c r="WQC8" s="86"/>
      <c r="WQD8" s="86"/>
      <c r="WQE8" s="86"/>
      <c r="WQF8" s="86"/>
      <c r="WQG8" s="86"/>
      <c r="WQH8" s="86"/>
      <c r="WQI8" s="86"/>
      <c r="WQJ8" s="86"/>
      <c r="WQK8" s="86"/>
      <c r="WQL8" s="86"/>
      <c r="WQM8" s="86"/>
      <c r="WQN8" s="86"/>
      <c r="WQO8" s="86"/>
      <c r="WQP8" s="86"/>
      <c r="WQQ8" s="86"/>
      <c r="WQR8" s="86"/>
      <c r="WQS8" s="86"/>
      <c r="WQT8" s="86"/>
      <c r="WQU8" s="86"/>
      <c r="WQV8" s="86"/>
      <c r="WQW8" s="86"/>
      <c r="WQX8" s="86"/>
      <c r="WQY8" s="86"/>
      <c r="WQZ8" s="86"/>
      <c r="WRA8" s="86"/>
      <c r="WRB8" s="86"/>
      <c r="WRC8" s="86"/>
      <c r="WRD8" s="86"/>
      <c r="WRE8" s="86"/>
      <c r="WRF8" s="86"/>
      <c r="WRG8" s="86"/>
      <c r="WRH8" s="86"/>
      <c r="WRI8" s="86"/>
      <c r="WRJ8" s="86"/>
      <c r="WRK8" s="86"/>
      <c r="WRL8" s="86"/>
      <c r="WRM8" s="86"/>
      <c r="WRN8" s="86"/>
      <c r="WRO8" s="86"/>
      <c r="WRP8" s="86"/>
      <c r="WRQ8" s="86"/>
      <c r="WRR8" s="86"/>
      <c r="WRS8" s="86"/>
      <c r="WRT8" s="86"/>
      <c r="WRU8" s="86"/>
      <c r="WRV8" s="86"/>
      <c r="WRW8" s="86"/>
      <c r="WRX8" s="86"/>
      <c r="WRY8" s="86"/>
      <c r="WRZ8" s="86"/>
      <c r="WSA8" s="86"/>
      <c r="WSB8" s="86"/>
      <c r="WSC8" s="86"/>
      <c r="WSD8" s="86"/>
      <c r="WSE8" s="86"/>
      <c r="WSF8" s="86"/>
      <c r="WSG8" s="86"/>
      <c r="WSH8" s="86"/>
      <c r="WSI8" s="86"/>
      <c r="WSJ8" s="86"/>
      <c r="WSK8" s="86"/>
      <c r="WSL8" s="86"/>
      <c r="WSM8" s="86"/>
      <c r="WSN8" s="86"/>
      <c r="WSO8" s="86"/>
      <c r="WSP8" s="86"/>
      <c r="WSQ8" s="86"/>
      <c r="WSR8" s="86"/>
      <c r="WSS8" s="86"/>
      <c r="WST8" s="86"/>
      <c r="WSU8" s="86"/>
      <c r="WSV8" s="86"/>
      <c r="WSW8" s="86"/>
      <c r="WSX8" s="86"/>
      <c r="WSY8" s="86"/>
      <c r="WSZ8" s="86"/>
      <c r="WTA8" s="86"/>
      <c r="WTB8" s="86"/>
      <c r="WTC8" s="86"/>
      <c r="WTD8" s="86"/>
      <c r="WTE8" s="86"/>
      <c r="WTF8" s="86"/>
      <c r="WTG8" s="86"/>
      <c r="WTH8" s="86"/>
      <c r="WTI8" s="86"/>
      <c r="WTJ8" s="86"/>
      <c r="WTK8" s="86"/>
      <c r="WTL8" s="86"/>
      <c r="WTM8" s="86"/>
      <c r="WTN8" s="86"/>
      <c r="WTO8" s="86"/>
      <c r="WTP8" s="86"/>
      <c r="WTQ8" s="86"/>
      <c r="WTR8" s="86"/>
      <c r="WTS8" s="86"/>
      <c r="WTT8" s="86"/>
      <c r="WTU8" s="86"/>
      <c r="WTV8" s="86"/>
      <c r="WTW8" s="86"/>
      <c r="WTX8" s="86"/>
      <c r="WTY8" s="86"/>
      <c r="WTZ8" s="86"/>
      <c r="WUA8" s="86"/>
      <c r="WUB8" s="86"/>
      <c r="WUC8" s="86"/>
      <c r="WUD8" s="86"/>
      <c r="WUE8" s="86"/>
      <c r="WUF8" s="86"/>
      <c r="WUG8" s="86"/>
      <c r="WUH8" s="86"/>
      <c r="WUI8" s="86"/>
      <c r="WUJ8" s="86"/>
      <c r="WUK8" s="86"/>
      <c r="WUL8" s="86"/>
      <c r="WUM8" s="86"/>
      <c r="WUN8" s="86"/>
      <c r="WUO8" s="86"/>
      <c r="WUP8" s="86"/>
      <c r="WUQ8" s="86"/>
      <c r="WUR8" s="86"/>
      <c r="WUS8" s="86"/>
      <c r="WUT8" s="86"/>
      <c r="WUU8" s="86"/>
      <c r="WUV8" s="86"/>
      <c r="WUW8" s="86"/>
      <c r="WUX8" s="86"/>
      <c r="WUY8" s="86"/>
      <c r="WUZ8" s="86"/>
      <c r="WVA8" s="86"/>
      <c r="WVB8" s="86"/>
      <c r="WVC8" s="86"/>
      <c r="WVD8" s="86"/>
      <c r="WVE8" s="86"/>
      <c r="WVF8" s="86"/>
      <c r="WVG8" s="86"/>
      <c r="WVH8" s="86"/>
      <c r="WVI8" s="86"/>
      <c r="WVJ8" s="86"/>
      <c r="WVK8" s="86"/>
      <c r="WVL8" s="86"/>
      <c r="WVM8" s="86"/>
      <c r="WVN8" s="86"/>
      <c r="WVO8" s="86"/>
      <c r="WVP8" s="86"/>
      <c r="WVQ8" s="86"/>
      <c r="WVR8" s="86"/>
      <c r="WVS8" s="86"/>
      <c r="WVT8" s="86"/>
      <c r="WVU8" s="86"/>
      <c r="WVV8" s="86"/>
      <c r="WVW8" s="86"/>
      <c r="WVX8" s="86"/>
      <c r="WVY8" s="86"/>
      <c r="WVZ8" s="86"/>
      <c r="WWA8" s="86"/>
      <c r="WWB8" s="86"/>
      <c r="WWC8" s="86"/>
      <c r="WWD8" s="86"/>
      <c r="WWE8" s="86"/>
      <c r="WWF8" s="86"/>
      <c r="WWG8" s="86"/>
      <c r="WWH8" s="86"/>
      <c r="WWI8" s="86"/>
      <c r="WWJ8" s="86"/>
      <c r="WWK8" s="86"/>
      <c r="WWL8" s="86"/>
      <c r="WWM8" s="86"/>
      <c r="WWN8" s="86"/>
      <c r="WWO8" s="86"/>
      <c r="WWP8" s="86"/>
      <c r="WWQ8" s="86"/>
      <c r="WWR8" s="86"/>
      <c r="WWS8" s="86"/>
      <c r="WWT8" s="86"/>
      <c r="WWU8" s="86"/>
      <c r="WWV8" s="86"/>
      <c r="WWW8" s="86"/>
      <c r="WWX8" s="86"/>
      <c r="WWY8" s="86"/>
      <c r="WWZ8" s="86"/>
      <c r="WXA8" s="86"/>
      <c r="WXB8" s="86"/>
      <c r="WXC8" s="86"/>
    </row>
    <row r="9" spans="1:16175" s="88" customFormat="1" ht="15.75" x14ac:dyDescent="0.25">
      <c r="A9" s="422"/>
      <c r="B9" s="420"/>
      <c r="C9" s="420"/>
      <c r="D9" s="434"/>
      <c r="E9" s="434"/>
      <c r="F9" s="434"/>
      <c r="G9" s="434"/>
      <c r="H9" s="434"/>
      <c r="I9" s="434"/>
      <c r="J9" s="434"/>
      <c r="K9" s="434"/>
      <c r="L9" s="434"/>
      <c r="M9" s="485"/>
      <c r="N9" s="485"/>
      <c r="O9" s="434"/>
      <c r="P9" s="434"/>
    </row>
    <row r="10" spans="1:16175" ht="15.75" x14ac:dyDescent="0.25">
      <c r="A10" s="422" t="s">
        <v>844</v>
      </c>
      <c r="B10" s="420"/>
      <c r="C10" s="420"/>
      <c r="D10" s="421"/>
      <c r="E10" s="421"/>
      <c r="F10" s="421"/>
      <c r="G10" s="421"/>
      <c r="H10" s="421"/>
      <c r="I10" s="421"/>
      <c r="J10" s="421"/>
      <c r="K10" s="421"/>
      <c r="L10" s="421"/>
      <c r="M10" s="479"/>
      <c r="N10" s="479"/>
      <c r="O10" s="421"/>
      <c r="P10" s="421"/>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c r="IW10" s="86"/>
      <c r="IX10" s="86"/>
      <c r="IY10" s="86"/>
      <c r="IZ10" s="86"/>
      <c r="JA10" s="86"/>
      <c r="JB10" s="86"/>
      <c r="JC10" s="86"/>
      <c r="JD10" s="86"/>
      <c r="JE10" s="86"/>
      <c r="JF10" s="86"/>
      <c r="JG10" s="86"/>
      <c r="JH10" s="86"/>
      <c r="JI10" s="86"/>
      <c r="JJ10" s="86"/>
      <c r="JK10" s="86"/>
      <c r="JL10" s="86"/>
      <c r="JM10" s="86"/>
      <c r="JN10" s="86"/>
      <c r="JO10" s="86"/>
      <c r="JP10" s="86"/>
      <c r="JQ10" s="86"/>
      <c r="JR10" s="86"/>
      <c r="JS10" s="86"/>
      <c r="JT10" s="86"/>
      <c r="JU10" s="86"/>
      <c r="JV10" s="86"/>
      <c r="JW10" s="86"/>
      <c r="JX10" s="86"/>
      <c r="JY10" s="86"/>
      <c r="JZ10" s="86"/>
      <c r="KA10" s="86"/>
      <c r="KB10" s="86"/>
      <c r="KC10" s="86"/>
      <c r="KD10" s="86"/>
      <c r="KE10" s="86"/>
      <c r="KF10" s="86"/>
      <c r="KG10" s="86"/>
      <c r="KH10" s="86"/>
      <c r="KI10" s="86"/>
      <c r="KJ10" s="86"/>
      <c r="KK10" s="86"/>
      <c r="KL10" s="86"/>
      <c r="KM10" s="86"/>
      <c r="KN10" s="86"/>
      <c r="KO10" s="86"/>
      <c r="KP10" s="86"/>
      <c r="KQ10" s="86"/>
      <c r="KR10" s="86"/>
      <c r="KS10" s="86"/>
      <c r="KT10" s="86"/>
      <c r="KU10" s="86"/>
      <c r="KV10" s="86"/>
      <c r="KW10" s="86"/>
      <c r="KX10" s="86"/>
      <c r="KY10" s="86"/>
      <c r="KZ10" s="86"/>
      <c r="LA10" s="86"/>
      <c r="LB10" s="86"/>
      <c r="LC10" s="86"/>
      <c r="LD10" s="86"/>
      <c r="LE10" s="86"/>
      <c r="LF10" s="86"/>
      <c r="LG10" s="86"/>
      <c r="LH10" s="86"/>
      <c r="LI10" s="86"/>
      <c r="LJ10" s="86"/>
      <c r="LK10" s="86"/>
      <c r="LL10" s="86"/>
      <c r="LM10" s="86"/>
      <c r="LN10" s="86"/>
      <c r="LO10" s="86"/>
      <c r="LP10" s="86"/>
      <c r="LQ10" s="86"/>
      <c r="LR10" s="86"/>
      <c r="LS10" s="86"/>
      <c r="LT10" s="86"/>
      <c r="LU10" s="86"/>
      <c r="LV10" s="86"/>
      <c r="LW10" s="86"/>
      <c r="LX10" s="86"/>
      <c r="LY10" s="86"/>
      <c r="LZ10" s="86"/>
      <c r="MA10" s="86"/>
      <c r="MB10" s="86"/>
      <c r="MC10" s="86"/>
      <c r="MD10" s="86"/>
      <c r="ME10" s="86"/>
      <c r="MF10" s="86"/>
      <c r="MG10" s="86"/>
      <c r="MH10" s="86"/>
      <c r="MI10" s="86"/>
      <c r="MJ10" s="86"/>
      <c r="MK10" s="86"/>
      <c r="ML10" s="86"/>
      <c r="MM10" s="86"/>
      <c r="MN10" s="86"/>
      <c r="MO10" s="86"/>
      <c r="MP10" s="86"/>
      <c r="MQ10" s="86"/>
      <c r="MR10" s="86"/>
      <c r="MS10" s="86"/>
      <c r="MT10" s="86"/>
      <c r="MU10" s="86"/>
      <c r="MV10" s="86"/>
      <c r="MW10" s="86"/>
      <c r="MX10" s="86"/>
      <c r="MY10" s="86"/>
      <c r="MZ10" s="86"/>
      <c r="NA10" s="86"/>
      <c r="NB10" s="86"/>
      <c r="NC10" s="86"/>
      <c r="ND10" s="86"/>
      <c r="NE10" s="86"/>
      <c r="NF10" s="86"/>
      <c r="NG10" s="86"/>
      <c r="NH10" s="86"/>
      <c r="NI10" s="86"/>
      <c r="NJ10" s="86"/>
      <c r="NK10" s="86"/>
      <c r="NL10" s="86"/>
      <c r="NM10" s="86"/>
      <c r="NN10" s="86"/>
      <c r="NO10" s="86"/>
      <c r="NP10" s="86"/>
      <c r="NQ10" s="86"/>
      <c r="NR10" s="86"/>
      <c r="NS10" s="86"/>
      <c r="NT10" s="86"/>
      <c r="NU10" s="86"/>
      <c r="NV10" s="86"/>
      <c r="NW10" s="86"/>
      <c r="NX10" s="86"/>
      <c r="NY10" s="86"/>
      <c r="NZ10" s="86"/>
      <c r="OA10" s="86"/>
      <c r="OB10" s="86"/>
      <c r="OC10" s="86"/>
      <c r="OD10" s="86"/>
      <c r="OE10" s="86"/>
      <c r="OF10" s="86"/>
      <c r="OG10" s="86"/>
      <c r="OH10" s="86"/>
      <c r="OI10" s="86"/>
      <c r="OJ10" s="86"/>
      <c r="OK10" s="86"/>
      <c r="OL10" s="86"/>
      <c r="OM10" s="86"/>
      <c r="ON10" s="86"/>
      <c r="OO10" s="86"/>
      <c r="OP10" s="86"/>
      <c r="OQ10" s="86"/>
      <c r="OR10" s="86"/>
      <c r="OS10" s="86"/>
      <c r="OT10" s="86"/>
      <c r="OU10" s="86"/>
      <c r="OV10" s="86"/>
      <c r="OW10" s="86"/>
      <c r="OX10" s="86"/>
      <c r="OY10" s="86"/>
      <c r="OZ10" s="86"/>
      <c r="PA10" s="86"/>
      <c r="PB10" s="86"/>
      <c r="PC10" s="86"/>
      <c r="PD10" s="86"/>
      <c r="PE10" s="86"/>
      <c r="PF10" s="86"/>
      <c r="PG10" s="86"/>
      <c r="PH10" s="86"/>
      <c r="PI10" s="86"/>
      <c r="PJ10" s="86"/>
      <c r="PK10" s="86"/>
      <c r="PL10" s="86"/>
      <c r="PM10" s="86"/>
      <c r="PN10" s="86"/>
      <c r="PO10" s="86"/>
      <c r="PP10" s="86"/>
      <c r="PQ10" s="86"/>
      <c r="PR10" s="86"/>
      <c r="PS10" s="86"/>
      <c r="PT10" s="86"/>
      <c r="PU10" s="86"/>
      <c r="PV10" s="86"/>
      <c r="PW10" s="86"/>
      <c r="PX10" s="86"/>
      <c r="PY10" s="86"/>
      <c r="PZ10" s="86"/>
      <c r="QA10" s="86"/>
      <c r="QB10" s="86"/>
      <c r="QC10" s="86"/>
      <c r="QD10" s="86"/>
      <c r="QE10" s="86"/>
      <c r="QF10" s="86"/>
      <c r="QG10" s="86"/>
      <c r="QH10" s="86"/>
      <c r="QI10" s="86"/>
      <c r="QJ10" s="86"/>
      <c r="QK10" s="86"/>
      <c r="QL10" s="86"/>
      <c r="QM10" s="86"/>
      <c r="QN10" s="86"/>
      <c r="QO10" s="86"/>
      <c r="QP10" s="86"/>
      <c r="QQ10" s="86"/>
      <c r="QR10" s="86"/>
      <c r="QS10" s="86"/>
      <c r="QT10" s="86"/>
      <c r="QU10" s="86"/>
      <c r="QV10" s="86"/>
      <c r="QW10" s="86"/>
      <c r="QX10" s="86"/>
      <c r="QY10" s="86"/>
      <c r="QZ10" s="86"/>
      <c r="RA10" s="86"/>
      <c r="RB10" s="86"/>
      <c r="RC10" s="86"/>
      <c r="RD10" s="86"/>
      <c r="RE10" s="86"/>
      <c r="RF10" s="86"/>
      <c r="RG10" s="86"/>
      <c r="RH10" s="86"/>
      <c r="RI10" s="86"/>
      <c r="RJ10" s="86"/>
      <c r="RK10" s="86"/>
      <c r="RL10" s="86"/>
      <c r="RM10" s="86"/>
      <c r="RN10" s="86"/>
      <c r="RO10" s="86"/>
      <c r="RP10" s="86"/>
      <c r="RQ10" s="86"/>
      <c r="RR10" s="86"/>
      <c r="RS10" s="86"/>
      <c r="RT10" s="86"/>
      <c r="RU10" s="86"/>
      <c r="RV10" s="86"/>
      <c r="RW10" s="86"/>
      <c r="RX10" s="86"/>
      <c r="RY10" s="86"/>
      <c r="RZ10" s="86"/>
      <c r="SA10" s="86"/>
      <c r="SB10" s="86"/>
      <c r="SC10" s="86"/>
      <c r="SD10" s="86"/>
      <c r="SE10" s="86"/>
      <c r="SF10" s="86"/>
      <c r="SG10" s="86"/>
      <c r="SH10" s="86"/>
      <c r="SI10" s="86"/>
      <c r="SJ10" s="86"/>
      <c r="SK10" s="86"/>
      <c r="SL10" s="86"/>
      <c r="SM10" s="86"/>
      <c r="SN10" s="86"/>
      <c r="SO10" s="86"/>
      <c r="SP10" s="86"/>
      <c r="SQ10" s="86"/>
      <c r="SR10" s="86"/>
      <c r="SS10" s="86"/>
      <c r="ST10" s="86"/>
      <c r="SU10" s="86"/>
      <c r="SV10" s="86"/>
      <c r="SW10" s="86"/>
      <c r="SX10" s="86"/>
      <c r="SY10" s="86"/>
      <c r="SZ10" s="86"/>
      <c r="TA10" s="86"/>
      <c r="TB10" s="86"/>
      <c r="TC10" s="86"/>
      <c r="TD10" s="86"/>
      <c r="TE10" s="86"/>
      <c r="TF10" s="86"/>
      <c r="TG10" s="86"/>
      <c r="TH10" s="86"/>
      <c r="TI10" s="86"/>
      <c r="TJ10" s="86"/>
      <c r="TK10" s="86"/>
      <c r="TL10" s="86"/>
      <c r="TM10" s="86"/>
      <c r="TN10" s="86"/>
      <c r="TO10" s="86"/>
      <c r="TP10" s="86"/>
      <c r="TQ10" s="86"/>
      <c r="TR10" s="86"/>
      <c r="TS10" s="86"/>
      <c r="TT10" s="86"/>
      <c r="TU10" s="86"/>
      <c r="TV10" s="86"/>
      <c r="TW10" s="86"/>
      <c r="TX10" s="86"/>
      <c r="TY10" s="86"/>
      <c r="TZ10" s="86"/>
      <c r="UA10" s="86"/>
      <c r="UB10" s="86"/>
      <c r="UC10" s="86"/>
      <c r="UD10" s="86"/>
      <c r="UE10" s="86"/>
      <c r="UF10" s="86"/>
      <c r="UG10" s="86"/>
      <c r="UH10" s="86"/>
      <c r="UI10" s="86"/>
      <c r="UJ10" s="86"/>
      <c r="UK10" s="86"/>
      <c r="UL10" s="86"/>
      <c r="UM10" s="86"/>
      <c r="UN10" s="86"/>
      <c r="UO10" s="86"/>
      <c r="UP10" s="86"/>
      <c r="UQ10" s="86"/>
      <c r="UR10" s="86"/>
      <c r="US10" s="86"/>
      <c r="UT10" s="86"/>
      <c r="UU10" s="86"/>
      <c r="UV10" s="86"/>
      <c r="UW10" s="86"/>
      <c r="UX10" s="86"/>
      <c r="UY10" s="86"/>
      <c r="UZ10" s="86"/>
      <c r="VA10" s="86"/>
      <c r="VB10" s="86"/>
      <c r="VC10" s="86"/>
      <c r="VD10" s="86"/>
      <c r="VE10" s="86"/>
      <c r="VF10" s="86"/>
      <c r="VG10" s="86"/>
      <c r="VH10" s="86"/>
      <c r="VI10" s="86"/>
      <c r="VJ10" s="86"/>
      <c r="VK10" s="86"/>
      <c r="VL10" s="86"/>
      <c r="VM10" s="86"/>
      <c r="VN10" s="86"/>
      <c r="VO10" s="86"/>
      <c r="VP10" s="86"/>
      <c r="VQ10" s="86"/>
      <c r="VR10" s="86"/>
      <c r="VS10" s="86"/>
      <c r="VT10" s="86"/>
      <c r="VU10" s="86"/>
      <c r="VV10" s="86"/>
      <c r="VW10" s="86"/>
      <c r="VX10" s="86"/>
      <c r="VY10" s="86"/>
      <c r="VZ10" s="86"/>
      <c r="WA10" s="86"/>
      <c r="WB10" s="86"/>
      <c r="WC10" s="86"/>
      <c r="WD10" s="86"/>
      <c r="WE10" s="86"/>
      <c r="WF10" s="86"/>
      <c r="WG10" s="86"/>
      <c r="WH10" s="86"/>
      <c r="WI10" s="86"/>
      <c r="WJ10" s="86"/>
      <c r="WK10" s="86"/>
      <c r="WL10" s="86"/>
      <c r="WM10" s="86"/>
      <c r="WN10" s="86"/>
      <c r="WO10" s="86"/>
      <c r="WP10" s="86"/>
      <c r="WQ10" s="86"/>
      <c r="WR10" s="86"/>
      <c r="WS10" s="86"/>
      <c r="WT10" s="86"/>
      <c r="WU10" s="86"/>
      <c r="WV10" s="86"/>
      <c r="WW10" s="86"/>
      <c r="WX10" s="86"/>
      <c r="WY10" s="86"/>
      <c r="WZ10" s="86"/>
      <c r="XA10" s="86"/>
      <c r="XB10" s="86"/>
      <c r="XC10" s="86"/>
      <c r="XD10" s="86"/>
      <c r="XE10" s="86"/>
      <c r="XF10" s="86"/>
      <c r="XG10" s="86"/>
      <c r="XH10" s="86"/>
      <c r="XI10" s="86"/>
      <c r="XJ10" s="86"/>
      <c r="XK10" s="86"/>
      <c r="XL10" s="86"/>
      <c r="XM10" s="86"/>
      <c r="XN10" s="86"/>
      <c r="XO10" s="86"/>
      <c r="XP10" s="86"/>
      <c r="XQ10" s="86"/>
      <c r="XR10" s="86"/>
      <c r="XS10" s="86"/>
      <c r="XT10" s="86"/>
      <c r="XU10" s="86"/>
      <c r="XV10" s="86"/>
      <c r="XW10" s="86"/>
      <c r="XX10" s="86"/>
      <c r="XY10" s="86"/>
      <c r="XZ10" s="86"/>
      <c r="YA10" s="86"/>
      <c r="YB10" s="86"/>
      <c r="YC10" s="86"/>
      <c r="YD10" s="86"/>
      <c r="YE10" s="86"/>
      <c r="YF10" s="86"/>
      <c r="YG10" s="86"/>
      <c r="YH10" s="86"/>
      <c r="YI10" s="86"/>
      <c r="YJ10" s="86"/>
      <c r="YK10" s="86"/>
      <c r="YL10" s="86"/>
      <c r="YM10" s="86"/>
      <c r="YN10" s="86"/>
      <c r="YO10" s="86"/>
      <c r="YP10" s="86"/>
      <c r="YQ10" s="86"/>
      <c r="YR10" s="86"/>
      <c r="YS10" s="86"/>
      <c r="YT10" s="86"/>
      <c r="YU10" s="86"/>
      <c r="YV10" s="86"/>
      <c r="YW10" s="86"/>
      <c r="YX10" s="86"/>
      <c r="YY10" s="86"/>
      <c r="YZ10" s="86"/>
      <c r="ZA10" s="86"/>
      <c r="ZB10" s="86"/>
      <c r="ZC10" s="86"/>
      <c r="ZD10" s="86"/>
      <c r="ZE10" s="86"/>
      <c r="ZF10" s="86"/>
      <c r="ZG10" s="86"/>
      <c r="ZH10" s="86"/>
      <c r="ZI10" s="86"/>
      <c r="ZJ10" s="86"/>
      <c r="ZK10" s="86"/>
      <c r="ZL10" s="86"/>
      <c r="ZM10" s="86"/>
      <c r="ZN10" s="86"/>
      <c r="ZO10" s="86"/>
      <c r="ZP10" s="86"/>
      <c r="ZQ10" s="86"/>
      <c r="ZR10" s="86"/>
      <c r="ZS10" s="86"/>
      <c r="ZT10" s="86"/>
      <c r="ZU10" s="86"/>
      <c r="ZV10" s="86"/>
      <c r="ZW10" s="86"/>
      <c r="ZX10" s="86"/>
      <c r="ZY10" s="86"/>
      <c r="ZZ10" s="86"/>
      <c r="AAA10" s="86"/>
      <c r="AAB10" s="86"/>
      <c r="AAC10" s="86"/>
      <c r="AAD10" s="86"/>
      <c r="AAE10" s="86"/>
      <c r="AAF10" s="86"/>
      <c r="AAG10" s="86"/>
      <c r="AAH10" s="86"/>
      <c r="AAI10" s="86"/>
      <c r="AAJ10" s="86"/>
      <c r="AAK10" s="86"/>
      <c r="AAL10" s="86"/>
      <c r="AAM10" s="86"/>
      <c r="AAN10" s="86"/>
      <c r="AAO10" s="86"/>
      <c r="AAP10" s="86"/>
      <c r="AAQ10" s="86"/>
      <c r="AAR10" s="86"/>
      <c r="AAS10" s="86"/>
      <c r="AAT10" s="86"/>
      <c r="AAU10" s="86"/>
      <c r="AAV10" s="86"/>
      <c r="AAW10" s="86"/>
      <c r="AAX10" s="86"/>
      <c r="AAY10" s="86"/>
      <c r="AAZ10" s="86"/>
      <c r="ABA10" s="86"/>
      <c r="ABB10" s="86"/>
      <c r="ABC10" s="86"/>
      <c r="ABD10" s="86"/>
      <c r="ABE10" s="86"/>
      <c r="ABF10" s="86"/>
      <c r="ABG10" s="86"/>
      <c r="ABH10" s="86"/>
      <c r="ABI10" s="86"/>
      <c r="ABJ10" s="86"/>
      <c r="ABK10" s="86"/>
      <c r="ABL10" s="86"/>
      <c r="ABM10" s="86"/>
      <c r="ABN10" s="86"/>
      <c r="ABO10" s="86"/>
      <c r="ABP10" s="86"/>
      <c r="ABQ10" s="86"/>
      <c r="ABR10" s="86"/>
      <c r="ABS10" s="86"/>
      <c r="ABT10" s="86"/>
      <c r="ABU10" s="86"/>
      <c r="ABV10" s="86"/>
      <c r="ABW10" s="86"/>
      <c r="ABX10" s="86"/>
      <c r="ABY10" s="86"/>
      <c r="ABZ10" s="86"/>
      <c r="ACA10" s="86"/>
      <c r="ACB10" s="86"/>
      <c r="ACC10" s="86"/>
      <c r="ACD10" s="86"/>
      <c r="ACE10" s="86"/>
      <c r="ACF10" s="86"/>
      <c r="ACG10" s="86"/>
      <c r="ACH10" s="86"/>
      <c r="ACI10" s="86"/>
      <c r="ACJ10" s="86"/>
      <c r="ACK10" s="86"/>
      <c r="ACL10" s="86"/>
      <c r="ACM10" s="86"/>
      <c r="ACN10" s="86"/>
      <c r="ACO10" s="86"/>
      <c r="ACP10" s="86"/>
      <c r="ACQ10" s="86"/>
      <c r="ACR10" s="86"/>
      <c r="ACS10" s="86"/>
      <c r="ACT10" s="86"/>
      <c r="ACU10" s="86"/>
      <c r="ACV10" s="86"/>
      <c r="ACW10" s="86"/>
      <c r="ACX10" s="86"/>
      <c r="ACY10" s="86"/>
      <c r="ACZ10" s="86"/>
      <c r="ADA10" s="86"/>
      <c r="ADB10" s="86"/>
      <c r="ADC10" s="86"/>
      <c r="ADD10" s="86"/>
      <c r="ADE10" s="86"/>
      <c r="ADF10" s="86"/>
      <c r="ADG10" s="86"/>
      <c r="ADH10" s="86"/>
      <c r="ADI10" s="86"/>
      <c r="ADJ10" s="86"/>
      <c r="ADK10" s="86"/>
      <c r="ADL10" s="86"/>
      <c r="ADM10" s="86"/>
      <c r="ADN10" s="86"/>
      <c r="ADO10" s="86"/>
      <c r="ADP10" s="86"/>
      <c r="ADQ10" s="86"/>
      <c r="ADR10" s="86"/>
      <c r="ADS10" s="86"/>
      <c r="ADT10" s="86"/>
      <c r="ADU10" s="86"/>
      <c r="ADV10" s="86"/>
      <c r="ADW10" s="86"/>
      <c r="ADX10" s="86"/>
      <c r="ADY10" s="86"/>
      <c r="ADZ10" s="86"/>
      <c r="AEA10" s="86"/>
      <c r="AEB10" s="86"/>
      <c r="AEC10" s="86"/>
      <c r="AED10" s="86"/>
      <c r="AEE10" s="86"/>
      <c r="AEF10" s="86"/>
      <c r="AEG10" s="86"/>
      <c r="AEH10" s="86"/>
      <c r="AEI10" s="86"/>
      <c r="AEJ10" s="86"/>
      <c r="AEK10" s="86"/>
      <c r="AEL10" s="86"/>
      <c r="AEM10" s="86"/>
      <c r="AEN10" s="86"/>
      <c r="AEO10" s="86"/>
      <c r="AEP10" s="86"/>
      <c r="AEQ10" s="86"/>
      <c r="AER10" s="86"/>
      <c r="AES10" s="86"/>
      <c r="AET10" s="86"/>
      <c r="AEU10" s="86"/>
      <c r="AEV10" s="86"/>
      <c r="AEW10" s="86"/>
      <c r="AEX10" s="86"/>
      <c r="AEY10" s="86"/>
      <c r="AEZ10" s="86"/>
      <c r="AFA10" s="86"/>
      <c r="AFB10" s="86"/>
      <c r="AFC10" s="86"/>
      <c r="AFD10" s="86"/>
      <c r="AFE10" s="86"/>
      <c r="AFF10" s="86"/>
      <c r="AFG10" s="86"/>
      <c r="AFH10" s="86"/>
      <c r="AFI10" s="86"/>
      <c r="AFJ10" s="86"/>
      <c r="AFK10" s="86"/>
      <c r="AFL10" s="86"/>
      <c r="AFM10" s="86"/>
      <c r="AFN10" s="86"/>
      <c r="AFO10" s="86"/>
      <c r="AFP10" s="86"/>
      <c r="AFQ10" s="86"/>
      <c r="AFR10" s="86"/>
      <c r="AFS10" s="86"/>
      <c r="AFT10" s="86"/>
      <c r="AFU10" s="86"/>
      <c r="AFV10" s="86"/>
      <c r="AFW10" s="86"/>
      <c r="AFX10" s="86"/>
      <c r="AFY10" s="86"/>
      <c r="AFZ10" s="86"/>
      <c r="AGA10" s="86"/>
      <c r="AGB10" s="86"/>
      <c r="AGC10" s="86"/>
      <c r="AGD10" s="86"/>
      <c r="AGE10" s="86"/>
      <c r="AGF10" s="86"/>
      <c r="AGG10" s="86"/>
      <c r="AGH10" s="86"/>
      <c r="AGI10" s="86"/>
      <c r="AGJ10" s="86"/>
      <c r="AGK10" s="86"/>
      <c r="AGL10" s="86"/>
      <c r="AGM10" s="86"/>
      <c r="AGN10" s="86"/>
      <c r="AGO10" s="86"/>
      <c r="AGP10" s="86"/>
      <c r="AGQ10" s="86"/>
      <c r="AGR10" s="86"/>
      <c r="AGS10" s="86"/>
      <c r="AGT10" s="86"/>
      <c r="AGU10" s="86"/>
      <c r="AGV10" s="86"/>
      <c r="AGW10" s="86"/>
      <c r="AGX10" s="86"/>
      <c r="AGY10" s="86"/>
      <c r="AGZ10" s="86"/>
      <c r="AHA10" s="86"/>
      <c r="AHB10" s="86"/>
      <c r="AHC10" s="86"/>
      <c r="AHD10" s="86"/>
      <c r="AHE10" s="86"/>
      <c r="AHF10" s="86"/>
      <c r="AHG10" s="86"/>
      <c r="AHH10" s="86"/>
      <c r="AHI10" s="86"/>
      <c r="AHJ10" s="86"/>
      <c r="AHK10" s="86"/>
      <c r="AHL10" s="86"/>
      <c r="AHM10" s="86"/>
      <c r="AHN10" s="86"/>
      <c r="AHO10" s="86"/>
      <c r="AHP10" s="86"/>
      <c r="AHQ10" s="86"/>
      <c r="AHR10" s="86"/>
      <c r="AHS10" s="86"/>
      <c r="AHT10" s="86"/>
      <c r="AHU10" s="86"/>
      <c r="AHV10" s="86"/>
      <c r="AHW10" s="86"/>
      <c r="AHX10" s="86"/>
      <c r="AHY10" s="86"/>
      <c r="AHZ10" s="86"/>
      <c r="AIA10" s="86"/>
      <c r="AIB10" s="86"/>
      <c r="AIC10" s="86"/>
      <c r="AID10" s="86"/>
      <c r="AIE10" s="86"/>
      <c r="AIF10" s="86"/>
      <c r="AIG10" s="86"/>
      <c r="AIH10" s="86"/>
      <c r="AII10" s="86"/>
      <c r="AIJ10" s="86"/>
      <c r="AIK10" s="86"/>
      <c r="AIL10" s="86"/>
      <c r="AIM10" s="86"/>
      <c r="AIN10" s="86"/>
      <c r="AIO10" s="86"/>
      <c r="AIP10" s="86"/>
      <c r="AIQ10" s="86"/>
      <c r="AIR10" s="86"/>
      <c r="AIS10" s="86"/>
      <c r="AIT10" s="86"/>
      <c r="AIU10" s="86"/>
      <c r="AIV10" s="86"/>
      <c r="AIW10" s="86"/>
      <c r="AIX10" s="86"/>
      <c r="AIY10" s="86"/>
      <c r="AIZ10" s="86"/>
      <c r="AJA10" s="86"/>
      <c r="AJB10" s="86"/>
      <c r="AJC10" s="86"/>
      <c r="AJD10" s="86"/>
      <c r="AJE10" s="86"/>
      <c r="AJF10" s="86"/>
      <c r="AJG10" s="86"/>
      <c r="AJH10" s="86"/>
      <c r="AJI10" s="86"/>
      <c r="AJJ10" s="86"/>
      <c r="AJK10" s="86"/>
      <c r="AJL10" s="86"/>
      <c r="AJM10" s="86"/>
      <c r="AJN10" s="86"/>
      <c r="AJO10" s="86"/>
      <c r="AJP10" s="86"/>
      <c r="AJQ10" s="86"/>
      <c r="AJR10" s="86"/>
      <c r="AJS10" s="86"/>
      <c r="AJT10" s="86"/>
      <c r="AJU10" s="86"/>
      <c r="AJV10" s="86"/>
      <c r="AJW10" s="86"/>
      <c r="AJX10" s="86"/>
      <c r="AJY10" s="86"/>
      <c r="AJZ10" s="86"/>
      <c r="AKA10" s="86"/>
      <c r="AKB10" s="86"/>
      <c r="AKC10" s="86"/>
      <c r="AKD10" s="86"/>
      <c r="AKE10" s="86"/>
      <c r="AKF10" s="86"/>
      <c r="AKG10" s="86"/>
      <c r="AKH10" s="86"/>
      <c r="AKI10" s="86"/>
      <c r="AKJ10" s="86"/>
      <c r="AKK10" s="86"/>
      <c r="AKL10" s="86"/>
      <c r="AKM10" s="86"/>
      <c r="AKN10" s="86"/>
      <c r="AKO10" s="86"/>
      <c r="AKP10" s="86"/>
      <c r="AKQ10" s="86"/>
      <c r="AKR10" s="86"/>
      <c r="AKS10" s="86"/>
      <c r="AKT10" s="86"/>
      <c r="AKU10" s="86"/>
      <c r="AKV10" s="86"/>
      <c r="AKW10" s="86"/>
      <c r="AKX10" s="86"/>
      <c r="AKY10" s="86"/>
      <c r="AKZ10" s="86"/>
      <c r="ALA10" s="86"/>
      <c r="ALB10" s="86"/>
      <c r="ALC10" s="86"/>
      <c r="ALD10" s="86"/>
      <c r="ALE10" s="86"/>
      <c r="ALF10" s="86"/>
      <c r="ALG10" s="86"/>
      <c r="ALH10" s="86"/>
      <c r="ALI10" s="86"/>
      <c r="ALJ10" s="86"/>
      <c r="ALK10" s="86"/>
      <c r="ALL10" s="86"/>
      <c r="ALM10" s="86"/>
      <c r="ALN10" s="86"/>
      <c r="ALO10" s="86"/>
      <c r="ALP10" s="86"/>
      <c r="ALQ10" s="86"/>
      <c r="ALR10" s="86"/>
      <c r="ALS10" s="86"/>
      <c r="ALT10" s="86"/>
      <c r="ALU10" s="86"/>
      <c r="ALV10" s="86"/>
      <c r="ALW10" s="86"/>
      <c r="ALX10" s="86"/>
      <c r="ALY10" s="86"/>
      <c r="ALZ10" s="86"/>
      <c r="AMA10" s="86"/>
      <c r="AMB10" s="86"/>
      <c r="AMC10" s="86"/>
      <c r="AMD10" s="86"/>
      <c r="AME10" s="86"/>
      <c r="AMF10" s="86"/>
      <c r="AMG10" s="86"/>
      <c r="AMH10" s="86"/>
      <c r="AMI10" s="86"/>
      <c r="AMJ10" s="86"/>
      <c r="AMK10" s="86"/>
      <c r="AML10" s="86"/>
      <c r="AMM10" s="86"/>
      <c r="AMN10" s="86"/>
      <c r="AMO10" s="86"/>
      <c r="AMP10" s="86"/>
      <c r="AMQ10" s="86"/>
      <c r="AMR10" s="86"/>
      <c r="AMS10" s="86"/>
      <c r="AMT10" s="86"/>
      <c r="AMU10" s="86"/>
      <c r="AMV10" s="86"/>
      <c r="AMW10" s="86"/>
      <c r="AMX10" s="86"/>
      <c r="AMY10" s="86"/>
      <c r="AMZ10" s="86"/>
      <c r="ANA10" s="86"/>
      <c r="ANB10" s="86"/>
      <c r="ANC10" s="86"/>
      <c r="AND10" s="86"/>
      <c r="ANE10" s="86"/>
      <c r="ANF10" s="86"/>
      <c r="ANG10" s="86"/>
      <c r="ANH10" s="86"/>
      <c r="ANI10" s="86"/>
      <c r="ANJ10" s="86"/>
      <c r="ANK10" s="86"/>
      <c r="ANL10" s="86"/>
      <c r="ANM10" s="86"/>
      <c r="ANN10" s="86"/>
      <c r="ANO10" s="86"/>
      <c r="ANP10" s="86"/>
      <c r="ANQ10" s="86"/>
      <c r="ANR10" s="86"/>
      <c r="ANS10" s="86"/>
      <c r="ANT10" s="86"/>
      <c r="ANU10" s="86"/>
      <c r="ANV10" s="86"/>
      <c r="ANW10" s="86"/>
      <c r="ANX10" s="86"/>
      <c r="ANY10" s="86"/>
      <c r="ANZ10" s="86"/>
      <c r="AOA10" s="86"/>
      <c r="AOB10" s="86"/>
      <c r="AOC10" s="86"/>
      <c r="AOD10" s="86"/>
      <c r="AOE10" s="86"/>
      <c r="AOF10" s="86"/>
      <c r="AOG10" s="86"/>
      <c r="AOH10" s="86"/>
      <c r="AOI10" s="86"/>
      <c r="AOJ10" s="86"/>
      <c r="AOK10" s="86"/>
      <c r="AOL10" s="86"/>
      <c r="AOM10" s="86"/>
      <c r="AON10" s="86"/>
      <c r="AOO10" s="86"/>
      <c r="AOP10" s="86"/>
      <c r="AOQ10" s="86"/>
      <c r="AOR10" s="86"/>
      <c r="AOS10" s="86"/>
      <c r="AOT10" s="86"/>
      <c r="AOU10" s="86"/>
      <c r="AOV10" s="86"/>
      <c r="AOW10" s="86"/>
      <c r="AOX10" s="86"/>
      <c r="AOY10" s="86"/>
      <c r="AOZ10" s="86"/>
      <c r="APA10" s="86"/>
      <c r="APB10" s="86"/>
      <c r="APC10" s="86"/>
      <c r="APD10" s="86"/>
      <c r="APE10" s="86"/>
      <c r="APF10" s="86"/>
      <c r="APG10" s="86"/>
      <c r="APH10" s="86"/>
      <c r="API10" s="86"/>
      <c r="APJ10" s="86"/>
      <c r="APK10" s="86"/>
      <c r="APL10" s="86"/>
      <c r="APM10" s="86"/>
      <c r="APN10" s="86"/>
      <c r="APO10" s="86"/>
      <c r="APP10" s="86"/>
      <c r="APQ10" s="86"/>
      <c r="APR10" s="86"/>
      <c r="APS10" s="86"/>
      <c r="APT10" s="86"/>
      <c r="APU10" s="86"/>
      <c r="APV10" s="86"/>
      <c r="APW10" s="86"/>
      <c r="APX10" s="86"/>
      <c r="APY10" s="86"/>
      <c r="APZ10" s="86"/>
      <c r="AQA10" s="86"/>
      <c r="AQB10" s="86"/>
      <c r="AQC10" s="86"/>
      <c r="AQD10" s="86"/>
      <c r="AQE10" s="86"/>
      <c r="AQF10" s="86"/>
      <c r="AQG10" s="86"/>
      <c r="AQH10" s="86"/>
      <c r="AQI10" s="86"/>
      <c r="AQJ10" s="86"/>
      <c r="AQK10" s="86"/>
      <c r="AQL10" s="86"/>
      <c r="AQM10" s="86"/>
      <c r="AQN10" s="86"/>
      <c r="AQO10" s="86"/>
      <c r="AQP10" s="86"/>
      <c r="AQQ10" s="86"/>
      <c r="AQR10" s="86"/>
      <c r="AQS10" s="86"/>
      <c r="AQT10" s="86"/>
      <c r="AQU10" s="86"/>
      <c r="AQV10" s="86"/>
      <c r="AQW10" s="86"/>
      <c r="AQX10" s="86"/>
      <c r="AQY10" s="86"/>
      <c r="AQZ10" s="86"/>
      <c r="ARA10" s="86"/>
      <c r="ARB10" s="86"/>
      <c r="ARC10" s="86"/>
      <c r="ARD10" s="86"/>
      <c r="ARE10" s="86"/>
      <c r="ARF10" s="86"/>
      <c r="ARG10" s="86"/>
      <c r="ARH10" s="86"/>
      <c r="ARI10" s="86"/>
      <c r="ARJ10" s="86"/>
      <c r="ARK10" s="86"/>
      <c r="ARL10" s="86"/>
      <c r="ARM10" s="86"/>
      <c r="ARN10" s="86"/>
      <c r="ARO10" s="86"/>
      <c r="ARP10" s="86"/>
      <c r="ARQ10" s="86"/>
      <c r="ARR10" s="86"/>
      <c r="ARS10" s="86"/>
      <c r="ART10" s="86"/>
      <c r="ARU10" s="86"/>
      <c r="ARV10" s="86"/>
      <c r="ARW10" s="86"/>
      <c r="ARX10" s="86"/>
      <c r="ARY10" s="86"/>
      <c r="ARZ10" s="86"/>
      <c r="ASA10" s="86"/>
      <c r="ASB10" s="86"/>
      <c r="ASC10" s="86"/>
      <c r="ASD10" s="86"/>
      <c r="ASE10" s="86"/>
      <c r="ASF10" s="86"/>
      <c r="ASG10" s="86"/>
      <c r="ASH10" s="86"/>
      <c r="ASI10" s="86"/>
      <c r="ASJ10" s="86"/>
      <c r="ASK10" s="86"/>
      <c r="ASL10" s="86"/>
      <c r="ASM10" s="86"/>
      <c r="ASN10" s="86"/>
      <c r="ASO10" s="86"/>
      <c r="ASP10" s="86"/>
      <c r="ASQ10" s="86"/>
      <c r="ASR10" s="86"/>
      <c r="ASS10" s="86"/>
      <c r="AST10" s="86"/>
      <c r="ASU10" s="86"/>
      <c r="ASV10" s="86"/>
      <c r="ASW10" s="86"/>
      <c r="ASX10" s="86"/>
      <c r="ASY10" s="86"/>
      <c r="ASZ10" s="86"/>
      <c r="ATA10" s="86"/>
      <c r="ATB10" s="86"/>
      <c r="ATC10" s="86"/>
      <c r="ATD10" s="86"/>
      <c r="ATE10" s="86"/>
      <c r="ATF10" s="86"/>
      <c r="ATG10" s="86"/>
      <c r="ATH10" s="86"/>
      <c r="ATI10" s="86"/>
      <c r="ATJ10" s="86"/>
      <c r="ATK10" s="86"/>
      <c r="ATL10" s="86"/>
      <c r="ATM10" s="86"/>
      <c r="ATN10" s="86"/>
      <c r="ATO10" s="86"/>
      <c r="ATP10" s="86"/>
      <c r="ATQ10" s="86"/>
      <c r="ATR10" s="86"/>
      <c r="ATS10" s="86"/>
      <c r="ATT10" s="86"/>
      <c r="ATU10" s="86"/>
      <c r="ATV10" s="86"/>
      <c r="ATW10" s="86"/>
      <c r="ATX10" s="86"/>
      <c r="ATY10" s="86"/>
      <c r="ATZ10" s="86"/>
      <c r="AUA10" s="86"/>
      <c r="AUB10" s="86"/>
      <c r="AUC10" s="86"/>
      <c r="AUD10" s="86"/>
      <c r="AUE10" s="86"/>
      <c r="AUF10" s="86"/>
      <c r="AUG10" s="86"/>
      <c r="AUH10" s="86"/>
      <c r="AUI10" s="86"/>
      <c r="AUJ10" s="86"/>
      <c r="AUK10" s="86"/>
      <c r="AUL10" s="86"/>
      <c r="AUM10" s="86"/>
      <c r="AUN10" s="86"/>
      <c r="AUO10" s="86"/>
      <c r="AUP10" s="86"/>
      <c r="AUQ10" s="86"/>
      <c r="AUR10" s="86"/>
      <c r="AUS10" s="86"/>
      <c r="AUT10" s="86"/>
      <c r="AUU10" s="86"/>
      <c r="AUV10" s="86"/>
      <c r="AUW10" s="86"/>
      <c r="AUX10" s="86"/>
      <c r="AUY10" s="86"/>
      <c r="AUZ10" s="86"/>
      <c r="AVA10" s="86"/>
      <c r="AVB10" s="86"/>
      <c r="AVC10" s="86"/>
      <c r="AVD10" s="86"/>
      <c r="AVE10" s="86"/>
      <c r="AVF10" s="86"/>
      <c r="AVG10" s="86"/>
      <c r="AVH10" s="86"/>
      <c r="AVI10" s="86"/>
      <c r="AVJ10" s="86"/>
      <c r="AVK10" s="86"/>
      <c r="AVL10" s="86"/>
      <c r="AVM10" s="86"/>
      <c r="AVN10" s="86"/>
      <c r="AVO10" s="86"/>
      <c r="AVP10" s="86"/>
      <c r="AVQ10" s="86"/>
      <c r="AVR10" s="86"/>
      <c r="AVS10" s="86"/>
      <c r="AVT10" s="86"/>
      <c r="AVU10" s="86"/>
      <c r="AVV10" s="86"/>
      <c r="AVW10" s="86"/>
      <c r="AVX10" s="86"/>
      <c r="AVY10" s="86"/>
      <c r="AVZ10" s="86"/>
      <c r="AWA10" s="86"/>
      <c r="AWB10" s="86"/>
      <c r="AWC10" s="86"/>
      <c r="AWD10" s="86"/>
      <c r="AWE10" s="86"/>
      <c r="AWF10" s="86"/>
      <c r="AWG10" s="86"/>
      <c r="AWH10" s="86"/>
      <c r="AWI10" s="86"/>
      <c r="AWJ10" s="86"/>
      <c r="AWK10" s="86"/>
      <c r="AWL10" s="86"/>
      <c r="AWM10" s="86"/>
      <c r="AWN10" s="86"/>
      <c r="AWO10" s="86"/>
      <c r="AWP10" s="86"/>
      <c r="AWQ10" s="86"/>
      <c r="AWR10" s="86"/>
      <c r="AWS10" s="86"/>
      <c r="AWT10" s="86"/>
      <c r="AWU10" s="86"/>
      <c r="AWV10" s="86"/>
      <c r="AWW10" s="86"/>
      <c r="AWX10" s="86"/>
      <c r="AWY10" s="86"/>
      <c r="AWZ10" s="86"/>
      <c r="AXA10" s="86"/>
      <c r="AXB10" s="86"/>
      <c r="AXC10" s="86"/>
      <c r="AXD10" s="86"/>
      <c r="AXE10" s="86"/>
      <c r="AXF10" s="86"/>
      <c r="AXG10" s="86"/>
      <c r="AXH10" s="86"/>
      <c r="AXI10" s="86"/>
      <c r="AXJ10" s="86"/>
      <c r="AXK10" s="86"/>
      <c r="AXL10" s="86"/>
      <c r="AXM10" s="86"/>
      <c r="AXN10" s="86"/>
      <c r="AXO10" s="86"/>
      <c r="AXP10" s="86"/>
      <c r="AXQ10" s="86"/>
      <c r="AXR10" s="86"/>
      <c r="AXS10" s="86"/>
      <c r="AXT10" s="86"/>
      <c r="AXU10" s="86"/>
      <c r="AXV10" s="86"/>
      <c r="AXW10" s="86"/>
      <c r="AXX10" s="86"/>
      <c r="AXY10" s="86"/>
      <c r="AXZ10" s="86"/>
      <c r="AYA10" s="86"/>
      <c r="AYB10" s="86"/>
      <c r="AYC10" s="86"/>
      <c r="AYD10" s="86"/>
      <c r="AYE10" s="86"/>
      <c r="AYF10" s="86"/>
      <c r="AYG10" s="86"/>
      <c r="AYH10" s="86"/>
      <c r="AYI10" s="86"/>
      <c r="AYJ10" s="86"/>
      <c r="AYK10" s="86"/>
      <c r="AYL10" s="86"/>
      <c r="AYM10" s="86"/>
      <c r="AYN10" s="86"/>
      <c r="AYO10" s="86"/>
      <c r="AYP10" s="86"/>
      <c r="AYQ10" s="86"/>
      <c r="AYR10" s="86"/>
      <c r="AYS10" s="86"/>
      <c r="AYT10" s="86"/>
      <c r="AYU10" s="86"/>
      <c r="AYV10" s="86"/>
      <c r="AYW10" s="86"/>
      <c r="AYX10" s="86"/>
      <c r="AYY10" s="86"/>
      <c r="AYZ10" s="86"/>
      <c r="AZA10" s="86"/>
      <c r="AZB10" s="86"/>
      <c r="AZC10" s="86"/>
      <c r="AZD10" s="86"/>
      <c r="AZE10" s="86"/>
      <c r="AZF10" s="86"/>
      <c r="AZG10" s="86"/>
      <c r="AZH10" s="86"/>
      <c r="AZI10" s="86"/>
      <c r="AZJ10" s="86"/>
      <c r="AZK10" s="86"/>
      <c r="AZL10" s="86"/>
      <c r="AZM10" s="86"/>
      <c r="AZN10" s="86"/>
      <c r="AZO10" s="86"/>
      <c r="AZP10" s="86"/>
      <c r="AZQ10" s="86"/>
      <c r="AZR10" s="86"/>
      <c r="AZS10" s="86"/>
      <c r="AZT10" s="86"/>
      <c r="AZU10" s="86"/>
      <c r="AZV10" s="86"/>
      <c r="AZW10" s="86"/>
      <c r="AZX10" s="86"/>
      <c r="AZY10" s="86"/>
      <c r="AZZ10" s="86"/>
      <c r="BAA10" s="86"/>
      <c r="BAB10" s="86"/>
      <c r="BAC10" s="86"/>
      <c r="BAD10" s="86"/>
      <c r="BAE10" s="86"/>
      <c r="BAF10" s="86"/>
      <c r="BAG10" s="86"/>
      <c r="BAH10" s="86"/>
      <c r="BAI10" s="86"/>
      <c r="BAJ10" s="86"/>
      <c r="BAK10" s="86"/>
      <c r="BAL10" s="86"/>
      <c r="BAM10" s="86"/>
      <c r="BAN10" s="86"/>
      <c r="BAO10" s="86"/>
      <c r="BAP10" s="86"/>
      <c r="BAQ10" s="86"/>
      <c r="BAR10" s="86"/>
      <c r="BAS10" s="86"/>
      <c r="BAT10" s="86"/>
      <c r="BAU10" s="86"/>
      <c r="BAV10" s="86"/>
      <c r="BAW10" s="86"/>
      <c r="BAX10" s="86"/>
      <c r="BAY10" s="86"/>
      <c r="BAZ10" s="86"/>
      <c r="BBA10" s="86"/>
      <c r="BBB10" s="86"/>
      <c r="BBC10" s="86"/>
      <c r="BBD10" s="86"/>
      <c r="BBE10" s="86"/>
      <c r="BBF10" s="86"/>
      <c r="BBG10" s="86"/>
      <c r="BBH10" s="86"/>
      <c r="BBI10" s="86"/>
      <c r="BBJ10" s="86"/>
      <c r="BBK10" s="86"/>
      <c r="BBL10" s="86"/>
      <c r="BBM10" s="86"/>
      <c r="BBN10" s="86"/>
      <c r="BBO10" s="86"/>
      <c r="BBP10" s="86"/>
      <c r="BBQ10" s="86"/>
      <c r="BBR10" s="86"/>
      <c r="BBS10" s="86"/>
      <c r="BBT10" s="86"/>
      <c r="BBU10" s="86"/>
      <c r="BBV10" s="86"/>
      <c r="BBW10" s="86"/>
      <c r="BBX10" s="86"/>
      <c r="BBY10" s="86"/>
      <c r="BBZ10" s="86"/>
      <c r="BCA10" s="86"/>
      <c r="BCB10" s="86"/>
      <c r="BCC10" s="86"/>
      <c r="BCD10" s="86"/>
      <c r="BCE10" s="86"/>
      <c r="BCF10" s="86"/>
      <c r="BCG10" s="86"/>
      <c r="BCH10" s="86"/>
      <c r="BCI10" s="86"/>
      <c r="BCJ10" s="86"/>
      <c r="BCK10" s="86"/>
      <c r="BCL10" s="86"/>
      <c r="BCM10" s="86"/>
      <c r="BCN10" s="86"/>
      <c r="BCO10" s="86"/>
      <c r="BCP10" s="86"/>
      <c r="BCQ10" s="86"/>
      <c r="BCR10" s="86"/>
      <c r="BCS10" s="86"/>
      <c r="BCT10" s="86"/>
      <c r="BCU10" s="86"/>
      <c r="BCV10" s="86"/>
      <c r="BCW10" s="86"/>
      <c r="BCX10" s="86"/>
      <c r="BCY10" s="86"/>
      <c r="BCZ10" s="86"/>
      <c r="BDA10" s="86"/>
      <c r="BDB10" s="86"/>
      <c r="BDC10" s="86"/>
      <c r="BDD10" s="86"/>
      <c r="BDE10" s="86"/>
      <c r="BDF10" s="86"/>
      <c r="BDG10" s="86"/>
      <c r="BDH10" s="86"/>
      <c r="BDI10" s="86"/>
      <c r="BDJ10" s="86"/>
      <c r="BDK10" s="86"/>
      <c r="BDL10" s="86"/>
      <c r="BDM10" s="86"/>
      <c r="BDN10" s="86"/>
      <c r="BDO10" s="86"/>
      <c r="BDP10" s="86"/>
      <c r="BDQ10" s="86"/>
      <c r="BDR10" s="86"/>
      <c r="BDS10" s="86"/>
      <c r="BDT10" s="86"/>
      <c r="BDU10" s="86"/>
      <c r="BDV10" s="86"/>
      <c r="BDW10" s="86"/>
      <c r="BDX10" s="86"/>
      <c r="BDY10" s="86"/>
      <c r="BDZ10" s="86"/>
      <c r="BEA10" s="86"/>
      <c r="BEB10" s="86"/>
      <c r="BEC10" s="86"/>
      <c r="BED10" s="86"/>
      <c r="BEE10" s="86"/>
      <c r="BEF10" s="86"/>
      <c r="BEG10" s="86"/>
      <c r="BEH10" s="86"/>
      <c r="BEI10" s="86"/>
      <c r="BEJ10" s="86"/>
      <c r="BEK10" s="86"/>
      <c r="BEL10" s="86"/>
      <c r="BEM10" s="86"/>
      <c r="BEN10" s="86"/>
      <c r="BEO10" s="86"/>
      <c r="BEP10" s="86"/>
      <c r="BEQ10" s="86"/>
      <c r="BER10" s="86"/>
      <c r="BES10" s="86"/>
      <c r="BET10" s="86"/>
      <c r="BEU10" s="86"/>
      <c r="BEV10" s="86"/>
      <c r="BEW10" s="86"/>
      <c r="BEX10" s="86"/>
      <c r="BEY10" s="86"/>
      <c r="BEZ10" s="86"/>
      <c r="BFA10" s="86"/>
      <c r="BFB10" s="86"/>
      <c r="BFC10" s="86"/>
      <c r="BFD10" s="86"/>
      <c r="BFE10" s="86"/>
      <c r="BFF10" s="86"/>
      <c r="BFG10" s="86"/>
      <c r="BFH10" s="86"/>
      <c r="BFI10" s="86"/>
      <c r="BFJ10" s="86"/>
      <c r="BFK10" s="86"/>
      <c r="BFL10" s="86"/>
      <c r="BFM10" s="86"/>
      <c r="BFN10" s="86"/>
      <c r="BFO10" s="86"/>
      <c r="BFP10" s="86"/>
      <c r="BFQ10" s="86"/>
      <c r="BFR10" s="86"/>
      <c r="BFS10" s="86"/>
      <c r="BFT10" s="86"/>
      <c r="BFU10" s="86"/>
      <c r="BFV10" s="86"/>
      <c r="BFW10" s="86"/>
      <c r="BFX10" s="86"/>
      <c r="BFY10" s="86"/>
      <c r="BFZ10" s="86"/>
      <c r="BGA10" s="86"/>
      <c r="BGB10" s="86"/>
      <c r="BGC10" s="86"/>
      <c r="BGD10" s="86"/>
      <c r="BGE10" s="86"/>
      <c r="BGF10" s="86"/>
      <c r="BGG10" s="86"/>
      <c r="BGH10" s="86"/>
      <c r="BGI10" s="86"/>
      <c r="BGJ10" s="86"/>
      <c r="BGK10" s="86"/>
      <c r="BGL10" s="86"/>
      <c r="BGM10" s="86"/>
      <c r="BGN10" s="86"/>
      <c r="BGO10" s="86"/>
      <c r="BGP10" s="86"/>
      <c r="BGQ10" s="86"/>
      <c r="BGR10" s="86"/>
      <c r="BGS10" s="86"/>
      <c r="BGT10" s="86"/>
      <c r="BGU10" s="86"/>
      <c r="BGV10" s="86"/>
      <c r="BGW10" s="86"/>
      <c r="BGX10" s="86"/>
      <c r="BGY10" s="86"/>
      <c r="BGZ10" s="86"/>
      <c r="BHA10" s="86"/>
      <c r="BHB10" s="86"/>
      <c r="BHC10" s="86"/>
      <c r="BHD10" s="86"/>
      <c r="BHE10" s="86"/>
      <c r="BHF10" s="86"/>
      <c r="BHG10" s="86"/>
      <c r="BHH10" s="86"/>
      <c r="BHI10" s="86"/>
      <c r="BHJ10" s="86"/>
      <c r="BHK10" s="86"/>
      <c r="BHL10" s="86"/>
      <c r="BHM10" s="86"/>
      <c r="BHN10" s="86"/>
      <c r="BHO10" s="86"/>
      <c r="BHP10" s="86"/>
      <c r="BHQ10" s="86"/>
      <c r="BHR10" s="86"/>
      <c r="BHS10" s="86"/>
      <c r="BHT10" s="86"/>
      <c r="BHU10" s="86"/>
      <c r="BHV10" s="86"/>
      <c r="BHW10" s="86"/>
      <c r="BHX10" s="86"/>
      <c r="BHY10" s="86"/>
      <c r="BHZ10" s="86"/>
      <c r="BIA10" s="86"/>
      <c r="BIB10" s="86"/>
      <c r="BIC10" s="86"/>
      <c r="BID10" s="86"/>
      <c r="BIE10" s="86"/>
      <c r="BIF10" s="86"/>
      <c r="BIG10" s="86"/>
      <c r="BIH10" s="86"/>
      <c r="BII10" s="86"/>
      <c r="BIJ10" s="86"/>
      <c r="BIK10" s="86"/>
      <c r="BIL10" s="86"/>
      <c r="BIM10" s="86"/>
      <c r="BIN10" s="86"/>
      <c r="BIO10" s="86"/>
      <c r="BIP10" s="86"/>
      <c r="BIQ10" s="86"/>
      <c r="BIR10" s="86"/>
      <c r="BIS10" s="86"/>
      <c r="BIT10" s="86"/>
      <c r="BIU10" s="86"/>
      <c r="BIV10" s="86"/>
      <c r="BIW10" s="86"/>
      <c r="BIX10" s="86"/>
      <c r="BIY10" s="86"/>
      <c r="BIZ10" s="86"/>
      <c r="BJA10" s="86"/>
      <c r="BJB10" s="86"/>
      <c r="BJC10" s="86"/>
      <c r="BJD10" s="86"/>
      <c r="BJE10" s="86"/>
      <c r="BJF10" s="86"/>
      <c r="BJG10" s="86"/>
      <c r="BJH10" s="86"/>
      <c r="BJI10" s="86"/>
      <c r="BJJ10" s="86"/>
      <c r="BJK10" s="86"/>
      <c r="BJL10" s="86"/>
      <c r="BJM10" s="86"/>
      <c r="BJN10" s="86"/>
      <c r="BJO10" s="86"/>
      <c r="BJP10" s="86"/>
      <c r="BJQ10" s="86"/>
      <c r="BJR10" s="86"/>
      <c r="BJS10" s="86"/>
      <c r="BJT10" s="86"/>
      <c r="BJU10" s="86"/>
      <c r="BJV10" s="86"/>
      <c r="BJW10" s="86"/>
      <c r="BJX10" s="86"/>
      <c r="BJY10" s="86"/>
      <c r="BJZ10" s="86"/>
      <c r="BKA10" s="86"/>
      <c r="BKB10" s="86"/>
      <c r="BKC10" s="86"/>
      <c r="BKD10" s="86"/>
      <c r="BKE10" s="86"/>
      <c r="BKF10" s="86"/>
      <c r="BKG10" s="86"/>
      <c r="BKH10" s="86"/>
      <c r="BKI10" s="86"/>
      <c r="BKJ10" s="86"/>
      <c r="BKK10" s="86"/>
      <c r="BKL10" s="86"/>
      <c r="BKM10" s="86"/>
      <c r="BKN10" s="86"/>
      <c r="BKO10" s="86"/>
      <c r="BKP10" s="86"/>
      <c r="BKQ10" s="86"/>
      <c r="BKR10" s="86"/>
      <c r="BKS10" s="86"/>
      <c r="BKT10" s="86"/>
      <c r="BKU10" s="86"/>
      <c r="BKV10" s="86"/>
      <c r="BKW10" s="86"/>
      <c r="BKX10" s="86"/>
      <c r="BKY10" s="86"/>
      <c r="BKZ10" s="86"/>
      <c r="BLA10" s="86"/>
      <c r="BLB10" s="86"/>
      <c r="BLC10" s="86"/>
      <c r="BLD10" s="86"/>
      <c r="BLE10" s="86"/>
      <c r="BLF10" s="86"/>
      <c r="BLG10" s="86"/>
      <c r="BLH10" s="86"/>
      <c r="BLI10" s="86"/>
      <c r="BLJ10" s="86"/>
      <c r="BLK10" s="86"/>
      <c r="BLL10" s="86"/>
      <c r="BLM10" s="86"/>
      <c r="BLN10" s="86"/>
      <c r="BLO10" s="86"/>
      <c r="BLP10" s="86"/>
      <c r="BLQ10" s="86"/>
      <c r="BLR10" s="86"/>
      <c r="BLS10" s="86"/>
      <c r="BLT10" s="86"/>
      <c r="BLU10" s="86"/>
      <c r="BLV10" s="86"/>
      <c r="BLW10" s="86"/>
      <c r="BLX10" s="86"/>
      <c r="BLY10" s="86"/>
      <c r="BLZ10" s="86"/>
      <c r="BMA10" s="86"/>
      <c r="BMB10" s="86"/>
      <c r="BMC10" s="86"/>
      <c r="BMD10" s="86"/>
      <c r="BME10" s="86"/>
      <c r="BMF10" s="86"/>
      <c r="BMG10" s="86"/>
      <c r="BMH10" s="86"/>
      <c r="BMI10" s="86"/>
      <c r="BMJ10" s="86"/>
      <c r="BMK10" s="86"/>
      <c r="BML10" s="86"/>
      <c r="BMM10" s="86"/>
      <c r="BMN10" s="86"/>
      <c r="BMO10" s="86"/>
      <c r="BMP10" s="86"/>
      <c r="BMQ10" s="86"/>
      <c r="BMR10" s="86"/>
      <c r="BMS10" s="86"/>
      <c r="BMT10" s="86"/>
      <c r="BMU10" s="86"/>
      <c r="BMV10" s="86"/>
      <c r="BMW10" s="86"/>
      <c r="BMX10" s="86"/>
      <c r="BMY10" s="86"/>
      <c r="BMZ10" s="86"/>
      <c r="BNA10" s="86"/>
      <c r="BNB10" s="86"/>
      <c r="BNC10" s="86"/>
      <c r="BND10" s="86"/>
      <c r="BNE10" s="86"/>
      <c r="BNF10" s="86"/>
      <c r="BNG10" s="86"/>
      <c r="BNH10" s="86"/>
      <c r="BNI10" s="86"/>
      <c r="BNJ10" s="86"/>
      <c r="BNK10" s="86"/>
      <c r="BNL10" s="86"/>
      <c r="BNM10" s="86"/>
      <c r="BNN10" s="86"/>
      <c r="BNO10" s="86"/>
      <c r="BNP10" s="86"/>
      <c r="BNQ10" s="86"/>
      <c r="BNR10" s="86"/>
      <c r="BNS10" s="86"/>
      <c r="BNT10" s="86"/>
      <c r="BNU10" s="86"/>
      <c r="BNV10" s="86"/>
      <c r="BNW10" s="86"/>
      <c r="BNX10" s="86"/>
      <c r="BNY10" s="86"/>
      <c r="BNZ10" s="86"/>
      <c r="BOA10" s="86"/>
      <c r="BOB10" s="86"/>
      <c r="BOC10" s="86"/>
      <c r="BOD10" s="86"/>
      <c r="BOE10" s="86"/>
      <c r="BOF10" s="86"/>
      <c r="BOG10" s="86"/>
      <c r="BOH10" s="86"/>
      <c r="BOI10" s="86"/>
      <c r="BOJ10" s="86"/>
      <c r="BOK10" s="86"/>
      <c r="BOL10" s="86"/>
      <c r="BOM10" s="86"/>
      <c r="BON10" s="86"/>
      <c r="BOO10" s="86"/>
      <c r="BOP10" s="86"/>
      <c r="BOQ10" s="86"/>
      <c r="BOR10" s="86"/>
      <c r="BOS10" s="86"/>
      <c r="BOT10" s="86"/>
      <c r="BOU10" s="86"/>
      <c r="BOV10" s="86"/>
      <c r="BOW10" s="86"/>
      <c r="BOX10" s="86"/>
      <c r="BOY10" s="86"/>
      <c r="BOZ10" s="86"/>
      <c r="BPA10" s="86"/>
      <c r="BPB10" s="86"/>
      <c r="BPC10" s="86"/>
      <c r="BPD10" s="86"/>
      <c r="BPE10" s="86"/>
      <c r="BPF10" s="86"/>
      <c r="BPG10" s="86"/>
      <c r="BPH10" s="86"/>
      <c r="BPI10" s="86"/>
      <c r="BPJ10" s="86"/>
      <c r="BPK10" s="86"/>
      <c r="BPL10" s="86"/>
      <c r="BPM10" s="86"/>
      <c r="BPN10" s="86"/>
      <c r="BPO10" s="86"/>
      <c r="BPP10" s="86"/>
      <c r="BPQ10" s="86"/>
      <c r="BPR10" s="86"/>
      <c r="BPS10" s="86"/>
      <c r="BPT10" s="86"/>
      <c r="BPU10" s="86"/>
      <c r="BPV10" s="86"/>
      <c r="BPW10" s="86"/>
      <c r="BPX10" s="86"/>
      <c r="BPY10" s="86"/>
      <c r="BPZ10" s="86"/>
      <c r="BQA10" s="86"/>
      <c r="BQB10" s="86"/>
      <c r="BQC10" s="86"/>
      <c r="BQD10" s="86"/>
      <c r="BQE10" s="86"/>
      <c r="BQF10" s="86"/>
      <c r="BQG10" s="86"/>
      <c r="BQH10" s="86"/>
      <c r="BQI10" s="86"/>
      <c r="BQJ10" s="86"/>
      <c r="BQK10" s="86"/>
      <c r="BQL10" s="86"/>
      <c r="BQM10" s="86"/>
      <c r="BQN10" s="86"/>
      <c r="BQO10" s="86"/>
      <c r="BQP10" s="86"/>
      <c r="BQQ10" s="86"/>
      <c r="BQR10" s="86"/>
      <c r="BQS10" s="86"/>
      <c r="BQT10" s="86"/>
      <c r="BQU10" s="86"/>
      <c r="BQV10" s="86"/>
      <c r="BQW10" s="86"/>
      <c r="BQX10" s="86"/>
      <c r="BQY10" s="86"/>
      <c r="BQZ10" s="86"/>
      <c r="BRA10" s="86"/>
      <c r="BRB10" s="86"/>
      <c r="BRC10" s="86"/>
      <c r="BRD10" s="86"/>
      <c r="BRE10" s="86"/>
      <c r="BRF10" s="86"/>
      <c r="BRG10" s="86"/>
      <c r="BRH10" s="86"/>
      <c r="BRI10" s="86"/>
      <c r="BRJ10" s="86"/>
      <c r="BRK10" s="86"/>
      <c r="BRL10" s="86"/>
      <c r="BRM10" s="86"/>
      <c r="BRN10" s="86"/>
      <c r="BRO10" s="86"/>
      <c r="BRP10" s="86"/>
      <c r="BRQ10" s="86"/>
      <c r="BRR10" s="86"/>
      <c r="BRS10" s="86"/>
      <c r="BRT10" s="86"/>
      <c r="BRU10" s="86"/>
      <c r="BRV10" s="86"/>
      <c r="BRW10" s="86"/>
      <c r="BRX10" s="86"/>
      <c r="BRY10" s="86"/>
      <c r="BRZ10" s="86"/>
      <c r="BSA10" s="86"/>
      <c r="BSB10" s="86"/>
      <c r="BSC10" s="86"/>
      <c r="BSD10" s="86"/>
      <c r="BSE10" s="86"/>
      <c r="BSF10" s="86"/>
      <c r="BSG10" s="86"/>
      <c r="BSH10" s="86"/>
      <c r="BSI10" s="86"/>
      <c r="BSJ10" s="86"/>
      <c r="BSK10" s="86"/>
      <c r="BSL10" s="86"/>
      <c r="BSM10" s="86"/>
      <c r="BSN10" s="86"/>
      <c r="BSO10" s="86"/>
      <c r="BSP10" s="86"/>
      <c r="BSQ10" s="86"/>
      <c r="BSR10" s="86"/>
      <c r="BSS10" s="86"/>
      <c r="BST10" s="86"/>
      <c r="BSU10" s="86"/>
      <c r="BSV10" s="86"/>
      <c r="BSW10" s="86"/>
      <c r="BSX10" s="86"/>
      <c r="BSY10" s="86"/>
      <c r="BSZ10" s="86"/>
      <c r="BTA10" s="86"/>
      <c r="BTB10" s="86"/>
      <c r="BTC10" s="86"/>
      <c r="BTD10" s="86"/>
      <c r="BTE10" s="86"/>
      <c r="BTF10" s="86"/>
      <c r="BTG10" s="86"/>
      <c r="BTH10" s="86"/>
      <c r="BTI10" s="86"/>
      <c r="BTJ10" s="86"/>
      <c r="BTK10" s="86"/>
      <c r="BTL10" s="86"/>
      <c r="BTM10" s="86"/>
      <c r="BTN10" s="86"/>
      <c r="BTO10" s="86"/>
      <c r="BTP10" s="86"/>
      <c r="BTQ10" s="86"/>
      <c r="BTR10" s="86"/>
      <c r="BTS10" s="86"/>
      <c r="BTT10" s="86"/>
      <c r="BTU10" s="86"/>
      <c r="BTV10" s="86"/>
      <c r="BTW10" s="86"/>
      <c r="BTX10" s="86"/>
      <c r="BTY10" s="86"/>
      <c r="BTZ10" s="86"/>
      <c r="BUA10" s="86"/>
      <c r="BUB10" s="86"/>
      <c r="BUC10" s="86"/>
      <c r="BUD10" s="86"/>
      <c r="BUE10" s="86"/>
      <c r="BUF10" s="86"/>
      <c r="BUG10" s="86"/>
      <c r="BUH10" s="86"/>
      <c r="BUI10" s="86"/>
      <c r="BUJ10" s="86"/>
      <c r="BUK10" s="86"/>
      <c r="BUL10" s="86"/>
      <c r="BUM10" s="86"/>
      <c r="BUN10" s="86"/>
      <c r="BUO10" s="86"/>
      <c r="BUP10" s="86"/>
      <c r="BUQ10" s="86"/>
      <c r="BUR10" s="86"/>
      <c r="BUS10" s="86"/>
      <c r="BUT10" s="86"/>
      <c r="BUU10" s="86"/>
      <c r="BUV10" s="86"/>
      <c r="BUW10" s="86"/>
      <c r="BUX10" s="86"/>
      <c r="BUY10" s="86"/>
      <c r="BUZ10" s="86"/>
      <c r="BVA10" s="86"/>
      <c r="BVB10" s="86"/>
      <c r="BVC10" s="86"/>
      <c r="BVD10" s="86"/>
      <c r="BVE10" s="86"/>
      <c r="BVF10" s="86"/>
      <c r="BVG10" s="86"/>
      <c r="BVH10" s="86"/>
      <c r="BVI10" s="86"/>
      <c r="BVJ10" s="86"/>
      <c r="BVK10" s="86"/>
      <c r="BVL10" s="86"/>
      <c r="BVM10" s="86"/>
      <c r="BVN10" s="86"/>
      <c r="BVO10" s="86"/>
      <c r="BVP10" s="86"/>
      <c r="BVQ10" s="86"/>
      <c r="BVR10" s="86"/>
      <c r="BVS10" s="86"/>
      <c r="BVT10" s="86"/>
      <c r="BVU10" s="86"/>
      <c r="BVV10" s="86"/>
      <c r="BVW10" s="86"/>
      <c r="BVX10" s="86"/>
      <c r="BVY10" s="86"/>
      <c r="BVZ10" s="86"/>
      <c r="BWA10" s="86"/>
      <c r="BWB10" s="86"/>
      <c r="BWC10" s="86"/>
      <c r="BWD10" s="86"/>
      <c r="BWE10" s="86"/>
      <c r="BWF10" s="86"/>
      <c r="BWG10" s="86"/>
      <c r="BWH10" s="86"/>
      <c r="BWI10" s="86"/>
      <c r="BWJ10" s="86"/>
      <c r="BWK10" s="86"/>
      <c r="BWL10" s="86"/>
      <c r="BWM10" s="86"/>
      <c r="BWN10" s="86"/>
      <c r="BWO10" s="86"/>
      <c r="BWP10" s="86"/>
      <c r="BWQ10" s="86"/>
      <c r="BWR10" s="86"/>
      <c r="BWS10" s="86"/>
      <c r="BWT10" s="86"/>
      <c r="BWU10" s="86"/>
      <c r="BWV10" s="86"/>
      <c r="BWW10" s="86"/>
      <c r="BWX10" s="86"/>
      <c r="BWY10" s="86"/>
      <c r="BWZ10" s="86"/>
      <c r="BXA10" s="86"/>
      <c r="BXB10" s="86"/>
      <c r="BXC10" s="86"/>
      <c r="BXD10" s="86"/>
      <c r="BXE10" s="86"/>
      <c r="BXF10" s="86"/>
      <c r="BXG10" s="86"/>
      <c r="BXH10" s="86"/>
      <c r="BXI10" s="86"/>
      <c r="BXJ10" s="86"/>
      <c r="BXK10" s="86"/>
      <c r="BXL10" s="86"/>
      <c r="BXM10" s="86"/>
      <c r="BXN10" s="86"/>
      <c r="BXO10" s="86"/>
      <c r="BXP10" s="86"/>
      <c r="BXQ10" s="86"/>
      <c r="BXR10" s="86"/>
      <c r="BXS10" s="86"/>
      <c r="BXT10" s="86"/>
      <c r="BXU10" s="86"/>
      <c r="BXV10" s="86"/>
      <c r="BXW10" s="86"/>
      <c r="BXX10" s="86"/>
      <c r="BXY10" s="86"/>
      <c r="BXZ10" s="86"/>
      <c r="BYA10" s="86"/>
      <c r="BYB10" s="86"/>
      <c r="BYC10" s="86"/>
      <c r="BYD10" s="86"/>
      <c r="BYE10" s="86"/>
      <c r="BYF10" s="86"/>
      <c r="BYG10" s="86"/>
      <c r="BYH10" s="86"/>
      <c r="BYI10" s="86"/>
      <c r="BYJ10" s="86"/>
      <c r="BYK10" s="86"/>
      <c r="BYL10" s="86"/>
      <c r="BYM10" s="86"/>
      <c r="BYN10" s="86"/>
      <c r="BYO10" s="86"/>
      <c r="BYP10" s="86"/>
      <c r="BYQ10" s="86"/>
      <c r="BYR10" s="86"/>
      <c r="BYS10" s="86"/>
      <c r="BYT10" s="86"/>
      <c r="BYU10" s="86"/>
      <c r="BYV10" s="86"/>
      <c r="BYW10" s="86"/>
      <c r="BYX10" s="86"/>
      <c r="BYY10" s="86"/>
      <c r="BYZ10" s="86"/>
      <c r="BZA10" s="86"/>
      <c r="BZB10" s="86"/>
      <c r="BZC10" s="86"/>
      <c r="BZD10" s="86"/>
      <c r="BZE10" s="86"/>
      <c r="BZF10" s="86"/>
      <c r="BZG10" s="86"/>
      <c r="BZH10" s="86"/>
      <c r="BZI10" s="86"/>
      <c r="BZJ10" s="86"/>
      <c r="BZK10" s="86"/>
      <c r="BZL10" s="86"/>
      <c r="BZM10" s="86"/>
      <c r="BZN10" s="86"/>
      <c r="BZO10" s="86"/>
      <c r="BZP10" s="86"/>
      <c r="BZQ10" s="86"/>
      <c r="BZR10" s="86"/>
      <c r="BZS10" s="86"/>
      <c r="BZT10" s="86"/>
      <c r="BZU10" s="86"/>
      <c r="BZV10" s="86"/>
      <c r="BZW10" s="86"/>
      <c r="BZX10" s="86"/>
      <c r="BZY10" s="86"/>
      <c r="BZZ10" s="86"/>
      <c r="CAA10" s="86"/>
      <c r="CAB10" s="86"/>
      <c r="CAC10" s="86"/>
      <c r="CAD10" s="86"/>
      <c r="CAE10" s="86"/>
      <c r="CAF10" s="86"/>
      <c r="CAG10" s="86"/>
      <c r="CAH10" s="86"/>
      <c r="CAI10" s="86"/>
      <c r="CAJ10" s="86"/>
      <c r="CAK10" s="86"/>
      <c r="CAL10" s="86"/>
      <c r="CAM10" s="86"/>
      <c r="CAN10" s="86"/>
      <c r="CAO10" s="86"/>
      <c r="CAP10" s="86"/>
      <c r="CAQ10" s="86"/>
      <c r="CAR10" s="86"/>
      <c r="CAS10" s="86"/>
      <c r="CAT10" s="86"/>
      <c r="CAU10" s="86"/>
      <c r="CAV10" s="86"/>
      <c r="CAW10" s="86"/>
      <c r="CAX10" s="86"/>
      <c r="CAY10" s="86"/>
      <c r="CAZ10" s="86"/>
      <c r="CBA10" s="86"/>
      <c r="CBB10" s="86"/>
      <c r="CBC10" s="86"/>
      <c r="CBD10" s="86"/>
      <c r="CBE10" s="86"/>
      <c r="CBF10" s="86"/>
      <c r="CBG10" s="86"/>
      <c r="CBH10" s="86"/>
      <c r="CBI10" s="86"/>
      <c r="CBJ10" s="86"/>
      <c r="CBK10" s="86"/>
      <c r="CBL10" s="86"/>
      <c r="CBM10" s="86"/>
      <c r="CBN10" s="86"/>
      <c r="CBO10" s="86"/>
      <c r="CBP10" s="86"/>
      <c r="CBQ10" s="86"/>
      <c r="CBR10" s="86"/>
      <c r="CBS10" s="86"/>
      <c r="CBT10" s="86"/>
      <c r="CBU10" s="86"/>
      <c r="CBV10" s="86"/>
      <c r="CBW10" s="86"/>
      <c r="CBX10" s="86"/>
      <c r="CBY10" s="86"/>
      <c r="CBZ10" s="86"/>
      <c r="CCA10" s="86"/>
      <c r="CCB10" s="86"/>
      <c r="CCC10" s="86"/>
      <c r="CCD10" s="86"/>
      <c r="CCE10" s="86"/>
      <c r="CCF10" s="86"/>
      <c r="CCG10" s="86"/>
      <c r="CCH10" s="86"/>
      <c r="CCI10" s="86"/>
      <c r="CCJ10" s="86"/>
      <c r="CCK10" s="86"/>
      <c r="CCL10" s="86"/>
      <c r="CCM10" s="86"/>
      <c r="CCN10" s="86"/>
      <c r="CCO10" s="86"/>
      <c r="CCP10" s="86"/>
      <c r="CCQ10" s="86"/>
      <c r="CCR10" s="86"/>
      <c r="CCS10" s="86"/>
      <c r="CCT10" s="86"/>
      <c r="CCU10" s="86"/>
      <c r="CCV10" s="86"/>
      <c r="CCW10" s="86"/>
      <c r="CCX10" s="86"/>
      <c r="CCY10" s="86"/>
      <c r="CCZ10" s="86"/>
      <c r="CDA10" s="86"/>
      <c r="CDB10" s="86"/>
      <c r="CDC10" s="86"/>
      <c r="CDD10" s="86"/>
      <c r="CDE10" s="86"/>
      <c r="CDF10" s="86"/>
      <c r="CDG10" s="86"/>
      <c r="CDH10" s="86"/>
      <c r="CDI10" s="86"/>
      <c r="CDJ10" s="86"/>
      <c r="CDK10" s="86"/>
      <c r="CDL10" s="86"/>
      <c r="CDM10" s="86"/>
      <c r="CDN10" s="86"/>
      <c r="CDO10" s="86"/>
      <c r="CDP10" s="86"/>
      <c r="CDQ10" s="86"/>
      <c r="CDR10" s="86"/>
      <c r="CDS10" s="86"/>
      <c r="CDT10" s="86"/>
      <c r="CDU10" s="86"/>
      <c r="CDV10" s="86"/>
      <c r="CDW10" s="86"/>
      <c r="CDX10" s="86"/>
      <c r="CDY10" s="86"/>
      <c r="CDZ10" s="86"/>
      <c r="CEA10" s="86"/>
      <c r="CEB10" s="86"/>
      <c r="CEC10" s="86"/>
      <c r="CED10" s="86"/>
      <c r="CEE10" s="86"/>
      <c r="CEF10" s="86"/>
      <c r="CEG10" s="86"/>
      <c r="CEH10" s="86"/>
      <c r="CEI10" s="86"/>
      <c r="CEJ10" s="86"/>
      <c r="CEK10" s="86"/>
      <c r="CEL10" s="86"/>
      <c r="CEM10" s="86"/>
      <c r="CEN10" s="86"/>
      <c r="CEO10" s="86"/>
      <c r="CEP10" s="86"/>
      <c r="CEQ10" s="86"/>
      <c r="CER10" s="86"/>
      <c r="CES10" s="86"/>
      <c r="CET10" s="86"/>
      <c r="CEU10" s="86"/>
      <c r="CEV10" s="86"/>
      <c r="CEW10" s="86"/>
      <c r="CEX10" s="86"/>
      <c r="CEY10" s="86"/>
      <c r="CEZ10" s="86"/>
      <c r="CFA10" s="86"/>
      <c r="CFB10" s="86"/>
      <c r="CFC10" s="86"/>
      <c r="CFD10" s="86"/>
      <c r="CFE10" s="86"/>
      <c r="CFF10" s="86"/>
      <c r="CFG10" s="86"/>
      <c r="CFH10" s="86"/>
      <c r="CFI10" s="86"/>
      <c r="CFJ10" s="86"/>
      <c r="CFK10" s="86"/>
      <c r="CFL10" s="86"/>
      <c r="CFM10" s="86"/>
      <c r="CFN10" s="86"/>
      <c r="CFO10" s="86"/>
      <c r="CFP10" s="86"/>
      <c r="CFQ10" s="86"/>
      <c r="CFR10" s="86"/>
      <c r="CFS10" s="86"/>
      <c r="CFT10" s="86"/>
      <c r="CFU10" s="86"/>
      <c r="CFV10" s="86"/>
      <c r="CFW10" s="86"/>
      <c r="CFX10" s="86"/>
      <c r="CFY10" s="86"/>
      <c r="CFZ10" s="86"/>
      <c r="CGA10" s="86"/>
      <c r="CGB10" s="86"/>
      <c r="CGC10" s="86"/>
      <c r="CGD10" s="86"/>
      <c r="CGE10" s="86"/>
      <c r="CGF10" s="86"/>
      <c r="CGG10" s="86"/>
      <c r="CGH10" s="86"/>
      <c r="CGI10" s="86"/>
      <c r="CGJ10" s="86"/>
      <c r="CGK10" s="86"/>
      <c r="CGL10" s="86"/>
      <c r="CGM10" s="86"/>
      <c r="CGN10" s="86"/>
      <c r="CGO10" s="86"/>
      <c r="CGP10" s="86"/>
      <c r="CGQ10" s="86"/>
      <c r="CGR10" s="86"/>
      <c r="CGS10" s="86"/>
      <c r="CGT10" s="86"/>
      <c r="CGU10" s="86"/>
      <c r="CGV10" s="86"/>
      <c r="CGW10" s="86"/>
      <c r="CGX10" s="86"/>
      <c r="CGY10" s="86"/>
      <c r="CGZ10" s="86"/>
      <c r="CHA10" s="86"/>
      <c r="CHB10" s="86"/>
      <c r="CHC10" s="86"/>
      <c r="CHD10" s="86"/>
      <c r="CHE10" s="86"/>
      <c r="CHF10" s="86"/>
      <c r="CHG10" s="86"/>
      <c r="CHH10" s="86"/>
      <c r="CHI10" s="86"/>
      <c r="CHJ10" s="86"/>
      <c r="CHK10" s="86"/>
      <c r="CHL10" s="86"/>
      <c r="CHM10" s="86"/>
      <c r="CHN10" s="86"/>
      <c r="CHO10" s="86"/>
      <c r="CHP10" s="86"/>
      <c r="CHQ10" s="86"/>
      <c r="CHR10" s="86"/>
      <c r="CHS10" s="86"/>
      <c r="CHT10" s="86"/>
      <c r="CHU10" s="86"/>
      <c r="CHV10" s="86"/>
      <c r="CHW10" s="86"/>
      <c r="CHX10" s="86"/>
      <c r="CHY10" s="86"/>
      <c r="CHZ10" s="86"/>
      <c r="CIA10" s="86"/>
      <c r="CIB10" s="86"/>
      <c r="CIC10" s="86"/>
      <c r="CID10" s="86"/>
      <c r="CIE10" s="86"/>
      <c r="CIF10" s="86"/>
      <c r="CIG10" s="86"/>
      <c r="CIH10" s="86"/>
      <c r="CII10" s="86"/>
      <c r="CIJ10" s="86"/>
      <c r="CIK10" s="86"/>
      <c r="CIL10" s="86"/>
      <c r="CIM10" s="86"/>
      <c r="CIN10" s="86"/>
      <c r="CIO10" s="86"/>
      <c r="CIP10" s="86"/>
      <c r="CIQ10" s="86"/>
      <c r="CIR10" s="86"/>
      <c r="CIS10" s="86"/>
      <c r="CIT10" s="86"/>
      <c r="CIU10" s="86"/>
      <c r="CIV10" s="86"/>
      <c r="CIW10" s="86"/>
      <c r="CIX10" s="86"/>
      <c r="CIY10" s="86"/>
      <c r="CIZ10" s="86"/>
      <c r="CJA10" s="86"/>
      <c r="CJB10" s="86"/>
      <c r="CJC10" s="86"/>
      <c r="CJD10" s="86"/>
      <c r="CJE10" s="86"/>
      <c r="CJF10" s="86"/>
      <c r="CJG10" s="86"/>
      <c r="CJH10" s="86"/>
      <c r="CJI10" s="86"/>
      <c r="CJJ10" s="86"/>
      <c r="CJK10" s="86"/>
      <c r="CJL10" s="86"/>
      <c r="CJM10" s="86"/>
      <c r="CJN10" s="86"/>
      <c r="CJO10" s="86"/>
      <c r="CJP10" s="86"/>
      <c r="CJQ10" s="86"/>
      <c r="CJR10" s="86"/>
      <c r="CJS10" s="86"/>
      <c r="CJT10" s="86"/>
      <c r="CJU10" s="86"/>
      <c r="CJV10" s="86"/>
      <c r="CJW10" s="86"/>
      <c r="CJX10" s="86"/>
      <c r="CJY10" s="86"/>
      <c r="CJZ10" s="86"/>
      <c r="CKA10" s="86"/>
      <c r="CKB10" s="86"/>
      <c r="CKC10" s="86"/>
      <c r="CKD10" s="86"/>
      <c r="CKE10" s="86"/>
      <c r="CKF10" s="86"/>
      <c r="CKG10" s="86"/>
      <c r="CKH10" s="86"/>
      <c r="CKI10" s="86"/>
      <c r="CKJ10" s="86"/>
      <c r="CKK10" s="86"/>
      <c r="CKL10" s="86"/>
      <c r="CKM10" s="86"/>
      <c r="CKN10" s="86"/>
      <c r="CKO10" s="86"/>
      <c r="CKP10" s="86"/>
      <c r="CKQ10" s="86"/>
      <c r="CKR10" s="86"/>
      <c r="CKS10" s="86"/>
      <c r="CKT10" s="86"/>
      <c r="CKU10" s="86"/>
      <c r="CKV10" s="86"/>
      <c r="CKW10" s="86"/>
      <c r="CKX10" s="86"/>
      <c r="CKY10" s="86"/>
      <c r="CKZ10" s="86"/>
      <c r="CLA10" s="86"/>
      <c r="CLB10" s="86"/>
      <c r="CLC10" s="86"/>
      <c r="CLD10" s="86"/>
      <c r="CLE10" s="86"/>
      <c r="CLF10" s="86"/>
      <c r="CLG10" s="86"/>
      <c r="CLH10" s="86"/>
      <c r="CLI10" s="86"/>
      <c r="CLJ10" s="86"/>
      <c r="CLK10" s="86"/>
      <c r="CLL10" s="86"/>
      <c r="CLM10" s="86"/>
      <c r="CLN10" s="86"/>
      <c r="CLO10" s="86"/>
      <c r="CLP10" s="86"/>
      <c r="CLQ10" s="86"/>
      <c r="CLR10" s="86"/>
      <c r="CLS10" s="86"/>
      <c r="CLT10" s="86"/>
      <c r="CLU10" s="86"/>
      <c r="CLV10" s="86"/>
      <c r="CLW10" s="86"/>
      <c r="CLX10" s="86"/>
      <c r="CLY10" s="86"/>
      <c r="CLZ10" s="86"/>
      <c r="CMA10" s="86"/>
      <c r="CMB10" s="86"/>
      <c r="CMC10" s="86"/>
      <c r="CMD10" s="86"/>
      <c r="CME10" s="86"/>
      <c r="CMF10" s="86"/>
      <c r="CMG10" s="86"/>
      <c r="CMH10" s="86"/>
      <c r="CMI10" s="86"/>
      <c r="CMJ10" s="86"/>
      <c r="CMK10" s="86"/>
      <c r="CML10" s="86"/>
      <c r="CMM10" s="86"/>
      <c r="CMN10" s="86"/>
      <c r="CMO10" s="86"/>
      <c r="CMP10" s="86"/>
      <c r="CMQ10" s="86"/>
      <c r="CMR10" s="86"/>
      <c r="CMS10" s="86"/>
      <c r="CMT10" s="86"/>
      <c r="CMU10" s="86"/>
      <c r="CMV10" s="86"/>
      <c r="CMW10" s="86"/>
      <c r="CMX10" s="86"/>
      <c r="CMY10" s="86"/>
      <c r="CMZ10" s="86"/>
      <c r="CNA10" s="86"/>
      <c r="CNB10" s="86"/>
      <c r="CNC10" s="86"/>
      <c r="CND10" s="86"/>
      <c r="CNE10" s="86"/>
      <c r="CNF10" s="86"/>
      <c r="CNG10" s="86"/>
      <c r="CNH10" s="86"/>
      <c r="CNI10" s="86"/>
      <c r="CNJ10" s="86"/>
      <c r="CNK10" s="86"/>
      <c r="CNL10" s="86"/>
      <c r="CNM10" s="86"/>
      <c r="CNN10" s="86"/>
      <c r="CNO10" s="86"/>
      <c r="CNP10" s="86"/>
      <c r="CNQ10" s="86"/>
      <c r="CNR10" s="86"/>
      <c r="CNS10" s="86"/>
      <c r="CNT10" s="86"/>
      <c r="CNU10" s="86"/>
      <c r="CNV10" s="86"/>
      <c r="CNW10" s="86"/>
      <c r="CNX10" s="86"/>
      <c r="CNY10" s="86"/>
      <c r="CNZ10" s="86"/>
      <c r="COA10" s="86"/>
      <c r="COB10" s="86"/>
      <c r="COC10" s="86"/>
      <c r="COD10" s="86"/>
      <c r="COE10" s="86"/>
      <c r="COF10" s="86"/>
      <c r="COG10" s="86"/>
      <c r="COH10" s="86"/>
      <c r="COI10" s="86"/>
      <c r="COJ10" s="86"/>
      <c r="COK10" s="86"/>
      <c r="COL10" s="86"/>
      <c r="COM10" s="86"/>
      <c r="CON10" s="86"/>
      <c r="COO10" s="86"/>
      <c r="COP10" s="86"/>
      <c r="COQ10" s="86"/>
      <c r="COR10" s="86"/>
      <c r="COS10" s="86"/>
      <c r="COT10" s="86"/>
      <c r="COU10" s="86"/>
      <c r="COV10" s="86"/>
      <c r="COW10" s="86"/>
      <c r="COX10" s="86"/>
      <c r="COY10" s="86"/>
      <c r="COZ10" s="86"/>
      <c r="CPA10" s="86"/>
      <c r="CPB10" s="86"/>
      <c r="CPC10" s="86"/>
      <c r="CPD10" s="86"/>
      <c r="CPE10" s="86"/>
      <c r="CPF10" s="86"/>
      <c r="CPG10" s="86"/>
      <c r="CPH10" s="86"/>
      <c r="CPI10" s="86"/>
      <c r="CPJ10" s="86"/>
      <c r="CPK10" s="86"/>
      <c r="CPL10" s="86"/>
      <c r="CPM10" s="86"/>
      <c r="CPN10" s="86"/>
      <c r="CPO10" s="86"/>
      <c r="CPP10" s="86"/>
      <c r="CPQ10" s="86"/>
      <c r="CPR10" s="86"/>
      <c r="CPS10" s="86"/>
      <c r="CPT10" s="86"/>
      <c r="CPU10" s="86"/>
      <c r="CPV10" s="86"/>
      <c r="CPW10" s="86"/>
      <c r="CPX10" s="86"/>
      <c r="CPY10" s="86"/>
      <c r="CPZ10" s="86"/>
      <c r="CQA10" s="86"/>
      <c r="CQB10" s="86"/>
      <c r="CQC10" s="86"/>
      <c r="CQD10" s="86"/>
      <c r="CQE10" s="86"/>
      <c r="CQF10" s="86"/>
      <c r="CQG10" s="86"/>
      <c r="CQH10" s="86"/>
      <c r="CQI10" s="86"/>
      <c r="CQJ10" s="86"/>
      <c r="CQK10" s="86"/>
      <c r="CQL10" s="86"/>
      <c r="CQM10" s="86"/>
      <c r="CQN10" s="86"/>
      <c r="CQO10" s="86"/>
      <c r="CQP10" s="86"/>
      <c r="CQQ10" s="86"/>
      <c r="CQR10" s="86"/>
      <c r="CQS10" s="86"/>
      <c r="CQT10" s="86"/>
      <c r="CQU10" s="86"/>
      <c r="CQV10" s="86"/>
      <c r="CQW10" s="86"/>
      <c r="CQX10" s="86"/>
      <c r="CQY10" s="86"/>
      <c r="CQZ10" s="86"/>
      <c r="CRA10" s="86"/>
      <c r="CRB10" s="86"/>
      <c r="CRC10" s="86"/>
      <c r="CRD10" s="86"/>
      <c r="CRE10" s="86"/>
      <c r="CRF10" s="86"/>
      <c r="CRG10" s="86"/>
      <c r="CRH10" s="86"/>
      <c r="CRI10" s="86"/>
      <c r="CRJ10" s="86"/>
      <c r="CRK10" s="86"/>
      <c r="CRL10" s="86"/>
      <c r="CRM10" s="86"/>
      <c r="CRN10" s="86"/>
      <c r="CRO10" s="86"/>
      <c r="CRP10" s="86"/>
      <c r="CRQ10" s="86"/>
      <c r="CRR10" s="86"/>
      <c r="CRS10" s="86"/>
      <c r="CRT10" s="86"/>
      <c r="CRU10" s="86"/>
      <c r="CRV10" s="86"/>
      <c r="CRW10" s="86"/>
      <c r="CRX10" s="86"/>
      <c r="CRY10" s="86"/>
      <c r="CRZ10" s="86"/>
      <c r="CSA10" s="86"/>
      <c r="CSB10" s="86"/>
      <c r="CSC10" s="86"/>
      <c r="CSD10" s="86"/>
      <c r="CSE10" s="86"/>
      <c r="CSF10" s="86"/>
      <c r="CSG10" s="86"/>
      <c r="CSH10" s="86"/>
      <c r="CSI10" s="86"/>
      <c r="CSJ10" s="86"/>
      <c r="CSK10" s="86"/>
      <c r="CSL10" s="86"/>
      <c r="CSM10" s="86"/>
      <c r="CSN10" s="86"/>
      <c r="CSO10" s="86"/>
      <c r="CSP10" s="86"/>
      <c r="CSQ10" s="86"/>
      <c r="CSR10" s="86"/>
      <c r="CSS10" s="86"/>
      <c r="CST10" s="86"/>
      <c r="CSU10" s="86"/>
      <c r="CSV10" s="86"/>
      <c r="CSW10" s="86"/>
      <c r="CSX10" s="86"/>
      <c r="CSY10" s="86"/>
      <c r="CSZ10" s="86"/>
      <c r="CTA10" s="86"/>
      <c r="CTB10" s="86"/>
      <c r="CTC10" s="86"/>
      <c r="CTD10" s="86"/>
      <c r="CTE10" s="86"/>
      <c r="CTF10" s="86"/>
      <c r="CTG10" s="86"/>
      <c r="CTH10" s="86"/>
      <c r="CTI10" s="86"/>
      <c r="CTJ10" s="86"/>
      <c r="CTK10" s="86"/>
      <c r="CTL10" s="86"/>
      <c r="CTM10" s="86"/>
      <c r="CTN10" s="86"/>
      <c r="CTO10" s="86"/>
      <c r="CTP10" s="86"/>
      <c r="CTQ10" s="86"/>
      <c r="CTR10" s="86"/>
      <c r="CTS10" s="86"/>
      <c r="CTT10" s="86"/>
      <c r="CTU10" s="86"/>
      <c r="CTV10" s="86"/>
      <c r="CTW10" s="86"/>
      <c r="CTX10" s="86"/>
      <c r="CTY10" s="86"/>
      <c r="CTZ10" s="86"/>
      <c r="CUA10" s="86"/>
      <c r="CUB10" s="86"/>
      <c r="CUC10" s="86"/>
      <c r="CUD10" s="86"/>
      <c r="CUE10" s="86"/>
      <c r="CUF10" s="86"/>
      <c r="CUG10" s="86"/>
      <c r="CUH10" s="86"/>
      <c r="CUI10" s="86"/>
      <c r="CUJ10" s="86"/>
      <c r="CUK10" s="86"/>
      <c r="CUL10" s="86"/>
      <c r="CUM10" s="86"/>
      <c r="CUN10" s="86"/>
      <c r="CUO10" s="86"/>
      <c r="CUP10" s="86"/>
      <c r="CUQ10" s="86"/>
      <c r="CUR10" s="86"/>
      <c r="CUS10" s="86"/>
      <c r="CUT10" s="86"/>
      <c r="CUU10" s="86"/>
      <c r="CUV10" s="86"/>
      <c r="CUW10" s="86"/>
      <c r="CUX10" s="86"/>
      <c r="CUY10" s="86"/>
      <c r="CUZ10" s="86"/>
      <c r="CVA10" s="86"/>
      <c r="CVB10" s="86"/>
      <c r="CVC10" s="86"/>
      <c r="CVD10" s="86"/>
      <c r="CVE10" s="86"/>
      <c r="CVF10" s="86"/>
      <c r="CVG10" s="86"/>
      <c r="CVH10" s="86"/>
      <c r="CVI10" s="86"/>
      <c r="CVJ10" s="86"/>
      <c r="CVK10" s="86"/>
      <c r="CVL10" s="86"/>
      <c r="CVM10" s="86"/>
      <c r="CVN10" s="86"/>
      <c r="CVO10" s="86"/>
      <c r="CVP10" s="86"/>
      <c r="CVQ10" s="86"/>
      <c r="CVR10" s="86"/>
      <c r="CVS10" s="86"/>
      <c r="CVT10" s="86"/>
      <c r="CVU10" s="86"/>
      <c r="CVV10" s="86"/>
      <c r="CVW10" s="86"/>
      <c r="CVX10" s="86"/>
      <c r="CVY10" s="86"/>
      <c r="CVZ10" s="86"/>
      <c r="CWA10" s="86"/>
      <c r="CWB10" s="86"/>
      <c r="CWC10" s="86"/>
      <c r="CWD10" s="86"/>
      <c r="CWE10" s="86"/>
      <c r="CWF10" s="86"/>
      <c r="CWG10" s="86"/>
      <c r="CWH10" s="86"/>
      <c r="CWI10" s="86"/>
      <c r="CWJ10" s="86"/>
      <c r="CWK10" s="86"/>
      <c r="CWL10" s="86"/>
      <c r="CWM10" s="86"/>
      <c r="CWN10" s="86"/>
      <c r="CWO10" s="86"/>
      <c r="CWP10" s="86"/>
      <c r="CWQ10" s="86"/>
      <c r="CWR10" s="86"/>
      <c r="CWS10" s="86"/>
      <c r="CWT10" s="86"/>
      <c r="CWU10" s="86"/>
      <c r="CWV10" s="86"/>
      <c r="CWW10" s="86"/>
      <c r="CWX10" s="86"/>
      <c r="CWY10" s="86"/>
      <c r="CWZ10" s="86"/>
      <c r="CXA10" s="86"/>
      <c r="CXB10" s="86"/>
      <c r="CXC10" s="86"/>
      <c r="CXD10" s="86"/>
      <c r="CXE10" s="86"/>
      <c r="CXF10" s="86"/>
      <c r="CXG10" s="86"/>
      <c r="CXH10" s="86"/>
      <c r="CXI10" s="86"/>
      <c r="CXJ10" s="86"/>
      <c r="CXK10" s="86"/>
      <c r="CXL10" s="86"/>
      <c r="CXM10" s="86"/>
      <c r="CXN10" s="86"/>
      <c r="CXO10" s="86"/>
      <c r="CXP10" s="86"/>
      <c r="CXQ10" s="86"/>
      <c r="CXR10" s="86"/>
      <c r="CXS10" s="86"/>
      <c r="CXT10" s="86"/>
      <c r="CXU10" s="86"/>
      <c r="CXV10" s="86"/>
      <c r="CXW10" s="86"/>
      <c r="CXX10" s="86"/>
      <c r="CXY10" s="86"/>
      <c r="CXZ10" s="86"/>
      <c r="CYA10" s="86"/>
      <c r="CYB10" s="86"/>
      <c r="CYC10" s="86"/>
      <c r="CYD10" s="86"/>
      <c r="CYE10" s="86"/>
      <c r="CYF10" s="86"/>
      <c r="CYG10" s="86"/>
      <c r="CYH10" s="86"/>
      <c r="CYI10" s="86"/>
      <c r="CYJ10" s="86"/>
      <c r="CYK10" s="86"/>
      <c r="CYL10" s="86"/>
      <c r="CYM10" s="86"/>
      <c r="CYN10" s="86"/>
      <c r="CYO10" s="86"/>
      <c r="CYP10" s="86"/>
      <c r="CYQ10" s="86"/>
      <c r="CYR10" s="86"/>
      <c r="CYS10" s="86"/>
      <c r="CYT10" s="86"/>
      <c r="CYU10" s="86"/>
      <c r="CYV10" s="86"/>
      <c r="CYW10" s="86"/>
      <c r="CYX10" s="86"/>
      <c r="CYY10" s="86"/>
      <c r="CYZ10" s="86"/>
      <c r="CZA10" s="86"/>
      <c r="CZB10" s="86"/>
      <c r="CZC10" s="86"/>
      <c r="CZD10" s="86"/>
      <c r="CZE10" s="86"/>
      <c r="CZF10" s="86"/>
      <c r="CZG10" s="86"/>
      <c r="CZH10" s="86"/>
      <c r="CZI10" s="86"/>
      <c r="CZJ10" s="86"/>
      <c r="CZK10" s="86"/>
      <c r="CZL10" s="86"/>
      <c r="CZM10" s="86"/>
      <c r="CZN10" s="86"/>
      <c r="CZO10" s="86"/>
      <c r="CZP10" s="86"/>
      <c r="CZQ10" s="86"/>
      <c r="CZR10" s="86"/>
      <c r="CZS10" s="86"/>
      <c r="CZT10" s="86"/>
      <c r="CZU10" s="86"/>
      <c r="CZV10" s="86"/>
      <c r="CZW10" s="86"/>
      <c r="CZX10" s="86"/>
      <c r="CZY10" s="86"/>
      <c r="CZZ10" s="86"/>
      <c r="DAA10" s="86"/>
      <c r="DAB10" s="86"/>
      <c r="DAC10" s="86"/>
      <c r="DAD10" s="86"/>
      <c r="DAE10" s="86"/>
      <c r="DAF10" s="86"/>
      <c r="DAG10" s="86"/>
      <c r="DAH10" s="86"/>
      <c r="DAI10" s="86"/>
      <c r="DAJ10" s="86"/>
      <c r="DAK10" s="86"/>
      <c r="DAL10" s="86"/>
      <c r="DAM10" s="86"/>
      <c r="DAN10" s="86"/>
      <c r="DAO10" s="86"/>
      <c r="DAP10" s="86"/>
      <c r="DAQ10" s="86"/>
      <c r="DAR10" s="86"/>
      <c r="DAS10" s="86"/>
      <c r="DAT10" s="86"/>
      <c r="DAU10" s="86"/>
      <c r="DAV10" s="86"/>
      <c r="DAW10" s="86"/>
      <c r="DAX10" s="86"/>
      <c r="DAY10" s="86"/>
      <c r="DAZ10" s="86"/>
      <c r="DBA10" s="86"/>
      <c r="DBB10" s="86"/>
      <c r="DBC10" s="86"/>
      <c r="DBD10" s="86"/>
      <c r="DBE10" s="86"/>
      <c r="DBF10" s="86"/>
      <c r="DBG10" s="86"/>
      <c r="DBH10" s="86"/>
      <c r="DBI10" s="86"/>
      <c r="DBJ10" s="86"/>
      <c r="DBK10" s="86"/>
      <c r="DBL10" s="86"/>
      <c r="DBM10" s="86"/>
      <c r="DBN10" s="86"/>
      <c r="DBO10" s="86"/>
      <c r="DBP10" s="86"/>
      <c r="DBQ10" s="86"/>
      <c r="DBR10" s="86"/>
      <c r="DBS10" s="86"/>
      <c r="DBT10" s="86"/>
      <c r="DBU10" s="86"/>
      <c r="DBV10" s="86"/>
      <c r="DBW10" s="86"/>
      <c r="DBX10" s="86"/>
      <c r="DBY10" s="86"/>
      <c r="DBZ10" s="86"/>
      <c r="DCA10" s="86"/>
      <c r="DCB10" s="86"/>
      <c r="DCC10" s="86"/>
      <c r="DCD10" s="86"/>
      <c r="DCE10" s="86"/>
      <c r="DCF10" s="86"/>
      <c r="DCG10" s="86"/>
      <c r="DCH10" s="86"/>
      <c r="DCI10" s="86"/>
      <c r="DCJ10" s="86"/>
      <c r="DCK10" s="86"/>
      <c r="DCL10" s="86"/>
      <c r="DCM10" s="86"/>
      <c r="DCN10" s="86"/>
      <c r="DCO10" s="86"/>
      <c r="DCP10" s="86"/>
      <c r="DCQ10" s="86"/>
      <c r="DCR10" s="86"/>
      <c r="DCS10" s="86"/>
      <c r="DCT10" s="86"/>
      <c r="DCU10" s="86"/>
      <c r="DCV10" s="86"/>
      <c r="DCW10" s="86"/>
      <c r="DCX10" s="86"/>
      <c r="DCY10" s="86"/>
      <c r="DCZ10" s="86"/>
      <c r="DDA10" s="86"/>
      <c r="DDB10" s="86"/>
      <c r="DDC10" s="86"/>
      <c r="DDD10" s="86"/>
      <c r="DDE10" s="86"/>
      <c r="DDF10" s="86"/>
      <c r="DDG10" s="86"/>
      <c r="DDH10" s="86"/>
      <c r="DDI10" s="86"/>
      <c r="DDJ10" s="86"/>
      <c r="DDK10" s="86"/>
      <c r="DDL10" s="86"/>
      <c r="DDM10" s="86"/>
      <c r="DDN10" s="86"/>
      <c r="DDO10" s="86"/>
      <c r="DDP10" s="86"/>
      <c r="DDQ10" s="86"/>
      <c r="DDR10" s="86"/>
      <c r="DDS10" s="86"/>
      <c r="DDT10" s="86"/>
      <c r="DDU10" s="86"/>
      <c r="DDV10" s="86"/>
      <c r="DDW10" s="86"/>
      <c r="DDX10" s="86"/>
      <c r="DDY10" s="86"/>
      <c r="DDZ10" s="86"/>
      <c r="DEA10" s="86"/>
      <c r="DEB10" s="86"/>
      <c r="DEC10" s="86"/>
      <c r="DED10" s="86"/>
      <c r="DEE10" s="86"/>
      <c r="DEF10" s="86"/>
      <c r="DEG10" s="86"/>
      <c r="DEH10" s="86"/>
      <c r="DEI10" s="86"/>
      <c r="DEJ10" s="86"/>
      <c r="DEK10" s="86"/>
      <c r="DEL10" s="86"/>
      <c r="DEM10" s="86"/>
      <c r="DEN10" s="86"/>
      <c r="DEO10" s="86"/>
      <c r="DEP10" s="86"/>
      <c r="DEQ10" s="86"/>
      <c r="DER10" s="86"/>
      <c r="DES10" s="86"/>
      <c r="DET10" s="86"/>
      <c r="DEU10" s="86"/>
      <c r="DEV10" s="86"/>
      <c r="DEW10" s="86"/>
      <c r="DEX10" s="86"/>
      <c r="DEY10" s="86"/>
      <c r="DEZ10" s="86"/>
      <c r="DFA10" s="86"/>
      <c r="DFB10" s="86"/>
      <c r="DFC10" s="86"/>
      <c r="DFD10" s="86"/>
      <c r="DFE10" s="86"/>
      <c r="DFF10" s="86"/>
      <c r="DFG10" s="86"/>
      <c r="DFH10" s="86"/>
      <c r="DFI10" s="86"/>
      <c r="DFJ10" s="86"/>
      <c r="DFK10" s="86"/>
      <c r="DFL10" s="86"/>
      <c r="DFM10" s="86"/>
      <c r="DFN10" s="86"/>
      <c r="DFO10" s="86"/>
      <c r="DFP10" s="86"/>
      <c r="DFQ10" s="86"/>
      <c r="DFR10" s="86"/>
      <c r="DFS10" s="86"/>
      <c r="DFT10" s="86"/>
      <c r="DFU10" s="86"/>
      <c r="DFV10" s="86"/>
      <c r="DFW10" s="86"/>
      <c r="DFX10" s="86"/>
      <c r="DFY10" s="86"/>
      <c r="DFZ10" s="86"/>
      <c r="DGA10" s="86"/>
      <c r="DGB10" s="86"/>
      <c r="DGC10" s="86"/>
      <c r="DGD10" s="86"/>
      <c r="DGE10" s="86"/>
      <c r="DGF10" s="86"/>
      <c r="DGG10" s="86"/>
      <c r="DGH10" s="86"/>
      <c r="DGI10" s="86"/>
      <c r="DGJ10" s="86"/>
      <c r="DGK10" s="86"/>
      <c r="DGL10" s="86"/>
      <c r="DGM10" s="86"/>
      <c r="DGN10" s="86"/>
      <c r="DGO10" s="86"/>
      <c r="DGP10" s="86"/>
      <c r="DGQ10" s="86"/>
      <c r="DGR10" s="86"/>
      <c r="DGS10" s="86"/>
      <c r="DGT10" s="86"/>
      <c r="DGU10" s="86"/>
      <c r="DGV10" s="86"/>
      <c r="DGW10" s="86"/>
      <c r="DGX10" s="86"/>
      <c r="DGY10" s="86"/>
      <c r="DGZ10" s="86"/>
      <c r="DHA10" s="86"/>
      <c r="DHB10" s="86"/>
      <c r="DHC10" s="86"/>
      <c r="DHD10" s="86"/>
      <c r="DHE10" s="86"/>
      <c r="DHF10" s="86"/>
      <c r="DHG10" s="86"/>
      <c r="DHH10" s="86"/>
      <c r="DHI10" s="86"/>
      <c r="DHJ10" s="86"/>
      <c r="DHK10" s="86"/>
      <c r="DHL10" s="86"/>
      <c r="DHM10" s="86"/>
      <c r="DHN10" s="86"/>
      <c r="DHO10" s="86"/>
      <c r="DHP10" s="86"/>
      <c r="DHQ10" s="86"/>
      <c r="DHR10" s="86"/>
      <c r="DHS10" s="86"/>
      <c r="DHT10" s="86"/>
      <c r="DHU10" s="86"/>
      <c r="DHV10" s="86"/>
      <c r="DHW10" s="86"/>
      <c r="DHX10" s="86"/>
      <c r="DHY10" s="86"/>
      <c r="DHZ10" s="86"/>
      <c r="DIA10" s="86"/>
      <c r="DIB10" s="86"/>
      <c r="DIC10" s="86"/>
      <c r="DID10" s="86"/>
      <c r="DIE10" s="86"/>
      <c r="DIF10" s="86"/>
      <c r="DIG10" s="86"/>
      <c r="DIH10" s="86"/>
      <c r="DII10" s="86"/>
      <c r="DIJ10" s="86"/>
      <c r="DIK10" s="86"/>
      <c r="DIL10" s="86"/>
      <c r="DIM10" s="86"/>
      <c r="DIN10" s="86"/>
      <c r="DIO10" s="86"/>
      <c r="DIP10" s="86"/>
      <c r="DIQ10" s="86"/>
      <c r="DIR10" s="86"/>
      <c r="DIS10" s="86"/>
      <c r="DIT10" s="86"/>
      <c r="DIU10" s="86"/>
      <c r="DIV10" s="86"/>
      <c r="DIW10" s="86"/>
      <c r="DIX10" s="86"/>
      <c r="DIY10" s="86"/>
      <c r="DIZ10" s="86"/>
      <c r="DJA10" s="86"/>
      <c r="DJB10" s="86"/>
      <c r="DJC10" s="86"/>
      <c r="DJD10" s="86"/>
      <c r="DJE10" s="86"/>
      <c r="DJF10" s="86"/>
      <c r="DJG10" s="86"/>
      <c r="DJH10" s="86"/>
      <c r="DJI10" s="86"/>
      <c r="DJJ10" s="86"/>
      <c r="DJK10" s="86"/>
      <c r="DJL10" s="86"/>
      <c r="DJM10" s="86"/>
      <c r="DJN10" s="86"/>
      <c r="DJO10" s="86"/>
      <c r="DJP10" s="86"/>
      <c r="DJQ10" s="86"/>
      <c r="DJR10" s="86"/>
      <c r="DJS10" s="86"/>
      <c r="DJT10" s="86"/>
      <c r="DJU10" s="86"/>
      <c r="DJV10" s="86"/>
      <c r="DJW10" s="86"/>
      <c r="DJX10" s="86"/>
      <c r="DJY10" s="86"/>
      <c r="DJZ10" s="86"/>
      <c r="DKA10" s="86"/>
      <c r="DKB10" s="86"/>
      <c r="DKC10" s="86"/>
      <c r="DKD10" s="86"/>
      <c r="DKE10" s="86"/>
      <c r="DKF10" s="86"/>
      <c r="DKG10" s="86"/>
      <c r="DKH10" s="86"/>
      <c r="DKI10" s="86"/>
      <c r="DKJ10" s="86"/>
      <c r="DKK10" s="86"/>
      <c r="DKL10" s="86"/>
      <c r="DKM10" s="86"/>
      <c r="DKN10" s="86"/>
      <c r="DKO10" s="86"/>
      <c r="DKP10" s="86"/>
      <c r="DKQ10" s="86"/>
      <c r="DKR10" s="86"/>
      <c r="DKS10" s="86"/>
      <c r="DKT10" s="86"/>
      <c r="DKU10" s="86"/>
      <c r="DKV10" s="86"/>
      <c r="DKW10" s="86"/>
      <c r="DKX10" s="86"/>
      <c r="DKY10" s="86"/>
      <c r="DKZ10" s="86"/>
      <c r="DLA10" s="86"/>
      <c r="DLB10" s="86"/>
      <c r="DLC10" s="86"/>
      <c r="DLD10" s="86"/>
      <c r="DLE10" s="86"/>
      <c r="DLF10" s="86"/>
      <c r="DLG10" s="86"/>
      <c r="DLH10" s="86"/>
      <c r="DLI10" s="86"/>
      <c r="DLJ10" s="86"/>
      <c r="DLK10" s="86"/>
      <c r="DLL10" s="86"/>
      <c r="DLM10" s="86"/>
      <c r="DLN10" s="86"/>
      <c r="DLO10" s="86"/>
      <c r="DLP10" s="86"/>
      <c r="DLQ10" s="86"/>
      <c r="DLR10" s="86"/>
      <c r="DLS10" s="86"/>
      <c r="DLT10" s="86"/>
      <c r="DLU10" s="86"/>
      <c r="DLV10" s="86"/>
      <c r="DLW10" s="86"/>
      <c r="DLX10" s="86"/>
      <c r="DLY10" s="86"/>
      <c r="DLZ10" s="86"/>
      <c r="DMA10" s="86"/>
      <c r="DMB10" s="86"/>
      <c r="DMC10" s="86"/>
      <c r="DMD10" s="86"/>
      <c r="DME10" s="86"/>
      <c r="DMF10" s="86"/>
      <c r="DMG10" s="86"/>
      <c r="DMH10" s="86"/>
      <c r="DMI10" s="86"/>
      <c r="DMJ10" s="86"/>
      <c r="DMK10" s="86"/>
      <c r="DML10" s="86"/>
      <c r="DMM10" s="86"/>
      <c r="DMN10" s="86"/>
      <c r="DMO10" s="86"/>
      <c r="DMP10" s="86"/>
      <c r="DMQ10" s="86"/>
      <c r="DMR10" s="86"/>
      <c r="DMS10" s="86"/>
      <c r="DMT10" s="86"/>
      <c r="DMU10" s="86"/>
      <c r="DMV10" s="86"/>
      <c r="DMW10" s="86"/>
      <c r="DMX10" s="86"/>
      <c r="DMY10" s="86"/>
      <c r="DMZ10" s="86"/>
      <c r="DNA10" s="86"/>
      <c r="DNB10" s="86"/>
      <c r="DNC10" s="86"/>
      <c r="DND10" s="86"/>
      <c r="DNE10" s="86"/>
      <c r="DNF10" s="86"/>
      <c r="DNG10" s="86"/>
      <c r="DNH10" s="86"/>
      <c r="DNI10" s="86"/>
      <c r="DNJ10" s="86"/>
      <c r="DNK10" s="86"/>
      <c r="DNL10" s="86"/>
      <c r="DNM10" s="86"/>
      <c r="DNN10" s="86"/>
      <c r="DNO10" s="86"/>
      <c r="DNP10" s="86"/>
      <c r="DNQ10" s="86"/>
      <c r="DNR10" s="86"/>
      <c r="DNS10" s="86"/>
      <c r="DNT10" s="86"/>
      <c r="DNU10" s="86"/>
      <c r="DNV10" s="86"/>
      <c r="DNW10" s="86"/>
      <c r="DNX10" s="86"/>
      <c r="DNY10" s="86"/>
      <c r="DNZ10" s="86"/>
      <c r="DOA10" s="86"/>
      <c r="DOB10" s="86"/>
      <c r="DOC10" s="86"/>
      <c r="DOD10" s="86"/>
      <c r="DOE10" s="86"/>
      <c r="DOF10" s="86"/>
      <c r="DOG10" s="86"/>
      <c r="DOH10" s="86"/>
      <c r="DOI10" s="86"/>
      <c r="DOJ10" s="86"/>
      <c r="DOK10" s="86"/>
      <c r="DOL10" s="86"/>
      <c r="DOM10" s="86"/>
      <c r="DON10" s="86"/>
      <c r="DOO10" s="86"/>
      <c r="DOP10" s="86"/>
      <c r="DOQ10" s="86"/>
      <c r="DOR10" s="86"/>
      <c r="DOS10" s="86"/>
      <c r="DOT10" s="86"/>
      <c r="DOU10" s="86"/>
      <c r="DOV10" s="86"/>
      <c r="DOW10" s="86"/>
      <c r="DOX10" s="86"/>
      <c r="DOY10" s="86"/>
      <c r="DOZ10" s="86"/>
      <c r="DPA10" s="86"/>
      <c r="DPB10" s="86"/>
      <c r="DPC10" s="86"/>
      <c r="DPD10" s="86"/>
      <c r="DPE10" s="86"/>
      <c r="DPF10" s="86"/>
      <c r="DPG10" s="86"/>
      <c r="DPH10" s="86"/>
      <c r="DPI10" s="86"/>
      <c r="DPJ10" s="86"/>
      <c r="DPK10" s="86"/>
      <c r="DPL10" s="86"/>
      <c r="DPM10" s="86"/>
      <c r="DPN10" s="86"/>
      <c r="DPO10" s="86"/>
      <c r="DPP10" s="86"/>
      <c r="DPQ10" s="86"/>
      <c r="DPR10" s="86"/>
      <c r="DPS10" s="86"/>
      <c r="DPT10" s="86"/>
      <c r="DPU10" s="86"/>
      <c r="DPV10" s="86"/>
      <c r="DPW10" s="86"/>
      <c r="DPX10" s="86"/>
      <c r="DPY10" s="86"/>
      <c r="DPZ10" s="86"/>
      <c r="DQA10" s="86"/>
      <c r="DQB10" s="86"/>
      <c r="DQC10" s="86"/>
      <c r="DQD10" s="86"/>
      <c r="DQE10" s="86"/>
      <c r="DQF10" s="86"/>
      <c r="DQG10" s="86"/>
      <c r="DQH10" s="86"/>
      <c r="DQI10" s="86"/>
      <c r="DQJ10" s="86"/>
      <c r="DQK10" s="86"/>
      <c r="DQL10" s="86"/>
      <c r="DQM10" s="86"/>
      <c r="DQN10" s="86"/>
      <c r="DQO10" s="86"/>
      <c r="DQP10" s="86"/>
      <c r="DQQ10" s="86"/>
      <c r="DQR10" s="86"/>
      <c r="DQS10" s="86"/>
      <c r="DQT10" s="86"/>
      <c r="DQU10" s="86"/>
      <c r="DQV10" s="86"/>
      <c r="DQW10" s="86"/>
      <c r="DQX10" s="86"/>
      <c r="DQY10" s="86"/>
      <c r="DQZ10" s="86"/>
      <c r="DRA10" s="86"/>
      <c r="DRB10" s="86"/>
      <c r="DRC10" s="86"/>
      <c r="DRD10" s="86"/>
      <c r="DRE10" s="86"/>
      <c r="DRF10" s="86"/>
      <c r="DRG10" s="86"/>
      <c r="DRH10" s="86"/>
      <c r="DRI10" s="86"/>
      <c r="DRJ10" s="86"/>
      <c r="DRK10" s="86"/>
      <c r="DRL10" s="86"/>
      <c r="DRM10" s="86"/>
      <c r="DRN10" s="86"/>
      <c r="DRO10" s="86"/>
      <c r="DRP10" s="86"/>
      <c r="DRQ10" s="86"/>
      <c r="DRR10" s="86"/>
      <c r="DRS10" s="86"/>
      <c r="DRT10" s="86"/>
      <c r="DRU10" s="86"/>
      <c r="DRV10" s="86"/>
      <c r="DRW10" s="86"/>
      <c r="DRX10" s="86"/>
      <c r="DRY10" s="86"/>
      <c r="DRZ10" s="86"/>
      <c r="DSA10" s="86"/>
      <c r="DSB10" s="86"/>
      <c r="DSC10" s="86"/>
      <c r="DSD10" s="86"/>
      <c r="DSE10" s="86"/>
      <c r="DSF10" s="86"/>
      <c r="DSG10" s="86"/>
      <c r="DSH10" s="86"/>
      <c r="DSI10" s="86"/>
      <c r="DSJ10" s="86"/>
      <c r="DSK10" s="86"/>
      <c r="DSL10" s="86"/>
      <c r="DSM10" s="86"/>
      <c r="DSN10" s="86"/>
      <c r="DSO10" s="86"/>
      <c r="DSP10" s="86"/>
      <c r="DSQ10" s="86"/>
      <c r="DSR10" s="86"/>
      <c r="DSS10" s="86"/>
      <c r="DST10" s="86"/>
      <c r="DSU10" s="86"/>
      <c r="DSV10" s="86"/>
      <c r="DSW10" s="86"/>
      <c r="DSX10" s="86"/>
      <c r="DSY10" s="86"/>
      <c r="DSZ10" s="86"/>
      <c r="DTA10" s="86"/>
      <c r="DTB10" s="86"/>
      <c r="DTC10" s="86"/>
      <c r="DTD10" s="86"/>
      <c r="DTE10" s="86"/>
      <c r="DTF10" s="86"/>
      <c r="DTG10" s="86"/>
      <c r="DTH10" s="86"/>
      <c r="DTI10" s="86"/>
      <c r="DTJ10" s="86"/>
      <c r="DTK10" s="86"/>
      <c r="DTL10" s="86"/>
      <c r="DTM10" s="86"/>
      <c r="DTN10" s="86"/>
      <c r="DTO10" s="86"/>
      <c r="DTP10" s="86"/>
      <c r="DTQ10" s="86"/>
      <c r="DTR10" s="86"/>
      <c r="DTS10" s="86"/>
      <c r="DTT10" s="86"/>
      <c r="DTU10" s="86"/>
      <c r="DTV10" s="86"/>
      <c r="DTW10" s="86"/>
      <c r="DTX10" s="86"/>
      <c r="DTY10" s="86"/>
      <c r="DTZ10" s="86"/>
      <c r="DUA10" s="86"/>
      <c r="DUB10" s="86"/>
      <c r="DUC10" s="86"/>
      <c r="DUD10" s="86"/>
      <c r="DUE10" s="86"/>
      <c r="DUF10" s="86"/>
      <c r="DUG10" s="86"/>
      <c r="DUH10" s="86"/>
      <c r="DUI10" s="86"/>
      <c r="DUJ10" s="86"/>
      <c r="DUK10" s="86"/>
      <c r="DUL10" s="86"/>
      <c r="DUM10" s="86"/>
      <c r="DUN10" s="86"/>
      <c r="DUO10" s="86"/>
      <c r="DUP10" s="86"/>
      <c r="DUQ10" s="86"/>
      <c r="DUR10" s="86"/>
      <c r="DUS10" s="86"/>
      <c r="DUT10" s="86"/>
      <c r="DUU10" s="86"/>
      <c r="DUV10" s="86"/>
      <c r="DUW10" s="86"/>
      <c r="DUX10" s="86"/>
      <c r="DUY10" s="86"/>
      <c r="DUZ10" s="86"/>
      <c r="DVA10" s="86"/>
      <c r="DVB10" s="86"/>
      <c r="DVC10" s="86"/>
      <c r="DVD10" s="86"/>
      <c r="DVE10" s="86"/>
      <c r="DVF10" s="86"/>
      <c r="DVG10" s="86"/>
      <c r="DVH10" s="86"/>
      <c r="DVI10" s="86"/>
      <c r="DVJ10" s="86"/>
      <c r="DVK10" s="86"/>
      <c r="DVL10" s="86"/>
      <c r="DVM10" s="86"/>
      <c r="DVN10" s="86"/>
      <c r="DVO10" s="86"/>
      <c r="DVP10" s="86"/>
      <c r="DVQ10" s="86"/>
      <c r="DVR10" s="86"/>
      <c r="DVS10" s="86"/>
      <c r="DVT10" s="86"/>
      <c r="DVU10" s="86"/>
      <c r="DVV10" s="86"/>
      <c r="DVW10" s="86"/>
      <c r="DVX10" s="86"/>
      <c r="DVY10" s="86"/>
      <c r="DVZ10" s="86"/>
      <c r="DWA10" s="86"/>
      <c r="DWB10" s="86"/>
      <c r="DWC10" s="86"/>
      <c r="DWD10" s="86"/>
      <c r="DWE10" s="86"/>
      <c r="DWF10" s="86"/>
      <c r="DWG10" s="86"/>
      <c r="DWH10" s="86"/>
      <c r="DWI10" s="86"/>
      <c r="DWJ10" s="86"/>
      <c r="DWK10" s="86"/>
      <c r="DWL10" s="86"/>
      <c r="DWM10" s="86"/>
      <c r="DWN10" s="86"/>
      <c r="DWO10" s="86"/>
      <c r="DWP10" s="86"/>
      <c r="DWQ10" s="86"/>
      <c r="DWR10" s="86"/>
      <c r="DWS10" s="86"/>
      <c r="DWT10" s="86"/>
      <c r="DWU10" s="86"/>
      <c r="DWV10" s="86"/>
      <c r="DWW10" s="86"/>
      <c r="DWX10" s="86"/>
      <c r="DWY10" s="86"/>
      <c r="DWZ10" s="86"/>
      <c r="DXA10" s="86"/>
      <c r="DXB10" s="86"/>
      <c r="DXC10" s="86"/>
      <c r="DXD10" s="86"/>
      <c r="DXE10" s="86"/>
      <c r="DXF10" s="86"/>
      <c r="DXG10" s="86"/>
      <c r="DXH10" s="86"/>
      <c r="DXI10" s="86"/>
      <c r="DXJ10" s="86"/>
      <c r="DXK10" s="86"/>
      <c r="DXL10" s="86"/>
      <c r="DXM10" s="86"/>
      <c r="DXN10" s="86"/>
      <c r="DXO10" s="86"/>
      <c r="DXP10" s="86"/>
      <c r="DXQ10" s="86"/>
      <c r="DXR10" s="86"/>
      <c r="DXS10" s="86"/>
      <c r="DXT10" s="86"/>
      <c r="DXU10" s="86"/>
      <c r="DXV10" s="86"/>
      <c r="DXW10" s="86"/>
      <c r="DXX10" s="86"/>
      <c r="DXY10" s="86"/>
      <c r="DXZ10" s="86"/>
      <c r="DYA10" s="86"/>
      <c r="DYB10" s="86"/>
      <c r="DYC10" s="86"/>
      <c r="DYD10" s="86"/>
      <c r="DYE10" s="86"/>
      <c r="DYF10" s="86"/>
      <c r="DYG10" s="86"/>
      <c r="DYH10" s="86"/>
      <c r="DYI10" s="86"/>
      <c r="DYJ10" s="86"/>
      <c r="DYK10" s="86"/>
      <c r="DYL10" s="86"/>
      <c r="DYM10" s="86"/>
      <c r="DYN10" s="86"/>
      <c r="DYO10" s="86"/>
      <c r="DYP10" s="86"/>
      <c r="DYQ10" s="86"/>
      <c r="DYR10" s="86"/>
      <c r="DYS10" s="86"/>
      <c r="DYT10" s="86"/>
      <c r="DYU10" s="86"/>
      <c r="DYV10" s="86"/>
      <c r="DYW10" s="86"/>
      <c r="DYX10" s="86"/>
      <c r="DYY10" s="86"/>
      <c r="DYZ10" s="86"/>
      <c r="DZA10" s="86"/>
      <c r="DZB10" s="86"/>
      <c r="DZC10" s="86"/>
      <c r="DZD10" s="86"/>
      <c r="DZE10" s="86"/>
      <c r="DZF10" s="86"/>
      <c r="DZG10" s="86"/>
      <c r="DZH10" s="86"/>
      <c r="DZI10" s="86"/>
      <c r="DZJ10" s="86"/>
      <c r="DZK10" s="86"/>
      <c r="DZL10" s="86"/>
      <c r="DZM10" s="86"/>
      <c r="DZN10" s="86"/>
      <c r="DZO10" s="86"/>
      <c r="DZP10" s="86"/>
      <c r="DZQ10" s="86"/>
      <c r="DZR10" s="86"/>
      <c r="DZS10" s="86"/>
      <c r="DZT10" s="86"/>
      <c r="DZU10" s="86"/>
      <c r="DZV10" s="86"/>
      <c r="DZW10" s="86"/>
      <c r="DZX10" s="86"/>
      <c r="DZY10" s="86"/>
      <c r="DZZ10" s="86"/>
      <c r="EAA10" s="86"/>
      <c r="EAB10" s="86"/>
      <c r="EAC10" s="86"/>
      <c r="EAD10" s="86"/>
      <c r="EAE10" s="86"/>
      <c r="EAF10" s="86"/>
      <c r="EAG10" s="86"/>
      <c r="EAH10" s="86"/>
      <c r="EAI10" s="86"/>
      <c r="EAJ10" s="86"/>
      <c r="EAK10" s="86"/>
      <c r="EAL10" s="86"/>
      <c r="EAM10" s="86"/>
      <c r="EAN10" s="86"/>
      <c r="EAO10" s="86"/>
      <c r="EAP10" s="86"/>
      <c r="EAQ10" s="86"/>
      <c r="EAR10" s="86"/>
      <c r="EAS10" s="86"/>
      <c r="EAT10" s="86"/>
      <c r="EAU10" s="86"/>
      <c r="EAV10" s="86"/>
      <c r="EAW10" s="86"/>
      <c r="EAX10" s="86"/>
      <c r="EAY10" s="86"/>
      <c r="EAZ10" s="86"/>
      <c r="EBA10" s="86"/>
      <c r="EBB10" s="86"/>
      <c r="EBC10" s="86"/>
      <c r="EBD10" s="86"/>
      <c r="EBE10" s="86"/>
      <c r="EBF10" s="86"/>
      <c r="EBG10" s="86"/>
      <c r="EBH10" s="86"/>
      <c r="EBI10" s="86"/>
      <c r="EBJ10" s="86"/>
      <c r="EBK10" s="86"/>
      <c r="EBL10" s="86"/>
      <c r="EBM10" s="86"/>
      <c r="EBN10" s="86"/>
      <c r="EBO10" s="86"/>
      <c r="EBP10" s="86"/>
      <c r="EBQ10" s="86"/>
      <c r="EBR10" s="86"/>
      <c r="EBS10" s="86"/>
      <c r="EBT10" s="86"/>
      <c r="EBU10" s="86"/>
      <c r="EBV10" s="86"/>
      <c r="EBW10" s="86"/>
      <c r="EBX10" s="86"/>
      <c r="EBY10" s="86"/>
      <c r="EBZ10" s="86"/>
      <c r="ECA10" s="86"/>
      <c r="ECB10" s="86"/>
      <c r="ECC10" s="86"/>
      <c r="ECD10" s="86"/>
      <c r="ECE10" s="86"/>
      <c r="ECF10" s="86"/>
      <c r="ECG10" s="86"/>
      <c r="ECH10" s="86"/>
      <c r="ECI10" s="86"/>
      <c r="ECJ10" s="86"/>
      <c r="ECK10" s="86"/>
      <c r="ECL10" s="86"/>
      <c r="ECM10" s="86"/>
      <c r="ECN10" s="86"/>
      <c r="ECO10" s="86"/>
      <c r="ECP10" s="86"/>
      <c r="ECQ10" s="86"/>
      <c r="ECR10" s="86"/>
      <c r="ECS10" s="86"/>
      <c r="ECT10" s="86"/>
      <c r="ECU10" s="86"/>
      <c r="ECV10" s="86"/>
      <c r="ECW10" s="86"/>
      <c r="ECX10" s="86"/>
      <c r="ECY10" s="86"/>
      <c r="ECZ10" s="86"/>
      <c r="EDA10" s="86"/>
      <c r="EDB10" s="86"/>
      <c r="EDC10" s="86"/>
      <c r="EDD10" s="86"/>
      <c r="EDE10" s="86"/>
      <c r="EDF10" s="86"/>
      <c r="EDG10" s="86"/>
      <c r="EDH10" s="86"/>
      <c r="EDI10" s="86"/>
      <c r="EDJ10" s="86"/>
      <c r="EDK10" s="86"/>
      <c r="EDL10" s="86"/>
      <c r="EDM10" s="86"/>
      <c r="EDN10" s="86"/>
      <c r="EDO10" s="86"/>
      <c r="EDP10" s="86"/>
      <c r="EDQ10" s="86"/>
      <c r="EDR10" s="86"/>
      <c r="EDS10" s="86"/>
      <c r="EDT10" s="86"/>
      <c r="EDU10" s="86"/>
      <c r="EDV10" s="86"/>
      <c r="EDW10" s="86"/>
      <c r="EDX10" s="86"/>
      <c r="EDY10" s="86"/>
      <c r="EDZ10" s="86"/>
      <c r="EEA10" s="86"/>
      <c r="EEB10" s="86"/>
      <c r="EEC10" s="86"/>
      <c r="EED10" s="86"/>
      <c r="EEE10" s="86"/>
      <c r="EEF10" s="86"/>
      <c r="EEG10" s="86"/>
      <c r="EEH10" s="86"/>
      <c r="EEI10" s="86"/>
      <c r="EEJ10" s="86"/>
      <c r="EEK10" s="86"/>
      <c r="EEL10" s="86"/>
      <c r="EEM10" s="86"/>
      <c r="EEN10" s="86"/>
      <c r="EEO10" s="86"/>
      <c r="EEP10" s="86"/>
      <c r="EEQ10" s="86"/>
      <c r="EER10" s="86"/>
      <c r="EES10" s="86"/>
      <c r="EET10" s="86"/>
      <c r="EEU10" s="86"/>
      <c r="EEV10" s="86"/>
      <c r="EEW10" s="86"/>
      <c r="EEX10" s="86"/>
      <c r="EEY10" s="86"/>
      <c r="EEZ10" s="86"/>
      <c r="EFA10" s="86"/>
      <c r="EFB10" s="86"/>
      <c r="EFC10" s="86"/>
      <c r="EFD10" s="86"/>
      <c r="EFE10" s="86"/>
      <c r="EFF10" s="86"/>
      <c r="EFG10" s="86"/>
      <c r="EFH10" s="86"/>
      <c r="EFI10" s="86"/>
      <c r="EFJ10" s="86"/>
      <c r="EFK10" s="86"/>
      <c r="EFL10" s="86"/>
      <c r="EFM10" s="86"/>
      <c r="EFN10" s="86"/>
      <c r="EFO10" s="86"/>
      <c r="EFP10" s="86"/>
      <c r="EFQ10" s="86"/>
      <c r="EFR10" s="86"/>
      <c r="EFS10" s="86"/>
      <c r="EFT10" s="86"/>
      <c r="EFU10" s="86"/>
      <c r="EFV10" s="86"/>
      <c r="EFW10" s="86"/>
      <c r="EFX10" s="86"/>
      <c r="EFY10" s="86"/>
      <c r="EFZ10" s="86"/>
      <c r="EGA10" s="86"/>
      <c r="EGB10" s="86"/>
      <c r="EGC10" s="86"/>
      <c r="EGD10" s="86"/>
      <c r="EGE10" s="86"/>
      <c r="EGF10" s="86"/>
      <c r="EGG10" s="86"/>
      <c r="EGH10" s="86"/>
      <c r="EGI10" s="86"/>
      <c r="EGJ10" s="86"/>
      <c r="EGK10" s="86"/>
      <c r="EGL10" s="86"/>
      <c r="EGM10" s="86"/>
      <c r="EGN10" s="86"/>
      <c r="EGO10" s="86"/>
      <c r="EGP10" s="86"/>
      <c r="EGQ10" s="86"/>
      <c r="EGR10" s="86"/>
      <c r="EGS10" s="86"/>
      <c r="EGT10" s="86"/>
      <c r="EGU10" s="86"/>
      <c r="EGV10" s="86"/>
      <c r="EGW10" s="86"/>
      <c r="EGX10" s="86"/>
      <c r="EGY10" s="86"/>
      <c r="EGZ10" s="86"/>
      <c r="EHA10" s="86"/>
      <c r="EHB10" s="86"/>
      <c r="EHC10" s="86"/>
      <c r="EHD10" s="86"/>
      <c r="EHE10" s="86"/>
      <c r="EHF10" s="86"/>
      <c r="EHG10" s="86"/>
      <c r="EHH10" s="86"/>
      <c r="EHI10" s="86"/>
      <c r="EHJ10" s="86"/>
      <c r="EHK10" s="86"/>
      <c r="EHL10" s="86"/>
      <c r="EHM10" s="86"/>
      <c r="EHN10" s="86"/>
      <c r="EHO10" s="86"/>
      <c r="EHP10" s="86"/>
      <c r="EHQ10" s="86"/>
      <c r="EHR10" s="86"/>
      <c r="EHS10" s="86"/>
      <c r="EHT10" s="86"/>
      <c r="EHU10" s="86"/>
      <c r="EHV10" s="86"/>
      <c r="EHW10" s="86"/>
      <c r="EHX10" s="86"/>
      <c r="EHY10" s="86"/>
      <c r="EHZ10" s="86"/>
      <c r="EIA10" s="86"/>
      <c r="EIB10" s="86"/>
      <c r="EIC10" s="86"/>
      <c r="EID10" s="86"/>
      <c r="EIE10" s="86"/>
      <c r="EIF10" s="86"/>
      <c r="EIG10" s="86"/>
      <c r="EIH10" s="86"/>
      <c r="EII10" s="86"/>
      <c r="EIJ10" s="86"/>
      <c r="EIK10" s="86"/>
      <c r="EIL10" s="86"/>
      <c r="EIM10" s="86"/>
      <c r="EIN10" s="86"/>
      <c r="EIO10" s="86"/>
      <c r="EIP10" s="86"/>
      <c r="EIQ10" s="86"/>
      <c r="EIR10" s="86"/>
      <c r="EIS10" s="86"/>
      <c r="EIT10" s="86"/>
      <c r="EIU10" s="86"/>
      <c r="EIV10" s="86"/>
      <c r="EIW10" s="86"/>
      <c r="EIX10" s="86"/>
      <c r="EIY10" s="86"/>
      <c r="EIZ10" s="86"/>
      <c r="EJA10" s="86"/>
      <c r="EJB10" s="86"/>
      <c r="EJC10" s="86"/>
      <c r="EJD10" s="86"/>
      <c r="EJE10" s="86"/>
      <c r="EJF10" s="86"/>
      <c r="EJG10" s="86"/>
      <c r="EJH10" s="86"/>
      <c r="EJI10" s="86"/>
      <c r="EJJ10" s="86"/>
      <c r="EJK10" s="86"/>
      <c r="EJL10" s="86"/>
      <c r="EJM10" s="86"/>
      <c r="EJN10" s="86"/>
      <c r="EJO10" s="86"/>
      <c r="EJP10" s="86"/>
      <c r="EJQ10" s="86"/>
      <c r="EJR10" s="86"/>
      <c r="EJS10" s="86"/>
      <c r="EJT10" s="86"/>
      <c r="EJU10" s="86"/>
      <c r="EJV10" s="86"/>
      <c r="EJW10" s="86"/>
      <c r="EJX10" s="86"/>
      <c r="EJY10" s="86"/>
      <c r="EJZ10" s="86"/>
      <c r="EKA10" s="86"/>
      <c r="EKB10" s="86"/>
      <c r="EKC10" s="86"/>
      <c r="EKD10" s="86"/>
      <c r="EKE10" s="86"/>
      <c r="EKF10" s="86"/>
      <c r="EKG10" s="86"/>
      <c r="EKH10" s="86"/>
      <c r="EKI10" s="86"/>
      <c r="EKJ10" s="86"/>
      <c r="EKK10" s="86"/>
      <c r="EKL10" s="86"/>
      <c r="EKM10" s="86"/>
      <c r="EKN10" s="86"/>
      <c r="EKO10" s="86"/>
      <c r="EKP10" s="86"/>
      <c r="EKQ10" s="86"/>
      <c r="EKR10" s="86"/>
      <c r="EKS10" s="86"/>
      <c r="EKT10" s="86"/>
      <c r="EKU10" s="86"/>
      <c r="EKV10" s="86"/>
      <c r="EKW10" s="86"/>
      <c r="EKX10" s="86"/>
      <c r="EKY10" s="86"/>
      <c r="EKZ10" s="86"/>
      <c r="ELA10" s="86"/>
      <c r="ELB10" s="86"/>
      <c r="ELC10" s="86"/>
      <c r="ELD10" s="86"/>
      <c r="ELE10" s="86"/>
      <c r="ELF10" s="86"/>
      <c r="ELG10" s="86"/>
      <c r="ELH10" s="86"/>
      <c r="ELI10" s="86"/>
      <c r="ELJ10" s="86"/>
      <c r="ELK10" s="86"/>
      <c r="ELL10" s="86"/>
      <c r="ELM10" s="86"/>
      <c r="ELN10" s="86"/>
      <c r="ELO10" s="86"/>
      <c r="ELP10" s="86"/>
      <c r="ELQ10" s="86"/>
      <c r="ELR10" s="86"/>
      <c r="ELS10" s="86"/>
      <c r="ELT10" s="86"/>
      <c r="ELU10" s="86"/>
      <c r="ELV10" s="86"/>
      <c r="ELW10" s="86"/>
      <c r="ELX10" s="86"/>
      <c r="ELY10" s="86"/>
      <c r="ELZ10" s="86"/>
      <c r="EMA10" s="86"/>
      <c r="EMB10" s="86"/>
      <c r="EMC10" s="86"/>
      <c r="EMD10" s="86"/>
      <c r="EME10" s="86"/>
      <c r="EMF10" s="86"/>
      <c r="EMG10" s="86"/>
      <c r="EMH10" s="86"/>
      <c r="EMI10" s="86"/>
      <c r="EMJ10" s="86"/>
      <c r="EMK10" s="86"/>
      <c r="EML10" s="86"/>
      <c r="EMM10" s="86"/>
      <c r="EMN10" s="86"/>
      <c r="EMO10" s="86"/>
      <c r="EMP10" s="86"/>
      <c r="EMQ10" s="86"/>
      <c r="EMR10" s="86"/>
      <c r="EMS10" s="86"/>
      <c r="EMT10" s="86"/>
      <c r="EMU10" s="86"/>
      <c r="EMV10" s="86"/>
      <c r="EMW10" s="86"/>
      <c r="EMX10" s="86"/>
      <c r="EMY10" s="86"/>
      <c r="EMZ10" s="86"/>
      <c r="ENA10" s="86"/>
      <c r="ENB10" s="86"/>
      <c r="ENC10" s="86"/>
      <c r="END10" s="86"/>
      <c r="ENE10" s="86"/>
      <c r="ENF10" s="86"/>
      <c r="ENG10" s="86"/>
      <c r="ENH10" s="86"/>
      <c r="ENI10" s="86"/>
      <c r="ENJ10" s="86"/>
      <c r="ENK10" s="86"/>
      <c r="ENL10" s="86"/>
      <c r="ENM10" s="86"/>
      <c r="ENN10" s="86"/>
      <c r="ENO10" s="86"/>
      <c r="ENP10" s="86"/>
      <c r="ENQ10" s="86"/>
      <c r="ENR10" s="86"/>
      <c r="ENS10" s="86"/>
      <c r="ENT10" s="86"/>
      <c r="ENU10" s="86"/>
      <c r="ENV10" s="86"/>
      <c r="ENW10" s="86"/>
      <c r="ENX10" s="86"/>
      <c r="ENY10" s="86"/>
      <c r="ENZ10" s="86"/>
      <c r="EOA10" s="86"/>
      <c r="EOB10" s="86"/>
      <c r="EOC10" s="86"/>
      <c r="EOD10" s="86"/>
      <c r="EOE10" s="86"/>
      <c r="EOF10" s="86"/>
      <c r="EOG10" s="86"/>
      <c r="EOH10" s="86"/>
      <c r="EOI10" s="86"/>
      <c r="EOJ10" s="86"/>
      <c r="EOK10" s="86"/>
      <c r="EOL10" s="86"/>
      <c r="EOM10" s="86"/>
      <c r="EON10" s="86"/>
      <c r="EOO10" s="86"/>
      <c r="EOP10" s="86"/>
      <c r="EOQ10" s="86"/>
      <c r="EOR10" s="86"/>
      <c r="EOS10" s="86"/>
      <c r="EOT10" s="86"/>
      <c r="EOU10" s="86"/>
      <c r="EOV10" s="86"/>
      <c r="EOW10" s="86"/>
      <c r="EOX10" s="86"/>
      <c r="EOY10" s="86"/>
      <c r="EOZ10" s="86"/>
      <c r="EPA10" s="86"/>
      <c r="EPB10" s="86"/>
      <c r="EPC10" s="86"/>
      <c r="EPD10" s="86"/>
      <c r="EPE10" s="86"/>
      <c r="EPF10" s="86"/>
      <c r="EPG10" s="86"/>
      <c r="EPH10" s="86"/>
      <c r="EPI10" s="86"/>
      <c r="EPJ10" s="86"/>
      <c r="EPK10" s="86"/>
      <c r="EPL10" s="86"/>
      <c r="EPM10" s="86"/>
      <c r="EPN10" s="86"/>
      <c r="EPO10" s="86"/>
      <c r="EPP10" s="86"/>
      <c r="EPQ10" s="86"/>
      <c r="EPR10" s="86"/>
      <c r="EPS10" s="86"/>
      <c r="EPT10" s="86"/>
      <c r="EPU10" s="86"/>
      <c r="EPV10" s="86"/>
      <c r="EPW10" s="86"/>
      <c r="EPX10" s="86"/>
      <c r="EPY10" s="86"/>
      <c r="EPZ10" s="86"/>
      <c r="EQA10" s="86"/>
      <c r="EQB10" s="86"/>
      <c r="EQC10" s="86"/>
      <c r="EQD10" s="86"/>
      <c r="EQE10" s="86"/>
      <c r="EQF10" s="86"/>
      <c r="EQG10" s="86"/>
      <c r="EQH10" s="86"/>
      <c r="EQI10" s="86"/>
      <c r="EQJ10" s="86"/>
      <c r="EQK10" s="86"/>
      <c r="EQL10" s="86"/>
      <c r="EQM10" s="86"/>
      <c r="EQN10" s="86"/>
      <c r="EQO10" s="86"/>
      <c r="EQP10" s="86"/>
      <c r="EQQ10" s="86"/>
      <c r="EQR10" s="86"/>
      <c r="EQS10" s="86"/>
      <c r="EQT10" s="86"/>
      <c r="EQU10" s="86"/>
      <c r="EQV10" s="86"/>
      <c r="EQW10" s="86"/>
      <c r="EQX10" s="86"/>
      <c r="EQY10" s="86"/>
      <c r="EQZ10" s="86"/>
      <c r="ERA10" s="86"/>
      <c r="ERB10" s="86"/>
      <c r="ERC10" s="86"/>
      <c r="ERD10" s="86"/>
      <c r="ERE10" s="86"/>
      <c r="ERF10" s="86"/>
      <c r="ERG10" s="86"/>
      <c r="ERH10" s="86"/>
      <c r="ERI10" s="86"/>
      <c r="ERJ10" s="86"/>
      <c r="ERK10" s="86"/>
      <c r="ERL10" s="86"/>
      <c r="ERM10" s="86"/>
      <c r="ERN10" s="86"/>
      <c r="ERO10" s="86"/>
      <c r="ERP10" s="86"/>
      <c r="ERQ10" s="86"/>
      <c r="ERR10" s="86"/>
      <c r="ERS10" s="86"/>
      <c r="ERT10" s="86"/>
      <c r="ERU10" s="86"/>
      <c r="ERV10" s="86"/>
      <c r="ERW10" s="86"/>
      <c r="ERX10" s="86"/>
      <c r="ERY10" s="86"/>
      <c r="ERZ10" s="86"/>
      <c r="ESA10" s="86"/>
      <c r="ESB10" s="86"/>
      <c r="ESC10" s="86"/>
      <c r="ESD10" s="86"/>
      <c r="ESE10" s="86"/>
      <c r="ESF10" s="86"/>
      <c r="ESG10" s="86"/>
      <c r="ESH10" s="86"/>
      <c r="ESI10" s="86"/>
      <c r="ESJ10" s="86"/>
      <c r="ESK10" s="86"/>
      <c r="ESL10" s="86"/>
      <c r="ESM10" s="86"/>
      <c r="ESN10" s="86"/>
      <c r="ESO10" s="86"/>
      <c r="ESP10" s="86"/>
      <c r="ESQ10" s="86"/>
      <c r="ESR10" s="86"/>
      <c r="ESS10" s="86"/>
      <c r="EST10" s="86"/>
      <c r="ESU10" s="86"/>
      <c r="ESV10" s="86"/>
      <c r="ESW10" s="86"/>
      <c r="ESX10" s="86"/>
      <c r="ESY10" s="86"/>
      <c r="ESZ10" s="86"/>
      <c r="ETA10" s="86"/>
      <c r="ETB10" s="86"/>
      <c r="ETC10" s="86"/>
      <c r="ETD10" s="86"/>
      <c r="ETE10" s="86"/>
      <c r="ETF10" s="86"/>
      <c r="ETG10" s="86"/>
      <c r="ETH10" s="86"/>
      <c r="ETI10" s="86"/>
      <c r="ETJ10" s="86"/>
      <c r="ETK10" s="86"/>
      <c r="ETL10" s="86"/>
      <c r="ETM10" s="86"/>
      <c r="ETN10" s="86"/>
      <c r="ETO10" s="86"/>
      <c r="ETP10" s="86"/>
      <c r="ETQ10" s="86"/>
      <c r="ETR10" s="86"/>
      <c r="ETS10" s="86"/>
      <c r="ETT10" s="86"/>
      <c r="ETU10" s="86"/>
      <c r="ETV10" s="86"/>
      <c r="ETW10" s="86"/>
      <c r="ETX10" s="86"/>
      <c r="ETY10" s="86"/>
      <c r="ETZ10" s="86"/>
      <c r="EUA10" s="86"/>
      <c r="EUB10" s="86"/>
      <c r="EUC10" s="86"/>
      <c r="EUD10" s="86"/>
      <c r="EUE10" s="86"/>
      <c r="EUF10" s="86"/>
      <c r="EUG10" s="86"/>
      <c r="EUH10" s="86"/>
      <c r="EUI10" s="86"/>
      <c r="EUJ10" s="86"/>
      <c r="EUK10" s="86"/>
      <c r="EUL10" s="86"/>
      <c r="EUM10" s="86"/>
      <c r="EUN10" s="86"/>
      <c r="EUO10" s="86"/>
      <c r="EUP10" s="86"/>
      <c r="EUQ10" s="86"/>
      <c r="EUR10" s="86"/>
      <c r="EUS10" s="86"/>
      <c r="EUT10" s="86"/>
      <c r="EUU10" s="86"/>
      <c r="EUV10" s="86"/>
      <c r="EUW10" s="86"/>
      <c r="EUX10" s="86"/>
      <c r="EUY10" s="86"/>
      <c r="EUZ10" s="86"/>
      <c r="EVA10" s="86"/>
      <c r="EVB10" s="86"/>
      <c r="EVC10" s="86"/>
      <c r="EVD10" s="86"/>
      <c r="EVE10" s="86"/>
      <c r="EVF10" s="86"/>
      <c r="EVG10" s="86"/>
      <c r="EVH10" s="86"/>
      <c r="EVI10" s="86"/>
      <c r="EVJ10" s="86"/>
      <c r="EVK10" s="86"/>
      <c r="EVL10" s="86"/>
      <c r="EVM10" s="86"/>
      <c r="EVN10" s="86"/>
      <c r="EVO10" s="86"/>
      <c r="EVP10" s="86"/>
      <c r="EVQ10" s="86"/>
      <c r="EVR10" s="86"/>
      <c r="EVS10" s="86"/>
      <c r="EVT10" s="86"/>
      <c r="EVU10" s="86"/>
      <c r="EVV10" s="86"/>
      <c r="EVW10" s="86"/>
      <c r="EVX10" s="86"/>
      <c r="EVY10" s="86"/>
      <c r="EVZ10" s="86"/>
      <c r="EWA10" s="86"/>
      <c r="EWB10" s="86"/>
      <c r="EWC10" s="86"/>
      <c r="EWD10" s="86"/>
      <c r="EWE10" s="86"/>
      <c r="EWF10" s="86"/>
      <c r="EWG10" s="86"/>
      <c r="EWH10" s="86"/>
      <c r="EWI10" s="86"/>
      <c r="EWJ10" s="86"/>
      <c r="EWK10" s="86"/>
      <c r="EWL10" s="86"/>
      <c r="EWM10" s="86"/>
      <c r="EWN10" s="86"/>
      <c r="EWO10" s="86"/>
      <c r="EWP10" s="86"/>
      <c r="EWQ10" s="86"/>
      <c r="EWR10" s="86"/>
      <c r="EWS10" s="86"/>
      <c r="EWT10" s="86"/>
      <c r="EWU10" s="86"/>
      <c r="EWV10" s="86"/>
      <c r="EWW10" s="86"/>
      <c r="EWX10" s="86"/>
      <c r="EWY10" s="86"/>
      <c r="EWZ10" s="86"/>
      <c r="EXA10" s="86"/>
      <c r="EXB10" s="86"/>
      <c r="EXC10" s="86"/>
      <c r="EXD10" s="86"/>
      <c r="EXE10" s="86"/>
      <c r="EXF10" s="86"/>
      <c r="EXG10" s="86"/>
      <c r="EXH10" s="86"/>
      <c r="EXI10" s="86"/>
      <c r="EXJ10" s="86"/>
      <c r="EXK10" s="86"/>
      <c r="EXL10" s="86"/>
      <c r="EXM10" s="86"/>
      <c r="EXN10" s="86"/>
      <c r="EXO10" s="86"/>
      <c r="EXP10" s="86"/>
      <c r="EXQ10" s="86"/>
      <c r="EXR10" s="86"/>
      <c r="EXS10" s="86"/>
      <c r="EXT10" s="86"/>
      <c r="EXU10" s="86"/>
      <c r="EXV10" s="86"/>
      <c r="EXW10" s="86"/>
      <c r="EXX10" s="86"/>
      <c r="EXY10" s="86"/>
      <c r="EXZ10" s="86"/>
      <c r="EYA10" s="86"/>
      <c r="EYB10" s="86"/>
      <c r="EYC10" s="86"/>
      <c r="EYD10" s="86"/>
      <c r="EYE10" s="86"/>
      <c r="EYF10" s="86"/>
      <c r="EYG10" s="86"/>
      <c r="EYH10" s="86"/>
      <c r="EYI10" s="86"/>
      <c r="EYJ10" s="86"/>
      <c r="EYK10" s="86"/>
      <c r="EYL10" s="86"/>
      <c r="EYM10" s="86"/>
      <c r="EYN10" s="86"/>
      <c r="EYO10" s="86"/>
      <c r="EYP10" s="86"/>
      <c r="EYQ10" s="86"/>
      <c r="EYR10" s="86"/>
      <c r="EYS10" s="86"/>
      <c r="EYT10" s="86"/>
      <c r="EYU10" s="86"/>
      <c r="EYV10" s="86"/>
      <c r="EYW10" s="86"/>
      <c r="EYX10" s="86"/>
      <c r="EYY10" s="86"/>
      <c r="EYZ10" s="86"/>
      <c r="EZA10" s="86"/>
      <c r="EZB10" s="86"/>
      <c r="EZC10" s="86"/>
      <c r="EZD10" s="86"/>
      <c r="EZE10" s="86"/>
      <c r="EZF10" s="86"/>
      <c r="EZG10" s="86"/>
      <c r="EZH10" s="86"/>
      <c r="EZI10" s="86"/>
      <c r="EZJ10" s="86"/>
      <c r="EZK10" s="86"/>
      <c r="EZL10" s="86"/>
      <c r="EZM10" s="86"/>
      <c r="EZN10" s="86"/>
      <c r="EZO10" s="86"/>
      <c r="EZP10" s="86"/>
      <c r="EZQ10" s="86"/>
      <c r="EZR10" s="86"/>
      <c r="EZS10" s="86"/>
      <c r="EZT10" s="86"/>
      <c r="EZU10" s="86"/>
      <c r="EZV10" s="86"/>
      <c r="EZW10" s="86"/>
      <c r="EZX10" s="86"/>
      <c r="EZY10" s="86"/>
      <c r="EZZ10" s="86"/>
      <c r="FAA10" s="86"/>
      <c r="FAB10" s="86"/>
      <c r="FAC10" s="86"/>
      <c r="FAD10" s="86"/>
      <c r="FAE10" s="86"/>
      <c r="FAF10" s="86"/>
      <c r="FAG10" s="86"/>
      <c r="FAH10" s="86"/>
      <c r="FAI10" s="86"/>
      <c r="FAJ10" s="86"/>
      <c r="FAK10" s="86"/>
      <c r="FAL10" s="86"/>
      <c r="FAM10" s="86"/>
      <c r="FAN10" s="86"/>
      <c r="FAO10" s="86"/>
      <c r="FAP10" s="86"/>
      <c r="FAQ10" s="86"/>
      <c r="FAR10" s="86"/>
      <c r="FAS10" s="86"/>
      <c r="FAT10" s="86"/>
      <c r="FAU10" s="86"/>
      <c r="FAV10" s="86"/>
      <c r="FAW10" s="86"/>
      <c r="FAX10" s="86"/>
      <c r="FAY10" s="86"/>
      <c r="FAZ10" s="86"/>
      <c r="FBA10" s="86"/>
      <c r="FBB10" s="86"/>
      <c r="FBC10" s="86"/>
      <c r="FBD10" s="86"/>
      <c r="FBE10" s="86"/>
      <c r="FBF10" s="86"/>
      <c r="FBG10" s="86"/>
      <c r="FBH10" s="86"/>
      <c r="FBI10" s="86"/>
      <c r="FBJ10" s="86"/>
      <c r="FBK10" s="86"/>
      <c r="FBL10" s="86"/>
      <c r="FBM10" s="86"/>
      <c r="FBN10" s="86"/>
      <c r="FBO10" s="86"/>
      <c r="FBP10" s="86"/>
      <c r="FBQ10" s="86"/>
      <c r="FBR10" s="86"/>
      <c r="FBS10" s="86"/>
      <c r="FBT10" s="86"/>
      <c r="FBU10" s="86"/>
      <c r="FBV10" s="86"/>
      <c r="FBW10" s="86"/>
      <c r="FBX10" s="86"/>
      <c r="FBY10" s="86"/>
      <c r="FBZ10" s="86"/>
      <c r="FCA10" s="86"/>
      <c r="FCB10" s="86"/>
      <c r="FCC10" s="86"/>
      <c r="FCD10" s="86"/>
      <c r="FCE10" s="86"/>
      <c r="FCF10" s="86"/>
      <c r="FCG10" s="86"/>
      <c r="FCH10" s="86"/>
      <c r="FCI10" s="86"/>
      <c r="FCJ10" s="86"/>
      <c r="FCK10" s="86"/>
      <c r="FCL10" s="86"/>
      <c r="FCM10" s="86"/>
      <c r="FCN10" s="86"/>
      <c r="FCO10" s="86"/>
      <c r="FCP10" s="86"/>
      <c r="FCQ10" s="86"/>
      <c r="FCR10" s="86"/>
      <c r="FCS10" s="86"/>
      <c r="FCT10" s="86"/>
      <c r="FCU10" s="86"/>
      <c r="FCV10" s="86"/>
      <c r="FCW10" s="86"/>
      <c r="FCX10" s="86"/>
      <c r="FCY10" s="86"/>
      <c r="FCZ10" s="86"/>
      <c r="FDA10" s="86"/>
      <c r="FDB10" s="86"/>
      <c r="FDC10" s="86"/>
      <c r="FDD10" s="86"/>
      <c r="FDE10" s="86"/>
      <c r="FDF10" s="86"/>
      <c r="FDG10" s="86"/>
      <c r="FDH10" s="86"/>
      <c r="FDI10" s="86"/>
      <c r="FDJ10" s="86"/>
      <c r="FDK10" s="86"/>
      <c r="FDL10" s="86"/>
      <c r="FDM10" s="86"/>
      <c r="FDN10" s="86"/>
      <c r="FDO10" s="86"/>
      <c r="FDP10" s="86"/>
      <c r="FDQ10" s="86"/>
      <c r="FDR10" s="86"/>
      <c r="FDS10" s="86"/>
      <c r="FDT10" s="86"/>
      <c r="FDU10" s="86"/>
      <c r="FDV10" s="86"/>
      <c r="FDW10" s="86"/>
      <c r="FDX10" s="86"/>
      <c r="FDY10" s="86"/>
      <c r="FDZ10" s="86"/>
      <c r="FEA10" s="86"/>
      <c r="FEB10" s="86"/>
      <c r="FEC10" s="86"/>
      <c r="FED10" s="86"/>
      <c r="FEE10" s="86"/>
      <c r="FEF10" s="86"/>
      <c r="FEG10" s="86"/>
      <c r="FEH10" s="86"/>
      <c r="FEI10" s="86"/>
      <c r="FEJ10" s="86"/>
      <c r="FEK10" s="86"/>
      <c r="FEL10" s="86"/>
      <c r="FEM10" s="86"/>
      <c r="FEN10" s="86"/>
      <c r="FEO10" s="86"/>
      <c r="FEP10" s="86"/>
      <c r="FEQ10" s="86"/>
      <c r="FER10" s="86"/>
      <c r="FES10" s="86"/>
      <c r="FET10" s="86"/>
      <c r="FEU10" s="86"/>
      <c r="FEV10" s="86"/>
      <c r="FEW10" s="86"/>
      <c r="FEX10" s="86"/>
      <c r="FEY10" s="86"/>
      <c r="FEZ10" s="86"/>
      <c r="FFA10" s="86"/>
      <c r="FFB10" s="86"/>
      <c r="FFC10" s="86"/>
      <c r="FFD10" s="86"/>
      <c r="FFE10" s="86"/>
      <c r="FFF10" s="86"/>
      <c r="FFG10" s="86"/>
      <c r="FFH10" s="86"/>
      <c r="FFI10" s="86"/>
      <c r="FFJ10" s="86"/>
      <c r="FFK10" s="86"/>
      <c r="FFL10" s="86"/>
      <c r="FFM10" s="86"/>
      <c r="FFN10" s="86"/>
      <c r="FFO10" s="86"/>
      <c r="FFP10" s="86"/>
      <c r="FFQ10" s="86"/>
      <c r="FFR10" s="86"/>
      <c r="FFS10" s="86"/>
      <c r="FFT10" s="86"/>
      <c r="FFU10" s="86"/>
      <c r="FFV10" s="86"/>
      <c r="FFW10" s="86"/>
      <c r="FFX10" s="86"/>
      <c r="FFY10" s="86"/>
      <c r="FFZ10" s="86"/>
      <c r="FGA10" s="86"/>
      <c r="FGB10" s="86"/>
      <c r="FGC10" s="86"/>
      <c r="FGD10" s="86"/>
      <c r="FGE10" s="86"/>
      <c r="FGF10" s="86"/>
      <c r="FGG10" s="86"/>
      <c r="FGH10" s="86"/>
      <c r="FGI10" s="86"/>
      <c r="FGJ10" s="86"/>
      <c r="FGK10" s="86"/>
      <c r="FGL10" s="86"/>
      <c r="FGM10" s="86"/>
      <c r="FGN10" s="86"/>
      <c r="FGO10" s="86"/>
      <c r="FGP10" s="86"/>
      <c r="FGQ10" s="86"/>
      <c r="FGR10" s="86"/>
      <c r="FGS10" s="86"/>
      <c r="FGT10" s="86"/>
      <c r="FGU10" s="86"/>
      <c r="FGV10" s="86"/>
      <c r="FGW10" s="86"/>
      <c r="FGX10" s="86"/>
      <c r="FGY10" s="86"/>
      <c r="FGZ10" s="86"/>
      <c r="FHA10" s="86"/>
      <c r="FHB10" s="86"/>
      <c r="FHC10" s="86"/>
      <c r="FHD10" s="86"/>
      <c r="FHE10" s="86"/>
      <c r="FHF10" s="86"/>
      <c r="FHG10" s="86"/>
      <c r="FHH10" s="86"/>
      <c r="FHI10" s="86"/>
      <c r="FHJ10" s="86"/>
      <c r="FHK10" s="86"/>
      <c r="FHL10" s="86"/>
      <c r="FHM10" s="86"/>
      <c r="FHN10" s="86"/>
      <c r="FHO10" s="86"/>
      <c r="FHP10" s="86"/>
      <c r="FHQ10" s="86"/>
      <c r="FHR10" s="86"/>
      <c r="FHS10" s="86"/>
      <c r="FHT10" s="86"/>
      <c r="FHU10" s="86"/>
      <c r="FHV10" s="86"/>
      <c r="FHW10" s="86"/>
      <c r="FHX10" s="86"/>
      <c r="FHY10" s="86"/>
      <c r="FHZ10" s="86"/>
      <c r="FIA10" s="86"/>
      <c r="FIB10" s="86"/>
      <c r="FIC10" s="86"/>
      <c r="FID10" s="86"/>
      <c r="FIE10" s="86"/>
      <c r="FIF10" s="86"/>
      <c r="FIG10" s="86"/>
      <c r="FIH10" s="86"/>
      <c r="FII10" s="86"/>
      <c r="FIJ10" s="86"/>
      <c r="FIK10" s="86"/>
      <c r="FIL10" s="86"/>
      <c r="FIM10" s="86"/>
      <c r="FIN10" s="86"/>
      <c r="FIO10" s="86"/>
      <c r="FIP10" s="86"/>
      <c r="FIQ10" s="86"/>
      <c r="FIR10" s="86"/>
      <c r="FIS10" s="86"/>
      <c r="FIT10" s="86"/>
      <c r="FIU10" s="86"/>
      <c r="FIV10" s="86"/>
      <c r="FIW10" s="86"/>
      <c r="FIX10" s="86"/>
      <c r="FIY10" s="86"/>
      <c r="FIZ10" s="86"/>
      <c r="FJA10" s="86"/>
      <c r="FJB10" s="86"/>
      <c r="FJC10" s="86"/>
      <c r="FJD10" s="86"/>
      <c r="FJE10" s="86"/>
      <c r="FJF10" s="86"/>
      <c r="FJG10" s="86"/>
      <c r="FJH10" s="86"/>
      <c r="FJI10" s="86"/>
      <c r="FJJ10" s="86"/>
      <c r="FJK10" s="86"/>
      <c r="FJL10" s="86"/>
      <c r="FJM10" s="86"/>
      <c r="FJN10" s="86"/>
      <c r="FJO10" s="86"/>
      <c r="FJP10" s="86"/>
      <c r="FJQ10" s="86"/>
      <c r="FJR10" s="86"/>
      <c r="FJS10" s="86"/>
      <c r="FJT10" s="86"/>
      <c r="FJU10" s="86"/>
      <c r="FJV10" s="86"/>
      <c r="FJW10" s="86"/>
      <c r="FJX10" s="86"/>
      <c r="FJY10" s="86"/>
      <c r="FJZ10" s="86"/>
      <c r="FKA10" s="86"/>
      <c r="FKB10" s="86"/>
      <c r="FKC10" s="86"/>
      <c r="FKD10" s="86"/>
      <c r="FKE10" s="86"/>
      <c r="FKF10" s="86"/>
      <c r="FKG10" s="86"/>
      <c r="FKH10" s="86"/>
      <c r="FKI10" s="86"/>
      <c r="FKJ10" s="86"/>
      <c r="FKK10" s="86"/>
      <c r="FKL10" s="86"/>
      <c r="FKM10" s="86"/>
      <c r="FKN10" s="86"/>
      <c r="FKO10" s="86"/>
      <c r="FKP10" s="86"/>
      <c r="FKQ10" s="86"/>
      <c r="FKR10" s="86"/>
      <c r="FKS10" s="86"/>
      <c r="FKT10" s="86"/>
      <c r="FKU10" s="86"/>
      <c r="FKV10" s="86"/>
      <c r="FKW10" s="86"/>
      <c r="FKX10" s="86"/>
      <c r="FKY10" s="86"/>
      <c r="FKZ10" s="86"/>
      <c r="FLA10" s="86"/>
      <c r="FLB10" s="86"/>
      <c r="FLC10" s="86"/>
      <c r="FLD10" s="86"/>
      <c r="FLE10" s="86"/>
      <c r="FLF10" s="86"/>
      <c r="FLG10" s="86"/>
      <c r="FLH10" s="86"/>
      <c r="FLI10" s="86"/>
      <c r="FLJ10" s="86"/>
      <c r="FLK10" s="86"/>
      <c r="FLL10" s="86"/>
      <c r="FLM10" s="86"/>
      <c r="FLN10" s="86"/>
      <c r="FLO10" s="86"/>
      <c r="FLP10" s="86"/>
      <c r="FLQ10" s="86"/>
      <c r="FLR10" s="86"/>
      <c r="FLS10" s="86"/>
      <c r="FLT10" s="86"/>
      <c r="FLU10" s="86"/>
      <c r="FLV10" s="86"/>
      <c r="FLW10" s="86"/>
      <c r="FLX10" s="86"/>
      <c r="FLY10" s="86"/>
      <c r="FLZ10" s="86"/>
      <c r="FMA10" s="86"/>
      <c r="FMB10" s="86"/>
      <c r="FMC10" s="86"/>
      <c r="FMD10" s="86"/>
      <c r="FME10" s="86"/>
      <c r="FMF10" s="86"/>
      <c r="FMG10" s="86"/>
      <c r="FMH10" s="86"/>
      <c r="FMI10" s="86"/>
      <c r="FMJ10" s="86"/>
      <c r="FMK10" s="86"/>
      <c r="FML10" s="86"/>
      <c r="FMM10" s="86"/>
      <c r="FMN10" s="86"/>
      <c r="FMO10" s="86"/>
      <c r="FMP10" s="86"/>
      <c r="FMQ10" s="86"/>
      <c r="FMR10" s="86"/>
      <c r="FMS10" s="86"/>
      <c r="FMT10" s="86"/>
      <c r="FMU10" s="86"/>
      <c r="FMV10" s="86"/>
      <c r="FMW10" s="86"/>
      <c r="FMX10" s="86"/>
      <c r="FMY10" s="86"/>
      <c r="FMZ10" s="86"/>
      <c r="FNA10" s="86"/>
      <c r="FNB10" s="86"/>
      <c r="FNC10" s="86"/>
      <c r="FND10" s="86"/>
      <c r="FNE10" s="86"/>
      <c r="FNF10" s="86"/>
      <c r="FNG10" s="86"/>
      <c r="FNH10" s="86"/>
      <c r="FNI10" s="86"/>
      <c r="FNJ10" s="86"/>
      <c r="FNK10" s="86"/>
      <c r="FNL10" s="86"/>
      <c r="FNM10" s="86"/>
      <c r="FNN10" s="86"/>
      <c r="FNO10" s="86"/>
      <c r="FNP10" s="86"/>
      <c r="FNQ10" s="86"/>
      <c r="FNR10" s="86"/>
      <c r="FNS10" s="86"/>
      <c r="FNT10" s="86"/>
      <c r="FNU10" s="86"/>
      <c r="FNV10" s="86"/>
      <c r="FNW10" s="86"/>
      <c r="FNX10" s="86"/>
      <c r="FNY10" s="86"/>
      <c r="FNZ10" s="86"/>
      <c r="FOA10" s="86"/>
      <c r="FOB10" s="86"/>
      <c r="FOC10" s="86"/>
      <c r="FOD10" s="86"/>
      <c r="FOE10" s="86"/>
      <c r="FOF10" s="86"/>
      <c r="FOG10" s="86"/>
      <c r="FOH10" s="86"/>
      <c r="FOI10" s="86"/>
      <c r="FOJ10" s="86"/>
      <c r="FOK10" s="86"/>
      <c r="FOL10" s="86"/>
      <c r="FOM10" s="86"/>
      <c r="FON10" s="86"/>
      <c r="FOO10" s="86"/>
      <c r="FOP10" s="86"/>
      <c r="FOQ10" s="86"/>
      <c r="FOR10" s="86"/>
      <c r="FOS10" s="86"/>
      <c r="FOT10" s="86"/>
      <c r="FOU10" s="86"/>
      <c r="FOV10" s="86"/>
      <c r="FOW10" s="86"/>
      <c r="FOX10" s="86"/>
      <c r="FOY10" s="86"/>
      <c r="FOZ10" s="86"/>
      <c r="FPA10" s="86"/>
      <c r="FPB10" s="86"/>
      <c r="FPC10" s="86"/>
      <c r="FPD10" s="86"/>
      <c r="FPE10" s="86"/>
      <c r="FPF10" s="86"/>
      <c r="FPG10" s="86"/>
      <c r="FPH10" s="86"/>
      <c r="FPI10" s="86"/>
      <c r="FPJ10" s="86"/>
      <c r="FPK10" s="86"/>
      <c r="FPL10" s="86"/>
      <c r="FPM10" s="86"/>
      <c r="FPN10" s="86"/>
      <c r="FPO10" s="86"/>
      <c r="FPP10" s="86"/>
      <c r="FPQ10" s="86"/>
      <c r="FPR10" s="86"/>
      <c r="FPS10" s="86"/>
      <c r="FPT10" s="86"/>
      <c r="FPU10" s="86"/>
      <c r="FPV10" s="86"/>
      <c r="FPW10" s="86"/>
      <c r="FPX10" s="86"/>
      <c r="FPY10" s="86"/>
      <c r="FPZ10" s="86"/>
      <c r="FQA10" s="86"/>
      <c r="FQB10" s="86"/>
      <c r="FQC10" s="86"/>
      <c r="FQD10" s="86"/>
      <c r="FQE10" s="86"/>
      <c r="FQF10" s="86"/>
      <c r="FQG10" s="86"/>
      <c r="FQH10" s="86"/>
      <c r="FQI10" s="86"/>
      <c r="FQJ10" s="86"/>
      <c r="FQK10" s="86"/>
      <c r="FQL10" s="86"/>
      <c r="FQM10" s="86"/>
      <c r="FQN10" s="86"/>
      <c r="FQO10" s="86"/>
      <c r="FQP10" s="86"/>
      <c r="FQQ10" s="86"/>
      <c r="FQR10" s="86"/>
      <c r="FQS10" s="86"/>
      <c r="FQT10" s="86"/>
      <c r="FQU10" s="86"/>
      <c r="FQV10" s="86"/>
      <c r="FQW10" s="86"/>
      <c r="FQX10" s="86"/>
      <c r="FQY10" s="86"/>
      <c r="FQZ10" s="86"/>
      <c r="FRA10" s="86"/>
      <c r="FRB10" s="86"/>
      <c r="FRC10" s="86"/>
      <c r="FRD10" s="86"/>
      <c r="FRE10" s="86"/>
      <c r="FRF10" s="86"/>
      <c r="FRG10" s="86"/>
      <c r="FRH10" s="86"/>
      <c r="FRI10" s="86"/>
      <c r="FRJ10" s="86"/>
      <c r="FRK10" s="86"/>
      <c r="FRL10" s="86"/>
      <c r="FRM10" s="86"/>
      <c r="FRN10" s="86"/>
      <c r="FRO10" s="86"/>
      <c r="FRP10" s="86"/>
      <c r="FRQ10" s="86"/>
      <c r="FRR10" s="86"/>
      <c r="FRS10" s="86"/>
      <c r="FRT10" s="86"/>
      <c r="FRU10" s="86"/>
      <c r="FRV10" s="86"/>
      <c r="FRW10" s="86"/>
      <c r="FRX10" s="86"/>
      <c r="FRY10" s="86"/>
      <c r="FRZ10" s="86"/>
      <c r="FSA10" s="86"/>
      <c r="FSB10" s="86"/>
      <c r="FSC10" s="86"/>
      <c r="FSD10" s="86"/>
      <c r="FSE10" s="86"/>
      <c r="FSF10" s="86"/>
      <c r="FSG10" s="86"/>
      <c r="FSH10" s="86"/>
      <c r="FSI10" s="86"/>
      <c r="FSJ10" s="86"/>
      <c r="FSK10" s="86"/>
      <c r="FSL10" s="86"/>
      <c r="FSM10" s="86"/>
      <c r="FSN10" s="86"/>
      <c r="FSO10" s="86"/>
      <c r="FSP10" s="86"/>
      <c r="FSQ10" s="86"/>
      <c r="FSR10" s="86"/>
      <c r="FSS10" s="86"/>
      <c r="FST10" s="86"/>
      <c r="FSU10" s="86"/>
      <c r="FSV10" s="86"/>
      <c r="FSW10" s="86"/>
      <c r="FSX10" s="86"/>
      <c r="FSY10" s="86"/>
      <c r="FSZ10" s="86"/>
      <c r="FTA10" s="86"/>
      <c r="FTB10" s="86"/>
      <c r="FTC10" s="86"/>
      <c r="FTD10" s="86"/>
      <c r="FTE10" s="86"/>
      <c r="FTF10" s="86"/>
      <c r="FTG10" s="86"/>
      <c r="FTH10" s="86"/>
      <c r="FTI10" s="86"/>
      <c r="FTJ10" s="86"/>
      <c r="FTK10" s="86"/>
      <c r="FTL10" s="86"/>
      <c r="FTM10" s="86"/>
      <c r="FTN10" s="86"/>
      <c r="FTO10" s="86"/>
      <c r="FTP10" s="86"/>
      <c r="FTQ10" s="86"/>
      <c r="FTR10" s="86"/>
      <c r="FTS10" s="86"/>
      <c r="FTT10" s="86"/>
      <c r="FTU10" s="86"/>
      <c r="FTV10" s="86"/>
      <c r="FTW10" s="86"/>
      <c r="FTX10" s="86"/>
      <c r="FTY10" s="86"/>
      <c r="FTZ10" s="86"/>
      <c r="FUA10" s="86"/>
      <c r="FUB10" s="86"/>
      <c r="FUC10" s="86"/>
      <c r="FUD10" s="86"/>
      <c r="FUE10" s="86"/>
      <c r="FUF10" s="86"/>
      <c r="FUG10" s="86"/>
      <c r="FUH10" s="86"/>
      <c r="FUI10" s="86"/>
      <c r="FUJ10" s="86"/>
      <c r="FUK10" s="86"/>
      <c r="FUL10" s="86"/>
      <c r="FUM10" s="86"/>
      <c r="FUN10" s="86"/>
      <c r="FUO10" s="86"/>
      <c r="FUP10" s="86"/>
      <c r="FUQ10" s="86"/>
      <c r="FUR10" s="86"/>
      <c r="FUS10" s="86"/>
      <c r="FUT10" s="86"/>
      <c r="FUU10" s="86"/>
      <c r="FUV10" s="86"/>
      <c r="FUW10" s="86"/>
      <c r="FUX10" s="86"/>
      <c r="FUY10" s="86"/>
      <c r="FUZ10" s="86"/>
      <c r="FVA10" s="86"/>
      <c r="FVB10" s="86"/>
      <c r="FVC10" s="86"/>
      <c r="FVD10" s="86"/>
      <c r="FVE10" s="86"/>
      <c r="FVF10" s="86"/>
      <c r="FVG10" s="86"/>
      <c r="FVH10" s="86"/>
      <c r="FVI10" s="86"/>
      <c r="FVJ10" s="86"/>
      <c r="FVK10" s="86"/>
      <c r="FVL10" s="86"/>
      <c r="FVM10" s="86"/>
      <c r="FVN10" s="86"/>
      <c r="FVO10" s="86"/>
      <c r="FVP10" s="86"/>
      <c r="FVQ10" s="86"/>
      <c r="FVR10" s="86"/>
      <c r="FVS10" s="86"/>
      <c r="FVT10" s="86"/>
      <c r="FVU10" s="86"/>
      <c r="FVV10" s="86"/>
      <c r="FVW10" s="86"/>
      <c r="FVX10" s="86"/>
      <c r="FVY10" s="86"/>
      <c r="FVZ10" s="86"/>
      <c r="FWA10" s="86"/>
      <c r="FWB10" s="86"/>
      <c r="FWC10" s="86"/>
      <c r="FWD10" s="86"/>
      <c r="FWE10" s="86"/>
      <c r="FWF10" s="86"/>
      <c r="FWG10" s="86"/>
      <c r="FWH10" s="86"/>
      <c r="FWI10" s="86"/>
      <c r="FWJ10" s="86"/>
      <c r="FWK10" s="86"/>
      <c r="FWL10" s="86"/>
      <c r="FWM10" s="86"/>
      <c r="FWN10" s="86"/>
      <c r="FWO10" s="86"/>
      <c r="FWP10" s="86"/>
      <c r="FWQ10" s="86"/>
      <c r="FWR10" s="86"/>
      <c r="FWS10" s="86"/>
      <c r="FWT10" s="86"/>
      <c r="FWU10" s="86"/>
      <c r="FWV10" s="86"/>
      <c r="FWW10" s="86"/>
      <c r="FWX10" s="86"/>
      <c r="FWY10" s="86"/>
      <c r="FWZ10" s="86"/>
      <c r="FXA10" s="86"/>
      <c r="FXB10" s="86"/>
      <c r="FXC10" s="86"/>
      <c r="FXD10" s="86"/>
      <c r="FXE10" s="86"/>
      <c r="FXF10" s="86"/>
      <c r="FXG10" s="86"/>
      <c r="FXH10" s="86"/>
      <c r="FXI10" s="86"/>
      <c r="FXJ10" s="86"/>
      <c r="FXK10" s="86"/>
      <c r="FXL10" s="86"/>
      <c r="FXM10" s="86"/>
      <c r="FXN10" s="86"/>
      <c r="FXO10" s="86"/>
      <c r="FXP10" s="86"/>
      <c r="FXQ10" s="86"/>
      <c r="FXR10" s="86"/>
      <c r="FXS10" s="86"/>
      <c r="FXT10" s="86"/>
      <c r="FXU10" s="86"/>
      <c r="FXV10" s="86"/>
      <c r="FXW10" s="86"/>
      <c r="FXX10" s="86"/>
      <c r="FXY10" s="86"/>
      <c r="FXZ10" s="86"/>
      <c r="FYA10" s="86"/>
      <c r="FYB10" s="86"/>
      <c r="FYC10" s="86"/>
      <c r="FYD10" s="86"/>
      <c r="FYE10" s="86"/>
      <c r="FYF10" s="86"/>
      <c r="FYG10" s="86"/>
      <c r="FYH10" s="86"/>
      <c r="FYI10" s="86"/>
      <c r="FYJ10" s="86"/>
      <c r="FYK10" s="86"/>
      <c r="FYL10" s="86"/>
      <c r="FYM10" s="86"/>
      <c r="FYN10" s="86"/>
      <c r="FYO10" s="86"/>
      <c r="FYP10" s="86"/>
      <c r="FYQ10" s="86"/>
      <c r="FYR10" s="86"/>
      <c r="FYS10" s="86"/>
      <c r="FYT10" s="86"/>
      <c r="FYU10" s="86"/>
      <c r="FYV10" s="86"/>
      <c r="FYW10" s="86"/>
      <c r="FYX10" s="86"/>
      <c r="FYY10" s="86"/>
      <c r="FYZ10" s="86"/>
      <c r="FZA10" s="86"/>
      <c r="FZB10" s="86"/>
      <c r="FZC10" s="86"/>
      <c r="FZD10" s="86"/>
      <c r="FZE10" s="86"/>
      <c r="FZF10" s="86"/>
      <c r="FZG10" s="86"/>
      <c r="FZH10" s="86"/>
      <c r="FZI10" s="86"/>
      <c r="FZJ10" s="86"/>
      <c r="FZK10" s="86"/>
      <c r="FZL10" s="86"/>
      <c r="FZM10" s="86"/>
      <c r="FZN10" s="86"/>
      <c r="FZO10" s="86"/>
      <c r="FZP10" s="86"/>
      <c r="FZQ10" s="86"/>
      <c r="FZR10" s="86"/>
      <c r="FZS10" s="86"/>
      <c r="FZT10" s="86"/>
      <c r="FZU10" s="86"/>
      <c r="FZV10" s="86"/>
      <c r="FZW10" s="86"/>
      <c r="FZX10" s="86"/>
      <c r="FZY10" s="86"/>
      <c r="FZZ10" s="86"/>
      <c r="GAA10" s="86"/>
      <c r="GAB10" s="86"/>
      <c r="GAC10" s="86"/>
      <c r="GAD10" s="86"/>
      <c r="GAE10" s="86"/>
      <c r="GAF10" s="86"/>
      <c r="GAG10" s="86"/>
      <c r="GAH10" s="86"/>
      <c r="GAI10" s="86"/>
      <c r="GAJ10" s="86"/>
      <c r="GAK10" s="86"/>
      <c r="GAL10" s="86"/>
      <c r="GAM10" s="86"/>
      <c r="GAN10" s="86"/>
      <c r="GAO10" s="86"/>
      <c r="GAP10" s="86"/>
      <c r="GAQ10" s="86"/>
      <c r="GAR10" s="86"/>
      <c r="GAS10" s="86"/>
      <c r="GAT10" s="86"/>
      <c r="GAU10" s="86"/>
      <c r="GAV10" s="86"/>
      <c r="GAW10" s="86"/>
      <c r="GAX10" s="86"/>
      <c r="GAY10" s="86"/>
      <c r="GAZ10" s="86"/>
      <c r="GBA10" s="86"/>
      <c r="GBB10" s="86"/>
      <c r="GBC10" s="86"/>
      <c r="GBD10" s="86"/>
      <c r="GBE10" s="86"/>
      <c r="GBF10" s="86"/>
      <c r="GBG10" s="86"/>
      <c r="GBH10" s="86"/>
      <c r="GBI10" s="86"/>
      <c r="GBJ10" s="86"/>
      <c r="GBK10" s="86"/>
      <c r="GBL10" s="86"/>
      <c r="GBM10" s="86"/>
      <c r="GBN10" s="86"/>
      <c r="GBO10" s="86"/>
      <c r="GBP10" s="86"/>
      <c r="GBQ10" s="86"/>
      <c r="GBR10" s="86"/>
      <c r="GBS10" s="86"/>
      <c r="GBT10" s="86"/>
      <c r="GBU10" s="86"/>
      <c r="GBV10" s="86"/>
      <c r="GBW10" s="86"/>
      <c r="GBX10" s="86"/>
      <c r="GBY10" s="86"/>
      <c r="GBZ10" s="86"/>
      <c r="GCA10" s="86"/>
      <c r="GCB10" s="86"/>
      <c r="GCC10" s="86"/>
      <c r="GCD10" s="86"/>
      <c r="GCE10" s="86"/>
      <c r="GCF10" s="86"/>
      <c r="GCG10" s="86"/>
      <c r="GCH10" s="86"/>
      <c r="GCI10" s="86"/>
      <c r="GCJ10" s="86"/>
      <c r="GCK10" s="86"/>
      <c r="GCL10" s="86"/>
      <c r="GCM10" s="86"/>
      <c r="GCN10" s="86"/>
      <c r="GCO10" s="86"/>
      <c r="GCP10" s="86"/>
      <c r="GCQ10" s="86"/>
      <c r="GCR10" s="86"/>
      <c r="GCS10" s="86"/>
      <c r="GCT10" s="86"/>
      <c r="GCU10" s="86"/>
      <c r="GCV10" s="86"/>
      <c r="GCW10" s="86"/>
      <c r="GCX10" s="86"/>
      <c r="GCY10" s="86"/>
      <c r="GCZ10" s="86"/>
      <c r="GDA10" s="86"/>
      <c r="GDB10" s="86"/>
      <c r="GDC10" s="86"/>
      <c r="GDD10" s="86"/>
      <c r="GDE10" s="86"/>
      <c r="GDF10" s="86"/>
      <c r="GDG10" s="86"/>
      <c r="GDH10" s="86"/>
      <c r="GDI10" s="86"/>
      <c r="GDJ10" s="86"/>
      <c r="GDK10" s="86"/>
      <c r="GDL10" s="86"/>
      <c r="GDM10" s="86"/>
      <c r="GDN10" s="86"/>
      <c r="GDO10" s="86"/>
      <c r="GDP10" s="86"/>
      <c r="GDQ10" s="86"/>
      <c r="GDR10" s="86"/>
      <c r="GDS10" s="86"/>
      <c r="GDT10" s="86"/>
      <c r="GDU10" s="86"/>
      <c r="GDV10" s="86"/>
      <c r="GDW10" s="86"/>
      <c r="GDX10" s="86"/>
      <c r="GDY10" s="86"/>
      <c r="GDZ10" s="86"/>
      <c r="GEA10" s="86"/>
      <c r="GEB10" s="86"/>
      <c r="GEC10" s="86"/>
      <c r="GED10" s="86"/>
      <c r="GEE10" s="86"/>
      <c r="GEF10" s="86"/>
      <c r="GEG10" s="86"/>
      <c r="GEH10" s="86"/>
      <c r="GEI10" s="86"/>
      <c r="GEJ10" s="86"/>
      <c r="GEK10" s="86"/>
      <c r="GEL10" s="86"/>
      <c r="GEM10" s="86"/>
      <c r="GEN10" s="86"/>
      <c r="GEO10" s="86"/>
      <c r="GEP10" s="86"/>
      <c r="GEQ10" s="86"/>
      <c r="GER10" s="86"/>
      <c r="GES10" s="86"/>
      <c r="GET10" s="86"/>
      <c r="GEU10" s="86"/>
      <c r="GEV10" s="86"/>
      <c r="GEW10" s="86"/>
      <c r="GEX10" s="86"/>
      <c r="GEY10" s="86"/>
      <c r="GEZ10" s="86"/>
      <c r="GFA10" s="86"/>
      <c r="GFB10" s="86"/>
      <c r="GFC10" s="86"/>
      <c r="GFD10" s="86"/>
      <c r="GFE10" s="86"/>
      <c r="GFF10" s="86"/>
      <c r="GFG10" s="86"/>
      <c r="GFH10" s="86"/>
      <c r="GFI10" s="86"/>
      <c r="GFJ10" s="86"/>
      <c r="GFK10" s="86"/>
      <c r="GFL10" s="86"/>
      <c r="GFM10" s="86"/>
      <c r="GFN10" s="86"/>
      <c r="GFO10" s="86"/>
      <c r="GFP10" s="86"/>
      <c r="GFQ10" s="86"/>
      <c r="GFR10" s="86"/>
      <c r="GFS10" s="86"/>
      <c r="GFT10" s="86"/>
      <c r="GFU10" s="86"/>
      <c r="GFV10" s="86"/>
      <c r="GFW10" s="86"/>
      <c r="GFX10" s="86"/>
      <c r="GFY10" s="86"/>
      <c r="GFZ10" s="86"/>
      <c r="GGA10" s="86"/>
      <c r="GGB10" s="86"/>
      <c r="GGC10" s="86"/>
      <c r="GGD10" s="86"/>
      <c r="GGE10" s="86"/>
      <c r="GGF10" s="86"/>
      <c r="GGG10" s="86"/>
      <c r="GGH10" s="86"/>
      <c r="GGI10" s="86"/>
      <c r="GGJ10" s="86"/>
      <c r="GGK10" s="86"/>
      <c r="GGL10" s="86"/>
      <c r="GGM10" s="86"/>
      <c r="GGN10" s="86"/>
      <c r="GGO10" s="86"/>
      <c r="GGP10" s="86"/>
      <c r="GGQ10" s="86"/>
      <c r="GGR10" s="86"/>
      <c r="GGS10" s="86"/>
      <c r="GGT10" s="86"/>
      <c r="GGU10" s="86"/>
      <c r="GGV10" s="86"/>
      <c r="GGW10" s="86"/>
      <c r="GGX10" s="86"/>
      <c r="GGY10" s="86"/>
      <c r="GGZ10" s="86"/>
      <c r="GHA10" s="86"/>
      <c r="GHB10" s="86"/>
      <c r="GHC10" s="86"/>
      <c r="GHD10" s="86"/>
      <c r="GHE10" s="86"/>
      <c r="GHF10" s="86"/>
      <c r="GHG10" s="86"/>
      <c r="GHH10" s="86"/>
      <c r="GHI10" s="86"/>
      <c r="GHJ10" s="86"/>
      <c r="GHK10" s="86"/>
      <c r="GHL10" s="86"/>
      <c r="GHM10" s="86"/>
      <c r="GHN10" s="86"/>
      <c r="GHO10" s="86"/>
      <c r="GHP10" s="86"/>
      <c r="GHQ10" s="86"/>
      <c r="GHR10" s="86"/>
      <c r="GHS10" s="86"/>
      <c r="GHT10" s="86"/>
      <c r="GHU10" s="86"/>
      <c r="GHV10" s="86"/>
      <c r="GHW10" s="86"/>
      <c r="GHX10" s="86"/>
      <c r="GHY10" s="86"/>
      <c r="GHZ10" s="86"/>
      <c r="GIA10" s="86"/>
      <c r="GIB10" s="86"/>
      <c r="GIC10" s="86"/>
      <c r="GID10" s="86"/>
      <c r="GIE10" s="86"/>
      <c r="GIF10" s="86"/>
      <c r="GIG10" s="86"/>
      <c r="GIH10" s="86"/>
      <c r="GII10" s="86"/>
      <c r="GIJ10" s="86"/>
      <c r="GIK10" s="86"/>
      <c r="GIL10" s="86"/>
      <c r="GIM10" s="86"/>
      <c r="GIN10" s="86"/>
      <c r="GIO10" s="86"/>
      <c r="GIP10" s="86"/>
      <c r="GIQ10" s="86"/>
      <c r="GIR10" s="86"/>
      <c r="GIS10" s="86"/>
      <c r="GIT10" s="86"/>
      <c r="GIU10" s="86"/>
      <c r="GIV10" s="86"/>
      <c r="GIW10" s="86"/>
      <c r="GIX10" s="86"/>
      <c r="GIY10" s="86"/>
      <c r="GIZ10" s="86"/>
      <c r="GJA10" s="86"/>
      <c r="GJB10" s="86"/>
      <c r="GJC10" s="86"/>
      <c r="GJD10" s="86"/>
      <c r="GJE10" s="86"/>
      <c r="GJF10" s="86"/>
      <c r="GJG10" s="86"/>
      <c r="GJH10" s="86"/>
      <c r="GJI10" s="86"/>
      <c r="GJJ10" s="86"/>
      <c r="GJK10" s="86"/>
      <c r="GJL10" s="86"/>
      <c r="GJM10" s="86"/>
      <c r="GJN10" s="86"/>
      <c r="GJO10" s="86"/>
      <c r="GJP10" s="86"/>
      <c r="GJQ10" s="86"/>
      <c r="GJR10" s="86"/>
      <c r="GJS10" s="86"/>
      <c r="GJT10" s="86"/>
      <c r="GJU10" s="86"/>
      <c r="GJV10" s="86"/>
      <c r="GJW10" s="86"/>
      <c r="GJX10" s="86"/>
      <c r="GJY10" s="86"/>
      <c r="GJZ10" s="86"/>
      <c r="GKA10" s="86"/>
      <c r="GKB10" s="86"/>
      <c r="GKC10" s="86"/>
      <c r="GKD10" s="86"/>
      <c r="GKE10" s="86"/>
      <c r="GKF10" s="86"/>
      <c r="GKG10" s="86"/>
      <c r="GKH10" s="86"/>
      <c r="GKI10" s="86"/>
      <c r="GKJ10" s="86"/>
      <c r="GKK10" s="86"/>
      <c r="GKL10" s="86"/>
      <c r="GKM10" s="86"/>
      <c r="GKN10" s="86"/>
      <c r="GKO10" s="86"/>
      <c r="GKP10" s="86"/>
      <c r="GKQ10" s="86"/>
      <c r="GKR10" s="86"/>
      <c r="GKS10" s="86"/>
      <c r="GKT10" s="86"/>
      <c r="GKU10" s="86"/>
      <c r="GKV10" s="86"/>
      <c r="GKW10" s="86"/>
      <c r="GKX10" s="86"/>
      <c r="GKY10" s="86"/>
      <c r="GKZ10" s="86"/>
      <c r="GLA10" s="86"/>
      <c r="GLB10" s="86"/>
      <c r="GLC10" s="86"/>
      <c r="GLD10" s="86"/>
      <c r="GLE10" s="86"/>
      <c r="GLF10" s="86"/>
      <c r="GLG10" s="86"/>
      <c r="GLH10" s="86"/>
      <c r="GLI10" s="86"/>
      <c r="GLJ10" s="86"/>
      <c r="GLK10" s="86"/>
      <c r="GLL10" s="86"/>
      <c r="GLM10" s="86"/>
      <c r="GLN10" s="86"/>
      <c r="GLO10" s="86"/>
      <c r="GLP10" s="86"/>
      <c r="GLQ10" s="86"/>
      <c r="GLR10" s="86"/>
      <c r="GLS10" s="86"/>
      <c r="GLT10" s="86"/>
      <c r="GLU10" s="86"/>
      <c r="GLV10" s="86"/>
      <c r="GLW10" s="86"/>
      <c r="GLX10" s="86"/>
      <c r="GLY10" s="86"/>
      <c r="GLZ10" s="86"/>
      <c r="GMA10" s="86"/>
      <c r="GMB10" s="86"/>
      <c r="GMC10" s="86"/>
      <c r="GMD10" s="86"/>
      <c r="GME10" s="86"/>
      <c r="GMF10" s="86"/>
      <c r="GMG10" s="86"/>
      <c r="GMH10" s="86"/>
      <c r="GMI10" s="86"/>
      <c r="GMJ10" s="86"/>
      <c r="GMK10" s="86"/>
      <c r="GML10" s="86"/>
      <c r="GMM10" s="86"/>
      <c r="GMN10" s="86"/>
      <c r="GMO10" s="86"/>
      <c r="GMP10" s="86"/>
      <c r="GMQ10" s="86"/>
      <c r="GMR10" s="86"/>
      <c r="GMS10" s="86"/>
      <c r="GMT10" s="86"/>
      <c r="GMU10" s="86"/>
      <c r="GMV10" s="86"/>
      <c r="GMW10" s="86"/>
      <c r="GMX10" s="86"/>
      <c r="GMY10" s="86"/>
      <c r="GMZ10" s="86"/>
      <c r="GNA10" s="86"/>
      <c r="GNB10" s="86"/>
      <c r="GNC10" s="86"/>
      <c r="GND10" s="86"/>
      <c r="GNE10" s="86"/>
      <c r="GNF10" s="86"/>
      <c r="GNG10" s="86"/>
      <c r="GNH10" s="86"/>
      <c r="GNI10" s="86"/>
      <c r="GNJ10" s="86"/>
      <c r="GNK10" s="86"/>
      <c r="GNL10" s="86"/>
      <c r="GNM10" s="86"/>
      <c r="GNN10" s="86"/>
      <c r="GNO10" s="86"/>
      <c r="GNP10" s="86"/>
      <c r="GNQ10" s="86"/>
      <c r="GNR10" s="86"/>
      <c r="GNS10" s="86"/>
      <c r="GNT10" s="86"/>
      <c r="GNU10" s="86"/>
      <c r="GNV10" s="86"/>
      <c r="GNW10" s="86"/>
      <c r="GNX10" s="86"/>
      <c r="GNY10" s="86"/>
      <c r="GNZ10" s="86"/>
      <c r="GOA10" s="86"/>
      <c r="GOB10" s="86"/>
      <c r="GOC10" s="86"/>
      <c r="GOD10" s="86"/>
      <c r="GOE10" s="86"/>
      <c r="GOF10" s="86"/>
      <c r="GOG10" s="86"/>
      <c r="GOH10" s="86"/>
      <c r="GOI10" s="86"/>
      <c r="GOJ10" s="86"/>
      <c r="GOK10" s="86"/>
      <c r="GOL10" s="86"/>
      <c r="GOM10" s="86"/>
      <c r="GON10" s="86"/>
      <c r="GOO10" s="86"/>
      <c r="GOP10" s="86"/>
      <c r="GOQ10" s="86"/>
      <c r="GOR10" s="86"/>
      <c r="GOS10" s="86"/>
      <c r="GOT10" s="86"/>
      <c r="GOU10" s="86"/>
      <c r="GOV10" s="86"/>
      <c r="GOW10" s="86"/>
      <c r="GOX10" s="86"/>
      <c r="GOY10" s="86"/>
      <c r="GOZ10" s="86"/>
      <c r="GPA10" s="86"/>
      <c r="GPB10" s="86"/>
      <c r="GPC10" s="86"/>
      <c r="GPD10" s="86"/>
      <c r="GPE10" s="86"/>
      <c r="GPF10" s="86"/>
      <c r="GPG10" s="86"/>
      <c r="GPH10" s="86"/>
      <c r="GPI10" s="86"/>
      <c r="GPJ10" s="86"/>
      <c r="GPK10" s="86"/>
      <c r="GPL10" s="86"/>
      <c r="GPM10" s="86"/>
      <c r="GPN10" s="86"/>
      <c r="GPO10" s="86"/>
      <c r="GPP10" s="86"/>
      <c r="GPQ10" s="86"/>
      <c r="GPR10" s="86"/>
      <c r="GPS10" s="86"/>
      <c r="GPT10" s="86"/>
      <c r="GPU10" s="86"/>
      <c r="GPV10" s="86"/>
      <c r="GPW10" s="86"/>
      <c r="GPX10" s="86"/>
      <c r="GPY10" s="86"/>
      <c r="GPZ10" s="86"/>
      <c r="GQA10" s="86"/>
      <c r="GQB10" s="86"/>
      <c r="GQC10" s="86"/>
      <c r="GQD10" s="86"/>
      <c r="GQE10" s="86"/>
      <c r="GQF10" s="86"/>
      <c r="GQG10" s="86"/>
      <c r="GQH10" s="86"/>
      <c r="GQI10" s="86"/>
      <c r="GQJ10" s="86"/>
      <c r="GQK10" s="86"/>
      <c r="GQL10" s="86"/>
      <c r="GQM10" s="86"/>
      <c r="GQN10" s="86"/>
      <c r="GQO10" s="86"/>
      <c r="GQP10" s="86"/>
      <c r="GQQ10" s="86"/>
      <c r="GQR10" s="86"/>
      <c r="GQS10" s="86"/>
      <c r="GQT10" s="86"/>
      <c r="GQU10" s="86"/>
      <c r="GQV10" s="86"/>
      <c r="GQW10" s="86"/>
      <c r="GQX10" s="86"/>
      <c r="GQY10" s="86"/>
      <c r="GQZ10" s="86"/>
      <c r="GRA10" s="86"/>
      <c r="GRB10" s="86"/>
      <c r="GRC10" s="86"/>
      <c r="GRD10" s="86"/>
      <c r="GRE10" s="86"/>
      <c r="GRF10" s="86"/>
      <c r="GRG10" s="86"/>
      <c r="GRH10" s="86"/>
      <c r="GRI10" s="86"/>
      <c r="GRJ10" s="86"/>
      <c r="GRK10" s="86"/>
      <c r="GRL10" s="86"/>
      <c r="GRM10" s="86"/>
      <c r="GRN10" s="86"/>
      <c r="GRO10" s="86"/>
      <c r="GRP10" s="86"/>
      <c r="GRQ10" s="86"/>
      <c r="GRR10" s="86"/>
      <c r="GRS10" s="86"/>
      <c r="GRT10" s="86"/>
      <c r="GRU10" s="86"/>
      <c r="GRV10" s="86"/>
      <c r="GRW10" s="86"/>
      <c r="GRX10" s="86"/>
      <c r="GRY10" s="86"/>
      <c r="GRZ10" s="86"/>
      <c r="GSA10" s="86"/>
      <c r="GSB10" s="86"/>
      <c r="GSC10" s="86"/>
      <c r="GSD10" s="86"/>
      <c r="GSE10" s="86"/>
      <c r="GSF10" s="86"/>
      <c r="GSG10" s="86"/>
      <c r="GSH10" s="86"/>
      <c r="GSI10" s="86"/>
      <c r="GSJ10" s="86"/>
      <c r="GSK10" s="86"/>
      <c r="GSL10" s="86"/>
      <c r="GSM10" s="86"/>
      <c r="GSN10" s="86"/>
      <c r="GSO10" s="86"/>
      <c r="GSP10" s="86"/>
      <c r="GSQ10" s="86"/>
      <c r="GSR10" s="86"/>
      <c r="GSS10" s="86"/>
      <c r="GST10" s="86"/>
      <c r="GSU10" s="86"/>
      <c r="GSV10" s="86"/>
      <c r="GSW10" s="86"/>
      <c r="GSX10" s="86"/>
      <c r="GSY10" s="86"/>
      <c r="GSZ10" s="86"/>
      <c r="GTA10" s="86"/>
      <c r="GTB10" s="86"/>
      <c r="GTC10" s="86"/>
      <c r="GTD10" s="86"/>
      <c r="GTE10" s="86"/>
      <c r="GTF10" s="86"/>
      <c r="GTG10" s="86"/>
      <c r="GTH10" s="86"/>
      <c r="GTI10" s="86"/>
      <c r="GTJ10" s="86"/>
      <c r="GTK10" s="86"/>
      <c r="GTL10" s="86"/>
      <c r="GTM10" s="86"/>
      <c r="GTN10" s="86"/>
      <c r="GTO10" s="86"/>
      <c r="GTP10" s="86"/>
      <c r="GTQ10" s="86"/>
      <c r="GTR10" s="86"/>
      <c r="GTS10" s="86"/>
      <c r="GTT10" s="86"/>
      <c r="GTU10" s="86"/>
      <c r="GTV10" s="86"/>
      <c r="GTW10" s="86"/>
      <c r="GTX10" s="86"/>
      <c r="GTY10" s="86"/>
      <c r="GTZ10" s="86"/>
      <c r="GUA10" s="86"/>
      <c r="GUB10" s="86"/>
      <c r="GUC10" s="86"/>
      <c r="GUD10" s="86"/>
      <c r="GUE10" s="86"/>
      <c r="GUF10" s="86"/>
      <c r="GUG10" s="86"/>
      <c r="GUH10" s="86"/>
      <c r="GUI10" s="86"/>
      <c r="GUJ10" s="86"/>
      <c r="GUK10" s="86"/>
      <c r="GUL10" s="86"/>
      <c r="GUM10" s="86"/>
      <c r="GUN10" s="86"/>
      <c r="GUO10" s="86"/>
      <c r="GUP10" s="86"/>
      <c r="GUQ10" s="86"/>
      <c r="GUR10" s="86"/>
      <c r="GUS10" s="86"/>
      <c r="GUT10" s="86"/>
      <c r="GUU10" s="86"/>
      <c r="GUV10" s="86"/>
      <c r="GUW10" s="86"/>
      <c r="GUX10" s="86"/>
      <c r="GUY10" s="86"/>
      <c r="GUZ10" s="86"/>
      <c r="GVA10" s="86"/>
      <c r="GVB10" s="86"/>
      <c r="GVC10" s="86"/>
      <c r="GVD10" s="86"/>
      <c r="GVE10" s="86"/>
      <c r="GVF10" s="86"/>
      <c r="GVG10" s="86"/>
      <c r="GVH10" s="86"/>
      <c r="GVI10" s="86"/>
      <c r="GVJ10" s="86"/>
      <c r="GVK10" s="86"/>
      <c r="GVL10" s="86"/>
      <c r="GVM10" s="86"/>
      <c r="GVN10" s="86"/>
      <c r="GVO10" s="86"/>
      <c r="GVP10" s="86"/>
      <c r="GVQ10" s="86"/>
      <c r="GVR10" s="86"/>
      <c r="GVS10" s="86"/>
      <c r="GVT10" s="86"/>
      <c r="GVU10" s="86"/>
      <c r="GVV10" s="86"/>
      <c r="GVW10" s="86"/>
      <c r="GVX10" s="86"/>
      <c r="GVY10" s="86"/>
      <c r="GVZ10" s="86"/>
      <c r="GWA10" s="86"/>
      <c r="GWB10" s="86"/>
      <c r="GWC10" s="86"/>
      <c r="GWD10" s="86"/>
      <c r="GWE10" s="86"/>
      <c r="GWF10" s="86"/>
      <c r="GWG10" s="86"/>
      <c r="GWH10" s="86"/>
      <c r="GWI10" s="86"/>
      <c r="GWJ10" s="86"/>
      <c r="GWK10" s="86"/>
      <c r="GWL10" s="86"/>
      <c r="GWM10" s="86"/>
      <c r="GWN10" s="86"/>
      <c r="GWO10" s="86"/>
      <c r="GWP10" s="86"/>
      <c r="GWQ10" s="86"/>
      <c r="GWR10" s="86"/>
      <c r="GWS10" s="86"/>
      <c r="GWT10" s="86"/>
      <c r="GWU10" s="86"/>
      <c r="GWV10" s="86"/>
      <c r="GWW10" s="86"/>
      <c r="GWX10" s="86"/>
      <c r="GWY10" s="86"/>
      <c r="GWZ10" s="86"/>
      <c r="GXA10" s="86"/>
      <c r="GXB10" s="86"/>
      <c r="GXC10" s="86"/>
      <c r="GXD10" s="86"/>
      <c r="GXE10" s="86"/>
      <c r="GXF10" s="86"/>
      <c r="GXG10" s="86"/>
      <c r="GXH10" s="86"/>
      <c r="GXI10" s="86"/>
      <c r="GXJ10" s="86"/>
      <c r="GXK10" s="86"/>
      <c r="GXL10" s="86"/>
      <c r="GXM10" s="86"/>
      <c r="GXN10" s="86"/>
      <c r="GXO10" s="86"/>
      <c r="GXP10" s="86"/>
      <c r="GXQ10" s="86"/>
      <c r="GXR10" s="86"/>
      <c r="GXS10" s="86"/>
      <c r="GXT10" s="86"/>
      <c r="GXU10" s="86"/>
      <c r="GXV10" s="86"/>
      <c r="GXW10" s="86"/>
      <c r="GXX10" s="86"/>
      <c r="GXY10" s="86"/>
      <c r="GXZ10" s="86"/>
      <c r="GYA10" s="86"/>
      <c r="GYB10" s="86"/>
      <c r="GYC10" s="86"/>
      <c r="GYD10" s="86"/>
      <c r="GYE10" s="86"/>
      <c r="GYF10" s="86"/>
      <c r="GYG10" s="86"/>
      <c r="GYH10" s="86"/>
      <c r="GYI10" s="86"/>
      <c r="GYJ10" s="86"/>
      <c r="GYK10" s="86"/>
      <c r="GYL10" s="86"/>
      <c r="GYM10" s="86"/>
      <c r="GYN10" s="86"/>
      <c r="GYO10" s="86"/>
      <c r="GYP10" s="86"/>
      <c r="GYQ10" s="86"/>
      <c r="GYR10" s="86"/>
      <c r="GYS10" s="86"/>
      <c r="GYT10" s="86"/>
      <c r="GYU10" s="86"/>
      <c r="GYV10" s="86"/>
      <c r="GYW10" s="86"/>
      <c r="GYX10" s="86"/>
      <c r="GYY10" s="86"/>
      <c r="GYZ10" s="86"/>
      <c r="GZA10" s="86"/>
      <c r="GZB10" s="86"/>
      <c r="GZC10" s="86"/>
      <c r="GZD10" s="86"/>
      <c r="GZE10" s="86"/>
      <c r="GZF10" s="86"/>
      <c r="GZG10" s="86"/>
      <c r="GZH10" s="86"/>
      <c r="GZI10" s="86"/>
      <c r="GZJ10" s="86"/>
      <c r="GZK10" s="86"/>
      <c r="GZL10" s="86"/>
      <c r="GZM10" s="86"/>
      <c r="GZN10" s="86"/>
      <c r="GZO10" s="86"/>
      <c r="GZP10" s="86"/>
      <c r="GZQ10" s="86"/>
      <c r="GZR10" s="86"/>
      <c r="GZS10" s="86"/>
      <c r="GZT10" s="86"/>
      <c r="GZU10" s="86"/>
      <c r="GZV10" s="86"/>
      <c r="GZW10" s="86"/>
      <c r="GZX10" s="86"/>
      <c r="GZY10" s="86"/>
      <c r="GZZ10" s="86"/>
      <c r="HAA10" s="86"/>
      <c r="HAB10" s="86"/>
      <c r="HAC10" s="86"/>
      <c r="HAD10" s="86"/>
      <c r="HAE10" s="86"/>
      <c r="HAF10" s="86"/>
      <c r="HAG10" s="86"/>
      <c r="HAH10" s="86"/>
      <c r="HAI10" s="86"/>
      <c r="HAJ10" s="86"/>
      <c r="HAK10" s="86"/>
      <c r="HAL10" s="86"/>
      <c r="HAM10" s="86"/>
      <c r="HAN10" s="86"/>
      <c r="HAO10" s="86"/>
      <c r="HAP10" s="86"/>
      <c r="HAQ10" s="86"/>
      <c r="HAR10" s="86"/>
      <c r="HAS10" s="86"/>
      <c r="HAT10" s="86"/>
      <c r="HAU10" s="86"/>
      <c r="HAV10" s="86"/>
      <c r="HAW10" s="86"/>
      <c r="HAX10" s="86"/>
      <c r="HAY10" s="86"/>
      <c r="HAZ10" s="86"/>
      <c r="HBA10" s="86"/>
      <c r="HBB10" s="86"/>
      <c r="HBC10" s="86"/>
      <c r="HBD10" s="86"/>
      <c r="HBE10" s="86"/>
      <c r="HBF10" s="86"/>
      <c r="HBG10" s="86"/>
      <c r="HBH10" s="86"/>
      <c r="HBI10" s="86"/>
      <c r="HBJ10" s="86"/>
      <c r="HBK10" s="86"/>
      <c r="HBL10" s="86"/>
      <c r="HBM10" s="86"/>
      <c r="HBN10" s="86"/>
      <c r="HBO10" s="86"/>
      <c r="HBP10" s="86"/>
      <c r="HBQ10" s="86"/>
      <c r="HBR10" s="86"/>
      <c r="HBS10" s="86"/>
      <c r="HBT10" s="86"/>
      <c r="HBU10" s="86"/>
      <c r="HBV10" s="86"/>
      <c r="HBW10" s="86"/>
      <c r="HBX10" s="86"/>
      <c r="HBY10" s="86"/>
      <c r="HBZ10" s="86"/>
      <c r="HCA10" s="86"/>
      <c r="HCB10" s="86"/>
      <c r="HCC10" s="86"/>
      <c r="HCD10" s="86"/>
      <c r="HCE10" s="86"/>
      <c r="HCF10" s="86"/>
      <c r="HCG10" s="86"/>
      <c r="HCH10" s="86"/>
      <c r="HCI10" s="86"/>
      <c r="HCJ10" s="86"/>
      <c r="HCK10" s="86"/>
      <c r="HCL10" s="86"/>
      <c r="HCM10" s="86"/>
      <c r="HCN10" s="86"/>
      <c r="HCO10" s="86"/>
      <c r="HCP10" s="86"/>
      <c r="HCQ10" s="86"/>
      <c r="HCR10" s="86"/>
      <c r="HCS10" s="86"/>
      <c r="HCT10" s="86"/>
      <c r="HCU10" s="86"/>
      <c r="HCV10" s="86"/>
      <c r="HCW10" s="86"/>
      <c r="HCX10" s="86"/>
      <c r="HCY10" s="86"/>
      <c r="HCZ10" s="86"/>
      <c r="HDA10" s="86"/>
      <c r="HDB10" s="86"/>
      <c r="HDC10" s="86"/>
      <c r="HDD10" s="86"/>
      <c r="HDE10" s="86"/>
      <c r="HDF10" s="86"/>
      <c r="HDG10" s="86"/>
      <c r="HDH10" s="86"/>
      <c r="HDI10" s="86"/>
      <c r="HDJ10" s="86"/>
      <c r="HDK10" s="86"/>
      <c r="HDL10" s="86"/>
      <c r="HDM10" s="86"/>
      <c r="HDN10" s="86"/>
      <c r="HDO10" s="86"/>
      <c r="HDP10" s="86"/>
      <c r="HDQ10" s="86"/>
      <c r="HDR10" s="86"/>
      <c r="HDS10" s="86"/>
      <c r="HDT10" s="86"/>
      <c r="HDU10" s="86"/>
      <c r="HDV10" s="86"/>
      <c r="HDW10" s="86"/>
      <c r="HDX10" s="86"/>
      <c r="HDY10" s="86"/>
      <c r="HDZ10" s="86"/>
      <c r="HEA10" s="86"/>
      <c r="HEB10" s="86"/>
      <c r="HEC10" s="86"/>
      <c r="HED10" s="86"/>
      <c r="HEE10" s="86"/>
      <c r="HEF10" s="86"/>
      <c r="HEG10" s="86"/>
      <c r="HEH10" s="86"/>
      <c r="HEI10" s="86"/>
      <c r="HEJ10" s="86"/>
      <c r="HEK10" s="86"/>
      <c r="HEL10" s="86"/>
      <c r="HEM10" s="86"/>
      <c r="HEN10" s="86"/>
      <c r="HEO10" s="86"/>
      <c r="HEP10" s="86"/>
      <c r="HEQ10" s="86"/>
      <c r="HER10" s="86"/>
      <c r="HES10" s="86"/>
      <c r="HET10" s="86"/>
      <c r="HEU10" s="86"/>
      <c r="HEV10" s="86"/>
      <c r="HEW10" s="86"/>
      <c r="HEX10" s="86"/>
      <c r="HEY10" s="86"/>
      <c r="HEZ10" s="86"/>
      <c r="HFA10" s="86"/>
      <c r="HFB10" s="86"/>
      <c r="HFC10" s="86"/>
      <c r="HFD10" s="86"/>
      <c r="HFE10" s="86"/>
      <c r="HFF10" s="86"/>
      <c r="HFG10" s="86"/>
      <c r="HFH10" s="86"/>
      <c r="HFI10" s="86"/>
      <c r="HFJ10" s="86"/>
      <c r="HFK10" s="86"/>
      <c r="HFL10" s="86"/>
      <c r="HFM10" s="86"/>
      <c r="HFN10" s="86"/>
      <c r="HFO10" s="86"/>
      <c r="HFP10" s="86"/>
      <c r="HFQ10" s="86"/>
      <c r="HFR10" s="86"/>
      <c r="HFS10" s="86"/>
      <c r="HFT10" s="86"/>
      <c r="HFU10" s="86"/>
      <c r="HFV10" s="86"/>
      <c r="HFW10" s="86"/>
      <c r="HFX10" s="86"/>
      <c r="HFY10" s="86"/>
      <c r="HFZ10" s="86"/>
      <c r="HGA10" s="86"/>
      <c r="HGB10" s="86"/>
      <c r="HGC10" s="86"/>
      <c r="HGD10" s="86"/>
      <c r="HGE10" s="86"/>
      <c r="HGF10" s="86"/>
      <c r="HGG10" s="86"/>
      <c r="HGH10" s="86"/>
      <c r="HGI10" s="86"/>
      <c r="HGJ10" s="86"/>
      <c r="HGK10" s="86"/>
      <c r="HGL10" s="86"/>
      <c r="HGM10" s="86"/>
      <c r="HGN10" s="86"/>
      <c r="HGO10" s="86"/>
      <c r="HGP10" s="86"/>
      <c r="HGQ10" s="86"/>
      <c r="HGR10" s="86"/>
      <c r="HGS10" s="86"/>
      <c r="HGT10" s="86"/>
      <c r="HGU10" s="86"/>
      <c r="HGV10" s="86"/>
      <c r="HGW10" s="86"/>
      <c r="HGX10" s="86"/>
      <c r="HGY10" s="86"/>
      <c r="HGZ10" s="86"/>
      <c r="HHA10" s="86"/>
      <c r="HHB10" s="86"/>
      <c r="HHC10" s="86"/>
      <c r="HHD10" s="86"/>
      <c r="HHE10" s="86"/>
      <c r="HHF10" s="86"/>
      <c r="HHG10" s="86"/>
      <c r="HHH10" s="86"/>
      <c r="HHI10" s="86"/>
      <c r="HHJ10" s="86"/>
      <c r="HHK10" s="86"/>
      <c r="HHL10" s="86"/>
      <c r="HHM10" s="86"/>
      <c r="HHN10" s="86"/>
      <c r="HHO10" s="86"/>
      <c r="HHP10" s="86"/>
      <c r="HHQ10" s="86"/>
      <c r="HHR10" s="86"/>
      <c r="HHS10" s="86"/>
      <c r="HHT10" s="86"/>
      <c r="HHU10" s="86"/>
      <c r="HHV10" s="86"/>
      <c r="HHW10" s="86"/>
      <c r="HHX10" s="86"/>
      <c r="HHY10" s="86"/>
      <c r="HHZ10" s="86"/>
      <c r="HIA10" s="86"/>
      <c r="HIB10" s="86"/>
      <c r="HIC10" s="86"/>
      <c r="HID10" s="86"/>
      <c r="HIE10" s="86"/>
      <c r="HIF10" s="86"/>
      <c r="HIG10" s="86"/>
      <c r="HIH10" s="86"/>
      <c r="HII10" s="86"/>
      <c r="HIJ10" s="86"/>
      <c r="HIK10" s="86"/>
      <c r="HIL10" s="86"/>
      <c r="HIM10" s="86"/>
      <c r="HIN10" s="86"/>
      <c r="HIO10" s="86"/>
      <c r="HIP10" s="86"/>
      <c r="HIQ10" s="86"/>
      <c r="HIR10" s="86"/>
      <c r="HIS10" s="86"/>
      <c r="HIT10" s="86"/>
      <c r="HIU10" s="86"/>
      <c r="HIV10" s="86"/>
      <c r="HIW10" s="86"/>
      <c r="HIX10" s="86"/>
      <c r="HIY10" s="86"/>
      <c r="HIZ10" s="86"/>
      <c r="HJA10" s="86"/>
      <c r="HJB10" s="86"/>
      <c r="HJC10" s="86"/>
      <c r="HJD10" s="86"/>
      <c r="HJE10" s="86"/>
      <c r="HJF10" s="86"/>
      <c r="HJG10" s="86"/>
      <c r="HJH10" s="86"/>
      <c r="HJI10" s="86"/>
      <c r="HJJ10" s="86"/>
      <c r="HJK10" s="86"/>
      <c r="HJL10" s="86"/>
      <c r="HJM10" s="86"/>
      <c r="HJN10" s="86"/>
      <c r="HJO10" s="86"/>
      <c r="HJP10" s="86"/>
      <c r="HJQ10" s="86"/>
      <c r="HJR10" s="86"/>
      <c r="HJS10" s="86"/>
      <c r="HJT10" s="86"/>
      <c r="HJU10" s="86"/>
      <c r="HJV10" s="86"/>
      <c r="HJW10" s="86"/>
      <c r="HJX10" s="86"/>
      <c r="HJY10" s="86"/>
      <c r="HJZ10" s="86"/>
      <c r="HKA10" s="86"/>
      <c r="HKB10" s="86"/>
      <c r="HKC10" s="86"/>
      <c r="HKD10" s="86"/>
      <c r="HKE10" s="86"/>
      <c r="HKF10" s="86"/>
      <c r="HKG10" s="86"/>
      <c r="HKH10" s="86"/>
      <c r="HKI10" s="86"/>
      <c r="HKJ10" s="86"/>
      <c r="HKK10" s="86"/>
      <c r="HKL10" s="86"/>
      <c r="HKM10" s="86"/>
      <c r="HKN10" s="86"/>
      <c r="HKO10" s="86"/>
      <c r="HKP10" s="86"/>
      <c r="HKQ10" s="86"/>
      <c r="HKR10" s="86"/>
      <c r="HKS10" s="86"/>
      <c r="HKT10" s="86"/>
      <c r="HKU10" s="86"/>
      <c r="HKV10" s="86"/>
      <c r="HKW10" s="86"/>
      <c r="HKX10" s="86"/>
      <c r="HKY10" s="86"/>
      <c r="HKZ10" s="86"/>
      <c r="HLA10" s="86"/>
      <c r="HLB10" s="86"/>
      <c r="HLC10" s="86"/>
      <c r="HLD10" s="86"/>
      <c r="HLE10" s="86"/>
      <c r="HLF10" s="86"/>
      <c r="HLG10" s="86"/>
      <c r="HLH10" s="86"/>
      <c r="HLI10" s="86"/>
      <c r="HLJ10" s="86"/>
      <c r="HLK10" s="86"/>
      <c r="HLL10" s="86"/>
      <c r="HLM10" s="86"/>
      <c r="HLN10" s="86"/>
      <c r="HLO10" s="86"/>
      <c r="HLP10" s="86"/>
      <c r="HLQ10" s="86"/>
      <c r="HLR10" s="86"/>
      <c r="HLS10" s="86"/>
      <c r="HLT10" s="86"/>
      <c r="HLU10" s="86"/>
      <c r="HLV10" s="86"/>
      <c r="HLW10" s="86"/>
      <c r="HLX10" s="86"/>
      <c r="HLY10" s="86"/>
      <c r="HLZ10" s="86"/>
      <c r="HMA10" s="86"/>
      <c r="HMB10" s="86"/>
      <c r="HMC10" s="86"/>
      <c r="HMD10" s="86"/>
      <c r="HME10" s="86"/>
      <c r="HMF10" s="86"/>
      <c r="HMG10" s="86"/>
      <c r="HMH10" s="86"/>
      <c r="HMI10" s="86"/>
      <c r="HMJ10" s="86"/>
      <c r="HMK10" s="86"/>
      <c r="HML10" s="86"/>
      <c r="HMM10" s="86"/>
      <c r="HMN10" s="86"/>
      <c r="HMO10" s="86"/>
      <c r="HMP10" s="86"/>
      <c r="HMQ10" s="86"/>
      <c r="HMR10" s="86"/>
      <c r="HMS10" s="86"/>
      <c r="HMT10" s="86"/>
      <c r="HMU10" s="86"/>
      <c r="HMV10" s="86"/>
      <c r="HMW10" s="86"/>
      <c r="HMX10" s="86"/>
      <c r="HMY10" s="86"/>
      <c r="HMZ10" s="86"/>
      <c r="HNA10" s="86"/>
      <c r="HNB10" s="86"/>
      <c r="HNC10" s="86"/>
      <c r="HND10" s="86"/>
      <c r="HNE10" s="86"/>
      <c r="HNF10" s="86"/>
      <c r="HNG10" s="86"/>
      <c r="HNH10" s="86"/>
      <c r="HNI10" s="86"/>
      <c r="HNJ10" s="86"/>
      <c r="HNK10" s="86"/>
      <c r="HNL10" s="86"/>
      <c r="HNM10" s="86"/>
      <c r="HNN10" s="86"/>
      <c r="HNO10" s="86"/>
      <c r="HNP10" s="86"/>
      <c r="HNQ10" s="86"/>
      <c r="HNR10" s="86"/>
      <c r="HNS10" s="86"/>
      <c r="HNT10" s="86"/>
      <c r="HNU10" s="86"/>
      <c r="HNV10" s="86"/>
      <c r="HNW10" s="86"/>
      <c r="HNX10" s="86"/>
      <c r="HNY10" s="86"/>
      <c r="HNZ10" s="86"/>
      <c r="HOA10" s="86"/>
      <c r="HOB10" s="86"/>
      <c r="HOC10" s="86"/>
      <c r="HOD10" s="86"/>
      <c r="HOE10" s="86"/>
      <c r="HOF10" s="86"/>
      <c r="HOG10" s="86"/>
      <c r="HOH10" s="86"/>
      <c r="HOI10" s="86"/>
      <c r="HOJ10" s="86"/>
      <c r="HOK10" s="86"/>
      <c r="HOL10" s="86"/>
      <c r="HOM10" s="86"/>
      <c r="HON10" s="86"/>
      <c r="HOO10" s="86"/>
      <c r="HOP10" s="86"/>
      <c r="HOQ10" s="86"/>
      <c r="HOR10" s="86"/>
      <c r="HOS10" s="86"/>
      <c r="HOT10" s="86"/>
      <c r="HOU10" s="86"/>
      <c r="HOV10" s="86"/>
      <c r="HOW10" s="86"/>
      <c r="HOX10" s="86"/>
      <c r="HOY10" s="86"/>
      <c r="HOZ10" s="86"/>
      <c r="HPA10" s="86"/>
      <c r="HPB10" s="86"/>
      <c r="HPC10" s="86"/>
      <c r="HPD10" s="86"/>
      <c r="HPE10" s="86"/>
      <c r="HPF10" s="86"/>
      <c r="HPG10" s="86"/>
      <c r="HPH10" s="86"/>
      <c r="HPI10" s="86"/>
      <c r="HPJ10" s="86"/>
      <c r="HPK10" s="86"/>
      <c r="HPL10" s="86"/>
      <c r="HPM10" s="86"/>
      <c r="HPN10" s="86"/>
      <c r="HPO10" s="86"/>
      <c r="HPP10" s="86"/>
      <c r="HPQ10" s="86"/>
      <c r="HPR10" s="86"/>
      <c r="HPS10" s="86"/>
      <c r="HPT10" s="86"/>
      <c r="HPU10" s="86"/>
      <c r="HPV10" s="86"/>
      <c r="HPW10" s="86"/>
      <c r="HPX10" s="86"/>
      <c r="HPY10" s="86"/>
      <c r="HPZ10" s="86"/>
      <c r="HQA10" s="86"/>
      <c r="HQB10" s="86"/>
      <c r="HQC10" s="86"/>
      <c r="HQD10" s="86"/>
      <c r="HQE10" s="86"/>
      <c r="HQF10" s="86"/>
      <c r="HQG10" s="86"/>
      <c r="HQH10" s="86"/>
      <c r="HQI10" s="86"/>
      <c r="HQJ10" s="86"/>
      <c r="HQK10" s="86"/>
      <c r="HQL10" s="86"/>
      <c r="HQM10" s="86"/>
      <c r="HQN10" s="86"/>
      <c r="HQO10" s="86"/>
      <c r="HQP10" s="86"/>
      <c r="HQQ10" s="86"/>
      <c r="HQR10" s="86"/>
      <c r="HQS10" s="86"/>
      <c r="HQT10" s="86"/>
      <c r="HQU10" s="86"/>
      <c r="HQV10" s="86"/>
      <c r="HQW10" s="86"/>
      <c r="HQX10" s="86"/>
      <c r="HQY10" s="86"/>
      <c r="HQZ10" s="86"/>
      <c r="HRA10" s="86"/>
      <c r="HRB10" s="86"/>
      <c r="HRC10" s="86"/>
      <c r="HRD10" s="86"/>
      <c r="HRE10" s="86"/>
      <c r="HRF10" s="86"/>
      <c r="HRG10" s="86"/>
      <c r="HRH10" s="86"/>
      <c r="HRI10" s="86"/>
      <c r="HRJ10" s="86"/>
      <c r="HRK10" s="86"/>
      <c r="HRL10" s="86"/>
      <c r="HRM10" s="86"/>
      <c r="HRN10" s="86"/>
      <c r="HRO10" s="86"/>
      <c r="HRP10" s="86"/>
      <c r="HRQ10" s="86"/>
      <c r="HRR10" s="86"/>
      <c r="HRS10" s="86"/>
      <c r="HRT10" s="86"/>
      <c r="HRU10" s="86"/>
      <c r="HRV10" s="86"/>
      <c r="HRW10" s="86"/>
      <c r="HRX10" s="86"/>
      <c r="HRY10" s="86"/>
      <c r="HRZ10" s="86"/>
      <c r="HSA10" s="86"/>
      <c r="HSB10" s="86"/>
      <c r="HSC10" s="86"/>
      <c r="HSD10" s="86"/>
      <c r="HSE10" s="86"/>
      <c r="HSF10" s="86"/>
      <c r="HSG10" s="86"/>
      <c r="HSH10" s="86"/>
      <c r="HSI10" s="86"/>
      <c r="HSJ10" s="86"/>
      <c r="HSK10" s="86"/>
      <c r="HSL10" s="86"/>
      <c r="HSM10" s="86"/>
      <c r="HSN10" s="86"/>
      <c r="HSO10" s="86"/>
      <c r="HSP10" s="86"/>
      <c r="HSQ10" s="86"/>
      <c r="HSR10" s="86"/>
      <c r="HSS10" s="86"/>
      <c r="HST10" s="86"/>
      <c r="HSU10" s="86"/>
      <c r="HSV10" s="86"/>
      <c r="HSW10" s="86"/>
      <c r="HSX10" s="86"/>
      <c r="HSY10" s="86"/>
      <c r="HSZ10" s="86"/>
      <c r="HTA10" s="86"/>
      <c r="HTB10" s="86"/>
      <c r="HTC10" s="86"/>
      <c r="HTD10" s="86"/>
      <c r="HTE10" s="86"/>
      <c r="HTF10" s="86"/>
      <c r="HTG10" s="86"/>
      <c r="HTH10" s="86"/>
      <c r="HTI10" s="86"/>
      <c r="HTJ10" s="86"/>
      <c r="HTK10" s="86"/>
      <c r="HTL10" s="86"/>
      <c r="HTM10" s="86"/>
      <c r="HTN10" s="86"/>
      <c r="HTO10" s="86"/>
      <c r="HTP10" s="86"/>
      <c r="HTQ10" s="86"/>
      <c r="HTR10" s="86"/>
      <c r="HTS10" s="86"/>
      <c r="HTT10" s="86"/>
      <c r="HTU10" s="86"/>
      <c r="HTV10" s="86"/>
      <c r="HTW10" s="86"/>
      <c r="HTX10" s="86"/>
      <c r="HTY10" s="86"/>
      <c r="HTZ10" s="86"/>
      <c r="HUA10" s="86"/>
      <c r="HUB10" s="86"/>
      <c r="HUC10" s="86"/>
      <c r="HUD10" s="86"/>
      <c r="HUE10" s="86"/>
      <c r="HUF10" s="86"/>
      <c r="HUG10" s="86"/>
      <c r="HUH10" s="86"/>
      <c r="HUI10" s="86"/>
      <c r="HUJ10" s="86"/>
      <c r="HUK10" s="86"/>
      <c r="HUL10" s="86"/>
      <c r="HUM10" s="86"/>
      <c r="HUN10" s="86"/>
      <c r="HUO10" s="86"/>
      <c r="HUP10" s="86"/>
      <c r="HUQ10" s="86"/>
      <c r="HUR10" s="86"/>
      <c r="HUS10" s="86"/>
      <c r="HUT10" s="86"/>
      <c r="HUU10" s="86"/>
      <c r="HUV10" s="86"/>
      <c r="HUW10" s="86"/>
      <c r="HUX10" s="86"/>
      <c r="HUY10" s="86"/>
      <c r="HUZ10" s="86"/>
      <c r="HVA10" s="86"/>
      <c r="HVB10" s="86"/>
      <c r="HVC10" s="86"/>
      <c r="HVD10" s="86"/>
      <c r="HVE10" s="86"/>
      <c r="HVF10" s="86"/>
      <c r="HVG10" s="86"/>
      <c r="HVH10" s="86"/>
      <c r="HVI10" s="86"/>
      <c r="HVJ10" s="86"/>
      <c r="HVK10" s="86"/>
      <c r="HVL10" s="86"/>
      <c r="HVM10" s="86"/>
      <c r="HVN10" s="86"/>
      <c r="HVO10" s="86"/>
      <c r="HVP10" s="86"/>
      <c r="HVQ10" s="86"/>
      <c r="HVR10" s="86"/>
      <c r="HVS10" s="86"/>
      <c r="HVT10" s="86"/>
      <c r="HVU10" s="86"/>
      <c r="HVV10" s="86"/>
      <c r="HVW10" s="86"/>
      <c r="HVX10" s="86"/>
      <c r="HVY10" s="86"/>
      <c r="HVZ10" s="86"/>
      <c r="HWA10" s="86"/>
      <c r="HWB10" s="86"/>
      <c r="HWC10" s="86"/>
      <c r="HWD10" s="86"/>
      <c r="HWE10" s="86"/>
      <c r="HWF10" s="86"/>
      <c r="HWG10" s="86"/>
      <c r="HWH10" s="86"/>
      <c r="HWI10" s="86"/>
      <c r="HWJ10" s="86"/>
      <c r="HWK10" s="86"/>
      <c r="HWL10" s="86"/>
      <c r="HWM10" s="86"/>
      <c r="HWN10" s="86"/>
      <c r="HWO10" s="86"/>
      <c r="HWP10" s="86"/>
      <c r="HWQ10" s="86"/>
      <c r="HWR10" s="86"/>
      <c r="HWS10" s="86"/>
      <c r="HWT10" s="86"/>
      <c r="HWU10" s="86"/>
      <c r="HWV10" s="86"/>
      <c r="HWW10" s="86"/>
      <c r="HWX10" s="86"/>
      <c r="HWY10" s="86"/>
      <c r="HWZ10" s="86"/>
      <c r="HXA10" s="86"/>
      <c r="HXB10" s="86"/>
      <c r="HXC10" s="86"/>
      <c r="HXD10" s="86"/>
      <c r="HXE10" s="86"/>
      <c r="HXF10" s="86"/>
      <c r="HXG10" s="86"/>
      <c r="HXH10" s="86"/>
      <c r="HXI10" s="86"/>
      <c r="HXJ10" s="86"/>
      <c r="HXK10" s="86"/>
      <c r="HXL10" s="86"/>
      <c r="HXM10" s="86"/>
      <c r="HXN10" s="86"/>
      <c r="HXO10" s="86"/>
      <c r="HXP10" s="86"/>
      <c r="HXQ10" s="86"/>
      <c r="HXR10" s="86"/>
      <c r="HXS10" s="86"/>
      <c r="HXT10" s="86"/>
      <c r="HXU10" s="86"/>
      <c r="HXV10" s="86"/>
      <c r="HXW10" s="86"/>
      <c r="HXX10" s="86"/>
      <c r="HXY10" s="86"/>
      <c r="HXZ10" s="86"/>
      <c r="HYA10" s="86"/>
      <c r="HYB10" s="86"/>
      <c r="HYC10" s="86"/>
      <c r="HYD10" s="86"/>
      <c r="HYE10" s="86"/>
      <c r="HYF10" s="86"/>
      <c r="HYG10" s="86"/>
      <c r="HYH10" s="86"/>
      <c r="HYI10" s="86"/>
      <c r="HYJ10" s="86"/>
      <c r="HYK10" s="86"/>
      <c r="HYL10" s="86"/>
      <c r="HYM10" s="86"/>
      <c r="HYN10" s="86"/>
      <c r="HYO10" s="86"/>
      <c r="HYP10" s="86"/>
      <c r="HYQ10" s="86"/>
      <c r="HYR10" s="86"/>
      <c r="HYS10" s="86"/>
      <c r="HYT10" s="86"/>
      <c r="HYU10" s="86"/>
      <c r="HYV10" s="86"/>
      <c r="HYW10" s="86"/>
      <c r="HYX10" s="86"/>
      <c r="HYY10" s="86"/>
      <c r="HYZ10" s="86"/>
      <c r="HZA10" s="86"/>
      <c r="HZB10" s="86"/>
      <c r="HZC10" s="86"/>
      <c r="HZD10" s="86"/>
      <c r="HZE10" s="86"/>
      <c r="HZF10" s="86"/>
      <c r="HZG10" s="86"/>
      <c r="HZH10" s="86"/>
      <c r="HZI10" s="86"/>
      <c r="HZJ10" s="86"/>
      <c r="HZK10" s="86"/>
      <c r="HZL10" s="86"/>
      <c r="HZM10" s="86"/>
      <c r="HZN10" s="86"/>
      <c r="HZO10" s="86"/>
      <c r="HZP10" s="86"/>
      <c r="HZQ10" s="86"/>
      <c r="HZR10" s="86"/>
      <c r="HZS10" s="86"/>
      <c r="HZT10" s="86"/>
      <c r="HZU10" s="86"/>
      <c r="HZV10" s="86"/>
      <c r="HZW10" s="86"/>
      <c r="HZX10" s="86"/>
      <c r="HZY10" s="86"/>
      <c r="HZZ10" s="86"/>
      <c r="IAA10" s="86"/>
      <c r="IAB10" s="86"/>
      <c r="IAC10" s="86"/>
      <c r="IAD10" s="86"/>
      <c r="IAE10" s="86"/>
      <c r="IAF10" s="86"/>
      <c r="IAG10" s="86"/>
      <c r="IAH10" s="86"/>
      <c r="IAI10" s="86"/>
      <c r="IAJ10" s="86"/>
      <c r="IAK10" s="86"/>
      <c r="IAL10" s="86"/>
      <c r="IAM10" s="86"/>
      <c r="IAN10" s="86"/>
      <c r="IAO10" s="86"/>
      <c r="IAP10" s="86"/>
      <c r="IAQ10" s="86"/>
      <c r="IAR10" s="86"/>
      <c r="IAS10" s="86"/>
      <c r="IAT10" s="86"/>
      <c r="IAU10" s="86"/>
      <c r="IAV10" s="86"/>
      <c r="IAW10" s="86"/>
      <c r="IAX10" s="86"/>
      <c r="IAY10" s="86"/>
      <c r="IAZ10" s="86"/>
      <c r="IBA10" s="86"/>
      <c r="IBB10" s="86"/>
      <c r="IBC10" s="86"/>
      <c r="IBD10" s="86"/>
      <c r="IBE10" s="86"/>
      <c r="IBF10" s="86"/>
      <c r="IBG10" s="86"/>
      <c r="IBH10" s="86"/>
      <c r="IBI10" s="86"/>
      <c r="IBJ10" s="86"/>
      <c r="IBK10" s="86"/>
      <c r="IBL10" s="86"/>
      <c r="IBM10" s="86"/>
      <c r="IBN10" s="86"/>
      <c r="IBO10" s="86"/>
      <c r="IBP10" s="86"/>
      <c r="IBQ10" s="86"/>
      <c r="IBR10" s="86"/>
      <c r="IBS10" s="86"/>
      <c r="IBT10" s="86"/>
      <c r="IBU10" s="86"/>
      <c r="IBV10" s="86"/>
      <c r="IBW10" s="86"/>
      <c r="IBX10" s="86"/>
      <c r="IBY10" s="86"/>
      <c r="IBZ10" s="86"/>
      <c r="ICA10" s="86"/>
      <c r="ICB10" s="86"/>
      <c r="ICC10" s="86"/>
      <c r="ICD10" s="86"/>
      <c r="ICE10" s="86"/>
      <c r="ICF10" s="86"/>
      <c r="ICG10" s="86"/>
      <c r="ICH10" s="86"/>
      <c r="ICI10" s="86"/>
      <c r="ICJ10" s="86"/>
      <c r="ICK10" s="86"/>
      <c r="ICL10" s="86"/>
      <c r="ICM10" s="86"/>
      <c r="ICN10" s="86"/>
      <c r="ICO10" s="86"/>
      <c r="ICP10" s="86"/>
      <c r="ICQ10" s="86"/>
      <c r="ICR10" s="86"/>
      <c r="ICS10" s="86"/>
      <c r="ICT10" s="86"/>
      <c r="ICU10" s="86"/>
      <c r="ICV10" s="86"/>
      <c r="ICW10" s="86"/>
      <c r="ICX10" s="86"/>
      <c r="ICY10" s="86"/>
      <c r="ICZ10" s="86"/>
      <c r="IDA10" s="86"/>
      <c r="IDB10" s="86"/>
      <c r="IDC10" s="86"/>
      <c r="IDD10" s="86"/>
      <c r="IDE10" s="86"/>
      <c r="IDF10" s="86"/>
      <c r="IDG10" s="86"/>
      <c r="IDH10" s="86"/>
      <c r="IDI10" s="86"/>
      <c r="IDJ10" s="86"/>
      <c r="IDK10" s="86"/>
      <c r="IDL10" s="86"/>
      <c r="IDM10" s="86"/>
      <c r="IDN10" s="86"/>
      <c r="IDO10" s="86"/>
      <c r="IDP10" s="86"/>
      <c r="IDQ10" s="86"/>
      <c r="IDR10" s="86"/>
      <c r="IDS10" s="86"/>
      <c r="IDT10" s="86"/>
      <c r="IDU10" s="86"/>
      <c r="IDV10" s="86"/>
      <c r="IDW10" s="86"/>
      <c r="IDX10" s="86"/>
      <c r="IDY10" s="86"/>
      <c r="IDZ10" s="86"/>
      <c r="IEA10" s="86"/>
      <c r="IEB10" s="86"/>
      <c r="IEC10" s="86"/>
      <c r="IED10" s="86"/>
      <c r="IEE10" s="86"/>
      <c r="IEF10" s="86"/>
      <c r="IEG10" s="86"/>
      <c r="IEH10" s="86"/>
      <c r="IEI10" s="86"/>
      <c r="IEJ10" s="86"/>
      <c r="IEK10" s="86"/>
      <c r="IEL10" s="86"/>
      <c r="IEM10" s="86"/>
      <c r="IEN10" s="86"/>
      <c r="IEO10" s="86"/>
      <c r="IEP10" s="86"/>
      <c r="IEQ10" s="86"/>
      <c r="IER10" s="86"/>
      <c r="IES10" s="86"/>
      <c r="IET10" s="86"/>
      <c r="IEU10" s="86"/>
      <c r="IEV10" s="86"/>
      <c r="IEW10" s="86"/>
      <c r="IEX10" s="86"/>
      <c r="IEY10" s="86"/>
      <c r="IEZ10" s="86"/>
      <c r="IFA10" s="86"/>
      <c r="IFB10" s="86"/>
      <c r="IFC10" s="86"/>
      <c r="IFD10" s="86"/>
      <c r="IFE10" s="86"/>
      <c r="IFF10" s="86"/>
      <c r="IFG10" s="86"/>
      <c r="IFH10" s="86"/>
      <c r="IFI10" s="86"/>
      <c r="IFJ10" s="86"/>
      <c r="IFK10" s="86"/>
      <c r="IFL10" s="86"/>
      <c r="IFM10" s="86"/>
      <c r="IFN10" s="86"/>
      <c r="IFO10" s="86"/>
      <c r="IFP10" s="86"/>
      <c r="IFQ10" s="86"/>
      <c r="IFR10" s="86"/>
      <c r="IFS10" s="86"/>
      <c r="IFT10" s="86"/>
      <c r="IFU10" s="86"/>
      <c r="IFV10" s="86"/>
      <c r="IFW10" s="86"/>
      <c r="IFX10" s="86"/>
      <c r="IFY10" s="86"/>
      <c r="IFZ10" s="86"/>
      <c r="IGA10" s="86"/>
      <c r="IGB10" s="86"/>
      <c r="IGC10" s="86"/>
      <c r="IGD10" s="86"/>
      <c r="IGE10" s="86"/>
      <c r="IGF10" s="86"/>
      <c r="IGG10" s="86"/>
      <c r="IGH10" s="86"/>
      <c r="IGI10" s="86"/>
      <c r="IGJ10" s="86"/>
      <c r="IGK10" s="86"/>
      <c r="IGL10" s="86"/>
      <c r="IGM10" s="86"/>
      <c r="IGN10" s="86"/>
      <c r="IGO10" s="86"/>
      <c r="IGP10" s="86"/>
      <c r="IGQ10" s="86"/>
      <c r="IGR10" s="86"/>
      <c r="IGS10" s="86"/>
      <c r="IGT10" s="86"/>
      <c r="IGU10" s="86"/>
      <c r="IGV10" s="86"/>
      <c r="IGW10" s="86"/>
      <c r="IGX10" s="86"/>
      <c r="IGY10" s="86"/>
      <c r="IGZ10" s="86"/>
      <c r="IHA10" s="86"/>
      <c r="IHB10" s="86"/>
      <c r="IHC10" s="86"/>
      <c r="IHD10" s="86"/>
      <c r="IHE10" s="86"/>
      <c r="IHF10" s="86"/>
      <c r="IHG10" s="86"/>
      <c r="IHH10" s="86"/>
      <c r="IHI10" s="86"/>
      <c r="IHJ10" s="86"/>
      <c r="IHK10" s="86"/>
      <c r="IHL10" s="86"/>
      <c r="IHM10" s="86"/>
      <c r="IHN10" s="86"/>
      <c r="IHO10" s="86"/>
      <c r="IHP10" s="86"/>
      <c r="IHQ10" s="86"/>
      <c r="IHR10" s="86"/>
      <c r="IHS10" s="86"/>
      <c r="IHT10" s="86"/>
      <c r="IHU10" s="86"/>
      <c r="IHV10" s="86"/>
      <c r="IHW10" s="86"/>
      <c r="IHX10" s="86"/>
      <c r="IHY10" s="86"/>
      <c r="IHZ10" s="86"/>
      <c r="IIA10" s="86"/>
      <c r="IIB10" s="86"/>
      <c r="IIC10" s="86"/>
      <c r="IID10" s="86"/>
      <c r="IIE10" s="86"/>
      <c r="IIF10" s="86"/>
      <c r="IIG10" s="86"/>
      <c r="IIH10" s="86"/>
      <c r="III10" s="86"/>
      <c r="IIJ10" s="86"/>
      <c r="IIK10" s="86"/>
      <c r="IIL10" s="86"/>
      <c r="IIM10" s="86"/>
      <c r="IIN10" s="86"/>
      <c r="IIO10" s="86"/>
      <c r="IIP10" s="86"/>
      <c r="IIQ10" s="86"/>
      <c r="IIR10" s="86"/>
      <c r="IIS10" s="86"/>
      <c r="IIT10" s="86"/>
      <c r="IIU10" s="86"/>
      <c r="IIV10" s="86"/>
      <c r="IIW10" s="86"/>
      <c r="IIX10" s="86"/>
      <c r="IIY10" s="86"/>
      <c r="IIZ10" s="86"/>
      <c r="IJA10" s="86"/>
      <c r="IJB10" s="86"/>
      <c r="IJC10" s="86"/>
      <c r="IJD10" s="86"/>
      <c r="IJE10" s="86"/>
      <c r="IJF10" s="86"/>
      <c r="IJG10" s="86"/>
      <c r="IJH10" s="86"/>
      <c r="IJI10" s="86"/>
      <c r="IJJ10" s="86"/>
      <c r="IJK10" s="86"/>
      <c r="IJL10" s="86"/>
      <c r="IJM10" s="86"/>
      <c r="IJN10" s="86"/>
      <c r="IJO10" s="86"/>
      <c r="IJP10" s="86"/>
      <c r="IJQ10" s="86"/>
      <c r="IJR10" s="86"/>
      <c r="IJS10" s="86"/>
      <c r="IJT10" s="86"/>
      <c r="IJU10" s="86"/>
      <c r="IJV10" s="86"/>
      <c r="IJW10" s="86"/>
      <c r="IJX10" s="86"/>
      <c r="IJY10" s="86"/>
      <c r="IJZ10" s="86"/>
      <c r="IKA10" s="86"/>
      <c r="IKB10" s="86"/>
      <c r="IKC10" s="86"/>
      <c r="IKD10" s="86"/>
      <c r="IKE10" s="86"/>
      <c r="IKF10" s="86"/>
      <c r="IKG10" s="86"/>
      <c r="IKH10" s="86"/>
      <c r="IKI10" s="86"/>
      <c r="IKJ10" s="86"/>
      <c r="IKK10" s="86"/>
      <c r="IKL10" s="86"/>
      <c r="IKM10" s="86"/>
      <c r="IKN10" s="86"/>
      <c r="IKO10" s="86"/>
      <c r="IKP10" s="86"/>
      <c r="IKQ10" s="86"/>
      <c r="IKR10" s="86"/>
      <c r="IKS10" s="86"/>
      <c r="IKT10" s="86"/>
      <c r="IKU10" s="86"/>
      <c r="IKV10" s="86"/>
      <c r="IKW10" s="86"/>
      <c r="IKX10" s="86"/>
      <c r="IKY10" s="86"/>
      <c r="IKZ10" s="86"/>
      <c r="ILA10" s="86"/>
      <c r="ILB10" s="86"/>
      <c r="ILC10" s="86"/>
      <c r="ILD10" s="86"/>
      <c r="ILE10" s="86"/>
      <c r="ILF10" s="86"/>
      <c r="ILG10" s="86"/>
      <c r="ILH10" s="86"/>
      <c r="ILI10" s="86"/>
      <c r="ILJ10" s="86"/>
      <c r="ILK10" s="86"/>
      <c r="ILL10" s="86"/>
      <c r="ILM10" s="86"/>
      <c r="ILN10" s="86"/>
      <c r="ILO10" s="86"/>
      <c r="ILP10" s="86"/>
      <c r="ILQ10" s="86"/>
      <c r="ILR10" s="86"/>
      <c r="ILS10" s="86"/>
      <c r="ILT10" s="86"/>
      <c r="ILU10" s="86"/>
      <c r="ILV10" s="86"/>
      <c r="ILW10" s="86"/>
      <c r="ILX10" s="86"/>
      <c r="ILY10" s="86"/>
      <c r="ILZ10" s="86"/>
      <c r="IMA10" s="86"/>
      <c r="IMB10" s="86"/>
      <c r="IMC10" s="86"/>
      <c r="IMD10" s="86"/>
      <c r="IME10" s="86"/>
      <c r="IMF10" s="86"/>
      <c r="IMG10" s="86"/>
      <c r="IMH10" s="86"/>
      <c r="IMI10" s="86"/>
      <c r="IMJ10" s="86"/>
      <c r="IMK10" s="86"/>
      <c r="IML10" s="86"/>
      <c r="IMM10" s="86"/>
      <c r="IMN10" s="86"/>
      <c r="IMO10" s="86"/>
      <c r="IMP10" s="86"/>
      <c r="IMQ10" s="86"/>
      <c r="IMR10" s="86"/>
      <c r="IMS10" s="86"/>
      <c r="IMT10" s="86"/>
      <c r="IMU10" s="86"/>
      <c r="IMV10" s="86"/>
      <c r="IMW10" s="86"/>
      <c r="IMX10" s="86"/>
      <c r="IMY10" s="86"/>
      <c r="IMZ10" s="86"/>
      <c r="INA10" s="86"/>
      <c r="INB10" s="86"/>
      <c r="INC10" s="86"/>
      <c r="IND10" s="86"/>
      <c r="INE10" s="86"/>
      <c r="INF10" s="86"/>
      <c r="ING10" s="86"/>
      <c r="INH10" s="86"/>
      <c r="INI10" s="86"/>
      <c r="INJ10" s="86"/>
      <c r="INK10" s="86"/>
      <c r="INL10" s="86"/>
      <c r="INM10" s="86"/>
      <c r="INN10" s="86"/>
      <c r="INO10" s="86"/>
      <c r="INP10" s="86"/>
      <c r="INQ10" s="86"/>
      <c r="INR10" s="86"/>
      <c r="INS10" s="86"/>
      <c r="INT10" s="86"/>
      <c r="INU10" s="86"/>
      <c r="INV10" s="86"/>
      <c r="INW10" s="86"/>
      <c r="INX10" s="86"/>
      <c r="INY10" s="86"/>
      <c r="INZ10" s="86"/>
      <c r="IOA10" s="86"/>
      <c r="IOB10" s="86"/>
      <c r="IOC10" s="86"/>
      <c r="IOD10" s="86"/>
      <c r="IOE10" s="86"/>
      <c r="IOF10" s="86"/>
      <c r="IOG10" s="86"/>
      <c r="IOH10" s="86"/>
      <c r="IOI10" s="86"/>
      <c r="IOJ10" s="86"/>
      <c r="IOK10" s="86"/>
      <c r="IOL10" s="86"/>
      <c r="IOM10" s="86"/>
      <c r="ION10" s="86"/>
      <c r="IOO10" s="86"/>
      <c r="IOP10" s="86"/>
      <c r="IOQ10" s="86"/>
      <c r="IOR10" s="86"/>
      <c r="IOS10" s="86"/>
      <c r="IOT10" s="86"/>
      <c r="IOU10" s="86"/>
      <c r="IOV10" s="86"/>
      <c r="IOW10" s="86"/>
      <c r="IOX10" s="86"/>
      <c r="IOY10" s="86"/>
      <c r="IOZ10" s="86"/>
      <c r="IPA10" s="86"/>
      <c r="IPB10" s="86"/>
      <c r="IPC10" s="86"/>
      <c r="IPD10" s="86"/>
      <c r="IPE10" s="86"/>
      <c r="IPF10" s="86"/>
      <c r="IPG10" s="86"/>
      <c r="IPH10" s="86"/>
      <c r="IPI10" s="86"/>
      <c r="IPJ10" s="86"/>
      <c r="IPK10" s="86"/>
      <c r="IPL10" s="86"/>
      <c r="IPM10" s="86"/>
      <c r="IPN10" s="86"/>
      <c r="IPO10" s="86"/>
      <c r="IPP10" s="86"/>
      <c r="IPQ10" s="86"/>
      <c r="IPR10" s="86"/>
      <c r="IPS10" s="86"/>
      <c r="IPT10" s="86"/>
      <c r="IPU10" s="86"/>
      <c r="IPV10" s="86"/>
      <c r="IPW10" s="86"/>
      <c r="IPX10" s="86"/>
      <c r="IPY10" s="86"/>
      <c r="IPZ10" s="86"/>
      <c r="IQA10" s="86"/>
      <c r="IQB10" s="86"/>
      <c r="IQC10" s="86"/>
      <c r="IQD10" s="86"/>
      <c r="IQE10" s="86"/>
      <c r="IQF10" s="86"/>
      <c r="IQG10" s="86"/>
      <c r="IQH10" s="86"/>
      <c r="IQI10" s="86"/>
      <c r="IQJ10" s="86"/>
      <c r="IQK10" s="86"/>
      <c r="IQL10" s="86"/>
      <c r="IQM10" s="86"/>
      <c r="IQN10" s="86"/>
      <c r="IQO10" s="86"/>
      <c r="IQP10" s="86"/>
      <c r="IQQ10" s="86"/>
      <c r="IQR10" s="86"/>
      <c r="IQS10" s="86"/>
      <c r="IQT10" s="86"/>
      <c r="IQU10" s="86"/>
      <c r="IQV10" s="86"/>
      <c r="IQW10" s="86"/>
      <c r="IQX10" s="86"/>
      <c r="IQY10" s="86"/>
      <c r="IQZ10" s="86"/>
      <c r="IRA10" s="86"/>
      <c r="IRB10" s="86"/>
      <c r="IRC10" s="86"/>
      <c r="IRD10" s="86"/>
      <c r="IRE10" s="86"/>
      <c r="IRF10" s="86"/>
      <c r="IRG10" s="86"/>
      <c r="IRH10" s="86"/>
      <c r="IRI10" s="86"/>
      <c r="IRJ10" s="86"/>
      <c r="IRK10" s="86"/>
      <c r="IRL10" s="86"/>
      <c r="IRM10" s="86"/>
      <c r="IRN10" s="86"/>
      <c r="IRO10" s="86"/>
      <c r="IRP10" s="86"/>
      <c r="IRQ10" s="86"/>
      <c r="IRR10" s="86"/>
      <c r="IRS10" s="86"/>
      <c r="IRT10" s="86"/>
      <c r="IRU10" s="86"/>
      <c r="IRV10" s="86"/>
      <c r="IRW10" s="86"/>
      <c r="IRX10" s="86"/>
      <c r="IRY10" s="86"/>
      <c r="IRZ10" s="86"/>
      <c r="ISA10" s="86"/>
      <c r="ISB10" s="86"/>
      <c r="ISC10" s="86"/>
      <c r="ISD10" s="86"/>
      <c r="ISE10" s="86"/>
      <c r="ISF10" s="86"/>
      <c r="ISG10" s="86"/>
      <c r="ISH10" s="86"/>
      <c r="ISI10" s="86"/>
      <c r="ISJ10" s="86"/>
      <c r="ISK10" s="86"/>
      <c r="ISL10" s="86"/>
      <c r="ISM10" s="86"/>
      <c r="ISN10" s="86"/>
      <c r="ISO10" s="86"/>
      <c r="ISP10" s="86"/>
      <c r="ISQ10" s="86"/>
      <c r="ISR10" s="86"/>
      <c r="ISS10" s="86"/>
      <c r="IST10" s="86"/>
      <c r="ISU10" s="86"/>
      <c r="ISV10" s="86"/>
      <c r="ISW10" s="86"/>
      <c r="ISX10" s="86"/>
      <c r="ISY10" s="86"/>
      <c r="ISZ10" s="86"/>
      <c r="ITA10" s="86"/>
      <c r="ITB10" s="86"/>
      <c r="ITC10" s="86"/>
      <c r="ITD10" s="86"/>
      <c r="ITE10" s="86"/>
      <c r="ITF10" s="86"/>
      <c r="ITG10" s="86"/>
      <c r="ITH10" s="86"/>
      <c r="ITI10" s="86"/>
      <c r="ITJ10" s="86"/>
      <c r="ITK10" s="86"/>
      <c r="ITL10" s="86"/>
      <c r="ITM10" s="86"/>
      <c r="ITN10" s="86"/>
      <c r="ITO10" s="86"/>
      <c r="ITP10" s="86"/>
      <c r="ITQ10" s="86"/>
      <c r="ITR10" s="86"/>
      <c r="ITS10" s="86"/>
      <c r="ITT10" s="86"/>
      <c r="ITU10" s="86"/>
      <c r="ITV10" s="86"/>
      <c r="ITW10" s="86"/>
      <c r="ITX10" s="86"/>
      <c r="ITY10" s="86"/>
      <c r="ITZ10" s="86"/>
      <c r="IUA10" s="86"/>
      <c r="IUB10" s="86"/>
      <c r="IUC10" s="86"/>
      <c r="IUD10" s="86"/>
      <c r="IUE10" s="86"/>
      <c r="IUF10" s="86"/>
      <c r="IUG10" s="86"/>
      <c r="IUH10" s="86"/>
      <c r="IUI10" s="86"/>
      <c r="IUJ10" s="86"/>
      <c r="IUK10" s="86"/>
      <c r="IUL10" s="86"/>
      <c r="IUM10" s="86"/>
      <c r="IUN10" s="86"/>
      <c r="IUO10" s="86"/>
      <c r="IUP10" s="86"/>
      <c r="IUQ10" s="86"/>
      <c r="IUR10" s="86"/>
      <c r="IUS10" s="86"/>
      <c r="IUT10" s="86"/>
      <c r="IUU10" s="86"/>
      <c r="IUV10" s="86"/>
      <c r="IUW10" s="86"/>
      <c r="IUX10" s="86"/>
      <c r="IUY10" s="86"/>
      <c r="IUZ10" s="86"/>
      <c r="IVA10" s="86"/>
      <c r="IVB10" s="86"/>
      <c r="IVC10" s="86"/>
      <c r="IVD10" s="86"/>
      <c r="IVE10" s="86"/>
      <c r="IVF10" s="86"/>
      <c r="IVG10" s="86"/>
      <c r="IVH10" s="86"/>
      <c r="IVI10" s="86"/>
      <c r="IVJ10" s="86"/>
      <c r="IVK10" s="86"/>
      <c r="IVL10" s="86"/>
      <c r="IVM10" s="86"/>
      <c r="IVN10" s="86"/>
      <c r="IVO10" s="86"/>
      <c r="IVP10" s="86"/>
      <c r="IVQ10" s="86"/>
      <c r="IVR10" s="86"/>
      <c r="IVS10" s="86"/>
      <c r="IVT10" s="86"/>
      <c r="IVU10" s="86"/>
      <c r="IVV10" s="86"/>
      <c r="IVW10" s="86"/>
      <c r="IVX10" s="86"/>
      <c r="IVY10" s="86"/>
      <c r="IVZ10" s="86"/>
      <c r="IWA10" s="86"/>
      <c r="IWB10" s="86"/>
      <c r="IWC10" s="86"/>
      <c r="IWD10" s="86"/>
      <c r="IWE10" s="86"/>
      <c r="IWF10" s="86"/>
      <c r="IWG10" s="86"/>
      <c r="IWH10" s="86"/>
      <c r="IWI10" s="86"/>
      <c r="IWJ10" s="86"/>
      <c r="IWK10" s="86"/>
      <c r="IWL10" s="86"/>
      <c r="IWM10" s="86"/>
      <c r="IWN10" s="86"/>
      <c r="IWO10" s="86"/>
      <c r="IWP10" s="86"/>
      <c r="IWQ10" s="86"/>
      <c r="IWR10" s="86"/>
      <c r="IWS10" s="86"/>
      <c r="IWT10" s="86"/>
      <c r="IWU10" s="86"/>
      <c r="IWV10" s="86"/>
      <c r="IWW10" s="86"/>
      <c r="IWX10" s="86"/>
      <c r="IWY10" s="86"/>
      <c r="IWZ10" s="86"/>
      <c r="IXA10" s="86"/>
      <c r="IXB10" s="86"/>
      <c r="IXC10" s="86"/>
      <c r="IXD10" s="86"/>
      <c r="IXE10" s="86"/>
      <c r="IXF10" s="86"/>
      <c r="IXG10" s="86"/>
      <c r="IXH10" s="86"/>
      <c r="IXI10" s="86"/>
      <c r="IXJ10" s="86"/>
      <c r="IXK10" s="86"/>
      <c r="IXL10" s="86"/>
      <c r="IXM10" s="86"/>
      <c r="IXN10" s="86"/>
      <c r="IXO10" s="86"/>
      <c r="IXP10" s="86"/>
      <c r="IXQ10" s="86"/>
      <c r="IXR10" s="86"/>
      <c r="IXS10" s="86"/>
      <c r="IXT10" s="86"/>
      <c r="IXU10" s="86"/>
      <c r="IXV10" s="86"/>
      <c r="IXW10" s="86"/>
      <c r="IXX10" s="86"/>
      <c r="IXY10" s="86"/>
      <c r="IXZ10" s="86"/>
      <c r="IYA10" s="86"/>
      <c r="IYB10" s="86"/>
      <c r="IYC10" s="86"/>
      <c r="IYD10" s="86"/>
      <c r="IYE10" s="86"/>
      <c r="IYF10" s="86"/>
      <c r="IYG10" s="86"/>
      <c r="IYH10" s="86"/>
      <c r="IYI10" s="86"/>
      <c r="IYJ10" s="86"/>
      <c r="IYK10" s="86"/>
      <c r="IYL10" s="86"/>
      <c r="IYM10" s="86"/>
      <c r="IYN10" s="86"/>
      <c r="IYO10" s="86"/>
      <c r="IYP10" s="86"/>
      <c r="IYQ10" s="86"/>
      <c r="IYR10" s="86"/>
      <c r="IYS10" s="86"/>
      <c r="IYT10" s="86"/>
      <c r="IYU10" s="86"/>
      <c r="IYV10" s="86"/>
      <c r="IYW10" s="86"/>
      <c r="IYX10" s="86"/>
      <c r="IYY10" s="86"/>
      <c r="IYZ10" s="86"/>
      <c r="IZA10" s="86"/>
      <c r="IZB10" s="86"/>
      <c r="IZC10" s="86"/>
      <c r="IZD10" s="86"/>
      <c r="IZE10" s="86"/>
      <c r="IZF10" s="86"/>
      <c r="IZG10" s="86"/>
      <c r="IZH10" s="86"/>
      <c r="IZI10" s="86"/>
      <c r="IZJ10" s="86"/>
      <c r="IZK10" s="86"/>
      <c r="IZL10" s="86"/>
      <c r="IZM10" s="86"/>
      <c r="IZN10" s="86"/>
      <c r="IZO10" s="86"/>
      <c r="IZP10" s="86"/>
      <c r="IZQ10" s="86"/>
      <c r="IZR10" s="86"/>
      <c r="IZS10" s="86"/>
      <c r="IZT10" s="86"/>
      <c r="IZU10" s="86"/>
      <c r="IZV10" s="86"/>
      <c r="IZW10" s="86"/>
      <c r="IZX10" s="86"/>
      <c r="IZY10" s="86"/>
      <c r="IZZ10" s="86"/>
      <c r="JAA10" s="86"/>
      <c r="JAB10" s="86"/>
      <c r="JAC10" s="86"/>
      <c r="JAD10" s="86"/>
      <c r="JAE10" s="86"/>
      <c r="JAF10" s="86"/>
      <c r="JAG10" s="86"/>
      <c r="JAH10" s="86"/>
      <c r="JAI10" s="86"/>
      <c r="JAJ10" s="86"/>
      <c r="JAK10" s="86"/>
      <c r="JAL10" s="86"/>
      <c r="JAM10" s="86"/>
      <c r="JAN10" s="86"/>
      <c r="JAO10" s="86"/>
      <c r="JAP10" s="86"/>
      <c r="JAQ10" s="86"/>
      <c r="JAR10" s="86"/>
      <c r="JAS10" s="86"/>
      <c r="JAT10" s="86"/>
      <c r="JAU10" s="86"/>
      <c r="JAV10" s="86"/>
      <c r="JAW10" s="86"/>
      <c r="JAX10" s="86"/>
      <c r="JAY10" s="86"/>
      <c r="JAZ10" s="86"/>
      <c r="JBA10" s="86"/>
      <c r="JBB10" s="86"/>
      <c r="JBC10" s="86"/>
      <c r="JBD10" s="86"/>
      <c r="JBE10" s="86"/>
      <c r="JBF10" s="86"/>
      <c r="JBG10" s="86"/>
      <c r="JBH10" s="86"/>
      <c r="JBI10" s="86"/>
      <c r="JBJ10" s="86"/>
      <c r="JBK10" s="86"/>
      <c r="JBL10" s="86"/>
      <c r="JBM10" s="86"/>
      <c r="JBN10" s="86"/>
      <c r="JBO10" s="86"/>
      <c r="JBP10" s="86"/>
      <c r="JBQ10" s="86"/>
      <c r="JBR10" s="86"/>
      <c r="JBS10" s="86"/>
      <c r="JBT10" s="86"/>
      <c r="JBU10" s="86"/>
      <c r="JBV10" s="86"/>
      <c r="JBW10" s="86"/>
      <c r="JBX10" s="86"/>
      <c r="JBY10" s="86"/>
      <c r="JBZ10" s="86"/>
      <c r="JCA10" s="86"/>
      <c r="JCB10" s="86"/>
      <c r="JCC10" s="86"/>
      <c r="JCD10" s="86"/>
      <c r="JCE10" s="86"/>
      <c r="JCF10" s="86"/>
      <c r="JCG10" s="86"/>
      <c r="JCH10" s="86"/>
      <c r="JCI10" s="86"/>
      <c r="JCJ10" s="86"/>
      <c r="JCK10" s="86"/>
      <c r="JCL10" s="86"/>
      <c r="JCM10" s="86"/>
      <c r="JCN10" s="86"/>
      <c r="JCO10" s="86"/>
      <c r="JCP10" s="86"/>
      <c r="JCQ10" s="86"/>
      <c r="JCR10" s="86"/>
      <c r="JCS10" s="86"/>
      <c r="JCT10" s="86"/>
      <c r="JCU10" s="86"/>
      <c r="JCV10" s="86"/>
      <c r="JCW10" s="86"/>
      <c r="JCX10" s="86"/>
      <c r="JCY10" s="86"/>
      <c r="JCZ10" s="86"/>
      <c r="JDA10" s="86"/>
      <c r="JDB10" s="86"/>
      <c r="JDC10" s="86"/>
      <c r="JDD10" s="86"/>
      <c r="JDE10" s="86"/>
      <c r="JDF10" s="86"/>
      <c r="JDG10" s="86"/>
      <c r="JDH10" s="86"/>
      <c r="JDI10" s="86"/>
      <c r="JDJ10" s="86"/>
      <c r="JDK10" s="86"/>
      <c r="JDL10" s="86"/>
      <c r="JDM10" s="86"/>
      <c r="JDN10" s="86"/>
      <c r="JDO10" s="86"/>
      <c r="JDP10" s="86"/>
      <c r="JDQ10" s="86"/>
      <c r="JDR10" s="86"/>
      <c r="JDS10" s="86"/>
      <c r="JDT10" s="86"/>
      <c r="JDU10" s="86"/>
      <c r="JDV10" s="86"/>
      <c r="JDW10" s="86"/>
      <c r="JDX10" s="86"/>
      <c r="JDY10" s="86"/>
      <c r="JDZ10" s="86"/>
      <c r="JEA10" s="86"/>
      <c r="JEB10" s="86"/>
      <c r="JEC10" s="86"/>
      <c r="JED10" s="86"/>
      <c r="JEE10" s="86"/>
      <c r="JEF10" s="86"/>
      <c r="JEG10" s="86"/>
      <c r="JEH10" s="86"/>
      <c r="JEI10" s="86"/>
      <c r="JEJ10" s="86"/>
      <c r="JEK10" s="86"/>
      <c r="JEL10" s="86"/>
      <c r="JEM10" s="86"/>
      <c r="JEN10" s="86"/>
      <c r="JEO10" s="86"/>
      <c r="JEP10" s="86"/>
      <c r="JEQ10" s="86"/>
      <c r="JER10" s="86"/>
      <c r="JES10" s="86"/>
      <c r="JET10" s="86"/>
      <c r="JEU10" s="86"/>
      <c r="JEV10" s="86"/>
      <c r="JEW10" s="86"/>
      <c r="JEX10" s="86"/>
      <c r="JEY10" s="86"/>
      <c r="JEZ10" s="86"/>
      <c r="JFA10" s="86"/>
      <c r="JFB10" s="86"/>
      <c r="JFC10" s="86"/>
      <c r="JFD10" s="86"/>
      <c r="JFE10" s="86"/>
      <c r="JFF10" s="86"/>
      <c r="JFG10" s="86"/>
      <c r="JFH10" s="86"/>
      <c r="JFI10" s="86"/>
      <c r="JFJ10" s="86"/>
      <c r="JFK10" s="86"/>
      <c r="JFL10" s="86"/>
      <c r="JFM10" s="86"/>
      <c r="JFN10" s="86"/>
      <c r="JFO10" s="86"/>
      <c r="JFP10" s="86"/>
      <c r="JFQ10" s="86"/>
      <c r="JFR10" s="86"/>
      <c r="JFS10" s="86"/>
      <c r="JFT10" s="86"/>
      <c r="JFU10" s="86"/>
      <c r="JFV10" s="86"/>
      <c r="JFW10" s="86"/>
      <c r="JFX10" s="86"/>
      <c r="JFY10" s="86"/>
      <c r="JFZ10" s="86"/>
      <c r="JGA10" s="86"/>
      <c r="JGB10" s="86"/>
      <c r="JGC10" s="86"/>
      <c r="JGD10" s="86"/>
      <c r="JGE10" s="86"/>
      <c r="JGF10" s="86"/>
      <c r="JGG10" s="86"/>
      <c r="JGH10" s="86"/>
      <c r="JGI10" s="86"/>
      <c r="JGJ10" s="86"/>
      <c r="JGK10" s="86"/>
      <c r="JGL10" s="86"/>
      <c r="JGM10" s="86"/>
      <c r="JGN10" s="86"/>
      <c r="JGO10" s="86"/>
      <c r="JGP10" s="86"/>
      <c r="JGQ10" s="86"/>
      <c r="JGR10" s="86"/>
      <c r="JGS10" s="86"/>
      <c r="JGT10" s="86"/>
      <c r="JGU10" s="86"/>
      <c r="JGV10" s="86"/>
      <c r="JGW10" s="86"/>
      <c r="JGX10" s="86"/>
      <c r="JGY10" s="86"/>
      <c r="JGZ10" s="86"/>
      <c r="JHA10" s="86"/>
      <c r="JHB10" s="86"/>
      <c r="JHC10" s="86"/>
      <c r="JHD10" s="86"/>
      <c r="JHE10" s="86"/>
      <c r="JHF10" s="86"/>
      <c r="JHG10" s="86"/>
      <c r="JHH10" s="86"/>
      <c r="JHI10" s="86"/>
      <c r="JHJ10" s="86"/>
      <c r="JHK10" s="86"/>
      <c r="JHL10" s="86"/>
      <c r="JHM10" s="86"/>
      <c r="JHN10" s="86"/>
      <c r="JHO10" s="86"/>
      <c r="JHP10" s="86"/>
      <c r="JHQ10" s="86"/>
      <c r="JHR10" s="86"/>
      <c r="JHS10" s="86"/>
      <c r="JHT10" s="86"/>
      <c r="JHU10" s="86"/>
      <c r="JHV10" s="86"/>
      <c r="JHW10" s="86"/>
      <c r="JHX10" s="86"/>
      <c r="JHY10" s="86"/>
      <c r="JHZ10" s="86"/>
      <c r="JIA10" s="86"/>
      <c r="JIB10" s="86"/>
      <c r="JIC10" s="86"/>
      <c r="JID10" s="86"/>
      <c r="JIE10" s="86"/>
      <c r="JIF10" s="86"/>
      <c r="JIG10" s="86"/>
      <c r="JIH10" s="86"/>
      <c r="JII10" s="86"/>
      <c r="JIJ10" s="86"/>
      <c r="JIK10" s="86"/>
      <c r="JIL10" s="86"/>
      <c r="JIM10" s="86"/>
      <c r="JIN10" s="86"/>
      <c r="JIO10" s="86"/>
      <c r="JIP10" s="86"/>
      <c r="JIQ10" s="86"/>
      <c r="JIR10" s="86"/>
      <c r="JIS10" s="86"/>
      <c r="JIT10" s="86"/>
      <c r="JIU10" s="86"/>
      <c r="JIV10" s="86"/>
      <c r="JIW10" s="86"/>
      <c r="JIX10" s="86"/>
      <c r="JIY10" s="86"/>
      <c r="JIZ10" s="86"/>
      <c r="JJA10" s="86"/>
      <c r="JJB10" s="86"/>
      <c r="JJC10" s="86"/>
      <c r="JJD10" s="86"/>
      <c r="JJE10" s="86"/>
      <c r="JJF10" s="86"/>
      <c r="JJG10" s="86"/>
      <c r="JJH10" s="86"/>
      <c r="JJI10" s="86"/>
      <c r="JJJ10" s="86"/>
      <c r="JJK10" s="86"/>
      <c r="JJL10" s="86"/>
      <c r="JJM10" s="86"/>
      <c r="JJN10" s="86"/>
      <c r="JJO10" s="86"/>
      <c r="JJP10" s="86"/>
      <c r="JJQ10" s="86"/>
      <c r="JJR10" s="86"/>
      <c r="JJS10" s="86"/>
      <c r="JJT10" s="86"/>
      <c r="JJU10" s="86"/>
      <c r="JJV10" s="86"/>
      <c r="JJW10" s="86"/>
      <c r="JJX10" s="86"/>
      <c r="JJY10" s="86"/>
      <c r="JJZ10" s="86"/>
      <c r="JKA10" s="86"/>
      <c r="JKB10" s="86"/>
      <c r="JKC10" s="86"/>
      <c r="JKD10" s="86"/>
      <c r="JKE10" s="86"/>
      <c r="JKF10" s="86"/>
      <c r="JKG10" s="86"/>
      <c r="JKH10" s="86"/>
      <c r="JKI10" s="86"/>
      <c r="JKJ10" s="86"/>
      <c r="JKK10" s="86"/>
      <c r="JKL10" s="86"/>
      <c r="JKM10" s="86"/>
      <c r="JKN10" s="86"/>
      <c r="JKO10" s="86"/>
      <c r="JKP10" s="86"/>
      <c r="JKQ10" s="86"/>
      <c r="JKR10" s="86"/>
      <c r="JKS10" s="86"/>
      <c r="JKT10" s="86"/>
      <c r="JKU10" s="86"/>
      <c r="JKV10" s="86"/>
      <c r="JKW10" s="86"/>
      <c r="JKX10" s="86"/>
      <c r="JKY10" s="86"/>
      <c r="JKZ10" s="86"/>
      <c r="JLA10" s="86"/>
      <c r="JLB10" s="86"/>
      <c r="JLC10" s="86"/>
      <c r="JLD10" s="86"/>
      <c r="JLE10" s="86"/>
      <c r="JLF10" s="86"/>
      <c r="JLG10" s="86"/>
      <c r="JLH10" s="86"/>
      <c r="JLI10" s="86"/>
      <c r="JLJ10" s="86"/>
      <c r="JLK10" s="86"/>
      <c r="JLL10" s="86"/>
      <c r="JLM10" s="86"/>
      <c r="JLN10" s="86"/>
      <c r="JLO10" s="86"/>
      <c r="JLP10" s="86"/>
      <c r="JLQ10" s="86"/>
      <c r="JLR10" s="86"/>
      <c r="JLS10" s="86"/>
      <c r="JLT10" s="86"/>
      <c r="JLU10" s="86"/>
      <c r="JLV10" s="86"/>
      <c r="JLW10" s="86"/>
      <c r="JLX10" s="86"/>
      <c r="JLY10" s="86"/>
      <c r="JLZ10" s="86"/>
      <c r="JMA10" s="86"/>
      <c r="JMB10" s="86"/>
      <c r="JMC10" s="86"/>
      <c r="JMD10" s="86"/>
      <c r="JME10" s="86"/>
      <c r="JMF10" s="86"/>
      <c r="JMG10" s="86"/>
      <c r="JMH10" s="86"/>
      <c r="JMI10" s="86"/>
      <c r="JMJ10" s="86"/>
      <c r="JMK10" s="86"/>
      <c r="JML10" s="86"/>
      <c r="JMM10" s="86"/>
      <c r="JMN10" s="86"/>
      <c r="JMO10" s="86"/>
      <c r="JMP10" s="86"/>
      <c r="JMQ10" s="86"/>
      <c r="JMR10" s="86"/>
      <c r="JMS10" s="86"/>
      <c r="JMT10" s="86"/>
      <c r="JMU10" s="86"/>
      <c r="JMV10" s="86"/>
      <c r="JMW10" s="86"/>
      <c r="JMX10" s="86"/>
      <c r="JMY10" s="86"/>
      <c r="JMZ10" s="86"/>
      <c r="JNA10" s="86"/>
      <c r="JNB10" s="86"/>
      <c r="JNC10" s="86"/>
      <c r="JND10" s="86"/>
      <c r="JNE10" s="86"/>
      <c r="JNF10" s="86"/>
      <c r="JNG10" s="86"/>
      <c r="JNH10" s="86"/>
      <c r="JNI10" s="86"/>
      <c r="JNJ10" s="86"/>
      <c r="JNK10" s="86"/>
      <c r="JNL10" s="86"/>
      <c r="JNM10" s="86"/>
      <c r="JNN10" s="86"/>
      <c r="JNO10" s="86"/>
      <c r="JNP10" s="86"/>
      <c r="JNQ10" s="86"/>
      <c r="JNR10" s="86"/>
      <c r="JNS10" s="86"/>
      <c r="JNT10" s="86"/>
      <c r="JNU10" s="86"/>
      <c r="JNV10" s="86"/>
      <c r="JNW10" s="86"/>
      <c r="JNX10" s="86"/>
      <c r="JNY10" s="86"/>
      <c r="JNZ10" s="86"/>
      <c r="JOA10" s="86"/>
      <c r="JOB10" s="86"/>
      <c r="JOC10" s="86"/>
      <c r="JOD10" s="86"/>
      <c r="JOE10" s="86"/>
      <c r="JOF10" s="86"/>
      <c r="JOG10" s="86"/>
      <c r="JOH10" s="86"/>
      <c r="JOI10" s="86"/>
      <c r="JOJ10" s="86"/>
      <c r="JOK10" s="86"/>
      <c r="JOL10" s="86"/>
      <c r="JOM10" s="86"/>
      <c r="JON10" s="86"/>
      <c r="JOO10" s="86"/>
      <c r="JOP10" s="86"/>
      <c r="JOQ10" s="86"/>
      <c r="JOR10" s="86"/>
      <c r="JOS10" s="86"/>
      <c r="JOT10" s="86"/>
      <c r="JOU10" s="86"/>
      <c r="JOV10" s="86"/>
      <c r="JOW10" s="86"/>
      <c r="JOX10" s="86"/>
      <c r="JOY10" s="86"/>
      <c r="JOZ10" s="86"/>
      <c r="JPA10" s="86"/>
      <c r="JPB10" s="86"/>
      <c r="JPC10" s="86"/>
      <c r="JPD10" s="86"/>
      <c r="JPE10" s="86"/>
      <c r="JPF10" s="86"/>
      <c r="JPG10" s="86"/>
      <c r="JPH10" s="86"/>
      <c r="JPI10" s="86"/>
      <c r="JPJ10" s="86"/>
      <c r="JPK10" s="86"/>
      <c r="JPL10" s="86"/>
      <c r="JPM10" s="86"/>
      <c r="JPN10" s="86"/>
      <c r="JPO10" s="86"/>
      <c r="JPP10" s="86"/>
      <c r="JPQ10" s="86"/>
      <c r="JPR10" s="86"/>
      <c r="JPS10" s="86"/>
      <c r="JPT10" s="86"/>
      <c r="JPU10" s="86"/>
      <c r="JPV10" s="86"/>
      <c r="JPW10" s="86"/>
      <c r="JPX10" s="86"/>
      <c r="JPY10" s="86"/>
      <c r="JPZ10" s="86"/>
      <c r="JQA10" s="86"/>
      <c r="JQB10" s="86"/>
      <c r="JQC10" s="86"/>
      <c r="JQD10" s="86"/>
      <c r="JQE10" s="86"/>
      <c r="JQF10" s="86"/>
      <c r="JQG10" s="86"/>
      <c r="JQH10" s="86"/>
      <c r="JQI10" s="86"/>
      <c r="JQJ10" s="86"/>
      <c r="JQK10" s="86"/>
      <c r="JQL10" s="86"/>
      <c r="JQM10" s="86"/>
      <c r="JQN10" s="86"/>
      <c r="JQO10" s="86"/>
      <c r="JQP10" s="86"/>
      <c r="JQQ10" s="86"/>
      <c r="JQR10" s="86"/>
      <c r="JQS10" s="86"/>
      <c r="JQT10" s="86"/>
      <c r="JQU10" s="86"/>
      <c r="JQV10" s="86"/>
      <c r="JQW10" s="86"/>
      <c r="JQX10" s="86"/>
      <c r="JQY10" s="86"/>
      <c r="JQZ10" s="86"/>
      <c r="JRA10" s="86"/>
      <c r="JRB10" s="86"/>
      <c r="JRC10" s="86"/>
      <c r="JRD10" s="86"/>
      <c r="JRE10" s="86"/>
      <c r="JRF10" s="86"/>
      <c r="JRG10" s="86"/>
      <c r="JRH10" s="86"/>
      <c r="JRI10" s="86"/>
      <c r="JRJ10" s="86"/>
      <c r="JRK10" s="86"/>
      <c r="JRL10" s="86"/>
      <c r="JRM10" s="86"/>
      <c r="JRN10" s="86"/>
      <c r="JRO10" s="86"/>
      <c r="JRP10" s="86"/>
      <c r="JRQ10" s="86"/>
      <c r="JRR10" s="86"/>
      <c r="JRS10" s="86"/>
      <c r="JRT10" s="86"/>
      <c r="JRU10" s="86"/>
      <c r="JRV10" s="86"/>
      <c r="JRW10" s="86"/>
      <c r="JRX10" s="86"/>
      <c r="JRY10" s="86"/>
      <c r="JRZ10" s="86"/>
      <c r="JSA10" s="86"/>
      <c r="JSB10" s="86"/>
      <c r="JSC10" s="86"/>
      <c r="JSD10" s="86"/>
      <c r="JSE10" s="86"/>
      <c r="JSF10" s="86"/>
      <c r="JSG10" s="86"/>
      <c r="JSH10" s="86"/>
      <c r="JSI10" s="86"/>
      <c r="JSJ10" s="86"/>
      <c r="JSK10" s="86"/>
      <c r="JSL10" s="86"/>
      <c r="JSM10" s="86"/>
      <c r="JSN10" s="86"/>
      <c r="JSO10" s="86"/>
      <c r="JSP10" s="86"/>
      <c r="JSQ10" s="86"/>
      <c r="JSR10" s="86"/>
      <c r="JSS10" s="86"/>
      <c r="JST10" s="86"/>
      <c r="JSU10" s="86"/>
      <c r="JSV10" s="86"/>
      <c r="JSW10" s="86"/>
      <c r="JSX10" s="86"/>
      <c r="JSY10" s="86"/>
      <c r="JSZ10" s="86"/>
      <c r="JTA10" s="86"/>
      <c r="JTB10" s="86"/>
      <c r="JTC10" s="86"/>
      <c r="JTD10" s="86"/>
      <c r="JTE10" s="86"/>
      <c r="JTF10" s="86"/>
      <c r="JTG10" s="86"/>
      <c r="JTH10" s="86"/>
      <c r="JTI10" s="86"/>
      <c r="JTJ10" s="86"/>
      <c r="JTK10" s="86"/>
      <c r="JTL10" s="86"/>
      <c r="JTM10" s="86"/>
      <c r="JTN10" s="86"/>
      <c r="JTO10" s="86"/>
      <c r="JTP10" s="86"/>
      <c r="JTQ10" s="86"/>
      <c r="JTR10" s="86"/>
      <c r="JTS10" s="86"/>
      <c r="JTT10" s="86"/>
      <c r="JTU10" s="86"/>
      <c r="JTV10" s="86"/>
      <c r="JTW10" s="86"/>
      <c r="JTX10" s="86"/>
      <c r="JTY10" s="86"/>
      <c r="JTZ10" s="86"/>
      <c r="JUA10" s="86"/>
      <c r="JUB10" s="86"/>
      <c r="JUC10" s="86"/>
      <c r="JUD10" s="86"/>
      <c r="JUE10" s="86"/>
      <c r="JUF10" s="86"/>
      <c r="JUG10" s="86"/>
      <c r="JUH10" s="86"/>
      <c r="JUI10" s="86"/>
      <c r="JUJ10" s="86"/>
      <c r="JUK10" s="86"/>
      <c r="JUL10" s="86"/>
      <c r="JUM10" s="86"/>
      <c r="JUN10" s="86"/>
      <c r="JUO10" s="86"/>
      <c r="JUP10" s="86"/>
      <c r="JUQ10" s="86"/>
      <c r="JUR10" s="86"/>
      <c r="JUS10" s="86"/>
      <c r="JUT10" s="86"/>
      <c r="JUU10" s="86"/>
      <c r="JUV10" s="86"/>
      <c r="JUW10" s="86"/>
      <c r="JUX10" s="86"/>
      <c r="JUY10" s="86"/>
      <c r="JUZ10" s="86"/>
      <c r="JVA10" s="86"/>
      <c r="JVB10" s="86"/>
      <c r="JVC10" s="86"/>
      <c r="JVD10" s="86"/>
      <c r="JVE10" s="86"/>
      <c r="JVF10" s="86"/>
      <c r="JVG10" s="86"/>
      <c r="JVH10" s="86"/>
      <c r="JVI10" s="86"/>
      <c r="JVJ10" s="86"/>
      <c r="JVK10" s="86"/>
      <c r="JVL10" s="86"/>
      <c r="JVM10" s="86"/>
      <c r="JVN10" s="86"/>
      <c r="JVO10" s="86"/>
      <c r="JVP10" s="86"/>
      <c r="JVQ10" s="86"/>
      <c r="JVR10" s="86"/>
      <c r="JVS10" s="86"/>
      <c r="JVT10" s="86"/>
      <c r="JVU10" s="86"/>
      <c r="JVV10" s="86"/>
      <c r="JVW10" s="86"/>
      <c r="JVX10" s="86"/>
      <c r="JVY10" s="86"/>
      <c r="JVZ10" s="86"/>
      <c r="JWA10" s="86"/>
      <c r="JWB10" s="86"/>
      <c r="JWC10" s="86"/>
      <c r="JWD10" s="86"/>
      <c r="JWE10" s="86"/>
      <c r="JWF10" s="86"/>
      <c r="JWG10" s="86"/>
      <c r="JWH10" s="86"/>
      <c r="JWI10" s="86"/>
      <c r="JWJ10" s="86"/>
      <c r="JWK10" s="86"/>
      <c r="JWL10" s="86"/>
      <c r="JWM10" s="86"/>
      <c r="JWN10" s="86"/>
      <c r="JWO10" s="86"/>
      <c r="JWP10" s="86"/>
      <c r="JWQ10" s="86"/>
      <c r="JWR10" s="86"/>
      <c r="JWS10" s="86"/>
      <c r="JWT10" s="86"/>
      <c r="JWU10" s="86"/>
      <c r="JWV10" s="86"/>
      <c r="JWW10" s="86"/>
      <c r="JWX10" s="86"/>
      <c r="JWY10" s="86"/>
      <c r="JWZ10" s="86"/>
      <c r="JXA10" s="86"/>
      <c r="JXB10" s="86"/>
      <c r="JXC10" s="86"/>
      <c r="JXD10" s="86"/>
      <c r="JXE10" s="86"/>
      <c r="JXF10" s="86"/>
      <c r="JXG10" s="86"/>
      <c r="JXH10" s="86"/>
      <c r="JXI10" s="86"/>
      <c r="JXJ10" s="86"/>
      <c r="JXK10" s="86"/>
      <c r="JXL10" s="86"/>
      <c r="JXM10" s="86"/>
      <c r="JXN10" s="86"/>
      <c r="JXO10" s="86"/>
      <c r="JXP10" s="86"/>
      <c r="JXQ10" s="86"/>
      <c r="JXR10" s="86"/>
      <c r="JXS10" s="86"/>
      <c r="JXT10" s="86"/>
      <c r="JXU10" s="86"/>
      <c r="JXV10" s="86"/>
      <c r="JXW10" s="86"/>
      <c r="JXX10" s="86"/>
      <c r="JXY10" s="86"/>
      <c r="JXZ10" s="86"/>
      <c r="JYA10" s="86"/>
      <c r="JYB10" s="86"/>
      <c r="JYC10" s="86"/>
      <c r="JYD10" s="86"/>
      <c r="JYE10" s="86"/>
      <c r="JYF10" s="86"/>
      <c r="JYG10" s="86"/>
      <c r="JYH10" s="86"/>
      <c r="JYI10" s="86"/>
      <c r="JYJ10" s="86"/>
      <c r="JYK10" s="86"/>
      <c r="JYL10" s="86"/>
      <c r="JYM10" s="86"/>
      <c r="JYN10" s="86"/>
      <c r="JYO10" s="86"/>
      <c r="JYP10" s="86"/>
      <c r="JYQ10" s="86"/>
      <c r="JYR10" s="86"/>
      <c r="JYS10" s="86"/>
      <c r="JYT10" s="86"/>
      <c r="JYU10" s="86"/>
      <c r="JYV10" s="86"/>
      <c r="JYW10" s="86"/>
      <c r="JYX10" s="86"/>
      <c r="JYY10" s="86"/>
      <c r="JYZ10" s="86"/>
      <c r="JZA10" s="86"/>
      <c r="JZB10" s="86"/>
      <c r="JZC10" s="86"/>
      <c r="JZD10" s="86"/>
      <c r="JZE10" s="86"/>
      <c r="JZF10" s="86"/>
      <c r="JZG10" s="86"/>
      <c r="JZH10" s="86"/>
      <c r="JZI10" s="86"/>
      <c r="JZJ10" s="86"/>
      <c r="JZK10" s="86"/>
      <c r="JZL10" s="86"/>
      <c r="JZM10" s="86"/>
      <c r="JZN10" s="86"/>
      <c r="JZO10" s="86"/>
      <c r="JZP10" s="86"/>
      <c r="JZQ10" s="86"/>
      <c r="JZR10" s="86"/>
      <c r="JZS10" s="86"/>
      <c r="JZT10" s="86"/>
      <c r="JZU10" s="86"/>
      <c r="JZV10" s="86"/>
      <c r="JZW10" s="86"/>
      <c r="JZX10" s="86"/>
      <c r="JZY10" s="86"/>
      <c r="JZZ10" s="86"/>
      <c r="KAA10" s="86"/>
      <c r="KAB10" s="86"/>
      <c r="KAC10" s="86"/>
      <c r="KAD10" s="86"/>
      <c r="KAE10" s="86"/>
      <c r="KAF10" s="86"/>
      <c r="KAG10" s="86"/>
      <c r="KAH10" s="86"/>
      <c r="KAI10" s="86"/>
      <c r="KAJ10" s="86"/>
      <c r="KAK10" s="86"/>
      <c r="KAL10" s="86"/>
      <c r="KAM10" s="86"/>
      <c r="KAN10" s="86"/>
      <c r="KAO10" s="86"/>
      <c r="KAP10" s="86"/>
      <c r="KAQ10" s="86"/>
      <c r="KAR10" s="86"/>
      <c r="KAS10" s="86"/>
      <c r="KAT10" s="86"/>
      <c r="KAU10" s="86"/>
      <c r="KAV10" s="86"/>
      <c r="KAW10" s="86"/>
      <c r="KAX10" s="86"/>
      <c r="KAY10" s="86"/>
      <c r="KAZ10" s="86"/>
      <c r="KBA10" s="86"/>
      <c r="KBB10" s="86"/>
      <c r="KBC10" s="86"/>
      <c r="KBD10" s="86"/>
      <c r="KBE10" s="86"/>
      <c r="KBF10" s="86"/>
      <c r="KBG10" s="86"/>
      <c r="KBH10" s="86"/>
      <c r="KBI10" s="86"/>
      <c r="KBJ10" s="86"/>
      <c r="KBK10" s="86"/>
      <c r="KBL10" s="86"/>
      <c r="KBM10" s="86"/>
      <c r="KBN10" s="86"/>
      <c r="KBO10" s="86"/>
      <c r="KBP10" s="86"/>
      <c r="KBQ10" s="86"/>
      <c r="KBR10" s="86"/>
      <c r="KBS10" s="86"/>
      <c r="KBT10" s="86"/>
      <c r="KBU10" s="86"/>
      <c r="KBV10" s="86"/>
      <c r="KBW10" s="86"/>
      <c r="KBX10" s="86"/>
      <c r="KBY10" s="86"/>
      <c r="KBZ10" s="86"/>
      <c r="KCA10" s="86"/>
      <c r="KCB10" s="86"/>
      <c r="KCC10" s="86"/>
      <c r="KCD10" s="86"/>
      <c r="KCE10" s="86"/>
      <c r="KCF10" s="86"/>
      <c r="KCG10" s="86"/>
      <c r="KCH10" s="86"/>
      <c r="KCI10" s="86"/>
      <c r="KCJ10" s="86"/>
      <c r="KCK10" s="86"/>
      <c r="KCL10" s="86"/>
      <c r="KCM10" s="86"/>
      <c r="KCN10" s="86"/>
      <c r="KCO10" s="86"/>
      <c r="KCP10" s="86"/>
      <c r="KCQ10" s="86"/>
      <c r="KCR10" s="86"/>
      <c r="KCS10" s="86"/>
      <c r="KCT10" s="86"/>
      <c r="KCU10" s="86"/>
      <c r="KCV10" s="86"/>
      <c r="KCW10" s="86"/>
      <c r="KCX10" s="86"/>
      <c r="KCY10" s="86"/>
      <c r="KCZ10" s="86"/>
      <c r="KDA10" s="86"/>
      <c r="KDB10" s="86"/>
      <c r="KDC10" s="86"/>
      <c r="KDD10" s="86"/>
      <c r="KDE10" s="86"/>
      <c r="KDF10" s="86"/>
      <c r="KDG10" s="86"/>
      <c r="KDH10" s="86"/>
      <c r="KDI10" s="86"/>
      <c r="KDJ10" s="86"/>
      <c r="KDK10" s="86"/>
      <c r="KDL10" s="86"/>
      <c r="KDM10" s="86"/>
      <c r="KDN10" s="86"/>
      <c r="KDO10" s="86"/>
      <c r="KDP10" s="86"/>
      <c r="KDQ10" s="86"/>
      <c r="KDR10" s="86"/>
      <c r="KDS10" s="86"/>
      <c r="KDT10" s="86"/>
      <c r="KDU10" s="86"/>
      <c r="KDV10" s="86"/>
      <c r="KDW10" s="86"/>
      <c r="KDX10" s="86"/>
      <c r="KDY10" s="86"/>
      <c r="KDZ10" s="86"/>
      <c r="KEA10" s="86"/>
      <c r="KEB10" s="86"/>
      <c r="KEC10" s="86"/>
      <c r="KED10" s="86"/>
      <c r="KEE10" s="86"/>
      <c r="KEF10" s="86"/>
      <c r="KEG10" s="86"/>
      <c r="KEH10" s="86"/>
      <c r="KEI10" s="86"/>
      <c r="KEJ10" s="86"/>
      <c r="KEK10" s="86"/>
      <c r="KEL10" s="86"/>
      <c r="KEM10" s="86"/>
      <c r="KEN10" s="86"/>
      <c r="KEO10" s="86"/>
      <c r="KEP10" s="86"/>
      <c r="KEQ10" s="86"/>
      <c r="KER10" s="86"/>
      <c r="KES10" s="86"/>
      <c r="KET10" s="86"/>
      <c r="KEU10" s="86"/>
      <c r="KEV10" s="86"/>
      <c r="KEW10" s="86"/>
      <c r="KEX10" s="86"/>
      <c r="KEY10" s="86"/>
      <c r="KEZ10" s="86"/>
      <c r="KFA10" s="86"/>
      <c r="KFB10" s="86"/>
      <c r="KFC10" s="86"/>
      <c r="KFD10" s="86"/>
      <c r="KFE10" s="86"/>
      <c r="KFF10" s="86"/>
      <c r="KFG10" s="86"/>
      <c r="KFH10" s="86"/>
      <c r="KFI10" s="86"/>
      <c r="KFJ10" s="86"/>
      <c r="KFK10" s="86"/>
      <c r="KFL10" s="86"/>
      <c r="KFM10" s="86"/>
      <c r="KFN10" s="86"/>
      <c r="KFO10" s="86"/>
      <c r="KFP10" s="86"/>
      <c r="KFQ10" s="86"/>
      <c r="KFR10" s="86"/>
      <c r="KFS10" s="86"/>
      <c r="KFT10" s="86"/>
      <c r="KFU10" s="86"/>
      <c r="KFV10" s="86"/>
      <c r="KFW10" s="86"/>
      <c r="KFX10" s="86"/>
      <c r="KFY10" s="86"/>
      <c r="KFZ10" s="86"/>
      <c r="KGA10" s="86"/>
      <c r="KGB10" s="86"/>
      <c r="KGC10" s="86"/>
      <c r="KGD10" s="86"/>
      <c r="KGE10" s="86"/>
      <c r="KGF10" s="86"/>
      <c r="KGG10" s="86"/>
      <c r="KGH10" s="86"/>
      <c r="KGI10" s="86"/>
      <c r="KGJ10" s="86"/>
      <c r="KGK10" s="86"/>
      <c r="KGL10" s="86"/>
      <c r="KGM10" s="86"/>
      <c r="KGN10" s="86"/>
      <c r="KGO10" s="86"/>
      <c r="KGP10" s="86"/>
      <c r="KGQ10" s="86"/>
      <c r="KGR10" s="86"/>
      <c r="KGS10" s="86"/>
      <c r="KGT10" s="86"/>
      <c r="KGU10" s="86"/>
      <c r="KGV10" s="86"/>
      <c r="KGW10" s="86"/>
      <c r="KGX10" s="86"/>
      <c r="KGY10" s="86"/>
      <c r="KGZ10" s="86"/>
      <c r="KHA10" s="86"/>
      <c r="KHB10" s="86"/>
      <c r="KHC10" s="86"/>
      <c r="KHD10" s="86"/>
      <c r="KHE10" s="86"/>
      <c r="KHF10" s="86"/>
      <c r="KHG10" s="86"/>
      <c r="KHH10" s="86"/>
      <c r="KHI10" s="86"/>
      <c r="KHJ10" s="86"/>
      <c r="KHK10" s="86"/>
      <c r="KHL10" s="86"/>
      <c r="KHM10" s="86"/>
      <c r="KHN10" s="86"/>
      <c r="KHO10" s="86"/>
      <c r="KHP10" s="86"/>
      <c r="KHQ10" s="86"/>
      <c r="KHR10" s="86"/>
      <c r="KHS10" s="86"/>
      <c r="KHT10" s="86"/>
      <c r="KHU10" s="86"/>
      <c r="KHV10" s="86"/>
      <c r="KHW10" s="86"/>
      <c r="KHX10" s="86"/>
      <c r="KHY10" s="86"/>
      <c r="KHZ10" s="86"/>
      <c r="KIA10" s="86"/>
      <c r="KIB10" s="86"/>
      <c r="KIC10" s="86"/>
      <c r="KID10" s="86"/>
      <c r="KIE10" s="86"/>
      <c r="KIF10" s="86"/>
      <c r="KIG10" s="86"/>
      <c r="KIH10" s="86"/>
      <c r="KII10" s="86"/>
      <c r="KIJ10" s="86"/>
      <c r="KIK10" s="86"/>
      <c r="KIL10" s="86"/>
      <c r="KIM10" s="86"/>
      <c r="KIN10" s="86"/>
      <c r="KIO10" s="86"/>
      <c r="KIP10" s="86"/>
      <c r="KIQ10" s="86"/>
      <c r="KIR10" s="86"/>
      <c r="KIS10" s="86"/>
      <c r="KIT10" s="86"/>
      <c r="KIU10" s="86"/>
      <c r="KIV10" s="86"/>
      <c r="KIW10" s="86"/>
      <c r="KIX10" s="86"/>
      <c r="KIY10" s="86"/>
      <c r="KIZ10" s="86"/>
      <c r="KJA10" s="86"/>
      <c r="KJB10" s="86"/>
      <c r="KJC10" s="86"/>
      <c r="KJD10" s="86"/>
      <c r="KJE10" s="86"/>
      <c r="KJF10" s="86"/>
      <c r="KJG10" s="86"/>
      <c r="KJH10" s="86"/>
      <c r="KJI10" s="86"/>
      <c r="KJJ10" s="86"/>
      <c r="KJK10" s="86"/>
      <c r="KJL10" s="86"/>
      <c r="KJM10" s="86"/>
      <c r="KJN10" s="86"/>
      <c r="KJO10" s="86"/>
      <c r="KJP10" s="86"/>
      <c r="KJQ10" s="86"/>
      <c r="KJR10" s="86"/>
      <c r="KJS10" s="86"/>
      <c r="KJT10" s="86"/>
      <c r="KJU10" s="86"/>
      <c r="KJV10" s="86"/>
      <c r="KJW10" s="86"/>
      <c r="KJX10" s="86"/>
      <c r="KJY10" s="86"/>
      <c r="KJZ10" s="86"/>
      <c r="KKA10" s="86"/>
      <c r="KKB10" s="86"/>
      <c r="KKC10" s="86"/>
      <c r="KKD10" s="86"/>
      <c r="KKE10" s="86"/>
      <c r="KKF10" s="86"/>
      <c r="KKG10" s="86"/>
      <c r="KKH10" s="86"/>
      <c r="KKI10" s="86"/>
      <c r="KKJ10" s="86"/>
      <c r="KKK10" s="86"/>
      <c r="KKL10" s="86"/>
      <c r="KKM10" s="86"/>
      <c r="KKN10" s="86"/>
      <c r="KKO10" s="86"/>
      <c r="KKP10" s="86"/>
      <c r="KKQ10" s="86"/>
      <c r="KKR10" s="86"/>
      <c r="KKS10" s="86"/>
      <c r="KKT10" s="86"/>
      <c r="KKU10" s="86"/>
      <c r="KKV10" s="86"/>
      <c r="KKW10" s="86"/>
      <c r="KKX10" s="86"/>
      <c r="KKY10" s="86"/>
      <c r="KKZ10" s="86"/>
      <c r="KLA10" s="86"/>
      <c r="KLB10" s="86"/>
      <c r="KLC10" s="86"/>
      <c r="KLD10" s="86"/>
      <c r="KLE10" s="86"/>
      <c r="KLF10" s="86"/>
      <c r="KLG10" s="86"/>
      <c r="KLH10" s="86"/>
      <c r="KLI10" s="86"/>
      <c r="KLJ10" s="86"/>
      <c r="KLK10" s="86"/>
      <c r="KLL10" s="86"/>
      <c r="KLM10" s="86"/>
      <c r="KLN10" s="86"/>
      <c r="KLO10" s="86"/>
      <c r="KLP10" s="86"/>
      <c r="KLQ10" s="86"/>
      <c r="KLR10" s="86"/>
      <c r="KLS10" s="86"/>
      <c r="KLT10" s="86"/>
      <c r="KLU10" s="86"/>
      <c r="KLV10" s="86"/>
      <c r="KLW10" s="86"/>
      <c r="KLX10" s="86"/>
      <c r="KLY10" s="86"/>
      <c r="KLZ10" s="86"/>
      <c r="KMA10" s="86"/>
      <c r="KMB10" s="86"/>
      <c r="KMC10" s="86"/>
      <c r="KMD10" s="86"/>
      <c r="KME10" s="86"/>
      <c r="KMF10" s="86"/>
      <c r="KMG10" s="86"/>
      <c r="KMH10" s="86"/>
      <c r="KMI10" s="86"/>
      <c r="KMJ10" s="86"/>
      <c r="KMK10" s="86"/>
      <c r="KML10" s="86"/>
      <c r="KMM10" s="86"/>
      <c r="KMN10" s="86"/>
      <c r="KMO10" s="86"/>
      <c r="KMP10" s="86"/>
      <c r="KMQ10" s="86"/>
      <c r="KMR10" s="86"/>
      <c r="KMS10" s="86"/>
      <c r="KMT10" s="86"/>
      <c r="KMU10" s="86"/>
      <c r="KMV10" s="86"/>
      <c r="KMW10" s="86"/>
      <c r="KMX10" s="86"/>
      <c r="KMY10" s="86"/>
      <c r="KMZ10" s="86"/>
      <c r="KNA10" s="86"/>
      <c r="KNB10" s="86"/>
      <c r="KNC10" s="86"/>
      <c r="KND10" s="86"/>
      <c r="KNE10" s="86"/>
      <c r="KNF10" s="86"/>
      <c r="KNG10" s="86"/>
      <c r="KNH10" s="86"/>
      <c r="KNI10" s="86"/>
      <c r="KNJ10" s="86"/>
      <c r="KNK10" s="86"/>
      <c r="KNL10" s="86"/>
      <c r="KNM10" s="86"/>
      <c r="KNN10" s="86"/>
      <c r="KNO10" s="86"/>
      <c r="KNP10" s="86"/>
      <c r="KNQ10" s="86"/>
      <c r="KNR10" s="86"/>
      <c r="KNS10" s="86"/>
      <c r="KNT10" s="86"/>
      <c r="KNU10" s="86"/>
      <c r="KNV10" s="86"/>
      <c r="KNW10" s="86"/>
      <c r="KNX10" s="86"/>
      <c r="KNY10" s="86"/>
      <c r="KNZ10" s="86"/>
      <c r="KOA10" s="86"/>
      <c r="KOB10" s="86"/>
      <c r="KOC10" s="86"/>
      <c r="KOD10" s="86"/>
      <c r="KOE10" s="86"/>
      <c r="KOF10" s="86"/>
      <c r="KOG10" s="86"/>
      <c r="KOH10" s="86"/>
      <c r="KOI10" s="86"/>
      <c r="KOJ10" s="86"/>
      <c r="KOK10" s="86"/>
      <c r="KOL10" s="86"/>
      <c r="KOM10" s="86"/>
      <c r="KON10" s="86"/>
      <c r="KOO10" s="86"/>
      <c r="KOP10" s="86"/>
      <c r="KOQ10" s="86"/>
      <c r="KOR10" s="86"/>
      <c r="KOS10" s="86"/>
      <c r="KOT10" s="86"/>
      <c r="KOU10" s="86"/>
      <c r="KOV10" s="86"/>
      <c r="KOW10" s="86"/>
      <c r="KOX10" s="86"/>
      <c r="KOY10" s="86"/>
      <c r="KOZ10" s="86"/>
      <c r="KPA10" s="86"/>
      <c r="KPB10" s="86"/>
      <c r="KPC10" s="86"/>
      <c r="KPD10" s="86"/>
      <c r="KPE10" s="86"/>
      <c r="KPF10" s="86"/>
      <c r="KPG10" s="86"/>
      <c r="KPH10" s="86"/>
      <c r="KPI10" s="86"/>
      <c r="KPJ10" s="86"/>
      <c r="KPK10" s="86"/>
      <c r="KPL10" s="86"/>
      <c r="KPM10" s="86"/>
      <c r="KPN10" s="86"/>
      <c r="KPO10" s="86"/>
      <c r="KPP10" s="86"/>
      <c r="KPQ10" s="86"/>
      <c r="KPR10" s="86"/>
      <c r="KPS10" s="86"/>
      <c r="KPT10" s="86"/>
      <c r="KPU10" s="86"/>
      <c r="KPV10" s="86"/>
      <c r="KPW10" s="86"/>
      <c r="KPX10" s="86"/>
      <c r="KPY10" s="86"/>
      <c r="KPZ10" s="86"/>
      <c r="KQA10" s="86"/>
      <c r="KQB10" s="86"/>
      <c r="KQC10" s="86"/>
      <c r="KQD10" s="86"/>
      <c r="KQE10" s="86"/>
      <c r="KQF10" s="86"/>
      <c r="KQG10" s="86"/>
      <c r="KQH10" s="86"/>
      <c r="KQI10" s="86"/>
      <c r="KQJ10" s="86"/>
      <c r="KQK10" s="86"/>
      <c r="KQL10" s="86"/>
      <c r="KQM10" s="86"/>
      <c r="KQN10" s="86"/>
      <c r="KQO10" s="86"/>
      <c r="KQP10" s="86"/>
      <c r="KQQ10" s="86"/>
      <c r="KQR10" s="86"/>
      <c r="KQS10" s="86"/>
      <c r="KQT10" s="86"/>
      <c r="KQU10" s="86"/>
      <c r="KQV10" s="86"/>
      <c r="KQW10" s="86"/>
      <c r="KQX10" s="86"/>
      <c r="KQY10" s="86"/>
      <c r="KQZ10" s="86"/>
      <c r="KRA10" s="86"/>
      <c r="KRB10" s="86"/>
      <c r="KRC10" s="86"/>
      <c r="KRD10" s="86"/>
      <c r="KRE10" s="86"/>
      <c r="KRF10" s="86"/>
      <c r="KRG10" s="86"/>
      <c r="KRH10" s="86"/>
      <c r="KRI10" s="86"/>
      <c r="KRJ10" s="86"/>
      <c r="KRK10" s="86"/>
      <c r="KRL10" s="86"/>
      <c r="KRM10" s="86"/>
      <c r="KRN10" s="86"/>
      <c r="KRO10" s="86"/>
      <c r="KRP10" s="86"/>
      <c r="KRQ10" s="86"/>
      <c r="KRR10" s="86"/>
      <c r="KRS10" s="86"/>
      <c r="KRT10" s="86"/>
      <c r="KRU10" s="86"/>
      <c r="KRV10" s="86"/>
      <c r="KRW10" s="86"/>
      <c r="KRX10" s="86"/>
      <c r="KRY10" s="86"/>
      <c r="KRZ10" s="86"/>
      <c r="KSA10" s="86"/>
      <c r="KSB10" s="86"/>
      <c r="KSC10" s="86"/>
      <c r="KSD10" s="86"/>
      <c r="KSE10" s="86"/>
      <c r="KSF10" s="86"/>
      <c r="KSG10" s="86"/>
      <c r="KSH10" s="86"/>
      <c r="KSI10" s="86"/>
      <c r="KSJ10" s="86"/>
      <c r="KSK10" s="86"/>
      <c r="KSL10" s="86"/>
      <c r="KSM10" s="86"/>
      <c r="KSN10" s="86"/>
      <c r="KSO10" s="86"/>
      <c r="KSP10" s="86"/>
      <c r="KSQ10" s="86"/>
      <c r="KSR10" s="86"/>
      <c r="KSS10" s="86"/>
      <c r="KST10" s="86"/>
      <c r="KSU10" s="86"/>
      <c r="KSV10" s="86"/>
      <c r="KSW10" s="86"/>
      <c r="KSX10" s="86"/>
      <c r="KSY10" s="86"/>
      <c r="KSZ10" s="86"/>
      <c r="KTA10" s="86"/>
      <c r="KTB10" s="86"/>
      <c r="KTC10" s="86"/>
      <c r="KTD10" s="86"/>
      <c r="KTE10" s="86"/>
      <c r="KTF10" s="86"/>
      <c r="KTG10" s="86"/>
      <c r="KTH10" s="86"/>
      <c r="KTI10" s="86"/>
      <c r="KTJ10" s="86"/>
      <c r="KTK10" s="86"/>
      <c r="KTL10" s="86"/>
      <c r="KTM10" s="86"/>
      <c r="KTN10" s="86"/>
      <c r="KTO10" s="86"/>
      <c r="KTP10" s="86"/>
      <c r="KTQ10" s="86"/>
      <c r="KTR10" s="86"/>
      <c r="KTS10" s="86"/>
      <c r="KTT10" s="86"/>
      <c r="KTU10" s="86"/>
      <c r="KTV10" s="86"/>
      <c r="KTW10" s="86"/>
      <c r="KTX10" s="86"/>
      <c r="KTY10" s="86"/>
      <c r="KTZ10" s="86"/>
      <c r="KUA10" s="86"/>
      <c r="KUB10" s="86"/>
      <c r="KUC10" s="86"/>
      <c r="KUD10" s="86"/>
      <c r="KUE10" s="86"/>
      <c r="KUF10" s="86"/>
      <c r="KUG10" s="86"/>
      <c r="KUH10" s="86"/>
      <c r="KUI10" s="86"/>
      <c r="KUJ10" s="86"/>
      <c r="KUK10" s="86"/>
      <c r="KUL10" s="86"/>
      <c r="KUM10" s="86"/>
      <c r="KUN10" s="86"/>
      <c r="KUO10" s="86"/>
      <c r="KUP10" s="86"/>
      <c r="KUQ10" s="86"/>
      <c r="KUR10" s="86"/>
      <c r="KUS10" s="86"/>
      <c r="KUT10" s="86"/>
      <c r="KUU10" s="86"/>
      <c r="KUV10" s="86"/>
      <c r="KUW10" s="86"/>
      <c r="KUX10" s="86"/>
      <c r="KUY10" s="86"/>
      <c r="KUZ10" s="86"/>
      <c r="KVA10" s="86"/>
      <c r="KVB10" s="86"/>
      <c r="KVC10" s="86"/>
      <c r="KVD10" s="86"/>
      <c r="KVE10" s="86"/>
      <c r="KVF10" s="86"/>
      <c r="KVG10" s="86"/>
      <c r="KVH10" s="86"/>
      <c r="KVI10" s="86"/>
      <c r="KVJ10" s="86"/>
      <c r="KVK10" s="86"/>
      <c r="KVL10" s="86"/>
      <c r="KVM10" s="86"/>
      <c r="KVN10" s="86"/>
      <c r="KVO10" s="86"/>
      <c r="KVP10" s="86"/>
      <c r="KVQ10" s="86"/>
      <c r="KVR10" s="86"/>
      <c r="KVS10" s="86"/>
      <c r="KVT10" s="86"/>
      <c r="KVU10" s="86"/>
      <c r="KVV10" s="86"/>
      <c r="KVW10" s="86"/>
      <c r="KVX10" s="86"/>
      <c r="KVY10" s="86"/>
      <c r="KVZ10" s="86"/>
      <c r="KWA10" s="86"/>
      <c r="KWB10" s="86"/>
      <c r="KWC10" s="86"/>
      <c r="KWD10" s="86"/>
      <c r="KWE10" s="86"/>
      <c r="KWF10" s="86"/>
      <c r="KWG10" s="86"/>
      <c r="KWH10" s="86"/>
      <c r="KWI10" s="86"/>
      <c r="KWJ10" s="86"/>
      <c r="KWK10" s="86"/>
      <c r="KWL10" s="86"/>
      <c r="KWM10" s="86"/>
      <c r="KWN10" s="86"/>
      <c r="KWO10" s="86"/>
      <c r="KWP10" s="86"/>
      <c r="KWQ10" s="86"/>
      <c r="KWR10" s="86"/>
      <c r="KWS10" s="86"/>
      <c r="KWT10" s="86"/>
      <c r="KWU10" s="86"/>
      <c r="KWV10" s="86"/>
      <c r="KWW10" s="86"/>
      <c r="KWX10" s="86"/>
      <c r="KWY10" s="86"/>
      <c r="KWZ10" s="86"/>
      <c r="KXA10" s="86"/>
      <c r="KXB10" s="86"/>
      <c r="KXC10" s="86"/>
      <c r="KXD10" s="86"/>
      <c r="KXE10" s="86"/>
      <c r="KXF10" s="86"/>
      <c r="KXG10" s="86"/>
      <c r="KXH10" s="86"/>
      <c r="KXI10" s="86"/>
      <c r="KXJ10" s="86"/>
      <c r="KXK10" s="86"/>
      <c r="KXL10" s="86"/>
      <c r="KXM10" s="86"/>
      <c r="KXN10" s="86"/>
      <c r="KXO10" s="86"/>
      <c r="KXP10" s="86"/>
      <c r="KXQ10" s="86"/>
      <c r="KXR10" s="86"/>
      <c r="KXS10" s="86"/>
      <c r="KXT10" s="86"/>
      <c r="KXU10" s="86"/>
      <c r="KXV10" s="86"/>
      <c r="KXW10" s="86"/>
      <c r="KXX10" s="86"/>
      <c r="KXY10" s="86"/>
      <c r="KXZ10" s="86"/>
      <c r="KYA10" s="86"/>
      <c r="KYB10" s="86"/>
      <c r="KYC10" s="86"/>
      <c r="KYD10" s="86"/>
      <c r="KYE10" s="86"/>
      <c r="KYF10" s="86"/>
      <c r="KYG10" s="86"/>
      <c r="KYH10" s="86"/>
      <c r="KYI10" s="86"/>
      <c r="KYJ10" s="86"/>
      <c r="KYK10" s="86"/>
      <c r="KYL10" s="86"/>
      <c r="KYM10" s="86"/>
      <c r="KYN10" s="86"/>
      <c r="KYO10" s="86"/>
      <c r="KYP10" s="86"/>
      <c r="KYQ10" s="86"/>
      <c r="KYR10" s="86"/>
      <c r="KYS10" s="86"/>
      <c r="KYT10" s="86"/>
      <c r="KYU10" s="86"/>
      <c r="KYV10" s="86"/>
      <c r="KYW10" s="86"/>
      <c r="KYX10" s="86"/>
      <c r="KYY10" s="86"/>
      <c r="KYZ10" s="86"/>
      <c r="KZA10" s="86"/>
      <c r="KZB10" s="86"/>
      <c r="KZC10" s="86"/>
      <c r="KZD10" s="86"/>
      <c r="KZE10" s="86"/>
      <c r="KZF10" s="86"/>
      <c r="KZG10" s="86"/>
      <c r="KZH10" s="86"/>
      <c r="KZI10" s="86"/>
      <c r="KZJ10" s="86"/>
      <c r="KZK10" s="86"/>
      <c r="KZL10" s="86"/>
      <c r="KZM10" s="86"/>
      <c r="KZN10" s="86"/>
      <c r="KZO10" s="86"/>
      <c r="KZP10" s="86"/>
      <c r="KZQ10" s="86"/>
      <c r="KZR10" s="86"/>
      <c r="KZS10" s="86"/>
      <c r="KZT10" s="86"/>
      <c r="KZU10" s="86"/>
      <c r="KZV10" s="86"/>
      <c r="KZW10" s="86"/>
      <c r="KZX10" s="86"/>
      <c r="KZY10" s="86"/>
      <c r="KZZ10" s="86"/>
      <c r="LAA10" s="86"/>
      <c r="LAB10" s="86"/>
      <c r="LAC10" s="86"/>
      <c r="LAD10" s="86"/>
      <c r="LAE10" s="86"/>
      <c r="LAF10" s="86"/>
      <c r="LAG10" s="86"/>
      <c r="LAH10" s="86"/>
      <c r="LAI10" s="86"/>
      <c r="LAJ10" s="86"/>
      <c r="LAK10" s="86"/>
      <c r="LAL10" s="86"/>
      <c r="LAM10" s="86"/>
      <c r="LAN10" s="86"/>
      <c r="LAO10" s="86"/>
      <c r="LAP10" s="86"/>
      <c r="LAQ10" s="86"/>
      <c r="LAR10" s="86"/>
      <c r="LAS10" s="86"/>
      <c r="LAT10" s="86"/>
      <c r="LAU10" s="86"/>
      <c r="LAV10" s="86"/>
      <c r="LAW10" s="86"/>
      <c r="LAX10" s="86"/>
      <c r="LAY10" s="86"/>
      <c r="LAZ10" s="86"/>
      <c r="LBA10" s="86"/>
      <c r="LBB10" s="86"/>
      <c r="LBC10" s="86"/>
      <c r="LBD10" s="86"/>
      <c r="LBE10" s="86"/>
      <c r="LBF10" s="86"/>
      <c r="LBG10" s="86"/>
      <c r="LBH10" s="86"/>
      <c r="LBI10" s="86"/>
      <c r="LBJ10" s="86"/>
      <c r="LBK10" s="86"/>
      <c r="LBL10" s="86"/>
      <c r="LBM10" s="86"/>
      <c r="LBN10" s="86"/>
      <c r="LBO10" s="86"/>
      <c r="LBP10" s="86"/>
      <c r="LBQ10" s="86"/>
      <c r="LBR10" s="86"/>
      <c r="LBS10" s="86"/>
      <c r="LBT10" s="86"/>
      <c r="LBU10" s="86"/>
      <c r="LBV10" s="86"/>
      <c r="LBW10" s="86"/>
      <c r="LBX10" s="86"/>
      <c r="LBY10" s="86"/>
      <c r="LBZ10" s="86"/>
      <c r="LCA10" s="86"/>
      <c r="LCB10" s="86"/>
      <c r="LCC10" s="86"/>
      <c r="LCD10" s="86"/>
      <c r="LCE10" s="86"/>
      <c r="LCF10" s="86"/>
      <c r="LCG10" s="86"/>
      <c r="LCH10" s="86"/>
      <c r="LCI10" s="86"/>
      <c r="LCJ10" s="86"/>
      <c r="LCK10" s="86"/>
      <c r="LCL10" s="86"/>
      <c r="LCM10" s="86"/>
      <c r="LCN10" s="86"/>
      <c r="LCO10" s="86"/>
      <c r="LCP10" s="86"/>
      <c r="LCQ10" s="86"/>
      <c r="LCR10" s="86"/>
      <c r="LCS10" s="86"/>
      <c r="LCT10" s="86"/>
      <c r="LCU10" s="86"/>
      <c r="LCV10" s="86"/>
      <c r="LCW10" s="86"/>
      <c r="LCX10" s="86"/>
      <c r="LCY10" s="86"/>
      <c r="LCZ10" s="86"/>
      <c r="LDA10" s="86"/>
      <c r="LDB10" s="86"/>
      <c r="LDC10" s="86"/>
      <c r="LDD10" s="86"/>
      <c r="LDE10" s="86"/>
      <c r="LDF10" s="86"/>
      <c r="LDG10" s="86"/>
      <c r="LDH10" s="86"/>
      <c r="LDI10" s="86"/>
      <c r="LDJ10" s="86"/>
      <c r="LDK10" s="86"/>
      <c r="LDL10" s="86"/>
      <c r="LDM10" s="86"/>
      <c r="LDN10" s="86"/>
      <c r="LDO10" s="86"/>
      <c r="LDP10" s="86"/>
      <c r="LDQ10" s="86"/>
      <c r="LDR10" s="86"/>
      <c r="LDS10" s="86"/>
      <c r="LDT10" s="86"/>
      <c r="LDU10" s="86"/>
      <c r="LDV10" s="86"/>
      <c r="LDW10" s="86"/>
      <c r="LDX10" s="86"/>
      <c r="LDY10" s="86"/>
      <c r="LDZ10" s="86"/>
      <c r="LEA10" s="86"/>
      <c r="LEB10" s="86"/>
      <c r="LEC10" s="86"/>
      <c r="LED10" s="86"/>
      <c r="LEE10" s="86"/>
      <c r="LEF10" s="86"/>
      <c r="LEG10" s="86"/>
      <c r="LEH10" s="86"/>
      <c r="LEI10" s="86"/>
      <c r="LEJ10" s="86"/>
      <c r="LEK10" s="86"/>
      <c r="LEL10" s="86"/>
      <c r="LEM10" s="86"/>
      <c r="LEN10" s="86"/>
      <c r="LEO10" s="86"/>
      <c r="LEP10" s="86"/>
      <c r="LEQ10" s="86"/>
      <c r="LER10" s="86"/>
      <c r="LES10" s="86"/>
      <c r="LET10" s="86"/>
      <c r="LEU10" s="86"/>
      <c r="LEV10" s="86"/>
      <c r="LEW10" s="86"/>
      <c r="LEX10" s="86"/>
      <c r="LEY10" s="86"/>
      <c r="LEZ10" s="86"/>
      <c r="LFA10" s="86"/>
      <c r="LFB10" s="86"/>
      <c r="LFC10" s="86"/>
      <c r="LFD10" s="86"/>
      <c r="LFE10" s="86"/>
      <c r="LFF10" s="86"/>
      <c r="LFG10" s="86"/>
      <c r="LFH10" s="86"/>
      <c r="LFI10" s="86"/>
      <c r="LFJ10" s="86"/>
      <c r="LFK10" s="86"/>
      <c r="LFL10" s="86"/>
      <c r="LFM10" s="86"/>
      <c r="LFN10" s="86"/>
      <c r="LFO10" s="86"/>
      <c r="LFP10" s="86"/>
      <c r="LFQ10" s="86"/>
      <c r="LFR10" s="86"/>
      <c r="LFS10" s="86"/>
      <c r="LFT10" s="86"/>
      <c r="LFU10" s="86"/>
      <c r="LFV10" s="86"/>
      <c r="LFW10" s="86"/>
      <c r="LFX10" s="86"/>
      <c r="LFY10" s="86"/>
      <c r="LFZ10" s="86"/>
      <c r="LGA10" s="86"/>
      <c r="LGB10" s="86"/>
      <c r="LGC10" s="86"/>
      <c r="LGD10" s="86"/>
      <c r="LGE10" s="86"/>
      <c r="LGF10" s="86"/>
      <c r="LGG10" s="86"/>
      <c r="LGH10" s="86"/>
      <c r="LGI10" s="86"/>
      <c r="LGJ10" s="86"/>
      <c r="LGK10" s="86"/>
      <c r="LGL10" s="86"/>
      <c r="LGM10" s="86"/>
      <c r="LGN10" s="86"/>
      <c r="LGO10" s="86"/>
      <c r="LGP10" s="86"/>
      <c r="LGQ10" s="86"/>
      <c r="LGR10" s="86"/>
      <c r="LGS10" s="86"/>
      <c r="LGT10" s="86"/>
      <c r="LGU10" s="86"/>
      <c r="LGV10" s="86"/>
      <c r="LGW10" s="86"/>
      <c r="LGX10" s="86"/>
      <c r="LGY10" s="86"/>
      <c r="LGZ10" s="86"/>
      <c r="LHA10" s="86"/>
      <c r="LHB10" s="86"/>
      <c r="LHC10" s="86"/>
      <c r="LHD10" s="86"/>
      <c r="LHE10" s="86"/>
      <c r="LHF10" s="86"/>
      <c r="LHG10" s="86"/>
      <c r="LHH10" s="86"/>
      <c r="LHI10" s="86"/>
      <c r="LHJ10" s="86"/>
      <c r="LHK10" s="86"/>
      <c r="LHL10" s="86"/>
      <c r="LHM10" s="86"/>
      <c r="LHN10" s="86"/>
      <c r="LHO10" s="86"/>
      <c r="LHP10" s="86"/>
      <c r="LHQ10" s="86"/>
      <c r="LHR10" s="86"/>
      <c r="LHS10" s="86"/>
      <c r="LHT10" s="86"/>
      <c r="LHU10" s="86"/>
      <c r="LHV10" s="86"/>
      <c r="LHW10" s="86"/>
      <c r="LHX10" s="86"/>
      <c r="LHY10" s="86"/>
      <c r="LHZ10" s="86"/>
      <c r="LIA10" s="86"/>
      <c r="LIB10" s="86"/>
      <c r="LIC10" s="86"/>
      <c r="LID10" s="86"/>
      <c r="LIE10" s="86"/>
      <c r="LIF10" s="86"/>
      <c r="LIG10" s="86"/>
      <c r="LIH10" s="86"/>
      <c r="LII10" s="86"/>
      <c r="LIJ10" s="86"/>
      <c r="LIK10" s="86"/>
      <c r="LIL10" s="86"/>
      <c r="LIM10" s="86"/>
      <c r="LIN10" s="86"/>
      <c r="LIO10" s="86"/>
      <c r="LIP10" s="86"/>
      <c r="LIQ10" s="86"/>
      <c r="LIR10" s="86"/>
      <c r="LIS10" s="86"/>
      <c r="LIT10" s="86"/>
      <c r="LIU10" s="86"/>
      <c r="LIV10" s="86"/>
      <c r="LIW10" s="86"/>
      <c r="LIX10" s="86"/>
      <c r="LIY10" s="86"/>
      <c r="LIZ10" s="86"/>
      <c r="LJA10" s="86"/>
      <c r="LJB10" s="86"/>
      <c r="LJC10" s="86"/>
      <c r="LJD10" s="86"/>
      <c r="LJE10" s="86"/>
      <c r="LJF10" s="86"/>
      <c r="LJG10" s="86"/>
      <c r="LJH10" s="86"/>
      <c r="LJI10" s="86"/>
      <c r="LJJ10" s="86"/>
      <c r="LJK10" s="86"/>
      <c r="LJL10" s="86"/>
      <c r="LJM10" s="86"/>
      <c r="LJN10" s="86"/>
      <c r="LJO10" s="86"/>
      <c r="LJP10" s="86"/>
      <c r="LJQ10" s="86"/>
      <c r="LJR10" s="86"/>
      <c r="LJS10" s="86"/>
      <c r="LJT10" s="86"/>
      <c r="LJU10" s="86"/>
      <c r="LJV10" s="86"/>
      <c r="LJW10" s="86"/>
      <c r="LJX10" s="86"/>
      <c r="LJY10" s="86"/>
      <c r="LJZ10" s="86"/>
      <c r="LKA10" s="86"/>
      <c r="LKB10" s="86"/>
      <c r="LKC10" s="86"/>
      <c r="LKD10" s="86"/>
      <c r="LKE10" s="86"/>
      <c r="LKF10" s="86"/>
      <c r="LKG10" s="86"/>
      <c r="LKH10" s="86"/>
      <c r="LKI10" s="86"/>
      <c r="LKJ10" s="86"/>
      <c r="LKK10" s="86"/>
      <c r="LKL10" s="86"/>
      <c r="LKM10" s="86"/>
      <c r="LKN10" s="86"/>
      <c r="LKO10" s="86"/>
      <c r="LKP10" s="86"/>
      <c r="LKQ10" s="86"/>
      <c r="LKR10" s="86"/>
      <c r="LKS10" s="86"/>
      <c r="LKT10" s="86"/>
      <c r="LKU10" s="86"/>
      <c r="LKV10" s="86"/>
      <c r="LKW10" s="86"/>
      <c r="LKX10" s="86"/>
      <c r="LKY10" s="86"/>
      <c r="LKZ10" s="86"/>
      <c r="LLA10" s="86"/>
      <c r="LLB10" s="86"/>
      <c r="LLC10" s="86"/>
      <c r="LLD10" s="86"/>
      <c r="LLE10" s="86"/>
      <c r="LLF10" s="86"/>
      <c r="LLG10" s="86"/>
      <c r="LLH10" s="86"/>
      <c r="LLI10" s="86"/>
      <c r="LLJ10" s="86"/>
      <c r="LLK10" s="86"/>
      <c r="LLL10" s="86"/>
      <c r="LLM10" s="86"/>
      <c r="LLN10" s="86"/>
      <c r="LLO10" s="86"/>
      <c r="LLP10" s="86"/>
      <c r="LLQ10" s="86"/>
      <c r="LLR10" s="86"/>
      <c r="LLS10" s="86"/>
      <c r="LLT10" s="86"/>
      <c r="LLU10" s="86"/>
      <c r="LLV10" s="86"/>
      <c r="LLW10" s="86"/>
      <c r="LLX10" s="86"/>
      <c r="LLY10" s="86"/>
      <c r="LLZ10" s="86"/>
      <c r="LMA10" s="86"/>
      <c r="LMB10" s="86"/>
      <c r="LMC10" s="86"/>
      <c r="LMD10" s="86"/>
      <c r="LME10" s="86"/>
      <c r="LMF10" s="86"/>
      <c r="LMG10" s="86"/>
      <c r="LMH10" s="86"/>
      <c r="LMI10" s="86"/>
      <c r="LMJ10" s="86"/>
      <c r="LMK10" s="86"/>
      <c r="LML10" s="86"/>
      <c r="LMM10" s="86"/>
      <c r="LMN10" s="86"/>
      <c r="LMO10" s="86"/>
      <c r="LMP10" s="86"/>
      <c r="LMQ10" s="86"/>
      <c r="LMR10" s="86"/>
      <c r="LMS10" s="86"/>
      <c r="LMT10" s="86"/>
      <c r="LMU10" s="86"/>
      <c r="LMV10" s="86"/>
      <c r="LMW10" s="86"/>
      <c r="LMX10" s="86"/>
      <c r="LMY10" s="86"/>
      <c r="LMZ10" s="86"/>
      <c r="LNA10" s="86"/>
      <c r="LNB10" s="86"/>
      <c r="LNC10" s="86"/>
      <c r="LND10" s="86"/>
      <c r="LNE10" s="86"/>
      <c r="LNF10" s="86"/>
      <c r="LNG10" s="86"/>
      <c r="LNH10" s="86"/>
      <c r="LNI10" s="86"/>
      <c r="LNJ10" s="86"/>
      <c r="LNK10" s="86"/>
      <c r="LNL10" s="86"/>
      <c r="LNM10" s="86"/>
      <c r="LNN10" s="86"/>
      <c r="LNO10" s="86"/>
      <c r="LNP10" s="86"/>
      <c r="LNQ10" s="86"/>
      <c r="LNR10" s="86"/>
      <c r="LNS10" s="86"/>
      <c r="LNT10" s="86"/>
      <c r="LNU10" s="86"/>
      <c r="LNV10" s="86"/>
      <c r="LNW10" s="86"/>
      <c r="LNX10" s="86"/>
      <c r="LNY10" s="86"/>
      <c r="LNZ10" s="86"/>
      <c r="LOA10" s="86"/>
      <c r="LOB10" s="86"/>
      <c r="LOC10" s="86"/>
      <c r="LOD10" s="86"/>
      <c r="LOE10" s="86"/>
      <c r="LOF10" s="86"/>
      <c r="LOG10" s="86"/>
      <c r="LOH10" s="86"/>
      <c r="LOI10" s="86"/>
      <c r="LOJ10" s="86"/>
      <c r="LOK10" s="86"/>
      <c r="LOL10" s="86"/>
      <c r="LOM10" s="86"/>
      <c r="LON10" s="86"/>
      <c r="LOO10" s="86"/>
      <c r="LOP10" s="86"/>
      <c r="LOQ10" s="86"/>
      <c r="LOR10" s="86"/>
      <c r="LOS10" s="86"/>
      <c r="LOT10" s="86"/>
      <c r="LOU10" s="86"/>
      <c r="LOV10" s="86"/>
      <c r="LOW10" s="86"/>
      <c r="LOX10" s="86"/>
      <c r="LOY10" s="86"/>
      <c r="LOZ10" s="86"/>
      <c r="LPA10" s="86"/>
      <c r="LPB10" s="86"/>
      <c r="LPC10" s="86"/>
      <c r="LPD10" s="86"/>
      <c r="LPE10" s="86"/>
      <c r="LPF10" s="86"/>
      <c r="LPG10" s="86"/>
      <c r="LPH10" s="86"/>
      <c r="LPI10" s="86"/>
      <c r="LPJ10" s="86"/>
      <c r="LPK10" s="86"/>
      <c r="LPL10" s="86"/>
      <c r="LPM10" s="86"/>
      <c r="LPN10" s="86"/>
      <c r="LPO10" s="86"/>
      <c r="LPP10" s="86"/>
      <c r="LPQ10" s="86"/>
      <c r="LPR10" s="86"/>
      <c r="LPS10" s="86"/>
      <c r="LPT10" s="86"/>
      <c r="LPU10" s="86"/>
      <c r="LPV10" s="86"/>
      <c r="LPW10" s="86"/>
      <c r="LPX10" s="86"/>
      <c r="LPY10" s="86"/>
      <c r="LPZ10" s="86"/>
      <c r="LQA10" s="86"/>
      <c r="LQB10" s="86"/>
      <c r="LQC10" s="86"/>
      <c r="LQD10" s="86"/>
      <c r="LQE10" s="86"/>
      <c r="LQF10" s="86"/>
      <c r="LQG10" s="86"/>
      <c r="LQH10" s="86"/>
      <c r="LQI10" s="86"/>
      <c r="LQJ10" s="86"/>
      <c r="LQK10" s="86"/>
      <c r="LQL10" s="86"/>
      <c r="LQM10" s="86"/>
      <c r="LQN10" s="86"/>
      <c r="LQO10" s="86"/>
      <c r="LQP10" s="86"/>
      <c r="LQQ10" s="86"/>
      <c r="LQR10" s="86"/>
      <c r="LQS10" s="86"/>
      <c r="LQT10" s="86"/>
      <c r="LQU10" s="86"/>
      <c r="LQV10" s="86"/>
      <c r="LQW10" s="86"/>
      <c r="LQX10" s="86"/>
      <c r="LQY10" s="86"/>
      <c r="LQZ10" s="86"/>
      <c r="LRA10" s="86"/>
      <c r="LRB10" s="86"/>
      <c r="LRC10" s="86"/>
      <c r="LRD10" s="86"/>
      <c r="LRE10" s="86"/>
      <c r="LRF10" s="86"/>
      <c r="LRG10" s="86"/>
      <c r="LRH10" s="86"/>
      <c r="LRI10" s="86"/>
      <c r="LRJ10" s="86"/>
      <c r="LRK10" s="86"/>
      <c r="LRL10" s="86"/>
      <c r="LRM10" s="86"/>
      <c r="LRN10" s="86"/>
      <c r="LRO10" s="86"/>
      <c r="LRP10" s="86"/>
      <c r="LRQ10" s="86"/>
      <c r="LRR10" s="86"/>
      <c r="LRS10" s="86"/>
      <c r="LRT10" s="86"/>
      <c r="LRU10" s="86"/>
      <c r="LRV10" s="86"/>
      <c r="LRW10" s="86"/>
      <c r="LRX10" s="86"/>
      <c r="LRY10" s="86"/>
      <c r="LRZ10" s="86"/>
      <c r="LSA10" s="86"/>
      <c r="LSB10" s="86"/>
      <c r="LSC10" s="86"/>
      <c r="LSD10" s="86"/>
      <c r="LSE10" s="86"/>
      <c r="LSF10" s="86"/>
      <c r="LSG10" s="86"/>
      <c r="LSH10" s="86"/>
      <c r="LSI10" s="86"/>
      <c r="LSJ10" s="86"/>
      <c r="LSK10" s="86"/>
      <c r="LSL10" s="86"/>
      <c r="LSM10" s="86"/>
      <c r="LSN10" s="86"/>
      <c r="LSO10" s="86"/>
      <c r="LSP10" s="86"/>
      <c r="LSQ10" s="86"/>
      <c r="LSR10" s="86"/>
      <c r="LSS10" s="86"/>
      <c r="LST10" s="86"/>
      <c r="LSU10" s="86"/>
      <c r="LSV10" s="86"/>
      <c r="LSW10" s="86"/>
      <c r="LSX10" s="86"/>
      <c r="LSY10" s="86"/>
      <c r="LSZ10" s="86"/>
      <c r="LTA10" s="86"/>
      <c r="LTB10" s="86"/>
      <c r="LTC10" s="86"/>
      <c r="LTD10" s="86"/>
      <c r="LTE10" s="86"/>
      <c r="LTF10" s="86"/>
      <c r="LTG10" s="86"/>
      <c r="LTH10" s="86"/>
      <c r="LTI10" s="86"/>
      <c r="LTJ10" s="86"/>
      <c r="LTK10" s="86"/>
      <c r="LTL10" s="86"/>
      <c r="LTM10" s="86"/>
      <c r="LTN10" s="86"/>
      <c r="LTO10" s="86"/>
      <c r="LTP10" s="86"/>
      <c r="LTQ10" s="86"/>
      <c r="LTR10" s="86"/>
      <c r="LTS10" s="86"/>
      <c r="LTT10" s="86"/>
      <c r="LTU10" s="86"/>
      <c r="LTV10" s="86"/>
      <c r="LTW10" s="86"/>
      <c r="LTX10" s="86"/>
      <c r="LTY10" s="86"/>
      <c r="LTZ10" s="86"/>
      <c r="LUA10" s="86"/>
      <c r="LUB10" s="86"/>
      <c r="LUC10" s="86"/>
      <c r="LUD10" s="86"/>
      <c r="LUE10" s="86"/>
      <c r="LUF10" s="86"/>
      <c r="LUG10" s="86"/>
      <c r="LUH10" s="86"/>
      <c r="LUI10" s="86"/>
      <c r="LUJ10" s="86"/>
      <c r="LUK10" s="86"/>
      <c r="LUL10" s="86"/>
      <c r="LUM10" s="86"/>
      <c r="LUN10" s="86"/>
      <c r="LUO10" s="86"/>
      <c r="LUP10" s="86"/>
      <c r="LUQ10" s="86"/>
      <c r="LUR10" s="86"/>
      <c r="LUS10" s="86"/>
      <c r="LUT10" s="86"/>
      <c r="LUU10" s="86"/>
      <c r="LUV10" s="86"/>
      <c r="LUW10" s="86"/>
      <c r="LUX10" s="86"/>
      <c r="LUY10" s="86"/>
      <c r="LUZ10" s="86"/>
      <c r="LVA10" s="86"/>
      <c r="LVB10" s="86"/>
      <c r="LVC10" s="86"/>
      <c r="LVD10" s="86"/>
      <c r="LVE10" s="86"/>
      <c r="LVF10" s="86"/>
      <c r="LVG10" s="86"/>
      <c r="LVH10" s="86"/>
      <c r="LVI10" s="86"/>
      <c r="LVJ10" s="86"/>
      <c r="LVK10" s="86"/>
      <c r="LVL10" s="86"/>
      <c r="LVM10" s="86"/>
      <c r="LVN10" s="86"/>
      <c r="LVO10" s="86"/>
      <c r="LVP10" s="86"/>
      <c r="LVQ10" s="86"/>
      <c r="LVR10" s="86"/>
      <c r="LVS10" s="86"/>
      <c r="LVT10" s="86"/>
      <c r="LVU10" s="86"/>
      <c r="LVV10" s="86"/>
      <c r="LVW10" s="86"/>
      <c r="LVX10" s="86"/>
      <c r="LVY10" s="86"/>
      <c r="LVZ10" s="86"/>
      <c r="LWA10" s="86"/>
      <c r="LWB10" s="86"/>
      <c r="LWC10" s="86"/>
      <c r="LWD10" s="86"/>
      <c r="LWE10" s="86"/>
      <c r="LWF10" s="86"/>
      <c r="LWG10" s="86"/>
      <c r="LWH10" s="86"/>
      <c r="LWI10" s="86"/>
      <c r="LWJ10" s="86"/>
      <c r="LWK10" s="86"/>
      <c r="LWL10" s="86"/>
      <c r="LWM10" s="86"/>
      <c r="LWN10" s="86"/>
      <c r="LWO10" s="86"/>
      <c r="LWP10" s="86"/>
      <c r="LWQ10" s="86"/>
      <c r="LWR10" s="86"/>
      <c r="LWS10" s="86"/>
      <c r="LWT10" s="86"/>
      <c r="LWU10" s="86"/>
      <c r="LWV10" s="86"/>
      <c r="LWW10" s="86"/>
      <c r="LWX10" s="86"/>
      <c r="LWY10" s="86"/>
      <c r="LWZ10" s="86"/>
      <c r="LXA10" s="86"/>
      <c r="LXB10" s="86"/>
      <c r="LXC10" s="86"/>
      <c r="LXD10" s="86"/>
      <c r="LXE10" s="86"/>
      <c r="LXF10" s="86"/>
      <c r="LXG10" s="86"/>
      <c r="LXH10" s="86"/>
      <c r="LXI10" s="86"/>
      <c r="LXJ10" s="86"/>
      <c r="LXK10" s="86"/>
      <c r="LXL10" s="86"/>
      <c r="LXM10" s="86"/>
      <c r="LXN10" s="86"/>
      <c r="LXO10" s="86"/>
      <c r="LXP10" s="86"/>
      <c r="LXQ10" s="86"/>
      <c r="LXR10" s="86"/>
      <c r="LXS10" s="86"/>
      <c r="LXT10" s="86"/>
      <c r="LXU10" s="86"/>
      <c r="LXV10" s="86"/>
      <c r="LXW10" s="86"/>
      <c r="LXX10" s="86"/>
      <c r="LXY10" s="86"/>
      <c r="LXZ10" s="86"/>
      <c r="LYA10" s="86"/>
      <c r="LYB10" s="86"/>
      <c r="LYC10" s="86"/>
      <c r="LYD10" s="86"/>
      <c r="LYE10" s="86"/>
      <c r="LYF10" s="86"/>
      <c r="LYG10" s="86"/>
      <c r="LYH10" s="86"/>
      <c r="LYI10" s="86"/>
      <c r="LYJ10" s="86"/>
      <c r="LYK10" s="86"/>
      <c r="LYL10" s="86"/>
      <c r="LYM10" s="86"/>
      <c r="LYN10" s="86"/>
      <c r="LYO10" s="86"/>
      <c r="LYP10" s="86"/>
      <c r="LYQ10" s="86"/>
      <c r="LYR10" s="86"/>
      <c r="LYS10" s="86"/>
      <c r="LYT10" s="86"/>
      <c r="LYU10" s="86"/>
      <c r="LYV10" s="86"/>
      <c r="LYW10" s="86"/>
      <c r="LYX10" s="86"/>
      <c r="LYY10" s="86"/>
      <c r="LYZ10" s="86"/>
      <c r="LZA10" s="86"/>
      <c r="LZB10" s="86"/>
      <c r="LZC10" s="86"/>
      <c r="LZD10" s="86"/>
      <c r="LZE10" s="86"/>
      <c r="LZF10" s="86"/>
      <c r="LZG10" s="86"/>
      <c r="LZH10" s="86"/>
      <c r="LZI10" s="86"/>
      <c r="LZJ10" s="86"/>
      <c r="LZK10" s="86"/>
      <c r="LZL10" s="86"/>
      <c r="LZM10" s="86"/>
      <c r="LZN10" s="86"/>
      <c r="LZO10" s="86"/>
      <c r="LZP10" s="86"/>
      <c r="LZQ10" s="86"/>
      <c r="LZR10" s="86"/>
      <c r="LZS10" s="86"/>
      <c r="LZT10" s="86"/>
      <c r="LZU10" s="86"/>
      <c r="LZV10" s="86"/>
      <c r="LZW10" s="86"/>
      <c r="LZX10" s="86"/>
      <c r="LZY10" s="86"/>
      <c r="LZZ10" s="86"/>
      <c r="MAA10" s="86"/>
      <c r="MAB10" s="86"/>
      <c r="MAC10" s="86"/>
      <c r="MAD10" s="86"/>
      <c r="MAE10" s="86"/>
      <c r="MAF10" s="86"/>
      <c r="MAG10" s="86"/>
      <c r="MAH10" s="86"/>
      <c r="MAI10" s="86"/>
      <c r="MAJ10" s="86"/>
      <c r="MAK10" s="86"/>
      <c r="MAL10" s="86"/>
      <c r="MAM10" s="86"/>
      <c r="MAN10" s="86"/>
      <c r="MAO10" s="86"/>
      <c r="MAP10" s="86"/>
      <c r="MAQ10" s="86"/>
      <c r="MAR10" s="86"/>
      <c r="MAS10" s="86"/>
      <c r="MAT10" s="86"/>
      <c r="MAU10" s="86"/>
      <c r="MAV10" s="86"/>
      <c r="MAW10" s="86"/>
      <c r="MAX10" s="86"/>
      <c r="MAY10" s="86"/>
      <c r="MAZ10" s="86"/>
      <c r="MBA10" s="86"/>
      <c r="MBB10" s="86"/>
      <c r="MBC10" s="86"/>
      <c r="MBD10" s="86"/>
      <c r="MBE10" s="86"/>
      <c r="MBF10" s="86"/>
      <c r="MBG10" s="86"/>
      <c r="MBH10" s="86"/>
      <c r="MBI10" s="86"/>
      <c r="MBJ10" s="86"/>
      <c r="MBK10" s="86"/>
      <c r="MBL10" s="86"/>
      <c r="MBM10" s="86"/>
      <c r="MBN10" s="86"/>
      <c r="MBO10" s="86"/>
      <c r="MBP10" s="86"/>
      <c r="MBQ10" s="86"/>
      <c r="MBR10" s="86"/>
      <c r="MBS10" s="86"/>
      <c r="MBT10" s="86"/>
      <c r="MBU10" s="86"/>
      <c r="MBV10" s="86"/>
      <c r="MBW10" s="86"/>
      <c r="MBX10" s="86"/>
      <c r="MBY10" s="86"/>
      <c r="MBZ10" s="86"/>
      <c r="MCA10" s="86"/>
      <c r="MCB10" s="86"/>
      <c r="MCC10" s="86"/>
      <c r="MCD10" s="86"/>
      <c r="MCE10" s="86"/>
      <c r="MCF10" s="86"/>
      <c r="MCG10" s="86"/>
      <c r="MCH10" s="86"/>
      <c r="MCI10" s="86"/>
      <c r="MCJ10" s="86"/>
      <c r="MCK10" s="86"/>
      <c r="MCL10" s="86"/>
      <c r="MCM10" s="86"/>
      <c r="MCN10" s="86"/>
      <c r="MCO10" s="86"/>
      <c r="MCP10" s="86"/>
      <c r="MCQ10" s="86"/>
      <c r="MCR10" s="86"/>
      <c r="MCS10" s="86"/>
      <c r="MCT10" s="86"/>
      <c r="MCU10" s="86"/>
      <c r="MCV10" s="86"/>
      <c r="MCW10" s="86"/>
      <c r="MCX10" s="86"/>
      <c r="MCY10" s="86"/>
      <c r="MCZ10" s="86"/>
      <c r="MDA10" s="86"/>
      <c r="MDB10" s="86"/>
      <c r="MDC10" s="86"/>
      <c r="MDD10" s="86"/>
      <c r="MDE10" s="86"/>
      <c r="MDF10" s="86"/>
      <c r="MDG10" s="86"/>
      <c r="MDH10" s="86"/>
      <c r="MDI10" s="86"/>
      <c r="MDJ10" s="86"/>
      <c r="MDK10" s="86"/>
      <c r="MDL10" s="86"/>
      <c r="MDM10" s="86"/>
      <c r="MDN10" s="86"/>
      <c r="MDO10" s="86"/>
      <c r="MDP10" s="86"/>
      <c r="MDQ10" s="86"/>
      <c r="MDR10" s="86"/>
      <c r="MDS10" s="86"/>
      <c r="MDT10" s="86"/>
      <c r="MDU10" s="86"/>
      <c r="MDV10" s="86"/>
      <c r="MDW10" s="86"/>
      <c r="MDX10" s="86"/>
      <c r="MDY10" s="86"/>
      <c r="MDZ10" s="86"/>
      <c r="MEA10" s="86"/>
      <c r="MEB10" s="86"/>
      <c r="MEC10" s="86"/>
      <c r="MED10" s="86"/>
      <c r="MEE10" s="86"/>
      <c r="MEF10" s="86"/>
      <c r="MEG10" s="86"/>
      <c r="MEH10" s="86"/>
      <c r="MEI10" s="86"/>
      <c r="MEJ10" s="86"/>
      <c r="MEK10" s="86"/>
      <c r="MEL10" s="86"/>
      <c r="MEM10" s="86"/>
      <c r="MEN10" s="86"/>
      <c r="MEO10" s="86"/>
      <c r="MEP10" s="86"/>
      <c r="MEQ10" s="86"/>
      <c r="MER10" s="86"/>
      <c r="MES10" s="86"/>
      <c r="MET10" s="86"/>
      <c r="MEU10" s="86"/>
      <c r="MEV10" s="86"/>
      <c r="MEW10" s="86"/>
      <c r="MEX10" s="86"/>
      <c r="MEY10" s="86"/>
      <c r="MEZ10" s="86"/>
      <c r="MFA10" s="86"/>
      <c r="MFB10" s="86"/>
      <c r="MFC10" s="86"/>
      <c r="MFD10" s="86"/>
      <c r="MFE10" s="86"/>
      <c r="MFF10" s="86"/>
      <c r="MFG10" s="86"/>
      <c r="MFH10" s="86"/>
      <c r="MFI10" s="86"/>
      <c r="MFJ10" s="86"/>
      <c r="MFK10" s="86"/>
      <c r="MFL10" s="86"/>
      <c r="MFM10" s="86"/>
      <c r="MFN10" s="86"/>
      <c r="MFO10" s="86"/>
      <c r="MFP10" s="86"/>
      <c r="MFQ10" s="86"/>
      <c r="MFR10" s="86"/>
      <c r="MFS10" s="86"/>
      <c r="MFT10" s="86"/>
      <c r="MFU10" s="86"/>
      <c r="MFV10" s="86"/>
      <c r="MFW10" s="86"/>
      <c r="MFX10" s="86"/>
      <c r="MFY10" s="86"/>
      <c r="MFZ10" s="86"/>
      <c r="MGA10" s="86"/>
      <c r="MGB10" s="86"/>
      <c r="MGC10" s="86"/>
      <c r="MGD10" s="86"/>
      <c r="MGE10" s="86"/>
      <c r="MGF10" s="86"/>
      <c r="MGG10" s="86"/>
      <c r="MGH10" s="86"/>
      <c r="MGI10" s="86"/>
      <c r="MGJ10" s="86"/>
      <c r="MGK10" s="86"/>
      <c r="MGL10" s="86"/>
      <c r="MGM10" s="86"/>
      <c r="MGN10" s="86"/>
      <c r="MGO10" s="86"/>
      <c r="MGP10" s="86"/>
      <c r="MGQ10" s="86"/>
      <c r="MGR10" s="86"/>
      <c r="MGS10" s="86"/>
      <c r="MGT10" s="86"/>
      <c r="MGU10" s="86"/>
      <c r="MGV10" s="86"/>
      <c r="MGW10" s="86"/>
      <c r="MGX10" s="86"/>
      <c r="MGY10" s="86"/>
      <c r="MGZ10" s="86"/>
      <c r="MHA10" s="86"/>
      <c r="MHB10" s="86"/>
      <c r="MHC10" s="86"/>
      <c r="MHD10" s="86"/>
      <c r="MHE10" s="86"/>
      <c r="MHF10" s="86"/>
      <c r="MHG10" s="86"/>
      <c r="MHH10" s="86"/>
      <c r="MHI10" s="86"/>
      <c r="MHJ10" s="86"/>
      <c r="MHK10" s="86"/>
      <c r="MHL10" s="86"/>
      <c r="MHM10" s="86"/>
      <c r="MHN10" s="86"/>
      <c r="MHO10" s="86"/>
      <c r="MHP10" s="86"/>
      <c r="MHQ10" s="86"/>
      <c r="MHR10" s="86"/>
      <c r="MHS10" s="86"/>
      <c r="MHT10" s="86"/>
      <c r="MHU10" s="86"/>
      <c r="MHV10" s="86"/>
      <c r="MHW10" s="86"/>
      <c r="MHX10" s="86"/>
      <c r="MHY10" s="86"/>
      <c r="MHZ10" s="86"/>
      <c r="MIA10" s="86"/>
      <c r="MIB10" s="86"/>
      <c r="MIC10" s="86"/>
      <c r="MID10" s="86"/>
      <c r="MIE10" s="86"/>
      <c r="MIF10" s="86"/>
      <c r="MIG10" s="86"/>
      <c r="MIH10" s="86"/>
      <c r="MII10" s="86"/>
      <c r="MIJ10" s="86"/>
      <c r="MIK10" s="86"/>
      <c r="MIL10" s="86"/>
      <c r="MIM10" s="86"/>
      <c r="MIN10" s="86"/>
      <c r="MIO10" s="86"/>
      <c r="MIP10" s="86"/>
      <c r="MIQ10" s="86"/>
      <c r="MIR10" s="86"/>
      <c r="MIS10" s="86"/>
      <c r="MIT10" s="86"/>
      <c r="MIU10" s="86"/>
      <c r="MIV10" s="86"/>
      <c r="MIW10" s="86"/>
      <c r="MIX10" s="86"/>
      <c r="MIY10" s="86"/>
      <c r="MIZ10" s="86"/>
      <c r="MJA10" s="86"/>
      <c r="MJB10" s="86"/>
      <c r="MJC10" s="86"/>
      <c r="MJD10" s="86"/>
      <c r="MJE10" s="86"/>
      <c r="MJF10" s="86"/>
      <c r="MJG10" s="86"/>
      <c r="MJH10" s="86"/>
      <c r="MJI10" s="86"/>
      <c r="MJJ10" s="86"/>
      <c r="MJK10" s="86"/>
      <c r="MJL10" s="86"/>
      <c r="MJM10" s="86"/>
      <c r="MJN10" s="86"/>
      <c r="MJO10" s="86"/>
      <c r="MJP10" s="86"/>
      <c r="MJQ10" s="86"/>
      <c r="MJR10" s="86"/>
      <c r="MJS10" s="86"/>
      <c r="MJT10" s="86"/>
      <c r="MJU10" s="86"/>
      <c r="MJV10" s="86"/>
      <c r="MJW10" s="86"/>
      <c r="MJX10" s="86"/>
      <c r="MJY10" s="86"/>
      <c r="MJZ10" s="86"/>
      <c r="MKA10" s="86"/>
      <c r="MKB10" s="86"/>
      <c r="MKC10" s="86"/>
      <c r="MKD10" s="86"/>
      <c r="MKE10" s="86"/>
      <c r="MKF10" s="86"/>
      <c r="MKG10" s="86"/>
      <c r="MKH10" s="86"/>
      <c r="MKI10" s="86"/>
      <c r="MKJ10" s="86"/>
      <c r="MKK10" s="86"/>
      <c r="MKL10" s="86"/>
      <c r="MKM10" s="86"/>
      <c r="MKN10" s="86"/>
      <c r="MKO10" s="86"/>
      <c r="MKP10" s="86"/>
      <c r="MKQ10" s="86"/>
      <c r="MKR10" s="86"/>
      <c r="MKS10" s="86"/>
      <c r="MKT10" s="86"/>
      <c r="MKU10" s="86"/>
      <c r="MKV10" s="86"/>
      <c r="MKW10" s="86"/>
      <c r="MKX10" s="86"/>
      <c r="MKY10" s="86"/>
      <c r="MKZ10" s="86"/>
      <c r="MLA10" s="86"/>
      <c r="MLB10" s="86"/>
      <c r="MLC10" s="86"/>
      <c r="MLD10" s="86"/>
      <c r="MLE10" s="86"/>
      <c r="MLF10" s="86"/>
      <c r="MLG10" s="86"/>
      <c r="MLH10" s="86"/>
      <c r="MLI10" s="86"/>
      <c r="MLJ10" s="86"/>
      <c r="MLK10" s="86"/>
      <c r="MLL10" s="86"/>
      <c r="MLM10" s="86"/>
      <c r="MLN10" s="86"/>
      <c r="MLO10" s="86"/>
      <c r="MLP10" s="86"/>
      <c r="MLQ10" s="86"/>
      <c r="MLR10" s="86"/>
      <c r="MLS10" s="86"/>
      <c r="MLT10" s="86"/>
      <c r="MLU10" s="86"/>
      <c r="MLV10" s="86"/>
      <c r="MLW10" s="86"/>
      <c r="MLX10" s="86"/>
      <c r="MLY10" s="86"/>
      <c r="MLZ10" s="86"/>
      <c r="MMA10" s="86"/>
      <c r="MMB10" s="86"/>
      <c r="MMC10" s="86"/>
      <c r="MMD10" s="86"/>
      <c r="MME10" s="86"/>
      <c r="MMF10" s="86"/>
      <c r="MMG10" s="86"/>
      <c r="MMH10" s="86"/>
      <c r="MMI10" s="86"/>
      <c r="MMJ10" s="86"/>
      <c r="MMK10" s="86"/>
      <c r="MML10" s="86"/>
      <c r="MMM10" s="86"/>
      <c r="MMN10" s="86"/>
      <c r="MMO10" s="86"/>
      <c r="MMP10" s="86"/>
      <c r="MMQ10" s="86"/>
      <c r="MMR10" s="86"/>
      <c r="MMS10" s="86"/>
      <c r="MMT10" s="86"/>
      <c r="MMU10" s="86"/>
      <c r="MMV10" s="86"/>
      <c r="MMW10" s="86"/>
      <c r="MMX10" s="86"/>
      <c r="MMY10" s="86"/>
      <c r="MMZ10" s="86"/>
      <c r="MNA10" s="86"/>
      <c r="MNB10" s="86"/>
      <c r="MNC10" s="86"/>
      <c r="MND10" s="86"/>
      <c r="MNE10" s="86"/>
      <c r="MNF10" s="86"/>
      <c r="MNG10" s="86"/>
      <c r="MNH10" s="86"/>
      <c r="MNI10" s="86"/>
      <c r="MNJ10" s="86"/>
      <c r="MNK10" s="86"/>
      <c r="MNL10" s="86"/>
      <c r="MNM10" s="86"/>
      <c r="MNN10" s="86"/>
      <c r="MNO10" s="86"/>
      <c r="MNP10" s="86"/>
      <c r="MNQ10" s="86"/>
      <c r="MNR10" s="86"/>
      <c r="MNS10" s="86"/>
      <c r="MNT10" s="86"/>
      <c r="MNU10" s="86"/>
      <c r="MNV10" s="86"/>
      <c r="MNW10" s="86"/>
      <c r="MNX10" s="86"/>
      <c r="MNY10" s="86"/>
      <c r="MNZ10" s="86"/>
      <c r="MOA10" s="86"/>
      <c r="MOB10" s="86"/>
      <c r="MOC10" s="86"/>
      <c r="MOD10" s="86"/>
      <c r="MOE10" s="86"/>
      <c r="MOF10" s="86"/>
      <c r="MOG10" s="86"/>
      <c r="MOH10" s="86"/>
      <c r="MOI10" s="86"/>
      <c r="MOJ10" s="86"/>
      <c r="MOK10" s="86"/>
      <c r="MOL10" s="86"/>
      <c r="MOM10" s="86"/>
      <c r="MON10" s="86"/>
      <c r="MOO10" s="86"/>
      <c r="MOP10" s="86"/>
      <c r="MOQ10" s="86"/>
      <c r="MOR10" s="86"/>
      <c r="MOS10" s="86"/>
      <c r="MOT10" s="86"/>
      <c r="MOU10" s="86"/>
      <c r="MOV10" s="86"/>
      <c r="MOW10" s="86"/>
      <c r="MOX10" s="86"/>
      <c r="MOY10" s="86"/>
      <c r="MOZ10" s="86"/>
      <c r="MPA10" s="86"/>
      <c r="MPB10" s="86"/>
      <c r="MPC10" s="86"/>
      <c r="MPD10" s="86"/>
      <c r="MPE10" s="86"/>
      <c r="MPF10" s="86"/>
      <c r="MPG10" s="86"/>
      <c r="MPH10" s="86"/>
      <c r="MPI10" s="86"/>
      <c r="MPJ10" s="86"/>
      <c r="MPK10" s="86"/>
      <c r="MPL10" s="86"/>
      <c r="MPM10" s="86"/>
      <c r="MPN10" s="86"/>
      <c r="MPO10" s="86"/>
      <c r="MPP10" s="86"/>
      <c r="MPQ10" s="86"/>
      <c r="MPR10" s="86"/>
      <c r="MPS10" s="86"/>
      <c r="MPT10" s="86"/>
      <c r="MPU10" s="86"/>
      <c r="MPV10" s="86"/>
      <c r="MPW10" s="86"/>
      <c r="MPX10" s="86"/>
      <c r="MPY10" s="86"/>
      <c r="MPZ10" s="86"/>
      <c r="MQA10" s="86"/>
      <c r="MQB10" s="86"/>
      <c r="MQC10" s="86"/>
      <c r="MQD10" s="86"/>
      <c r="MQE10" s="86"/>
      <c r="MQF10" s="86"/>
      <c r="MQG10" s="86"/>
      <c r="MQH10" s="86"/>
      <c r="MQI10" s="86"/>
      <c r="MQJ10" s="86"/>
      <c r="MQK10" s="86"/>
      <c r="MQL10" s="86"/>
      <c r="MQM10" s="86"/>
      <c r="MQN10" s="86"/>
      <c r="MQO10" s="86"/>
      <c r="MQP10" s="86"/>
      <c r="MQQ10" s="86"/>
      <c r="MQR10" s="86"/>
      <c r="MQS10" s="86"/>
      <c r="MQT10" s="86"/>
      <c r="MQU10" s="86"/>
      <c r="MQV10" s="86"/>
      <c r="MQW10" s="86"/>
      <c r="MQX10" s="86"/>
      <c r="MQY10" s="86"/>
      <c r="MQZ10" s="86"/>
      <c r="MRA10" s="86"/>
      <c r="MRB10" s="86"/>
      <c r="MRC10" s="86"/>
      <c r="MRD10" s="86"/>
      <c r="MRE10" s="86"/>
      <c r="MRF10" s="86"/>
      <c r="MRG10" s="86"/>
      <c r="MRH10" s="86"/>
      <c r="MRI10" s="86"/>
      <c r="MRJ10" s="86"/>
      <c r="MRK10" s="86"/>
      <c r="MRL10" s="86"/>
      <c r="MRM10" s="86"/>
      <c r="MRN10" s="86"/>
      <c r="MRO10" s="86"/>
      <c r="MRP10" s="86"/>
      <c r="MRQ10" s="86"/>
      <c r="MRR10" s="86"/>
      <c r="MRS10" s="86"/>
      <c r="MRT10" s="86"/>
      <c r="MRU10" s="86"/>
      <c r="MRV10" s="86"/>
      <c r="MRW10" s="86"/>
      <c r="MRX10" s="86"/>
      <c r="MRY10" s="86"/>
      <c r="MRZ10" s="86"/>
      <c r="MSA10" s="86"/>
      <c r="MSB10" s="86"/>
      <c r="MSC10" s="86"/>
      <c r="MSD10" s="86"/>
      <c r="MSE10" s="86"/>
      <c r="MSF10" s="86"/>
      <c r="MSG10" s="86"/>
      <c r="MSH10" s="86"/>
      <c r="MSI10" s="86"/>
      <c r="MSJ10" s="86"/>
      <c r="MSK10" s="86"/>
      <c r="MSL10" s="86"/>
      <c r="MSM10" s="86"/>
      <c r="MSN10" s="86"/>
      <c r="MSO10" s="86"/>
      <c r="MSP10" s="86"/>
      <c r="MSQ10" s="86"/>
      <c r="MSR10" s="86"/>
      <c r="MSS10" s="86"/>
      <c r="MST10" s="86"/>
      <c r="MSU10" s="86"/>
      <c r="MSV10" s="86"/>
      <c r="MSW10" s="86"/>
      <c r="MSX10" s="86"/>
      <c r="MSY10" s="86"/>
      <c r="MSZ10" s="86"/>
      <c r="MTA10" s="86"/>
      <c r="MTB10" s="86"/>
      <c r="MTC10" s="86"/>
      <c r="MTD10" s="86"/>
      <c r="MTE10" s="86"/>
      <c r="MTF10" s="86"/>
      <c r="MTG10" s="86"/>
      <c r="MTH10" s="86"/>
      <c r="MTI10" s="86"/>
      <c r="MTJ10" s="86"/>
      <c r="MTK10" s="86"/>
      <c r="MTL10" s="86"/>
      <c r="MTM10" s="86"/>
      <c r="MTN10" s="86"/>
      <c r="MTO10" s="86"/>
      <c r="MTP10" s="86"/>
      <c r="MTQ10" s="86"/>
      <c r="MTR10" s="86"/>
      <c r="MTS10" s="86"/>
      <c r="MTT10" s="86"/>
      <c r="MTU10" s="86"/>
      <c r="MTV10" s="86"/>
      <c r="MTW10" s="86"/>
      <c r="MTX10" s="86"/>
      <c r="MTY10" s="86"/>
      <c r="MTZ10" s="86"/>
      <c r="MUA10" s="86"/>
      <c r="MUB10" s="86"/>
      <c r="MUC10" s="86"/>
      <c r="MUD10" s="86"/>
      <c r="MUE10" s="86"/>
      <c r="MUF10" s="86"/>
      <c r="MUG10" s="86"/>
      <c r="MUH10" s="86"/>
      <c r="MUI10" s="86"/>
      <c r="MUJ10" s="86"/>
      <c r="MUK10" s="86"/>
      <c r="MUL10" s="86"/>
      <c r="MUM10" s="86"/>
      <c r="MUN10" s="86"/>
      <c r="MUO10" s="86"/>
      <c r="MUP10" s="86"/>
      <c r="MUQ10" s="86"/>
      <c r="MUR10" s="86"/>
      <c r="MUS10" s="86"/>
      <c r="MUT10" s="86"/>
      <c r="MUU10" s="86"/>
      <c r="MUV10" s="86"/>
      <c r="MUW10" s="86"/>
      <c r="MUX10" s="86"/>
      <c r="MUY10" s="86"/>
      <c r="MUZ10" s="86"/>
      <c r="MVA10" s="86"/>
      <c r="MVB10" s="86"/>
      <c r="MVC10" s="86"/>
      <c r="MVD10" s="86"/>
      <c r="MVE10" s="86"/>
      <c r="MVF10" s="86"/>
      <c r="MVG10" s="86"/>
      <c r="MVH10" s="86"/>
      <c r="MVI10" s="86"/>
      <c r="MVJ10" s="86"/>
      <c r="MVK10" s="86"/>
      <c r="MVL10" s="86"/>
      <c r="MVM10" s="86"/>
      <c r="MVN10" s="86"/>
      <c r="MVO10" s="86"/>
      <c r="MVP10" s="86"/>
      <c r="MVQ10" s="86"/>
      <c r="MVR10" s="86"/>
      <c r="MVS10" s="86"/>
      <c r="MVT10" s="86"/>
      <c r="MVU10" s="86"/>
      <c r="MVV10" s="86"/>
      <c r="MVW10" s="86"/>
      <c r="MVX10" s="86"/>
      <c r="MVY10" s="86"/>
      <c r="MVZ10" s="86"/>
      <c r="MWA10" s="86"/>
      <c r="MWB10" s="86"/>
      <c r="MWC10" s="86"/>
      <c r="MWD10" s="86"/>
      <c r="MWE10" s="86"/>
      <c r="MWF10" s="86"/>
      <c r="MWG10" s="86"/>
      <c r="MWH10" s="86"/>
      <c r="MWI10" s="86"/>
      <c r="MWJ10" s="86"/>
      <c r="MWK10" s="86"/>
      <c r="MWL10" s="86"/>
      <c r="MWM10" s="86"/>
      <c r="MWN10" s="86"/>
      <c r="MWO10" s="86"/>
      <c r="MWP10" s="86"/>
      <c r="MWQ10" s="86"/>
      <c r="MWR10" s="86"/>
      <c r="MWS10" s="86"/>
      <c r="MWT10" s="86"/>
      <c r="MWU10" s="86"/>
      <c r="MWV10" s="86"/>
      <c r="MWW10" s="86"/>
      <c r="MWX10" s="86"/>
      <c r="MWY10" s="86"/>
      <c r="MWZ10" s="86"/>
      <c r="MXA10" s="86"/>
      <c r="MXB10" s="86"/>
      <c r="MXC10" s="86"/>
      <c r="MXD10" s="86"/>
      <c r="MXE10" s="86"/>
      <c r="MXF10" s="86"/>
      <c r="MXG10" s="86"/>
      <c r="MXH10" s="86"/>
      <c r="MXI10" s="86"/>
      <c r="MXJ10" s="86"/>
      <c r="MXK10" s="86"/>
      <c r="MXL10" s="86"/>
      <c r="MXM10" s="86"/>
      <c r="MXN10" s="86"/>
      <c r="MXO10" s="86"/>
      <c r="MXP10" s="86"/>
      <c r="MXQ10" s="86"/>
      <c r="MXR10" s="86"/>
      <c r="MXS10" s="86"/>
      <c r="MXT10" s="86"/>
      <c r="MXU10" s="86"/>
      <c r="MXV10" s="86"/>
      <c r="MXW10" s="86"/>
      <c r="MXX10" s="86"/>
      <c r="MXY10" s="86"/>
      <c r="MXZ10" s="86"/>
      <c r="MYA10" s="86"/>
      <c r="MYB10" s="86"/>
      <c r="MYC10" s="86"/>
      <c r="MYD10" s="86"/>
      <c r="MYE10" s="86"/>
      <c r="MYF10" s="86"/>
      <c r="MYG10" s="86"/>
      <c r="MYH10" s="86"/>
      <c r="MYI10" s="86"/>
      <c r="MYJ10" s="86"/>
      <c r="MYK10" s="86"/>
      <c r="MYL10" s="86"/>
      <c r="MYM10" s="86"/>
      <c r="MYN10" s="86"/>
      <c r="MYO10" s="86"/>
      <c r="MYP10" s="86"/>
      <c r="MYQ10" s="86"/>
      <c r="MYR10" s="86"/>
      <c r="MYS10" s="86"/>
      <c r="MYT10" s="86"/>
      <c r="MYU10" s="86"/>
      <c r="MYV10" s="86"/>
      <c r="MYW10" s="86"/>
      <c r="MYX10" s="86"/>
      <c r="MYY10" s="86"/>
      <c r="MYZ10" s="86"/>
      <c r="MZA10" s="86"/>
      <c r="MZB10" s="86"/>
      <c r="MZC10" s="86"/>
      <c r="MZD10" s="86"/>
      <c r="MZE10" s="86"/>
      <c r="MZF10" s="86"/>
      <c r="MZG10" s="86"/>
      <c r="MZH10" s="86"/>
      <c r="MZI10" s="86"/>
      <c r="MZJ10" s="86"/>
      <c r="MZK10" s="86"/>
      <c r="MZL10" s="86"/>
      <c r="MZM10" s="86"/>
      <c r="MZN10" s="86"/>
      <c r="MZO10" s="86"/>
      <c r="MZP10" s="86"/>
      <c r="MZQ10" s="86"/>
      <c r="MZR10" s="86"/>
      <c r="MZS10" s="86"/>
      <c r="MZT10" s="86"/>
      <c r="MZU10" s="86"/>
      <c r="MZV10" s="86"/>
      <c r="MZW10" s="86"/>
      <c r="MZX10" s="86"/>
      <c r="MZY10" s="86"/>
      <c r="MZZ10" s="86"/>
      <c r="NAA10" s="86"/>
      <c r="NAB10" s="86"/>
      <c r="NAC10" s="86"/>
      <c r="NAD10" s="86"/>
      <c r="NAE10" s="86"/>
      <c r="NAF10" s="86"/>
      <c r="NAG10" s="86"/>
      <c r="NAH10" s="86"/>
      <c r="NAI10" s="86"/>
      <c r="NAJ10" s="86"/>
      <c r="NAK10" s="86"/>
      <c r="NAL10" s="86"/>
      <c r="NAM10" s="86"/>
      <c r="NAN10" s="86"/>
      <c r="NAO10" s="86"/>
      <c r="NAP10" s="86"/>
      <c r="NAQ10" s="86"/>
      <c r="NAR10" s="86"/>
      <c r="NAS10" s="86"/>
      <c r="NAT10" s="86"/>
      <c r="NAU10" s="86"/>
      <c r="NAV10" s="86"/>
      <c r="NAW10" s="86"/>
      <c r="NAX10" s="86"/>
      <c r="NAY10" s="86"/>
      <c r="NAZ10" s="86"/>
      <c r="NBA10" s="86"/>
      <c r="NBB10" s="86"/>
      <c r="NBC10" s="86"/>
      <c r="NBD10" s="86"/>
      <c r="NBE10" s="86"/>
      <c r="NBF10" s="86"/>
      <c r="NBG10" s="86"/>
      <c r="NBH10" s="86"/>
      <c r="NBI10" s="86"/>
      <c r="NBJ10" s="86"/>
      <c r="NBK10" s="86"/>
      <c r="NBL10" s="86"/>
      <c r="NBM10" s="86"/>
      <c r="NBN10" s="86"/>
      <c r="NBO10" s="86"/>
      <c r="NBP10" s="86"/>
      <c r="NBQ10" s="86"/>
      <c r="NBR10" s="86"/>
      <c r="NBS10" s="86"/>
      <c r="NBT10" s="86"/>
      <c r="NBU10" s="86"/>
      <c r="NBV10" s="86"/>
      <c r="NBW10" s="86"/>
      <c r="NBX10" s="86"/>
      <c r="NBY10" s="86"/>
      <c r="NBZ10" s="86"/>
      <c r="NCA10" s="86"/>
      <c r="NCB10" s="86"/>
      <c r="NCC10" s="86"/>
      <c r="NCD10" s="86"/>
      <c r="NCE10" s="86"/>
      <c r="NCF10" s="86"/>
      <c r="NCG10" s="86"/>
      <c r="NCH10" s="86"/>
      <c r="NCI10" s="86"/>
      <c r="NCJ10" s="86"/>
      <c r="NCK10" s="86"/>
      <c r="NCL10" s="86"/>
      <c r="NCM10" s="86"/>
      <c r="NCN10" s="86"/>
      <c r="NCO10" s="86"/>
      <c r="NCP10" s="86"/>
      <c r="NCQ10" s="86"/>
      <c r="NCR10" s="86"/>
      <c r="NCS10" s="86"/>
      <c r="NCT10" s="86"/>
      <c r="NCU10" s="86"/>
      <c r="NCV10" s="86"/>
      <c r="NCW10" s="86"/>
      <c r="NCX10" s="86"/>
      <c r="NCY10" s="86"/>
      <c r="NCZ10" s="86"/>
      <c r="NDA10" s="86"/>
      <c r="NDB10" s="86"/>
      <c r="NDC10" s="86"/>
      <c r="NDD10" s="86"/>
      <c r="NDE10" s="86"/>
      <c r="NDF10" s="86"/>
      <c r="NDG10" s="86"/>
      <c r="NDH10" s="86"/>
      <c r="NDI10" s="86"/>
      <c r="NDJ10" s="86"/>
      <c r="NDK10" s="86"/>
      <c r="NDL10" s="86"/>
      <c r="NDM10" s="86"/>
      <c r="NDN10" s="86"/>
      <c r="NDO10" s="86"/>
      <c r="NDP10" s="86"/>
      <c r="NDQ10" s="86"/>
      <c r="NDR10" s="86"/>
      <c r="NDS10" s="86"/>
      <c r="NDT10" s="86"/>
      <c r="NDU10" s="86"/>
      <c r="NDV10" s="86"/>
      <c r="NDW10" s="86"/>
      <c r="NDX10" s="86"/>
      <c r="NDY10" s="86"/>
      <c r="NDZ10" s="86"/>
      <c r="NEA10" s="86"/>
      <c r="NEB10" s="86"/>
      <c r="NEC10" s="86"/>
      <c r="NED10" s="86"/>
      <c r="NEE10" s="86"/>
      <c r="NEF10" s="86"/>
      <c r="NEG10" s="86"/>
      <c r="NEH10" s="86"/>
      <c r="NEI10" s="86"/>
      <c r="NEJ10" s="86"/>
      <c r="NEK10" s="86"/>
      <c r="NEL10" s="86"/>
      <c r="NEM10" s="86"/>
      <c r="NEN10" s="86"/>
      <c r="NEO10" s="86"/>
      <c r="NEP10" s="86"/>
      <c r="NEQ10" s="86"/>
      <c r="NER10" s="86"/>
      <c r="NES10" s="86"/>
      <c r="NET10" s="86"/>
      <c r="NEU10" s="86"/>
      <c r="NEV10" s="86"/>
      <c r="NEW10" s="86"/>
      <c r="NEX10" s="86"/>
      <c r="NEY10" s="86"/>
      <c r="NEZ10" s="86"/>
      <c r="NFA10" s="86"/>
      <c r="NFB10" s="86"/>
      <c r="NFC10" s="86"/>
      <c r="NFD10" s="86"/>
      <c r="NFE10" s="86"/>
      <c r="NFF10" s="86"/>
      <c r="NFG10" s="86"/>
      <c r="NFH10" s="86"/>
      <c r="NFI10" s="86"/>
      <c r="NFJ10" s="86"/>
      <c r="NFK10" s="86"/>
      <c r="NFL10" s="86"/>
      <c r="NFM10" s="86"/>
      <c r="NFN10" s="86"/>
      <c r="NFO10" s="86"/>
      <c r="NFP10" s="86"/>
      <c r="NFQ10" s="86"/>
      <c r="NFR10" s="86"/>
      <c r="NFS10" s="86"/>
      <c r="NFT10" s="86"/>
      <c r="NFU10" s="86"/>
      <c r="NFV10" s="86"/>
      <c r="NFW10" s="86"/>
      <c r="NFX10" s="86"/>
      <c r="NFY10" s="86"/>
      <c r="NFZ10" s="86"/>
      <c r="NGA10" s="86"/>
      <c r="NGB10" s="86"/>
      <c r="NGC10" s="86"/>
      <c r="NGD10" s="86"/>
      <c r="NGE10" s="86"/>
      <c r="NGF10" s="86"/>
      <c r="NGG10" s="86"/>
      <c r="NGH10" s="86"/>
      <c r="NGI10" s="86"/>
      <c r="NGJ10" s="86"/>
      <c r="NGK10" s="86"/>
      <c r="NGL10" s="86"/>
      <c r="NGM10" s="86"/>
      <c r="NGN10" s="86"/>
      <c r="NGO10" s="86"/>
      <c r="NGP10" s="86"/>
      <c r="NGQ10" s="86"/>
      <c r="NGR10" s="86"/>
      <c r="NGS10" s="86"/>
      <c r="NGT10" s="86"/>
      <c r="NGU10" s="86"/>
      <c r="NGV10" s="86"/>
      <c r="NGW10" s="86"/>
      <c r="NGX10" s="86"/>
      <c r="NGY10" s="86"/>
      <c r="NGZ10" s="86"/>
      <c r="NHA10" s="86"/>
      <c r="NHB10" s="86"/>
      <c r="NHC10" s="86"/>
      <c r="NHD10" s="86"/>
      <c r="NHE10" s="86"/>
      <c r="NHF10" s="86"/>
      <c r="NHG10" s="86"/>
      <c r="NHH10" s="86"/>
      <c r="NHI10" s="86"/>
      <c r="NHJ10" s="86"/>
      <c r="NHK10" s="86"/>
      <c r="NHL10" s="86"/>
      <c r="NHM10" s="86"/>
      <c r="NHN10" s="86"/>
      <c r="NHO10" s="86"/>
      <c r="NHP10" s="86"/>
      <c r="NHQ10" s="86"/>
      <c r="NHR10" s="86"/>
      <c r="NHS10" s="86"/>
      <c r="NHT10" s="86"/>
      <c r="NHU10" s="86"/>
      <c r="NHV10" s="86"/>
      <c r="NHW10" s="86"/>
      <c r="NHX10" s="86"/>
      <c r="NHY10" s="86"/>
      <c r="NHZ10" s="86"/>
      <c r="NIA10" s="86"/>
      <c r="NIB10" s="86"/>
      <c r="NIC10" s="86"/>
      <c r="NID10" s="86"/>
      <c r="NIE10" s="86"/>
      <c r="NIF10" s="86"/>
      <c r="NIG10" s="86"/>
      <c r="NIH10" s="86"/>
      <c r="NII10" s="86"/>
      <c r="NIJ10" s="86"/>
      <c r="NIK10" s="86"/>
      <c r="NIL10" s="86"/>
      <c r="NIM10" s="86"/>
      <c r="NIN10" s="86"/>
      <c r="NIO10" s="86"/>
      <c r="NIP10" s="86"/>
      <c r="NIQ10" s="86"/>
      <c r="NIR10" s="86"/>
      <c r="NIS10" s="86"/>
      <c r="NIT10" s="86"/>
      <c r="NIU10" s="86"/>
      <c r="NIV10" s="86"/>
      <c r="NIW10" s="86"/>
      <c r="NIX10" s="86"/>
      <c r="NIY10" s="86"/>
      <c r="NIZ10" s="86"/>
      <c r="NJA10" s="86"/>
      <c r="NJB10" s="86"/>
      <c r="NJC10" s="86"/>
      <c r="NJD10" s="86"/>
      <c r="NJE10" s="86"/>
      <c r="NJF10" s="86"/>
      <c r="NJG10" s="86"/>
      <c r="NJH10" s="86"/>
      <c r="NJI10" s="86"/>
      <c r="NJJ10" s="86"/>
      <c r="NJK10" s="86"/>
      <c r="NJL10" s="86"/>
      <c r="NJM10" s="86"/>
      <c r="NJN10" s="86"/>
      <c r="NJO10" s="86"/>
      <c r="NJP10" s="86"/>
      <c r="NJQ10" s="86"/>
      <c r="NJR10" s="86"/>
      <c r="NJS10" s="86"/>
      <c r="NJT10" s="86"/>
      <c r="NJU10" s="86"/>
      <c r="NJV10" s="86"/>
      <c r="NJW10" s="86"/>
      <c r="NJX10" s="86"/>
      <c r="NJY10" s="86"/>
      <c r="NJZ10" s="86"/>
      <c r="NKA10" s="86"/>
      <c r="NKB10" s="86"/>
      <c r="NKC10" s="86"/>
      <c r="NKD10" s="86"/>
      <c r="NKE10" s="86"/>
      <c r="NKF10" s="86"/>
      <c r="NKG10" s="86"/>
      <c r="NKH10" s="86"/>
      <c r="NKI10" s="86"/>
      <c r="NKJ10" s="86"/>
      <c r="NKK10" s="86"/>
      <c r="NKL10" s="86"/>
      <c r="NKM10" s="86"/>
      <c r="NKN10" s="86"/>
      <c r="NKO10" s="86"/>
      <c r="NKP10" s="86"/>
      <c r="NKQ10" s="86"/>
      <c r="NKR10" s="86"/>
      <c r="NKS10" s="86"/>
      <c r="NKT10" s="86"/>
      <c r="NKU10" s="86"/>
      <c r="NKV10" s="86"/>
      <c r="NKW10" s="86"/>
      <c r="NKX10" s="86"/>
      <c r="NKY10" s="86"/>
      <c r="NKZ10" s="86"/>
      <c r="NLA10" s="86"/>
      <c r="NLB10" s="86"/>
      <c r="NLC10" s="86"/>
      <c r="NLD10" s="86"/>
      <c r="NLE10" s="86"/>
      <c r="NLF10" s="86"/>
      <c r="NLG10" s="86"/>
      <c r="NLH10" s="86"/>
      <c r="NLI10" s="86"/>
      <c r="NLJ10" s="86"/>
      <c r="NLK10" s="86"/>
      <c r="NLL10" s="86"/>
      <c r="NLM10" s="86"/>
      <c r="NLN10" s="86"/>
      <c r="NLO10" s="86"/>
      <c r="NLP10" s="86"/>
      <c r="NLQ10" s="86"/>
      <c r="NLR10" s="86"/>
      <c r="NLS10" s="86"/>
      <c r="NLT10" s="86"/>
      <c r="NLU10" s="86"/>
      <c r="NLV10" s="86"/>
      <c r="NLW10" s="86"/>
      <c r="NLX10" s="86"/>
      <c r="NLY10" s="86"/>
      <c r="NLZ10" s="86"/>
      <c r="NMA10" s="86"/>
      <c r="NMB10" s="86"/>
      <c r="NMC10" s="86"/>
      <c r="NMD10" s="86"/>
      <c r="NME10" s="86"/>
      <c r="NMF10" s="86"/>
      <c r="NMG10" s="86"/>
      <c r="NMH10" s="86"/>
      <c r="NMI10" s="86"/>
      <c r="NMJ10" s="86"/>
      <c r="NMK10" s="86"/>
      <c r="NML10" s="86"/>
      <c r="NMM10" s="86"/>
      <c r="NMN10" s="86"/>
      <c r="NMO10" s="86"/>
      <c r="NMP10" s="86"/>
      <c r="NMQ10" s="86"/>
      <c r="NMR10" s="86"/>
      <c r="NMS10" s="86"/>
      <c r="NMT10" s="86"/>
      <c r="NMU10" s="86"/>
      <c r="NMV10" s="86"/>
      <c r="NMW10" s="86"/>
      <c r="NMX10" s="86"/>
      <c r="NMY10" s="86"/>
      <c r="NMZ10" s="86"/>
      <c r="NNA10" s="86"/>
      <c r="NNB10" s="86"/>
      <c r="NNC10" s="86"/>
      <c r="NND10" s="86"/>
      <c r="NNE10" s="86"/>
      <c r="NNF10" s="86"/>
      <c r="NNG10" s="86"/>
      <c r="NNH10" s="86"/>
      <c r="NNI10" s="86"/>
      <c r="NNJ10" s="86"/>
      <c r="NNK10" s="86"/>
      <c r="NNL10" s="86"/>
      <c r="NNM10" s="86"/>
      <c r="NNN10" s="86"/>
      <c r="NNO10" s="86"/>
      <c r="NNP10" s="86"/>
      <c r="NNQ10" s="86"/>
      <c r="NNR10" s="86"/>
      <c r="NNS10" s="86"/>
      <c r="NNT10" s="86"/>
      <c r="NNU10" s="86"/>
      <c r="NNV10" s="86"/>
      <c r="NNW10" s="86"/>
      <c r="NNX10" s="86"/>
      <c r="NNY10" s="86"/>
      <c r="NNZ10" s="86"/>
      <c r="NOA10" s="86"/>
      <c r="NOB10" s="86"/>
      <c r="NOC10" s="86"/>
      <c r="NOD10" s="86"/>
      <c r="NOE10" s="86"/>
      <c r="NOF10" s="86"/>
      <c r="NOG10" s="86"/>
      <c r="NOH10" s="86"/>
      <c r="NOI10" s="86"/>
      <c r="NOJ10" s="86"/>
      <c r="NOK10" s="86"/>
      <c r="NOL10" s="86"/>
      <c r="NOM10" s="86"/>
      <c r="NON10" s="86"/>
      <c r="NOO10" s="86"/>
      <c r="NOP10" s="86"/>
      <c r="NOQ10" s="86"/>
      <c r="NOR10" s="86"/>
      <c r="NOS10" s="86"/>
      <c r="NOT10" s="86"/>
      <c r="NOU10" s="86"/>
      <c r="NOV10" s="86"/>
      <c r="NOW10" s="86"/>
      <c r="NOX10" s="86"/>
      <c r="NOY10" s="86"/>
      <c r="NOZ10" s="86"/>
      <c r="NPA10" s="86"/>
      <c r="NPB10" s="86"/>
      <c r="NPC10" s="86"/>
      <c r="NPD10" s="86"/>
      <c r="NPE10" s="86"/>
      <c r="NPF10" s="86"/>
      <c r="NPG10" s="86"/>
      <c r="NPH10" s="86"/>
      <c r="NPI10" s="86"/>
      <c r="NPJ10" s="86"/>
      <c r="NPK10" s="86"/>
      <c r="NPL10" s="86"/>
      <c r="NPM10" s="86"/>
      <c r="NPN10" s="86"/>
      <c r="NPO10" s="86"/>
      <c r="NPP10" s="86"/>
      <c r="NPQ10" s="86"/>
      <c r="NPR10" s="86"/>
      <c r="NPS10" s="86"/>
      <c r="NPT10" s="86"/>
      <c r="NPU10" s="86"/>
      <c r="NPV10" s="86"/>
      <c r="NPW10" s="86"/>
      <c r="NPX10" s="86"/>
      <c r="NPY10" s="86"/>
      <c r="NPZ10" s="86"/>
      <c r="NQA10" s="86"/>
      <c r="NQB10" s="86"/>
      <c r="NQC10" s="86"/>
      <c r="NQD10" s="86"/>
      <c r="NQE10" s="86"/>
      <c r="NQF10" s="86"/>
      <c r="NQG10" s="86"/>
      <c r="NQH10" s="86"/>
      <c r="NQI10" s="86"/>
      <c r="NQJ10" s="86"/>
      <c r="NQK10" s="86"/>
      <c r="NQL10" s="86"/>
      <c r="NQM10" s="86"/>
      <c r="NQN10" s="86"/>
      <c r="NQO10" s="86"/>
      <c r="NQP10" s="86"/>
      <c r="NQQ10" s="86"/>
      <c r="NQR10" s="86"/>
      <c r="NQS10" s="86"/>
      <c r="NQT10" s="86"/>
      <c r="NQU10" s="86"/>
      <c r="NQV10" s="86"/>
      <c r="NQW10" s="86"/>
      <c r="NQX10" s="86"/>
      <c r="NQY10" s="86"/>
      <c r="NQZ10" s="86"/>
      <c r="NRA10" s="86"/>
      <c r="NRB10" s="86"/>
      <c r="NRC10" s="86"/>
      <c r="NRD10" s="86"/>
      <c r="NRE10" s="86"/>
      <c r="NRF10" s="86"/>
      <c r="NRG10" s="86"/>
      <c r="NRH10" s="86"/>
      <c r="NRI10" s="86"/>
      <c r="NRJ10" s="86"/>
      <c r="NRK10" s="86"/>
      <c r="NRL10" s="86"/>
      <c r="NRM10" s="86"/>
      <c r="NRN10" s="86"/>
      <c r="NRO10" s="86"/>
      <c r="NRP10" s="86"/>
      <c r="NRQ10" s="86"/>
      <c r="NRR10" s="86"/>
      <c r="NRS10" s="86"/>
      <c r="NRT10" s="86"/>
      <c r="NRU10" s="86"/>
      <c r="NRV10" s="86"/>
      <c r="NRW10" s="86"/>
      <c r="NRX10" s="86"/>
      <c r="NRY10" s="86"/>
      <c r="NRZ10" s="86"/>
      <c r="NSA10" s="86"/>
      <c r="NSB10" s="86"/>
      <c r="NSC10" s="86"/>
      <c r="NSD10" s="86"/>
      <c r="NSE10" s="86"/>
      <c r="NSF10" s="86"/>
      <c r="NSG10" s="86"/>
      <c r="NSH10" s="86"/>
      <c r="NSI10" s="86"/>
      <c r="NSJ10" s="86"/>
      <c r="NSK10" s="86"/>
      <c r="NSL10" s="86"/>
      <c r="NSM10" s="86"/>
      <c r="NSN10" s="86"/>
      <c r="NSO10" s="86"/>
      <c r="NSP10" s="86"/>
      <c r="NSQ10" s="86"/>
      <c r="NSR10" s="86"/>
      <c r="NSS10" s="86"/>
      <c r="NST10" s="86"/>
      <c r="NSU10" s="86"/>
      <c r="NSV10" s="86"/>
      <c r="NSW10" s="86"/>
      <c r="NSX10" s="86"/>
      <c r="NSY10" s="86"/>
      <c r="NSZ10" s="86"/>
      <c r="NTA10" s="86"/>
      <c r="NTB10" s="86"/>
      <c r="NTC10" s="86"/>
      <c r="NTD10" s="86"/>
      <c r="NTE10" s="86"/>
      <c r="NTF10" s="86"/>
      <c r="NTG10" s="86"/>
      <c r="NTH10" s="86"/>
      <c r="NTI10" s="86"/>
      <c r="NTJ10" s="86"/>
      <c r="NTK10" s="86"/>
      <c r="NTL10" s="86"/>
      <c r="NTM10" s="86"/>
      <c r="NTN10" s="86"/>
      <c r="NTO10" s="86"/>
      <c r="NTP10" s="86"/>
      <c r="NTQ10" s="86"/>
      <c r="NTR10" s="86"/>
      <c r="NTS10" s="86"/>
      <c r="NTT10" s="86"/>
      <c r="NTU10" s="86"/>
      <c r="NTV10" s="86"/>
      <c r="NTW10" s="86"/>
      <c r="NTX10" s="86"/>
      <c r="NTY10" s="86"/>
      <c r="NTZ10" s="86"/>
      <c r="NUA10" s="86"/>
      <c r="NUB10" s="86"/>
      <c r="NUC10" s="86"/>
      <c r="NUD10" s="86"/>
      <c r="NUE10" s="86"/>
      <c r="NUF10" s="86"/>
      <c r="NUG10" s="86"/>
      <c r="NUH10" s="86"/>
      <c r="NUI10" s="86"/>
      <c r="NUJ10" s="86"/>
      <c r="NUK10" s="86"/>
      <c r="NUL10" s="86"/>
      <c r="NUM10" s="86"/>
      <c r="NUN10" s="86"/>
      <c r="NUO10" s="86"/>
      <c r="NUP10" s="86"/>
      <c r="NUQ10" s="86"/>
      <c r="NUR10" s="86"/>
      <c r="NUS10" s="86"/>
      <c r="NUT10" s="86"/>
      <c r="NUU10" s="86"/>
      <c r="NUV10" s="86"/>
      <c r="NUW10" s="86"/>
      <c r="NUX10" s="86"/>
      <c r="NUY10" s="86"/>
      <c r="NUZ10" s="86"/>
      <c r="NVA10" s="86"/>
      <c r="NVB10" s="86"/>
      <c r="NVC10" s="86"/>
      <c r="NVD10" s="86"/>
      <c r="NVE10" s="86"/>
      <c r="NVF10" s="86"/>
      <c r="NVG10" s="86"/>
      <c r="NVH10" s="86"/>
      <c r="NVI10" s="86"/>
      <c r="NVJ10" s="86"/>
      <c r="NVK10" s="86"/>
      <c r="NVL10" s="86"/>
      <c r="NVM10" s="86"/>
      <c r="NVN10" s="86"/>
      <c r="NVO10" s="86"/>
      <c r="NVP10" s="86"/>
      <c r="NVQ10" s="86"/>
      <c r="NVR10" s="86"/>
      <c r="NVS10" s="86"/>
      <c r="NVT10" s="86"/>
      <c r="NVU10" s="86"/>
      <c r="NVV10" s="86"/>
      <c r="NVW10" s="86"/>
      <c r="NVX10" s="86"/>
      <c r="NVY10" s="86"/>
      <c r="NVZ10" s="86"/>
      <c r="NWA10" s="86"/>
      <c r="NWB10" s="86"/>
      <c r="NWC10" s="86"/>
      <c r="NWD10" s="86"/>
      <c r="NWE10" s="86"/>
      <c r="NWF10" s="86"/>
      <c r="NWG10" s="86"/>
      <c r="NWH10" s="86"/>
      <c r="NWI10" s="86"/>
      <c r="NWJ10" s="86"/>
      <c r="NWK10" s="86"/>
      <c r="NWL10" s="86"/>
      <c r="NWM10" s="86"/>
      <c r="NWN10" s="86"/>
      <c r="NWO10" s="86"/>
      <c r="NWP10" s="86"/>
      <c r="NWQ10" s="86"/>
      <c r="NWR10" s="86"/>
      <c r="NWS10" s="86"/>
      <c r="NWT10" s="86"/>
      <c r="NWU10" s="86"/>
      <c r="NWV10" s="86"/>
      <c r="NWW10" s="86"/>
      <c r="NWX10" s="86"/>
      <c r="NWY10" s="86"/>
      <c r="NWZ10" s="86"/>
      <c r="NXA10" s="86"/>
      <c r="NXB10" s="86"/>
      <c r="NXC10" s="86"/>
      <c r="NXD10" s="86"/>
      <c r="NXE10" s="86"/>
      <c r="NXF10" s="86"/>
      <c r="NXG10" s="86"/>
      <c r="NXH10" s="86"/>
      <c r="NXI10" s="86"/>
      <c r="NXJ10" s="86"/>
      <c r="NXK10" s="86"/>
      <c r="NXL10" s="86"/>
      <c r="NXM10" s="86"/>
      <c r="NXN10" s="86"/>
      <c r="NXO10" s="86"/>
      <c r="NXP10" s="86"/>
      <c r="NXQ10" s="86"/>
      <c r="NXR10" s="86"/>
      <c r="NXS10" s="86"/>
      <c r="NXT10" s="86"/>
      <c r="NXU10" s="86"/>
      <c r="NXV10" s="86"/>
      <c r="NXW10" s="86"/>
      <c r="NXX10" s="86"/>
      <c r="NXY10" s="86"/>
      <c r="NXZ10" s="86"/>
      <c r="NYA10" s="86"/>
      <c r="NYB10" s="86"/>
      <c r="NYC10" s="86"/>
      <c r="NYD10" s="86"/>
      <c r="NYE10" s="86"/>
      <c r="NYF10" s="86"/>
      <c r="NYG10" s="86"/>
      <c r="NYH10" s="86"/>
      <c r="NYI10" s="86"/>
      <c r="NYJ10" s="86"/>
      <c r="NYK10" s="86"/>
      <c r="NYL10" s="86"/>
      <c r="NYM10" s="86"/>
      <c r="NYN10" s="86"/>
      <c r="NYO10" s="86"/>
      <c r="NYP10" s="86"/>
      <c r="NYQ10" s="86"/>
      <c r="NYR10" s="86"/>
      <c r="NYS10" s="86"/>
      <c r="NYT10" s="86"/>
      <c r="NYU10" s="86"/>
      <c r="NYV10" s="86"/>
      <c r="NYW10" s="86"/>
      <c r="NYX10" s="86"/>
      <c r="NYY10" s="86"/>
      <c r="NYZ10" s="86"/>
      <c r="NZA10" s="86"/>
      <c r="NZB10" s="86"/>
      <c r="NZC10" s="86"/>
      <c r="NZD10" s="86"/>
      <c r="NZE10" s="86"/>
      <c r="NZF10" s="86"/>
      <c r="NZG10" s="86"/>
      <c r="NZH10" s="86"/>
      <c r="NZI10" s="86"/>
      <c r="NZJ10" s="86"/>
      <c r="NZK10" s="86"/>
      <c r="NZL10" s="86"/>
      <c r="NZM10" s="86"/>
      <c r="NZN10" s="86"/>
      <c r="NZO10" s="86"/>
      <c r="NZP10" s="86"/>
      <c r="NZQ10" s="86"/>
      <c r="NZR10" s="86"/>
      <c r="NZS10" s="86"/>
      <c r="NZT10" s="86"/>
      <c r="NZU10" s="86"/>
      <c r="NZV10" s="86"/>
      <c r="NZW10" s="86"/>
      <c r="NZX10" s="86"/>
      <c r="NZY10" s="86"/>
      <c r="NZZ10" s="86"/>
      <c r="OAA10" s="86"/>
      <c r="OAB10" s="86"/>
      <c r="OAC10" s="86"/>
      <c r="OAD10" s="86"/>
      <c r="OAE10" s="86"/>
      <c r="OAF10" s="86"/>
      <c r="OAG10" s="86"/>
      <c r="OAH10" s="86"/>
      <c r="OAI10" s="86"/>
      <c r="OAJ10" s="86"/>
      <c r="OAK10" s="86"/>
      <c r="OAL10" s="86"/>
      <c r="OAM10" s="86"/>
      <c r="OAN10" s="86"/>
      <c r="OAO10" s="86"/>
      <c r="OAP10" s="86"/>
      <c r="OAQ10" s="86"/>
      <c r="OAR10" s="86"/>
      <c r="OAS10" s="86"/>
      <c r="OAT10" s="86"/>
      <c r="OAU10" s="86"/>
      <c r="OAV10" s="86"/>
      <c r="OAW10" s="86"/>
      <c r="OAX10" s="86"/>
      <c r="OAY10" s="86"/>
      <c r="OAZ10" s="86"/>
      <c r="OBA10" s="86"/>
      <c r="OBB10" s="86"/>
      <c r="OBC10" s="86"/>
      <c r="OBD10" s="86"/>
      <c r="OBE10" s="86"/>
      <c r="OBF10" s="86"/>
      <c r="OBG10" s="86"/>
      <c r="OBH10" s="86"/>
      <c r="OBI10" s="86"/>
      <c r="OBJ10" s="86"/>
      <c r="OBK10" s="86"/>
      <c r="OBL10" s="86"/>
      <c r="OBM10" s="86"/>
      <c r="OBN10" s="86"/>
      <c r="OBO10" s="86"/>
      <c r="OBP10" s="86"/>
      <c r="OBQ10" s="86"/>
      <c r="OBR10" s="86"/>
      <c r="OBS10" s="86"/>
      <c r="OBT10" s="86"/>
      <c r="OBU10" s="86"/>
      <c r="OBV10" s="86"/>
      <c r="OBW10" s="86"/>
      <c r="OBX10" s="86"/>
      <c r="OBY10" s="86"/>
      <c r="OBZ10" s="86"/>
      <c r="OCA10" s="86"/>
      <c r="OCB10" s="86"/>
      <c r="OCC10" s="86"/>
      <c r="OCD10" s="86"/>
      <c r="OCE10" s="86"/>
      <c r="OCF10" s="86"/>
      <c r="OCG10" s="86"/>
      <c r="OCH10" s="86"/>
      <c r="OCI10" s="86"/>
      <c r="OCJ10" s="86"/>
      <c r="OCK10" s="86"/>
      <c r="OCL10" s="86"/>
      <c r="OCM10" s="86"/>
      <c r="OCN10" s="86"/>
      <c r="OCO10" s="86"/>
      <c r="OCP10" s="86"/>
      <c r="OCQ10" s="86"/>
      <c r="OCR10" s="86"/>
      <c r="OCS10" s="86"/>
      <c r="OCT10" s="86"/>
      <c r="OCU10" s="86"/>
      <c r="OCV10" s="86"/>
      <c r="OCW10" s="86"/>
      <c r="OCX10" s="86"/>
      <c r="OCY10" s="86"/>
      <c r="OCZ10" s="86"/>
      <c r="ODA10" s="86"/>
      <c r="ODB10" s="86"/>
      <c r="ODC10" s="86"/>
      <c r="ODD10" s="86"/>
      <c r="ODE10" s="86"/>
      <c r="ODF10" s="86"/>
      <c r="ODG10" s="86"/>
      <c r="ODH10" s="86"/>
      <c r="ODI10" s="86"/>
      <c r="ODJ10" s="86"/>
      <c r="ODK10" s="86"/>
      <c r="ODL10" s="86"/>
      <c r="ODM10" s="86"/>
      <c r="ODN10" s="86"/>
      <c r="ODO10" s="86"/>
      <c r="ODP10" s="86"/>
      <c r="ODQ10" s="86"/>
      <c r="ODR10" s="86"/>
      <c r="ODS10" s="86"/>
      <c r="ODT10" s="86"/>
      <c r="ODU10" s="86"/>
      <c r="ODV10" s="86"/>
      <c r="ODW10" s="86"/>
      <c r="ODX10" s="86"/>
      <c r="ODY10" s="86"/>
      <c r="ODZ10" s="86"/>
      <c r="OEA10" s="86"/>
      <c r="OEB10" s="86"/>
      <c r="OEC10" s="86"/>
      <c r="OED10" s="86"/>
      <c r="OEE10" s="86"/>
      <c r="OEF10" s="86"/>
      <c r="OEG10" s="86"/>
      <c r="OEH10" s="86"/>
      <c r="OEI10" s="86"/>
      <c r="OEJ10" s="86"/>
      <c r="OEK10" s="86"/>
      <c r="OEL10" s="86"/>
      <c r="OEM10" s="86"/>
      <c r="OEN10" s="86"/>
      <c r="OEO10" s="86"/>
      <c r="OEP10" s="86"/>
      <c r="OEQ10" s="86"/>
      <c r="OER10" s="86"/>
      <c r="OES10" s="86"/>
      <c r="OET10" s="86"/>
      <c r="OEU10" s="86"/>
      <c r="OEV10" s="86"/>
      <c r="OEW10" s="86"/>
      <c r="OEX10" s="86"/>
      <c r="OEY10" s="86"/>
      <c r="OEZ10" s="86"/>
      <c r="OFA10" s="86"/>
      <c r="OFB10" s="86"/>
      <c r="OFC10" s="86"/>
      <c r="OFD10" s="86"/>
      <c r="OFE10" s="86"/>
      <c r="OFF10" s="86"/>
      <c r="OFG10" s="86"/>
      <c r="OFH10" s="86"/>
      <c r="OFI10" s="86"/>
      <c r="OFJ10" s="86"/>
      <c r="OFK10" s="86"/>
      <c r="OFL10" s="86"/>
      <c r="OFM10" s="86"/>
      <c r="OFN10" s="86"/>
      <c r="OFO10" s="86"/>
      <c r="OFP10" s="86"/>
      <c r="OFQ10" s="86"/>
      <c r="OFR10" s="86"/>
      <c r="OFS10" s="86"/>
      <c r="OFT10" s="86"/>
      <c r="OFU10" s="86"/>
      <c r="OFV10" s="86"/>
      <c r="OFW10" s="86"/>
      <c r="OFX10" s="86"/>
      <c r="OFY10" s="86"/>
      <c r="OFZ10" s="86"/>
      <c r="OGA10" s="86"/>
      <c r="OGB10" s="86"/>
      <c r="OGC10" s="86"/>
      <c r="OGD10" s="86"/>
      <c r="OGE10" s="86"/>
      <c r="OGF10" s="86"/>
      <c r="OGG10" s="86"/>
      <c r="OGH10" s="86"/>
      <c r="OGI10" s="86"/>
      <c r="OGJ10" s="86"/>
      <c r="OGK10" s="86"/>
      <c r="OGL10" s="86"/>
      <c r="OGM10" s="86"/>
      <c r="OGN10" s="86"/>
      <c r="OGO10" s="86"/>
      <c r="OGP10" s="86"/>
      <c r="OGQ10" s="86"/>
      <c r="OGR10" s="86"/>
      <c r="OGS10" s="86"/>
      <c r="OGT10" s="86"/>
      <c r="OGU10" s="86"/>
      <c r="OGV10" s="86"/>
      <c r="OGW10" s="86"/>
      <c r="OGX10" s="86"/>
      <c r="OGY10" s="86"/>
      <c r="OGZ10" s="86"/>
      <c r="OHA10" s="86"/>
      <c r="OHB10" s="86"/>
      <c r="OHC10" s="86"/>
      <c r="OHD10" s="86"/>
      <c r="OHE10" s="86"/>
      <c r="OHF10" s="86"/>
      <c r="OHG10" s="86"/>
      <c r="OHH10" s="86"/>
      <c r="OHI10" s="86"/>
      <c r="OHJ10" s="86"/>
      <c r="OHK10" s="86"/>
      <c r="OHL10" s="86"/>
      <c r="OHM10" s="86"/>
      <c r="OHN10" s="86"/>
      <c r="OHO10" s="86"/>
      <c r="OHP10" s="86"/>
      <c r="OHQ10" s="86"/>
      <c r="OHR10" s="86"/>
      <c r="OHS10" s="86"/>
      <c r="OHT10" s="86"/>
      <c r="OHU10" s="86"/>
      <c r="OHV10" s="86"/>
      <c r="OHW10" s="86"/>
      <c r="OHX10" s="86"/>
      <c r="OHY10" s="86"/>
      <c r="OHZ10" s="86"/>
      <c r="OIA10" s="86"/>
      <c r="OIB10" s="86"/>
      <c r="OIC10" s="86"/>
      <c r="OID10" s="86"/>
      <c r="OIE10" s="86"/>
      <c r="OIF10" s="86"/>
      <c r="OIG10" s="86"/>
      <c r="OIH10" s="86"/>
      <c r="OII10" s="86"/>
      <c r="OIJ10" s="86"/>
      <c r="OIK10" s="86"/>
      <c r="OIL10" s="86"/>
      <c r="OIM10" s="86"/>
      <c r="OIN10" s="86"/>
      <c r="OIO10" s="86"/>
      <c r="OIP10" s="86"/>
      <c r="OIQ10" s="86"/>
      <c r="OIR10" s="86"/>
      <c r="OIS10" s="86"/>
      <c r="OIT10" s="86"/>
      <c r="OIU10" s="86"/>
      <c r="OIV10" s="86"/>
      <c r="OIW10" s="86"/>
      <c r="OIX10" s="86"/>
      <c r="OIY10" s="86"/>
      <c r="OIZ10" s="86"/>
      <c r="OJA10" s="86"/>
      <c r="OJB10" s="86"/>
      <c r="OJC10" s="86"/>
      <c r="OJD10" s="86"/>
      <c r="OJE10" s="86"/>
      <c r="OJF10" s="86"/>
      <c r="OJG10" s="86"/>
      <c r="OJH10" s="86"/>
      <c r="OJI10" s="86"/>
      <c r="OJJ10" s="86"/>
      <c r="OJK10" s="86"/>
      <c r="OJL10" s="86"/>
      <c r="OJM10" s="86"/>
      <c r="OJN10" s="86"/>
      <c r="OJO10" s="86"/>
      <c r="OJP10" s="86"/>
      <c r="OJQ10" s="86"/>
      <c r="OJR10" s="86"/>
      <c r="OJS10" s="86"/>
      <c r="OJT10" s="86"/>
      <c r="OJU10" s="86"/>
      <c r="OJV10" s="86"/>
      <c r="OJW10" s="86"/>
      <c r="OJX10" s="86"/>
      <c r="OJY10" s="86"/>
      <c r="OJZ10" s="86"/>
      <c r="OKA10" s="86"/>
      <c r="OKB10" s="86"/>
      <c r="OKC10" s="86"/>
      <c r="OKD10" s="86"/>
      <c r="OKE10" s="86"/>
      <c r="OKF10" s="86"/>
      <c r="OKG10" s="86"/>
      <c r="OKH10" s="86"/>
      <c r="OKI10" s="86"/>
      <c r="OKJ10" s="86"/>
      <c r="OKK10" s="86"/>
      <c r="OKL10" s="86"/>
      <c r="OKM10" s="86"/>
      <c r="OKN10" s="86"/>
      <c r="OKO10" s="86"/>
      <c r="OKP10" s="86"/>
      <c r="OKQ10" s="86"/>
      <c r="OKR10" s="86"/>
      <c r="OKS10" s="86"/>
      <c r="OKT10" s="86"/>
      <c r="OKU10" s="86"/>
      <c r="OKV10" s="86"/>
      <c r="OKW10" s="86"/>
      <c r="OKX10" s="86"/>
      <c r="OKY10" s="86"/>
      <c r="OKZ10" s="86"/>
      <c r="OLA10" s="86"/>
      <c r="OLB10" s="86"/>
      <c r="OLC10" s="86"/>
      <c r="OLD10" s="86"/>
      <c r="OLE10" s="86"/>
      <c r="OLF10" s="86"/>
      <c r="OLG10" s="86"/>
      <c r="OLH10" s="86"/>
      <c r="OLI10" s="86"/>
      <c r="OLJ10" s="86"/>
      <c r="OLK10" s="86"/>
      <c r="OLL10" s="86"/>
      <c r="OLM10" s="86"/>
      <c r="OLN10" s="86"/>
      <c r="OLO10" s="86"/>
      <c r="OLP10" s="86"/>
      <c r="OLQ10" s="86"/>
      <c r="OLR10" s="86"/>
      <c r="OLS10" s="86"/>
      <c r="OLT10" s="86"/>
      <c r="OLU10" s="86"/>
      <c r="OLV10" s="86"/>
      <c r="OLW10" s="86"/>
      <c r="OLX10" s="86"/>
      <c r="OLY10" s="86"/>
      <c r="OLZ10" s="86"/>
      <c r="OMA10" s="86"/>
      <c r="OMB10" s="86"/>
      <c r="OMC10" s="86"/>
      <c r="OMD10" s="86"/>
      <c r="OME10" s="86"/>
      <c r="OMF10" s="86"/>
      <c r="OMG10" s="86"/>
      <c r="OMH10" s="86"/>
      <c r="OMI10" s="86"/>
      <c r="OMJ10" s="86"/>
      <c r="OMK10" s="86"/>
      <c r="OML10" s="86"/>
      <c r="OMM10" s="86"/>
      <c r="OMN10" s="86"/>
      <c r="OMO10" s="86"/>
      <c r="OMP10" s="86"/>
      <c r="OMQ10" s="86"/>
      <c r="OMR10" s="86"/>
      <c r="OMS10" s="86"/>
      <c r="OMT10" s="86"/>
      <c r="OMU10" s="86"/>
      <c r="OMV10" s="86"/>
      <c r="OMW10" s="86"/>
      <c r="OMX10" s="86"/>
      <c r="OMY10" s="86"/>
      <c r="OMZ10" s="86"/>
      <c r="ONA10" s="86"/>
      <c r="ONB10" s="86"/>
      <c r="ONC10" s="86"/>
      <c r="OND10" s="86"/>
      <c r="ONE10" s="86"/>
      <c r="ONF10" s="86"/>
      <c r="ONG10" s="86"/>
      <c r="ONH10" s="86"/>
      <c r="ONI10" s="86"/>
      <c r="ONJ10" s="86"/>
      <c r="ONK10" s="86"/>
      <c r="ONL10" s="86"/>
      <c r="ONM10" s="86"/>
      <c r="ONN10" s="86"/>
      <c r="ONO10" s="86"/>
      <c r="ONP10" s="86"/>
      <c r="ONQ10" s="86"/>
      <c r="ONR10" s="86"/>
      <c r="ONS10" s="86"/>
      <c r="ONT10" s="86"/>
      <c r="ONU10" s="86"/>
      <c r="ONV10" s="86"/>
      <c r="ONW10" s="86"/>
      <c r="ONX10" s="86"/>
      <c r="ONY10" s="86"/>
      <c r="ONZ10" s="86"/>
      <c r="OOA10" s="86"/>
      <c r="OOB10" s="86"/>
      <c r="OOC10" s="86"/>
      <c r="OOD10" s="86"/>
      <c r="OOE10" s="86"/>
      <c r="OOF10" s="86"/>
      <c r="OOG10" s="86"/>
      <c r="OOH10" s="86"/>
      <c r="OOI10" s="86"/>
      <c r="OOJ10" s="86"/>
      <c r="OOK10" s="86"/>
      <c r="OOL10" s="86"/>
      <c r="OOM10" s="86"/>
      <c r="OON10" s="86"/>
      <c r="OOO10" s="86"/>
      <c r="OOP10" s="86"/>
      <c r="OOQ10" s="86"/>
      <c r="OOR10" s="86"/>
      <c r="OOS10" s="86"/>
      <c r="OOT10" s="86"/>
      <c r="OOU10" s="86"/>
      <c r="OOV10" s="86"/>
      <c r="OOW10" s="86"/>
      <c r="OOX10" s="86"/>
      <c r="OOY10" s="86"/>
      <c r="OOZ10" s="86"/>
      <c r="OPA10" s="86"/>
      <c r="OPB10" s="86"/>
      <c r="OPC10" s="86"/>
      <c r="OPD10" s="86"/>
      <c r="OPE10" s="86"/>
      <c r="OPF10" s="86"/>
      <c r="OPG10" s="86"/>
      <c r="OPH10" s="86"/>
      <c r="OPI10" s="86"/>
      <c r="OPJ10" s="86"/>
      <c r="OPK10" s="86"/>
      <c r="OPL10" s="86"/>
      <c r="OPM10" s="86"/>
      <c r="OPN10" s="86"/>
      <c r="OPO10" s="86"/>
      <c r="OPP10" s="86"/>
      <c r="OPQ10" s="86"/>
      <c r="OPR10" s="86"/>
      <c r="OPS10" s="86"/>
      <c r="OPT10" s="86"/>
      <c r="OPU10" s="86"/>
      <c r="OPV10" s="86"/>
      <c r="OPW10" s="86"/>
      <c r="OPX10" s="86"/>
      <c r="OPY10" s="86"/>
      <c r="OPZ10" s="86"/>
      <c r="OQA10" s="86"/>
      <c r="OQB10" s="86"/>
      <c r="OQC10" s="86"/>
      <c r="OQD10" s="86"/>
      <c r="OQE10" s="86"/>
      <c r="OQF10" s="86"/>
      <c r="OQG10" s="86"/>
      <c r="OQH10" s="86"/>
      <c r="OQI10" s="86"/>
      <c r="OQJ10" s="86"/>
      <c r="OQK10" s="86"/>
      <c r="OQL10" s="86"/>
      <c r="OQM10" s="86"/>
      <c r="OQN10" s="86"/>
      <c r="OQO10" s="86"/>
      <c r="OQP10" s="86"/>
      <c r="OQQ10" s="86"/>
      <c r="OQR10" s="86"/>
      <c r="OQS10" s="86"/>
      <c r="OQT10" s="86"/>
      <c r="OQU10" s="86"/>
      <c r="OQV10" s="86"/>
      <c r="OQW10" s="86"/>
      <c r="OQX10" s="86"/>
      <c r="OQY10" s="86"/>
      <c r="OQZ10" s="86"/>
      <c r="ORA10" s="86"/>
      <c r="ORB10" s="86"/>
      <c r="ORC10" s="86"/>
      <c r="ORD10" s="86"/>
      <c r="ORE10" s="86"/>
      <c r="ORF10" s="86"/>
      <c r="ORG10" s="86"/>
      <c r="ORH10" s="86"/>
      <c r="ORI10" s="86"/>
      <c r="ORJ10" s="86"/>
      <c r="ORK10" s="86"/>
      <c r="ORL10" s="86"/>
      <c r="ORM10" s="86"/>
      <c r="ORN10" s="86"/>
      <c r="ORO10" s="86"/>
      <c r="ORP10" s="86"/>
      <c r="ORQ10" s="86"/>
      <c r="ORR10" s="86"/>
      <c r="ORS10" s="86"/>
      <c r="ORT10" s="86"/>
      <c r="ORU10" s="86"/>
      <c r="ORV10" s="86"/>
      <c r="ORW10" s="86"/>
      <c r="ORX10" s="86"/>
      <c r="ORY10" s="86"/>
      <c r="ORZ10" s="86"/>
      <c r="OSA10" s="86"/>
      <c r="OSB10" s="86"/>
      <c r="OSC10" s="86"/>
      <c r="OSD10" s="86"/>
      <c r="OSE10" s="86"/>
      <c r="OSF10" s="86"/>
      <c r="OSG10" s="86"/>
      <c r="OSH10" s="86"/>
      <c r="OSI10" s="86"/>
      <c r="OSJ10" s="86"/>
      <c r="OSK10" s="86"/>
      <c r="OSL10" s="86"/>
      <c r="OSM10" s="86"/>
      <c r="OSN10" s="86"/>
      <c r="OSO10" s="86"/>
      <c r="OSP10" s="86"/>
      <c r="OSQ10" s="86"/>
      <c r="OSR10" s="86"/>
      <c r="OSS10" s="86"/>
      <c r="OST10" s="86"/>
      <c r="OSU10" s="86"/>
      <c r="OSV10" s="86"/>
      <c r="OSW10" s="86"/>
      <c r="OSX10" s="86"/>
      <c r="OSY10" s="86"/>
      <c r="OSZ10" s="86"/>
      <c r="OTA10" s="86"/>
      <c r="OTB10" s="86"/>
      <c r="OTC10" s="86"/>
      <c r="OTD10" s="86"/>
      <c r="OTE10" s="86"/>
      <c r="OTF10" s="86"/>
      <c r="OTG10" s="86"/>
      <c r="OTH10" s="86"/>
      <c r="OTI10" s="86"/>
      <c r="OTJ10" s="86"/>
      <c r="OTK10" s="86"/>
      <c r="OTL10" s="86"/>
      <c r="OTM10" s="86"/>
      <c r="OTN10" s="86"/>
      <c r="OTO10" s="86"/>
      <c r="OTP10" s="86"/>
      <c r="OTQ10" s="86"/>
      <c r="OTR10" s="86"/>
      <c r="OTS10" s="86"/>
      <c r="OTT10" s="86"/>
      <c r="OTU10" s="86"/>
      <c r="OTV10" s="86"/>
      <c r="OTW10" s="86"/>
      <c r="OTX10" s="86"/>
      <c r="OTY10" s="86"/>
      <c r="OTZ10" s="86"/>
      <c r="OUA10" s="86"/>
      <c r="OUB10" s="86"/>
      <c r="OUC10" s="86"/>
      <c r="OUD10" s="86"/>
      <c r="OUE10" s="86"/>
      <c r="OUF10" s="86"/>
      <c r="OUG10" s="86"/>
      <c r="OUH10" s="86"/>
      <c r="OUI10" s="86"/>
      <c r="OUJ10" s="86"/>
      <c r="OUK10" s="86"/>
      <c r="OUL10" s="86"/>
      <c r="OUM10" s="86"/>
      <c r="OUN10" s="86"/>
      <c r="OUO10" s="86"/>
      <c r="OUP10" s="86"/>
      <c r="OUQ10" s="86"/>
      <c r="OUR10" s="86"/>
      <c r="OUS10" s="86"/>
      <c r="OUT10" s="86"/>
      <c r="OUU10" s="86"/>
      <c r="OUV10" s="86"/>
      <c r="OUW10" s="86"/>
      <c r="OUX10" s="86"/>
      <c r="OUY10" s="86"/>
      <c r="OUZ10" s="86"/>
      <c r="OVA10" s="86"/>
      <c r="OVB10" s="86"/>
      <c r="OVC10" s="86"/>
      <c r="OVD10" s="86"/>
      <c r="OVE10" s="86"/>
      <c r="OVF10" s="86"/>
      <c r="OVG10" s="86"/>
      <c r="OVH10" s="86"/>
      <c r="OVI10" s="86"/>
      <c r="OVJ10" s="86"/>
      <c r="OVK10" s="86"/>
      <c r="OVL10" s="86"/>
      <c r="OVM10" s="86"/>
      <c r="OVN10" s="86"/>
      <c r="OVO10" s="86"/>
      <c r="OVP10" s="86"/>
      <c r="OVQ10" s="86"/>
      <c r="OVR10" s="86"/>
      <c r="OVS10" s="86"/>
      <c r="OVT10" s="86"/>
      <c r="OVU10" s="86"/>
      <c r="OVV10" s="86"/>
      <c r="OVW10" s="86"/>
      <c r="OVX10" s="86"/>
      <c r="OVY10" s="86"/>
      <c r="OVZ10" s="86"/>
      <c r="OWA10" s="86"/>
      <c r="OWB10" s="86"/>
      <c r="OWC10" s="86"/>
      <c r="OWD10" s="86"/>
      <c r="OWE10" s="86"/>
      <c r="OWF10" s="86"/>
      <c r="OWG10" s="86"/>
      <c r="OWH10" s="86"/>
      <c r="OWI10" s="86"/>
      <c r="OWJ10" s="86"/>
      <c r="OWK10" s="86"/>
      <c r="OWL10" s="86"/>
      <c r="OWM10" s="86"/>
      <c r="OWN10" s="86"/>
      <c r="OWO10" s="86"/>
      <c r="OWP10" s="86"/>
      <c r="OWQ10" s="86"/>
      <c r="OWR10" s="86"/>
      <c r="OWS10" s="86"/>
      <c r="OWT10" s="86"/>
      <c r="OWU10" s="86"/>
      <c r="OWV10" s="86"/>
      <c r="OWW10" s="86"/>
      <c r="OWX10" s="86"/>
      <c r="OWY10" s="86"/>
      <c r="OWZ10" s="86"/>
      <c r="OXA10" s="86"/>
      <c r="OXB10" s="86"/>
      <c r="OXC10" s="86"/>
      <c r="OXD10" s="86"/>
      <c r="OXE10" s="86"/>
      <c r="OXF10" s="86"/>
      <c r="OXG10" s="86"/>
      <c r="OXH10" s="86"/>
      <c r="OXI10" s="86"/>
      <c r="OXJ10" s="86"/>
      <c r="OXK10" s="86"/>
      <c r="OXL10" s="86"/>
      <c r="OXM10" s="86"/>
      <c r="OXN10" s="86"/>
      <c r="OXO10" s="86"/>
      <c r="OXP10" s="86"/>
      <c r="OXQ10" s="86"/>
      <c r="OXR10" s="86"/>
      <c r="OXS10" s="86"/>
      <c r="OXT10" s="86"/>
      <c r="OXU10" s="86"/>
      <c r="OXV10" s="86"/>
      <c r="OXW10" s="86"/>
      <c r="OXX10" s="86"/>
      <c r="OXY10" s="86"/>
      <c r="OXZ10" s="86"/>
      <c r="OYA10" s="86"/>
      <c r="OYB10" s="86"/>
      <c r="OYC10" s="86"/>
      <c r="OYD10" s="86"/>
      <c r="OYE10" s="86"/>
      <c r="OYF10" s="86"/>
      <c r="OYG10" s="86"/>
      <c r="OYH10" s="86"/>
      <c r="OYI10" s="86"/>
      <c r="OYJ10" s="86"/>
      <c r="OYK10" s="86"/>
      <c r="OYL10" s="86"/>
      <c r="OYM10" s="86"/>
      <c r="OYN10" s="86"/>
      <c r="OYO10" s="86"/>
      <c r="OYP10" s="86"/>
      <c r="OYQ10" s="86"/>
      <c r="OYR10" s="86"/>
      <c r="OYS10" s="86"/>
      <c r="OYT10" s="86"/>
      <c r="OYU10" s="86"/>
      <c r="OYV10" s="86"/>
      <c r="OYW10" s="86"/>
      <c r="OYX10" s="86"/>
      <c r="OYY10" s="86"/>
      <c r="OYZ10" s="86"/>
      <c r="OZA10" s="86"/>
      <c r="OZB10" s="86"/>
      <c r="OZC10" s="86"/>
      <c r="OZD10" s="86"/>
      <c r="OZE10" s="86"/>
      <c r="OZF10" s="86"/>
      <c r="OZG10" s="86"/>
      <c r="OZH10" s="86"/>
      <c r="OZI10" s="86"/>
      <c r="OZJ10" s="86"/>
      <c r="OZK10" s="86"/>
      <c r="OZL10" s="86"/>
      <c r="OZM10" s="86"/>
      <c r="OZN10" s="86"/>
      <c r="OZO10" s="86"/>
      <c r="OZP10" s="86"/>
      <c r="OZQ10" s="86"/>
      <c r="OZR10" s="86"/>
      <c r="OZS10" s="86"/>
      <c r="OZT10" s="86"/>
      <c r="OZU10" s="86"/>
      <c r="OZV10" s="86"/>
      <c r="OZW10" s="86"/>
      <c r="OZX10" s="86"/>
      <c r="OZY10" s="86"/>
      <c r="OZZ10" s="86"/>
      <c r="PAA10" s="86"/>
      <c r="PAB10" s="86"/>
      <c r="PAC10" s="86"/>
      <c r="PAD10" s="86"/>
      <c r="PAE10" s="86"/>
      <c r="PAF10" s="86"/>
      <c r="PAG10" s="86"/>
      <c r="PAH10" s="86"/>
      <c r="PAI10" s="86"/>
      <c r="PAJ10" s="86"/>
      <c r="PAK10" s="86"/>
      <c r="PAL10" s="86"/>
      <c r="PAM10" s="86"/>
      <c r="PAN10" s="86"/>
      <c r="PAO10" s="86"/>
      <c r="PAP10" s="86"/>
      <c r="PAQ10" s="86"/>
      <c r="PAR10" s="86"/>
      <c r="PAS10" s="86"/>
      <c r="PAT10" s="86"/>
      <c r="PAU10" s="86"/>
      <c r="PAV10" s="86"/>
      <c r="PAW10" s="86"/>
      <c r="PAX10" s="86"/>
      <c r="PAY10" s="86"/>
      <c r="PAZ10" s="86"/>
      <c r="PBA10" s="86"/>
      <c r="PBB10" s="86"/>
      <c r="PBC10" s="86"/>
      <c r="PBD10" s="86"/>
      <c r="PBE10" s="86"/>
      <c r="PBF10" s="86"/>
      <c r="PBG10" s="86"/>
      <c r="PBH10" s="86"/>
      <c r="PBI10" s="86"/>
      <c r="PBJ10" s="86"/>
      <c r="PBK10" s="86"/>
      <c r="PBL10" s="86"/>
      <c r="PBM10" s="86"/>
      <c r="PBN10" s="86"/>
      <c r="PBO10" s="86"/>
      <c r="PBP10" s="86"/>
      <c r="PBQ10" s="86"/>
      <c r="PBR10" s="86"/>
      <c r="PBS10" s="86"/>
      <c r="PBT10" s="86"/>
      <c r="PBU10" s="86"/>
      <c r="PBV10" s="86"/>
      <c r="PBW10" s="86"/>
      <c r="PBX10" s="86"/>
      <c r="PBY10" s="86"/>
      <c r="PBZ10" s="86"/>
      <c r="PCA10" s="86"/>
      <c r="PCB10" s="86"/>
      <c r="PCC10" s="86"/>
      <c r="PCD10" s="86"/>
      <c r="PCE10" s="86"/>
      <c r="PCF10" s="86"/>
      <c r="PCG10" s="86"/>
      <c r="PCH10" s="86"/>
      <c r="PCI10" s="86"/>
      <c r="PCJ10" s="86"/>
      <c r="PCK10" s="86"/>
      <c r="PCL10" s="86"/>
      <c r="PCM10" s="86"/>
      <c r="PCN10" s="86"/>
      <c r="PCO10" s="86"/>
      <c r="PCP10" s="86"/>
      <c r="PCQ10" s="86"/>
      <c r="PCR10" s="86"/>
      <c r="PCS10" s="86"/>
      <c r="PCT10" s="86"/>
      <c r="PCU10" s="86"/>
      <c r="PCV10" s="86"/>
      <c r="PCW10" s="86"/>
      <c r="PCX10" s="86"/>
      <c r="PCY10" s="86"/>
      <c r="PCZ10" s="86"/>
      <c r="PDA10" s="86"/>
      <c r="PDB10" s="86"/>
      <c r="PDC10" s="86"/>
      <c r="PDD10" s="86"/>
      <c r="PDE10" s="86"/>
      <c r="PDF10" s="86"/>
      <c r="PDG10" s="86"/>
      <c r="PDH10" s="86"/>
      <c r="PDI10" s="86"/>
      <c r="PDJ10" s="86"/>
      <c r="PDK10" s="86"/>
      <c r="PDL10" s="86"/>
      <c r="PDM10" s="86"/>
      <c r="PDN10" s="86"/>
      <c r="PDO10" s="86"/>
      <c r="PDP10" s="86"/>
      <c r="PDQ10" s="86"/>
      <c r="PDR10" s="86"/>
      <c r="PDS10" s="86"/>
      <c r="PDT10" s="86"/>
      <c r="PDU10" s="86"/>
      <c r="PDV10" s="86"/>
      <c r="PDW10" s="86"/>
      <c r="PDX10" s="86"/>
      <c r="PDY10" s="86"/>
      <c r="PDZ10" s="86"/>
      <c r="PEA10" s="86"/>
      <c r="PEB10" s="86"/>
      <c r="PEC10" s="86"/>
      <c r="PED10" s="86"/>
      <c r="PEE10" s="86"/>
      <c r="PEF10" s="86"/>
      <c r="PEG10" s="86"/>
      <c r="PEH10" s="86"/>
      <c r="PEI10" s="86"/>
      <c r="PEJ10" s="86"/>
      <c r="PEK10" s="86"/>
      <c r="PEL10" s="86"/>
      <c r="PEM10" s="86"/>
      <c r="PEN10" s="86"/>
      <c r="PEO10" s="86"/>
      <c r="PEP10" s="86"/>
      <c r="PEQ10" s="86"/>
      <c r="PER10" s="86"/>
      <c r="PES10" s="86"/>
      <c r="PET10" s="86"/>
      <c r="PEU10" s="86"/>
      <c r="PEV10" s="86"/>
      <c r="PEW10" s="86"/>
      <c r="PEX10" s="86"/>
      <c r="PEY10" s="86"/>
      <c r="PEZ10" s="86"/>
      <c r="PFA10" s="86"/>
      <c r="PFB10" s="86"/>
      <c r="PFC10" s="86"/>
      <c r="PFD10" s="86"/>
      <c r="PFE10" s="86"/>
      <c r="PFF10" s="86"/>
      <c r="PFG10" s="86"/>
      <c r="PFH10" s="86"/>
      <c r="PFI10" s="86"/>
      <c r="PFJ10" s="86"/>
      <c r="PFK10" s="86"/>
      <c r="PFL10" s="86"/>
      <c r="PFM10" s="86"/>
      <c r="PFN10" s="86"/>
      <c r="PFO10" s="86"/>
      <c r="PFP10" s="86"/>
      <c r="PFQ10" s="86"/>
      <c r="PFR10" s="86"/>
      <c r="PFS10" s="86"/>
      <c r="PFT10" s="86"/>
      <c r="PFU10" s="86"/>
      <c r="PFV10" s="86"/>
      <c r="PFW10" s="86"/>
      <c r="PFX10" s="86"/>
      <c r="PFY10" s="86"/>
      <c r="PFZ10" s="86"/>
      <c r="PGA10" s="86"/>
      <c r="PGB10" s="86"/>
      <c r="PGC10" s="86"/>
      <c r="PGD10" s="86"/>
      <c r="PGE10" s="86"/>
      <c r="PGF10" s="86"/>
      <c r="PGG10" s="86"/>
      <c r="PGH10" s="86"/>
      <c r="PGI10" s="86"/>
      <c r="PGJ10" s="86"/>
      <c r="PGK10" s="86"/>
      <c r="PGL10" s="86"/>
      <c r="PGM10" s="86"/>
      <c r="PGN10" s="86"/>
      <c r="PGO10" s="86"/>
      <c r="PGP10" s="86"/>
      <c r="PGQ10" s="86"/>
      <c r="PGR10" s="86"/>
      <c r="PGS10" s="86"/>
      <c r="PGT10" s="86"/>
      <c r="PGU10" s="86"/>
      <c r="PGV10" s="86"/>
      <c r="PGW10" s="86"/>
      <c r="PGX10" s="86"/>
      <c r="PGY10" s="86"/>
      <c r="PGZ10" s="86"/>
      <c r="PHA10" s="86"/>
      <c r="PHB10" s="86"/>
      <c r="PHC10" s="86"/>
      <c r="PHD10" s="86"/>
      <c r="PHE10" s="86"/>
      <c r="PHF10" s="86"/>
      <c r="PHG10" s="86"/>
      <c r="PHH10" s="86"/>
      <c r="PHI10" s="86"/>
      <c r="PHJ10" s="86"/>
      <c r="PHK10" s="86"/>
      <c r="PHL10" s="86"/>
      <c r="PHM10" s="86"/>
      <c r="PHN10" s="86"/>
      <c r="PHO10" s="86"/>
      <c r="PHP10" s="86"/>
      <c r="PHQ10" s="86"/>
      <c r="PHR10" s="86"/>
      <c r="PHS10" s="86"/>
      <c r="PHT10" s="86"/>
      <c r="PHU10" s="86"/>
      <c r="PHV10" s="86"/>
      <c r="PHW10" s="86"/>
      <c r="PHX10" s="86"/>
      <c r="PHY10" s="86"/>
      <c r="PHZ10" s="86"/>
      <c r="PIA10" s="86"/>
      <c r="PIB10" s="86"/>
      <c r="PIC10" s="86"/>
      <c r="PID10" s="86"/>
      <c r="PIE10" s="86"/>
      <c r="PIF10" s="86"/>
      <c r="PIG10" s="86"/>
      <c r="PIH10" s="86"/>
      <c r="PII10" s="86"/>
      <c r="PIJ10" s="86"/>
      <c r="PIK10" s="86"/>
      <c r="PIL10" s="86"/>
      <c r="PIM10" s="86"/>
      <c r="PIN10" s="86"/>
      <c r="PIO10" s="86"/>
      <c r="PIP10" s="86"/>
      <c r="PIQ10" s="86"/>
      <c r="PIR10" s="86"/>
      <c r="PIS10" s="86"/>
      <c r="PIT10" s="86"/>
      <c r="PIU10" s="86"/>
      <c r="PIV10" s="86"/>
      <c r="PIW10" s="86"/>
      <c r="PIX10" s="86"/>
      <c r="PIY10" s="86"/>
      <c r="PIZ10" s="86"/>
      <c r="PJA10" s="86"/>
      <c r="PJB10" s="86"/>
      <c r="PJC10" s="86"/>
      <c r="PJD10" s="86"/>
      <c r="PJE10" s="86"/>
      <c r="PJF10" s="86"/>
      <c r="PJG10" s="86"/>
      <c r="PJH10" s="86"/>
      <c r="PJI10" s="86"/>
      <c r="PJJ10" s="86"/>
      <c r="PJK10" s="86"/>
      <c r="PJL10" s="86"/>
      <c r="PJM10" s="86"/>
      <c r="PJN10" s="86"/>
      <c r="PJO10" s="86"/>
      <c r="PJP10" s="86"/>
      <c r="PJQ10" s="86"/>
      <c r="PJR10" s="86"/>
      <c r="PJS10" s="86"/>
      <c r="PJT10" s="86"/>
      <c r="PJU10" s="86"/>
      <c r="PJV10" s="86"/>
      <c r="PJW10" s="86"/>
      <c r="PJX10" s="86"/>
      <c r="PJY10" s="86"/>
      <c r="PJZ10" s="86"/>
      <c r="PKA10" s="86"/>
      <c r="PKB10" s="86"/>
      <c r="PKC10" s="86"/>
      <c r="PKD10" s="86"/>
      <c r="PKE10" s="86"/>
      <c r="PKF10" s="86"/>
      <c r="PKG10" s="86"/>
      <c r="PKH10" s="86"/>
      <c r="PKI10" s="86"/>
      <c r="PKJ10" s="86"/>
      <c r="PKK10" s="86"/>
      <c r="PKL10" s="86"/>
      <c r="PKM10" s="86"/>
      <c r="PKN10" s="86"/>
      <c r="PKO10" s="86"/>
      <c r="PKP10" s="86"/>
      <c r="PKQ10" s="86"/>
      <c r="PKR10" s="86"/>
      <c r="PKS10" s="86"/>
      <c r="PKT10" s="86"/>
      <c r="PKU10" s="86"/>
      <c r="PKV10" s="86"/>
      <c r="PKW10" s="86"/>
      <c r="PKX10" s="86"/>
      <c r="PKY10" s="86"/>
      <c r="PKZ10" s="86"/>
      <c r="PLA10" s="86"/>
      <c r="PLB10" s="86"/>
      <c r="PLC10" s="86"/>
      <c r="PLD10" s="86"/>
      <c r="PLE10" s="86"/>
      <c r="PLF10" s="86"/>
      <c r="PLG10" s="86"/>
      <c r="PLH10" s="86"/>
      <c r="PLI10" s="86"/>
      <c r="PLJ10" s="86"/>
      <c r="PLK10" s="86"/>
      <c r="PLL10" s="86"/>
      <c r="PLM10" s="86"/>
      <c r="PLN10" s="86"/>
      <c r="PLO10" s="86"/>
      <c r="PLP10" s="86"/>
      <c r="PLQ10" s="86"/>
      <c r="PLR10" s="86"/>
      <c r="PLS10" s="86"/>
      <c r="PLT10" s="86"/>
      <c r="PLU10" s="86"/>
      <c r="PLV10" s="86"/>
      <c r="PLW10" s="86"/>
      <c r="PLX10" s="86"/>
      <c r="PLY10" s="86"/>
      <c r="PLZ10" s="86"/>
      <c r="PMA10" s="86"/>
      <c r="PMB10" s="86"/>
      <c r="PMC10" s="86"/>
      <c r="PMD10" s="86"/>
      <c r="PME10" s="86"/>
      <c r="PMF10" s="86"/>
      <c r="PMG10" s="86"/>
      <c r="PMH10" s="86"/>
      <c r="PMI10" s="86"/>
      <c r="PMJ10" s="86"/>
      <c r="PMK10" s="86"/>
      <c r="PML10" s="86"/>
      <c r="PMM10" s="86"/>
      <c r="PMN10" s="86"/>
      <c r="PMO10" s="86"/>
      <c r="PMP10" s="86"/>
      <c r="PMQ10" s="86"/>
      <c r="PMR10" s="86"/>
      <c r="PMS10" s="86"/>
      <c r="PMT10" s="86"/>
      <c r="PMU10" s="86"/>
      <c r="PMV10" s="86"/>
      <c r="PMW10" s="86"/>
      <c r="PMX10" s="86"/>
      <c r="PMY10" s="86"/>
      <c r="PMZ10" s="86"/>
      <c r="PNA10" s="86"/>
      <c r="PNB10" s="86"/>
      <c r="PNC10" s="86"/>
      <c r="PND10" s="86"/>
      <c r="PNE10" s="86"/>
      <c r="PNF10" s="86"/>
      <c r="PNG10" s="86"/>
      <c r="PNH10" s="86"/>
      <c r="PNI10" s="86"/>
      <c r="PNJ10" s="86"/>
      <c r="PNK10" s="86"/>
      <c r="PNL10" s="86"/>
      <c r="PNM10" s="86"/>
      <c r="PNN10" s="86"/>
      <c r="PNO10" s="86"/>
      <c r="PNP10" s="86"/>
      <c r="PNQ10" s="86"/>
      <c r="PNR10" s="86"/>
      <c r="PNS10" s="86"/>
      <c r="PNT10" s="86"/>
      <c r="PNU10" s="86"/>
      <c r="PNV10" s="86"/>
      <c r="PNW10" s="86"/>
      <c r="PNX10" s="86"/>
      <c r="PNY10" s="86"/>
      <c r="PNZ10" s="86"/>
      <c r="POA10" s="86"/>
      <c r="POB10" s="86"/>
      <c r="POC10" s="86"/>
      <c r="POD10" s="86"/>
      <c r="POE10" s="86"/>
      <c r="POF10" s="86"/>
      <c r="POG10" s="86"/>
      <c r="POH10" s="86"/>
      <c r="POI10" s="86"/>
      <c r="POJ10" s="86"/>
      <c r="POK10" s="86"/>
      <c r="POL10" s="86"/>
      <c r="POM10" s="86"/>
      <c r="PON10" s="86"/>
      <c r="POO10" s="86"/>
      <c r="POP10" s="86"/>
      <c r="POQ10" s="86"/>
      <c r="POR10" s="86"/>
      <c r="POS10" s="86"/>
      <c r="POT10" s="86"/>
      <c r="POU10" s="86"/>
      <c r="POV10" s="86"/>
      <c r="POW10" s="86"/>
      <c r="POX10" s="86"/>
      <c r="POY10" s="86"/>
      <c r="POZ10" s="86"/>
      <c r="PPA10" s="86"/>
      <c r="PPB10" s="86"/>
      <c r="PPC10" s="86"/>
      <c r="PPD10" s="86"/>
      <c r="PPE10" s="86"/>
      <c r="PPF10" s="86"/>
      <c r="PPG10" s="86"/>
      <c r="PPH10" s="86"/>
      <c r="PPI10" s="86"/>
      <c r="PPJ10" s="86"/>
      <c r="PPK10" s="86"/>
      <c r="PPL10" s="86"/>
      <c r="PPM10" s="86"/>
      <c r="PPN10" s="86"/>
      <c r="PPO10" s="86"/>
      <c r="PPP10" s="86"/>
      <c r="PPQ10" s="86"/>
      <c r="PPR10" s="86"/>
      <c r="PPS10" s="86"/>
      <c r="PPT10" s="86"/>
      <c r="PPU10" s="86"/>
      <c r="PPV10" s="86"/>
      <c r="PPW10" s="86"/>
      <c r="PPX10" s="86"/>
      <c r="PPY10" s="86"/>
      <c r="PPZ10" s="86"/>
      <c r="PQA10" s="86"/>
      <c r="PQB10" s="86"/>
      <c r="PQC10" s="86"/>
      <c r="PQD10" s="86"/>
      <c r="PQE10" s="86"/>
      <c r="PQF10" s="86"/>
      <c r="PQG10" s="86"/>
      <c r="PQH10" s="86"/>
      <c r="PQI10" s="86"/>
      <c r="PQJ10" s="86"/>
      <c r="PQK10" s="86"/>
      <c r="PQL10" s="86"/>
      <c r="PQM10" s="86"/>
      <c r="PQN10" s="86"/>
      <c r="PQO10" s="86"/>
      <c r="PQP10" s="86"/>
      <c r="PQQ10" s="86"/>
      <c r="PQR10" s="86"/>
      <c r="PQS10" s="86"/>
      <c r="PQT10" s="86"/>
      <c r="PQU10" s="86"/>
      <c r="PQV10" s="86"/>
      <c r="PQW10" s="86"/>
      <c r="PQX10" s="86"/>
      <c r="PQY10" s="86"/>
      <c r="PQZ10" s="86"/>
      <c r="PRA10" s="86"/>
      <c r="PRB10" s="86"/>
      <c r="PRC10" s="86"/>
      <c r="PRD10" s="86"/>
      <c r="PRE10" s="86"/>
      <c r="PRF10" s="86"/>
      <c r="PRG10" s="86"/>
      <c r="PRH10" s="86"/>
      <c r="PRI10" s="86"/>
      <c r="PRJ10" s="86"/>
      <c r="PRK10" s="86"/>
      <c r="PRL10" s="86"/>
      <c r="PRM10" s="86"/>
      <c r="PRN10" s="86"/>
      <c r="PRO10" s="86"/>
      <c r="PRP10" s="86"/>
      <c r="PRQ10" s="86"/>
      <c r="PRR10" s="86"/>
      <c r="PRS10" s="86"/>
      <c r="PRT10" s="86"/>
      <c r="PRU10" s="86"/>
      <c r="PRV10" s="86"/>
      <c r="PRW10" s="86"/>
      <c r="PRX10" s="86"/>
      <c r="PRY10" s="86"/>
      <c r="PRZ10" s="86"/>
      <c r="PSA10" s="86"/>
      <c r="PSB10" s="86"/>
      <c r="PSC10" s="86"/>
      <c r="PSD10" s="86"/>
      <c r="PSE10" s="86"/>
      <c r="PSF10" s="86"/>
      <c r="PSG10" s="86"/>
      <c r="PSH10" s="86"/>
      <c r="PSI10" s="86"/>
      <c r="PSJ10" s="86"/>
      <c r="PSK10" s="86"/>
      <c r="PSL10" s="86"/>
      <c r="PSM10" s="86"/>
      <c r="PSN10" s="86"/>
      <c r="PSO10" s="86"/>
      <c r="PSP10" s="86"/>
      <c r="PSQ10" s="86"/>
      <c r="PSR10" s="86"/>
      <c r="PSS10" s="86"/>
      <c r="PST10" s="86"/>
      <c r="PSU10" s="86"/>
      <c r="PSV10" s="86"/>
      <c r="PSW10" s="86"/>
      <c r="PSX10" s="86"/>
      <c r="PSY10" s="86"/>
      <c r="PSZ10" s="86"/>
      <c r="PTA10" s="86"/>
      <c r="PTB10" s="86"/>
      <c r="PTC10" s="86"/>
      <c r="PTD10" s="86"/>
      <c r="PTE10" s="86"/>
      <c r="PTF10" s="86"/>
      <c r="PTG10" s="86"/>
      <c r="PTH10" s="86"/>
      <c r="PTI10" s="86"/>
      <c r="PTJ10" s="86"/>
      <c r="PTK10" s="86"/>
      <c r="PTL10" s="86"/>
      <c r="PTM10" s="86"/>
      <c r="PTN10" s="86"/>
      <c r="PTO10" s="86"/>
      <c r="PTP10" s="86"/>
      <c r="PTQ10" s="86"/>
      <c r="PTR10" s="86"/>
      <c r="PTS10" s="86"/>
      <c r="PTT10" s="86"/>
      <c r="PTU10" s="86"/>
      <c r="PTV10" s="86"/>
      <c r="PTW10" s="86"/>
      <c r="PTX10" s="86"/>
      <c r="PTY10" s="86"/>
      <c r="PTZ10" s="86"/>
      <c r="PUA10" s="86"/>
      <c r="PUB10" s="86"/>
      <c r="PUC10" s="86"/>
      <c r="PUD10" s="86"/>
      <c r="PUE10" s="86"/>
      <c r="PUF10" s="86"/>
      <c r="PUG10" s="86"/>
      <c r="PUH10" s="86"/>
      <c r="PUI10" s="86"/>
      <c r="PUJ10" s="86"/>
      <c r="PUK10" s="86"/>
      <c r="PUL10" s="86"/>
      <c r="PUM10" s="86"/>
      <c r="PUN10" s="86"/>
      <c r="PUO10" s="86"/>
      <c r="PUP10" s="86"/>
      <c r="PUQ10" s="86"/>
      <c r="PUR10" s="86"/>
      <c r="PUS10" s="86"/>
      <c r="PUT10" s="86"/>
      <c r="PUU10" s="86"/>
      <c r="PUV10" s="86"/>
      <c r="PUW10" s="86"/>
      <c r="PUX10" s="86"/>
      <c r="PUY10" s="86"/>
      <c r="PUZ10" s="86"/>
      <c r="PVA10" s="86"/>
      <c r="PVB10" s="86"/>
      <c r="PVC10" s="86"/>
      <c r="PVD10" s="86"/>
      <c r="PVE10" s="86"/>
      <c r="PVF10" s="86"/>
      <c r="PVG10" s="86"/>
      <c r="PVH10" s="86"/>
      <c r="PVI10" s="86"/>
      <c r="PVJ10" s="86"/>
      <c r="PVK10" s="86"/>
      <c r="PVL10" s="86"/>
      <c r="PVM10" s="86"/>
      <c r="PVN10" s="86"/>
      <c r="PVO10" s="86"/>
      <c r="PVP10" s="86"/>
      <c r="PVQ10" s="86"/>
      <c r="PVR10" s="86"/>
      <c r="PVS10" s="86"/>
      <c r="PVT10" s="86"/>
      <c r="PVU10" s="86"/>
      <c r="PVV10" s="86"/>
      <c r="PVW10" s="86"/>
      <c r="PVX10" s="86"/>
      <c r="PVY10" s="86"/>
      <c r="PVZ10" s="86"/>
      <c r="PWA10" s="86"/>
      <c r="PWB10" s="86"/>
      <c r="PWC10" s="86"/>
      <c r="PWD10" s="86"/>
      <c r="PWE10" s="86"/>
      <c r="PWF10" s="86"/>
      <c r="PWG10" s="86"/>
      <c r="PWH10" s="86"/>
      <c r="PWI10" s="86"/>
      <c r="PWJ10" s="86"/>
      <c r="PWK10" s="86"/>
      <c r="PWL10" s="86"/>
      <c r="PWM10" s="86"/>
      <c r="PWN10" s="86"/>
      <c r="PWO10" s="86"/>
      <c r="PWP10" s="86"/>
      <c r="PWQ10" s="86"/>
      <c r="PWR10" s="86"/>
      <c r="PWS10" s="86"/>
      <c r="PWT10" s="86"/>
      <c r="PWU10" s="86"/>
      <c r="PWV10" s="86"/>
      <c r="PWW10" s="86"/>
      <c r="PWX10" s="86"/>
      <c r="PWY10" s="86"/>
      <c r="PWZ10" s="86"/>
      <c r="PXA10" s="86"/>
      <c r="PXB10" s="86"/>
      <c r="PXC10" s="86"/>
      <c r="PXD10" s="86"/>
      <c r="PXE10" s="86"/>
      <c r="PXF10" s="86"/>
      <c r="PXG10" s="86"/>
      <c r="PXH10" s="86"/>
      <c r="PXI10" s="86"/>
      <c r="PXJ10" s="86"/>
      <c r="PXK10" s="86"/>
      <c r="PXL10" s="86"/>
      <c r="PXM10" s="86"/>
      <c r="PXN10" s="86"/>
      <c r="PXO10" s="86"/>
      <c r="PXP10" s="86"/>
      <c r="PXQ10" s="86"/>
      <c r="PXR10" s="86"/>
      <c r="PXS10" s="86"/>
      <c r="PXT10" s="86"/>
      <c r="PXU10" s="86"/>
      <c r="PXV10" s="86"/>
      <c r="PXW10" s="86"/>
      <c r="PXX10" s="86"/>
      <c r="PXY10" s="86"/>
      <c r="PXZ10" s="86"/>
      <c r="PYA10" s="86"/>
      <c r="PYB10" s="86"/>
      <c r="PYC10" s="86"/>
      <c r="PYD10" s="86"/>
      <c r="PYE10" s="86"/>
      <c r="PYF10" s="86"/>
      <c r="PYG10" s="86"/>
      <c r="PYH10" s="86"/>
      <c r="PYI10" s="86"/>
      <c r="PYJ10" s="86"/>
      <c r="PYK10" s="86"/>
      <c r="PYL10" s="86"/>
      <c r="PYM10" s="86"/>
      <c r="PYN10" s="86"/>
      <c r="PYO10" s="86"/>
      <c r="PYP10" s="86"/>
      <c r="PYQ10" s="86"/>
      <c r="PYR10" s="86"/>
      <c r="PYS10" s="86"/>
      <c r="PYT10" s="86"/>
      <c r="PYU10" s="86"/>
      <c r="PYV10" s="86"/>
      <c r="PYW10" s="86"/>
      <c r="PYX10" s="86"/>
      <c r="PYY10" s="86"/>
      <c r="PYZ10" s="86"/>
      <c r="PZA10" s="86"/>
      <c r="PZB10" s="86"/>
      <c r="PZC10" s="86"/>
      <c r="PZD10" s="86"/>
      <c r="PZE10" s="86"/>
      <c r="PZF10" s="86"/>
      <c r="PZG10" s="86"/>
      <c r="PZH10" s="86"/>
      <c r="PZI10" s="86"/>
      <c r="PZJ10" s="86"/>
      <c r="PZK10" s="86"/>
      <c r="PZL10" s="86"/>
      <c r="PZM10" s="86"/>
      <c r="PZN10" s="86"/>
      <c r="PZO10" s="86"/>
      <c r="PZP10" s="86"/>
      <c r="PZQ10" s="86"/>
      <c r="PZR10" s="86"/>
      <c r="PZS10" s="86"/>
      <c r="PZT10" s="86"/>
      <c r="PZU10" s="86"/>
      <c r="PZV10" s="86"/>
      <c r="PZW10" s="86"/>
      <c r="PZX10" s="86"/>
      <c r="PZY10" s="86"/>
      <c r="PZZ10" s="86"/>
      <c r="QAA10" s="86"/>
      <c r="QAB10" s="86"/>
      <c r="QAC10" s="86"/>
      <c r="QAD10" s="86"/>
      <c r="QAE10" s="86"/>
      <c r="QAF10" s="86"/>
      <c r="QAG10" s="86"/>
      <c r="QAH10" s="86"/>
      <c r="QAI10" s="86"/>
      <c r="QAJ10" s="86"/>
      <c r="QAK10" s="86"/>
      <c r="QAL10" s="86"/>
      <c r="QAM10" s="86"/>
      <c r="QAN10" s="86"/>
      <c r="QAO10" s="86"/>
      <c r="QAP10" s="86"/>
      <c r="QAQ10" s="86"/>
      <c r="QAR10" s="86"/>
      <c r="QAS10" s="86"/>
      <c r="QAT10" s="86"/>
      <c r="QAU10" s="86"/>
      <c r="QAV10" s="86"/>
      <c r="QAW10" s="86"/>
      <c r="QAX10" s="86"/>
      <c r="QAY10" s="86"/>
      <c r="QAZ10" s="86"/>
      <c r="QBA10" s="86"/>
      <c r="QBB10" s="86"/>
      <c r="QBC10" s="86"/>
      <c r="QBD10" s="86"/>
      <c r="QBE10" s="86"/>
      <c r="QBF10" s="86"/>
      <c r="QBG10" s="86"/>
      <c r="QBH10" s="86"/>
      <c r="QBI10" s="86"/>
      <c r="QBJ10" s="86"/>
      <c r="QBK10" s="86"/>
      <c r="QBL10" s="86"/>
      <c r="QBM10" s="86"/>
      <c r="QBN10" s="86"/>
      <c r="QBO10" s="86"/>
      <c r="QBP10" s="86"/>
      <c r="QBQ10" s="86"/>
      <c r="QBR10" s="86"/>
      <c r="QBS10" s="86"/>
      <c r="QBT10" s="86"/>
      <c r="QBU10" s="86"/>
      <c r="QBV10" s="86"/>
      <c r="QBW10" s="86"/>
      <c r="QBX10" s="86"/>
      <c r="QBY10" s="86"/>
      <c r="QBZ10" s="86"/>
      <c r="QCA10" s="86"/>
      <c r="QCB10" s="86"/>
      <c r="QCC10" s="86"/>
      <c r="QCD10" s="86"/>
      <c r="QCE10" s="86"/>
      <c r="QCF10" s="86"/>
      <c r="QCG10" s="86"/>
      <c r="QCH10" s="86"/>
      <c r="QCI10" s="86"/>
      <c r="QCJ10" s="86"/>
      <c r="QCK10" s="86"/>
      <c r="QCL10" s="86"/>
      <c r="QCM10" s="86"/>
      <c r="QCN10" s="86"/>
      <c r="QCO10" s="86"/>
      <c r="QCP10" s="86"/>
      <c r="QCQ10" s="86"/>
      <c r="QCR10" s="86"/>
      <c r="QCS10" s="86"/>
      <c r="QCT10" s="86"/>
      <c r="QCU10" s="86"/>
      <c r="QCV10" s="86"/>
      <c r="QCW10" s="86"/>
      <c r="QCX10" s="86"/>
      <c r="QCY10" s="86"/>
      <c r="QCZ10" s="86"/>
      <c r="QDA10" s="86"/>
      <c r="QDB10" s="86"/>
      <c r="QDC10" s="86"/>
      <c r="QDD10" s="86"/>
      <c r="QDE10" s="86"/>
      <c r="QDF10" s="86"/>
      <c r="QDG10" s="86"/>
      <c r="QDH10" s="86"/>
      <c r="QDI10" s="86"/>
      <c r="QDJ10" s="86"/>
      <c r="QDK10" s="86"/>
      <c r="QDL10" s="86"/>
      <c r="QDM10" s="86"/>
      <c r="QDN10" s="86"/>
      <c r="QDO10" s="86"/>
      <c r="QDP10" s="86"/>
      <c r="QDQ10" s="86"/>
      <c r="QDR10" s="86"/>
      <c r="QDS10" s="86"/>
      <c r="QDT10" s="86"/>
      <c r="QDU10" s="86"/>
      <c r="QDV10" s="86"/>
      <c r="QDW10" s="86"/>
      <c r="QDX10" s="86"/>
      <c r="QDY10" s="86"/>
      <c r="QDZ10" s="86"/>
      <c r="QEA10" s="86"/>
      <c r="QEB10" s="86"/>
      <c r="QEC10" s="86"/>
      <c r="QED10" s="86"/>
      <c r="QEE10" s="86"/>
      <c r="QEF10" s="86"/>
      <c r="QEG10" s="86"/>
      <c r="QEH10" s="86"/>
      <c r="QEI10" s="86"/>
      <c r="QEJ10" s="86"/>
      <c r="QEK10" s="86"/>
      <c r="QEL10" s="86"/>
      <c r="QEM10" s="86"/>
      <c r="QEN10" s="86"/>
      <c r="QEO10" s="86"/>
      <c r="QEP10" s="86"/>
      <c r="QEQ10" s="86"/>
      <c r="QER10" s="86"/>
      <c r="QES10" s="86"/>
      <c r="QET10" s="86"/>
      <c r="QEU10" s="86"/>
      <c r="QEV10" s="86"/>
      <c r="QEW10" s="86"/>
      <c r="QEX10" s="86"/>
      <c r="QEY10" s="86"/>
      <c r="QEZ10" s="86"/>
      <c r="QFA10" s="86"/>
      <c r="QFB10" s="86"/>
      <c r="QFC10" s="86"/>
      <c r="QFD10" s="86"/>
      <c r="QFE10" s="86"/>
      <c r="QFF10" s="86"/>
      <c r="QFG10" s="86"/>
      <c r="QFH10" s="86"/>
      <c r="QFI10" s="86"/>
      <c r="QFJ10" s="86"/>
      <c r="QFK10" s="86"/>
      <c r="QFL10" s="86"/>
      <c r="QFM10" s="86"/>
      <c r="QFN10" s="86"/>
      <c r="QFO10" s="86"/>
      <c r="QFP10" s="86"/>
      <c r="QFQ10" s="86"/>
      <c r="QFR10" s="86"/>
      <c r="QFS10" s="86"/>
      <c r="QFT10" s="86"/>
      <c r="QFU10" s="86"/>
      <c r="QFV10" s="86"/>
      <c r="QFW10" s="86"/>
      <c r="QFX10" s="86"/>
      <c r="QFY10" s="86"/>
      <c r="QFZ10" s="86"/>
      <c r="QGA10" s="86"/>
      <c r="QGB10" s="86"/>
      <c r="QGC10" s="86"/>
      <c r="QGD10" s="86"/>
      <c r="QGE10" s="86"/>
      <c r="QGF10" s="86"/>
      <c r="QGG10" s="86"/>
      <c r="QGH10" s="86"/>
      <c r="QGI10" s="86"/>
      <c r="QGJ10" s="86"/>
      <c r="QGK10" s="86"/>
      <c r="QGL10" s="86"/>
      <c r="QGM10" s="86"/>
      <c r="QGN10" s="86"/>
      <c r="QGO10" s="86"/>
      <c r="QGP10" s="86"/>
      <c r="QGQ10" s="86"/>
      <c r="QGR10" s="86"/>
      <c r="QGS10" s="86"/>
      <c r="QGT10" s="86"/>
      <c r="QGU10" s="86"/>
      <c r="QGV10" s="86"/>
      <c r="QGW10" s="86"/>
      <c r="QGX10" s="86"/>
      <c r="QGY10" s="86"/>
      <c r="QGZ10" s="86"/>
      <c r="QHA10" s="86"/>
      <c r="QHB10" s="86"/>
      <c r="QHC10" s="86"/>
      <c r="QHD10" s="86"/>
      <c r="QHE10" s="86"/>
      <c r="QHF10" s="86"/>
      <c r="QHG10" s="86"/>
      <c r="QHH10" s="86"/>
      <c r="QHI10" s="86"/>
      <c r="QHJ10" s="86"/>
      <c r="QHK10" s="86"/>
      <c r="QHL10" s="86"/>
      <c r="QHM10" s="86"/>
      <c r="QHN10" s="86"/>
      <c r="QHO10" s="86"/>
      <c r="QHP10" s="86"/>
      <c r="QHQ10" s="86"/>
      <c r="QHR10" s="86"/>
      <c r="QHS10" s="86"/>
      <c r="QHT10" s="86"/>
      <c r="QHU10" s="86"/>
      <c r="QHV10" s="86"/>
      <c r="QHW10" s="86"/>
      <c r="QHX10" s="86"/>
      <c r="QHY10" s="86"/>
      <c r="QHZ10" s="86"/>
      <c r="QIA10" s="86"/>
      <c r="QIB10" s="86"/>
      <c r="QIC10" s="86"/>
      <c r="QID10" s="86"/>
      <c r="QIE10" s="86"/>
      <c r="QIF10" s="86"/>
      <c r="QIG10" s="86"/>
      <c r="QIH10" s="86"/>
      <c r="QII10" s="86"/>
      <c r="QIJ10" s="86"/>
      <c r="QIK10" s="86"/>
      <c r="QIL10" s="86"/>
      <c r="QIM10" s="86"/>
      <c r="QIN10" s="86"/>
      <c r="QIO10" s="86"/>
      <c r="QIP10" s="86"/>
      <c r="QIQ10" s="86"/>
      <c r="QIR10" s="86"/>
      <c r="QIS10" s="86"/>
      <c r="QIT10" s="86"/>
      <c r="QIU10" s="86"/>
      <c r="QIV10" s="86"/>
      <c r="QIW10" s="86"/>
      <c r="QIX10" s="86"/>
      <c r="QIY10" s="86"/>
      <c r="QIZ10" s="86"/>
      <c r="QJA10" s="86"/>
      <c r="QJB10" s="86"/>
      <c r="QJC10" s="86"/>
      <c r="QJD10" s="86"/>
      <c r="QJE10" s="86"/>
      <c r="QJF10" s="86"/>
      <c r="QJG10" s="86"/>
      <c r="QJH10" s="86"/>
      <c r="QJI10" s="86"/>
      <c r="QJJ10" s="86"/>
      <c r="QJK10" s="86"/>
      <c r="QJL10" s="86"/>
      <c r="QJM10" s="86"/>
      <c r="QJN10" s="86"/>
      <c r="QJO10" s="86"/>
      <c r="QJP10" s="86"/>
      <c r="QJQ10" s="86"/>
      <c r="QJR10" s="86"/>
      <c r="QJS10" s="86"/>
      <c r="QJT10" s="86"/>
      <c r="QJU10" s="86"/>
      <c r="QJV10" s="86"/>
      <c r="QJW10" s="86"/>
      <c r="QJX10" s="86"/>
      <c r="QJY10" s="86"/>
      <c r="QJZ10" s="86"/>
      <c r="QKA10" s="86"/>
      <c r="QKB10" s="86"/>
      <c r="QKC10" s="86"/>
      <c r="QKD10" s="86"/>
      <c r="QKE10" s="86"/>
      <c r="QKF10" s="86"/>
      <c r="QKG10" s="86"/>
      <c r="QKH10" s="86"/>
      <c r="QKI10" s="86"/>
      <c r="QKJ10" s="86"/>
      <c r="QKK10" s="86"/>
      <c r="QKL10" s="86"/>
      <c r="QKM10" s="86"/>
      <c r="QKN10" s="86"/>
      <c r="QKO10" s="86"/>
      <c r="QKP10" s="86"/>
      <c r="QKQ10" s="86"/>
      <c r="QKR10" s="86"/>
      <c r="QKS10" s="86"/>
      <c r="QKT10" s="86"/>
      <c r="QKU10" s="86"/>
      <c r="QKV10" s="86"/>
      <c r="QKW10" s="86"/>
      <c r="QKX10" s="86"/>
      <c r="QKY10" s="86"/>
      <c r="QKZ10" s="86"/>
      <c r="QLA10" s="86"/>
      <c r="QLB10" s="86"/>
      <c r="QLC10" s="86"/>
      <c r="QLD10" s="86"/>
      <c r="QLE10" s="86"/>
      <c r="QLF10" s="86"/>
      <c r="QLG10" s="86"/>
      <c r="QLH10" s="86"/>
      <c r="QLI10" s="86"/>
      <c r="QLJ10" s="86"/>
      <c r="QLK10" s="86"/>
      <c r="QLL10" s="86"/>
      <c r="QLM10" s="86"/>
      <c r="QLN10" s="86"/>
      <c r="QLO10" s="86"/>
      <c r="QLP10" s="86"/>
      <c r="QLQ10" s="86"/>
      <c r="QLR10" s="86"/>
      <c r="QLS10" s="86"/>
      <c r="QLT10" s="86"/>
      <c r="QLU10" s="86"/>
      <c r="QLV10" s="86"/>
      <c r="QLW10" s="86"/>
      <c r="QLX10" s="86"/>
      <c r="QLY10" s="86"/>
      <c r="QLZ10" s="86"/>
      <c r="QMA10" s="86"/>
      <c r="QMB10" s="86"/>
      <c r="QMC10" s="86"/>
      <c r="QMD10" s="86"/>
      <c r="QME10" s="86"/>
      <c r="QMF10" s="86"/>
      <c r="QMG10" s="86"/>
      <c r="QMH10" s="86"/>
      <c r="QMI10" s="86"/>
      <c r="QMJ10" s="86"/>
      <c r="QMK10" s="86"/>
      <c r="QML10" s="86"/>
      <c r="QMM10" s="86"/>
      <c r="QMN10" s="86"/>
      <c r="QMO10" s="86"/>
      <c r="QMP10" s="86"/>
      <c r="QMQ10" s="86"/>
      <c r="QMR10" s="86"/>
      <c r="QMS10" s="86"/>
      <c r="QMT10" s="86"/>
      <c r="QMU10" s="86"/>
      <c r="QMV10" s="86"/>
      <c r="QMW10" s="86"/>
      <c r="QMX10" s="86"/>
      <c r="QMY10" s="86"/>
      <c r="QMZ10" s="86"/>
      <c r="QNA10" s="86"/>
      <c r="QNB10" s="86"/>
      <c r="QNC10" s="86"/>
      <c r="QND10" s="86"/>
      <c r="QNE10" s="86"/>
      <c r="QNF10" s="86"/>
      <c r="QNG10" s="86"/>
      <c r="QNH10" s="86"/>
      <c r="QNI10" s="86"/>
      <c r="QNJ10" s="86"/>
      <c r="QNK10" s="86"/>
      <c r="QNL10" s="86"/>
      <c r="QNM10" s="86"/>
      <c r="QNN10" s="86"/>
      <c r="QNO10" s="86"/>
      <c r="QNP10" s="86"/>
      <c r="QNQ10" s="86"/>
      <c r="QNR10" s="86"/>
      <c r="QNS10" s="86"/>
      <c r="QNT10" s="86"/>
      <c r="QNU10" s="86"/>
      <c r="QNV10" s="86"/>
      <c r="QNW10" s="86"/>
      <c r="QNX10" s="86"/>
      <c r="QNY10" s="86"/>
      <c r="QNZ10" s="86"/>
      <c r="QOA10" s="86"/>
      <c r="QOB10" s="86"/>
      <c r="QOC10" s="86"/>
      <c r="QOD10" s="86"/>
      <c r="QOE10" s="86"/>
      <c r="QOF10" s="86"/>
      <c r="QOG10" s="86"/>
      <c r="QOH10" s="86"/>
      <c r="QOI10" s="86"/>
      <c r="QOJ10" s="86"/>
      <c r="QOK10" s="86"/>
      <c r="QOL10" s="86"/>
      <c r="QOM10" s="86"/>
      <c r="QON10" s="86"/>
      <c r="QOO10" s="86"/>
      <c r="QOP10" s="86"/>
      <c r="QOQ10" s="86"/>
      <c r="QOR10" s="86"/>
      <c r="QOS10" s="86"/>
      <c r="QOT10" s="86"/>
      <c r="QOU10" s="86"/>
      <c r="QOV10" s="86"/>
      <c r="QOW10" s="86"/>
      <c r="QOX10" s="86"/>
      <c r="QOY10" s="86"/>
      <c r="QOZ10" s="86"/>
      <c r="QPA10" s="86"/>
      <c r="QPB10" s="86"/>
      <c r="QPC10" s="86"/>
      <c r="QPD10" s="86"/>
      <c r="QPE10" s="86"/>
      <c r="QPF10" s="86"/>
      <c r="QPG10" s="86"/>
      <c r="QPH10" s="86"/>
      <c r="QPI10" s="86"/>
      <c r="QPJ10" s="86"/>
      <c r="QPK10" s="86"/>
      <c r="QPL10" s="86"/>
      <c r="QPM10" s="86"/>
      <c r="QPN10" s="86"/>
      <c r="QPO10" s="86"/>
      <c r="QPP10" s="86"/>
      <c r="QPQ10" s="86"/>
      <c r="QPR10" s="86"/>
      <c r="QPS10" s="86"/>
      <c r="QPT10" s="86"/>
      <c r="QPU10" s="86"/>
      <c r="QPV10" s="86"/>
      <c r="QPW10" s="86"/>
      <c r="QPX10" s="86"/>
      <c r="QPY10" s="86"/>
      <c r="QPZ10" s="86"/>
      <c r="QQA10" s="86"/>
      <c r="QQB10" s="86"/>
      <c r="QQC10" s="86"/>
      <c r="QQD10" s="86"/>
      <c r="QQE10" s="86"/>
      <c r="QQF10" s="86"/>
      <c r="QQG10" s="86"/>
      <c r="QQH10" s="86"/>
      <c r="QQI10" s="86"/>
      <c r="QQJ10" s="86"/>
      <c r="QQK10" s="86"/>
      <c r="QQL10" s="86"/>
      <c r="QQM10" s="86"/>
      <c r="QQN10" s="86"/>
      <c r="QQO10" s="86"/>
      <c r="QQP10" s="86"/>
      <c r="QQQ10" s="86"/>
      <c r="QQR10" s="86"/>
      <c r="QQS10" s="86"/>
      <c r="QQT10" s="86"/>
      <c r="QQU10" s="86"/>
      <c r="QQV10" s="86"/>
      <c r="QQW10" s="86"/>
      <c r="QQX10" s="86"/>
      <c r="QQY10" s="86"/>
      <c r="QQZ10" s="86"/>
      <c r="QRA10" s="86"/>
      <c r="QRB10" s="86"/>
      <c r="QRC10" s="86"/>
      <c r="QRD10" s="86"/>
      <c r="QRE10" s="86"/>
      <c r="QRF10" s="86"/>
      <c r="QRG10" s="86"/>
      <c r="QRH10" s="86"/>
      <c r="QRI10" s="86"/>
      <c r="QRJ10" s="86"/>
      <c r="QRK10" s="86"/>
      <c r="QRL10" s="86"/>
      <c r="QRM10" s="86"/>
      <c r="QRN10" s="86"/>
      <c r="QRO10" s="86"/>
      <c r="QRP10" s="86"/>
      <c r="QRQ10" s="86"/>
      <c r="QRR10" s="86"/>
      <c r="QRS10" s="86"/>
      <c r="QRT10" s="86"/>
      <c r="QRU10" s="86"/>
      <c r="QRV10" s="86"/>
      <c r="QRW10" s="86"/>
      <c r="QRX10" s="86"/>
      <c r="QRY10" s="86"/>
      <c r="QRZ10" s="86"/>
      <c r="QSA10" s="86"/>
      <c r="QSB10" s="86"/>
      <c r="QSC10" s="86"/>
      <c r="QSD10" s="86"/>
      <c r="QSE10" s="86"/>
      <c r="QSF10" s="86"/>
      <c r="QSG10" s="86"/>
      <c r="QSH10" s="86"/>
      <c r="QSI10" s="86"/>
      <c r="QSJ10" s="86"/>
      <c r="QSK10" s="86"/>
      <c r="QSL10" s="86"/>
      <c r="QSM10" s="86"/>
      <c r="QSN10" s="86"/>
      <c r="QSO10" s="86"/>
      <c r="QSP10" s="86"/>
      <c r="QSQ10" s="86"/>
      <c r="QSR10" s="86"/>
      <c r="QSS10" s="86"/>
      <c r="QST10" s="86"/>
      <c r="QSU10" s="86"/>
      <c r="QSV10" s="86"/>
      <c r="QSW10" s="86"/>
      <c r="QSX10" s="86"/>
      <c r="QSY10" s="86"/>
      <c r="QSZ10" s="86"/>
      <c r="QTA10" s="86"/>
      <c r="QTB10" s="86"/>
      <c r="QTC10" s="86"/>
      <c r="QTD10" s="86"/>
      <c r="QTE10" s="86"/>
      <c r="QTF10" s="86"/>
      <c r="QTG10" s="86"/>
      <c r="QTH10" s="86"/>
      <c r="QTI10" s="86"/>
      <c r="QTJ10" s="86"/>
      <c r="QTK10" s="86"/>
      <c r="QTL10" s="86"/>
      <c r="QTM10" s="86"/>
      <c r="QTN10" s="86"/>
      <c r="QTO10" s="86"/>
      <c r="QTP10" s="86"/>
      <c r="QTQ10" s="86"/>
      <c r="QTR10" s="86"/>
      <c r="QTS10" s="86"/>
      <c r="QTT10" s="86"/>
      <c r="QTU10" s="86"/>
      <c r="QTV10" s="86"/>
      <c r="QTW10" s="86"/>
      <c r="QTX10" s="86"/>
      <c r="QTY10" s="86"/>
      <c r="QTZ10" s="86"/>
      <c r="QUA10" s="86"/>
      <c r="QUB10" s="86"/>
      <c r="QUC10" s="86"/>
      <c r="QUD10" s="86"/>
      <c r="QUE10" s="86"/>
      <c r="QUF10" s="86"/>
      <c r="QUG10" s="86"/>
      <c r="QUH10" s="86"/>
      <c r="QUI10" s="86"/>
      <c r="QUJ10" s="86"/>
      <c r="QUK10" s="86"/>
      <c r="QUL10" s="86"/>
      <c r="QUM10" s="86"/>
      <c r="QUN10" s="86"/>
      <c r="QUO10" s="86"/>
      <c r="QUP10" s="86"/>
      <c r="QUQ10" s="86"/>
      <c r="QUR10" s="86"/>
      <c r="QUS10" s="86"/>
      <c r="QUT10" s="86"/>
      <c r="QUU10" s="86"/>
      <c r="QUV10" s="86"/>
      <c r="QUW10" s="86"/>
      <c r="QUX10" s="86"/>
      <c r="QUY10" s="86"/>
      <c r="QUZ10" s="86"/>
      <c r="QVA10" s="86"/>
      <c r="QVB10" s="86"/>
      <c r="QVC10" s="86"/>
      <c r="QVD10" s="86"/>
      <c r="QVE10" s="86"/>
      <c r="QVF10" s="86"/>
      <c r="QVG10" s="86"/>
      <c r="QVH10" s="86"/>
      <c r="QVI10" s="86"/>
      <c r="QVJ10" s="86"/>
      <c r="QVK10" s="86"/>
      <c r="QVL10" s="86"/>
      <c r="QVM10" s="86"/>
      <c r="QVN10" s="86"/>
      <c r="QVO10" s="86"/>
      <c r="QVP10" s="86"/>
      <c r="QVQ10" s="86"/>
      <c r="QVR10" s="86"/>
      <c r="QVS10" s="86"/>
      <c r="QVT10" s="86"/>
      <c r="QVU10" s="86"/>
      <c r="QVV10" s="86"/>
      <c r="QVW10" s="86"/>
      <c r="QVX10" s="86"/>
      <c r="QVY10" s="86"/>
      <c r="QVZ10" s="86"/>
      <c r="QWA10" s="86"/>
      <c r="QWB10" s="86"/>
      <c r="QWC10" s="86"/>
      <c r="QWD10" s="86"/>
      <c r="QWE10" s="86"/>
      <c r="QWF10" s="86"/>
      <c r="QWG10" s="86"/>
      <c r="QWH10" s="86"/>
      <c r="QWI10" s="86"/>
      <c r="QWJ10" s="86"/>
      <c r="QWK10" s="86"/>
      <c r="QWL10" s="86"/>
      <c r="QWM10" s="86"/>
      <c r="QWN10" s="86"/>
      <c r="QWO10" s="86"/>
      <c r="QWP10" s="86"/>
      <c r="QWQ10" s="86"/>
      <c r="QWR10" s="86"/>
      <c r="QWS10" s="86"/>
      <c r="QWT10" s="86"/>
      <c r="QWU10" s="86"/>
      <c r="QWV10" s="86"/>
      <c r="QWW10" s="86"/>
      <c r="QWX10" s="86"/>
      <c r="QWY10" s="86"/>
      <c r="QWZ10" s="86"/>
      <c r="QXA10" s="86"/>
      <c r="QXB10" s="86"/>
      <c r="QXC10" s="86"/>
      <c r="QXD10" s="86"/>
      <c r="QXE10" s="86"/>
      <c r="QXF10" s="86"/>
      <c r="QXG10" s="86"/>
      <c r="QXH10" s="86"/>
      <c r="QXI10" s="86"/>
      <c r="QXJ10" s="86"/>
      <c r="QXK10" s="86"/>
      <c r="QXL10" s="86"/>
      <c r="QXM10" s="86"/>
      <c r="QXN10" s="86"/>
      <c r="QXO10" s="86"/>
      <c r="QXP10" s="86"/>
      <c r="QXQ10" s="86"/>
      <c r="QXR10" s="86"/>
      <c r="QXS10" s="86"/>
      <c r="QXT10" s="86"/>
      <c r="QXU10" s="86"/>
      <c r="QXV10" s="86"/>
      <c r="QXW10" s="86"/>
      <c r="QXX10" s="86"/>
      <c r="QXY10" s="86"/>
      <c r="QXZ10" s="86"/>
      <c r="QYA10" s="86"/>
      <c r="QYB10" s="86"/>
      <c r="QYC10" s="86"/>
      <c r="QYD10" s="86"/>
      <c r="QYE10" s="86"/>
      <c r="QYF10" s="86"/>
      <c r="QYG10" s="86"/>
      <c r="QYH10" s="86"/>
      <c r="QYI10" s="86"/>
      <c r="QYJ10" s="86"/>
      <c r="QYK10" s="86"/>
      <c r="QYL10" s="86"/>
      <c r="QYM10" s="86"/>
      <c r="QYN10" s="86"/>
      <c r="QYO10" s="86"/>
      <c r="QYP10" s="86"/>
      <c r="QYQ10" s="86"/>
      <c r="QYR10" s="86"/>
      <c r="QYS10" s="86"/>
      <c r="QYT10" s="86"/>
      <c r="QYU10" s="86"/>
      <c r="QYV10" s="86"/>
      <c r="QYW10" s="86"/>
      <c r="QYX10" s="86"/>
      <c r="QYY10" s="86"/>
      <c r="QYZ10" s="86"/>
      <c r="QZA10" s="86"/>
      <c r="QZB10" s="86"/>
      <c r="QZC10" s="86"/>
      <c r="QZD10" s="86"/>
      <c r="QZE10" s="86"/>
      <c r="QZF10" s="86"/>
      <c r="QZG10" s="86"/>
      <c r="QZH10" s="86"/>
      <c r="QZI10" s="86"/>
      <c r="QZJ10" s="86"/>
      <c r="QZK10" s="86"/>
      <c r="QZL10" s="86"/>
      <c r="QZM10" s="86"/>
      <c r="QZN10" s="86"/>
      <c r="QZO10" s="86"/>
      <c r="QZP10" s="86"/>
      <c r="QZQ10" s="86"/>
      <c r="QZR10" s="86"/>
      <c r="QZS10" s="86"/>
      <c r="QZT10" s="86"/>
      <c r="QZU10" s="86"/>
      <c r="QZV10" s="86"/>
      <c r="QZW10" s="86"/>
      <c r="QZX10" s="86"/>
      <c r="QZY10" s="86"/>
      <c r="QZZ10" s="86"/>
      <c r="RAA10" s="86"/>
      <c r="RAB10" s="86"/>
      <c r="RAC10" s="86"/>
      <c r="RAD10" s="86"/>
      <c r="RAE10" s="86"/>
      <c r="RAF10" s="86"/>
      <c r="RAG10" s="86"/>
      <c r="RAH10" s="86"/>
      <c r="RAI10" s="86"/>
      <c r="RAJ10" s="86"/>
      <c r="RAK10" s="86"/>
      <c r="RAL10" s="86"/>
      <c r="RAM10" s="86"/>
      <c r="RAN10" s="86"/>
      <c r="RAO10" s="86"/>
      <c r="RAP10" s="86"/>
      <c r="RAQ10" s="86"/>
      <c r="RAR10" s="86"/>
      <c r="RAS10" s="86"/>
      <c r="RAT10" s="86"/>
      <c r="RAU10" s="86"/>
      <c r="RAV10" s="86"/>
      <c r="RAW10" s="86"/>
      <c r="RAX10" s="86"/>
      <c r="RAY10" s="86"/>
      <c r="RAZ10" s="86"/>
      <c r="RBA10" s="86"/>
      <c r="RBB10" s="86"/>
      <c r="RBC10" s="86"/>
      <c r="RBD10" s="86"/>
      <c r="RBE10" s="86"/>
      <c r="RBF10" s="86"/>
      <c r="RBG10" s="86"/>
      <c r="RBH10" s="86"/>
      <c r="RBI10" s="86"/>
      <c r="RBJ10" s="86"/>
      <c r="RBK10" s="86"/>
      <c r="RBL10" s="86"/>
      <c r="RBM10" s="86"/>
      <c r="RBN10" s="86"/>
      <c r="RBO10" s="86"/>
      <c r="RBP10" s="86"/>
      <c r="RBQ10" s="86"/>
      <c r="RBR10" s="86"/>
      <c r="RBS10" s="86"/>
      <c r="RBT10" s="86"/>
      <c r="RBU10" s="86"/>
      <c r="RBV10" s="86"/>
      <c r="RBW10" s="86"/>
      <c r="RBX10" s="86"/>
      <c r="RBY10" s="86"/>
      <c r="RBZ10" s="86"/>
      <c r="RCA10" s="86"/>
      <c r="RCB10" s="86"/>
      <c r="RCC10" s="86"/>
      <c r="RCD10" s="86"/>
      <c r="RCE10" s="86"/>
      <c r="RCF10" s="86"/>
      <c r="RCG10" s="86"/>
      <c r="RCH10" s="86"/>
      <c r="RCI10" s="86"/>
      <c r="RCJ10" s="86"/>
      <c r="RCK10" s="86"/>
      <c r="RCL10" s="86"/>
      <c r="RCM10" s="86"/>
      <c r="RCN10" s="86"/>
      <c r="RCO10" s="86"/>
      <c r="RCP10" s="86"/>
      <c r="RCQ10" s="86"/>
      <c r="RCR10" s="86"/>
      <c r="RCS10" s="86"/>
      <c r="RCT10" s="86"/>
      <c r="RCU10" s="86"/>
      <c r="RCV10" s="86"/>
      <c r="RCW10" s="86"/>
      <c r="RCX10" s="86"/>
      <c r="RCY10" s="86"/>
      <c r="RCZ10" s="86"/>
      <c r="RDA10" s="86"/>
      <c r="RDB10" s="86"/>
      <c r="RDC10" s="86"/>
      <c r="RDD10" s="86"/>
      <c r="RDE10" s="86"/>
      <c r="RDF10" s="86"/>
      <c r="RDG10" s="86"/>
      <c r="RDH10" s="86"/>
      <c r="RDI10" s="86"/>
      <c r="RDJ10" s="86"/>
      <c r="RDK10" s="86"/>
      <c r="RDL10" s="86"/>
      <c r="RDM10" s="86"/>
      <c r="RDN10" s="86"/>
      <c r="RDO10" s="86"/>
      <c r="RDP10" s="86"/>
      <c r="RDQ10" s="86"/>
      <c r="RDR10" s="86"/>
      <c r="RDS10" s="86"/>
      <c r="RDT10" s="86"/>
      <c r="RDU10" s="86"/>
      <c r="RDV10" s="86"/>
      <c r="RDW10" s="86"/>
      <c r="RDX10" s="86"/>
      <c r="RDY10" s="86"/>
      <c r="RDZ10" s="86"/>
      <c r="REA10" s="86"/>
      <c r="REB10" s="86"/>
      <c r="REC10" s="86"/>
      <c r="RED10" s="86"/>
      <c r="REE10" s="86"/>
      <c r="REF10" s="86"/>
      <c r="REG10" s="86"/>
      <c r="REH10" s="86"/>
      <c r="REI10" s="86"/>
      <c r="REJ10" s="86"/>
      <c r="REK10" s="86"/>
      <c r="REL10" s="86"/>
      <c r="REM10" s="86"/>
      <c r="REN10" s="86"/>
      <c r="REO10" s="86"/>
      <c r="REP10" s="86"/>
      <c r="REQ10" s="86"/>
      <c r="RER10" s="86"/>
      <c r="RES10" s="86"/>
      <c r="RET10" s="86"/>
      <c r="REU10" s="86"/>
      <c r="REV10" s="86"/>
      <c r="REW10" s="86"/>
      <c r="REX10" s="86"/>
      <c r="REY10" s="86"/>
      <c r="REZ10" s="86"/>
      <c r="RFA10" s="86"/>
      <c r="RFB10" s="86"/>
      <c r="RFC10" s="86"/>
      <c r="RFD10" s="86"/>
      <c r="RFE10" s="86"/>
      <c r="RFF10" s="86"/>
      <c r="RFG10" s="86"/>
      <c r="RFH10" s="86"/>
      <c r="RFI10" s="86"/>
      <c r="RFJ10" s="86"/>
      <c r="RFK10" s="86"/>
      <c r="RFL10" s="86"/>
      <c r="RFM10" s="86"/>
      <c r="RFN10" s="86"/>
      <c r="RFO10" s="86"/>
      <c r="RFP10" s="86"/>
      <c r="RFQ10" s="86"/>
      <c r="RFR10" s="86"/>
      <c r="RFS10" s="86"/>
      <c r="RFT10" s="86"/>
      <c r="RFU10" s="86"/>
      <c r="RFV10" s="86"/>
      <c r="RFW10" s="86"/>
      <c r="RFX10" s="86"/>
      <c r="RFY10" s="86"/>
      <c r="RFZ10" s="86"/>
      <c r="RGA10" s="86"/>
      <c r="RGB10" s="86"/>
      <c r="RGC10" s="86"/>
      <c r="RGD10" s="86"/>
      <c r="RGE10" s="86"/>
      <c r="RGF10" s="86"/>
      <c r="RGG10" s="86"/>
      <c r="RGH10" s="86"/>
      <c r="RGI10" s="86"/>
      <c r="RGJ10" s="86"/>
      <c r="RGK10" s="86"/>
      <c r="RGL10" s="86"/>
      <c r="RGM10" s="86"/>
      <c r="RGN10" s="86"/>
      <c r="RGO10" s="86"/>
      <c r="RGP10" s="86"/>
      <c r="RGQ10" s="86"/>
      <c r="RGR10" s="86"/>
      <c r="RGS10" s="86"/>
      <c r="RGT10" s="86"/>
      <c r="RGU10" s="86"/>
      <c r="RGV10" s="86"/>
      <c r="RGW10" s="86"/>
      <c r="RGX10" s="86"/>
      <c r="RGY10" s="86"/>
      <c r="RGZ10" s="86"/>
      <c r="RHA10" s="86"/>
      <c r="RHB10" s="86"/>
      <c r="RHC10" s="86"/>
      <c r="RHD10" s="86"/>
      <c r="RHE10" s="86"/>
      <c r="RHF10" s="86"/>
      <c r="RHG10" s="86"/>
      <c r="RHH10" s="86"/>
      <c r="RHI10" s="86"/>
      <c r="RHJ10" s="86"/>
      <c r="RHK10" s="86"/>
      <c r="RHL10" s="86"/>
      <c r="RHM10" s="86"/>
      <c r="RHN10" s="86"/>
      <c r="RHO10" s="86"/>
      <c r="RHP10" s="86"/>
      <c r="RHQ10" s="86"/>
      <c r="RHR10" s="86"/>
      <c r="RHS10" s="86"/>
      <c r="RHT10" s="86"/>
      <c r="RHU10" s="86"/>
      <c r="RHV10" s="86"/>
      <c r="RHW10" s="86"/>
      <c r="RHX10" s="86"/>
      <c r="RHY10" s="86"/>
      <c r="RHZ10" s="86"/>
      <c r="RIA10" s="86"/>
      <c r="RIB10" s="86"/>
      <c r="RIC10" s="86"/>
      <c r="RID10" s="86"/>
      <c r="RIE10" s="86"/>
      <c r="RIF10" s="86"/>
      <c r="RIG10" s="86"/>
      <c r="RIH10" s="86"/>
      <c r="RII10" s="86"/>
      <c r="RIJ10" s="86"/>
      <c r="RIK10" s="86"/>
      <c r="RIL10" s="86"/>
      <c r="RIM10" s="86"/>
      <c r="RIN10" s="86"/>
      <c r="RIO10" s="86"/>
      <c r="RIP10" s="86"/>
      <c r="RIQ10" s="86"/>
      <c r="RIR10" s="86"/>
      <c r="RIS10" s="86"/>
      <c r="RIT10" s="86"/>
      <c r="RIU10" s="86"/>
      <c r="RIV10" s="86"/>
      <c r="RIW10" s="86"/>
      <c r="RIX10" s="86"/>
      <c r="RIY10" s="86"/>
      <c r="RIZ10" s="86"/>
      <c r="RJA10" s="86"/>
      <c r="RJB10" s="86"/>
      <c r="RJC10" s="86"/>
      <c r="RJD10" s="86"/>
      <c r="RJE10" s="86"/>
      <c r="RJF10" s="86"/>
      <c r="RJG10" s="86"/>
      <c r="RJH10" s="86"/>
      <c r="RJI10" s="86"/>
      <c r="RJJ10" s="86"/>
      <c r="RJK10" s="86"/>
      <c r="RJL10" s="86"/>
      <c r="RJM10" s="86"/>
      <c r="RJN10" s="86"/>
      <c r="RJO10" s="86"/>
      <c r="RJP10" s="86"/>
      <c r="RJQ10" s="86"/>
      <c r="RJR10" s="86"/>
      <c r="RJS10" s="86"/>
      <c r="RJT10" s="86"/>
      <c r="RJU10" s="86"/>
      <c r="RJV10" s="86"/>
      <c r="RJW10" s="86"/>
      <c r="RJX10" s="86"/>
      <c r="RJY10" s="86"/>
      <c r="RJZ10" s="86"/>
      <c r="RKA10" s="86"/>
      <c r="RKB10" s="86"/>
      <c r="RKC10" s="86"/>
      <c r="RKD10" s="86"/>
      <c r="RKE10" s="86"/>
      <c r="RKF10" s="86"/>
      <c r="RKG10" s="86"/>
      <c r="RKH10" s="86"/>
      <c r="RKI10" s="86"/>
      <c r="RKJ10" s="86"/>
      <c r="RKK10" s="86"/>
      <c r="RKL10" s="86"/>
      <c r="RKM10" s="86"/>
      <c r="RKN10" s="86"/>
      <c r="RKO10" s="86"/>
      <c r="RKP10" s="86"/>
      <c r="RKQ10" s="86"/>
      <c r="RKR10" s="86"/>
      <c r="RKS10" s="86"/>
      <c r="RKT10" s="86"/>
      <c r="RKU10" s="86"/>
      <c r="RKV10" s="86"/>
      <c r="RKW10" s="86"/>
      <c r="RKX10" s="86"/>
      <c r="RKY10" s="86"/>
      <c r="RKZ10" s="86"/>
      <c r="RLA10" s="86"/>
      <c r="RLB10" s="86"/>
      <c r="RLC10" s="86"/>
      <c r="RLD10" s="86"/>
      <c r="RLE10" s="86"/>
      <c r="RLF10" s="86"/>
      <c r="RLG10" s="86"/>
      <c r="RLH10" s="86"/>
      <c r="RLI10" s="86"/>
      <c r="RLJ10" s="86"/>
      <c r="RLK10" s="86"/>
      <c r="RLL10" s="86"/>
      <c r="RLM10" s="86"/>
      <c r="RLN10" s="86"/>
      <c r="RLO10" s="86"/>
      <c r="RLP10" s="86"/>
      <c r="RLQ10" s="86"/>
      <c r="RLR10" s="86"/>
      <c r="RLS10" s="86"/>
      <c r="RLT10" s="86"/>
      <c r="RLU10" s="86"/>
      <c r="RLV10" s="86"/>
      <c r="RLW10" s="86"/>
      <c r="RLX10" s="86"/>
      <c r="RLY10" s="86"/>
      <c r="RLZ10" s="86"/>
      <c r="RMA10" s="86"/>
      <c r="RMB10" s="86"/>
      <c r="RMC10" s="86"/>
      <c r="RMD10" s="86"/>
      <c r="RME10" s="86"/>
      <c r="RMF10" s="86"/>
      <c r="RMG10" s="86"/>
      <c r="RMH10" s="86"/>
      <c r="RMI10" s="86"/>
      <c r="RMJ10" s="86"/>
      <c r="RMK10" s="86"/>
      <c r="RML10" s="86"/>
      <c r="RMM10" s="86"/>
      <c r="RMN10" s="86"/>
      <c r="RMO10" s="86"/>
      <c r="RMP10" s="86"/>
      <c r="RMQ10" s="86"/>
      <c r="RMR10" s="86"/>
      <c r="RMS10" s="86"/>
      <c r="RMT10" s="86"/>
      <c r="RMU10" s="86"/>
      <c r="RMV10" s="86"/>
      <c r="RMW10" s="86"/>
      <c r="RMX10" s="86"/>
      <c r="RMY10" s="86"/>
      <c r="RMZ10" s="86"/>
      <c r="RNA10" s="86"/>
      <c r="RNB10" s="86"/>
      <c r="RNC10" s="86"/>
      <c r="RND10" s="86"/>
      <c r="RNE10" s="86"/>
      <c r="RNF10" s="86"/>
      <c r="RNG10" s="86"/>
      <c r="RNH10" s="86"/>
      <c r="RNI10" s="86"/>
      <c r="RNJ10" s="86"/>
      <c r="RNK10" s="86"/>
      <c r="RNL10" s="86"/>
      <c r="RNM10" s="86"/>
      <c r="RNN10" s="86"/>
      <c r="RNO10" s="86"/>
      <c r="RNP10" s="86"/>
      <c r="RNQ10" s="86"/>
      <c r="RNR10" s="86"/>
      <c r="RNS10" s="86"/>
      <c r="RNT10" s="86"/>
      <c r="RNU10" s="86"/>
      <c r="RNV10" s="86"/>
      <c r="RNW10" s="86"/>
      <c r="RNX10" s="86"/>
      <c r="RNY10" s="86"/>
      <c r="RNZ10" s="86"/>
      <c r="ROA10" s="86"/>
      <c r="ROB10" s="86"/>
      <c r="ROC10" s="86"/>
      <c r="ROD10" s="86"/>
      <c r="ROE10" s="86"/>
      <c r="ROF10" s="86"/>
      <c r="ROG10" s="86"/>
      <c r="ROH10" s="86"/>
      <c r="ROI10" s="86"/>
      <c r="ROJ10" s="86"/>
      <c r="ROK10" s="86"/>
      <c r="ROL10" s="86"/>
      <c r="ROM10" s="86"/>
      <c r="RON10" s="86"/>
      <c r="ROO10" s="86"/>
      <c r="ROP10" s="86"/>
      <c r="ROQ10" s="86"/>
      <c r="ROR10" s="86"/>
      <c r="ROS10" s="86"/>
      <c r="ROT10" s="86"/>
      <c r="ROU10" s="86"/>
      <c r="ROV10" s="86"/>
      <c r="ROW10" s="86"/>
      <c r="ROX10" s="86"/>
      <c r="ROY10" s="86"/>
      <c r="ROZ10" s="86"/>
      <c r="RPA10" s="86"/>
      <c r="RPB10" s="86"/>
      <c r="RPC10" s="86"/>
      <c r="RPD10" s="86"/>
      <c r="RPE10" s="86"/>
      <c r="RPF10" s="86"/>
      <c r="RPG10" s="86"/>
      <c r="RPH10" s="86"/>
      <c r="RPI10" s="86"/>
      <c r="RPJ10" s="86"/>
      <c r="RPK10" s="86"/>
      <c r="RPL10" s="86"/>
      <c r="RPM10" s="86"/>
      <c r="RPN10" s="86"/>
      <c r="RPO10" s="86"/>
      <c r="RPP10" s="86"/>
      <c r="RPQ10" s="86"/>
      <c r="RPR10" s="86"/>
      <c r="RPS10" s="86"/>
      <c r="RPT10" s="86"/>
      <c r="RPU10" s="86"/>
      <c r="RPV10" s="86"/>
      <c r="RPW10" s="86"/>
      <c r="RPX10" s="86"/>
      <c r="RPY10" s="86"/>
      <c r="RPZ10" s="86"/>
      <c r="RQA10" s="86"/>
      <c r="RQB10" s="86"/>
      <c r="RQC10" s="86"/>
      <c r="RQD10" s="86"/>
      <c r="RQE10" s="86"/>
      <c r="RQF10" s="86"/>
      <c r="RQG10" s="86"/>
      <c r="RQH10" s="86"/>
      <c r="RQI10" s="86"/>
      <c r="RQJ10" s="86"/>
      <c r="RQK10" s="86"/>
      <c r="RQL10" s="86"/>
      <c r="RQM10" s="86"/>
      <c r="RQN10" s="86"/>
      <c r="RQO10" s="86"/>
      <c r="RQP10" s="86"/>
      <c r="RQQ10" s="86"/>
      <c r="RQR10" s="86"/>
      <c r="RQS10" s="86"/>
      <c r="RQT10" s="86"/>
      <c r="RQU10" s="86"/>
      <c r="RQV10" s="86"/>
      <c r="RQW10" s="86"/>
      <c r="RQX10" s="86"/>
      <c r="RQY10" s="86"/>
      <c r="RQZ10" s="86"/>
      <c r="RRA10" s="86"/>
      <c r="RRB10" s="86"/>
      <c r="RRC10" s="86"/>
      <c r="RRD10" s="86"/>
      <c r="RRE10" s="86"/>
      <c r="RRF10" s="86"/>
      <c r="RRG10" s="86"/>
      <c r="RRH10" s="86"/>
      <c r="RRI10" s="86"/>
      <c r="RRJ10" s="86"/>
      <c r="RRK10" s="86"/>
      <c r="RRL10" s="86"/>
      <c r="RRM10" s="86"/>
      <c r="RRN10" s="86"/>
      <c r="RRO10" s="86"/>
      <c r="RRP10" s="86"/>
      <c r="RRQ10" s="86"/>
      <c r="RRR10" s="86"/>
      <c r="RRS10" s="86"/>
      <c r="RRT10" s="86"/>
      <c r="RRU10" s="86"/>
      <c r="RRV10" s="86"/>
      <c r="RRW10" s="86"/>
      <c r="RRX10" s="86"/>
      <c r="RRY10" s="86"/>
      <c r="RRZ10" s="86"/>
      <c r="RSA10" s="86"/>
      <c r="RSB10" s="86"/>
      <c r="RSC10" s="86"/>
      <c r="RSD10" s="86"/>
      <c r="RSE10" s="86"/>
      <c r="RSF10" s="86"/>
      <c r="RSG10" s="86"/>
      <c r="RSH10" s="86"/>
      <c r="RSI10" s="86"/>
      <c r="RSJ10" s="86"/>
      <c r="RSK10" s="86"/>
      <c r="RSL10" s="86"/>
      <c r="RSM10" s="86"/>
      <c r="RSN10" s="86"/>
      <c r="RSO10" s="86"/>
      <c r="RSP10" s="86"/>
      <c r="RSQ10" s="86"/>
      <c r="RSR10" s="86"/>
      <c r="RSS10" s="86"/>
      <c r="RST10" s="86"/>
      <c r="RSU10" s="86"/>
      <c r="RSV10" s="86"/>
      <c r="RSW10" s="86"/>
      <c r="RSX10" s="86"/>
      <c r="RSY10" s="86"/>
      <c r="RSZ10" s="86"/>
      <c r="RTA10" s="86"/>
      <c r="RTB10" s="86"/>
      <c r="RTC10" s="86"/>
      <c r="RTD10" s="86"/>
      <c r="RTE10" s="86"/>
      <c r="RTF10" s="86"/>
      <c r="RTG10" s="86"/>
      <c r="RTH10" s="86"/>
      <c r="RTI10" s="86"/>
      <c r="RTJ10" s="86"/>
      <c r="RTK10" s="86"/>
      <c r="RTL10" s="86"/>
      <c r="RTM10" s="86"/>
      <c r="RTN10" s="86"/>
      <c r="RTO10" s="86"/>
      <c r="RTP10" s="86"/>
      <c r="RTQ10" s="86"/>
      <c r="RTR10" s="86"/>
      <c r="RTS10" s="86"/>
      <c r="RTT10" s="86"/>
      <c r="RTU10" s="86"/>
      <c r="RTV10" s="86"/>
      <c r="RTW10" s="86"/>
      <c r="RTX10" s="86"/>
      <c r="RTY10" s="86"/>
      <c r="RTZ10" s="86"/>
      <c r="RUA10" s="86"/>
      <c r="RUB10" s="86"/>
      <c r="RUC10" s="86"/>
      <c r="RUD10" s="86"/>
      <c r="RUE10" s="86"/>
      <c r="RUF10" s="86"/>
      <c r="RUG10" s="86"/>
      <c r="RUH10" s="86"/>
      <c r="RUI10" s="86"/>
      <c r="RUJ10" s="86"/>
      <c r="RUK10" s="86"/>
      <c r="RUL10" s="86"/>
      <c r="RUM10" s="86"/>
      <c r="RUN10" s="86"/>
      <c r="RUO10" s="86"/>
      <c r="RUP10" s="86"/>
      <c r="RUQ10" s="86"/>
      <c r="RUR10" s="86"/>
      <c r="RUS10" s="86"/>
      <c r="RUT10" s="86"/>
      <c r="RUU10" s="86"/>
      <c r="RUV10" s="86"/>
      <c r="RUW10" s="86"/>
      <c r="RUX10" s="86"/>
      <c r="RUY10" s="86"/>
      <c r="RUZ10" s="86"/>
      <c r="RVA10" s="86"/>
      <c r="RVB10" s="86"/>
      <c r="RVC10" s="86"/>
      <c r="RVD10" s="86"/>
      <c r="RVE10" s="86"/>
      <c r="RVF10" s="86"/>
      <c r="RVG10" s="86"/>
      <c r="RVH10" s="86"/>
      <c r="RVI10" s="86"/>
      <c r="RVJ10" s="86"/>
      <c r="RVK10" s="86"/>
      <c r="RVL10" s="86"/>
      <c r="RVM10" s="86"/>
      <c r="RVN10" s="86"/>
      <c r="RVO10" s="86"/>
      <c r="RVP10" s="86"/>
      <c r="RVQ10" s="86"/>
      <c r="RVR10" s="86"/>
      <c r="RVS10" s="86"/>
      <c r="RVT10" s="86"/>
      <c r="RVU10" s="86"/>
      <c r="RVV10" s="86"/>
      <c r="RVW10" s="86"/>
      <c r="RVX10" s="86"/>
      <c r="RVY10" s="86"/>
      <c r="RVZ10" s="86"/>
      <c r="RWA10" s="86"/>
      <c r="RWB10" s="86"/>
      <c r="RWC10" s="86"/>
      <c r="RWD10" s="86"/>
      <c r="RWE10" s="86"/>
      <c r="RWF10" s="86"/>
      <c r="RWG10" s="86"/>
      <c r="RWH10" s="86"/>
      <c r="RWI10" s="86"/>
      <c r="RWJ10" s="86"/>
      <c r="RWK10" s="86"/>
      <c r="RWL10" s="86"/>
      <c r="RWM10" s="86"/>
      <c r="RWN10" s="86"/>
      <c r="RWO10" s="86"/>
      <c r="RWP10" s="86"/>
      <c r="RWQ10" s="86"/>
      <c r="RWR10" s="86"/>
      <c r="RWS10" s="86"/>
      <c r="RWT10" s="86"/>
      <c r="RWU10" s="86"/>
      <c r="RWV10" s="86"/>
      <c r="RWW10" s="86"/>
      <c r="RWX10" s="86"/>
      <c r="RWY10" s="86"/>
      <c r="RWZ10" s="86"/>
      <c r="RXA10" s="86"/>
      <c r="RXB10" s="86"/>
      <c r="RXC10" s="86"/>
      <c r="RXD10" s="86"/>
      <c r="RXE10" s="86"/>
      <c r="RXF10" s="86"/>
      <c r="RXG10" s="86"/>
      <c r="RXH10" s="86"/>
      <c r="RXI10" s="86"/>
      <c r="RXJ10" s="86"/>
      <c r="RXK10" s="86"/>
      <c r="RXL10" s="86"/>
      <c r="RXM10" s="86"/>
      <c r="RXN10" s="86"/>
      <c r="RXO10" s="86"/>
      <c r="RXP10" s="86"/>
      <c r="RXQ10" s="86"/>
      <c r="RXR10" s="86"/>
      <c r="RXS10" s="86"/>
      <c r="RXT10" s="86"/>
      <c r="RXU10" s="86"/>
      <c r="RXV10" s="86"/>
      <c r="RXW10" s="86"/>
      <c r="RXX10" s="86"/>
      <c r="RXY10" s="86"/>
      <c r="RXZ10" s="86"/>
      <c r="RYA10" s="86"/>
      <c r="RYB10" s="86"/>
      <c r="RYC10" s="86"/>
      <c r="RYD10" s="86"/>
      <c r="RYE10" s="86"/>
      <c r="RYF10" s="86"/>
      <c r="RYG10" s="86"/>
      <c r="RYH10" s="86"/>
      <c r="RYI10" s="86"/>
      <c r="RYJ10" s="86"/>
      <c r="RYK10" s="86"/>
      <c r="RYL10" s="86"/>
      <c r="RYM10" s="86"/>
      <c r="RYN10" s="86"/>
      <c r="RYO10" s="86"/>
      <c r="RYP10" s="86"/>
      <c r="RYQ10" s="86"/>
      <c r="RYR10" s="86"/>
      <c r="RYS10" s="86"/>
      <c r="RYT10" s="86"/>
      <c r="RYU10" s="86"/>
      <c r="RYV10" s="86"/>
      <c r="RYW10" s="86"/>
      <c r="RYX10" s="86"/>
      <c r="RYY10" s="86"/>
      <c r="RYZ10" s="86"/>
      <c r="RZA10" s="86"/>
      <c r="RZB10" s="86"/>
      <c r="RZC10" s="86"/>
      <c r="RZD10" s="86"/>
      <c r="RZE10" s="86"/>
      <c r="RZF10" s="86"/>
      <c r="RZG10" s="86"/>
      <c r="RZH10" s="86"/>
      <c r="RZI10" s="86"/>
      <c r="RZJ10" s="86"/>
      <c r="RZK10" s="86"/>
      <c r="RZL10" s="86"/>
      <c r="RZM10" s="86"/>
      <c r="RZN10" s="86"/>
      <c r="RZO10" s="86"/>
      <c r="RZP10" s="86"/>
      <c r="RZQ10" s="86"/>
      <c r="RZR10" s="86"/>
      <c r="RZS10" s="86"/>
      <c r="RZT10" s="86"/>
      <c r="RZU10" s="86"/>
      <c r="RZV10" s="86"/>
      <c r="RZW10" s="86"/>
      <c r="RZX10" s="86"/>
      <c r="RZY10" s="86"/>
      <c r="RZZ10" s="86"/>
      <c r="SAA10" s="86"/>
      <c r="SAB10" s="86"/>
      <c r="SAC10" s="86"/>
      <c r="SAD10" s="86"/>
      <c r="SAE10" s="86"/>
      <c r="SAF10" s="86"/>
      <c r="SAG10" s="86"/>
      <c r="SAH10" s="86"/>
      <c r="SAI10" s="86"/>
      <c r="SAJ10" s="86"/>
      <c r="SAK10" s="86"/>
      <c r="SAL10" s="86"/>
      <c r="SAM10" s="86"/>
      <c r="SAN10" s="86"/>
      <c r="SAO10" s="86"/>
      <c r="SAP10" s="86"/>
      <c r="SAQ10" s="86"/>
      <c r="SAR10" s="86"/>
      <c r="SAS10" s="86"/>
      <c r="SAT10" s="86"/>
      <c r="SAU10" s="86"/>
      <c r="SAV10" s="86"/>
      <c r="SAW10" s="86"/>
      <c r="SAX10" s="86"/>
      <c r="SAY10" s="86"/>
      <c r="SAZ10" s="86"/>
      <c r="SBA10" s="86"/>
      <c r="SBB10" s="86"/>
      <c r="SBC10" s="86"/>
      <c r="SBD10" s="86"/>
      <c r="SBE10" s="86"/>
      <c r="SBF10" s="86"/>
      <c r="SBG10" s="86"/>
      <c r="SBH10" s="86"/>
      <c r="SBI10" s="86"/>
      <c r="SBJ10" s="86"/>
      <c r="SBK10" s="86"/>
      <c r="SBL10" s="86"/>
      <c r="SBM10" s="86"/>
      <c r="SBN10" s="86"/>
      <c r="SBO10" s="86"/>
      <c r="SBP10" s="86"/>
      <c r="SBQ10" s="86"/>
      <c r="SBR10" s="86"/>
      <c r="SBS10" s="86"/>
      <c r="SBT10" s="86"/>
      <c r="SBU10" s="86"/>
      <c r="SBV10" s="86"/>
      <c r="SBW10" s="86"/>
      <c r="SBX10" s="86"/>
      <c r="SBY10" s="86"/>
      <c r="SBZ10" s="86"/>
      <c r="SCA10" s="86"/>
      <c r="SCB10" s="86"/>
      <c r="SCC10" s="86"/>
      <c r="SCD10" s="86"/>
      <c r="SCE10" s="86"/>
      <c r="SCF10" s="86"/>
      <c r="SCG10" s="86"/>
      <c r="SCH10" s="86"/>
      <c r="SCI10" s="86"/>
      <c r="SCJ10" s="86"/>
      <c r="SCK10" s="86"/>
      <c r="SCL10" s="86"/>
      <c r="SCM10" s="86"/>
      <c r="SCN10" s="86"/>
      <c r="SCO10" s="86"/>
      <c r="SCP10" s="86"/>
      <c r="SCQ10" s="86"/>
      <c r="SCR10" s="86"/>
      <c r="SCS10" s="86"/>
      <c r="SCT10" s="86"/>
      <c r="SCU10" s="86"/>
      <c r="SCV10" s="86"/>
      <c r="SCW10" s="86"/>
      <c r="SCX10" s="86"/>
      <c r="SCY10" s="86"/>
      <c r="SCZ10" s="86"/>
      <c r="SDA10" s="86"/>
      <c r="SDB10" s="86"/>
      <c r="SDC10" s="86"/>
      <c r="SDD10" s="86"/>
      <c r="SDE10" s="86"/>
      <c r="SDF10" s="86"/>
      <c r="SDG10" s="86"/>
      <c r="SDH10" s="86"/>
      <c r="SDI10" s="86"/>
      <c r="SDJ10" s="86"/>
      <c r="SDK10" s="86"/>
      <c r="SDL10" s="86"/>
      <c r="SDM10" s="86"/>
      <c r="SDN10" s="86"/>
      <c r="SDO10" s="86"/>
      <c r="SDP10" s="86"/>
      <c r="SDQ10" s="86"/>
      <c r="SDR10" s="86"/>
      <c r="SDS10" s="86"/>
      <c r="SDT10" s="86"/>
      <c r="SDU10" s="86"/>
      <c r="SDV10" s="86"/>
      <c r="SDW10" s="86"/>
      <c r="SDX10" s="86"/>
      <c r="SDY10" s="86"/>
      <c r="SDZ10" s="86"/>
      <c r="SEA10" s="86"/>
      <c r="SEB10" s="86"/>
      <c r="SEC10" s="86"/>
      <c r="SED10" s="86"/>
      <c r="SEE10" s="86"/>
      <c r="SEF10" s="86"/>
      <c r="SEG10" s="86"/>
      <c r="SEH10" s="86"/>
      <c r="SEI10" s="86"/>
      <c r="SEJ10" s="86"/>
      <c r="SEK10" s="86"/>
      <c r="SEL10" s="86"/>
      <c r="SEM10" s="86"/>
      <c r="SEN10" s="86"/>
      <c r="SEO10" s="86"/>
      <c r="SEP10" s="86"/>
      <c r="SEQ10" s="86"/>
      <c r="SER10" s="86"/>
      <c r="SES10" s="86"/>
      <c r="SET10" s="86"/>
      <c r="SEU10" s="86"/>
      <c r="SEV10" s="86"/>
      <c r="SEW10" s="86"/>
      <c r="SEX10" s="86"/>
      <c r="SEY10" s="86"/>
      <c r="SEZ10" s="86"/>
      <c r="SFA10" s="86"/>
      <c r="SFB10" s="86"/>
      <c r="SFC10" s="86"/>
      <c r="SFD10" s="86"/>
      <c r="SFE10" s="86"/>
      <c r="SFF10" s="86"/>
      <c r="SFG10" s="86"/>
      <c r="SFH10" s="86"/>
      <c r="SFI10" s="86"/>
      <c r="SFJ10" s="86"/>
      <c r="SFK10" s="86"/>
      <c r="SFL10" s="86"/>
      <c r="SFM10" s="86"/>
      <c r="SFN10" s="86"/>
      <c r="SFO10" s="86"/>
      <c r="SFP10" s="86"/>
      <c r="SFQ10" s="86"/>
      <c r="SFR10" s="86"/>
      <c r="SFS10" s="86"/>
      <c r="SFT10" s="86"/>
      <c r="SFU10" s="86"/>
      <c r="SFV10" s="86"/>
      <c r="SFW10" s="86"/>
      <c r="SFX10" s="86"/>
      <c r="SFY10" s="86"/>
      <c r="SFZ10" s="86"/>
      <c r="SGA10" s="86"/>
      <c r="SGB10" s="86"/>
      <c r="SGC10" s="86"/>
      <c r="SGD10" s="86"/>
      <c r="SGE10" s="86"/>
      <c r="SGF10" s="86"/>
      <c r="SGG10" s="86"/>
      <c r="SGH10" s="86"/>
      <c r="SGI10" s="86"/>
      <c r="SGJ10" s="86"/>
      <c r="SGK10" s="86"/>
      <c r="SGL10" s="86"/>
      <c r="SGM10" s="86"/>
      <c r="SGN10" s="86"/>
      <c r="SGO10" s="86"/>
      <c r="SGP10" s="86"/>
      <c r="SGQ10" s="86"/>
      <c r="SGR10" s="86"/>
      <c r="SGS10" s="86"/>
      <c r="SGT10" s="86"/>
      <c r="SGU10" s="86"/>
      <c r="SGV10" s="86"/>
      <c r="SGW10" s="86"/>
      <c r="SGX10" s="86"/>
      <c r="SGY10" s="86"/>
      <c r="SGZ10" s="86"/>
      <c r="SHA10" s="86"/>
      <c r="SHB10" s="86"/>
      <c r="SHC10" s="86"/>
      <c r="SHD10" s="86"/>
      <c r="SHE10" s="86"/>
      <c r="SHF10" s="86"/>
      <c r="SHG10" s="86"/>
      <c r="SHH10" s="86"/>
      <c r="SHI10" s="86"/>
      <c r="SHJ10" s="86"/>
      <c r="SHK10" s="86"/>
      <c r="SHL10" s="86"/>
      <c r="SHM10" s="86"/>
      <c r="SHN10" s="86"/>
      <c r="SHO10" s="86"/>
      <c r="SHP10" s="86"/>
      <c r="SHQ10" s="86"/>
      <c r="SHR10" s="86"/>
      <c r="SHS10" s="86"/>
      <c r="SHT10" s="86"/>
      <c r="SHU10" s="86"/>
      <c r="SHV10" s="86"/>
      <c r="SHW10" s="86"/>
      <c r="SHX10" s="86"/>
      <c r="SHY10" s="86"/>
      <c r="SHZ10" s="86"/>
      <c r="SIA10" s="86"/>
      <c r="SIB10" s="86"/>
      <c r="SIC10" s="86"/>
      <c r="SID10" s="86"/>
      <c r="SIE10" s="86"/>
      <c r="SIF10" s="86"/>
      <c r="SIG10" s="86"/>
      <c r="SIH10" s="86"/>
      <c r="SII10" s="86"/>
      <c r="SIJ10" s="86"/>
      <c r="SIK10" s="86"/>
      <c r="SIL10" s="86"/>
      <c r="SIM10" s="86"/>
      <c r="SIN10" s="86"/>
      <c r="SIO10" s="86"/>
      <c r="SIP10" s="86"/>
      <c r="SIQ10" s="86"/>
      <c r="SIR10" s="86"/>
      <c r="SIS10" s="86"/>
      <c r="SIT10" s="86"/>
      <c r="SIU10" s="86"/>
      <c r="SIV10" s="86"/>
      <c r="SIW10" s="86"/>
      <c r="SIX10" s="86"/>
      <c r="SIY10" s="86"/>
      <c r="SIZ10" s="86"/>
      <c r="SJA10" s="86"/>
      <c r="SJB10" s="86"/>
      <c r="SJC10" s="86"/>
      <c r="SJD10" s="86"/>
      <c r="SJE10" s="86"/>
      <c r="SJF10" s="86"/>
      <c r="SJG10" s="86"/>
      <c r="SJH10" s="86"/>
      <c r="SJI10" s="86"/>
      <c r="SJJ10" s="86"/>
      <c r="SJK10" s="86"/>
      <c r="SJL10" s="86"/>
      <c r="SJM10" s="86"/>
      <c r="SJN10" s="86"/>
      <c r="SJO10" s="86"/>
      <c r="SJP10" s="86"/>
      <c r="SJQ10" s="86"/>
      <c r="SJR10" s="86"/>
      <c r="SJS10" s="86"/>
      <c r="SJT10" s="86"/>
      <c r="SJU10" s="86"/>
      <c r="SJV10" s="86"/>
      <c r="SJW10" s="86"/>
      <c r="SJX10" s="86"/>
      <c r="SJY10" s="86"/>
      <c r="SJZ10" s="86"/>
      <c r="SKA10" s="86"/>
      <c r="SKB10" s="86"/>
      <c r="SKC10" s="86"/>
      <c r="SKD10" s="86"/>
      <c r="SKE10" s="86"/>
      <c r="SKF10" s="86"/>
      <c r="SKG10" s="86"/>
      <c r="SKH10" s="86"/>
      <c r="SKI10" s="86"/>
      <c r="SKJ10" s="86"/>
      <c r="SKK10" s="86"/>
      <c r="SKL10" s="86"/>
      <c r="SKM10" s="86"/>
      <c r="SKN10" s="86"/>
      <c r="SKO10" s="86"/>
      <c r="SKP10" s="86"/>
      <c r="SKQ10" s="86"/>
      <c r="SKR10" s="86"/>
      <c r="SKS10" s="86"/>
      <c r="SKT10" s="86"/>
      <c r="SKU10" s="86"/>
      <c r="SKV10" s="86"/>
      <c r="SKW10" s="86"/>
      <c r="SKX10" s="86"/>
      <c r="SKY10" s="86"/>
      <c r="SKZ10" s="86"/>
      <c r="SLA10" s="86"/>
      <c r="SLB10" s="86"/>
      <c r="SLC10" s="86"/>
      <c r="SLD10" s="86"/>
      <c r="SLE10" s="86"/>
      <c r="SLF10" s="86"/>
      <c r="SLG10" s="86"/>
      <c r="SLH10" s="86"/>
      <c r="SLI10" s="86"/>
      <c r="SLJ10" s="86"/>
      <c r="SLK10" s="86"/>
      <c r="SLL10" s="86"/>
      <c r="SLM10" s="86"/>
      <c r="SLN10" s="86"/>
      <c r="SLO10" s="86"/>
      <c r="SLP10" s="86"/>
      <c r="SLQ10" s="86"/>
      <c r="SLR10" s="86"/>
      <c r="SLS10" s="86"/>
      <c r="SLT10" s="86"/>
      <c r="SLU10" s="86"/>
      <c r="SLV10" s="86"/>
      <c r="SLW10" s="86"/>
      <c r="SLX10" s="86"/>
      <c r="SLY10" s="86"/>
      <c r="SLZ10" s="86"/>
      <c r="SMA10" s="86"/>
      <c r="SMB10" s="86"/>
      <c r="SMC10" s="86"/>
      <c r="SMD10" s="86"/>
      <c r="SME10" s="86"/>
      <c r="SMF10" s="86"/>
      <c r="SMG10" s="86"/>
      <c r="SMH10" s="86"/>
      <c r="SMI10" s="86"/>
      <c r="SMJ10" s="86"/>
      <c r="SMK10" s="86"/>
      <c r="SML10" s="86"/>
      <c r="SMM10" s="86"/>
      <c r="SMN10" s="86"/>
      <c r="SMO10" s="86"/>
      <c r="SMP10" s="86"/>
      <c r="SMQ10" s="86"/>
      <c r="SMR10" s="86"/>
      <c r="SMS10" s="86"/>
      <c r="SMT10" s="86"/>
      <c r="SMU10" s="86"/>
      <c r="SMV10" s="86"/>
      <c r="SMW10" s="86"/>
      <c r="SMX10" s="86"/>
      <c r="SMY10" s="86"/>
      <c r="SMZ10" s="86"/>
      <c r="SNA10" s="86"/>
      <c r="SNB10" s="86"/>
      <c r="SNC10" s="86"/>
      <c r="SND10" s="86"/>
      <c r="SNE10" s="86"/>
      <c r="SNF10" s="86"/>
      <c r="SNG10" s="86"/>
      <c r="SNH10" s="86"/>
      <c r="SNI10" s="86"/>
      <c r="SNJ10" s="86"/>
      <c r="SNK10" s="86"/>
      <c r="SNL10" s="86"/>
      <c r="SNM10" s="86"/>
      <c r="SNN10" s="86"/>
      <c r="SNO10" s="86"/>
      <c r="SNP10" s="86"/>
      <c r="SNQ10" s="86"/>
      <c r="SNR10" s="86"/>
      <c r="SNS10" s="86"/>
      <c r="SNT10" s="86"/>
      <c r="SNU10" s="86"/>
      <c r="SNV10" s="86"/>
      <c r="SNW10" s="86"/>
      <c r="SNX10" s="86"/>
      <c r="SNY10" s="86"/>
      <c r="SNZ10" s="86"/>
      <c r="SOA10" s="86"/>
      <c r="SOB10" s="86"/>
      <c r="SOC10" s="86"/>
      <c r="SOD10" s="86"/>
      <c r="SOE10" s="86"/>
      <c r="SOF10" s="86"/>
      <c r="SOG10" s="86"/>
      <c r="SOH10" s="86"/>
      <c r="SOI10" s="86"/>
      <c r="SOJ10" s="86"/>
      <c r="SOK10" s="86"/>
      <c r="SOL10" s="86"/>
      <c r="SOM10" s="86"/>
      <c r="SON10" s="86"/>
      <c r="SOO10" s="86"/>
      <c r="SOP10" s="86"/>
      <c r="SOQ10" s="86"/>
      <c r="SOR10" s="86"/>
      <c r="SOS10" s="86"/>
      <c r="SOT10" s="86"/>
      <c r="SOU10" s="86"/>
      <c r="SOV10" s="86"/>
      <c r="SOW10" s="86"/>
      <c r="SOX10" s="86"/>
      <c r="SOY10" s="86"/>
      <c r="SOZ10" s="86"/>
      <c r="SPA10" s="86"/>
      <c r="SPB10" s="86"/>
      <c r="SPC10" s="86"/>
      <c r="SPD10" s="86"/>
      <c r="SPE10" s="86"/>
      <c r="SPF10" s="86"/>
      <c r="SPG10" s="86"/>
      <c r="SPH10" s="86"/>
      <c r="SPI10" s="86"/>
      <c r="SPJ10" s="86"/>
      <c r="SPK10" s="86"/>
      <c r="SPL10" s="86"/>
      <c r="SPM10" s="86"/>
      <c r="SPN10" s="86"/>
      <c r="SPO10" s="86"/>
      <c r="SPP10" s="86"/>
      <c r="SPQ10" s="86"/>
      <c r="SPR10" s="86"/>
      <c r="SPS10" s="86"/>
      <c r="SPT10" s="86"/>
      <c r="SPU10" s="86"/>
      <c r="SPV10" s="86"/>
      <c r="SPW10" s="86"/>
      <c r="SPX10" s="86"/>
      <c r="SPY10" s="86"/>
      <c r="SPZ10" s="86"/>
      <c r="SQA10" s="86"/>
      <c r="SQB10" s="86"/>
      <c r="SQC10" s="86"/>
      <c r="SQD10" s="86"/>
      <c r="SQE10" s="86"/>
      <c r="SQF10" s="86"/>
      <c r="SQG10" s="86"/>
      <c r="SQH10" s="86"/>
      <c r="SQI10" s="86"/>
      <c r="SQJ10" s="86"/>
      <c r="SQK10" s="86"/>
      <c r="SQL10" s="86"/>
      <c r="SQM10" s="86"/>
      <c r="SQN10" s="86"/>
      <c r="SQO10" s="86"/>
      <c r="SQP10" s="86"/>
      <c r="SQQ10" s="86"/>
      <c r="SQR10" s="86"/>
      <c r="SQS10" s="86"/>
      <c r="SQT10" s="86"/>
      <c r="SQU10" s="86"/>
      <c r="SQV10" s="86"/>
      <c r="SQW10" s="86"/>
      <c r="SQX10" s="86"/>
      <c r="SQY10" s="86"/>
      <c r="SQZ10" s="86"/>
      <c r="SRA10" s="86"/>
      <c r="SRB10" s="86"/>
      <c r="SRC10" s="86"/>
      <c r="SRD10" s="86"/>
      <c r="SRE10" s="86"/>
      <c r="SRF10" s="86"/>
      <c r="SRG10" s="86"/>
      <c r="SRH10" s="86"/>
      <c r="SRI10" s="86"/>
      <c r="SRJ10" s="86"/>
      <c r="SRK10" s="86"/>
      <c r="SRL10" s="86"/>
      <c r="SRM10" s="86"/>
      <c r="SRN10" s="86"/>
      <c r="SRO10" s="86"/>
      <c r="SRP10" s="86"/>
      <c r="SRQ10" s="86"/>
      <c r="SRR10" s="86"/>
      <c r="SRS10" s="86"/>
      <c r="SRT10" s="86"/>
      <c r="SRU10" s="86"/>
      <c r="SRV10" s="86"/>
      <c r="SRW10" s="86"/>
      <c r="SRX10" s="86"/>
      <c r="SRY10" s="86"/>
      <c r="SRZ10" s="86"/>
      <c r="SSA10" s="86"/>
      <c r="SSB10" s="86"/>
      <c r="SSC10" s="86"/>
      <c r="SSD10" s="86"/>
      <c r="SSE10" s="86"/>
      <c r="SSF10" s="86"/>
      <c r="SSG10" s="86"/>
      <c r="SSH10" s="86"/>
      <c r="SSI10" s="86"/>
      <c r="SSJ10" s="86"/>
      <c r="SSK10" s="86"/>
      <c r="SSL10" s="86"/>
      <c r="SSM10" s="86"/>
      <c r="SSN10" s="86"/>
      <c r="SSO10" s="86"/>
      <c r="SSP10" s="86"/>
      <c r="SSQ10" s="86"/>
      <c r="SSR10" s="86"/>
      <c r="SSS10" s="86"/>
      <c r="SST10" s="86"/>
      <c r="SSU10" s="86"/>
      <c r="SSV10" s="86"/>
      <c r="SSW10" s="86"/>
      <c r="SSX10" s="86"/>
      <c r="SSY10" s="86"/>
      <c r="SSZ10" s="86"/>
      <c r="STA10" s="86"/>
      <c r="STB10" s="86"/>
      <c r="STC10" s="86"/>
      <c r="STD10" s="86"/>
      <c r="STE10" s="86"/>
      <c r="STF10" s="86"/>
      <c r="STG10" s="86"/>
      <c r="STH10" s="86"/>
      <c r="STI10" s="86"/>
      <c r="STJ10" s="86"/>
      <c r="STK10" s="86"/>
      <c r="STL10" s="86"/>
      <c r="STM10" s="86"/>
      <c r="STN10" s="86"/>
      <c r="STO10" s="86"/>
      <c r="STP10" s="86"/>
      <c r="STQ10" s="86"/>
      <c r="STR10" s="86"/>
      <c r="STS10" s="86"/>
      <c r="STT10" s="86"/>
      <c r="STU10" s="86"/>
      <c r="STV10" s="86"/>
      <c r="STW10" s="86"/>
      <c r="STX10" s="86"/>
      <c r="STY10" s="86"/>
      <c r="STZ10" s="86"/>
      <c r="SUA10" s="86"/>
      <c r="SUB10" s="86"/>
      <c r="SUC10" s="86"/>
      <c r="SUD10" s="86"/>
      <c r="SUE10" s="86"/>
      <c r="SUF10" s="86"/>
      <c r="SUG10" s="86"/>
      <c r="SUH10" s="86"/>
      <c r="SUI10" s="86"/>
      <c r="SUJ10" s="86"/>
      <c r="SUK10" s="86"/>
      <c r="SUL10" s="86"/>
      <c r="SUM10" s="86"/>
      <c r="SUN10" s="86"/>
      <c r="SUO10" s="86"/>
      <c r="SUP10" s="86"/>
      <c r="SUQ10" s="86"/>
      <c r="SUR10" s="86"/>
      <c r="SUS10" s="86"/>
      <c r="SUT10" s="86"/>
      <c r="SUU10" s="86"/>
      <c r="SUV10" s="86"/>
      <c r="SUW10" s="86"/>
      <c r="SUX10" s="86"/>
      <c r="SUY10" s="86"/>
      <c r="SUZ10" s="86"/>
      <c r="SVA10" s="86"/>
      <c r="SVB10" s="86"/>
      <c r="SVC10" s="86"/>
      <c r="SVD10" s="86"/>
      <c r="SVE10" s="86"/>
      <c r="SVF10" s="86"/>
      <c r="SVG10" s="86"/>
      <c r="SVH10" s="86"/>
      <c r="SVI10" s="86"/>
      <c r="SVJ10" s="86"/>
      <c r="SVK10" s="86"/>
      <c r="SVL10" s="86"/>
      <c r="SVM10" s="86"/>
      <c r="SVN10" s="86"/>
      <c r="SVO10" s="86"/>
      <c r="SVP10" s="86"/>
      <c r="SVQ10" s="86"/>
      <c r="SVR10" s="86"/>
      <c r="SVS10" s="86"/>
      <c r="SVT10" s="86"/>
      <c r="SVU10" s="86"/>
      <c r="SVV10" s="86"/>
      <c r="SVW10" s="86"/>
      <c r="SVX10" s="86"/>
      <c r="SVY10" s="86"/>
      <c r="SVZ10" s="86"/>
      <c r="SWA10" s="86"/>
      <c r="SWB10" s="86"/>
      <c r="SWC10" s="86"/>
      <c r="SWD10" s="86"/>
      <c r="SWE10" s="86"/>
      <c r="SWF10" s="86"/>
      <c r="SWG10" s="86"/>
      <c r="SWH10" s="86"/>
      <c r="SWI10" s="86"/>
      <c r="SWJ10" s="86"/>
      <c r="SWK10" s="86"/>
      <c r="SWL10" s="86"/>
      <c r="SWM10" s="86"/>
      <c r="SWN10" s="86"/>
      <c r="SWO10" s="86"/>
      <c r="SWP10" s="86"/>
      <c r="SWQ10" s="86"/>
      <c r="SWR10" s="86"/>
      <c r="SWS10" s="86"/>
      <c r="SWT10" s="86"/>
      <c r="SWU10" s="86"/>
      <c r="SWV10" s="86"/>
      <c r="SWW10" s="86"/>
      <c r="SWX10" s="86"/>
      <c r="SWY10" s="86"/>
      <c r="SWZ10" s="86"/>
      <c r="SXA10" s="86"/>
      <c r="SXB10" s="86"/>
      <c r="SXC10" s="86"/>
      <c r="SXD10" s="86"/>
      <c r="SXE10" s="86"/>
      <c r="SXF10" s="86"/>
      <c r="SXG10" s="86"/>
      <c r="SXH10" s="86"/>
      <c r="SXI10" s="86"/>
      <c r="SXJ10" s="86"/>
      <c r="SXK10" s="86"/>
      <c r="SXL10" s="86"/>
      <c r="SXM10" s="86"/>
      <c r="SXN10" s="86"/>
      <c r="SXO10" s="86"/>
      <c r="SXP10" s="86"/>
      <c r="SXQ10" s="86"/>
      <c r="SXR10" s="86"/>
      <c r="SXS10" s="86"/>
      <c r="SXT10" s="86"/>
      <c r="SXU10" s="86"/>
      <c r="SXV10" s="86"/>
      <c r="SXW10" s="86"/>
      <c r="SXX10" s="86"/>
      <c r="SXY10" s="86"/>
      <c r="SXZ10" s="86"/>
      <c r="SYA10" s="86"/>
      <c r="SYB10" s="86"/>
      <c r="SYC10" s="86"/>
      <c r="SYD10" s="86"/>
      <c r="SYE10" s="86"/>
      <c r="SYF10" s="86"/>
      <c r="SYG10" s="86"/>
      <c r="SYH10" s="86"/>
      <c r="SYI10" s="86"/>
      <c r="SYJ10" s="86"/>
      <c r="SYK10" s="86"/>
      <c r="SYL10" s="86"/>
      <c r="SYM10" s="86"/>
      <c r="SYN10" s="86"/>
      <c r="SYO10" s="86"/>
      <c r="SYP10" s="86"/>
      <c r="SYQ10" s="86"/>
      <c r="SYR10" s="86"/>
      <c r="SYS10" s="86"/>
      <c r="SYT10" s="86"/>
      <c r="SYU10" s="86"/>
      <c r="SYV10" s="86"/>
      <c r="SYW10" s="86"/>
      <c r="SYX10" s="86"/>
      <c r="SYY10" s="86"/>
      <c r="SYZ10" s="86"/>
      <c r="SZA10" s="86"/>
      <c r="SZB10" s="86"/>
      <c r="SZC10" s="86"/>
      <c r="SZD10" s="86"/>
      <c r="SZE10" s="86"/>
      <c r="SZF10" s="86"/>
      <c r="SZG10" s="86"/>
      <c r="SZH10" s="86"/>
      <c r="SZI10" s="86"/>
      <c r="SZJ10" s="86"/>
      <c r="SZK10" s="86"/>
      <c r="SZL10" s="86"/>
      <c r="SZM10" s="86"/>
      <c r="SZN10" s="86"/>
      <c r="SZO10" s="86"/>
      <c r="SZP10" s="86"/>
      <c r="SZQ10" s="86"/>
      <c r="SZR10" s="86"/>
      <c r="SZS10" s="86"/>
      <c r="SZT10" s="86"/>
      <c r="SZU10" s="86"/>
      <c r="SZV10" s="86"/>
      <c r="SZW10" s="86"/>
      <c r="SZX10" s="86"/>
      <c r="SZY10" s="86"/>
      <c r="SZZ10" s="86"/>
      <c r="TAA10" s="86"/>
      <c r="TAB10" s="86"/>
      <c r="TAC10" s="86"/>
      <c r="TAD10" s="86"/>
      <c r="TAE10" s="86"/>
      <c r="TAF10" s="86"/>
      <c r="TAG10" s="86"/>
      <c r="TAH10" s="86"/>
      <c r="TAI10" s="86"/>
      <c r="TAJ10" s="86"/>
      <c r="TAK10" s="86"/>
      <c r="TAL10" s="86"/>
      <c r="TAM10" s="86"/>
      <c r="TAN10" s="86"/>
      <c r="TAO10" s="86"/>
      <c r="TAP10" s="86"/>
      <c r="TAQ10" s="86"/>
      <c r="TAR10" s="86"/>
      <c r="TAS10" s="86"/>
      <c r="TAT10" s="86"/>
      <c r="TAU10" s="86"/>
      <c r="TAV10" s="86"/>
      <c r="TAW10" s="86"/>
      <c r="TAX10" s="86"/>
      <c r="TAY10" s="86"/>
      <c r="TAZ10" s="86"/>
      <c r="TBA10" s="86"/>
      <c r="TBB10" s="86"/>
      <c r="TBC10" s="86"/>
      <c r="TBD10" s="86"/>
      <c r="TBE10" s="86"/>
      <c r="TBF10" s="86"/>
      <c r="TBG10" s="86"/>
      <c r="TBH10" s="86"/>
      <c r="TBI10" s="86"/>
      <c r="TBJ10" s="86"/>
      <c r="TBK10" s="86"/>
      <c r="TBL10" s="86"/>
      <c r="TBM10" s="86"/>
      <c r="TBN10" s="86"/>
      <c r="TBO10" s="86"/>
      <c r="TBP10" s="86"/>
      <c r="TBQ10" s="86"/>
      <c r="TBR10" s="86"/>
      <c r="TBS10" s="86"/>
      <c r="TBT10" s="86"/>
      <c r="TBU10" s="86"/>
      <c r="TBV10" s="86"/>
      <c r="TBW10" s="86"/>
      <c r="TBX10" s="86"/>
      <c r="TBY10" s="86"/>
      <c r="TBZ10" s="86"/>
      <c r="TCA10" s="86"/>
      <c r="TCB10" s="86"/>
      <c r="TCC10" s="86"/>
      <c r="TCD10" s="86"/>
      <c r="TCE10" s="86"/>
      <c r="TCF10" s="86"/>
      <c r="TCG10" s="86"/>
      <c r="TCH10" s="86"/>
      <c r="TCI10" s="86"/>
      <c r="TCJ10" s="86"/>
      <c r="TCK10" s="86"/>
      <c r="TCL10" s="86"/>
      <c r="TCM10" s="86"/>
      <c r="TCN10" s="86"/>
      <c r="TCO10" s="86"/>
      <c r="TCP10" s="86"/>
      <c r="TCQ10" s="86"/>
      <c r="TCR10" s="86"/>
      <c r="TCS10" s="86"/>
      <c r="TCT10" s="86"/>
      <c r="TCU10" s="86"/>
      <c r="TCV10" s="86"/>
      <c r="TCW10" s="86"/>
      <c r="TCX10" s="86"/>
      <c r="TCY10" s="86"/>
      <c r="TCZ10" s="86"/>
      <c r="TDA10" s="86"/>
      <c r="TDB10" s="86"/>
      <c r="TDC10" s="86"/>
      <c r="TDD10" s="86"/>
      <c r="TDE10" s="86"/>
      <c r="TDF10" s="86"/>
      <c r="TDG10" s="86"/>
      <c r="TDH10" s="86"/>
      <c r="TDI10" s="86"/>
      <c r="TDJ10" s="86"/>
      <c r="TDK10" s="86"/>
      <c r="TDL10" s="86"/>
      <c r="TDM10" s="86"/>
      <c r="TDN10" s="86"/>
      <c r="TDO10" s="86"/>
      <c r="TDP10" s="86"/>
      <c r="TDQ10" s="86"/>
      <c r="TDR10" s="86"/>
      <c r="TDS10" s="86"/>
      <c r="TDT10" s="86"/>
      <c r="TDU10" s="86"/>
      <c r="TDV10" s="86"/>
      <c r="TDW10" s="86"/>
      <c r="TDX10" s="86"/>
      <c r="TDY10" s="86"/>
      <c r="TDZ10" s="86"/>
      <c r="TEA10" s="86"/>
      <c r="TEB10" s="86"/>
      <c r="TEC10" s="86"/>
      <c r="TED10" s="86"/>
      <c r="TEE10" s="86"/>
      <c r="TEF10" s="86"/>
      <c r="TEG10" s="86"/>
      <c r="TEH10" s="86"/>
      <c r="TEI10" s="86"/>
      <c r="TEJ10" s="86"/>
      <c r="TEK10" s="86"/>
      <c r="TEL10" s="86"/>
      <c r="TEM10" s="86"/>
      <c r="TEN10" s="86"/>
      <c r="TEO10" s="86"/>
      <c r="TEP10" s="86"/>
      <c r="TEQ10" s="86"/>
      <c r="TER10" s="86"/>
      <c r="TES10" s="86"/>
      <c r="TET10" s="86"/>
      <c r="TEU10" s="86"/>
      <c r="TEV10" s="86"/>
      <c r="TEW10" s="86"/>
      <c r="TEX10" s="86"/>
      <c r="TEY10" s="86"/>
      <c r="TEZ10" s="86"/>
      <c r="TFA10" s="86"/>
      <c r="TFB10" s="86"/>
      <c r="TFC10" s="86"/>
      <c r="TFD10" s="86"/>
      <c r="TFE10" s="86"/>
      <c r="TFF10" s="86"/>
      <c r="TFG10" s="86"/>
      <c r="TFH10" s="86"/>
      <c r="TFI10" s="86"/>
      <c r="TFJ10" s="86"/>
      <c r="TFK10" s="86"/>
      <c r="TFL10" s="86"/>
      <c r="TFM10" s="86"/>
      <c r="TFN10" s="86"/>
      <c r="TFO10" s="86"/>
      <c r="TFP10" s="86"/>
      <c r="TFQ10" s="86"/>
      <c r="TFR10" s="86"/>
      <c r="TFS10" s="86"/>
      <c r="TFT10" s="86"/>
      <c r="TFU10" s="86"/>
      <c r="TFV10" s="86"/>
      <c r="TFW10" s="86"/>
      <c r="TFX10" s="86"/>
      <c r="TFY10" s="86"/>
      <c r="TFZ10" s="86"/>
      <c r="TGA10" s="86"/>
      <c r="TGB10" s="86"/>
      <c r="TGC10" s="86"/>
      <c r="TGD10" s="86"/>
      <c r="TGE10" s="86"/>
      <c r="TGF10" s="86"/>
      <c r="TGG10" s="86"/>
      <c r="TGH10" s="86"/>
      <c r="TGI10" s="86"/>
      <c r="TGJ10" s="86"/>
      <c r="TGK10" s="86"/>
      <c r="TGL10" s="86"/>
      <c r="TGM10" s="86"/>
      <c r="TGN10" s="86"/>
      <c r="TGO10" s="86"/>
      <c r="TGP10" s="86"/>
      <c r="TGQ10" s="86"/>
      <c r="TGR10" s="86"/>
      <c r="TGS10" s="86"/>
      <c r="TGT10" s="86"/>
      <c r="TGU10" s="86"/>
      <c r="TGV10" s="86"/>
      <c r="TGW10" s="86"/>
      <c r="TGX10" s="86"/>
      <c r="TGY10" s="86"/>
      <c r="TGZ10" s="86"/>
      <c r="THA10" s="86"/>
      <c r="THB10" s="86"/>
      <c r="THC10" s="86"/>
      <c r="THD10" s="86"/>
      <c r="THE10" s="86"/>
      <c r="THF10" s="86"/>
      <c r="THG10" s="86"/>
      <c r="THH10" s="86"/>
      <c r="THI10" s="86"/>
      <c r="THJ10" s="86"/>
      <c r="THK10" s="86"/>
      <c r="THL10" s="86"/>
      <c r="THM10" s="86"/>
      <c r="THN10" s="86"/>
      <c r="THO10" s="86"/>
      <c r="THP10" s="86"/>
      <c r="THQ10" s="86"/>
      <c r="THR10" s="86"/>
      <c r="THS10" s="86"/>
      <c r="THT10" s="86"/>
      <c r="THU10" s="86"/>
      <c r="THV10" s="86"/>
      <c r="THW10" s="86"/>
      <c r="THX10" s="86"/>
      <c r="THY10" s="86"/>
      <c r="THZ10" s="86"/>
      <c r="TIA10" s="86"/>
      <c r="TIB10" s="86"/>
      <c r="TIC10" s="86"/>
      <c r="TID10" s="86"/>
      <c r="TIE10" s="86"/>
      <c r="TIF10" s="86"/>
      <c r="TIG10" s="86"/>
      <c r="TIH10" s="86"/>
      <c r="TII10" s="86"/>
      <c r="TIJ10" s="86"/>
      <c r="TIK10" s="86"/>
      <c r="TIL10" s="86"/>
      <c r="TIM10" s="86"/>
      <c r="TIN10" s="86"/>
      <c r="TIO10" s="86"/>
      <c r="TIP10" s="86"/>
      <c r="TIQ10" s="86"/>
      <c r="TIR10" s="86"/>
      <c r="TIS10" s="86"/>
      <c r="TIT10" s="86"/>
      <c r="TIU10" s="86"/>
      <c r="TIV10" s="86"/>
      <c r="TIW10" s="86"/>
      <c r="TIX10" s="86"/>
      <c r="TIY10" s="86"/>
      <c r="TIZ10" s="86"/>
      <c r="TJA10" s="86"/>
      <c r="TJB10" s="86"/>
      <c r="TJC10" s="86"/>
      <c r="TJD10" s="86"/>
      <c r="TJE10" s="86"/>
      <c r="TJF10" s="86"/>
      <c r="TJG10" s="86"/>
      <c r="TJH10" s="86"/>
      <c r="TJI10" s="86"/>
      <c r="TJJ10" s="86"/>
      <c r="TJK10" s="86"/>
      <c r="TJL10" s="86"/>
      <c r="TJM10" s="86"/>
      <c r="TJN10" s="86"/>
      <c r="TJO10" s="86"/>
      <c r="TJP10" s="86"/>
      <c r="TJQ10" s="86"/>
      <c r="TJR10" s="86"/>
      <c r="TJS10" s="86"/>
      <c r="TJT10" s="86"/>
      <c r="TJU10" s="86"/>
      <c r="TJV10" s="86"/>
      <c r="TJW10" s="86"/>
      <c r="TJX10" s="86"/>
      <c r="TJY10" s="86"/>
      <c r="TJZ10" s="86"/>
      <c r="TKA10" s="86"/>
      <c r="TKB10" s="86"/>
      <c r="TKC10" s="86"/>
      <c r="TKD10" s="86"/>
      <c r="TKE10" s="86"/>
      <c r="TKF10" s="86"/>
      <c r="TKG10" s="86"/>
      <c r="TKH10" s="86"/>
      <c r="TKI10" s="86"/>
      <c r="TKJ10" s="86"/>
      <c r="TKK10" s="86"/>
      <c r="TKL10" s="86"/>
      <c r="TKM10" s="86"/>
      <c r="TKN10" s="86"/>
      <c r="TKO10" s="86"/>
      <c r="TKP10" s="86"/>
      <c r="TKQ10" s="86"/>
      <c r="TKR10" s="86"/>
      <c r="TKS10" s="86"/>
      <c r="TKT10" s="86"/>
      <c r="TKU10" s="86"/>
      <c r="TKV10" s="86"/>
      <c r="TKW10" s="86"/>
      <c r="TKX10" s="86"/>
      <c r="TKY10" s="86"/>
      <c r="TKZ10" s="86"/>
      <c r="TLA10" s="86"/>
      <c r="TLB10" s="86"/>
      <c r="TLC10" s="86"/>
      <c r="TLD10" s="86"/>
      <c r="TLE10" s="86"/>
      <c r="TLF10" s="86"/>
      <c r="TLG10" s="86"/>
      <c r="TLH10" s="86"/>
      <c r="TLI10" s="86"/>
      <c r="TLJ10" s="86"/>
      <c r="TLK10" s="86"/>
      <c r="TLL10" s="86"/>
      <c r="TLM10" s="86"/>
      <c r="TLN10" s="86"/>
      <c r="TLO10" s="86"/>
      <c r="TLP10" s="86"/>
      <c r="TLQ10" s="86"/>
      <c r="TLR10" s="86"/>
      <c r="TLS10" s="86"/>
      <c r="TLT10" s="86"/>
      <c r="TLU10" s="86"/>
      <c r="TLV10" s="86"/>
      <c r="TLW10" s="86"/>
      <c r="TLX10" s="86"/>
      <c r="TLY10" s="86"/>
      <c r="TLZ10" s="86"/>
      <c r="TMA10" s="86"/>
      <c r="TMB10" s="86"/>
      <c r="TMC10" s="86"/>
      <c r="TMD10" s="86"/>
      <c r="TME10" s="86"/>
      <c r="TMF10" s="86"/>
      <c r="TMG10" s="86"/>
      <c r="TMH10" s="86"/>
      <c r="TMI10" s="86"/>
      <c r="TMJ10" s="86"/>
      <c r="TMK10" s="86"/>
      <c r="TML10" s="86"/>
      <c r="TMM10" s="86"/>
      <c r="TMN10" s="86"/>
      <c r="TMO10" s="86"/>
      <c r="TMP10" s="86"/>
      <c r="TMQ10" s="86"/>
      <c r="TMR10" s="86"/>
      <c r="TMS10" s="86"/>
      <c r="TMT10" s="86"/>
      <c r="TMU10" s="86"/>
      <c r="TMV10" s="86"/>
      <c r="TMW10" s="86"/>
      <c r="TMX10" s="86"/>
      <c r="TMY10" s="86"/>
      <c r="TMZ10" s="86"/>
      <c r="TNA10" s="86"/>
      <c r="TNB10" s="86"/>
      <c r="TNC10" s="86"/>
      <c r="TND10" s="86"/>
      <c r="TNE10" s="86"/>
      <c r="TNF10" s="86"/>
      <c r="TNG10" s="86"/>
      <c r="TNH10" s="86"/>
      <c r="TNI10" s="86"/>
      <c r="TNJ10" s="86"/>
      <c r="TNK10" s="86"/>
      <c r="TNL10" s="86"/>
      <c r="TNM10" s="86"/>
      <c r="TNN10" s="86"/>
      <c r="TNO10" s="86"/>
      <c r="TNP10" s="86"/>
      <c r="TNQ10" s="86"/>
      <c r="TNR10" s="86"/>
      <c r="TNS10" s="86"/>
      <c r="TNT10" s="86"/>
      <c r="TNU10" s="86"/>
      <c r="TNV10" s="86"/>
      <c r="TNW10" s="86"/>
      <c r="TNX10" s="86"/>
      <c r="TNY10" s="86"/>
      <c r="TNZ10" s="86"/>
      <c r="TOA10" s="86"/>
      <c r="TOB10" s="86"/>
      <c r="TOC10" s="86"/>
      <c r="TOD10" s="86"/>
      <c r="TOE10" s="86"/>
      <c r="TOF10" s="86"/>
      <c r="TOG10" s="86"/>
      <c r="TOH10" s="86"/>
      <c r="TOI10" s="86"/>
      <c r="TOJ10" s="86"/>
      <c r="TOK10" s="86"/>
      <c r="TOL10" s="86"/>
      <c r="TOM10" s="86"/>
      <c r="TON10" s="86"/>
      <c r="TOO10" s="86"/>
      <c r="TOP10" s="86"/>
      <c r="TOQ10" s="86"/>
      <c r="TOR10" s="86"/>
      <c r="TOS10" s="86"/>
      <c r="TOT10" s="86"/>
      <c r="TOU10" s="86"/>
      <c r="TOV10" s="86"/>
      <c r="TOW10" s="86"/>
      <c r="TOX10" s="86"/>
      <c r="TOY10" s="86"/>
      <c r="TOZ10" s="86"/>
      <c r="TPA10" s="86"/>
      <c r="TPB10" s="86"/>
      <c r="TPC10" s="86"/>
      <c r="TPD10" s="86"/>
      <c r="TPE10" s="86"/>
      <c r="TPF10" s="86"/>
      <c r="TPG10" s="86"/>
      <c r="TPH10" s="86"/>
      <c r="TPI10" s="86"/>
      <c r="TPJ10" s="86"/>
      <c r="TPK10" s="86"/>
      <c r="TPL10" s="86"/>
      <c r="TPM10" s="86"/>
      <c r="TPN10" s="86"/>
      <c r="TPO10" s="86"/>
      <c r="TPP10" s="86"/>
      <c r="TPQ10" s="86"/>
      <c r="TPR10" s="86"/>
      <c r="TPS10" s="86"/>
      <c r="TPT10" s="86"/>
      <c r="TPU10" s="86"/>
      <c r="TPV10" s="86"/>
      <c r="TPW10" s="86"/>
      <c r="TPX10" s="86"/>
      <c r="TPY10" s="86"/>
      <c r="TPZ10" s="86"/>
      <c r="TQA10" s="86"/>
      <c r="TQB10" s="86"/>
      <c r="TQC10" s="86"/>
      <c r="TQD10" s="86"/>
      <c r="TQE10" s="86"/>
      <c r="TQF10" s="86"/>
      <c r="TQG10" s="86"/>
      <c r="TQH10" s="86"/>
      <c r="TQI10" s="86"/>
      <c r="TQJ10" s="86"/>
      <c r="TQK10" s="86"/>
      <c r="TQL10" s="86"/>
      <c r="TQM10" s="86"/>
      <c r="TQN10" s="86"/>
      <c r="TQO10" s="86"/>
      <c r="TQP10" s="86"/>
      <c r="TQQ10" s="86"/>
      <c r="TQR10" s="86"/>
      <c r="TQS10" s="86"/>
      <c r="TQT10" s="86"/>
      <c r="TQU10" s="86"/>
      <c r="TQV10" s="86"/>
      <c r="TQW10" s="86"/>
      <c r="TQX10" s="86"/>
      <c r="TQY10" s="86"/>
      <c r="TQZ10" s="86"/>
      <c r="TRA10" s="86"/>
      <c r="TRB10" s="86"/>
      <c r="TRC10" s="86"/>
      <c r="TRD10" s="86"/>
      <c r="TRE10" s="86"/>
      <c r="TRF10" s="86"/>
      <c r="TRG10" s="86"/>
      <c r="TRH10" s="86"/>
      <c r="TRI10" s="86"/>
      <c r="TRJ10" s="86"/>
      <c r="TRK10" s="86"/>
      <c r="TRL10" s="86"/>
      <c r="TRM10" s="86"/>
      <c r="TRN10" s="86"/>
      <c r="TRO10" s="86"/>
      <c r="TRP10" s="86"/>
      <c r="TRQ10" s="86"/>
      <c r="TRR10" s="86"/>
      <c r="TRS10" s="86"/>
      <c r="TRT10" s="86"/>
      <c r="TRU10" s="86"/>
      <c r="TRV10" s="86"/>
      <c r="TRW10" s="86"/>
      <c r="TRX10" s="86"/>
      <c r="TRY10" s="86"/>
      <c r="TRZ10" s="86"/>
      <c r="TSA10" s="86"/>
      <c r="TSB10" s="86"/>
      <c r="TSC10" s="86"/>
      <c r="TSD10" s="86"/>
      <c r="TSE10" s="86"/>
      <c r="TSF10" s="86"/>
      <c r="TSG10" s="86"/>
      <c r="TSH10" s="86"/>
      <c r="TSI10" s="86"/>
      <c r="TSJ10" s="86"/>
      <c r="TSK10" s="86"/>
      <c r="TSL10" s="86"/>
      <c r="TSM10" s="86"/>
      <c r="TSN10" s="86"/>
      <c r="TSO10" s="86"/>
      <c r="TSP10" s="86"/>
      <c r="TSQ10" s="86"/>
      <c r="TSR10" s="86"/>
      <c r="TSS10" s="86"/>
      <c r="TST10" s="86"/>
      <c r="TSU10" s="86"/>
      <c r="TSV10" s="86"/>
      <c r="TSW10" s="86"/>
      <c r="TSX10" s="86"/>
      <c r="TSY10" s="86"/>
      <c r="TSZ10" s="86"/>
      <c r="TTA10" s="86"/>
      <c r="TTB10" s="86"/>
      <c r="TTC10" s="86"/>
      <c r="TTD10" s="86"/>
      <c r="TTE10" s="86"/>
      <c r="TTF10" s="86"/>
      <c r="TTG10" s="86"/>
      <c r="TTH10" s="86"/>
      <c r="TTI10" s="86"/>
      <c r="TTJ10" s="86"/>
      <c r="TTK10" s="86"/>
      <c r="TTL10" s="86"/>
      <c r="TTM10" s="86"/>
      <c r="TTN10" s="86"/>
      <c r="TTO10" s="86"/>
      <c r="TTP10" s="86"/>
      <c r="TTQ10" s="86"/>
      <c r="TTR10" s="86"/>
      <c r="TTS10" s="86"/>
      <c r="TTT10" s="86"/>
      <c r="TTU10" s="86"/>
      <c r="TTV10" s="86"/>
      <c r="TTW10" s="86"/>
      <c r="TTX10" s="86"/>
      <c r="TTY10" s="86"/>
      <c r="TTZ10" s="86"/>
      <c r="TUA10" s="86"/>
      <c r="TUB10" s="86"/>
      <c r="TUC10" s="86"/>
      <c r="TUD10" s="86"/>
      <c r="TUE10" s="86"/>
      <c r="TUF10" s="86"/>
      <c r="TUG10" s="86"/>
      <c r="TUH10" s="86"/>
      <c r="TUI10" s="86"/>
      <c r="TUJ10" s="86"/>
      <c r="TUK10" s="86"/>
      <c r="TUL10" s="86"/>
      <c r="TUM10" s="86"/>
      <c r="TUN10" s="86"/>
      <c r="TUO10" s="86"/>
      <c r="TUP10" s="86"/>
      <c r="TUQ10" s="86"/>
      <c r="TUR10" s="86"/>
      <c r="TUS10" s="86"/>
      <c r="TUT10" s="86"/>
      <c r="TUU10" s="86"/>
      <c r="TUV10" s="86"/>
      <c r="TUW10" s="86"/>
      <c r="TUX10" s="86"/>
      <c r="TUY10" s="86"/>
      <c r="TUZ10" s="86"/>
      <c r="TVA10" s="86"/>
      <c r="TVB10" s="86"/>
      <c r="TVC10" s="86"/>
      <c r="TVD10" s="86"/>
      <c r="TVE10" s="86"/>
      <c r="TVF10" s="86"/>
      <c r="TVG10" s="86"/>
      <c r="TVH10" s="86"/>
      <c r="TVI10" s="86"/>
      <c r="TVJ10" s="86"/>
      <c r="TVK10" s="86"/>
      <c r="TVL10" s="86"/>
      <c r="TVM10" s="86"/>
      <c r="TVN10" s="86"/>
      <c r="TVO10" s="86"/>
      <c r="TVP10" s="86"/>
      <c r="TVQ10" s="86"/>
      <c r="TVR10" s="86"/>
      <c r="TVS10" s="86"/>
      <c r="TVT10" s="86"/>
      <c r="TVU10" s="86"/>
      <c r="TVV10" s="86"/>
      <c r="TVW10" s="86"/>
      <c r="TVX10" s="86"/>
      <c r="TVY10" s="86"/>
      <c r="TVZ10" s="86"/>
      <c r="TWA10" s="86"/>
      <c r="TWB10" s="86"/>
      <c r="TWC10" s="86"/>
      <c r="TWD10" s="86"/>
      <c r="TWE10" s="86"/>
      <c r="TWF10" s="86"/>
      <c r="TWG10" s="86"/>
      <c r="TWH10" s="86"/>
      <c r="TWI10" s="86"/>
      <c r="TWJ10" s="86"/>
      <c r="TWK10" s="86"/>
      <c r="TWL10" s="86"/>
      <c r="TWM10" s="86"/>
      <c r="TWN10" s="86"/>
      <c r="TWO10" s="86"/>
      <c r="TWP10" s="86"/>
      <c r="TWQ10" s="86"/>
      <c r="TWR10" s="86"/>
      <c r="TWS10" s="86"/>
      <c r="TWT10" s="86"/>
      <c r="TWU10" s="86"/>
      <c r="TWV10" s="86"/>
      <c r="TWW10" s="86"/>
      <c r="TWX10" s="86"/>
      <c r="TWY10" s="86"/>
      <c r="TWZ10" s="86"/>
      <c r="TXA10" s="86"/>
      <c r="TXB10" s="86"/>
      <c r="TXC10" s="86"/>
      <c r="TXD10" s="86"/>
      <c r="TXE10" s="86"/>
      <c r="TXF10" s="86"/>
      <c r="TXG10" s="86"/>
      <c r="TXH10" s="86"/>
      <c r="TXI10" s="86"/>
      <c r="TXJ10" s="86"/>
      <c r="TXK10" s="86"/>
      <c r="TXL10" s="86"/>
      <c r="TXM10" s="86"/>
      <c r="TXN10" s="86"/>
      <c r="TXO10" s="86"/>
      <c r="TXP10" s="86"/>
      <c r="TXQ10" s="86"/>
      <c r="TXR10" s="86"/>
      <c r="TXS10" s="86"/>
      <c r="TXT10" s="86"/>
      <c r="TXU10" s="86"/>
      <c r="TXV10" s="86"/>
      <c r="TXW10" s="86"/>
      <c r="TXX10" s="86"/>
      <c r="TXY10" s="86"/>
      <c r="TXZ10" s="86"/>
      <c r="TYA10" s="86"/>
      <c r="TYB10" s="86"/>
      <c r="TYC10" s="86"/>
      <c r="TYD10" s="86"/>
      <c r="TYE10" s="86"/>
      <c r="TYF10" s="86"/>
      <c r="TYG10" s="86"/>
      <c r="TYH10" s="86"/>
      <c r="TYI10" s="86"/>
      <c r="TYJ10" s="86"/>
      <c r="TYK10" s="86"/>
      <c r="TYL10" s="86"/>
      <c r="TYM10" s="86"/>
      <c r="TYN10" s="86"/>
      <c r="TYO10" s="86"/>
      <c r="TYP10" s="86"/>
      <c r="TYQ10" s="86"/>
      <c r="TYR10" s="86"/>
      <c r="TYS10" s="86"/>
      <c r="TYT10" s="86"/>
      <c r="TYU10" s="86"/>
      <c r="TYV10" s="86"/>
      <c r="TYW10" s="86"/>
      <c r="TYX10" s="86"/>
      <c r="TYY10" s="86"/>
      <c r="TYZ10" s="86"/>
      <c r="TZA10" s="86"/>
      <c r="TZB10" s="86"/>
      <c r="TZC10" s="86"/>
      <c r="TZD10" s="86"/>
      <c r="TZE10" s="86"/>
      <c r="TZF10" s="86"/>
      <c r="TZG10" s="86"/>
      <c r="TZH10" s="86"/>
      <c r="TZI10" s="86"/>
      <c r="TZJ10" s="86"/>
      <c r="TZK10" s="86"/>
      <c r="TZL10" s="86"/>
      <c r="TZM10" s="86"/>
      <c r="TZN10" s="86"/>
      <c r="TZO10" s="86"/>
      <c r="TZP10" s="86"/>
      <c r="TZQ10" s="86"/>
      <c r="TZR10" s="86"/>
      <c r="TZS10" s="86"/>
      <c r="TZT10" s="86"/>
      <c r="TZU10" s="86"/>
      <c r="TZV10" s="86"/>
      <c r="TZW10" s="86"/>
      <c r="TZX10" s="86"/>
      <c r="TZY10" s="86"/>
      <c r="TZZ10" s="86"/>
      <c r="UAA10" s="86"/>
      <c r="UAB10" s="86"/>
      <c r="UAC10" s="86"/>
      <c r="UAD10" s="86"/>
      <c r="UAE10" s="86"/>
      <c r="UAF10" s="86"/>
      <c r="UAG10" s="86"/>
      <c r="UAH10" s="86"/>
      <c r="UAI10" s="86"/>
      <c r="UAJ10" s="86"/>
      <c r="UAK10" s="86"/>
      <c r="UAL10" s="86"/>
      <c r="UAM10" s="86"/>
      <c r="UAN10" s="86"/>
      <c r="UAO10" s="86"/>
      <c r="UAP10" s="86"/>
      <c r="UAQ10" s="86"/>
      <c r="UAR10" s="86"/>
      <c r="UAS10" s="86"/>
      <c r="UAT10" s="86"/>
      <c r="UAU10" s="86"/>
      <c r="UAV10" s="86"/>
      <c r="UAW10" s="86"/>
      <c r="UAX10" s="86"/>
      <c r="UAY10" s="86"/>
      <c r="UAZ10" s="86"/>
      <c r="UBA10" s="86"/>
      <c r="UBB10" s="86"/>
      <c r="UBC10" s="86"/>
      <c r="UBD10" s="86"/>
      <c r="UBE10" s="86"/>
      <c r="UBF10" s="86"/>
      <c r="UBG10" s="86"/>
      <c r="UBH10" s="86"/>
      <c r="UBI10" s="86"/>
      <c r="UBJ10" s="86"/>
      <c r="UBK10" s="86"/>
      <c r="UBL10" s="86"/>
      <c r="UBM10" s="86"/>
      <c r="UBN10" s="86"/>
      <c r="UBO10" s="86"/>
      <c r="UBP10" s="86"/>
      <c r="UBQ10" s="86"/>
      <c r="UBR10" s="86"/>
      <c r="UBS10" s="86"/>
      <c r="UBT10" s="86"/>
      <c r="UBU10" s="86"/>
      <c r="UBV10" s="86"/>
      <c r="UBW10" s="86"/>
      <c r="UBX10" s="86"/>
      <c r="UBY10" s="86"/>
      <c r="UBZ10" s="86"/>
      <c r="UCA10" s="86"/>
      <c r="UCB10" s="86"/>
      <c r="UCC10" s="86"/>
      <c r="UCD10" s="86"/>
      <c r="UCE10" s="86"/>
      <c r="UCF10" s="86"/>
      <c r="UCG10" s="86"/>
      <c r="UCH10" s="86"/>
      <c r="UCI10" s="86"/>
      <c r="UCJ10" s="86"/>
      <c r="UCK10" s="86"/>
      <c r="UCL10" s="86"/>
      <c r="UCM10" s="86"/>
      <c r="UCN10" s="86"/>
      <c r="UCO10" s="86"/>
      <c r="UCP10" s="86"/>
      <c r="UCQ10" s="86"/>
      <c r="UCR10" s="86"/>
      <c r="UCS10" s="86"/>
      <c r="UCT10" s="86"/>
      <c r="UCU10" s="86"/>
      <c r="UCV10" s="86"/>
      <c r="UCW10" s="86"/>
      <c r="UCX10" s="86"/>
      <c r="UCY10" s="86"/>
      <c r="UCZ10" s="86"/>
      <c r="UDA10" s="86"/>
      <c r="UDB10" s="86"/>
      <c r="UDC10" s="86"/>
      <c r="UDD10" s="86"/>
      <c r="UDE10" s="86"/>
      <c r="UDF10" s="86"/>
      <c r="UDG10" s="86"/>
      <c r="UDH10" s="86"/>
      <c r="UDI10" s="86"/>
      <c r="UDJ10" s="86"/>
      <c r="UDK10" s="86"/>
      <c r="UDL10" s="86"/>
      <c r="UDM10" s="86"/>
      <c r="UDN10" s="86"/>
      <c r="UDO10" s="86"/>
      <c r="UDP10" s="86"/>
      <c r="UDQ10" s="86"/>
      <c r="UDR10" s="86"/>
      <c r="UDS10" s="86"/>
      <c r="UDT10" s="86"/>
      <c r="UDU10" s="86"/>
      <c r="UDV10" s="86"/>
      <c r="UDW10" s="86"/>
      <c r="UDX10" s="86"/>
      <c r="UDY10" s="86"/>
      <c r="UDZ10" s="86"/>
      <c r="UEA10" s="86"/>
      <c r="UEB10" s="86"/>
      <c r="UEC10" s="86"/>
      <c r="UED10" s="86"/>
      <c r="UEE10" s="86"/>
      <c r="UEF10" s="86"/>
      <c r="UEG10" s="86"/>
      <c r="UEH10" s="86"/>
      <c r="UEI10" s="86"/>
      <c r="UEJ10" s="86"/>
      <c r="UEK10" s="86"/>
      <c r="UEL10" s="86"/>
      <c r="UEM10" s="86"/>
      <c r="UEN10" s="86"/>
      <c r="UEO10" s="86"/>
      <c r="UEP10" s="86"/>
      <c r="UEQ10" s="86"/>
      <c r="UER10" s="86"/>
      <c r="UES10" s="86"/>
      <c r="UET10" s="86"/>
      <c r="UEU10" s="86"/>
      <c r="UEV10" s="86"/>
      <c r="UEW10" s="86"/>
      <c r="UEX10" s="86"/>
      <c r="UEY10" s="86"/>
      <c r="UEZ10" s="86"/>
      <c r="UFA10" s="86"/>
      <c r="UFB10" s="86"/>
      <c r="UFC10" s="86"/>
      <c r="UFD10" s="86"/>
      <c r="UFE10" s="86"/>
      <c r="UFF10" s="86"/>
      <c r="UFG10" s="86"/>
      <c r="UFH10" s="86"/>
      <c r="UFI10" s="86"/>
      <c r="UFJ10" s="86"/>
      <c r="UFK10" s="86"/>
      <c r="UFL10" s="86"/>
      <c r="UFM10" s="86"/>
      <c r="UFN10" s="86"/>
      <c r="UFO10" s="86"/>
      <c r="UFP10" s="86"/>
      <c r="UFQ10" s="86"/>
      <c r="UFR10" s="86"/>
      <c r="UFS10" s="86"/>
      <c r="UFT10" s="86"/>
      <c r="UFU10" s="86"/>
      <c r="UFV10" s="86"/>
      <c r="UFW10" s="86"/>
      <c r="UFX10" s="86"/>
      <c r="UFY10" s="86"/>
      <c r="UFZ10" s="86"/>
      <c r="UGA10" s="86"/>
      <c r="UGB10" s="86"/>
      <c r="UGC10" s="86"/>
      <c r="UGD10" s="86"/>
      <c r="UGE10" s="86"/>
      <c r="UGF10" s="86"/>
      <c r="UGG10" s="86"/>
      <c r="UGH10" s="86"/>
      <c r="UGI10" s="86"/>
      <c r="UGJ10" s="86"/>
      <c r="UGK10" s="86"/>
      <c r="UGL10" s="86"/>
      <c r="UGM10" s="86"/>
      <c r="UGN10" s="86"/>
      <c r="UGO10" s="86"/>
      <c r="UGP10" s="86"/>
      <c r="UGQ10" s="86"/>
      <c r="UGR10" s="86"/>
      <c r="UGS10" s="86"/>
      <c r="UGT10" s="86"/>
      <c r="UGU10" s="86"/>
      <c r="UGV10" s="86"/>
      <c r="UGW10" s="86"/>
      <c r="UGX10" s="86"/>
      <c r="UGY10" s="86"/>
      <c r="UGZ10" s="86"/>
      <c r="UHA10" s="86"/>
      <c r="UHB10" s="86"/>
      <c r="UHC10" s="86"/>
      <c r="UHD10" s="86"/>
      <c r="UHE10" s="86"/>
      <c r="UHF10" s="86"/>
      <c r="UHG10" s="86"/>
      <c r="UHH10" s="86"/>
      <c r="UHI10" s="86"/>
      <c r="UHJ10" s="86"/>
      <c r="UHK10" s="86"/>
      <c r="UHL10" s="86"/>
      <c r="UHM10" s="86"/>
      <c r="UHN10" s="86"/>
      <c r="UHO10" s="86"/>
      <c r="UHP10" s="86"/>
      <c r="UHQ10" s="86"/>
      <c r="UHR10" s="86"/>
      <c r="UHS10" s="86"/>
      <c r="UHT10" s="86"/>
      <c r="UHU10" s="86"/>
      <c r="UHV10" s="86"/>
      <c r="UHW10" s="86"/>
      <c r="UHX10" s="86"/>
      <c r="UHY10" s="86"/>
      <c r="UHZ10" s="86"/>
      <c r="UIA10" s="86"/>
      <c r="UIB10" s="86"/>
      <c r="UIC10" s="86"/>
      <c r="UID10" s="86"/>
      <c r="UIE10" s="86"/>
      <c r="UIF10" s="86"/>
      <c r="UIG10" s="86"/>
      <c r="UIH10" s="86"/>
      <c r="UII10" s="86"/>
      <c r="UIJ10" s="86"/>
      <c r="UIK10" s="86"/>
      <c r="UIL10" s="86"/>
      <c r="UIM10" s="86"/>
      <c r="UIN10" s="86"/>
      <c r="UIO10" s="86"/>
      <c r="UIP10" s="86"/>
      <c r="UIQ10" s="86"/>
      <c r="UIR10" s="86"/>
      <c r="UIS10" s="86"/>
      <c r="UIT10" s="86"/>
      <c r="UIU10" s="86"/>
      <c r="UIV10" s="86"/>
      <c r="UIW10" s="86"/>
      <c r="UIX10" s="86"/>
      <c r="UIY10" s="86"/>
      <c r="UIZ10" s="86"/>
      <c r="UJA10" s="86"/>
      <c r="UJB10" s="86"/>
      <c r="UJC10" s="86"/>
      <c r="UJD10" s="86"/>
      <c r="UJE10" s="86"/>
      <c r="UJF10" s="86"/>
      <c r="UJG10" s="86"/>
      <c r="UJH10" s="86"/>
      <c r="UJI10" s="86"/>
      <c r="UJJ10" s="86"/>
      <c r="UJK10" s="86"/>
      <c r="UJL10" s="86"/>
      <c r="UJM10" s="86"/>
      <c r="UJN10" s="86"/>
      <c r="UJO10" s="86"/>
      <c r="UJP10" s="86"/>
      <c r="UJQ10" s="86"/>
      <c r="UJR10" s="86"/>
      <c r="UJS10" s="86"/>
      <c r="UJT10" s="86"/>
      <c r="UJU10" s="86"/>
      <c r="UJV10" s="86"/>
      <c r="UJW10" s="86"/>
      <c r="UJX10" s="86"/>
      <c r="UJY10" s="86"/>
      <c r="UJZ10" s="86"/>
      <c r="UKA10" s="86"/>
      <c r="UKB10" s="86"/>
      <c r="UKC10" s="86"/>
      <c r="UKD10" s="86"/>
      <c r="UKE10" s="86"/>
      <c r="UKF10" s="86"/>
      <c r="UKG10" s="86"/>
      <c r="UKH10" s="86"/>
      <c r="UKI10" s="86"/>
      <c r="UKJ10" s="86"/>
      <c r="UKK10" s="86"/>
      <c r="UKL10" s="86"/>
      <c r="UKM10" s="86"/>
      <c r="UKN10" s="86"/>
      <c r="UKO10" s="86"/>
      <c r="UKP10" s="86"/>
      <c r="UKQ10" s="86"/>
      <c r="UKR10" s="86"/>
      <c r="UKS10" s="86"/>
      <c r="UKT10" s="86"/>
      <c r="UKU10" s="86"/>
      <c r="UKV10" s="86"/>
      <c r="UKW10" s="86"/>
      <c r="UKX10" s="86"/>
      <c r="UKY10" s="86"/>
      <c r="UKZ10" s="86"/>
      <c r="ULA10" s="86"/>
      <c r="ULB10" s="86"/>
      <c r="ULC10" s="86"/>
      <c r="ULD10" s="86"/>
      <c r="ULE10" s="86"/>
      <c r="ULF10" s="86"/>
      <c r="ULG10" s="86"/>
      <c r="ULH10" s="86"/>
      <c r="ULI10" s="86"/>
      <c r="ULJ10" s="86"/>
      <c r="ULK10" s="86"/>
      <c r="ULL10" s="86"/>
      <c r="ULM10" s="86"/>
      <c r="ULN10" s="86"/>
      <c r="ULO10" s="86"/>
      <c r="ULP10" s="86"/>
      <c r="ULQ10" s="86"/>
      <c r="ULR10" s="86"/>
      <c r="ULS10" s="86"/>
      <c r="ULT10" s="86"/>
      <c r="ULU10" s="86"/>
      <c r="ULV10" s="86"/>
      <c r="ULW10" s="86"/>
      <c r="ULX10" s="86"/>
      <c r="ULY10" s="86"/>
      <c r="ULZ10" s="86"/>
      <c r="UMA10" s="86"/>
      <c r="UMB10" s="86"/>
      <c r="UMC10" s="86"/>
      <c r="UMD10" s="86"/>
      <c r="UME10" s="86"/>
      <c r="UMF10" s="86"/>
      <c r="UMG10" s="86"/>
      <c r="UMH10" s="86"/>
      <c r="UMI10" s="86"/>
      <c r="UMJ10" s="86"/>
      <c r="UMK10" s="86"/>
      <c r="UML10" s="86"/>
      <c r="UMM10" s="86"/>
      <c r="UMN10" s="86"/>
      <c r="UMO10" s="86"/>
      <c r="UMP10" s="86"/>
      <c r="UMQ10" s="86"/>
      <c r="UMR10" s="86"/>
      <c r="UMS10" s="86"/>
      <c r="UMT10" s="86"/>
      <c r="UMU10" s="86"/>
      <c r="UMV10" s="86"/>
      <c r="UMW10" s="86"/>
      <c r="UMX10" s="86"/>
      <c r="UMY10" s="86"/>
      <c r="UMZ10" s="86"/>
      <c r="UNA10" s="86"/>
      <c r="UNB10" s="86"/>
      <c r="UNC10" s="86"/>
      <c r="UND10" s="86"/>
      <c r="UNE10" s="86"/>
      <c r="UNF10" s="86"/>
      <c r="UNG10" s="86"/>
      <c r="UNH10" s="86"/>
      <c r="UNI10" s="86"/>
      <c r="UNJ10" s="86"/>
      <c r="UNK10" s="86"/>
      <c r="UNL10" s="86"/>
      <c r="UNM10" s="86"/>
      <c r="UNN10" s="86"/>
      <c r="UNO10" s="86"/>
      <c r="UNP10" s="86"/>
      <c r="UNQ10" s="86"/>
      <c r="UNR10" s="86"/>
      <c r="UNS10" s="86"/>
      <c r="UNT10" s="86"/>
      <c r="UNU10" s="86"/>
      <c r="UNV10" s="86"/>
      <c r="UNW10" s="86"/>
      <c r="UNX10" s="86"/>
      <c r="UNY10" s="86"/>
      <c r="UNZ10" s="86"/>
      <c r="UOA10" s="86"/>
      <c r="UOB10" s="86"/>
      <c r="UOC10" s="86"/>
      <c r="UOD10" s="86"/>
      <c r="UOE10" s="86"/>
      <c r="UOF10" s="86"/>
      <c r="UOG10" s="86"/>
      <c r="UOH10" s="86"/>
      <c r="UOI10" s="86"/>
      <c r="UOJ10" s="86"/>
      <c r="UOK10" s="86"/>
      <c r="UOL10" s="86"/>
      <c r="UOM10" s="86"/>
      <c r="UON10" s="86"/>
      <c r="UOO10" s="86"/>
      <c r="UOP10" s="86"/>
      <c r="UOQ10" s="86"/>
      <c r="UOR10" s="86"/>
      <c r="UOS10" s="86"/>
      <c r="UOT10" s="86"/>
      <c r="UOU10" s="86"/>
      <c r="UOV10" s="86"/>
      <c r="UOW10" s="86"/>
      <c r="UOX10" s="86"/>
      <c r="UOY10" s="86"/>
      <c r="UOZ10" s="86"/>
      <c r="UPA10" s="86"/>
      <c r="UPB10" s="86"/>
      <c r="UPC10" s="86"/>
      <c r="UPD10" s="86"/>
      <c r="UPE10" s="86"/>
      <c r="UPF10" s="86"/>
      <c r="UPG10" s="86"/>
      <c r="UPH10" s="86"/>
      <c r="UPI10" s="86"/>
      <c r="UPJ10" s="86"/>
      <c r="UPK10" s="86"/>
      <c r="UPL10" s="86"/>
      <c r="UPM10" s="86"/>
      <c r="UPN10" s="86"/>
      <c r="UPO10" s="86"/>
      <c r="UPP10" s="86"/>
      <c r="UPQ10" s="86"/>
      <c r="UPR10" s="86"/>
      <c r="UPS10" s="86"/>
      <c r="UPT10" s="86"/>
      <c r="UPU10" s="86"/>
      <c r="UPV10" s="86"/>
      <c r="UPW10" s="86"/>
      <c r="UPX10" s="86"/>
      <c r="UPY10" s="86"/>
      <c r="UPZ10" s="86"/>
      <c r="UQA10" s="86"/>
      <c r="UQB10" s="86"/>
      <c r="UQC10" s="86"/>
      <c r="UQD10" s="86"/>
      <c r="UQE10" s="86"/>
      <c r="UQF10" s="86"/>
      <c r="UQG10" s="86"/>
      <c r="UQH10" s="86"/>
      <c r="UQI10" s="86"/>
      <c r="UQJ10" s="86"/>
      <c r="UQK10" s="86"/>
      <c r="UQL10" s="86"/>
      <c r="UQM10" s="86"/>
      <c r="UQN10" s="86"/>
      <c r="UQO10" s="86"/>
      <c r="UQP10" s="86"/>
      <c r="UQQ10" s="86"/>
      <c r="UQR10" s="86"/>
      <c r="UQS10" s="86"/>
      <c r="UQT10" s="86"/>
      <c r="UQU10" s="86"/>
      <c r="UQV10" s="86"/>
      <c r="UQW10" s="86"/>
      <c r="UQX10" s="86"/>
      <c r="UQY10" s="86"/>
      <c r="UQZ10" s="86"/>
      <c r="URA10" s="86"/>
      <c r="URB10" s="86"/>
      <c r="URC10" s="86"/>
      <c r="URD10" s="86"/>
      <c r="URE10" s="86"/>
      <c r="URF10" s="86"/>
      <c r="URG10" s="86"/>
      <c r="URH10" s="86"/>
      <c r="URI10" s="86"/>
      <c r="URJ10" s="86"/>
      <c r="URK10" s="86"/>
      <c r="URL10" s="86"/>
      <c r="URM10" s="86"/>
      <c r="URN10" s="86"/>
      <c r="URO10" s="86"/>
      <c r="URP10" s="86"/>
      <c r="URQ10" s="86"/>
      <c r="URR10" s="86"/>
      <c r="URS10" s="86"/>
      <c r="URT10" s="86"/>
      <c r="URU10" s="86"/>
      <c r="URV10" s="86"/>
      <c r="URW10" s="86"/>
      <c r="URX10" s="86"/>
      <c r="URY10" s="86"/>
      <c r="URZ10" s="86"/>
      <c r="USA10" s="86"/>
      <c r="USB10" s="86"/>
      <c r="USC10" s="86"/>
      <c r="USD10" s="86"/>
      <c r="USE10" s="86"/>
      <c r="USF10" s="86"/>
      <c r="USG10" s="86"/>
      <c r="USH10" s="86"/>
      <c r="USI10" s="86"/>
      <c r="USJ10" s="86"/>
      <c r="USK10" s="86"/>
      <c r="USL10" s="86"/>
      <c r="USM10" s="86"/>
      <c r="USN10" s="86"/>
      <c r="USO10" s="86"/>
      <c r="USP10" s="86"/>
      <c r="USQ10" s="86"/>
      <c r="USR10" s="86"/>
      <c r="USS10" s="86"/>
      <c r="UST10" s="86"/>
      <c r="USU10" s="86"/>
      <c r="USV10" s="86"/>
      <c r="USW10" s="86"/>
      <c r="USX10" s="86"/>
      <c r="USY10" s="86"/>
      <c r="USZ10" s="86"/>
      <c r="UTA10" s="86"/>
      <c r="UTB10" s="86"/>
      <c r="UTC10" s="86"/>
      <c r="UTD10" s="86"/>
      <c r="UTE10" s="86"/>
      <c r="UTF10" s="86"/>
      <c r="UTG10" s="86"/>
      <c r="UTH10" s="86"/>
      <c r="UTI10" s="86"/>
      <c r="UTJ10" s="86"/>
      <c r="UTK10" s="86"/>
      <c r="UTL10" s="86"/>
      <c r="UTM10" s="86"/>
      <c r="UTN10" s="86"/>
      <c r="UTO10" s="86"/>
      <c r="UTP10" s="86"/>
      <c r="UTQ10" s="86"/>
      <c r="UTR10" s="86"/>
      <c r="UTS10" s="86"/>
      <c r="UTT10" s="86"/>
      <c r="UTU10" s="86"/>
      <c r="UTV10" s="86"/>
      <c r="UTW10" s="86"/>
      <c r="UTX10" s="86"/>
      <c r="UTY10" s="86"/>
      <c r="UTZ10" s="86"/>
      <c r="UUA10" s="86"/>
      <c r="UUB10" s="86"/>
      <c r="UUC10" s="86"/>
      <c r="UUD10" s="86"/>
      <c r="UUE10" s="86"/>
      <c r="UUF10" s="86"/>
      <c r="UUG10" s="86"/>
      <c r="UUH10" s="86"/>
      <c r="UUI10" s="86"/>
      <c r="UUJ10" s="86"/>
      <c r="UUK10" s="86"/>
      <c r="UUL10" s="86"/>
      <c r="UUM10" s="86"/>
      <c r="UUN10" s="86"/>
      <c r="UUO10" s="86"/>
      <c r="UUP10" s="86"/>
      <c r="UUQ10" s="86"/>
      <c r="UUR10" s="86"/>
      <c r="UUS10" s="86"/>
      <c r="UUT10" s="86"/>
      <c r="UUU10" s="86"/>
      <c r="UUV10" s="86"/>
      <c r="UUW10" s="86"/>
      <c r="UUX10" s="86"/>
      <c r="UUY10" s="86"/>
      <c r="UUZ10" s="86"/>
      <c r="UVA10" s="86"/>
      <c r="UVB10" s="86"/>
      <c r="UVC10" s="86"/>
      <c r="UVD10" s="86"/>
      <c r="UVE10" s="86"/>
      <c r="UVF10" s="86"/>
      <c r="UVG10" s="86"/>
      <c r="UVH10" s="86"/>
      <c r="UVI10" s="86"/>
      <c r="UVJ10" s="86"/>
      <c r="UVK10" s="86"/>
      <c r="UVL10" s="86"/>
      <c r="UVM10" s="86"/>
      <c r="UVN10" s="86"/>
      <c r="UVO10" s="86"/>
      <c r="UVP10" s="86"/>
      <c r="UVQ10" s="86"/>
      <c r="UVR10" s="86"/>
      <c r="UVS10" s="86"/>
      <c r="UVT10" s="86"/>
      <c r="UVU10" s="86"/>
      <c r="UVV10" s="86"/>
      <c r="UVW10" s="86"/>
      <c r="UVX10" s="86"/>
      <c r="UVY10" s="86"/>
      <c r="UVZ10" s="86"/>
      <c r="UWA10" s="86"/>
      <c r="UWB10" s="86"/>
      <c r="UWC10" s="86"/>
      <c r="UWD10" s="86"/>
      <c r="UWE10" s="86"/>
      <c r="UWF10" s="86"/>
      <c r="UWG10" s="86"/>
      <c r="UWH10" s="86"/>
      <c r="UWI10" s="86"/>
      <c r="UWJ10" s="86"/>
      <c r="UWK10" s="86"/>
      <c r="UWL10" s="86"/>
      <c r="UWM10" s="86"/>
      <c r="UWN10" s="86"/>
      <c r="UWO10" s="86"/>
      <c r="UWP10" s="86"/>
      <c r="UWQ10" s="86"/>
      <c r="UWR10" s="86"/>
      <c r="UWS10" s="86"/>
      <c r="UWT10" s="86"/>
      <c r="UWU10" s="86"/>
      <c r="UWV10" s="86"/>
      <c r="UWW10" s="86"/>
      <c r="UWX10" s="86"/>
      <c r="UWY10" s="86"/>
      <c r="UWZ10" s="86"/>
      <c r="UXA10" s="86"/>
      <c r="UXB10" s="86"/>
      <c r="UXC10" s="86"/>
      <c r="UXD10" s="86"/>
      <c r="UXE10" s="86"/>
      <c r="UXF10" s="86"/>
      <c r="UXG10" s="86"/>
      <c r="UXH10" s="86"/>
      <c r="UXI10" s="86"/>
      <c r="UXJ10" s="86"/>
      <c r="UXK10" s="86"/>
      <c r="UXL10" s="86"/>
      <c r="UXM10" s="86"/>
      <c r="UXN10" s="86"/>
      <c r="UXO10" s="86"/>
      <c r="UXP10" s="86"/>
      <c r="UXQ10" s="86"/>
      <c r="UXR10" s="86"/>
      <c r="UXS10" s="86"/>
      <c r="UXT10" s="86"/>
      <c r="UXU10" s="86"/>
      <c r="UXV10" s="86"/>
      <c r="UXW10" s="86"/>
      <c r="UXX10" s="86"/>
      <c r="UXY10" s="86"/>
      <c r="UXZ10" s="86"/>
      <c r="UYA10" s="86"/>
      <c r="UYB10" s="86"/>
      <c r="UYC10" s="86"/>
      <c r="UYD10" s="86"/>
      <c r="UYE10" s="86"/>
      <c r="UYF10" s="86"/>
      <c r="UYG10" s="86"/>
      <c r="UYH10" s="86"/>
      <c r="UYI10" s="86"/>
      <c r="UYJ10" s="86"/>
      <c r="UYK10" s="86"/>
      <c r="UYL10" s="86"/>
      <c r="UYM10" s="86"/>
      <c r="UYN10" s="86"/>
      <c r="UYO10" s="86"/>
      <c r="UYP10" s="86"/>
      <c r="UYQ10" s="86"/>
      <c r="UYR10" s="86"/>
      <c r="UYS10" s="86"/>
      <c r="UYT10" s="86"/>
      <c r="UYU10" s="86"/>
      <c r="UYV10" s="86"/>
      <c r="UYW10" s="86"/>
      <c r="UYX10" s="86"/>
      <c r="UYY10" s="86"/>
      <c r="UYZ10" s="86"/>
      <c r="UZA10" s="86"/>
      <c r="UZB10" s="86"/>
      <c r="UZC10" s="86"/>
      <c r="UZD10" s="86"/>
      <c r="UZE10" s="86"/>
      <c r="UZF10" s="86"/>
      <c r="UZG10" s="86"/>
      <c r="UZH10" s="86"/>
      <c r="UZI10" s="86"/>
      <c r="UZJ10" s="86"/>
      <c r="UZK10" s="86"/>
      <c r="UZL10" s="86"/>
      <c r="UZM10" s="86"/>
      <c r="UZN10" s="86"/>
      <c r="UZO10" s="86"/>
      <c r="UZP10" s="86"/>
      <c r="UZQ10" s="86"/>
      <c r="UZR10" s="86"/>
      <c r="UZS10" s="86"/>
      <c r="UZT10" s="86"/>
      <c r="UZU10" s="86"/>
      <c r="UZV10" s="86"/>
      <c r="UZW10" s="86"/>
      <c r="UZX10" s="86"/>
      <c r="UZY10" s="86"/>
      <c r="UZZ10" s="86"/>
      <c r="VAA10" s="86"/>
      <c r="VAB10" s="86"/>
      <c r="VAC10" s="86"/>
      <c r="VAD10" s="86"/>
      <c r="VAE10" s="86"/>
      <c r="VAF10" s="86"/>
      <c r="VAG10" s="86"/>
      <c r="VAH10" s="86"/>
      <c r="VAI10" s="86"/>
      <c r="VAJ10" s="86"/>
      <c r="VAK10" s="86"/>
      <c r="VAL10" s="86"/>
      <c r="VAM10" s="86"/>
      <c r="VAN10" s="86"/>
      <c r="VAO10" s="86"/>
      <c r="VAP10" s="86"/>
      <c r="VAQ10" s="86"/>
      <c r="VAR10" s="86"/>
      <c r="VAS10" s="86"/>
      <c r="VAT10" s="86"/>
      <c r="VAU10" s="86"/>
      <c r="VAV10" s="86"/>
      <c r="VAW10" s="86"/>
      <c r="VAX10" s="86"/>
      <c r="VAY10" s="86"/>
      <c r="VAZ10" s="86"/>
      <c r="VBA10" s="86"/>
      <c r="VBB10" s="86"/>
      <c r="VBC10" s="86"/>
      <c r="VBD10" s="86"/>
      <c r="VBE10" s="86"/>
      <c r="VBF10" s="86"/>
      <c r="VBG10" s="86"/>
      <c r="VBH10" s="86"/>
      <c r="VBI10" s="86"/>
      <c r="VBJ10" s="86"/>
      <c r="VBK10" s="86"/>
      <c r="VBL10" s="86"/>
      <c r="VBM10" s="86"/>
      <c r="VBN10" s="86"/>
      <c r="VBO10" s="86"/>
      <c r="VBP10" s="86"/>
      <c r="VBQ10" s="86"/>
      <c r="VBR10" s="86"/>
      <c r="VBS10" s="86"/>
      <c r="VBT10" s="86"/>
      <c r="VBU10" s="86"/>
      <c r="VBV10" s="86"/>
      <c r="VBW10" s="86"/>
      <c r="VBX10" s="86"/>
      <c r="VBY10" s="86"/>
      <c r="VBZ10" s="86"/>
      <c r="VCA10" s="86"/>
      <c r="VCB10" s="86"/>
      <c r="VCC10" s="86"/>
      <c r="VCD10" s="86"/>
      <c r="VCE10" s="86"/>
      <c r="VCF10" s="86"/>
      <c r="VCG10" s="86"/>
      <c r="VCH10" s="86"/>
      <c r="VCI10" s="86"/>
      <c r="VCJ10" s="86"/>
      <c r="VCK10" s="86"/>
      <c r="VCL10" s="86"/>
      <c r="VCM10" s="86"/>
      <c r="VCN10" s="86"/>
      <c r="VCO10" s="86"/>
      <c r="VCP10" s="86"/>
      <c r="VCQ10" s="86"/>
      <c r="VCR10" s="86"/>
      <c r="VCS10" s="86"/>
      <c r="VCT10" s="86"/>
      <c r="VCU10" s="86"/>
      <c r="VCV10" s="86"/>
      <c r="VCW10" s="86"/>
      <c r="VCX10" s="86"/>
      <c r="VCY10" s="86"/>
      <c r="VCZ10" s="86"/>
      <c r="VDA10" s="86"/>
      <c r="VDB10" s="86"/>
      <c r="VDC10" s="86"/>
      <c r="VDD10" s="86"/>
      <c r="VDE10" s="86"/>
      <c r="VDF10" s="86"/>
      <c r="VDG10" s="86"/>
      <c r="VDH10" s="86"/>
      <c r="VDI10" s="86"/>
      <c r="VDJ10" s="86"/>
      <c r="VDK10" s="86"/>
      <c r="VDL10" s="86"/>
      <c r="VDM10" s="86"/>
      <c r="VDN10" s="86"/>
      <c r="VDO10" s="86"/>
      <c r="VDP10" s="86"/>
      <c r="VDQ10" s="86"/>
      <c r="VDR10" s="86"/>
      <c r="VDS10" s="86"/>
      <c r="VDT10" s="86"/>
      <c r="VDU10" s="86"/>
      <c r="VDV10" s="86"/>
      <c r="VDW10" s="86"/>
      <c r="VDX10" s="86"/>
      <c r="VDY10" s="86"/>
      <c r="VDZ10" s="86"/>
      <c r="VEA10" s="86"/>
      <c r="VEB10" s="86"/>
      <c r="VEC10" s="86"/>
      <c r="VED10" s="86"/>
      <c r="VEE10" s="86"/>
      <c r="VEF10" s="86"/>
      <c r="VEG10" s="86"/>
      <c r="VEH10" s="86"/>
      <c r="VEI10" s="86"/>
      <c r="VEJ10" s="86"/>
      <c r="VEK10" s="86"/>
      <c r="VEL10" s="86"/>
      <c r="VEM10" s="86"/>
      <c r="VEN10" s="86"/>
      <c r="VEO10" s="86"/>
      <c r="VEP10" s="86"/>
      <c r="VEQ10" s="86"/>
      <c r="VER10" s="86"/>
      <c r="VES10" s="86"/>
      <c r="VET10" s="86"/>
      <c r="VEU10" s="86"/>
      <c r="VEV10" s="86"/>
      <c r="VEW10" s="86"/>
      <c r="VEX10" s="86"/>
      <c r="VEY10" s="86"/>
      <c r="VEZ10" s="86"/>
      <c r="VFA10" s="86"/>
      <c r="VFB10" s="86"/>
      <c r="VFC10" s="86"/>
      <c r="VFD10" s="86"/>
      <c r="VFE10" s="86"/>
      <c r="VFF10" s="86"/>
      <c r="VFG10" s="86"/>
      <c r="VFH10" s="86"/>
      <c r="VFI10" s="86"/>
      <c r="VFJ10" s="86"/>
      <c r="VFK10" s="86"/>
      <c r="VFL10" s="86"/>
      <c r="VFM10" s="86"/>
      <c r="VFN10" s="86"/>
      <c r="VFO10" s="86"/>
      <c r="VFP10" s="86"/>
      <c r="VFQ10" s="86"/>
      <c r="VFR10" s="86"/>
      <c r="VFS10" s="86"/>
      <c r="VFT10" s="86"/>
      <c r="VFU10" s="86"/>
      <c r="VFV10" s="86"/>
      <c r="VFW10" s="86"/>
      <c r="VFX10" s="86"/>
      <c r="VFY10" s="86"/>
      <c r="VFZ10" s="86"/>
      <c r="VGA10" s="86"/>
      <c r="VGB10" s="86"/>
      <c r="VGC10" s="86"/>
      <c r="VGD10" s="86"/>
      <c r="VGE10" s="86"/>
      <c r="VGF10" s="86"/>
      <c r="VGG10" s="86"/>
      <c r="VGH10" s="86"/>
      <c r="VGI10" s="86"/>
      <c r="VGJ10" s="86"/>
      <c r="VGK10" s="86"/>
      <c r="VGL10" s="86"/>
      <c r="VGM10" s="86"/>
      <c r="VGN10" s="86"/>
      <c r="VGO10" s="86"/>
      <c r="VGP10" s="86"/>
      <c r="VGQ10" s="86"/>
      <c r="VGR10" s="86"/>
      <c r="VGS10" s="86"/>
      <c r="VGT10" s="86"/>
      <c r="VGU10" s="86"/>
      <c r="VGV10" s="86"/>
      <c r="VGW10" s="86"/>
      <c r="VGX10" s="86"/>
      <c r="VGY10" s="86"/>
      <c r="VGZ10" s="86"/>
      <c r="VHA10" s="86"/>
      <c r="VHB10" s="86"/>
      <c r="VHC10" s="86"/>
      <c r="VHD10" s="86"/>
      <c r="VHE10" s="86"/>
      <c r="VHF10" s="86"/>
      <c r="VHG10" s="86"/>
      <c r="VHH10" s="86"/>
      <c r="VHI10" s="86"/>
      <c r="VHJ10" s="86"/>
      <c r="VHK10" s="86"/>
      <c r="VHL10" s="86"/>
      <c r="VHM10" s="86"/>
      <c r="VHN10" s="86"/>
      <c r="VHO10" s="86"/>
      <c r="VHP10" s="86"/>
      <c r="VHQ10" s="86"/>
      <c r="VHR10" s="86"/>
      <c r="VHS10" s="86"/>
      <c r="VHT10" s="86"/>
      <c r="VHU10" s="86"/>
      <c r="VHV10" s="86"/>
      <c r="VHW10" s="86"/>
      <c r="VHX10" s="86"/>
      <c r="VHY10" s="86"/>
      <c r="VHZ10" s="86"/>
      <c r="VIA10" s="86"/>
      <c r="VIB10" s="86"/>
      <c r="VIC10" s="86"/>
      <c r="VID10" s="86"/>
      <c r="VIE10" s="86"/>
      <c r="VIF10" s="86"/>
      <c r="VIG10" s="86"/>
      <c r="VIH10" s="86"/>
      <c r="VII10" s="86"/>
      <c r="VIJ10" s="86"/>
      <c r="VIK10" s="86"/>
      <c r="VIL10" s="86"/>
      <c r="VIM10" s="86"/>
      <c r="VIN10" s="86"/>
      <c r="VIO10" s="86"/>
      <c r="VIP10" s="86"/>
      <c r="VIQ10" s="86"/>
      <c r="VIR10" s="86"/>
      <c r="VIS10" s="86"/>
      <c r="VIT10" s="86"/>
      <c r="VIU10" s="86"/>
      <c r="VIV10" s="86"/>
      <c r="VIW10" s="86"/>
      <c r="VIX10" s="86"/>
      <c r="VIY10" s="86"/>
      <c r="VIZ10" s="86"/>
      <c r="VJA10" s="86"/>
      <c r="VJB10" s="86"/>
      <c r="VJC10" s="86"/>
      <c r="VJD10" s="86"/>
      <c r="VJE10" s="86"/>
      <c r="VJF10" s="86"/>
      <c r="VJG10" s="86"/>
      <c r="VJH10" s="86"/>
      <c r="VJI10" s="86"/>
      <c r="VJJ10" s="86"/>
      <c r="VJK10" s="86"/>
      <c r="VJL10" s="86"/>
      <c r="VJM10" s="86"/>
      <c r="VJN10" s="86"/>
      <c r="VJO10" s="86"/>
      <c r="VJP10" s="86"/>
      <c r="VJQ10" s="86"/>
      <c r="VJR10" s="86"/>
      <c r="VJS10" s="86"/>
      <c r="VJT10" s="86"/>
      <c r="VJU10" s="86"/>
      <c r="VJV10" s="86"/>
      <c r="VJW10" s="86"/>
      <c r="VJX10" s="86"/>
      <c r="VJY10" s="86"/>
      <c r="VJZ10" s="86"/>
      <c r="VKA10" s="86"/>
      <c r="VKB10" s="86"/>
      <c r="VKC10" s="86"/>
      <c r="VKD10" s="86"/>
      <c r="VKE10" s="86"/>
      <c r="VKF10" s="86"/>
      <c r="VKG10" s="86"/>
      <c r="VKH10" s="86"/>
      <c r="VKI10" s="86"/>
      <c r="VKJ10" s="86"/>
      <c r="VKK10" s="86"/>
      <c r="VKL10" s="86"/>
      <c r="VKM10" s="86"/>
      <c r="VKN10" s="86"/>
      <c r="VKO10" s="86"/>
      <c r="VKP10" s="86"/>
      <c r="VKQ10" s="86"/>
      <c r="VKR10" s="86"/>
      <c r="VKS10" s="86"/>
      <c r="VKT10" s="86"/>
      <c r="VKU10" s="86"/>
      <c r="VKV10" s="86"/>
      <c r="VKW10" s="86"/>
      <c r="VKX10" s="86"/>
      <c r="VKY10" s="86"/>
      <c r="VKZ10" s="86"/>
      <c r="VLA10" s="86"/>
      <c r="VLB10" s="86"/>
      <c r="VLC10" s="86"/>
      <c r="VLD10" s="86"/>
      <c r="VLE10" s="86"/>
      <c r="VLF10" s="86"/>
      <c r="VLG10" s="86"/>
      <c r="VLH10" s="86"/>
      <c r="VLI10" s="86"/>
      <c r="VLJ10" s="86"/>
      <c r="VLK10" s="86"/>
      <c r="VLL10" s="86"/>
      <c r="VLM10" s="86"/>
      <c r="VLN10" s="86"/>
      <c r="VLO10" s="86"/>
      <c r="VLP10" s="86"/>
      <c r="VLQ10" s="86"/>
      <c r="VLR10" s="86"/>
      <c r="VLS10" s="86"/>
      <c r="VLT10" s="86"/>
      <c r="VLU10" s="86"/>
      <c r="VLV10" s="86"/>
      <c r="VLW10" s="86"/>
      <c r="VLX10" s="86"/>
      <c r="VLY10" s="86"/>
      <c r="VLZ10" s="86"/>
      <c r="VMA10" s="86"/>
      <c r="VMB10" s="86"/>
      <c r="VMC10" s="86"/>
      <c r="VMD10" s="86"/>
      <c r="VME10" s="86"/>
      <c r="VMF10" s="86"/>
      <c r="VMG10" s="86"/>
      <c r="VMH10" s="86"/>
      <c r="VMI10" s="86"/>
      <c r="VMJ10" s="86"/>
      <c r="VMK10" s="86"/>
      <c r="VML10" s="86"/>
      <c r="VMM10" s="86"/>
      <c r="VMN10" s="86"/>
      <c r="VMO10" s="86"/>
      <c r="VMP10" s="86"/>
      <c r="VMQ10" s="86"/>
      <c r="VMR10" s="86"/>
      <c r="VMS10" s="86"/>
      <c r="VMT10" s="86"/>
      <c r="VMU10" s="86"/>
      <c r="VMV10" s="86"/>
      <c r="VMW10" s="86"/>
      <c r="VMX10" s="86"/>
      <c r="VMY10" s="86"/>
      <c r="VMZ10" s="86"/>
      <c r="VNA10" s="86"/>
      <c r="VNB10" s="86"/>
      <c r="VNC10" s="86"/>
      <c r="VND10" s="86"/>
      <c r="VNE10" s="86"/>
      <c r="VNF10" s="86"/>
      <c r="VNG10" s="86"/>
      <c r="VNH10" s="86"/>
      <c r="VNI10" s="86"/>
      <c r="VNJ10" s="86"/>
      <c r="VNK10" s="86"/>
      <c r="VNL10" s="86"/>
      <c r="VNM10" s="86"/>
      <c r="VNN10" s="86"/>
      <c r="VNO10" s="86"/>
      <c r="VNP10" s="86"/>
      <c r="VNQ10" s="86"/>
      <c r="VNR10" s="86"/>
      <c r="VNS10" s="86"/>
      <c r="VNT10" s="86"/>
      <c r="VNU10" s="86"/>
      <c r="VNV10" s="86"/>
      <c r="VNW10" s="86"/>
      <c r="VNX10" s="86"/>
      <c r="VNY10" s="86"/>
      <c r="VNZ10" s="86"/>
      <c r="VOA10" s="86"/>
      <c r="VOB10" s="86"/>
      <c r="VOC10" s="86"/>
      <c r="VOD10" s="86"/>
      <c r="VOE10" s="86"/>
      <c r="VOF10" s="86"/>
      <c r="VOG10" s="86"/>
      <c r="VOH10" s="86"/>
      <c r="VOI10" s="86"/>
      <c r="VOJ10" s="86"/>
      <c r="VOK10" s="86"/>
      <c r="VOL10" s="86"/>
      <c r="VOM10" s="86"/>
      <c r="VON10" s="86"/>
      <c r="VOO10" s="86"/>
      <c r="VOP10" s="86"/>
      <c r="VOQ10" s="86"/>
      <c r="VOR10" s="86"/>
      <c r="VOS10" s="86"/>
      <c r="VOT10" s="86"/>
      <c r="VOU10" s="86"/>
      <c r="VOV10" s="86"/>
      <c r="VOW10" s="86"/>
      <c r="VOX10" s="86"/>
      <c r="VOY10" s="86"/>
      <c r="VOZ10" s="86"/>
      <c r="VPA10" s="86"/>
      <c r="VPB10" s="86"/>
      <c r="VPC10" s="86"/>
      <c r="VPD10" s="86"/>
      <c r="VPE10" s="86"/>
      <c r="VPF10" s="86"/>
      <c r="VPG10" s="86"/>
      <c r="VPH10" s="86"/>
      <c r="VPI10" s="86"/>
      <c r="VPJ10" s="86"/>
      <c r="VPK10" s="86"/>
      <c r="VPL10" s="86"/>
      <c r="VPM10" s="86"/>
      <c r="VPN10" s="86"/>
      <c r="VPO10" s="86"/>
      <c r="VPP10" s="86"/>
      <c r="VPQ10" s="86"/>
      <c r="VPR10" s="86"/>
      <c r="VPS10" s="86"/>
      <c r="VPT10" s="86"/>
      <c r="VPU10" s="86"/>
      <c r="VPV10" s="86"/>
      <c r="VPW10" s="86"/>
      <c r="VPX10" s="86"/>
      <c r="VPY10" s="86"/>
      <c r="VPZ10" s="86"/>
      <c r="VQA10" s="86"/>
      <c r="VQB10" s="86"/>
      <c r="VQC10" s="86"/>
      <c r="VQD10" s="86"/>
      <c r="VQE10" s="86"/>
      <c r="VQF10" s="86"/>
      <c r="VQG10" s="86"/>
      <c r="VQH10" s="86"/>
      <c r="VQI10" s="86"/>
      <c r="VQJ10" s="86"/>
      <c r="VQK10" s="86"/>
      <c r="VQL10" s="86"/>
      <c r="VQM10" s="86"/>
      <c r="VQN10" s="86"/>
      <c r="VQO10" s="86"/>
      <c r="VQP10" s="86"/>
      <c r="VQQ10" s="86"/>
      <c r="VQR10" s="86"/>
      <c r="VQS10" s="86"/>
      <c r="VQT10" s="86"/>
      <c r="VQU10" s="86"/>
      <c r="VQV10" s="86"/>
      <c r="VQW10" s="86"/>
      <c r="VQX10" s="86"/>
      <c r="VQY10" s="86"/>
      <c r="VQZ10" s="86"/>
      <c r="VRA10" s="86"/>
      <c r="VRB10" s="86"/>
      <c r="VRC10" s="86"/>
      <c r="VRD10" s="86"/>
      <c r="VRE10" s="86"/>
      <c r="VRF10" s="86"/>
      <c r="VRG10" s="86"/>
      <c r="VRH10" s="86"/>
      <c r="VRI10" s="86"/>
      <c r="VRJ10" s="86"/>
      <c r="VRK10" s="86"/>
      <c r="VRL10" s="86"/>
      <c r="VRM10" s="86"/>
      <c r="VRN10" s="86"/>
      <c r="VRO10" s="86"/>
      <c r="VRP10" s="86"/>
      <c r="VRQ10" s="86"/>
      <c r="VRR10" s="86"/>
      <c r="VRS10" s="86"/>
      <c r="VRT10" s="86"/>
      <c r="VRU10" s="86"/>
      <c r="VRV10" s="86"/>
      <c r="VRW10" s="86"/>
      <c r="VRX10" s="86"/>
      <c r="VRY10" s="86"/>
      <c r="VRZ10" s="86"/>
      <c r="VSA10" s="86"/>
      <c r="VSB10" s="86"/>
      <c r="VSC10" s="86"/>
      <c r="VSD10" s="86"/>
      <c r="VSE10" s="86"/>
      <c r="VSF10" s="86"/>
      <c r="VSG10" s="86"/>
      <c r="VSH10" s="86"/>
      <c r="VSI10" s="86"/>
      <c r="VSJ10" s="86"/>
      <c r="VSK10" s="86"/>
      <c r="VSL10" s="86"/>
      <c r="VSM10" s="86"/>
      <c r="VSN10" s="86"/>
      <c r="VSO10" s="86"/>
      <c r="VSP10" s="86"/>
      <c r="VSQ10" s="86"/>
      <c r="VSR10" s="86"/>
      <c r="VSS10" s="86"/>
      <c r="VST10" s="86"/>
      <c r="VSU10" s="86"/>
      <c r="VSV10" s="86"/>
      <c r="VSW10" s="86"/>
      <c r="VSX10" s="86"/>
      <c r="VSY10" s="86"/>
      <c r="VSZ10" s="86"/>
      <c r="VTA10" s="86"/>
      <c r="VTB10" s="86"/>
      <c r="VTC10" s="86"/>
      <c r="VTD10" s="86"/>
      <c r="VTE10" s="86"/>
      <c r="VTF10" s="86"/>
      <c r="VTG10" s="86"/>
      <c r="VTH10" s="86"/>
      <c r="VTI10" s="86"/>
      <c r="VTJ10" s="86"/>
      <c r="VTK10" s="86"/>
      <c r="VTL10" s="86"/>
      <c r="VTM10" s="86"/>
      <c r="VTN10" s="86"/>
      <c r="VTO10" s="86"/>
      <c r="VTP10" s="86"/>
      <c r="VTQ10" s="86"/>
      <c r="VTR10" s="86"/>
      <c r="VTS10" s="86"/>
      <c r="VTT10" s="86"/>
      <c r="VTU10" s="86"/>
      <c r="VTV10" s="86"/>
      <c r="VTW10" s="86"/>
      <c r="VTX10" s="86"/>
      <c r="VTY10" s="86"/>
      <c r="VTZ10" s="86"/>
      <c r="VUA10" s="86"/>
      <c r="VUB10" s="86"/>
      <c r="VUC10" s="86"/>
      <c r="VUD10" s="86"/>
      <c r="VUE10" s="86"/>
      <c r="VUF10" s="86"/>
      <c r="VUG10" s="86"/>
      <c r="VUH10" s="86"/>
      <c r="VUI10" s="86"/>
      <c r="VUJ10" s="86"/>
      <c r="VUK10" s="86"/>
      <c r="VUL10" s="86"/>
      <c r="VUM10" s="86"/>
      <c r="VUN10" s="86"/>
      <c r="VUO10" s="86"/>
      <c r="VUP10" s="86"/>
      <c r="VUQ10" s="86"/>
      <c r="VUR10" s="86"/>
      <c r="VUS10" s="86"/>
      <c r="VUT10" s="86"/>
      <c r="VUU10" s="86"/>
      <c r="VUV10" s="86"/>
      <c r="VUW10" s="86"/>
      <c r="VUX10" s="86"/>
      <c r="VUY10" s="86"/>
      <c r="VUZ10" s="86"/>
      <c r="VVA10" s="86"/>
      <c r="VVB10" s="86"/>
      <c r="VVC10" s="86"/>
      <c r="VVD10" s="86"/>
      <c r="VVE10" s="86"/>
      <c r="VVF10" s="86"/>
      <c r="VVG10" s="86"/>
      <c r="VVH10" s="86"/>
      <c r="VVI10" s="86"/>
      <c r="VVJ10" s="86"/>
      <c r="VVK10" s="86"/>
      <c r="VVL10" s="86"/>
      <c r="VVM10" s="86"/>
      <c r="VVN10" s="86"/>
      <c r="VVO10" s="86"/>
      <c r="VVP10" s="86"/>
      <c r="VVQ10" s="86"/>
      <c r="VVR10" s="86"/>
      <c r="VVS10" s="86"/>
      <c r="VVT10" s="86"/>
      <c r="VVU10" s="86"/>
      <c r="VVV10" s="86"/>
      <c r="VVW10" s="86"/>
      <c r="VVX10" s="86"/>
      <c r="VVY10" s="86"/>
      <c r="VVZ10" s="86"/>
      <c r="VWA10" s="86"/>
      <c r="VWB10" s="86"/>
      <c r="VWC10" s="86"/>
      <c r="VWD10" s="86"/>
      <c r="VWE10" s="86"/>
      <c r="VWF10" s="86"/>
      <c r="VWG10" s="86"/>
      <c r="VWH10" s="86"/>
      <c r="VWI10" s="86"/>
      <c r="VWJ10" s="86"/>
      <c r="VWK10" s="86"/>
      <c r="VWL10" s="86"/>
      <c r="VWM10" s="86"/>
      <c r="VWN10" s="86"/>
      <c r="VWO10" s="86"/>
      <c r="VWP10" s="86"/>
      <c r="VWQ10" s="86"/>
      <c r="VWR10" s="86"/>
      <c r="VWS10" s="86"/>
      <c r="VWT10" s="86"/>
      <c r="VWU10" s="86"/>
      <c r="VWV10" s="86"/>
      <c r="VWW10" s="86"/>
      <c r="VWX10" s="86"/>
      <c r="VWY10" s="86"/>
      <c r="VWZ10" s="86"/>
      <c r="VXA10" s="86"/>
      <c r="VXB10" s="86"/>
      <c r="VXC10" s="86"/>
      <c r="VXD10" s="86"/>
      <c r="VXE10" s="86"/>
      <c r="VXF10" s="86"/>
      <c r="VXG10" s="86"/>
      <c r="VXH10" s="86"/>
      <c r="VXI10" s="86"/>
      <c r="VXJ10" s="86"/>
      <c r="VXK10" s="86"/>
      <c r="VXL10" s="86"/>
      <c r="VXM10" s="86"/>
      <c r="VXN10" s="86"/>
      <c r="VXO10" s="86"/>
      <c r="VXP10" s="86"/>
      <c r="VXQ10" s="86"/>
      <c r="VXR10" s="86"/>
      <c r="VXS10" s="86"/>
      <c r="VXT10" s="86"/>
      <c r="VXU10" s="86"/>
      <c r="VXV10" s="86"/>
      <c r="VXW10" s="86"/>
      <c r="VXX10" s="86"/>
      <c r="VXY10" s="86"/>
      <c r="VXZ10" s="86"/>
      <c r="VYA10" s="86"/>
      <c r="VYB10" s="86"/>
      <c r="VYC10" s="86"/>
      <c r="VYD10" s="86"/>
      <c r="VYE10" s="86"/>
      <c r="VYF10" s="86"/>
      <c r="VYG10" s="86"/>
      <c r="VYH10" s="86"/>
      <c r="VYI10" s="86"/>
      <c r="VYJ10" s="86"/>
      <c r="VYK10" s="86"/>
      <c r="VYL10" s="86"/>
      <c r="VYM10" s="86"/>
      <c r="VYN10" s="86"/>
      <c r="VYO10" s="86"/>
      <c r="VYP10" s="86"/>
      <c r="VYQ10" s="86"/>
      <c r="VYR10" s="86"/>
      <c r="VYS10" s="86"/>
      <c r="VYT10" s="86"/>
      <c r="VYU10" s="86"/>
      <c r="VYV10" s="86"/>
      <c r="VYW10" s="86"/>
      <c r="VYX10" s="86"/>
      <c r="VYY10" s="86"/>
      <c r="VYZ10" s="86"/>
      <c r="VZA10" s="86"/>
      <c r="VZB10" s="86"/>
      <c r="VZC10" s="86"/>
      <c r="VZD10" s="86"/>
      <c r="VZE10" s="86"/>
      <c r="VZF10" s="86"/>
      <c r="VZG10" s="86"/>
      <c r="VZH10" s="86"/>
      <c r="VZI10" s="86"/>
      <c r="VZJ10" s="86"/>
      <c r="VZK10" s="86"/>
      <c r="VZL10" s="86"/>
      <c r="VZM10" s="86"/>
      <c r="VZN10" s="86"/>
      <c r="VZO10" s="86"/>
      <c r="VZP10" s="86"/>
      <c r="VZQ10" s="86"/>
      <c r="VZR10" s="86"/>
      <c r="VZS10" s="86"/>
      <c r="VZT10" s="86"/>
      <c r="VZU10" s="86"/>
      <c r="VZV10" s="86"/>
      <c r="VZW10" s="86"/>
      <c r="VZX10" s="86"/>
      <c r="VZY10" s="86"/>
      <c r="VZZ10" s="86"/>
      <c r="WAA10" s="86"/>
      <c r="WAB10" s="86"/>
      <c r="WAC10" s="86"/>
      <c r="WAD10" s="86"/>
      <c r="WAE10" s="86"/>
      <c r="WAF10" s="86"/>
      <c r="WAG10" s="86"/>
      <c r="WAH10" s="86"/>
      <c r="WAI10" s="86"/>
      <c r="WAJ10" s="86"/>
      <c r="WAK10" s="86"/>
      <c r="WAL10" s="86"/>
      <c r="WAM10" s="86"/>
      <c r="WAN10" s="86"/>
      <c r="WAO10" s="86"/>
      <c r="WAP10" s="86"/>
      <c r="WAQ10" s="86"/>
      <c r="WAR10" s="86"/>
      <c r="WAS10" s="86"/>
      <c r="WAT10" s="86"/>
      <c r="WAU10" s="86"/>
      <c r="WAV10" s="86"/>
      <c r="WAW10" s="86"/>
      <c r="WAX10" s="86"/>
      <c r="WAY10" s="86"/>
      <c r="WAZ10" s="86"/>
      <c r="WBA10" s="86"/>
      <c r="WBB10" s="86"/>
      <c r="WBC10" s="86"/>
      <c r="WBD10" s="86"/>
      <c r="WBE10" s="86"/>
      <c r="WBF10" s="86"/>
      <c r="WBG10" s="86"/>
      <c r="WBH10" s="86"/>
      <c r="WBI10" s="86"/>
      <c r="WBJ10" s="86"/>
      <c r="WBK10" s="86"/>
      <c r="WBL10" s="86"/>
      <c r="WBM10" s="86"/>
      <c r="WBN10" s="86"/>
      <c r="WBO10" s="86"/>
      <c r="WBP10" s="86"/>
      <c r="WBQ10" s="86"/>
      <c r="WBR10" s="86"/>
      <c r="WBS10" s="86"/>
      <c r="WBT10" s="86"/>
      <c r="WBU10" s="86"/>
      <c r="WBV10" s="86"/>
      <c r="WBW10" s="86"/>
      <c r="WBX10" s="86"/>
      <c r="WBY10" s="86"/>
      <c r="WBZ10" s="86"/>
      <c r="WCA10" s="86"/>
      <c r="WCB10" s="86"/>
      <c r="WCC10" s="86"/>
      <c r="WCD10" s="86"/>
      <c r="WCE10" s="86"/>
      <c r="WCF10" s="86"/>
      <c r="WCG10" s="86"/>
      <c r="WCH10" s="86"/>
      <c r="WCI10" s="86"/>
      <c r="WCJ10" s="86"/>
      <c r="WCK10" s="86"/>
      <c r="WCL10" s="86"/>
      <c r="WCM10" s="86"/>
      <c r="WCN10" s="86"/>
      <c r="WCO10" s="86"/>
      <c r="WCP10" s="86"/>
      <c r="WCQ10" s="86"/>
      <c r="WCR10" s="86"/>
      <c r="WCS10" s="86"/>
      <c r="WCT10" s="86"/>
      <c r="WCU10" s="86"/>
      <c r="WCV10" s="86"/>
      <c r="WCW10" s="86"/>
      <c r="WCX10" s="86"/>
      <c r="WCY10" s="86"/>
      <c r="WCZ10" s="86"/>
      <c r="WDA10" s="86"/>
      <c r="WDB10" s="86"/>
      <c r="WDC10" s="86"/>
      <c r="WDD10" s="86"/>
      <c r="WDE10" s="86"/>
      <c r="WDF10" s="86"/>
      <c r="WDG10" s="86"/>
      <c r="WDH10" s="86"/>
      <c r="WDI10" s="86"/>
      <c r="WDJ10" s="86"/>
      <c r="WDK10" s="86"/>
      <c r="WDL10" s="86"/>
      <c r="WDM10" s="86"/>
      <c r="WDN10" s="86"/>
      <c r="WDO10" s="86"/>
      <c r="WDP10" s="86"/>
      <c r="WDQ10" s="86"/>
      <c r="WDR10" s="86"/>
      <c r="WDS10" s="86"/>
      <c r="WDT10" s="86"/>
      <c r="WDU10" s="86"/>
      <c r="WDV10" s="86"/>
      <c r="WDW10" s="86"/>
      <c r="WDX10" s="86"/>
      <c r="WDY10" s="86"/>
      <c r="WDZ10" s="86"/>
      <c r="WEA10" s="86"/>
      <c r="WEB10" s="86"/>
      <c r="WEC10" s="86"/>
      <c r="WED10" s="86"/>
      <c r="WEE10" s="86"/>
      <c r="WEF10" s="86"/>
      <c r="WEG10" s="86"/>
      <c r="WEH10" s="86"/>
      <c r="WEI10" s="86"/>
      <c r="WEJ10" s="86"/>
      <c r="WEK10" s="86"/>
      <c r="WEL10" s="86"/>
      <c r="WEM10" s="86"/>
      <c r="WEN10" s="86"/>
      <c r="WEO10" s="86"/>
      <c r="WEP10" s="86"/>
      <c r="WEQ10" s="86"/>
      <c r="WER10" s="86"/>
      <c r="WES10" s="86"/>
      <c r="WET10" s="86"/>
      <c r="WEU10" s="86"/>
      <c r="WEV10" s="86"/>
      <c r="WEW10" s="86"/>
      <c r="WEX10" s="86"/>
      <c r="WEY10" s="86"/>
      <c r="WEZ10" s="86"/>
      <c r="WFA10" s="86"/>
      <c r="WFB10" s="86"/>
      <c r="WFC10" s="86"/>
      <c r="WFD10" s="86"/>
      <c r="WFE10" s="86"/>
      <c r="WFF10" s="86"/>
      <c r="WFG10" s="86"/>
      <c r="WFH10" s="86"/>
      <c r="WFI10" s="86"/>
      <c r="WFJ10" s="86"/>
      <c r="WFK10" s="86"/>
      <c r="WFL10" s="86"/>
      <c r="WFM10" s="86"/>
      <c r="WFN10" s="86"/>
      <c r="WFO10" s="86"/>
      <c r="WFP10" s="86"/>
      <c r="WFQ10" s="86"/>
      <c r="WFR10" s="86"/>
      <c r="WFS10" s="86"/>
      <c r="WFT10" s="86"/>
      <c r="WFU10" s="86"/>
      <c r="WFV10" s="86"/>
      <c r="WFW10" s="86"/>
      <c r="WFX10" s="86"/>
      <c r="WFY10" s="86"/>
      <c r="WFZ10" s="86"/>
      <c r="WGA10" s="86"/>
      <c r="WGB10" s="86"/>
      <c r="WGC10" s="86"/>
      <c r="WGD10" s="86"/>
      <c r="WGE10" s="86"/>
      <c r="WGF10" s="86"/>
      <c r="WGG10" s="86"/>
      <c r="WGH10" s="86"/>
      <c r="WGI10" s="86"/>
      <c r="WGJ10" s="86"/>
      <c r="WGK10" s="86"/>
      <c r="WGL10" s="86"/>
      <c r="WGM10" s="86"/>
      <c r="WGN10" s="86"/>
      <c r="WGO10" s="86"/>
      <c r="WGP10" s="86"/>
      <c r="WGQ10" s="86"/>
      <c r="WGR10" s="86"/>
      <c r="WGS10" s="86"/>
      <c r="WGT10" s="86"/>
      <c r="WGU10" s="86"/>
      <c r="WGV10" s="86"/>
      <c r="WGW10" s="86"/>
      <c r="WGX10" s="86"/>
      <c r="WGY10" s="86"/>
      <c r="WGZ10" s="86"/>
      <c r="WHA10" s="86"/>
      <c r="WHB10" s="86"/>
      <c r="WHC10" s="86"/>
      <c r="WHD10" s="86"/>
      <c r="WHE10" s="86"/>
      <c r="WHF10" s="86"/>
      <c r="WHG10" s="86"/>
      <c r="WHH10" s="86"/>
      <c r="WHI10" s="86"/>
      <c r="WHJ10" s="86"/>
      <c r="WHK10" s="86"/>
      <c r="WHL10" s="86"/>
      <c r="WHM10" s="86"/>
      <c r="WHN10" s="86"/>
      <c r="WHO10" s="86"/>
      <c r="WHP10" s="86"/>
      <c r="WHQ10" s="86"/>
      <c r="WHR10" s="86"/>
      <c r="WHS10" s="86"/>
      <c r="WHT10" s="86"/>
      <c r="WHU10" s="86"/>
      <c r="WHV10" s="86"/>
      <c r="WHW10" s="86"/>
      <c r="WHX10" s="86"/>
      <c r="WHY10" s="86"/>
      <c r="WHZ10" s="86"/>
      <c r="WIA10" s="86"/>
      <c r="WIB10" s="86"/>
      <c r="WIC10" s="86"/>
      <c r="WID10" s="86"/>
      <c r="WIE10" s="86"/>
      <c r="WIF10" s="86"/>
      <c r="WIG10" s="86"/>
      <c r="WIH10" s="86"/>
      <c r="WII10" s="86"/>
      <c r="WIJ10" s="86"/>
      <c r="WIK10" s="86"/>
      <c r="WIL10" s="86"/>
      <c r="WIM10" s="86"/>
      <c r="WIN10" s="86"/>
      <c r="WIO10" s="86"/>
      <c r="WIP10" s="86"/>
      <c r="WIQ10" s="86"/>
      <c r="WIR10" s="86"/>
      <c r="WIS10" s="86"/>
      <c r="WIT10" s="86"/>
      <c r="WIU10" s="86"/>
      <c r="WIV10" s="86"/>
      <c r="WIW10" s="86"/>
      <c r="WIX10" s="86"/>
      <c r="WIY10" s="86"/>
      <c r="WIZ10" s="86"/>
      <c r="WJA10" s="86"/>
      <c r="WJB10" s="86"/>
      <c r="WJC10" s="86"/>
      <c r="WJD10" s="86"/>
      <c r="WJE10" s="86"/>
      <c r="WJF10" s="86"/>
      <c r="WJG10" s="86"/>
      <c r="WJH10" s="86"/>
      <c r="WJI10" s="86"/>
      <c r="WJJ10" s="86"/>
      <c r="WJK10" s="86"/>
      <c r="WJL10" s="86"/>
      <c r="WJM10" s="86"/>
      <c r="WJN10" s="86"/>
      <c r="WJO10" s="86"/>
      <c r="WJP10" s="86"/>
      <c r="WJQ10" s="86"/>
      <c r="WJR10" s="86"/>
      <c r="WJS10" s="86"/>
      <c r="WJT10" s="86"/>
      <c r="WJU10" s="86"/>
      <c r="WJV10" s="86"/>
      <c r="WJW10" s="86"/>
      <c r="WJX10" s="86"/>
      <c r="WJY10" s="86"/>
      <c r="WJZ10" s="86"/>
      <c r="WKA10" s="86"/>
      <c r="WKB10" s="86"/>
      <c r="WKC10" s="86"/>
      <c r="WKD10" s="86"/>
      <c r="WKE10" s="86"/>
      <c r="WKF10" s="86"/>
      <c r="WKG10" s="86"/>
      <c r="WKH10" s="86"/>
      <c r="WKI10" s="86"/>
      <c r="WKJ10" s="86"/>
      <c r="WKK10" s="86"/>
      <c r="WKL10" s="86"/>
      <c r="WKM10" s="86"/>
      <c r="WKN10" s="86"/>
      <c r="WKO10" s="86"/>
      <c r="WKP10" s="86"/>
      <c r="WKQ10" s="86"/>
      <c r="WKR10" s="86"/>
      <c r="WKS10" s="86"/>
      <c r="WKT10" s="86"/>
      <c r="WKU10" s="86"/>
      <c r="WKV10" s="86"/>
      <c r="WKW10" s="86"/>
      <c r="WKX10" s="86"/>
      <c r="WKY10" s="86"/>
      <c r="WKZ10" s="86"/>
      <c r="WLA10" s="86"/>
      <c r="WLB10" s="86"/>
      <c r="WLC10" s="86"/>
      <c r="WLD10" s="86"/>
      <c r="WLE10" s="86"/>
      <c r="WLF10" s="86"/>
      <c r="WLG10" s="86"/>
      <c r="WLH10" s="86"/>
      <c r="WLI10" s="86"/>
      <c r="WLJ10" s="86"/>
      <c r="WLK10" s="86"/>
      <c r="WLL10" s="86"/>
      <c r="WLM10" s="86"/>
      <c r="WLN10" s="86"/>
      <c r="WLO10" s="86"/>
      <c r="WLP10" s="86"/>
      <c r="WLQ10" s="86"/>
      <c r="WLR10" s="86"/>
      <c r="WLS10" s="86"/>
      <c r="WLT10" s="86"/>
      <c r="WLU10" s="86"/>
      <c r="WLV10" s="86"/>
      <c r="WLW10" s="86"/>
      <c r="WLX10" s="86"/>
      <c r="WLY10" s="86"/>
      <c r="WLZ10" s="86"/>
      <c r="WMA10" s="86"/>
      <c r="WMB10" s="86"/>
      <c r="WMC10" s="86"/>
      <c r="WMD10" s="86"/>
      <c r="WME10" s="86"/>
      <c r="WMF10" s="86"/>
      <c r="WMG10" s="86"/>
      <c r="WMH10" s="86"/>
      <c r="WMI10" s="86"/>
      <c r="WMJ10" s="86"/>
      <c r="WMK10" s="86"/>
      <c r="WML10" s="86"/>
      <c r="WMM10" s="86"/>
      <c r="WMN10" s="86"/>
      <c r="WMO10" s="86"/>
      <c r="WMP10" s="86"/>
      <c r="WMQ10" s="86"/>
      <c r="WMR10" s="86"/>
      <c r="WMS10" s="86"/>
      <c r="WMT10" s="86"/>
      <c r="WMU10" s="86"/>
      <c r="WMV10" s="86"/>
      <c r="WMW10" s="86"/>
      <c r="WMX10" s="86"/>
      <c r="WMY10" s="86"/>
      <c r="WMZ10" s="86"/>
      <c r="WNA10" s="86"/>
      <c r="WNB10" s="86"/>
      <c r="WNC10" s="86"/>
      <c r="WND10" s="86"/>
      <c r="WNE10" s="86"/>
      <c r="WNF10" s="86"/>
      <c r="WNG10" s="86"/>
      <c r="WNH10" s="86"/>
      <c r="WNI10" s="86"/>
      <c r="WNJ10" s="86"/>
      <c r="WNK10" s="86"/>
      <c r="WNL10" s="86"/>
      <c r="WNM10" s="86"/>
      <c r="WNN10" s="86"/>
      <c r="WNO10" s="86"/>
      <c r="WNP10" s="86"/>
      <c r="WNQ10" s="86"/>
      <c r="WNR10" s="86"/>
      <c r="WNS10" s="86"/>
      <c r="WNT10" s="86"/>
      <c r="WNU10" s="86"/>
      <c r="WNV10" s="86"/>
      <c r="WNW10" s="86"/>
      <c r="WNX10" s="86"/>
      <c r="WNY10" s="86"/>
      <c r="WNZ10" s="86"/>
      <c r="WOA10" s="86"/>
      <c r="WOB10" s="86"/>
      <c r="WOC10" s="86"/>
      <c r="WOD10" s="86"/>
      <c r="WOE10" s="86"/>
      <c r="WOF10" s="86"/>
      <c r="WOG10" s="86"/>
      <c r="WOH10" s="86"/>
      <c r="WOI10" s="86"/>
      <c r="WOJ10" s="86"/>
      <c r="WOK10" s="86"/>
      <c r="WOL10" s="86"/>
      <c r="WOM10" s="86"/>
      <c r="WON10" s="86"/>
      <c r="WOO10" s="86"/>
      <c r="WOP10" s="86"/>
      <c r="WOQ10" s="86"/>
      <c r="WOR10" s="86"/>
      <c r="WOS10" s="86"/>
      <c r="WOT10" s="86"/>
      <c r="WOU10" s="86"/>
      <c r="WOV10" s="86"/>
      <c r="WOW10" s="86"/>
      <c r="WOX10" s="86"/>
      <c r="WOY10" s="86"/>
      <c r="WOZ10" s="86"/>
      <c r="WPA10" s="86"/>
      <c r="WPB10" s="86"/>
      <c r="WPC10" s="86"/>
      <c r="WPD10" s="86"/>
      <c r="WPE10" s="86"/>
      <c r="WPF10" s="86"/>
      <c r="WPG10" s="86"/>
      <c r="WPH10" s="86"/>
      <c r="WPI10" s="86"/>
      <c r="WPJ10" s="86"/>
      <c r="WPK10" s="86"/>
      <c r="WPL10" s="86"/>
      <c r="WPM10" s="86"/>
      <c r="WPN10" s="86"/>
      <c r="WPO10" s="86"/>
      <c r="WPP10" s="86"/>
      <c r="WPQ10" s="86"/>
      <c r="WPR10" s="86"/>
      <c r="WPS10" s="86"/>
      <c r="WPT10" s="86"/>
      <c r="WPU10" s="86"/>
      <c r="WPV10" s="86"/>
      <c r="WPW10" s="86"/>
      <c r="WPX10" s="86"/>
      <c r="WPY10" s="86"/>
      <c r="WPZ10" s="86"/>
      <c r="WQA10" s="86"/>
      <c r="WQB10" s="86"/>
      <c r="WQC10" s="86"/>
      <c r="WQD10" s="86"/>
      <c r="WQE10" s="86"/>
      <c r="WQF10" s="86"/>
      <c r="WQG10" s="86"/>
      <c r="WQH10" s="86"/>
      <c r="WQI10" s="86"/>
      <c r="WQJ10" s="86"/>
      <c r="WQK10" s="86"/>
      <c r="WQL10" s="86"/>
      <c r="WQM10" s="86"/>
      <c r="WQN10" s="86"/>
      <c r="WQO10" s="86"/>
      <c r="WQP10" s="86"/>
      <c r="WQQ10" s="86"/>
      <c r="WQR10" s="86"/>
      <c r="WQS10" s="86"/>
      <c r="WQT10" s="86"/>
      <c r="WQU10" s="86"/>
      <c r="WQV10" s="86"/>
      <c r="WQW10" s="86"/>
      <c r="WQX10" s="86"/>
      <c r="WQY10" s="86"/>
      <c r="WQZ10" s="86"/>
      <c r="WRA10" s="86"/>
      <c r="WRB10" s="86"/>
      <c r="WRC10" s="86"/>
      <c r="WRD10" s="86"/>
      <c r="WRE10" s="86"/>
      <c r="WRF10" s="86"/>
      <c r="WRG10" s="86"/>
      <c r="WRH10" s="86"/>
      <c r="WRI10" s="86"/>
      <c r="WRJ10" s="86"/>
      <c r="WRK10" s="86"/>
      <c r="WRL10" s="86"/>
      <c r="WRM10" s="86"/>
      <c r="WRN10" s="86"/>
      <c r="WRO10" s="86"/>
      <c r="WRP10" s="86"/>
      <c r="WRQ10" s="86"/>
      <c r="WRR10" s="86"/>
      <c r="WRS10" s="86"/>
      <c r="WRT10" s="86"/>
      <c r="WRU10" s="86"/>
      <c r="WRV10" s="86"/>
      <c r="WRW10" s="86"/>
      <c r="WRX10" s="86"/>
      <c r="WRY10" s="86"/>
      <c r="WRZ10" s="86"/>
      <c r="WSA10" s="86"/>
      <c r="WSB10" s="86"/>
      <c r="WSC10" s="86"/>
      <c r="WSD10" s="86"/>
      <c r="WSE10" s="86"/>
      <c r="WSF10" s="86"/>
      <c r="WSG10" s="86"/>
      <c r="WSH10" s="86"/>
      <c r="WSI10" s="86"/>
      <c r="WSJ10" s="86"/>
      <c r="WSK10" s="86"/>
      <c r="WSL10" s="86"/>
      <c r="WSM10" s="86"/>
      <c r="WSN10" s="86"/>
      <c r="WSO10" s="86"/>
      <c r="WSP10" s="86"/>
      <c r="WSQ10" s="86"/>
      <c r="WSR10" s="86"/>
      <c r="WSS10" s="86"/>
      <c r="WST10" s="86"/>
      <c r="WSU10" s="86"/>
      <c r="WSV10" s="86"/>
      <c r="WSW10" s="86"/>
      <c r="WSX10" s="86"/>
      <c r="WSY10" s="86"/>
      <c r="WSZ10" s="86"/>
      <c r="WTA10" s="86"/>
      <c r="WTB10" s="86"/>
      <c r="WTC10" s="86"/>
      <c r="WTD10" s="86"/>
      <c r="WTE10" s="86"/>
      <c r="WTF10" s="86"/>
      <c r="WTG10" s="86"/>
      <c r="WTH10" s="86"/>
      <c r="WTI10" s="86"/>
      <c r="WTJ10" s="86"/>
      <c r="WTK10" s="86"/>
      <c r="WTL10" s="86"/>
      <c r="WTM10" s="86"/>
      <c r="WTN10" s="86"/>
      <c r="WTO10" s="86"/>
      <c r="WTP10" s="86"/>
      <c r="WTQ10" s="86"/>
      <c r="WTR10" s="86"/>
      <c r="WTS10" s="86"/>
      <c r="WTT10" s="86"/>
      <c r="WTU10" s="86"/>
      <c r="WTV10" s="86"/>
      <c r="WTW10" s="86"/>
      <c r="WTX10" s="86"/>
      <c r="WTY10" s="86"/>
      <c r="WTZ10" s="86"/>
      <c r="WUA10" s="86"/>
      <c r="WUB10" s="86"/>
      <c r="WUC10" s="86"/>
      <c r="WUD10" s="86"/>
      <c r="WUE10" s="86"/>
      <c r="WUF10" s="86"/>
      <c r="WUG10" s="86"/>
      <c r="WUH10" s="86"/>
      <c r="WUI10" s="86"/>
      <c r="WUJ10" s="86"/>
      <c r="WUK10" s="86"/>
      <c r="WUL10" s="86"/>
      <c r="WUM10" s="86"/>
      <c r="WUN10" s="86"/>
      <c r="WUO10" s="86"/>
      <c r="WUP10" s="86"/>
      <c r="WUQ10" s="86"/>
      <c r="WUR10" s="86"/>
      <c r="WUS10" s="86"/>
      <c r="WUT10" s="86"/>
      <c r="WUU10" s="86"/>
      <c r="WUV10" s="86"/>
      <c r="WUW10" s="86"/>
      <c r="WUX10" s="86"/>
      <c r="WUY10" s="86"/>
      <c r="WUZ10" s="86"/>
      <c r="WVA10" s="86"/>
      <c r="WVB10" s="86"/>
      <c r="WVC10" s="86"/>
      <c r="WVD10" s="86"/>
      <c r="WVE10" s="86"/>
      <c r="WVF10" s="86"/>
      <c r="WVG10" s="86"/>
      <c r="WVH10" s="86"/>
      <c r="WVI10" s="86"/>
      <c r="WVJ10" s="86"/>
      <c r="WVK10" s="86"/>
      <c r="WVL10" s="86"/>
      <c r="WVM10" s="86"/>
      <c r="WVN10" s="86"/>
      <c r="WVO10" s="86"/>
      <c r="WVP10" s="86"/>
      <c r="WVQ10" s="86"/>
      <c r="WVR10" s="86"/>
      <c r="WVS10" s="86"/>
      <c r="WVT10" s="86"/>
      <c r="WVU10" s="86"/>
      <c r="WVV10" s="86"/>
      <c r="WVW10" s="86"/>
      <c r="WVX10" s="86"/>
      <c r="WVY10" s="86"/>
      <c r="WVZ10" s="86"/>
      <c r="WWA10" s="86"/>
      <c r="WWB10" s="86"/>
      <c r="WWC10" s="86"/>
      <c r="WWD10" s="86"/>
      <c r="WWE10" s="86"/>
      <c r="WWF10" s="86"/>
      <c r="WWG10" s="86"/>
      <c r="WWH10" s="86"/>
      <c r="WWI10" s="86"/>
      <c r="WWJ10" s="86"/>
      <c r="WWK10" s="86"/>
      <c r="WWL10" s="86"/>
      <c r="WWM10" s="86"/>
      <c r="WWN10" s="86"/>
      <c r="WWO10" s="86"/>
      <c r="WWP10" s="86"/>
      <c r="WWQ10" s="86"/>
      <c r="WWR10" s="86"/>
      <c r="WWS10" s="86"/>
      <c r="WWT10" s="86"/>
      <c r="WWU10" s="86"/>
      <c r="WWV10" s="86"/>
      <c r="WWW10" s="86"/>
      <c r="WWX10" s="86"/>
      <c r="WWY10" s="86"/>
      <c r="WWZ10" s="86"/>
      <c r="WXA10" s="86"/>
      <c r="WXB10" s="86"/>
      <c r="WXC10" s="86"/>
    </row>
    <row r="11" spans="1:16175" s="89" customFormat="1" ht="15.75" x14ac:dyDescent="0.25">
      <c r="A11" s="422" t="s">
        <v>968</v>
      </c>
      <c r="B11" s="420"/>
      <c r="C11" s="420"/>
      <c r="D11" s="435"/>
      <c r="E11" s="435"/>
      <c r="F11" s="435"/>
      <c r="G11" s="435"/>
      <c r="H11" s="435"/>
      <c r="I11" s="435"/>
      <c r="J11" s="435"/>
      <c r="K11" s="435"/>
      <c r="L11" s="435"/>
      <c r="M11" s="486"/>
      <c r="N11" s="486"/>
      <c r="O11" s="435"/>
      <c r="P11" s="435"/>
    </row>
    <row r="12" spans="1:16175" s="89" customFormat="1" ht="15.75" x14ac:dyDescent="0.25">
      <c r="A12" s="422" t="s">
        <v>845</v>
      </c>
      <c r="B12" s="420"/>
      <c r="C12" s="420"/>
      <c r="D12" s="435"/>
      <c r="E12" s="435"/>
      <c r="F12" s="435"/>
      <c r="G12" s="435"/>
      <c r="H12" s="435"/>
      <c r="I12" s="435"/>
      <c r="J12" s="435"/>
      <c r="K12" s="435"/>
      <c r="L12" s="435"/>
      <c r="M12" s="486"/>
      <c r="N12" s="486"/>
      <c r="O12" s="435"/>
      <c r="P12" s="435"/>
    </row>
    <row r="13" spans="1:16175" s="89" customFormat="1" ht="15.75" x14ac:dyDescent="0.25">
      <c r="A13" s="422" t="s">
        <v>846</v>
      </c>
      <c r="B13" s="420"/>
      <c r="C13" s="420"/>
      <c r="D13" s="435"/>
      <c r="E13" s="435"/>
      <c r="F13" s="435"/>
      <c r="G13" s="435"/>
      <c r="H13" s="435"/>
      <c r="I13" s="435"/>
      <c r="J13" s="435"/>
      <c r="K13" s="435"/>
      <c r="L13" s="435"/>
      <c r="M13" s="486"/>
      <c r="N13" s="486"/>
      <c r="O13" s="435"/>
      <c r="P13" s="435"/>
    </row>
    <row r="14" spans="1:16175" x14ac:dyDescent="0.25">
      <c r="A14" s="420"/>
      <c r="B14" s="420"/>
      <c r="C14" s="420"/>
      <c r="D14" s="420"/>
      <c r="E14" s="420"/>
      <c r="F14" s="420"/>
      <c r="G14" s="420"/>
      <c r="H14" s="420"/>
      <c r="I14" s="420"/>
      <c r="J14" s="420"/>
      <c r="K14" s="420"/>
      <c r="L14" s="420"/>
      <c r="M14" s="479"/>
      <c r="N14" s="479"/>
      <c r="O14" s="421"/>
      <c r="P14" s="421"/>
    </row>
    <row r="15" spans="1:16175" x14ac:dyDescent="0.25">
      <c r="A15" s="420"/>
      <c r="B15" s="420"/>
      <c r="C15" s="420"/>
      <c r="D15" s="420"/>
      <c r="E15" s="420"/>
      <c r="F15" s="420"/>
      <c r="G15" s="420"/>
      <c r="H15" s="420"/>
      <c r="I15" s="420"/>
      <c r="J15" s="420"/>
      <c r="K15" s="420"/>
      <c r="L15" s="420"/>
      <c r="M15" s="479"/>
      <c r="N15" s="479"/>
      <c r="O15" s="421"/>
      <c r="P15" s="421"/>
    </row>
    <row r="16" spans="1:16175" x14ac:dyDescent="0.25">
      <c r="A16" s="420"/>
      <c r="B16" s="420"/>
      <c r="C16" s="420"/>
      <c r="D16" s="420"/>
      <c r="E16" s="420"/>
      <c r="F16" s="420"/>
      <c r="G16" s="420"/>
      <c r="H16" s="420"/>
      <c r="I16" s="420"/>
      <c r="J16" s="420"/>
      <c r="K16" s="420"/>
      <c r="L16" s="420"/>
      <c r="M16" s="479"/>
      <c r="N16" s="479"/>
      <c r="O16" s="421"/>
      <c r="P16" s="421"/>
    </row>
    <row r="17" spans="1:20" s="89" customFormat="1" ht="30.95" customHeight="1" x14ac:dyDescent="0.2">
      <c r="A17" s="480" t="s">
        <v>847</v>
      </c>
      <c r="B17" s="480"/>
      <c r="C17" s="480"/>
      <c r="D17" s="480"/>
      <c r="E17" s="480"/>
      <c r="F17" s="480"/>
      <c r="G17" s="480"/>
      <c r="H17" s="480"/>
      <c r="I17" s="480"/>
      <c r="J17" s="480"/>
      <c r="K17" s="480"/>
      <c r="L17" s="480"/>
      <c r="M17" s="436"/>
      <c r="N17" s="435"/>
      <c r="O17" s="435"/>
      <c r="P17" s="435"/>
    </row>
    <row r="18" spans="1:20" s="89" customFormat="1" x14ac:dyDescent="0.25">
      <c r="A18" s="425"/>
      <c r="B18" s="420"/>
      <c r="C18" s="420"/>
      <c r="D18" s="420"/>
      <c r="E18" s="420"/>
      <c r="F18" s="420"/>
      <c r="G18" s="420"/>
      <c r="H18" s="420"/>
      <c r="I18" s="420"/>
      <c r="J18" s="420"/>
      <c r="K18" s="420"/>
      <c r="L18" s="420"/>
      <c r="M18" s="475"/>
      <c r="N18" s="475"/>
      <c r="O18" s="435"/>
      <c r="P18" s="435"/>
    </row>
    <row r="19" spans="1:20" s="89" customFormat="1" x14ac:dyDescent="0.25">
      <c r="A19" s="420"/>
      <c r="B19" s="420"/>
      <c r="C19" s="420"/>
      <c r="D19" s="420"/>
      <c r="E19" s="420"/>
      <c r="F19" s="420"/>
      <c r="G19" s="420"/>
      <c r="H19" s="420"/>
      <c r="I19" s="420"/>
      <c r="J19" s="420"/>
      <c r="K19" s="420"/>
      <c r="L19" s="420"/>
      <c r="M19" s="475"/>
      <c r="N19" s="475"/>
      <c r="O19" s="435"/>
      <c r="P19" s="435"/>
    </row>
    <row r="20" spans="1:20" s="89" customFormat="1" x14ac:dyDescent="0.25">
      <c r="A20" s="437">
        <v>27</v>
      </c>
      <c r="B20" s="438" t="s">
        <v>848</v>
      </c>
      <c r="C20" s="434"/>
      <c r="D20" s="433"/>
      <c r="E20" s="433"/>
      <c r="F20" s="433"/>
      <c r="G20" s="433"/>
      <c r="H20" s="433"/>
      <c r="I20" s="433"/>
      <c r="J20" s="433"/>
      <c r="K20" s="433"/>
      <c r="L20" s="433"/>
      <c r="M20" s="476"/>
      <c r="N20" s="476"/>
      <c r="O20" s="435"/>
      <c r="P20" s="435"/>
    </row>
    <row r="21" spans="1:20" s="89" customFormat="1" x14ac:dyDescent="0.25">
      <c r="A21" s="439">
        <v>6461349</v>
      </c>
      <c r="B21" s="438" t="s">
        <v>979</v>
      </c>
      <c r="C21" s="434"/>
      <c r="D21" s="433"/>
      <c r="E21" s="433"/>
      <c r="F21" s="433"/>
      <c r="G21" s="433"/>
      <c r="H21" s="433"/>
      <c r="I21" s="433"/>
      <c r="J21" s="433"/>
      <c r="K21" s="433"/>
      <c r="L21" s="433"/>
      <c r="M21" s="433"/>
      <c r="N21" s="433"/>
      <c r="O21" s="435"/>
      <c r="P21" s="435"/>
    </row>
    <row r="22" spans="1:20" s="89" customFormat="1" x14ac:dyDescent="0.25">
      <c r="A22" s="439">
        <v>68000</v>
      </c>
      <c r="B22" s="438" t="s">
        <v>849</v>
      </c>
      <c r="C22" s="434"/>
      <c r="D22" s="433"/>
      <c r="E22" s="433"/>
      <c r="F22" s="433"/>
      <c r="G22" s="433"/>
      <c r="H22" s="433"/>
      <c r="I22" s="433"/>
      <c r="J22" s="433"/>
      <c r="K22" s="433"/>
      <c r="L22" s="433"/>
      <c r="M22" s="476"/>
      <c r="N22" s="476"/>
      <c r="O22" s="435"/>
      <c r="P22" s="435"/>
    </row>
    <row r="23" spans="1:20" s="89" customFormat="1" x14ac:dyDescent="0.25">
      <c r="A23" s="439">
        <v>1836000</v>
      </c>
      <c r="B23" s="438" t="s">
        <v>850</v>
      </c>
      <c r="C23" s="440">
        <v>30.52</v>
      </c>
      <c r="D23" s="420"/>
      <c r="E23" s="420"/>
      <c r="F23" s="420"/>
      <c r="G23" s="420"/>
      <c r="H23" s="420"/>
      <c r="I23" s="420"/>
      <c r="J23" s="420"/>
      <c r="K23" s="420"/>
      <c r="L23" s="420"/>
      <c r="M23" s="475"/>
      <c r="N23" s="475"/>
      <c r="O23" s="435"/>
      <c r="P23" s="435"/>
    </row>
    <row r="24" spans="1:20" s="89" customFormat="1" x14ac:dyDescent="0.25">
      <c r="A24" s="439">
        <f>A21-A23-A25</f>
        <v>4049349</v>
      </c>
      <c r="B24" s="438" t="s">
        <v>851</v>
      </c>
      <c r="C24" s="434"/>
      <c r="D24" s="433"/>
      <c r="E24" s="433"/>
      <c r="F24" s="433"/>
      <c r="G24" s="433"/>
      <c r="H24" s="433"/>
      <c r="I24" s="433"/>
      <c r="J24" s="433"/>
      <c r="K24" s="433"/>
      <c r="L24" s="433"/>
      <c r="M24" s="476"/>
      <c r="N24" s="476"/>
      <c r="O24" s="434"/>
      <c r="P24" s="434"/>
    </row>
    <row r="25" spans="1:20" s="89" customFormat="1" x14ac:dyDescent="0.25">
      <c r="A25" s="439">
        <v>576000</v>
      </c>
      <c r="B25" s="438" t="s">
        <v>852</v>
      </c>
      <c r="C25" s="434"/>
      <c r="D25" s="433"/>
      <c r="E25" s="433"/>
      <c r="F25" s="433">
        <v>12</v>
      </c>
      <c r="G25" s="433">
        <v>13</v>
      </c>
      <c r="H25" s="433">
        <v>13</v>
      </c>
      <c r="I25" s="433"/>
      <c r="J25" s="433"/>
      <c r="K25" s="433"/>
      <c r="L25" s="433"/>
      <c r="M25" s="476"/>
      <c r="N25" s="476"/>
      <c r="O25" s="434"/>
      <c r="P25" s="434"/>
    </row>
    <row r="26" spans="1:20" s="89" customFormat="1" ht="14.25" x14ac:dyDescent="0.2">
      <c r="A26" s="434"/>
      <c r="B26" s="434"/>
      <c r="C26" s="433"/>
      <c r="D26" s="433"/>
      <c r="E26" s="433"/>
      <c r="F26" s="433"/>
      <c r="G26" s="433"/>
      <c r="H26" s="433"/>
      <c r="I26" s="433"/>
      <c r="J26" s="433"/>
      <c r="K26" s="433"/>
      <c r="L26" s="433"/>
      <c r="M26" s="476"/>
      <c r="N26" s="476"/>
      <c r="O26" s="434"/>
      <c r="P26" s="434"/>
    </row>
    <row r="27" spans="1:20" s="89" customFormat="1" ht="12.75" x14ac:dyDescent="0.2">
      <c r="A27" s="441">
        <v>1</v>
      </c>
      <c r="B27" s="441">
        <v>2</v>
      </c>
      <c r="C27" s="441">
        <v>3</v>
      </c>
      <c r="D27" s="441">
        <v>4</v>
      </c>
      <c r="E27" s="441">
        <v>5</v>
      </c>
      <c r="F27" s="441"/>
      <c r="G27" s="441"/>
      <c r="H27" s="441"/>
      <c r="I27" s="441">
        <v>6</v>
      </c>
      <c r="J27" s="441">
        <v>7</v>
      </c>
      <c r="K27" s="441"/>
      <c r="L27" s="441"/>
      <c r="M27" s="441"/>
      <c r="N27" s="442"/>
      <c r="O27" s="442"/>
      <c r="P27" s="442"/>
      <c r="T27" s="111"/>
    </row>
    <row r="28" spans="1:20" x14ac:dyDescent="0.25">
      <c r="A28" s="481" t="s">
        <v>106</v>
      </c>
      <c r="B28" s="481" t="s">
        <v>853</v>
      </c>
      <c r="C28" s="481" t="s">
        <v>854</v>
      </c>
      <c r="D28" s="481" t="s">
        <v>464</v>
      </c>
      <c r="E28" s="481" t="s">
        <v>855</v>
      </c>
      <c r="F28" s="471" t="s">
        <v>975</v>
      </c>
      <c r="G28" s="471" t="s">
        <v>976</v>
      </c>
      <c r="H28" s="471" t="s">
        <v>977</v>
      </c>
      <c r="I28" s="471" t="s">
        <v>856</v>
      </c>
      <c r="J28" s="471" t="s">
        <v>857</v>
      </c>
      <c r="K28" s="471" t="s">
        <v>978</v>
      </c>
      <c r="L28" s="471" t="s">
        <v>852</v>
      </c>
      <c r="M28" s="477"/>
      <c r="N28" s="471" t="s">
        <v>969</v>
      </c>
      <c r="O28" s="471" t="s">
        <v>970</v>
      </c>
      <c r="P28" s="471" t="s">
        <v>971</v>
      </c>
      <c r="Q28" s="86" t="s">
        <v>858</v>
      </c>
      <c r="S28" s="86" t="s">
        <v>859</v>
      </c>
      <c r="T28" s="471" t="s">
        <v>980</v>
      </c>
    </row>
    <row r="29" spans="1:20" x14ac:dyDescent="0.25">
      <c r="A29" s="482"/>
      <c r="B29" s="482"/>
      <c r="C29" s="482"/>
      <c r="D29" s="482"/>
      <c r="E29" s="482"/>
      <c r="F29" s="472"/>
      <c r="G29" s="472"/>
      <c r="H29" s="472"/>
      <c r="I29" s="472"/>
      <c r="J29" s="472"/>
      <c r="K29" s="472"/>
      <c r="L29" s="472"/>
      <c r="M29" s="478"/>
      <c r="N29" s="472"/>
      <c r="O29" s="472"/>
      <c r="P29" s="472"/>
      <c r="T29" s="472"/>
    </row>
    <row r="30" spans="1:20" ht="23.45" customHeight="1" x14ac:dyDescent="0.25">
      <c r="A30" s="483"/>
      <c r="B30" s="483"/>
      <c r="C30" s="483"/>
      <c r="D30" s="483"/>
      <c r="E30" s="483"/>
      <c r="F30" s="474"/>
      <c r="G30" s="474"/>
      <c r="H30" s="474"/>
      <c r="I30" s="474"/>
      <c r="J30" s="474"/>
      <c r="K30" s="474"/>
      <c r="L30" s="474"/>
      <c r="M30" s="478"/>
      <c r="N30" s="473"/>
      <c r="O30" s="473"/>
      <c r="P30" s="473"/>
      <c r="T30" s="473"/>
    </row>
    <row r="31" spans="1:20" x14ac:dyDescent="0.25">
      <c r="A31" s="443">
        <v>1000</v>
      </c>
      <c r="B31" s="444" t="s">
        <v>179</v>
      </c>
      <c r="C31" s="445" t="s">
        <v>860</v>
      </c>
      <c r="D31" s="445" t="s">
        <v>861</v>
      </c>
      <c r="E31" s="444" t="s">
        <v>862</v>
      </c>
      <c r="F31" s="461">
        <f>(SUMIF('Indic Spring'!B:B,MNS!B31,'Indic Spring'!H:H)+SUMIF('Indic Spring'!B:B,MNS!B31,'Indic Spring'!K:K)+SUMIF('Indic Spring'!B:B,MNS!B31,'Indic Spring'!L:L))*$F$25</f>
        <v>16912.800000000003</v>
      </c>
      <c r="G31" s="461">
        <f>((SUMIF('Actuals Summer'!C:C,MNS!B31,'Actuals Summer'!O:O)+SUMIF('Actuals Summer'!C:C,MNS!B31,'Actuals Summer'!R:R)+SUMIF('Actuals Summer'!C:C,MNS!B31,'Actuals Summer'!W:W)+SUMIF('Actuals Summer'!C:C,MNS!B31,'Actuals Summer'!N:N)+SUMIF('Actuals Summer'!C:C,MNS!B31,'Actuals Summer'!S:S))*$G$25)+SUMIF('Actuals Summer'!C:C,MNS!B31,'Actuals Summer'!BI:BI)++SUMIF('Actuals Summer'!C:C,MNS!B31,'Actuals Summer'!BJ:BJ)</f>
        <v>17726.8</v>
      </c>
      <c r="H31" s="461">
        <f>((SUMIF('Autmn Actuals'!C:C,MNS!B31,'Autmn Actuals'!O:O)+SUMIF('Autmn Actuals'!C:C,MNS!B31,'Autmn Actuals'!R:R)+SUMIF('Autmn Actuals'!C:C,MNS!B31,'Autmn Actuals'!W:W)+SUMIF('Autmn Actuals'!C:C,MNS!B31,'Autmn Actuals'!N:N)+SUMIF('Autmn Actuals'!C:C,MNS!B31,'Autmn Actuals'!S:S))*$H$25)+SUMIF('Autmn Actuals'!C:C,MNS!B31,'Autmn Actuals'!BI:BI)+SUMIF('Autmn Actuals'!C:C,MNS!B31,'Autmn Actuals'!BJ:BJ)</f>
        <v>9467.5</v>
      </c>
      <c r="I31" s="446">
        <f>SUM(F31:H31)</f>
        <v>44107.100000000006</v>
      </c>
      <c r="J31" s="446">
        <v>402336</v>
      </c>
      <c r="K31" s="452">
        <f>$A$22</f>
        <v>68000</v>
      </c>
      <c r="L31" s="452">
        <f>($A$25/$J$58)*J31</f>
        <v>18018.90096660145</v>
      </c>
      <c r="M31" s="447"/>
      <c r="N31" s="458">
        <f>($A$24/$I$58)*I31</f>
        <v>92393.1930578873</v>
      </c>
      <c r="O31" s="448">
        <v>68000</v>
      </c>
      <c r="P31" s="449" t="s">
        <v>972</v>
      </c>
      <c r="T31" s="458">
        <f>K31+L31+N31</f>
        <v>178412.09402448876</v>
      </c>
    </row>
    <row r="32" spans="1:20" x14ac:dyDescent="0.25">
      <c r="A32" s="443">
        <v>1001</v>
      </c>
      <c r="B32" s="444" t="s">
        <v>180</v>
      </c>
      <c r="C32" s="445" t="s">
        <v>860</v>
      </c>
      <c r="D32" s="445" t="s">
        <v>861</v>
      </c>
      <c r="E32" s="444" t="s">
        <v>863</v>
      </c>
      <c r="F32" s="461">
        <f>(SUMIF('Indic Spring'!B:B,MNS!B32,'Indic Spring'!H:H)+SUMIF('Indic Spring'!B:B,MNS!B32,'Indic Spring'!K:K)+SUMIF('Indic Spring'!B:B,MNS!B32,'Indic Spring'!L:L))*$F$25</f>
        <v>14760</v>
      </c>
      <c r="G32" s="461">
        <f>((SUMIF('Actuals Summer'!C:C,MNS!B32,'Actuals Summer'!O:O)+SUMIF('Actuals Summer'!C:C,MNS!B32,'Actuals Summer'!R:R)+SUMIF('Actuals Summer'!C:C,MNS!B32,'Actuals Summer'!W:W)+SUMIF('Actuals Summer'!C:C,MNS!B32,'Actuals Summer'!N:N)+SUMIF('Actuals Summer'!C:C,MNS!B32,'Actuals Summer'!S:S))*$G$25)+SUMIF('Actuals Summer'!C:C,MNS!B32,'Actuals Summer'!BI:BI)++SUMIF('Actuals Summer'!C:C,MNS!B32,'Actuals Summer'!BJ:BJ)</f>
        <v>18135</v>
      </c>
      <c r="H32" s="461">
        <f>((SUMIF('Autmn Actuals'!C:C,MNS!B32,'Autmn Actuals'!O:O)+SUMIF('Autmn Actuals'!C:C,MNS!B32,'Autmn Actuals'!R:R)+SUMIF('Autmn Actuals'!C:C,MNS!B32,'Autmn Actuals'!W:W)+SUMIF('Autmn Actuals'!C:C,MNS!B32,'Autmn Actuals'!N:N)+SUMIF('Autmn Actuals'!C:C,MNS!B32,'Autmn Actuals'!S:S))*$H$25)+SUMIF('Autmn Actuals'!C:C,MNS!B32,'Autmn Actuals'!BI:BI)+SUMIF('Autmn Actuals'!C:C,MNS!B32,'Autmn Actuals'!BJ:BJ)</f>
        <v>18435</v>
      </c>
      <c r="I32" s="446">
        <f t="shared" ref="I32:I57" si="0">SUM(F32:H32)</f>
        <v>51330</v>
      </c>
      <c r="J32" s="446">
        <v>280122</v>
      </c>
      <c r="K32" s="452">
        <f t="shared" ref="K32:K57" si="1">$A$22</f>
        <v>68000</v>
      </c>
      <c r="L32" s="452">
        <f t="shared" ref="L32:L57" si="2">($A$25/$J$58)*J32</f>
        <v>12545.460949470918</v>
      </c>
      <c r="M32" s="447"/>
      <c r="N32" s="458">
        <f t="shared" ref="N32:N57" si="3">($A$24/$I$58)*I32</f>
        <v>107523.33750487686</v>
      </c>
      <c r="O32" s="448">
        <v>68000</v>
      </c>
      <c r="P32" s="449" t="s">
        <v>972</v>
      </c>
      <c r="T32" s="458">
        <f t="shared" ref="T32:T57" si="4">K32+L32+N32</f>
        <v>188068.79845434777</v>
      </c>
    </row>
    <row r="33" spans="1:20" x14ac:dyDescent="0.25">
      <c r="A33" s="443">
        <v>1002</v>
      </c>
      <c r="B33" s="444" t="s">
        <v>181</v>
      </c>
      <c r="C33" s="445" t="s">
        <v>860</v>
      </c>
      <c r="D33" s="445" t="s">
        <v>861</v>
      </c>
      <c r="E33" s="444" t="s">
        <v>864</v>
      </c>
      <c r="F33" s="461">
        <f>(SUMIF('Indic Spring'!B:B,MNS!B33,'Indic Spring'!H:H)+SUMIF('Indic Spring'!B:B,MNS!B33,'Indic Spring'!K:K)+SUMIF('Indic Spring'!B:B,MNS!B33,'Indic Spring'!L:L))*$F$25</f>
        <v>20340</v>
      </c>
      <c r="G33" s="461">
        <f>((SUMIF('Actuals Summer'!C:C,MNS!B33,'Actuals Summer'!O:O)+SUMIF('Actuals Summer'!C:C,MNS!B33,'Actuals Summer'!R:R)+SUMIF('Actuals Summer'!C:C,MNS!B33,'Actuals Summer'!W:W)+SUMIF('Actuals Summer'!C:C,MNS!B33,'Actuals Summer'!N:N)+SUMIF('Actuals Summer'!C:C,MNS!B33,'Actuals Summer'!S:S))*$G$25)+SUMIF('Actuals Summer'!C:C,MNS!B33,'Actuals Summer'!BI:BI)++SUMIF('Actuals Summer'!C:C,MNS!B33,'Actuals Summer'!BJ:BJ)</f>
        <v>24960</v>
      </c>
      <c r="H33" s="461">
        <f>((SUMIF('Autmn Actuals'!C:C,MNS!B33,'Autmn Actuals'!O:O)+SUMIF('Autmn Actuals'!C:C,MNS!B33,'Autmn Actuals'!R:R)+SUMIF('Autmn Actuals'!C:C,MNS!B33,'Autmn Actuals'!W:W)+SUMIF('Autmn Actuals'!C:C,MNS!B33,'Autmn Actuals'!N:N)+SUMIF('Autmn Actuals'!C:C,MNS!B33,'Autmn Actuals'!S:S))*$H$25)+SUMIF('Autmn Actuals'!C:C,MNS!B33,'Autmn Actuals'!BI:BI)+SUMIF('Autmn Actuals'!C:C,MNS!B33,'Autmn Actuals'!BJ:BJ)</f>
        <v>17625</v>
      </c>
      <c r="I33" s="446">
        <f t="shared" si="0"/>
        <v>62925</v>
      </c>
      <c r="J33" s="446">
        <v>727539</v>
      </c>
      <c r="K33" s="452">
        <f t="shared" si="1"/>
        <v>68000</v>
      </c>
      <c r="L33" s="452">
        <f t="shared" si="2"/>
        <v>32583.346233844975</v>
      </c>
      <c r="M33" s="447"/>
      <c r="N33" s="458">
        <f t="shared" si="3"/>
        <v>131811.92309554602</v>
      </c>
      <c r="O33" s="448">
        <v>68000</v>
      </c>
      <c r="P33" s="449" t="s">
        <v>972</v>
      </c>
      <c r="T33" s="458">
        <f t="shared" si="4"/>
        <v>232395.26932939101</v>
      </c>
    </row>
    <row r="34" spans="1:20" x14ac:dyDescent="0.25">
      <c r="A34" s="443">
        <v>1006</v>
      </c>
      <c r="B34" s="444" t="s">
        <v>182</v>
      </c>
      <c r="C34" s="445" t="s">
        <v>860</v>
      </c>
      <c r="D34" s="445" t="s">
        <v>861</v>
      </c>
      <c r="E34" s="444" t="s">
        <v>865</v>
      </c>
      <c r="F34" s="461">
        <f>(SUMIF('Indic Spring'!B:B,MNS!B34,'Indic Spring'!H:H)+SUMIF('Indic Spring'!B:B,MNS!B34,'Indic Spring'!K:K)+SUMIF('Indic Spring'!B:B,MNS!B34,'Indic Spring'!L:L))*$F$25</f>
        <v>19080</v>
      </c>
      <c r="G34" s="461">
        <f>((SUMIF('Actuals Summer'!C:C,MNS!B34,'Actuals Summer'!O:O)+SUMIF('Actuals Summer'!C:C,MNS!B34,'Actuals Summer'!R:R)+SUMIF('Actuals Summer'!C:C,MNS!B34,'Actuals Summer'!W:W)+SUMIF('Actuals Summer'!C:C,MNS!B34,'Actuals Summer'!N:N)+SUMIF('Actuals Summer'!C:C,MNS!B34,'Actuals Summer'!S:S))*$G$25)+SUMIF('Actuals Summer'!C:C,MNS!B34,'Actuals Summer'!BI:BI)++SUMIF('Actuals Summer'!C:C,MNS!B34,'Actuals Summer'!BJ:BJ)</f>
        <v>20670</v>
      </c>
      <c r="H34" s="461">
        <f>((SUMIF('Autmn Actuals'!C:C,MNS!B34,'Autmn Actuals'!O:O)+SUMIF('Autmn Actuals'!C:C,MNS!B34,'Autmn Actuals'!R:R)+SUMIF('Autmn Actuals'!C:C,MNS!B34,'Autmn Actuals'!W:W)+SUMIF('Autmn Actuals'!C:C,MNS!B34,'Autmn Actuals'!N:N)+SUMIF('Autmn Actuals'!C:C,MNS!B34,'Autmn Actuals'!S:S))*$H$25)+SUMIF('Autmn Actuals'!C:C,MNS!B34,'Autmn Actuals'!BI:BI)+SUMIF('Autmn Actuals'!C:C,MNS!B34,'Autmn Actuals'!BJ:BJ)</f>
        <v>20280</v>
      </c>
      <c r="I34" s="446">
        <f t="shared" si="0"/>
        <v>60030</v>
      </c>
      <c r="J34" s="446">
        <v>439037</v>
      </c>
      <c r="K34" s="452">
        <f t="shared" si="1"/>
        <v>68000</v>
      </c>
      <c r="L34" s="452">
        <f t="shared" si="2"/>
        <v>19662.581085644339</v>
      </c>
      <c r="M34" s="447"/>
      <c r="N34" s="458">
        <f t="shared" si="3"/>
        <v>125747.63199722888</v>
      </c>
      <c r="O34" s="448">
        <v>68000</v>
      </c>
      <c r="P34" s="449" t="s">
        <v>972</v>
      </c>
      <c r="T34" s="458">
        <f t="shared" si="4"/>
        <v>213410.2130828732</v>
      </c>
    </row>
    <row r="35" spans="1:20" x14ac:dyDescent="0.25">
      <c r="A35" s="443">
        <v>1008</v>
      </c>
      <c r="B35" s="444" t="s">
        <v>183</v>
      </c>
      <c r="C35" s="445" t="s">
        <v>860</v>
      </c>
      <c r="D35" s="445" t="s">
        <v>861</v>
      </c>
      <c r="E35" s="444" t="s">
        <v>866</v>
      </c>
      <c r="F35" s="461">
        <f>(SUMIF('Indic Spring'!B:B,MNS!B35,'Indic Spring'!H:H)+SUMIF('Indic Spring'!B:B,MNS!B35,'Indic Spring'!K:K)+SUMIF('Indic Spring'!B:B,MNS!B35,'Indic Spring'!L:L))*$F$25</f>
        <v>18180</v>
      </c>
      <c r="G35" s="461">
        <f>((SUMIF('Actuals Summer'!C:C,MNS!B35,'Actuals Summer'!O:O)+SUMIF('Actuals Summer'!C:C,MNS!B35,'Actuals Summer'!R:R)+SUMIF('Actuals Summer'!C:C,MNS!B35,'Actuals Summer'!W:W)+SUMIF('Actuals Summer'!C:C,MNS!B35,'Actuals Summer'!N:N)+SUMIF('Actuals Summer'!C:C,MNS!B35,'Actuals Summer'!S:S))*$G$25)+SUMIF('Actuals Summer'!C:C,MNS!B35,'Actuals Summer'!BI:BI)++SUMIF('Actuals Summer'!C:C,MNS!B35,'Actuals Summer'!BJ:BJ)</f>
        <v>19695</v>
      </c>
      <c r="H35" s="461">
        <f>((SUMIF('Autmn Actuals'!C:C,MNS!B35,'Autmn Actuals'!O:O)+SUMIF('Autmn Actuals'!C:C,MNS!B35,'Autmn Actuals'!R:R)+SUMIF('Autmn Actuals'!C:C,MNS!B35,'Autmn Actuals'!W:W)+SUMIF('Autmn Actuals'!C:C,MNS!B35,'Autmn Actuals'!N:N)+SUMIF('Autmn Actuals'!C:C,MNS!B35,'Autmn Actuals'!S:S))*$H$25)+SUMIF('Autmn Actuals'!C:C,MNS!B35,'Autmn Actuals'!BI:BI)+SUMIF('Autmn Actuals'!C:C,MNS!B35,'Autmn Actuals'!BJ:BJ)</f>
        <v>15990</v>
      </c>
      <c r="I35" s="446">
        <f t="shared" si="0"/>
        <v>53865</v>
      </c>
      <c r="J35" s="446">
        <v>286599</v>
      </c>
      <c r="K35" s="452">
        <f t="shared" si="1"/>
        <v>68000</v>
      </c>
      <c r="L35" s="452">
        <f t="shared" si="2"/>
        <v>12835.537953668101</v>
      </c>
      <c r="M35" s="447"/>
      <c r="N35" s="458">
        <f t="shared" si="3"/>
        <v>112833.51986557944</v>
      </c>
      <c r="O35" s="448">
        <v>68000</v>
      </c>
      <c r="P35" s="449" t="s">
        <v>972</v>
      </c>
      <c r="T35" s="458">
        <f t="shared" si="4"/>
        <v>193669.05781924754</v>
      </c>
    </row>
    <row r="36" spans="1:20" x14ac:dyDescent="0.25">
      <c r="A36" s="443">
        <v>1009</v>
      </c>
      <c r="B36" s="444" t="s">
        <v>184</v>
      </c>
      <c r="C36" s="445" t="s">
        <v>860</v>
      </c>
      <c r="D36" s="445" t="s">
        <v>861</v>
      </c>
      <c r="E36" s="444" t="s">
        <v>867</v>
      </c>
      <c r="F36" s="461">
        <f>(SUMIF('Indic Spring'!B:B,MNS!B36,'Indic Spring'!H:H)+SUMIF('Indic Spring'!B:B,MNS!B36,'Indic Spring'!K:K)+SUMIF('Indic Spring'!B:B,MNS!B36,'Indic Spring'!L:L))*$F$25</f>
        <v>21420</v>
      </c>
      <c r="G36" s="461">
        <f>((SUMIF('Actuals Summer'!C:C,MNS!B36,'Actuals Summer'!O:O)+SUMIF('Actuals Summer'!C:C,MNS!B36,'Actuals Summer'!R:R)+SUMIF('Actuals Summer'!C:C,MNS!B36,'Actuals Summer'!W:W)+SUMIF('Actuals Summer'!C:C,MNS!B36,'Actuals Summer'!N:N)+SUMIF('Actuals Summer'!C:C,MNS!B36,'Actuals Summer'!S:S))*$G$25)+SUMIF('Actuals Summer'!C:C,MNS!B36,'Actuals Summer'!BI:BI)++SUMIF('Actuals Summer'!C:C,MNS!B36,'Actuals Summer'!BJ:BJ)</f>
        <v>25545</v>
      </c>
      <c r="H36" s="461">
        <f>((SUMIF('Autmn Actuals'!C:C,MNS!B36,'Autmn Actuals'!O:O)+SUMIF('Autmn Actuals'!C:C,MNS!B36,'Autmn Actuals'!R:R)+SUMIF('Autmn Actuals'!C:C,MNS!B36,'Autmn Actuals'!W:W)+SUMIF('Autmn Actuals'!C:C,MNS!B36,'Autmn Actuals'!N:N)+SUMIF('Autmn Actuals'!C:C,MNS!B36,'Autmn Actuals'!S:S))*$H$25)+SUMIF('Autmn Actuals'!C:C,MNS!B36,'Autmn Actuals'!BI:BI)+SUMIF('Autmn Actuals'!C:C,MNS!B36,'Autmn Actuals'!BJ:BJ)</f>
        <v>18195</v>
      </c>
      <c r="I36" s="446">
        <f t="shared" si="0"/>
        <v>65160</v>
      </c>
      <c r="J36" s="446">
        <v>572260</v>
      </c>
      <c r="K36" s="452">
        <f t="shared" si="1"/>
        <v>68000</v>
      </c>
      <c r="L36" s="452">
        <f t="shared" si="2"/>
        <v>25629.066917072661</v>
      </c>
      <c r="M36" s="447"/>
      <c r="N36" s="458">
        <f t="shared" si="3"/>
        <v>136493.68150823645</v>
      </c>
      <c r="O36" s="448">
        <v>68000</v>
      </c>
      <c r="P36" s="449" t="s">
        <v>972</v>
      </c>
      <c r="T36" s="458">
        <f t="shared" si="4"/>
        <v>230122.74842530911</v>
      </c>
    </row>
    <row r="37" spans="1:20" x14ac:dyDescent="0.25">
      <c r="A37" s="443">
        <v>1010</v>
      </c>
      <c r="B37" s="444" t="s">
        <v>185</v>
      </c>
      <c r="C37" s="445" t="s">
        <v>860</v>
      </c>
      <c r="D37" s="445" t="s">
        <v>861</v>
      </c>
      <c r="E37" s="444" t="s">
        <v>868</v>
      </c>
      <c r="F37" s="461">
        <f>(SUMIF('Indic Spring'!B:B,MNS!B37,'Indic Spring'!H:H)+SUMIF('Indic Spring'!B:B,MNS!B37,'Indic Spring'!K:K)+SUMIF('Indic Spring'!B:B,MNS!B37,'Indic Spring'!L:L))*$F$25</f>
        <v>29880</v>
      </c>
      <c r="G37" s="461">
        <f>((SUMIF('Actuals Summer'!C:C,MNS!B37,'Actuals Summer'!O:O)+SUMIF('Actuals Summer'!C:C,MNS!B37,'Actuals Summer'!R:R)+SUMIF('Actuals Summer'!C:C,MNS!B37,'Actuals Summer'!W:W)+SUMIF('Actuals Summer'!C:C,MNS!B37,'Actuals Summer'!N:N)+SUMIF('Actuals Summer'!C:C,MNS!B37,'Actuals Summer'!S:S))*$G$25)+SUMIF('Actuals Summer'!C:C,MNS!B37,'Actuals Summer'!BI:BI)++SUMIF('Actuals Summer'!C:C,MNS!B37,'Actuals Summer'!BJ:BJ)</f>
        <v>39000</v>
      </c>
      <c r="H37" s="461">
        <f>((SUMIF('Autmn Actuals'!C:C,MNS!B37,'Autmn Actuals'!O:O)+SUMIF('Autmn Actuals'!C:C,MNS!B37,'Autmn Actuals'!R:R)+SUMIF('Autmn Actuals'!C:C,MNS!B37,'Autmn Actuals'!W:W)+SUMIF('Autmn Actuals'!C:C,MNS!B37,'Autmn Actuals'!N:N)+SUMIF('Autmn Actuals'!C:C,MNS!B37,'Autmn Actuals'!S:S))*$H$25)+SUMIF('Autmn Actuals'!C:C,MNS!B37,'Autmn Actuals'!BI:BI)+SUMIF('Autmn Actuals'!C:C,MNS!B37,'Autmn Actuals'!BJ:BJ)</f>
        <v>28275</v>
      </c>
      <c r="I37" s="446">
        <f t="shared" si="0"/>
        <v>97155</v>
      </c>
      <c r="J37" s="446">
        <v>582697</v>
      </c>
      <c r="K37" s="452">
        <f t="shared" si="1"/>
        <v>68000</v>
      </c>
      <c r="L37" s="452">
        <f t="shared" si="2"/>
        <v>26096.495308736394</v>
      </c>
      <c r="M37" s="447"/>
      <c r="N37" s="458">
        <f t="shared" si="3"/>
        <v>203515.09556373101</v>
      </c>
      <c r="O37" s="448">
        <v>68000</v>
      </c>
      <c r="P37" s="449" t="s">
        <v>972</v>
      </c>
      <c r="T37" s="458">
        <f t="shared" si="4"/>
        <v>297611.59087246738</v>
      </c>
    </row>
    <row r="38" spans="1:20" x14ac:dyDescent="0.25">
      <c r="A38" s="443">
        <v>1012</v>
      </c>
      <c r="B38" s="444" t="s">
        <v>186</v>
      </c>
      <c r="C38" s="445" t="s">
        <v>860</v>
      </c>
      <c r="D38" s="445" t="s">
        <v>861</v>
      </c>
      <c r="E38" s="444" t="s">
        <v>869</v>
      </c>
      <c r="F38" s="461">
        <f>(SUMIF('Indic Spring'!B:B,MNS!B38,'Indic Spring'!H:H)+SUMIF('Indic Spring'!B:B,MNS!B38,'Indic Spring'!K:K)+SUMIF('Indic Spring'!B:B,MNS!B38,'Indic Spring'!L:L))*$F$25</f>
        <v>25740</v>
      </c>
      <c r="G38" s="461">
        <f>((SUMIF('Actuals Summer'!C:C,MNS!B38,'Actuals Summer'!O:O)+SUMIF('Actuals Summer'!C:C,MNS!B38,'Actuals Summer'!R:R)+SUMIF('Actuals Summer'!C:C,MNS!B38,'Actuals Summer'!W:W)+SUMIF('Actuals Summer'!C:C,MNS!B38,'Actuals Summer'!N:N)+SUMIF('Actuals Summer'!C:C,MNS!B38,'Actuals Summer'!S:S))*$G$25)+SUMIF('Actuals Summer'!C:C,MNS!B38,'Actuals Summer'!BI:BI)++SUMIF('Actuals Summer'!C:C,MNS!B38,'Actuals Summer'!BJ:BJ)</f>
        <v>31902</v>
      </c>
      <c r="H38" s="461">
        <f>((SUMIF('Autmn Actuals'!C:C,MNS!B38,'Autmn Actuals'!O:O)+SUMIF('Autmn Actuals'!C:C,MNS!B38,'Autmn Actuals'!R:R)+SUMIF('Autmn Actuals'!C:C,MNS!B38,'Autmn Actuals'!W:W)+SUMIF('Autmn Actuals'!C:C,MNS!B38,'Autmn Actuals'!N:N)+SUMIF('Autmn Actuals'!C:C,MNS!B38,'Autmn Actuals'!S:S))*$H$25)+SUMIF('Autmn Actuals'!C:C,MNS!B38,'Autmn Actuals'!BI:BI)+SUMIF('Autmn Actuals'!C:C,MNS!B38,'Autmn Actuals'!BJ:BJ)</f>
        <v>19110</v>
      </c>
      <c r="I38" s="446">
        <f t="shared" si="0"/>
        <v>76752</v>
      </c>
      <c r="J38" s="446">
        <v>348047</v>
      </c>
      <c r="K38" s="452">
        <f t="shared" si="1"/>
        <v>68000</v>
      </c>
      <c r="L38" s="452">
        <f t="shared" si="2"/>
        <v>15587.529887265207</v>
      </c>
      <c r="M38" s="447"/>
      <c r="N38" s="458">
        <f t="shared" si="3"/>
        <v>160775.98285942548</v>
      </c>
      <c r="O38" s="448">
        <v>68000</v>
      </c>
      <c r="P38" s="449" t="s">
        <v>972</v>
      </c>
      <c r="T38" s="458">
        <f t="shared" si="4"/>
        <v>244363.51274669069</v>
      </c>
    </row>
    <row r="39" spans="1:20" s="91" customFormat="1" x14ac:dyDescent="0.25">
      <c r="A39" s="443">
        <v>1014</v>
      </c>
      <c r="B39" s="444" t="s">
        <v>187</v>
      </c>
      <c r="C39" s="445" t="s">
        <v>860</v>
      </c>
      <c r="D39" s="445" t="s">
        <v>861</v>
      </c>
      <c r="E39" s="444" t="s">
        <v>870</v>
      </c>
      <c r="F39" s="461">
        <f>(SUMIF('Indic Spring'!B:B,MNS!B39,'Indic Spring'!H:H)+SUMIF('Indic Spring'!B:B,MNS!B39,'Indic Spring'!K:K)+SUMIF('Indic Spring'!B:B,MNS!B39,'Indic Spring'!L:L))*$F$25</f>
        <v>22860</v>
      </c>
      <c r="G39" s="461">
        <f>((SUMIF('Actuals Summer'!C:C,MNS!B39,'Actuals Summer'!O:O)+SUMIF('Actuals Summer'!C:C,MNS!B39,'Actuals Summer'!R:R)+SUMIF('Actuals Summer'!C:C,MNS!B39,'Actuals Summer'!W:W)+SUMIF('Actuals Summer'!C:C,MNS!B39,'Actuals Summer'!N:N)+SUMIF('Actuals Summer'!C:C,MNS!B39,'Actuals Summer'!S:S))*$G$25)+SUMIF('Actuals Summer'!C:C,MNS!B39,'Actuals Summer'!BI:BI)++SUMIF('Actuals Summer'!C:C,MNS!B39,'Actuals Summer'!BJ:BJ)</f>
        <v>28080</v>
      </c>
      <c r="H39" s="461">
        <f>((SUMIF('Autmn Actuals'!C:C,MNS!B39,'Autmn Actuals'!O:O)+SUMIF('Autmn Actuals'!C:C,MNS!B39,'Autmn Actuals'!R:R)+SUMIF('Autmn Actuals'!C:C,MNS!B39,'Autmn Actuals'!W:W)+SUMIF('Autmn Actuals'!C:C,MNS!B39,'Autmn Actuals'!N:N)+SUMIF('Autmn Actuals'!C:C,MNS!B39,'Autmn Actuals'!S:S))*$H$25)+SUMIF('Autmn Actuals'!C:C,MNS!B39,'Autmn Actuals'!BI:BI)+SUMIF('Autmn Actuals'!C:C,MNS!B39,'Autmn Actuals'!BJ:BJ)</f>
        <v>23385</v>
      </c>
      <c r="I39" s="446">
        <f t="shared" si="0"/>
        <v>74325</v>
      </c>
      <c r="J39" s="446">
        <v>424745</v>
      </c>
      <c r="K39" s="452">
        <f t="shared" si="1"/>
        <v>68000</v>
      </c>
      <c r="L39" s="452">
        <f t="shared" si="2"/>
        <v>19022.503805424156</v>
      </c>
      <c r="M39" s="447"/>
      <c r="N39" s="458">
        <f t="shared" si="3"/>
        <v>155692.03312000728</v>
      </c>
      <c r="O39" s="448">
        <v>68000</v>
      </c>
      <c r="P39" s="449" t="s">
        <v>972</v>
      </c>
      <c r="T39" s="458">
        <f t="shared" si="4"/>
        <v>242714.53692543146</v>
      </c>
    </row>
    <row r="40" spans="1:20" x14ac:dyDescent="0.25">
      <c r="A40" s="443">
        <v>1015</v>
      </c>
      <c r="B40" s="444" t="s">
        <v>188</v>
      </c>
      <c r="C40" s="445" t="s">
        <v>860</v>
      </c>
      <c r="D40" s="445" t="s">
        <v>861</v>
      </c>
      <c r="E40" s="444" t="s">
        <v>871</v>
      </c>
      <c r="F40" s="461">
        <f>(SUMIF('Indic Spring'!B:B,MNS!B40,'Indic Spring'!H:H)+SUMIF('Indic Spring'!B:B,MNS!B40,'Indic Spring'!K:K)+SUMIF('Indic Spring'!B:B,MNS!B40,'Indic Spring'!L:L))*$F$25</f>
        <v>24120</v>
      </c>
      <c r="G40" s="461">
        <f>((SUMIF('Actuals Summer'!C:C,MNS!B40,'Actuals Summer'!O:O)+SUMIF('Actuals Summer'!C:C,MNS!B40,'Actuals Summer'!R:R)+SUMIF('Actuals Summer'!C:C,MNS!B40,'Actuals Summer'!W:W)+SUMIF('Actuals Summer'!C:C,MNS!B40,'Actuals Summer'!N:N)+SUMIF('Actuals Summer'!C:C,MNS!B40,'Actuals Summer'!S:S))*$G$25)+SUMIF('Actuals Summer'!C:C,MNS!B40,'Actuals Summer'!BI:BI)++SUMIF('Actuals Summer'!C:C,MNS!B40,'Actuals Summer'!BJ:BJ)</f>
        <v>28080</v>
      </c>
      <c r="H40" s="461">
        <f>((SUMIF('Autmn Actuals'!C:C,MNS!B40,'Autmn Actuals'!O:O)+SUMIF('Autmn Actuals'!C:C,MNS!B40,'Autmn Actuals'!R:R)+SUMIF('Autmn Actuals'!C:C,MNS!B40,'Autmn Actuals'!W:W)+SUMIF('Autmn Actuals'!C:C,MNS!B40,'Autmn Actuals'!N:N)+SUMIF('Autmn Actuals'!C:C,MNS!B40,'Autmn Actuals'!S:S))*$H$25)+SUMIF('Autmn Actuals'!C:C,MNS!B40,'Autmn Actuals'!BI:BI)+SUMIF('Autmn Actuals'!C:C,MNS!B40,'Autmn Actuals'!BJ:BJ)</f>
        <v>28470</v>
      </c>
      <c r="I40" s="446">
        <f t="shared" si="0"/>
        <v>80670</v>
      </c>
      <c r="J40" s="446">
        <v>434061</v>
      </c>
      <c r="K40" s="452">
        <f t="shared" si="1"/>
        <v>68000</v>
      </c>
      <c r="L40" s="452">
        <f t="shared" si="2"/>
        <v>19439.727423009605</v>
      </c>
      <c r="M40" s="447"/>
      <c r="N40" s="458">
        <f t="shared" si="3"/>
        <v>168983.199620464</v>
      </c>
      <c r="O40" s="448">
        <v>68000</v>
      </c>
      <c r="P40" s="449" t="s">
        <v>972</v>
      </c>
      <c r="T40" s="458">
        <f t="shared" si="4"/>
        <v>256422.92704347361</v>
      </c>
    </row>
    <row r="41" spans="1:20" x14ac:dyDescent="0.25">
      <c r="A41" s="443">
        <v>1016</v>
      </c>
      <c r="B41" s="444" t="s">
        <v>189</v>
      </c>
      <c r="C41" s="445" t="s">
        <v>860</v>
      </c>
      <c r="D41" s="445" t="s">
        <v>861</v>
      </c>
      <c r="E41" s="444" t="s">
        <v>872</v>
      </c>
      <c r="F41" s="461">
        <f>(SUMIF('Indic Spring'!B:B,MNS!B41,'Indic Spring'!H:H)+SUMIF('Indic Spring'!B:B,MNS!B41,'Indic Spring'!K:K)+SUMIF('Indic Spring'!B:B,MNS!B41,'Indic Spring'!L:L))*$F$25</f>
        <v>20922</v>
      </c>
      <c r="G41" s="461">
        <f>((SUMIF('Actuals Summer'!C:C,MNS!B41,'Actuals Summer'!O:O)+SUMIF('Actuals Summer'!C:C,MNS!B41,'Actuals Summer'!R:R)+SUMIF('Actuals Summer'!C:C,MNS!B41,'Actuals Summer'!W:W)+SUMIF('Actuals Summer'!C:C,MNS!B41,'Actuals Summer'!N:N)+SUMIF('Actuals Summer'!C:C,MNS!B41,'Actuals Summer'!S:S))*$G$25)+SUMIF('Actuals Summer'!C:C,MNS!B41,'Actuals Summer'!BI:BI)++SUMIF('Actuals Summer'!C:C,MNS!B41,'Actuals Summer'!BJ:BJ)</f>
        <v>24050</v>
      </c>
      <c r="H41" s="461">
        <f>((SUMIF('Autmn Actuals'!C:C,MNS!B41,'Autmn Actuals'!O:O)+SUMIF('Autmn Actuals'!C:C,MNS!B41,'Autmn Actuals'!R:R)+SUMIF('Autmn Actuals'!C:C,MNS!B41,'Autmn Actuals'!W:W)+SUMIF('Autmn Actuals'!C:C,MNS!B41,'Autmn Actuals'!N:N)+SUMIF('Autmn Actuals'!C:C,MNS!B41,'Autmn Actuals'!S:S))*$H$25)+SUMIF('Autmn Actuals'!C:C,MNS!B41,'Autmn Actuals'!BI:BI)+SUMIF('Autmn Actuals'!C:C,MNS!B41,'Autmn Actuals'!BJ:BJ)</f>
        <v>19194.5</v>
      </c>
      <c r="I41" s="446">
        <f t="shared" si="0"/>
        <v>64166.5</v>
      </c>
      <c r="J41" s="446">
        <v>320894</v>
      </c>
      <c r="K41" s="452">
        <f t="shared" si="1"/>
        <v>68000</v>
      </c>
      <c r="L41" s="452">
        <f t="shared" si="2"/>
        <v>14371.463669113889</v>
      </c>
      <c r="M41" s="450"/>
      <c r="N41" s="458">
        <f t="shared" si="3"/>
        <v>134412.55086706957</v>
      </c>
      <c r="O41" s="451">
        <v>68000</v>
      </c>
      <c r="P41" s="449" t="s">
        <v>972</v>
      </c>
      <c r="T41" s="458">
        <f t="shared" si="4"/>
        <v>216784.01453618344</v>
      </c>
    </row>
    <row r="42" spans="1:20" x14ac:dyDescent="0.25">
      <c r="A42" s="443">
        <v>1017</v>
      </c>
      <c r="B42" s="444" t="s">
        <v>190</v>
      </c>
      <c r="C42" s="445" t="s">
        <v>860</v>
      </c>
      <c r="D42" s="445" t="s">
        <v>861</v>
      </c>
      <c r="E42" s="444" t="s">
        <v>873</v>
      </c>
      <c r="F42" s="461">
        <f>(SUMIF('Indic Spring'!B:B,MNS!B42,'Indic Spring'!H:H)+SUMIF('Indic Spring'!B:B,MNS!B42,'Indic Spring'!K:K)+SUMIF('Indic Spring'!B:B,MNS!B42,'Indic Spring'!L:L))*$F$25</f>
        <v>29844</v>
      </c>
      <c r="G42" s="461">
        <f>((SUMIF('Actuals Summer'!C:C,MNS!B42,'Actuals Summer'!O:O)+SUMIF('Actuals Summer'!C:C,MNS!B42,'Actuals Summer'!R:R)+SUMIF('Actuals Summer'!C:C,MNS!B42,'Actuals Summer'!W:W)+SUMIF('Actuals Summer'!C:C,MNS!B42,'Actuals Summer'!N:N)+SUMIF('Actuals Summer'!C:C,MNS!B42,'Actuals Summer'!S:S))*$G$25)+SUMIF('Actuals Summer'!C:C,MNS!B42,'Actuals Summer'!BI:BI)++SUMIF('Actuals Summer'!C:C,MNS!B42,'Actuals Summer'!BJ:BJ)</f>
        <v>39351</v>
      </c>
      <c r="H42" s="461">
        <f>((SUMIF('Autmn Actuals'!C:C,MNS!B42,'Autmn Actuals'!O:O)+SUMIF('Autmn Actuals'!C:C,MNS!B42,'Autmn Actuals'!R:R)+SUMIF('Autmn Actuals'!C:C,MNS!B42,'Autmn Actuals'!W:W)+SUMIF('Autmn Actuals'!C:C,MNS!B42,'Autmn Actuals'!N:N)+SUMIF('Autmn Actuals'!C:C,MNS!B42,'Autmn Actuals'!S:S))*$H$25)+SUMIF('Autmn Actuals'!C:C,MNS!B42,'Autmn Actuals'!BI:BI)+SUMIF('Autmn Actuals'!C:C,MNS!B42,'Autmn Actuals'!BJ:BJ)</f>
        <v>28977</v>
      </c>
      <c r="I42" s="446">
        <f t="shared" si="0"/>
        <v>98172</v>
      </c>
      <c r="J42" s="446">
        <v>960056</v>
      </c>
      <c r="K42" s="452">
        <f t="shared" si="1"/>
        <v>68000</v>
      </c>
      <c r="L42" s="452">
        <f t="shared" si="2"/>
        <v>42996.783748885311</v>
      </c>
      <c r="M42" s="447"/>
      <c r="N42" s="458">
        <f t="shared" si="3"/>
        <v>205645.45274749215</v>
      </c>
      <c r="O42" s="448">
        <v>68000</v>
      </c>
      <c r="P42" s="449" t="s">
        <v>972</v>
      </c>
      <c r="T42" s="458">
        <f t="shared" si="4"/>
        <v>316642.23649637745</v>
      </c>
    </row>
    <row r="43" spans="1:20" x14ac:dyDescent="0.25">
      <c r="A43" s="443">
        <v>1018</v>
      </c>
      <c r="B43" s="444" t="s">
        <v>191</v>
      </c>
      <c r="C43" s="445" t="s">
        <v>860</v>
      </c>
      <c r="D43" s="445" t="s">
        <v>861</v>
      </c>
      <c r="E43" s="444" t="s">
        <v>874</v>
      </c>
      <c r="F43" s="461">
        <f>(SUMIF('Indic Spring'!B:B,MNS!B43,'Indic Spring'!H:H)+SUMIF('Indic Spring'!B:B,MNS!B43,'Indic Spring'!K:K)+SUMIF('Indic Spring'!B:B,MNS!B43,'Indic Spring'!L:L))*$F$25</f>
        <v>32220</v>
      </c>
      <c r="G43" s="461">
        <f>((SUMIF('Actuals Summer'!C:C,MNS!B43,'Actuals Summer'!O:O)+SUMIF('Actuals Summer'!C:C,MNS!B43,'Actuals Summer'!R:R)+SUMIF('Actuals Summer'!C:C,MNS!B43,'Actuals Summer'!W:W)+SUMIF('Actuals Summer'!C:C,MNS!B43,'Actuals Summer'!N:N)+SUMIF('Actuals Summer'!C:C,MNS!B43,'Actuals Summer'!S:S))*$G$25)+SUMIF('Actuals Summer'!C:C,MNS!B43,'Actuals Summer'!BI:BI)++SUMIF('Actuals Summer'!C:C,MNS!B43,'Actuals Summer'!BJ:BJ)</f>
        <v>40755</v>
      </c>
      <c r="H43" s="461">
        <f>((SUMIF('Autmn Actuals'!C:C,MNS!B43,'Autmn Actuals'!O:O)+SUMIF('Autmn Actuals'!C:C,MNS!B43,'Autmn Actuals'!R:R)+SUMIF('Autmn Actuals'!C:C,MNS!B43,'Autmn Actuals'!W:W)+SUMIF('Autmn Actuals'!C:C,MNS!B43,'Autmn Actuals'!N:N)+SUMIF('Autmn Actuals'!C:C,MNS!B43,'Autmn Actuals'!S:S))*$H$25)+SUMIF('Autmn Actuals'!C:C,MNS!B43,'Autmn Actuals'!BI:BI)+SUMIF('Autmn Actuals'!C:C,MNS!B43,'Autmn Actuals'!BJ:BJ)</f>
        <v>28275</v>
      </c>
      <c r="I43" s="446">
        <f t="shared" si="0"/>
        <v>101250</v>
      </c>
      <c r="J43" s="446">
        <v>475494</v>
      </c>
      <c r="K43" s="452">
        <f t="shared" si="1"/>
        <v>68000</v>
      </c>
      <c r="L43" s="452">
        <f t="shared" si="2"/>
        <v>21295.333492934238</v>
      </c>
      <c r="M43" s="447"/>
      <c r="N43" s="458">
        <f t="shared" si="3"/>
        <v>212093.0824540967</v>
      </c>
      <c r="O43" s="448">
        <v>68000</v>
      </c>
      <c r="P43" s="449" t="s">
        <v>972</v>
      </c>
      <c r="T43" s="458">
        <f t="shared" si="4"/>
        <v>301388.41594703094</v>
      </c>
    </row>
    <row r="44" spans="1:20" x14ac:dyDescent="0.25">
      <c r="A44" s="443">
        <v>1019</v>
      </c>
      <c r="B44" s="444" t="s">
        <v>192</v>
      </c>
      <c r="C44" s="445" t="s">
        <v>860</v>
      </c>
      <c r="D44" s="445" t="s">
        <v>861</v>
      </c>
      <c r="E44" s="444" t="s">
        <v>875</v>
      </c>
      <c r="F44" s="461">
        <f>(SUMIF('Indic Spring'!B:B,MNS!B44,'Indic Spring'!H:H)+SUMIF('Indic Spring'!B:B,MNS!B44,'Indic Spring'!K:K)+SUMIF('Indic Spring'!B:B,MNS!B44,'Indic Spring'!L:L))*$F$25</f>
        <v>21600</v>
      </c>
      <c r="G44" s="461">
        <f>((SUMIF('Actuals Summer'!C:C,MNS!B44,'Actuals Summer'!O:O)+SUMIF('Actuals Summer'!C:C,MNS!B44,'Actuals Summer'!R:R)+SUMIF('Actuals Summer'!C:C,MNS!B44,'Actuals Summer'!W:W)+SUMIF('Actuals Summer'!C:C,MNS!B44,'Actuals Summer'!N:N)+SUMIF('Actuals Summer'!C:C,MNS!B44,'Actuals Summer'!S:S))*$G$25)+SUMIF('Actuals Summer'!C:C,MNS!B44,'Actuals Summer'!BI:BI)++SUMIF('Actuals Summer'!C:C,MNS!B44,'Actuals Summer'!BJ:BJ)</f>
        <v>29055</v>
      </c>
      <c r="H44" s="461">
        <f>((SUMIF('Autmn Actuals'!C:C,MNS!B44,'Autmn Actuals'!O:O)+SUMIF('Autmn Actuals'!C:C,MNS!B44,'Autmn Actuals'!R:R)+SUMIF('Autmn Actuals'!C:C,MNS!B44,'Autmn Actuals'!W:W)+SUMIF('Autmn Actuals'!C:C,MNS!B44,'Autmn Actuals'!N:N)+SUMIF('Autmn Actuals'!C:C,MNS!B44,'Autmn Actuals'!S:S))*$H$25)+SUMIF('Autmn Actuals'!C:C,MNS!B44,'Autmn Actuals'!BI:BI)+SUMIF('Autmn Actuals'!C:C,MNS!B44,'Autmn Actuals'!BJ:BJ)</f>
        <v>7020</v>
      </c>
      <c r="I44" s="446">
        <f t="shared" si="0"/>
        <v>57675</v>
      </c>
      <c r="J44" s="446">
        <v>542295</v>
      </c>
      <c r="K44" s="452">
        <f t="shared" si="1"/>
        <v>68000</v>
      </c>
      <c r="L44" s="452">
        <f t="shared" si="2"/>
        <v>24287.063299538528</v>
      </c>
      <c r="M44" s="447"/>
      <c r="N44" s="458">
        <f t="shared" si="3"/>
        <v>120814.5040053336</v>
      </c>
      <c r="O44" s="448">
        <v>68000</v>
      </c>
      <c r="P44" s="449" t="s">
        <v>972</v>
      </c>
      <c r="Q44" s="113"/>
      <c r="R44" s="113"/>
      <c r="S44" s="113"/>
      <c r="T44" s="458">
        <f t="shared" si="4"/>
        <v>213101.56730487212</v>
      </c>
    </row>
    <row r="45" spans="1:20" x14ac:dyDescent="0.25">
      <c r="A45" s="443">
        <v>1020</v>
      </c>
      <c r="B45" s="444" t="s">
        <v>193</v>
      </c>
      <c r="C45" s="445" t="s">
        <v>860</v>
      </c>
      <c r="D45" s="445" t="s">
        <v>861</v>
      </c>
      <c r="E45" s="444" t="s">
        <v>876</v>
      </c>
      <c r="F45" s="461">
        <f>(SUMIF('Indic Spring'!B:B,MNS!B45,'Indic Spring'!H:H)+SUMIF('Indic Spring'!B:B,MNS!B45,'Indic Spring'!K:K)+SUMIF('Indic Spring'!B:B,MNS!B45,'Indic Spring'!L:L))*$F$25</f>
        <v>37620</v>
      </c>
      <c r="G45" s="461">
        <f>((SUMIF('Actuals Summer'!C:C,MNS!B45,'Actuals Summer'!O:O)+SUMIF('Actuals Summer'!C:C,MNS!B45,'Actuals Summer'!R:R)+SUMIF('Actuals Summer'!C:C,MNS!B45,'Actuals Summer'!W:W)+SUMIF('Actuals Summer'!C:C,MNS!B45,'Actuals Summer'!N:N)+SUMIF('Actuals Summer'!C:C,MNS!B45,'Actuals Summer'!S:S))*$G$25)+SUMIF('Actuals Summer'!C:C,MNS!B45,'Actuals Summer'!BI:BI)++SUMIF('Actuals Summer'!C:C,MNS!B45,'Actuals Summer'!BJ:BJ)</f>
        <v>50115</v>
      </c>
      <c r="H45" s="461">
        <f>((SUMIF('Autmn Actuals'!C:C,MNS!B45,'Autmn Actuals'!O:O)+SUMIF('Autmn Actuals'!C:C,MNS!B45,'Autmn Actuals'!R:R)+SUMIF('Autmn Actuals'!C:C,MNS!B45,'Autmn Actuals'!W:W)+SUMIF('Autmn Actuals'!C:C,MNS!B45,'Autmn Actuals'!N:N)+SUMIF('Autmn Actuals'!C:C,MNS!B45,'Autmn Actuals'!S:S))*$H$25)+SUMIF('Autmn Actuals'!C:C,MNS!B45,'Autmn Actuals'!BI:BI)+SUMIF('Autmn Actuals'!C:C,MNS!B45,'Autmn Actuals'!BJ:BJ)</f>
        <v>35385</v>
      </c>
      <c r="I45" s="446">
        <f t="shared" si="0"/>
        <v>123120</v>
      </c>
      <c r="J45" s="446">
        <v>810944</v>
      </c>
      <c r="K45" s="452">
        <f t="shared" si="1"/>
        <v>68000</v>
      </c>
      <c r="L45" s="452">
        <f t="shared" si="2"/>
        <v>36318.697868099414</v>
      </c>
      <c r="M45" s="447"/>
      <c r="N45" s="458">
        <f t="shared" si="3"/>
        <v>257905.18826418158</v>
      </c>
      <c r="O45" s="448">
        <v>68000</v>
      </c>
      <c r="P45" s="449" t="s">
        <v>972</v>
      </c>
      <c r="Q45" s="113"/>
      <c r="R45" s="113"/>
      <c r="S45" s="113"/>
      <c r="T45" s="458">
        <f t="shared" si="4"/>
        <v>362223.88613228098</v>
      </c>
    </row>
    <row r="46" spans="1:20" x14ac:dyDescent="0.25">
      <c r="A46" s="443">
        <v>1021</v>
      </c>
      <c r="B46" s="444" t="s">
        <v>194</v>
      </c>
      <c r="C46" s="445" t="s">
        <v>860</v>
      </c>
      <c r="D46" s="445" t="s">
        <v>861</v>
      </c>
      <c r="E46" s="444" t="s">
        <v>877</v>
      </c>
      <c r="F46" s="461">
        <f>(SUMIF('Indic Spring'!B:B,MNS!B46,'Indic Spring'!H:H)+SUMIF('Indic Spring'!B:B,MNS!B46,'Indic Spring'!K:K)+SUMIF('Indic Spring'!B:B,MNS!B46,'Indic Spring'!L:L))*$F$25</f>
        <v>10800</v>
      </c>
      <c r="G46" s="461">
        <f>((SUMIF('Actuals Summer'!C:C,MNS!B46,'Actuals Summer'!O:O)+SUMIF('Actuals Summer'!C:C,MNS!B46,'Actuals Summer'!R:R)+SUMIF('Actuals Summer'!C:C,MNS!B46,'Actuals Summer'!W:W)+SUMIF('Actuals Summer'!C:C,MNS!B46,'Actuals Summer'!N:N)+SUMIF('Actuals Summer'!C:C,MNS!B46,'Actuals Summer'!S:S))*$G$25)+SUMIF('Actuals Summer'!C:C,MNS!B46,'Actuals Summer'!BI:BI)++SUMIF('Actuals Summer'!C:C,MNS!B46,'Actuals Summer'!BJ:BJ)</f>
        <v>15990</v>
      </c>
      <c r="H46" s="461">
        <f>((SUMIF('Autmn Actuals'!C:C,MNS!B46,'Autmn Actuals'!O:O)+SUMIF('Autmn Actuals'!C:C,MNS!B46,'Autmn Actuals'!R:R)+SUMIF('Autmn Actuals'!C:C,MNS!B46,'Autmn Actuals'!W:W)+SUMIF('Autmn Actuals'!C:C,MNS!B46,'Autmn Actuals'!N:N)+SUMIF('Autmn Actuals'!C:C,MNS!B46,'Autmn Actuals'!S:S))*$H$25)+SUMIF('Autmn Actuals'!C:C,MNS!B46,'Autmn Actuals'!BI:BI)+SUMIF('Autmn Actuals'!C:C,MNS!B46,'Autmn Actuals'!BJ:BJ)</f>
        <v>14235</v>
      </c>
      <c r="I46" s="446">
        <f t="shared" si="0"/>
        <v>41025</v>
      </c>
      <c r="J46" s="446">
        <v>305518</v>
      </c>
      <c r="K46" s="452">
        <f t="shared" si="1"/>
        <v>68000</v>
      </c>
      <c r="L46" s="452">
        <f t="shared" si="2"/>
        <v>13682.838685859933</v>
      </c>
      <c r="M46" s="447"/>
      <c r="N46" s="458">
        <f t="shared" si="3"/>
        <v>85936.974890659912</v>
      </c>
      <c r="O46" s="448">
        <v>68000</v>
      </c>
      <c r="P46" s="449" t="s">
        <v>972</v>
      </c>
      <c r="Q46" s="113"/>
      <c r="R46" s="113"/>
      <c r="S46" s="113"/>
      <c r="T46" s="458">
        <f t="shared" si="4"/>
        <v>167619.81357651984</v>
      </c>
    </row>
    <row r="47" spans="1:20" x14ac:dyDescent="0.25">
      <c r="A47" s="443">
        <v>1022</v>
      </c>
      <c r="B47" s="444" t="s">
        <v>195</v>
      </c>
      <c r="C47" s="445" t="s">
        <v>860</v>
      </c>
      <c r="D47" s="445" t="s">
        <v>861</v>
      </c>
      <c r="E47" s="444" t="s">
        <v>878</v>
      </c>
      <c r="F47" s="461">
        <f>(SUMIF('Indic Spring'!B:B,MNS!B47,'Indic Spring'!H:H)+SUMIF('Indic Spring'!B:B,MNS!B47,'Indic Spring'!K:K)+SUMIF('Indic Spring'!B:B,MNS!B47,'Indic Spring'!L:L))*$F$25</f>
        <v>17820</v>
      </c>
      <c r="G47" s="461">
        <f>((SUMIF('Actuals Summer'!C:C,MNS!B47,'Actuals Summer'!O:O)+SUMIF('Actuals Summer'!C:C,MNS!B47,'Actuals Summer'!R:R)+SUMIF('Actuals Summer'!C:C,MNS!B47,'Actuals Summer'!W:W)+SUMIF('Actuals Summer'!C:C,MNS!B47,'Actuals Summer'!N:N)+SUMIF('Actuals Summer'!C:C,MNS!B47,'Actuals Summer'!S:S))*$G$25)+SUMIF('Actuals Summer'!C:C,MNS!B47,'Actuals Summer'!BI:BI)++SUMIF('Actuals Summer'!C:C,MNS!B47,'Actuals Summer'!BJ:BJ)</f>
        <v>24180</v>
      </c>
      <c r="H47" s="461">
        <f>((SUMIF('Autmn Actuals'!C:C,MNS!B47,'Autmn Actuals'!O:O)+SUMIF('Autmn Actuals'!C:C,MNS!B47,'Autmn Actuals'!R:R)+SUMIF('Autmn Actuals'!C:C,MNS!B47,'Autmn Actuals'!W:W)+SUMIF('Autmn Actuals'!C:C,MNS!B47,'Autmn Actuals'!N:N)+SUMIF('Autmn Actuals'!C:C,MNS!B47,'Autmn Actuals'!S:S))*$H$25)+SUMIF('Autmn Actuals'!C:C,MNS!B47,'Autmn Actuals'!BI:BI)+SUMIF('Autmn Actuals'!C:C,MNS!B47,'Autmn Actuals'!BJ:BJ)</f>
        <v>20685</v>
      </c>
      <c r="I47" s="446">
        <f t="shared" si="0"/>
        <v>62685</v>
      </c>
      <c r="J47" s="446">
        <v>273096</v>
      </c>
      <c r="K47" s="452">
        <f t="shared" si="1"/>
        <v>68000</v>
      </c>
      <c r="L47" s="452">
        <f t="shared" si="2"/>
        <v>12230.796593829509</v>
      </c>
      <c r="M47" s="447"/>
      <c r="N47" s="458">
        <f t="shared" si="3"/>
        <v>131309.18393713632</v>
      </c>
      <c r="O47" s="448">
        <v>68000</v>
      </c>
      <c r="P47" s="449" t="s">
        <v>972</v>
      </c>
      <c r="T47" s="458">
        <f t="shared" si="4"/>
        <v>211539.98053096584</v>
      </c>
    </row>
    <row r="48" spans="1:20" x14ac:dyDescent="0.25">
      <c r="A48" s="443">
        <v>1023</v>
      </c>
      <c r="B48" s="444" t="s">
        <v>196</v>
      </c>
      <c r="C48" s="445" t="s">
        <v>860</v>
      </c>
      <c r="D48" s="445" t="s">
        <v>861</v>
      </c>
      <c r="E48" s="444" t="s">
        <v>879</v>
      </c>
      <c r="F48" s="461">
        <f>(SUMIF('Indic Spring'!B:B,MNS!B48,'Indic Spring'!H:H)+SUMIF('Indic Spring'!B:B,MNS!B48,'Indic Spring'!K:K)+SUMIF('Indic Spring'!B:B,MNS!B48,'Indic Spring'!L:L))*$F$25</f>
        <v>15120</v>
      </c>
      <c r="G48" s="461">
        <f>((SUMIF('Actuals Summer'!C:C,MNS!B48,'Actuals Summer'!O:O)+SUMIF('Actuals Summer'!C:C,MNS!B48,'Actuals Summer'!R:R)+SUMIF('Actuals Summer'!C:C,MNS!B48,'Actuals Summer'!W:W)+SUMIF('Actuals Summer'!C:C,MNS!B48,'Actuals Summer'!N:N)+SUMIF('Actuals Summer'!C:C,MNS!B48,'Actuals Summer'!S:S))*$G$25)+SUMIF('Actuals Summer'!C:C,MNS!B48,'Actuals Summer'!BI:BI)++SUMIF('Actuals Summer'!C:C,MNS!B48,'Actuals Summer'!BJ:BJ)</f>
        <v>23790</v>
      </c>
      <c r="H48" s="461">
        <f>((SUMIF('Autmn Actuals'!C:C,MNS!B48,'Autmn Actuals'!O:O)+SUMIF('Autmn Actuals'!C:C,MNS!B48,'Autmn Actuals'!R:R)+SUMIF('Autmn Actuals'!C:C,MNS!B48,'Autmn Actuals'!W:W)+SUMIF('Autmn Actuals'!C:C,MNS!B48,'Autmn Actuals'!N:N)+SUMIF('Autmn Actuals'!C:C,MNS!B48,'Autmn Actuals'!S:S))*$H$25)+SUMIF('Autmn Actuals'!C:C,MNS!B48,'Autmn Actuals'!BI:BI)+SUMIF('Autmn Actuals'!C:C,MNS!B48,'Autmn Actuals'!BJ:BJ)</f>
        <v>19095</v>
      </c>
      <c r="I48" s="446">
        <f t="shared" si="0"/>
        <v>58005</v>
      </c>
      <c r="J48" s="446">
        <v>142928</v>
      </c>
      <c r="K48" s="452">
        <f t="shared" si="1"/>
        <v>68000</v>
      </c>
      <c r="L48" s="452">
        <f t="shared" si="2"/>
        <v>6401.1310878330851</v>
      </c>
      <c r="M48" s="447"/>
      <c r="N48" s="458">
        <f t="shared" si="3"/>
        <v>121505.77034814695</v>
      </c>
      <c r="O48" s="448">
        <v>68000</v>
      </c>
      <c r="P48" s="449" t="s">
        <v>972</v>
      </c>
      <c r="Q48" s="113"/>
      <c r="R48" s="113"/>
      <c r="S48" s="113"/>
      <c r="T48" s="458">
        <f t="shared" si="4"/>
        <v>195906.90143598005</v>
      </c>
    </row>
    <row r="49" spans="1:20" x14ac:dyDescent="0.25">
      <c r="A49" s="443">
        <v>1024</v>
      </c>
      <c r="B49" s="444" t="s">
        <v>197</v>
      </c>
      <c r="C49" s="445" t="s">
        <v>860</v>
      </c>
      <c r="D49" s="445" t="s">
        <v>861</v>
      </c>
      <c r="E49" s="444" t="s">
        <v>880</v>
      </c>
      <c r="F49" s="461">
        <f>(SUMIF('Indic Spring'!B:B,MNS!B49,'Indic Spring'!H:H)+SUMIF('Indic Spring'!B:B,MNS!B49,'Indic Spring'!K:K)+SUMIF('Indic Spring'!B:B,MNS!B49,'Indic Spring'!L:L))*$F$25</f>
        <v>17100</v>
      </c>
      <c r="G49" s="461">
        <f>((SUMIF('Actuals Summer'!C:C,MNS!B49,'Actuals Summer'!O:O)+SUMIF('Actuals Summer'!C:C,MNS!B49,'Actuals Summer'!R:R)+SUMIF('Actuals Summer'!C:C,MNS!B49,'Actuals Summer'!W:W)+SUMIF('Actuals Summer'!C:C,MNS!B49,'Actuals Summer'!N:N)+SUMIF('Actuals Summer'!C:C,MNS!B49,'Actuals Summer'!S:S))*$G$25)+SUMIF('Actuals Summer'!C:C,MNS!B49,'Actuals Summer'!BI:BI)++SUMIF('Actuals Summer'!C:C,MNS!B49,'Actuals Summer'!BJ:BJ)</f>
        <v>20605.2</v>
      </c>
      <c r="H49" s="461">
        <f>((SUMIF('Autmn Actuals'!C:C,MNS!B49,'Autmn Actuals'!O:O)+SUMIF('Autmn Actuals'!C:C,MNS!B49,'Autmn Actuals'!R:R)+SUMIF('Autmn Actuals'!C:C,MNS!B49,'Autmn Actuals'!W:W)+SUMIF('Autmn Actuals'!C:C,MNS!B49,'Autmn Actuals'!N:N)+SUMIF('Autmn Actuals'!C:C,MNS!B49,'Autmn Actuals'!S:S))*$H$25)+SUMIF('Autmn Actuals'!C:C,MNS!B49,'Autmn Actuals'!BI:BI)+SUMIF('Autmn Actuals'!C:C,MNS!B49,'Autmn Actuals'!BJ:BJ)</f>
        <v>15960</v>
      </c>
      <c r="I49" s="446">
        <f t="shared" si="0"/>
        <v>53665.2</v>
      </c>
      <c r="J49" s="446">
        <v>363513</v>
      </c>
      <c r="K49" s="452">
        <f t="shared" si="1"/>
        <v>68000</v>
      </c>
      <c r="L49" s="452">
        <f t="shared" si="2"/>
        <v>16280.185583870678</v>
      </c>
      <c r="M49" s="447"/>
      <c r="N49" s="458">
        <f t="shared" si="3"/>
        <v>112414.98951620335</v>
      </c>
      <c r="O49" s="448">
        <v>68000</v>
      </c>
      <c r="P49" s="449" t="s">
        <v>972</v>
      </c>
      <c r="Q49" s="113"/>
      <c r="R49" s="113"/>
      <c r="S49" s="113"/>
      <c r="T49" s="458">
        <f t="shared" si="4"/>
        <v>196695.17510007403</v>
      </c>
    </row>
    <row r="50" spans="1:20" x14ac:dyDescent="0.25">
      <c r="A50" s="443">
        <v>1025</v>
      </c>
      <c r="B50" s="444" t="s">
        <v>198</v>
      </c>
      <c r="C50" s="445" t="s">
        <v>860</v>
      </c>
      <c r="D50" s="445" t="s">
        <v>861</v>
      </c>
      <c r="E50" s="444" t="s">
        <v>881</v>
      </c>
      <c r="F50" s="461">
        <f>(SUMIF('Indic Spring'!B:B,MNS!B50,'Indic Spring'!H:H)+SUMIF('Indic Spring'!B:B,MNS!B50,'Indic Spring'!K:K)+SUMIF('Indic Spring'!B:B,MNS!B50,'Indic Spring'!L:L))*$F$25</f>
        <v>23580</v>
      </c>
      <c r="G50" s="461">
        <f>((SUMIF('Actuals Summer'!C:C,MNS!B50,'Actuals Summer'!O:O)+SUMIF('Actuals Summer'!C:C,MNS!B50,'Actuals Summer'!R:R)+SUMIF('Actuals Summer'!C:C,MNS!B50,'Actuals Summer'!W:W)+SUMIF('Actuals Summer'!C:C,MNS!B50,'Actuals Summer'!N:N)+SUMIF('Actuals Summer'!C:C,MNS!B50,'Actuals Summer'!S:S))*$G$25)+SUMIF('Actuals Summer'!C:C,MNS!B50,'Actuals Summer'!BI:BI)++SUMIF('Actuals Summer'!C:C,MNS!B50,'Actuals Summer'!BJ:BJ)</f>
        <v>30420</v>
      </c>
      <c r="H50" s="461">
        <f>((SUMIF('Autmn Actuals'!C:C,MNS!B50,'Autmn Actuals'!O:O)+SUMIF('Autmn Actuals'!C:C,MNS!B50,'Autmn Actuals'!R:R)+SUMIF('Autmn Actuals'!C:C,MNS!B50,'Autmn Actuals'!W:W)+SUMIF('Autmn Actuals'!C:C,MNS!B50,'Autmn Actuals'!N:N)+SUMIF('Autmn Actuals'!C:C,MNS!B50,'Autmn Actuals'!S:S))*$H$25)+SUMIF('Autmn Actuals'!C:C,MNS!B50,'Autmn Actuals'!BI:BI)+SUMIF('Autmn Actuals'!C:C,MNS!B50,'Autmn Actuals'!BJ:BJ)</f>
        <v>21840</v>
      </c>
      <c r="I50" s="446">
        <f t="shared" si="0"/>
        <v>75840</v>
      </c>
      <c r="J50" s="446">
        <v>798454</v>
      </c>
      <c r="K50" s="452">
        <f t="shared" si="1"/>
        <v>68000</v>
      </c>
      <c r="L50" s="452">
        <f t="shared" si="2"/>
        <v>35759.324426317289</v>
      </c>
      <c r="M50" s="447"/>
      <c r="N50" s="458">
        <f t="shared" si="3"/>
        <v>158865.57405746856</v>
      </c>
      <c r="O50" s="448">
        <v>68000</v>
      </c>
      <c r="P50" s="449" t="s">
        <v>972</v>
      </c>
      <c r="Q50" s="113"/>
      <c r="R50" s="113"/>
      <c r="S50" s="113"/>
      <c r="T50" s="458">
        <f t="shared" si="4"/>
        <v>262624.89848378586</v>
      </c>
    </row>
    <row r="51" spans="1:20" x14ac:dyDescent="0.25">
      <c r="A51" s="443">
        <v>1026</v>
      </c>
      <c r="B51" s="444" t="s">
        <v>199</v>
      </c>
      <c r="C51" s="445" t="s">
        <v>860</v>
      </c>
      <c r="D51" s="445" t="s">
        <v>861</v>
      </c>
      <c r="E51" s="444" t="s">
        <v>882</v>
      </c>
      <c r="F51" s="461">
        <f>(SUMIF('Indic Spring'!B:B,MNS!B51,'Indic Spring'!H:H)+SUMIF('Indic Spring'!B:B,MNS!B51,'Indic Spring'!K:K)+SUMIF('Indic Spring'!B:B,MNS!B51,'Indic Spring'!L:L))*$F$25</f>
        <v>24840</v>
      </c>
      <c r="G51" s="461">
        <f>((SUMIF('Actuals Summer'!C:C,MNS!B51,'Actuals Summer'!O:O)+SUMIF('Actuals Summer'!C:C,MNS!B51,'Actuals Summer'!R:R)+SUMIF('Actuals Summer'!C:C,MNS!B51,'Actuals Summer'!W:W)+SUMIF('Actuals Summer'!C:C,MNS!B51,'Actuals Summer'!N:N)+SUMIF('Actuals Summer'!C:C,MNS!B51,'Actuals Summer'!S:S))*$G$25)+SUMIF('Actuals Summer'!C:C,MNS!B51,'Actuals Summer'!BI:BI)++SUMIF('Actuals Summer'!C:C,MNS!B51,'Actuals Summer'!BJ:BJ)</f>
        <v>29055</v>
      </c>
      <c r="H51" s="461">
        <f>((SUMIF('Autmn Actuals'!C:C,MNS!B51,'Autmn Actuals'!O:O)+SUMIF('Autmn Actuals'!C:C,MNS!B51,'Autmn Actuals'!R:R)+SUMIF('Autmn Actuals'!C:C,MNS!B51,'Autmn Actuals'!W:W)+SUMIF('Autmn Actuals'!C:C,MNS!B51,'Autmn Actuals'!N:N)+SUMIF('Autmn Actuals'!C:C,MNS!B51,'Autmn Actuals'!S:S))*$H$25)+SUMIF('Autmn Actuals'!C:C,MNS!B51,'Autmn Actuals'!BI:BI)+SUMIF('Autmn Actuals'!C:C,MNS!B51,'Autmn Actuals'!BJ:BJ)</f>
        <v>21510</v>
      </c>
      <c r="I51" s="446">
        <f t="shared" si="0"/>
        <v>75405</v>
      </c>
      <c r="J51" s="446">
        <v>439999</v>
      </c>
      <c r="K51" s="452">
        <f t="shared" si="1"/>
        <v>68000</v>
      </c>
      <c r="L51" s="452">
        <f t="shared" si="2"/>
        <v>19705.664932801617</v>
      </c>
      <c r="M51" s="447"/>
      <c r="N51" s="458">
        <f t="shared" si="3"/>
        <v>157954.35933285096</v>
      </c>
      <c r="O51" s="448">
        <v>68000</v>
      </c>
      <c r="P51" s="449" t="s">
        <v>972</v>
      </c>
      <c r="Q51" s="113"/>
      <c r="R51" s="113"/>
      <c r="S51" s="113"/>
      <c r="T51" s="458">
        <f t="shared" si="4"/>
        <v>245660.02426565258</v>
      </c>
    </row>
    <row r="52" spans="1:20" x14ac:dyDescent="0.25">
      <c r="A52" s="443">
        <v>1027</v>
      </c>
      <c r="B52" s="444" t="s">
        <v>57</v>
      </c>
      <c r="C52" s="445" t="s">
        <v>860</v>
      </c>
      <c r="D52" s="445" t="s">
        <v>861</v>
      </c>
      <c r="E52" s="444" t="s">
        <v>883</v>
      </c>
      <c r="F52" s="461">
        <f>(SUMIF('Indic Spring'!B:B,MNS!B52,'Indic Spring'!H:H)+SUMIF('Indic Spring'!B:B,MNS!B52,'Indic Spring'!K:K)+SUMIF('Indic Spring'!B:B,MNS!B52,'Indic Spring'!L:L))*$F$25</f>
        <v>17892</v>
      </c>
      <c r="G52" s="461">
        <f>((SUMIF('Actuals Summer'!C:C,MNS!B52,'Actuals Summer'!O:O)+SUMIF('Actuals Summer'!C:C,MNS!B52,'Actuals Summer'!R:R)+SUMIF('Actuals Summer'!C:C,MNS!B52,'Actuals Summer'!W:W)+SUMIF('Actuals Summer'!C:C,MNS!B52,'Actuals Summer'!N:N)+SUMIF('Actuals Summer'!C:C,MNS!B52,'Actuals Summer'!S:S))*$G$25)+SUMIF('Actuals Summer'!C:C,MNS!B52,'Actuals Summer'!BI:BI)++SUMIF('Actuals Summer'!C:C,MNS!B52,'Actuals Summer'!BJ:BJ)</f>
        <v>24843.599999999999</v>
      </c>
      <c r="H52" s="461">
        <f>((SUMIF('Autmn Actuals'!C:C,MNS!B52,'Autmn Actuals'!O:O)+SUMIF('Autmn Actuals'!C:C,MNS!B52,'Autmn Actuals'!R:R)+SUMIF('Autmn Actuals'!C:C,MNS!B52,'Autmn Actuals'!W:W)+SUMIF('Autmn Actuals'!C:C,MNS!B52,'Autmn Actuals'!N:N)+SUMIF('Autmn Actuals'!C:C,MNS!B52,'Autmn Actuals'!S:S))*$H$25)+SUMIF('Autmn Actuals'!C:C,MNS!B52,'Autmn Actuals'!BI:BI)+SUMIF('Autmn Actuals'!C:C,MNS!B52,'Autmn Actuals'!BJ:BJ)</f>
        <v>18435</v>
      </c>
      <c r="I52" s="446">
        <f t="shared" si="0"/>
        <v>61170.6</v>
      </c>
      <c r="J52" s="446">
        <v>370413</v>
      </c>
      <c r="K52" s="452">
        <f t="shared" si="1"/>
        <v>68000</v>
      </c>
      <c r="L52" s="452">
        <f t="shared" si="2"/>
        <v>16589.206940819968</v>
      </c>
      <c r="M52" s="447"/>
      <c r="N52" s="458">
        <f t="shared" si="3"/>
        <v>128136.89984757103</v>
      </c>
      <c r="O52" s="448">
        <v>68000</v>
      </c>
      <c r="P52" s="449" t="s">
        <v>972</v>
      </c>
      <c r="Q52" s="113"/>
      <c r="R52" s="113"/>
      <c r="S52" s="113"/>
      <c r="T52" s="458">
        <f t="shared" si="4"/>
        <v>212726.10678839101</v>
      </c>
    </row>
    <row r="53" spans="1:20" x14ac:dyDescent="0.25">
      <c r="A53" s="443">
        <v>1028</v>
      </c>
      <c r="B53" s="444" t="s">
        <v>200</v>
      </c>
      <c r="C53" s="445" t="s">
        <v>860</v>
      </c>
      <c r="D53" s="445" t="s">
        <v>861</v>
      </c>
      <c r="E53" s="444" t="s">
        <v>884</v>
      </c>
      <c r="F53" s="461">
        <f>(SUMIF('Indic Spring'!B:B,MNS!B53,'Indic Spring'!H:H)+SUMIF('Indic Spring'!B:B,MNS!B53,'Indic Spring'!K:K)+SUMIF('Indic Spring'!B:B,MNS!B53,'Indic Spring'!L:L))*$F$25</f>
        <v>17280</v>
      </c>
      <c r="G53" s="461">
        <f>((SUMIF('Actuals Summer'!C:C,MNS!B53,'Actuals Summer'!O:O)+SUMIF('Actuals Summer'!C:C,MNS!B53,'Actuals Summer'!R:R)+SUMIF('Actuals Summer'!C:C,MNS!B53,'Actuals Summer'!W:W)+SUMIF('Actuals Summer'!C:C,MNS!B53,'Actuals Summer'!N:N)+SUMIF('Actuals Summer'!C:C,MNS!B53,'Actuals Summer'!S:S))*$G$25)+SUMIF('Actuals Summer'!C:C,MNS!B53,'Actuals Summer'!BI:BI)++SUMIF('Actuals Summer'!C:C,MNS!B53,'Actuals Summer'!BJ:BJ)</f>
        <v>22620</v>
      </c>
      <c r="H53" s="461">
        <f>((SUMIF('Autmn Actuals'!C:C,MNS!B53,'Autmn Actuals'!O:O)+SUMIF('Autmn Actuals'!C:C,MNS!B53,'Autmn Actuals'!R:R)+SUMIF('Autmn Actuals'!C:C,MNS!B53,'Autmn Actuals'!W:W)+SUMIF('Autmn Actuals'!C:C,MNS!B53,'Autmn Actuals'!N:N)+SUMIF('Autmn Actuals'!C:C,MNS!B53,'Autmn Actuals'!S:S))*$H$25)+SUMIF('Autmn Actuals'!C:C,MNS!B53,'Autmn Actuals'!BI:BI)+SUMIF('Autmn Actuals'!C:C,MNS!B53,'Autmn Actuals'!BJ:BJ)</f>
        <v>17940</v>
      </c>
      <c r="I53" s="446">
        <f t="shared" si="0"/>
        <v>57840</v>
      </c>
      <c r="J53" s="446">
        <v>334674</v>
      </c>
      <c r="K53" s="452">
        <f t="shared" si="1"/>
        <v>68000</v>
      </c>
      <c r="L53" s="452">
        <f t="shared" si="2"/>
        <v>14988.610668934358</v>
      </c>
      <c r="M53" s="447"/>
      <c r="N53" s="458">
        <f t="shared" si="3"/>
        <v>121160.13717674027</v>
      </c>
      <c r="O53" s="448">
        <v>68000</v>
      </c>
      <c r="P53" s="449" t="s">
        <v>972</v>
      </c>
      <c r="Q53" s="113"/>
      <c r="R53" s="113"/>
      <c r="S53" s="113"/>
      <c r="T53" s="458">
        <f t="shared" si="4"/>
        <v>204148.74784567463</v>
      </c>
    </row>
    <row r="54" spans="1:20" x14ac:dyDescent="0.25">
      <c r="A54" s="443">
        <v>1038</v>
      </c>
      <c r="B54" s="444" t="s">
        <v>201</v>
      </c>
      <c r="C54" s="445" t="s">
        <v>860</v>
      </c>
      <c r="D54" s="445" t="s">
        <v>861</v>
      </c>
      <c r="E54" s="444" t="s">
        <v>885</v>
      </c>
      <c r="F54" s="461">
        <f>(SUMIF('Indic Spring'!B:B,MNS!B54,'Indic Spring'!H:H)+SUMIF('Indic Spring'!B:B,MNS!B54,'Indic Spring'!K:K)+SUMIF('Indic Spring'!B:B,MNS!B54,'Indic Spring'!L:L))*$F$25</f>
        <v>28260</v>
      </c>
      <c r="G54" s="461">
        <f>((SUMIF('Actuals Summer'!C:C,MNS!B54,'Actuals Summer'!O:O)+SUMIF('Actuals Summer'!C:C,MNS!B54,'Actuals Summer'!R:R)+SUMIF('Actuals Summer'!C:C,MNS!B54,'Actuals Summer'!W:W)+SUMIF('Actuals Summer'!C:C,MNS!B54,'Actuals Summer'!N:N)+SUMIF('Actuals Summer'!C:C,MNS!B54,'Actuals Summer'!S:S))*$G$25)+SUMIF('Actuals Summer'!C:C,MNS!B54,'Actuals Summer'!BI:BI)++SUMIF('Actuals Summer'!C:C,MNS!B54,'Actuals Summer'!BJ:BJ)</f>
        <v>38805</v>
      </c>
      <c r="H54" s="461">
        <f>((SUMIF('Autmn Actuals'!C:C,MNS!B54,'Autmn Actuals'!O:O)+SUMIF('Autmn Actuals'!C:C,MNS!B54,'Autmn Actuals'!R:R)+SUMIF('Autmn Actuals'!C:C,MNS!B54,'Autmn Actuals'!W:W)+SUMIF('Autmn Actuals'!C:C,MNS!B54,'Autmn Actuals'!N:N)+SUMIF('Autmn Actuals'!C:C,MNS!B54,'Autmn Actuals'!S:S))*$H$25)+SUMIF('Autmn Actuals'!C:C,MNS!B54,'Autmn Actuals'!BI:BI)+SUMIF('Autmn Actuals'!C:C,MNS!B54,'Autmn Actuals'!BJ:BJ)</f>
        <v>34905</v>
      </c>
      <c r="I54" s="446">
        <f t="shared" si="0"/>
        <v>101970</v>
      </c>
      <c r="J54" s="446">
        <v>730715</v>
      </c>
      <c r="K54" s="452">
        <f t="shared" si="1"/>
        <v>68000</v>
      </c>
      <c r="L54" s="452">
        <f t="shared" si="2"/>
        <v>32725.585629449462</v>
      </c>
      <c r="M54" s="447"/>
      <c r="N54" s="458">
        <f t="shared" si="3"/>
        <v>213601.29992932582</v>
      </c>
      <c r="O54" s="448">
        <v>68000</v>
      </c>
      <c r="P54" s="449" t="s">
        <v>972</v>
      </c>
      <c r="Q54" s="113"/>
      <c r="R54" s="113"/>
      <c r="S54" s="113"/>
      <c r="T54" s="458">
        <f t="shared" si="4"/>
        <v>314326.88555877528</v>
      </c>
    </row>
    <row r="55" spans="1:20" x14ac:dyDescent="0.25">
      <c r="A55" s="443">
        <v>1048</v>
      </c>
      <c r="B55" s="444" t="s">
        <v>202</v>
      </c>
      <c r="C55" s="445" t="s">
        <v>860</v>
      </c>
      <c r="D55" s="445" t="s">
        <v>861</v>
      </c>
      <c r="E55" s="444" t="s">
        <v>886</v>
      </c>
      <c r="F55" s="461">
        <f>(SUMIF('Indic Spring'!B:B,MNS!B55,'Indic Spring'!H:H)+SUMIF('Indic Spring'!B:B,MNS!B55,'Indic Spring'!K:K)+SUMIF('Indic Spring'!B:B,MNS!B55,'Indic Spring'!L:L))*$F$25</f>
        <v>32760</v>
      </c>
      <c r="G55" s="461">
        <f>((SUMIF('Actuals Summer'!C:C,MNS!B55,'Actuals Summer'!O:O)+SUMIF('Actuals Summer'!C:C,MNS!B55,'Actuals Summer'!R:R)+SUMIF('Actuals Summer'!C:C,MNS!B55,'Actuals Summer'!W:W)+SUMIF('Actuals Summer'!C:C,MNS!B55,'Actuals Summer'!N:N)+SUMIF('Actuals Summer'!C:C,MNS!B55,'Actuals Summer'!S:S))*$G$25)+SUMIF('Actuals Summer'!C:C,MNS!B55,'Actuals Summer'!BI:BI)++SUMIF('Actuals Summer'!C:C,MNS!B55,'Actuals Summer'!BJ:BJ)</f>
        <v>37635</v>
      </c>
      <c r="H55" s="461">
        <f>((SUMIF('Autmn Actuals'!C:C,MNS!B55,'Autmn Actuals'!O:O)+SUMIF('Autmn Actuals'!C:C,MNS!B55,'Autmn Actuals'!R:R)+SUMIF('Autmn Actuals'!C:C,MNS!B55,'Autmn Actuals'!W:W)+SUMIF('Autmn Actuals'!C:C,MNS!B55,'Autmn Actuals'!N:N)+SUMIF('Autmn Actuals'!C:C,MNS!B55,'Autmn Actuals'!S:S))*$H$25)+SUMIF('Autmn Actuals'!C:C,MNS!B55,'Autmn Actuals'!BI:BI)+SUMIF('Autmn Actuals'!C:C,MNS!B55,'Autmn Actuals'!BJ:BJ)</f>
        <v>31395</v>
      </c>
      <c r="I55" s="446">
        <f t="shared" si="0"/>
        <v>101790</v>
      </c>
      <c r="J55" s="446">
        <v>764553</v>
      </c>
      <c r="K55" s="452">
        <f t="shared" si="1"/>
        <v>68000</v>
      </c>
      <c r="L55" s="452">
        <f t="shared" si="2"/>
        <v>34241.044278210349</v>
      </c>
      <c r="M55" s="447"/>
      <c r="N55" s="458">
        <f t="shared" si="3"/>
        <v>213224.24556051855</v>
      </c>
      <c r="O55" s="448">
        <v>68000</v>
      </c>
      <c r="P55" s="449" t="s">
        <v>972</v>
      </c>
      <c r="Q55" s="113"/>
      <c r="R55" s="113"/>
      <c r="S55" s="113"/>
      <c r="T55" s="458">
        <f t="shared" si="4"/>
        <v>315465.2898387289</v>
      </c>
    </row>
    <row r="56" spans="1:20" x14ac:dyDescent="0.25">
      <c r="A56" s="443">
        <v>1049</v>
      </c>
      <c r="B56" s="444" t="s">
        <v>203</v>
      </c>
      <c r="C56" s="445" t="s">
        <v>860</v>
      </c>
      <c r="D56" s="445" t="s">
        <v>861</v>
      </c>
      <c r="E56" s="444" t="s">
        <v>887</v>
      </c>
      <c r="F56" s="461">
        <f>(SUMIF('Indic Spring'!B:B,MNS!B56,'Indic Spring'!H:H)+SUMIF('Indic Spring'!B:B,MNS!B56,'Indic Spring'!K:K)+SUMIF('Indic Spring'!B:B,MNS!B56,'Indic Spring'!L:L))*$F$25</f>
        <v>25740</v>
      </c>
      <c r="G56" s="461">
        <f>((SUMIF('Actuals Summer'!C:C,MNS!B56,'Actuals Summer'!O:O)+SUMIF('Actuals Summer'!C:C,MNS!B56,'Actuals Summer'!R:R)+SUMIF('Actuals Summer'!C:C,MNS!B56,'Actuals Summer'!W:W)+SUMIF('Actuals Summer'!C:C,MNS!B56,'Actuals Summer'!N:N)+SUMIF('Actuals Summer'!C:C,MNS!B56,'Actuals Summer'!S:S))*$G$25)+SUMIF('Actuals Summer'!C:C,MNS!B56,'Actuals Summer'!BI:BI)++SUMIF('Actuals Summer'!C:C,MNS!B56,'Actuals Summer'!BJ:BJ)</f>
        <v>30420</v>
      </c>
      <c r="H56" s="461">
        <f>((SUMIF('Autmn Actuals'!C:C,MNS!B56,'Autmn Actuals'!O:O)+SUMIF('Autmn Actuals'!C:C,MNS!B56,'Autmn Actuals'!R:R)+SUMIF('Autmn Actuals'!C:C,MNS!B56,'Autmn Actuals'!W:W)+SUMIF('Autmn Actuals'!C:C,MNS!B56,'Autmn Actuals'!N:N)+SUMIF('Autmn Actuals'!C:C,MNS!B56,'Autmn Actuals'!S:S))*$H$25)+SUMIF('Autmn Actuals'!C:C,MNS!B56,'Autmn Actuals'!BI:BI)+SUMIF('Autmn Actuals'!C:C,MNS!B56,'Autmn Actuals'!BJ:BJ)</f>
        <v>23220</v>
      </c>
      <c r="I56" s="446">
        <f t="shared" si="0"/>
        <v>79380</v>
      </c>
      <c r="J56" s="446">
        <v>379599</v>
      </c>
      <c r="K56" s="452">
        <f t="shared" si="1"/>
        <v>68000</v>
      </c>
      <c r="L56" s="452">
        <f t="shared" si="2"/>
        <v>17000.608416897678</v>
      </c>
      <c r="M56" s="447"/>
      <c r="N56" s="458">
        <f t="shared" si="3"/>
        <v>166280.9766440118</v>
      </c>
      <c r="O56" s="448">
        <v>68000</v>
      </c>
      <c r="P56" s="449" t="s">
        <v>972</v>
      </c>
      <c r="Q56" s="113"/>
      <c r="R56" s="113"/>
      <c r="S56" s="113"/>
      <c r="T56" s="458">
        <f t="shared" si="4"/>
        <v>251281.58506090948</v>
      </c>
    </row>
    <row r="57" spans="1:20" x14ac:dyDescent="0.25">
      <c r="A57" s="443">
        <v>1802</v>
      </c>
      <c r="B57" s="444" t="s">
        <v>204</v>
      </c>
      <c r="C57" s="445" t="s">
        <v>860</v>
      </c>
      <c r="D57" s="445" t="s">
        <v>861</v>
      </c>
      <c r="E57" s="444" t="s">
        <v>888</v>
      </c>
      <c r="F57" s="461">
        <f>(SUMIF('Indic Spring'!B:B,MNS!B57,'Indic Spring'!H:H)+SUMIF('Indic Spring'!B:B,MNS!B57,'Indic Spring'!K:K)+SUMIF('Indic Spring'!B:B,MNS!B57,'Indic Spring'!L:L))*$F$25</f>
        <v>13500</v>
      </c>
      <c r="G57" s="461">
        <f>((SUMIF('Actuals Summer'!C:C,MNS!B57,'Actuals Summer'!O:O)+SUMIF('Actuals Summer'!C:C,MNS!B57,'Actuals Summer'!R:R)+SUMIF('Actuals Summer'!C:C,MNS!B57,'Actuals Summer'!W:W)+SUMIF('Actuals Summer'!C:C,MNS!B57,'Actuals Summer'!N:N)+SUMIF('Actuals Summer'!C:C,MNS!B57,'Actuals Summer'!S:S))*$G$25)+SUMIF('Actuals Summer'!C:C,MNS!B57,'Actuals Summer'!BI:BI)++SUMIF('Actuals Summer'!C:C,MNS!B57,'Actuals Summer'!BJ:BJ)</f>
        <v>21789</v>
      </c>
      <c r="H57" s="461">
        <f>((SUMIF('Autmn Actuals'!C:C,MNS!B57,'Autmn Actuals'!O:O)+SUMIF('Autmn Actuals'!C:C,MNS!B57,'Autmn Actuals'!R:R)+SUMIF('Autmn Actuals'!C:C,MNS!B57,'Autmn Actuals'!W:W)+SUMIF('Autmn Actuals'!C:C,MNS!B57,'Autmn Actuals'!N:N)+SUMIF('Autmn Actuals'!C:C,MNS!B57,'Autmn Actuals'!S:S))*$H$25)+SUMIF('Autmn Actuals'!C:C,MNS!B57,'Autmn Actuals'!BI:BI)+SUMIF('Autmn Actuals'!C:C,MNS!B57,'Autmn Actuals'!BJ:BJ)</f>
        <v>18330</v>
      </c>
      <c r="I57" s="446">
        <f t="shared" si="0"/>
        <v>53619</v>
      </c>
      <c r="J57" s="452">
        <v>350659</v>
      </c>
      <c r="K57" s="452">
        <f t="shared" si="1"/>
        <v>68000</v>
      </c>
      <c r="L57" s="452">
        <f t="shared" si="2"/>
        <v>15704.510145866881</v>
      </c>
      <c r="M57" s="447"/>
      <c r="N57" s="458">
        <f t="shared" si="3"/>
        <v>112318.21222820949</v>
      </c>
      <c r="O57" s="448">
        <v>68000</v>
      </c>
      <c r="P57" s="449" t="s">
        <v>972</v>
      </c>
      <c r="Q57" s="113"/>
      <c r="R57" s="113"/>
      <c r="S57" s="113"/>
      <c r="T57" s="458">
        <f t="shared" si="4"/>
        <v>196022.72237407637</v>
      </c>
    </row>
    <row r="58" spans="1:20" x14ac:dyDescent="0.25">
      <c r="A58" s="420"/>
      <c r="B58" s="420"/>
      <c r="C58" s="420"/>
      <c r="D58" s="420"/>
      <c r="E58" s="420"/>
      <c r="F58" s="420"/>
      <c r="G58" s="420"/>
      <c r="H58" s="420"/>
      <c r="I58" s="446">
        <f>SUM(I31:I57)</f>
        <v>1933097.4000000001</v>
      </c>
      <c r="J58" s="453">
        <f>SUM(J31:J57)</f>
        <v>12861247</v>
      </c>
      <c r="K58" s="453">
        <f>SUM(K31:K57)</f>
        <v>1836000</v>
      </c>
      <c r="L58" s="453">
        <f>SUM(L31:L57)</f>
        <v>576000.00000000012</v>
      </c>
      <c r="M58" s="454"/>
      <c r="N58" s="453">
        <f>SUM(N31:N57)</f>
        <v>4049348.9999999995</v>
      </c>
      <c r="O58" s="453">
        <v>1836000</v>
      </c>
      <c r="P58" s="455"/>
      <c r="Q58" s="113"/>
      <c r="R58" s="113"/>
      <c r="S58" s="113"/>
      <c r="T58" s="453">
        <f>SUM(T31:T57)</f>
        <v>6461348.9999999981</v>
      </c>
    </row>
    <row r="59" spans="1:20" x14ac:dyDescent="0.25">
      <c r="A59" s="87" t="s">
        <v>889</v>
      </c>
      <c r="B59" s="113"/>
      <c r="C59" s="113"/>
      <c r="D59" s="113"/>
      <c r="E59" s="113"/>
      <c r="F59" s="113"/>
      <c r="G59" s="113"/>
      <c r="H59" s="113"/>
      <c r="I59" s="113"/>
      <c r="J59" s="113"/>
      <c r="K59" s="113"/>
      <c r="L59" s="113"/>
      <c r="M59" s="113"/>
      <c r="N59" s="113"/>
      <c r="O59" s="113"/>
      <c r="P59" s="113"/>
      <c r="Q59" s="113"/>
      <c r="R59" s="113"/>
      <c r="S59" s="113"/>
      <c r="T59" s="113"/>
    </row>
    <row r="60" spans="1:20" x14ac:dyDescent="0.25">
      <c r="A60" s="113"/>
      <c r="B60" s="93" t="s">
        <v>890</v>
      </c>
      <c r="C60" s="93" t="s">
        <v>891</v>
      </c>
      <c r="D60" s="93" t="s">
        <v>892</v>
      </c>
      <c r="E60" s="93"/>
      <c r="F60" s="93"/>
      <c r="G60" s="93"/>
      <c r="H60" s="93"/>
      <c r="I60" s="113"/>
      <c r="J60" s="113"/>
      <c r="K60" s="113"/>
      <c r="L60" s="113"/>
      <c r="M60" s="113"/>
      <c r="N60" s="87"/>
      <c r="O60" s="113"/>
      <c r="P60" s="113"/>
      <c r="Q60" s="113"/>
      <c r="R60" s="113"/>
      <c r="S60" s="113"/>
      <c r="T60" s="113"/>
    </row>
    <row r="61" spans="1:20" x14ac:dyDescent="0.25">
      <c r="A61" s="113"/>
      <c r="B61" s="87" t="s">
        <v>893</v>
      </c>
      <c r="C61" s="113"/>
      <c r="D61" s="94">
        <v>50000</v>
      </c>
      <c r="E61" s="94"/>
      <c r="F61" s="94"/>
      <c r="G61" s="94"/>
      <c r="H61" s="94"/>
      <c r="I61" s="113"/>
      <c r="J61" s="113"/>
      <c r="K61" s="113"/>
      <c r="L61" s="113"/>
      <c r="M61" s="113"/>
      <c r="N61" s="87"/>
      <c r="O61" s="113"/>
      <c r="P61" s="113"/>
      <c r="Q61" s="113"/>
      <c r="R61" s="113"/>
      <c r="S61" s="113"/>
      <c r="T61" s="113"/>
    </row>
    <row r="62" spans="1:20" x14ac:dyDescent="0.25">
      <c r="A62" s="113"/>
      <c r="B62" s="87" t="s">
        <v>894</v>
      </c>
      <c r="C62" s="95">
        <v>3.3</v>
      </c>
      <c r="D62" s="94">
        <v>51649.999999999993</v>
      </c>
      <c r="E62" s="113"/>
      <c r="F62" s="113"/>
      <c r="G62" s="113"/>
      <c r="H62" s="113"/>
      <c r="I62" s="113"/>
      <c r="J62" s="113"/>
      <c r="K62" s="113"/>
      <c r="L62" s="113"/>
      <c r="M62" s="113"/>
      <c r="N62" s="113"/>
      <c r="O62" s="113"/>
      <c r="P62" s="113"/>
      <c r="Q62" s="113"/>
      <c r="R62" s="113"/>
      <c r="S62" s="113"/>
      <c r="T62" s="113"/>
    </row>
    <row r="63" spans="1:20" ht="7.5" customHeight="1" x14ac:dyDescent="0.25">
      <c r="A63" s="113"/>
      <c r="B63" s="87" t="s">
        <v>895</v>
      </c>
      <c r="C63" s="95">
        <v>2.6</v>
      </c>
      <c r="D63" s="94">
        <v>52992.899999999994</v>
      </c>
      <c r="E63" s="113"/>
      <c r="F63" s="113"/>
      <c r="G63" s="113"/>
      <c r="H63" s="113"/>
      <c r="I63" s="113"/>
      <c r="J63" s="113"/>
      <c r="K63" s="113"/>
      <c r="L63" s="113"/>
      <c r="M63" s="113"/>
      <c r="N63" s="113"/>
      <c r="O63" s="113"/>
      <c r="P63" s="113"/>
      <c r="Q63" s="113"/>
      <c r="R63" s="113"/>
      <c r="S63" s="113"/>
      <c r="T63" s="113"/>
    </row>
    <row r="64" spans="1:20" x14ac:dyDescent="0.25">
      <c r="A64" s="113"/>
      <c r="B64" s="87" t="s">
        <v>896</v>
      </c>
      <c r="C64" s="95">
        <v>1.7</v>
      </c>
      <c r="D64" s="94">
        <v>53893.779299999987</v>
      </c>
      <c r="E64" s="113"/>
      <c r="F64" s="113"/>
      <c r="G64" s="113"/>
      <c r="H64" s="113"/>
      <c r="I64" s="113"/>
      <c r="J64" s="113"/>
      <c r="K64" s="113"/>
      <c r="L64" s="113"/>
      <c r="M64" s="113"/>
      <c r="N64" s="113"/>
      <c r="O64" s="113"/>
      <c r="P64" s="113"/>
      <c r="Q64" s="113"/>
      <c r="R64" s="113"/>
      <c r="S64" s="113"/>
      <c r="T64" s="113"/>
    </row>
    <row r="65" spans="1:20" x14ac:dyDescent="0.25">
      <c r="A65" s="113"/>
      <c r="B65" s="87" t="s">
        <v>897</v>
      </c>
      <c r="C65" s="95">
        <v>4.2</v>
      </c>
      <c r="D65" s="94">
        <v>56157.318030599992</v>
      </c>
      <c r="E65" s="113"/>
      <c r="F65" s="113"/>
      <c r="G65" s="113"/>
      <c r="H65" s="113"/>
      <c r="I65" s="113"/>
      <c r="J65" s="113"/>
      <c r="K65" s="113"/>
      <c r="L65" s="113"/>
      <c r="M65" s="113"/>
      <c r="N65" s="113"/>
      <c r="O65" s="113"/>
      <c r="P65" s="113"/>
      <c r="Q65" s="113"/>
      <c r="R65" s="113"/>
      <c r="S65" s="113"/>
      <c r="T65" s="113"/>
    </row>
    <row r="66" spans="1:20" x14ac:dyDescent="0.25">
      <c r="A66" s="113"/>
      <c r="B66" s="87" t="s">
        <v>898</v>
      </c>
      <c r="C66" s="95">
        <v>11.5</v>
      </c>
      <c r="D66" s="94">
        <v>62615.409604118991</v>
      </c>
    </row>
    <row r="67" spans="1:20" x14ac:dyDescent="0.25">
      <c r="A67" s="113"/>
      <c r="B67" s="87" t="s">
        <v>899</v>
      </c>
      <c r="C67" s="95">
        <v>8.6</v>
      </c>
      <c r="D67" s="94">
        <v>68000.334830073232</v>
      </c>
    </row>
    <row r="68" spans="1:20" x14ac:dyDescent="0.25">
      <c r="A68" s="113"/>
      <c r="B68" s="87" t="s">
        <v>900</v>
      </c>
      <c r="C68" s="94"/>
      <c r="D68" s="94"/>
    </row>
    <row r="69" spans="1:20" x14ac:dyDescent="0.25">
      <c r="A69" s="113"/>
      <c r="B69" s="113"/>
      <c r="C69" s="94"/>
      <c r="D69" s="94"/>
    </row>
    <row r="70" spans="1:20" x14ac:dyDescent="0.25">
      <c r="A70" s="113"/>
      <c r="B70" s="113"/>
      <c r="C70" s="113"/>
      <c r="D70" s="94"/>
    </row>
    <row r="71" spans="1:20" x14ac:dyDescent="0.25">
      <c r="A71" s="113"/>
      <c r="B71" s="113"/>
      <c r="C71" s="94"/>
      <c r="D71" s="113"/>
    </row>
    <row r="72" spans="1:20" x14ac:dyDescent="0.25">
      <c r="B72" s="113"/>
      <c r="C72" s="94"/>
    </row>
    <row r="73" spans="1:20" ht="15.75" thickBot="1" x14ac:dyDescent="0.3">
      <c r="B73" s="87" t="s">
        <v>901</v>
      </c>
      <c r="C73" s="97">
        <v>0</v>
      </c>
    </row>
  </sheetData>
  <autoFilter ref="A30:XEY68" xr:uid="{66EA9DD1-809E-41B3-9F68-7CFD8015FDB8}"/>
  <mergeCells count="42">
    <mergeCell ref="M11:N11"/>
    <mergeCell ref="M12:N12"/>
    <mergeCell ref="M13:N13"/>
    <mergeCell ref="M14:N14"/>
    <mergeCell ref="M15:N15"/>
    <mergeCell ref="M6:N6"/>
    <mergeCell ref="M7:N7"/>
    <mergeCell ref="M8:N8"/>
    <mergeCell ref="M9:N9"/>
    <mergeCell ref="M10:N10"/>
    <mergeCell ref="M1:N1"/>
    <mergeCell ref="M2:N2"/>
    <mergeCell ref="M3:N3"/>
    <mergeCell ref="M4:N4"/>
    <mergeCell ref="M5:N5"/>
    <mergeCell ref="A17:L17"/>
    <mergeCell ref="A28:A30"/>
    <mergeCell ref="B28:B30"/>
    <mergeCell ref="C28:C30"/>
    <mergeCell ref="D28:D30"/>
    <mergeCell ref="E28:E30"/>
    <mergeCell ref="H28:H30"/>
    <mergeCell ref="G28:G30"/>
    <mergeCell ref="F28:F30"/>
    <mergeCell ref="M16:N16"/>
    <mergeCell ref="M18:N18"/>
    <mergeCell ref="M19:N19"/>
    <mergeCell ref="M20:N20"/>
    <mergeCell ref="M22:N22"/>
    <mergeCell ref="M23:N23"/>
    <mergeCell ref="M24:N24"/>
    <mergeCell ref="M25:N25"/>
    <mergeCell ref="M26:N26"/>
    <mergeCell ref="I28:I30"/>
    <mergeCell ref="J28:J30"/>
    <mergeCell ref="M28:M30"/>
    <mergeCell ref="N28:N30"/>
    <mergeCell ref="O28:O30"/>
    <mergeCell ref="P28:P30"/>
    <mergeCell ref="T28:T30"/>
    <mergeCell ref="K28:K30"/>
    <mergeCell ref="L28:L30"/>
  </mergeCells>
  <hyperlinks>
    <hyperlink ref="A4" r:id="rId1" location="early-years" display="https://skillsfunding.service.gov.uk/view-latest-funding/dedicated-schools-grant/funding-breakdown/2021-to-2022/330/18-7-2022?includeHistory=true - early-years" xr:uid="{93C6647D-705F-4CAF-98AC-B5F2964BA3EF}"/>
  </hyperlinks>
  <pageMargins left="0.7" right="0.7" top="0.75" bottom="0.75" header="0.3" footer="0.3"/>
  <headerFoot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4F01E-C7B0-4B1E-823D-625722C13A6E}">
  <sheetPr filterMode="1"/>
  <dimension ref="A1:CD205"/>
  <sheetViews>
    <sheetView topLeftCell="BH1" zoomScaleNormal="100" workbookViewId="0">
      <selection activeCell="BI2" sqref="BI2:BJ2"/>
    </sheetView>
  </sheetViews>
  <sheetFormatPr defaultColWidth="9.140625" defaultRowHeight="12.75" x14ac:dyDescent="0.2"/>
  <cols>
    <col min="1" max="2" width="9.140625" style="231"/>
    <col min="3" max="3" width="54.140625" style="231" bestFit="1" customWidth="1"/>
    <col min="4" max="6" width="8.85546875" style="232" customWidth="1"/>
    <col min="7" max="7" width="9.28515625" style="232" customWidth="1"/>
    <col min="8" max="8" width="8.85546875" style="232" customWidth="1"/>
    <col min="9" max="15" width="9.28515625" style="231" customWidth="1"/>
    <col min="16" max="16" width="10.28515625" style="231" customWidth="1"/>
    <col min="17" max="17" width="9.28515625" style="231" customWidth="1"/>
    <col min="18" max="18" width="10.28515625" style="231" bestFit="1" customWidth="1"/>
    <col min="19" max="19" width="9.28515625" style="231" customWidth="1"/>
    <col min="20" max="21" width="10.28515625" style="231" customWidth="1"/>
    <col min="22" max="22" width="9.28515625" style="231" customWidth="1"/>
    <col min="23" max="23" width="10.28515625" style="231" bestFit="1" customWidth="1"/>
    <col min="24" max="24" width="9.28515625" style="231" customWidth="1"/>
    <col min="25" max="25" width="10.28515625" style="231" bestFit="1" customWidth="1"/>
    <col min="26" max="26" width="9.28515625" style="231" bestFit="1" customWidth="1"/>
    <col min="27" max="27" width="9.28515625" style="231" customWidth="1"/>
    <col min="28" max="28" width="10.28515625" style="231" bestFit="1" customWidth="1"/>
    <col min="29" max="29" width="9.28515625" style="231" bestFit="1" customWidth="1"/>
    <col min="30" max="30" width="9.28515625" style="231" customWidth="1"/>
    <col min="31" max="31" width="10.28515625" style="231" bestFit="1" customWidth="1"/>
    <col min="32" max="32" width="9.28515625" style="231" bestFit="1" customWidth="1"/>
    <col min="33" max="33" width="9.28515625" style="231" customWidth="1"/>
    <col min="34" max="34" width="9.28515625" style="231" bestFit="1" customWidth="1"/>
    <col min="35" max="36" width="9.28515625" style="231" customWidth="1"/>
    <col min="37" max="37" width="10.28515625" style="231" bestFit="1" customWidth="1"/>
    <col min="38" max="39" width="9.28515625" style="231" customWidth="1"/>
    <col min="40" max="40" width="10.28515625" style="231" bestFit="1" customWidth="1"/>
    <col min="41" max="44" width="9.28515625" style="231" customWidth="1"/>
    <col min="45" max="45" width="9.28515625" style="231" bestFit="1" customWidth="1"/>
    <col min="46" max="47" width="9.28515625" style="231" customWidth="1"/>
    <col min="48" max="48" width="9.28515625" style="326" bestFit="1" customWidth="1"/>
    <col min="49" max="49" width="8.85546875" style="326" bestFit="1" customWidth="1"/>
    <col min="50" max="50" width="9.28515625" style="231" customWidth="1"/>
    <col min="51" max="51" width="10.28515625" style="231" customWidth="1"/>
    <col min="52" max="53" width="9.28515625" style="231" customWidth="1"/>
    <col min="54" max="54" width="10.28515625" style="231" customWidth="1"/>
    <col min="55" max="55" width="9.28515625" style="233" customWidth="1"/>
    <col min="56" max="57" width="8.85546875" style="233" customWidth="1"/>
    <col min="58" max="59" width="9.28515625" style="231" customWidth="1"/>
    <col min="60" max="60" width="9.28515625" style="231" bestFit="1" customWidth="1"/>
    <col min="61" max="61" width="15.85546875" style="231" customWidth="1"/>
    <col min="62" max="62" width="16.85546875" style="231" customWidth="1"/>
    <col min="63" max="63" width="15.28515625" style="231" customWidth="1"/>
    <col min="64" max="64" width="17.7109375" style="231" customWidth="1"/>
    <col min="65" max="65" width="12" style="231" customWidth="1"/>
    <col min="66" max="66" width="13.5703125" style="231" customWidth="1"/>
    <col min="67" max="67" width="16.7109375" style="231" customWidth="1"/>
    <col min="68" max="68" width="9.140625" style="231"/>
    <col min="69" max="69" width="11.140625" style="231" bestFit="1" customWidth="1"/>
    <col min="70" max="72" width="10.28515625" style="231" bestFit="1" customWidth="1"/>
    <col min="73" max="73" width="7.42578125" style="231" bestFit="1" customWidth="1"/>
    <col min="74" max="74" width="10.28515625" style="231" bestFit="1" customWidth="1"/>
    <col min="75" max="75" width="8.7109375" style="231" bestFit="1" customWidth="1"/>
    <col min="76" max="76" width="10.28515625" style="231" bestFit="1" customWidth="1"/>
    <col min="77" max="78" width="9" style="231" bestFit="1" customWidth="1"/>
    <col min="79" max="79" width="9.140625" style="231"/>
    <col min="80" max="80" width="8.7109375" style="231" bestFit="1" customWidth="1"/>
    <col min="81" max="81" width="11.28515625" style="231" bestFit="1" customWidth="1"/>
    <col min="82" max="16384" width="9.140625" style="231"/>
  </cols>
  <sheetData>
    <row r="1" spans="1:82" ht="15" x14ac:dyDescent="0.2">
      <c r="A1" s="408"/>
      <c r="B1" s="408"/>
      <c r="C1" s="408"/>
      <c r="D1" s="409"/>
      <c r="E1" s="409"/>
      <c r="F1" s="409"/>
      <c r="G1" s="409"/>
      <c r="H1" s="409"/>
      <c r="I1" s="410"/>
      <c r="J1" s="410"/>
      <c r="K1" s="409"/>
      <c r="L1" s="409"/>
      <c r="M1" s="410"/>
      <c r="N1" s="409"/>
      <c r="O1" s="409"/>
      <c r="P1" s="409"/>
      <c r="Q1" s="409"/>
      <c r="R1" s="459"/>
      <c r="S1" s="409"/>
      <c r="T1" s="460"/>
      <c r="U1" s="409"/>
      <c r="V1" s="409"/>
      <c r="W1" s="459"/>
      <c r="X1" s="411"/>
      <c r="Y1" s="411"/>
      <c r="Z1" s="412"/>
      <c r="AA1" s="411"/>
      <c r="AB1" s="411"/>
      <c r="AC1" s="412"/>
      <c r="AD1" s="411"/>
      <c r="AE1" s="411"/>
      <c r="AF1" s="412"/>
      <c r="AG1" s="409"/>
      <c r="AH1" s="409"/>
      <c r="AI1" s="413"/>
      <c r="AJ1" s="409"/>
      <c r="AK1" s="409"/>
      <c r="AL1" s="413"/>
      <c r="AM1" s="409"/>
      <c r="AN1" s="409"/>
      <c r="AO1" s="413"/>
      <c r="AP1" s="414"/>
      <c r="AR1" s="415"/>
      <c r="AS1" s="409"/>
      <c r="AT1" s="409"/>
      <c r="AU1" s="413"/>
      <c r="AX1" s="409"/>
      <c r="AY1" s="409"/>
      <c r="AZ1" s="413"/>
      <c r="BA1" s="409"/>
      <c r="BB1" s="409"/>
      <c r="BC1" s="413"/>
      <c r="BD1" s="414"/>
      <c r="BE1" s="414"/>
      <c r="BF1" s="409"/>
      <c r="BG1" s="409"/>
      <c r="BH1" s="416"/>
      <c r="BI1" s="417"/>
      <c r="BJ1" s="417"/>
      <c r="BK1" s="417"/>
      <c r="BL1" s="417"/>
      <c r="BM1" s="417"/>
      <c r="BN1" s="417"/>
      <c r="BO1" s="417"/>
      <c r="BP1" s="377" t="s">
        <v>902</v>
      </c>
      <c r="BQ1" s="377">
        <v>13</v>
      </c>
      <c r="BR1" s="377"/>
      <c r="BS1" s="377"/>
      <c r="BT1" s="377"/>
      <c r="BU1" s="377"/>
      <c r="BV1" s="377"/>
      <c r="BW1" s="377"/>
      <c r="BX1" s="377"/>
      <c r="BY1" s="377"/>
      <c r="BZ1" s="377"/>
      <c r="CA1" s="377"/>
      <c r="CB1" s="377"/>
    </row>
    <row r="2" spans="1:82" x14ac:dyDescent="0.2">
      <c r="AV2" s="231"/>
      <c r="AW2" s="231"/>
      <c r="BI2" s="231" t="s">
        <v>982</v>
      </c>
      <c r="BJ2" s="231" t="s">
        <v>982</v>
      </c>
      <c r="BP2" s="377"/>
      <c r="BQ2" s="377"/>
      <c r="BR2" s="377"/>
      <c r="BS2" s="377"/>
      <c r="BT2" s="377"/>
      <c r="BU2" s="377"/>
      <c r="BV2" s="377"/>
      <c r="BW2" s="377"/>
      <c r="BX2" s="377"/>
      <c r="BY2" s="377"/>
      <c r="BZ2" s="377"/>
      <c r="CA2" s="377"/>
      <c r="CB2" s="377"/>
    </row>
    <row r="3" spans="1:82" x14ac:dyDescent="0.2">
      <c r="N3" s="378"/>
      <c r="O3" s="378"/>
      <c r="R3" s="378"/>
      <c r="S3" s="378"/>
      <c r="W3" s="378"/>
      <c r="Y3" s="378"/>
      <c r="Z3" s="378"/>
      <c r="AB3" s="378"/>
      <c r="AC3" s="378"/>
      <c r="AE3" s="378"/>
      <c r="AF3" s="378"/>
      <c r="AH3" s="378"/>
      <c r="AK3" s="378"/>
      <c r="AN3" s="378"/>
      <c r="AS3" s="378"/>
      <c r="AT3" s="231" t="s">
        <v>903</v>
      </c>
      <c r="AU3" s="231" t="s">
        <v>904</v>
      </c>
      <c r="AV3" s="378"/>
      <c r="AW3" s="378"/>
      <c r="BH3" s="378"/>
      <c r="BI3" s="378"/>
      <c r="BJ3" s="378"/>
      <c r="BK3" s="378" t="s">
        <v>905</v>
      </c>
      <c r="BL3" s="378" t="s">
        <v>905</v>
      </c>
      <c r="BM3" s="378" t="s">
        <v>905</v>
      </c>
      <c r="BN3" s="378" t="s">
        <v>905</v>
      </c>
      <c r="BO3" s="378" t="s">
        <v>905</v>
      </c>
      <c r="BP3" s="377"/>
      <c r="BQ3" s="379">
        <v>6.28</v>
      </c>
      <c r="BR3" s="379">
        <v>6.28</v>
      </c>
      <c r="BS3" s="379">
        <v>8.8699999999999992</v>
      </c>
      <c r="BT3" s="379">
        <v>8.8699999999999992</v>
      </c>
      <c r="BU3" s="379">
        <v>12.29</v>
      </c>
      <c r="BV3" s="379">
        <v>5.74</v>
      </c>
      <c r="BW3" s="379">
        <v>14.34</v>
      </c>
      <c r="BX3" s="379">
        <v>0.61</v>
      </c>
      <c r="BY3" s="379">
        <v>0.28999999999999998</v>
      </c>
      <c r="BZ3" s="379">
        <v>0.08</v>
      </c>
      <c r="CA3" s="379">
        <v>1.1499999999999999</v>
      </c>
      <c r="CB3" s="379">
        <v>975</v>
      </c>
    </row>
    <row r="4" spans="1:82" s="234" customFormat="1" ht="48.6" customHeight="1" x14ac:dyDescent="0.25">
      <c r="A4" s="234" t="s">
        <v>106</v>
      </c>
      <c r="C4" s="234" t="s">
        <v>107</v>
      </c>
      <c r="D4" s="235" t="s">
        <v>108</v>
      </c>
      <c r="E4" s="235" t="s">
        <v>109</v>
      </c>
      <c r="F4" s="235" t="s">
        <v>110</v>
      </c>
      <c r="G4" s="235" t="s">
        <v>111</v>
      </c>
      <c r="H4" s="235" t="s">
        <v>112</v>
      </c>
      <c r="I4" s="236" t="s">
        <v>113</v>
      </c>
      <c r="J4" s="236" t="s">
        <v>114</v>
      </c>
      <c r="K4" s="235" t="s">
        <v>115</v>
      </c>
      <c r="L4" s="235" t="s">
        <v>116</v>
      </c>
      <c r="M4" s="236" t="s">
        <v>117</v>
      </c>
      <c r="N4" s="380" t="s">
        <v>118</v>
      </c>
      <c r="O4" s="380" t="s">
        <v>119</v>
      </c>
      <c r="P4" s="235" t="s">
        <v>120</v>
      </c>
      <c r="Q4" s="235" t="s">
        <v>121</v>
      </c>
      <c r="R4" s="381" t="s">
        <v>122</v>
      </c>
      <c r="S4" s="380" t="s">
        <v>123</v>
      </c>
      <c r="T4" s="235" t="s">
        <v>124</v>
      </c>
      <c r="U4" s="235" t="s">
        <v>125</v>
      </c>
      <c r="V4" s="235" t="s">
        <v>126</v>
      </c>
      <c r="W4" s="381" t="s">
        <v>127</v>
      </c>
      <c r="X4" s="237" t="s">
        <v>128</v>
      </c>
      <c r="Y4" s="382" t="s">
        <v>129</v>
      </c>
      <c r="Z4" s="383" t="s">
        <v>130</v>
      </c>
      <c r="AA4" s="237" t="s">
        <v>131</v>
      </c>
      <c r="AB4" s="382" t="s">
        <v>132</v>
      </c>
      <c r="AC4" s="383" t="s">
        <v>133</v>
      </c>
      <c r="AD4" s="237" t="s">
        <v>134</v>
      </c>
      <c r="AE4" s="382" t="s">
        <v>135</v>
      </c>
      <c r="AF4" s="383" t="s">
        <v>136</v>
      </c>
      <c r="AG4" s="235" t="s">
        <v>137</v>
      </c>
      <c r="AH4" s="380" t="s">
        <v>138</v>
      </c>
      <c r="AI4" s="239" t="s">
        <v>139</v>
      </c>
      <c r="AJ4" s="235" t="s">
        <v>140</v>
      </c>
      <c r="AK4" s="380" t="s">
        <v>141</v>
      </c>
      <c r="AL4" s="239" t="s">
        <v>142</v>
      </c>
      <c r="AM4" s="235" t="s">
        <v>143</v>
      </c>
      <c r="AN4" s="380" t="s">
        <v>144</v>
      </c>
      <c r="AO4" s="239" t="s">
        <v>145</v>
      </c>
      <c r="AP4" s="240" t="s">
        <v>906</v>
      </c>
      <c r="AQ4" s="240" t="s">
        <v>907</v>
      </c>
      <c r="AR4" s="241" t="s">
        <v>908</v>
      </c>
      <c r="AS4" s="380" t="s">
        <v>148</v>
      </c>
      <c r="AT4" s="235" t="s">
        <v>149</v>
      </c>
      <c r="AU4" s="239" t="s">
        <v>150</v>
      </c>
      <c r="AV4" s="380" t="s">
        <v>909</v>
      </c>
      <c r="AW4" s="380" t="s">
        <v>910</v>
      </c>
      <c r="AX4" s="235" t="s">
        <v>151</v>
      </c>
      <c r="AY4" s="235" t="s">
        <v>152</v>
      </c>
      <c r="AZ4" s="239" t="s">
        <v>153</v>
      </c>
      <c r="BA4" s="242" t="s">
        <v>911</v>
      </c>
      <c r="BB4" s="235" t="s">
        <v>155</v>
      </c>
      <c r="BC4" s="239" t="s">
        <v>156</v>
      </c>
      <c r="BD4" s="240" t="s">
        <v>912</v>
      </c>
      <c r="BE4" s="240" t="s">
        <v>913</v>
      </c>
      <c r="BF4" s="235" t="s">
        <v>159</v>
      </c>
      <c r="BG4" s="235" t="s">
        <v>160</v>
      </c>
      <c r="BH4" s="380" t="s">
        <v>161</v>
      </c>
      <c r="BI4" s="380" t="s">
        <v>162</v>
      </c>
      <c r="BJ4" s="380" t="s">
        <v>163</v>
      </c>
      <c r="BK4" s="380" t="s">
        <v>164</v>
      </c>
      <c r="BL4" s="380" t="s">
        <v>165</v>
      </c>
      <c r="BM4" s="380" t="s">
        <v>166</v>
      </c>
      <c r="BN4" s="380" t="s">
        <v>167</v>
      </c>
      <c r="BO4" s="380" t="s">
        <v>168</v>
      </c>
      <c r="BP4" s="384"/>
      <c r="BQ4" s="384" t="s">
        <v>825</v>
      </c>
      <c r="BR4" s="384" t="s">
        <v>826</v>
      </c>
      <c r="BS4" s="384" t="s">
        <v>827</v>
      </c>
      <c r="BT4" s="384" t="s">
        <v>828</v>
      </c>
      <c r="BU4" s="384" t="s">
        <v>829</v>
      </c>
      <c r="BV4" s="384" t="s">
        <v>830</v>
      </c>
      <c r="BW4" s="384" t="s">
        <v>831</v>
      </c>
      <c r="BX4" s="384" t="s">
        <v>32</v>
      </c>
      <c r="BY4" s="384" t="s">
        <v>33</v>
      </c>
      <c r="BZ4" s="384" t="s">
        <v>34</v>
      </c>
      <c r="CA4" s="384" t="s">
        <v>173</v>
      </c>
      <c r="CB4" s="384" t="s">
        <v>42</v>
      </c>
      <c r="CD4" s="234" t="s">
        <v>981</v>
      </c>
    </row>
    <row r="5" spans="1:82" ht="15" hidden="1" x14ac:dyDescent="0.25">
      <c r="A5">
        <v>3301000</v>
      </c>
      <c r="B5">
        <v>1000</v>
      </c>
      <c r="C5" t="s">
        <v>179</v>
      </c>
      <c r="D5" s="406">
        <v>0</v>
      </c>
      <c r="E5" s="406">
        <v>0</v>
      </c>
      <c r="F5" s="406">
        <v>0</v>
      </c>
      <c r="G5" s="406">
        <v>43</v>
      </c>
      <c r="H5" s="406">
        <v>30</v>
      </c>
      <c r="I5" s="407">
        <v>0</v>
      </c>
      <c r="J5" s="407">
        <v>73</v>
      </c>
      <c r="K5" s="406">
        <v>12</v>
      </c>
      <c r="L5" s="406">
        <v>11</v>
      </c>
      <c r="M5" s="407">
        <v>23</v>
      </c>
      <c r="N5" s="406">
        <v>0</v>
      </c>
      <c r="O5" s="406">
        <v>0</v>
      </c>
      <c r="P5" s="406">
        <v>642</v>
      </c>
      <c r="Q5" s="406">
        <v>450</v>
      </c>
      <c r="R5" s="407">
        <v>1092</v>
      </c>
      <c r="S5" s="406">
        <v>0</v>
      </c>
      <c r="T5" s="406">
        <v>0</v>
      </c>
      <c r="U5" s="406">
        <v>164.2</v>
      </c>
      <c r="V5" s="406">
        <v>107.4</v>
      </c>
      <c r="W5" s="407">
        <v>271.60000000000002</v>
      </c>
      <c r="X5" s="406">
        <v>12</v>
      </c>
      <c r="Y5" s="406">
        <v>180</v>
      </c>
      <c r="Z5" s="418">
        <v>45</v>
      </c>
      <c r="AA5" s="406">
        <v>8</v>
      </c>
      <c r="AB5" s="406">
        <v>120</v>
      </c>
      <c r="AC5" s="418">
        <v>8.5</v>
      </c>
      <c r="AD5" s="406">
        <v>6</v>
      </c>
      <c r="AE5" s="406">
        <v>90</v>
      </c>
      <c r="AF5" s="418">
        <v>15</v>
      </c>
      <c r="AG5" s="419">
        <v>0</v>
      </c>
      <c r="AH5" s="419">
        <v>0</v>
      </c>
      <c r="AI5" s="418">
        <v>0</v>
      </c>
      <c r="AJ5" s="419">
        <v>16</v>
      </c>
      <c r="AK5" s="419">
        <v>240</v>
      </c>
      <c r="AL5" s="418">
        <v>26.5</v>
      </c>
      <c r="AM5" s="406">
        <v>16</v>
      </c>
      <c r="AN5" s="406">
        <v>240</v>
      </c>
      <c r="AO5" s="418">
        <v>26.5</v>
      </c>
      <c r="AP5" s="418"/>
      <c r="AQ5" s="418"/>
      <c r="AR5" s="418">
        <f>AM5+AP5</f>
        <v>16</v>
      </c>
      <c r="AS5" s="419">
        <v>0</v>
      </c>
      <c r="AT5" s="419">
        <v>0</v>
      </c>
      <c r="AU5" s="418">
        <v>0</v>
      </c>
      <c r="AV5" s="418"/>
      <c r="AW5" s="418"/>
      <c r="AX5" s="419">
        <v>15</v>
      </c>
      <c r="AY5" s="419">
        <v>225</v>
      </c>
      <c r="AZ5" s="418">
        <v>11.5</v>
      </c>
      <c r="BA5" s="406">
        <v>15</v>
      </c>
      <c r="BB5" s="406">
        <v>225</v>
      </c>
      <c r="BC5" s="418">
        <v>11.5</v>
      </c>
      <c r="BD5" s="418"/>
      <c r="BE5" s="418">
        <f>AX5+BA5</f>
        <v>30</v>
      </c>
      <c r="BF5" s="419">
        <v>0</v>
      </c>
      <c r="BG5" s="419">
        <v>1</v>
      </c>
      <c r="BH5" s="406">
        <v>1</v>
      </c>
      <c r="BI5"/>
      <c r="BJ5"/>
      <c r="BK5"/>
      <c r="BL5"/>
      <c r="BM5"/>
      <c r="BN5"/>
      <c r="BO5"/>
      <c r="BP5" s="377"/>
      <c r="BQ5" s="395">
        <f t="shared" ref="BQ5:BQ36" si="0">R5*$BQ$1*$BQ$3</f>
        <v>89150.88</v>
      </c>
      <c r="BR5" s="395">
        <f t="shared" ref="BR5:BR30" si="1">(W5+BJ5)*$BQ$1*$BQ$3</f>
        <v>22173.424000000003</v>
      </c>
      <c r="BS5" s="395">
        <f t="shared" ref="BS5:BS36" si="2">O5*$BQ$1*$BS$3+BI5</f>
        <v>0</v>
      </c>
      <c r="BT5" s="395">
        <f t="shared" ref="BT5:BT36" si="3">S5*$BQ$1*BT$3</f>
        <v>0</v>
      </c>
      <c r="BU5" s="395">
        <f t="shared" ref="BU5:BU36" si="4">N5*$BQ$1*BU$3</f>
        <v>0</v>
      </c>
      <c r="BV5" s="395">
        <f t="shared" ref="BV5:BV30" si="5">((BB5-BC5)/15)*$BQ$1*BV$3+BL5</f>
        <v>1062.0913333333333</v>
      </c>
      <c r="BW5" s="395">
        <f t="shared" ref="BW5:BW30" si="6">(BC5/15)*$BQ$1*BW$3</f>
        <v>142.922</v>
      </c>
      <c r="BX5" s="395">
        <f t="shared" ref="BX5:BX36" si="7">(Y5+Z5)*$BQ$1*BX$3+BM5</f>
        <v>1784.25</v>
      </c>
      <c r="BY5" s="395">
        <f t="shared" ref="BY5:BY36" si="8">(AB5+AC5)*$BQ$1*BY$3+BN5</f>
        <v>484.44499999999999</v>
      </c>
      <c r="BZ5" s="405">
        <f t="shared" ref="BZ5:BZ36" si="9">(AE5+AF5)*$BQ$1*BZ$3+BO5</f>
        <v>109.2</v>
      </c>
      <c r="CA5" s="395">
        <f>AN5*$BQ$1*$CA$3+BK5</f>
        <v>3587.9999999999995</v>
      </c>
      <c r="CB5" s="395">
        <f>BH5*$CB$3</f>
        <v>975</v>
      </c>
      <c r="CC5" s="399">
        <f>SUM(BQ5:CB5)</f>
        <v>119470.21233333334</v>
      </c>
      <c r="CD5" s="231" t="str">
        <f>VLOOKUP(C5,MNS!B:B,1,FALSE)</f>
        <v>Selly Oak Nursery School</v>
      </c>
    </row>
    <row r="6" spans="1:82" ht="15" hidden="1" x14ac:dyDescent="0.25">
      <c r="A6">
        <v>3301001</v>
      </c>
      <c r="B6">
        <v>1001</v>
      </c>
      <c r="C6" t="s">
        <v>180</v>
      </c>
      <c r="D6" s="406">
        <v>0</v>
      </c>
      <c r="E6" s="406">
        <v>16</v>
      </c>
      <c r="F6" s="406">
        <v>6</v>
      </c>
      <c r="G6" s="406">
        <v>42</v>
      </c>
      <c r="H6" s="406">
        <v>21</v>
      </c>
      <c r="I6" s="407">
        <v>22</v>
      </c>
      <c r="J6" s="407">
        <v>63</v>
      </c>
      <c r="K6" s="406">
        <v>3</v>
      </c>
      <c r="L6" s="406">
        <v>5</v>
      </c>
      <c r="M6" s="407">
        <v>8</v>
      </c>
      <c r="N6" s="406">
        <v>0</v>
      </c>
      <c r="O6" s="406">
        <v>240</v>
      </c>
      <c r="P6" s="406">
        <v>630</v>
      </c>
      <c r="Q6" s="406">
        <v>315</v>
      </c>
      <c r="R6" s="407">
        <v>945</v>
      </c>
      <c r="S6" s="406">
        <v>90</v>
      </c>
      <c r="T6" s="406">
        <v>330</v>
      </c>
      <c r="U6" s="406">
        <v>45</v>
      </c>
      <c r="V6" s="406">
        <v>75</v>
      </c>
      <c r="W6" s="407">
        <v>120</v>
      </c>
      <c r="X6" s="406">
        <v>10</v>
      </c>
      <c r="Y6" s="406">
        <v>150</v>
      </c>
      <c r="Z6" s="418">
        <v>0</v>
      </c>
      <c r="AA6" s="406">
        <v>7</v>
      </c>
      <c r="AB6" s="406">
        <v>105</v>
      </c>
      <c r="AC6" s="418">
        <v>0</v>
      </c>
      <c r="AD6" s="406">
        <v>28</v>
      </c>
      <c r="AE6" s="406">
        <v>420</v>
      </c>
      <c r="AF6" s="418">
        <v>30</v>
      </c>
      <c r="AG6" s="419">
        <v>14</v>
      </c>
      <c r="AH6" s="419">
        <v>210</v>
      </c>
      <c r="AI6" s="418">
        <v>0</v>
      </c>
      <c r="AJ6" s="419">
        <v>21</v>
      </c>
      <c r="AK6" s="419">
        <v>315</v>
      </c>
      <c r="AL6" s="418">
        <v>0</v>
      </c>
      <c r="AM6" s="406">
        <v>35</v>
      </c>
      <c r="AN6" s="406">
        <v>525</v>
      </c>
      <c r="AO6" s="418">
        <v>0</v>
      </c>
      <c r="AP6" s="418"/>
      <c r="AQ6" s="418"/>
      <c r="AR6" s="418">
        <f t="shared" ref="AR6:AR69" si="10">AM6+AP6</f>
        <v>35</v>
      </c>
      <c r="AS6" s="419">
        <v>0</v>
      </c>
      <c r="AT6" s="419">
        <v>0</v>
      </c>
      <c r="AU6" s="418">
        <v>0</v>
      </c>
      <c r="AV6" s="418"/>
      <c r="AW6" s="418"/>
      <c r="AX6" s="419">
        <v>0</v>
      </c>
      <c r="AY6" s="419">
        <v>0</v>
      </c>
      <c r="AZ6" s="418">
        <v>0</v>
      </c>
      <c r="BA6" s="406">
        <v>0</v>
      </c>
      <c r="BB6" s="406">
        <v>0</v>
      </c>
      <c r="BC6" s="418">
        <v>0</v>
      </c>
      <c r="BD6" s="418"/>
      <c r="BE6" s="418">
        <f t="shared" ref="BE6:BE69" si="11">AX6+BA6</f>
        <v>0</v>
      </c>
      <c r="BF6" s="419">
        <v>0</v>
      </c>
      <c r="BG6" s="419">
        <v>1</v>
      </c>
      <c r="BH6" s="406">
        <v>1</v>
      </c>
      <c r="BI6"/>
      <c r="BJ6"/>
      <c r="BK6"/>
      <c r="BL6"/>
      <c r="BM6"/>
      <c r="BN6"/>
      <c r="BO6"/>
      <c r="BP6" s="377"/>
      <c r="BQ6" s="395">
        <f t="shared" si="0"/>
        <v>77149.8</v>
      </c>
      <c r="BR6" s="395">
        <f t="shared" si="1"/>
        <v>9796.8000000000011</v>
      </c>
      <c r="BS6" s="395">
        <f t="shared" si="2"/>
        <v>27674.399999999998</v>
      </c>
      <c r="BT6" s="395">
        <f t="shared" si="3"/>
        <v>10377.9</v>
      </c>
      <c r="BU6" s="395">
        <f t="shared" si="4"/>
        <v>0</v>
      </c>
      <c r="BV6" s="395">
        <f t="shared" si="5"/>
        <v>0</v>
      </c>
      <c r="BW6" s="395">
        <f t="shared" si="6"/>
        <v>0</v>
      </c>
      <c r="BX6" s="395">
        <f t="shared" si="7"/>
        <v>1189.5</v>
      </c>
      <c r="BY6" s="395">
        <f t="shared" si="8"/>
        <v>395.84999999999997</v>
      </c>
      <c r="BZ6" s="395">
        <f t="shared" si="9"/>
        <v>468</v>
      </c>
      <c r="CA6" s="395">
        <f t="shared" ref="CA6:CA69" si="12">AN6*$BQ$1*$CA$3+BK6</f>
        <v>7848.7499999999991</v>
      </c>
      <c r="CB6" s="395">
        <f t="shared" ref="CB6:CB69" si="13">BH6*$CB$3</f>
        <v>975</v>
      </c>
      <c r="CC6" s="399">
        <f t="shared" ref="CC6:CC69" si="14">SUM(BQ6:CB6)</f>
        <v>135876</v>
      </c>
      <c r="CD6" s="231" t="str">
        <f>VLOOKUP(C6,MNS!B:B,1,FALSE)</f>
        <v>Bordesley Green East Nursery School</v>
      </c>
    </row>
    <row r="7" spans="1:82" ht="15" hidden="1" x14ac:dyDescent="0.25">
      <c r="A7">
        <v>3301002</v>
      </c>
      <c r="B7">
        <v>1002</v>
      </c>
      <c r="C7" t="s">
        <v>181</v>
      </c>
      <c r="D7" s="406">
        <v>0</v>
      </c>
      <c r="E7" s="406">
        <v>32</v>
      </c>
      <c r="F7" s="406">
        <v>3</v>
      </c>
      <c r="G7" s="406">
        <v>57</v>
      </c>
      <c r="H7" s="406">
        <v>33</v>
      </c>
      <c r="I7" s="407">
        <v>35</v>
      </c>
      <c r="J7" s="407">
        <v>90</v>
      </c>
      <c r="K7" s="406">
        <v>2</v>
      </c>
      <c r="L7" s="406">
        <v>1</v>
      </c>
      <c r="M7" s="407">
        <v>3</v>
      </c>
      <c r="N7" s="406">
        <v>0</v>
      </c>
      <c r="O7" s="406">
        <v>480</v>
      </c>
      <c r="P7" s="406">
        <v>855</v>
      </c>
      <c r="Q7" s="406">
        <v>495</v>
      </c>
      <c r="R7" s="407">
        <v>1350</v>
      </c>
      <c r="S7" s="406">
        <v>45</v>
      </c>
      <c r="T7" s="406">
        <v>525</v>
      </c>
      <c r="U7" s="406">
        <v>30</v>
      </c>
      <c r="V7" s="406">
        <v>15</v>
      </c>
      <c r="W7" s="407">
        <v>45</v>
      </c>
      <c r="X7" s="406">
        <v>92</v>
      </c>
      <c r="Y7" s="406">
        <v>1380</v>
      </c>
      <c r="Z7" s="418">
        <v>30</v>
      </c>
      <c r="AA7" s="406">
        <v>23</v>
      </c>
      <c r="AB7" s="406">
        <v>345</v>
      </c>
      <c r="AC7" s="418">
        <v>15</v>
      </c>
      <c r="AD7" s="406">
        <v>4</v>
      </c>
      <c r="AE7" s="406">
        <v>60</v>
      </c>
      <c r="AF7" s="418">
        <v>0</v>
      </c>
      <c r="AG7" s="419">
        <v>24</v>
      </c>
      <c r="AH7" s="419">
        <v>360</v>
      </c>
      <c r="AI7" s="418">
        <v>0</v>
      </c>
      <c r="AJ7" s="419">
        <v>55</v>
      </c>
      <c r="AK7" s="419">
        <v>825</v>
      </c>
      <c r="AL7" s="418">
        <v>0</v>
      </c>
      <c r="AM7" s="406">
        <v>79</v>
      </c>
      <c r="AN7" s="406">
        <v>1185</v>
      </c>
      <c r="AO7" s="418">
        <v>0</v>
      </c>
      <c r="AP7" s="418"/>
      <c r="AQ7" s="418"/>
      <c r="AR7" s="418">
        <f t="shared" si="10"/>
        <v>79</v>
      </c>
      <c r="AS7" s="419">
        <v>24</v>
      </c>
      <c r="AT7" s="419">
        <v>360</v>
      </c>
      <c r="AU7" s="418">
        <v>0</v>
      </c>
      <c r="AV7" s="418"/>
      <c r="AW7" s="418"/>
      <c r="AX7" s="419">
        <v>55</v>
      </c>
      <c r="AY7" s="419">
        <v>825</v>
      </c>
      <c r="AZ7" s="418">
        <v>0</v>
      </c>
      <c r="BA7" s="406">
        <v>79</v>
      </c>
      <c r="BB7" s="406">
        <v>1185</v>
      </c>
      <c r="BC7" s="418">
        <v>0</v>
      </c>
      <c r="BD7" s="418"/>
      <c r="BE7" s="418">
        <f t="shared" si="11"/>
        <v>134</v>
      </c>
      <c r="BF7" s="419">
        <v>0</v>
      </c>
      <c r="BG7" s="419">
        <v>1</v>
      </c>
      <c r="BH7" s="406">
        <v>1</v>
      </c>
      <c r="BI7"/>
      <c r="BJ7"/>
      <c r="BK7"/>
      <c r="BL7"/>
      <c r="BM7"/>
      <c r="BN7"/>
      <c r="BO7"/>
      <c r="BP7" s="377"/>
      <c r="BQ7" s="395">
        <f t="shared" si="0"/>
        <v>110214</v>
      </c>
      <c r="BR7" s="395">
        <f t="shared" si="1"/>
        <v>3673.8</v>
      </c>
      <c r="BS7" s="395">
        <f t="shared" si="2"/>
        <v>55348.799999999996</v>
      </c>
      <c r="BT7" s="395">
        <f t="shared" si="3"/>
        <v>5188.95</v>
      </c>
      <c r="BU7" s="395">
        <f t="shared" si="4"/>
        <v>0</v>
      </c>
      <c r="BV7" s="395">
        <f t="shared" si="5"/>
        <v>5894.9800000000005</v>
      </c>
      <c r="BW7" s="395">
        <f t="shared" si="6"/>
        <v>0</v>
      </c>
      <c r="BX7" s="395">
        <f t="shared" si="7"/>
        <v>11181.3</v>
      </c>
      <c r="BY7" s="395">
        <f t="shared" si="8"/>
        <v>1357.1999999999998</v>
      </c>
      <c r="BZ7" s="395">
        <f t="shared" si="9"/>
        <v>62.4</v>
      </c>
      <c r="CA7" s="395">
        <f t="shared" si="12"/>
        <v>17715.75</v>
      </c>
      <c r="CB7" s="395">
        <f t="shared" si="13"/>
        <v>975</v>
      </c>
      <c r="CC7" s="399">
        <f t="shared" si="14"/>
        <v>211612.18000000002</v>
      </c>
      <c r="CD7" s="231" t="str">
        <f>VLOOKUP(C7,MNS!B:B,1,FALSE)</f>
        <v>Brearley Nursery School</v>
      </c>
    </row>
    <row r="8" spans="1:82" ht="15" hidden="1" x14ac:dyDescent="0.25">
      <c r="A8">
        <v>3301006</v>
      </c>
      <c r="B8">
        <v>1006</v>
      </c>
      <c r="C8" t="s">
        <v>182</v>
      </c>
      <c r="D8" s="406">
        <v>0</v>
      </c>
      <c r="E8" s="406">
        <v>0</v>
      </c>
      <c r="F8" s="406">
        <v>0</v>
      </c>
      <c r="G8" s="406">
        <v>33</v>
      </c>
      <c r="H8" s="406">
        <v>43</v>
      </c>
      <c r="I8" s="407">
        <v>0</v>
      </c>
      <c r="J8" s="407">
        <v>76</v>
      </c>
      <c r="K8" s="406">
        <v>13</v>
      </c>
      <c r="L8" s="406">
        <v>17</v>
      </c>
      <c r="M8" s="407">
        <v>30</v>
      </c>
      <c r="N8" s="406">
        <v>0</v>
      </c>
      <c r="O8" s="406">
        <v>0</v>
      </c>
      <c r="P8" s="406">
        <v>495</v>
      </c>
      <c r="Q8" s="406">
        <v>645</v>
      </c>
      <c r="R8" s="407">
        <v>1140</v>
      </c>
      <c r="S8" s="406">
        <v>0</v>
      </c>
      <c r="T8" s="406">
        <v>0</v>
      </c>
      <c r="U8" s="406">
        <v>195</v>
      </c>
      <c r="V8" s="406">
        <v>255</v>
      </c>
      <c r="W8" s="407">
        <v>450</v>
      </c>
      <c r="X8" s="406">
        <v>14</v>
      </c>
      <c r="Y8" s="406">
        <v>210</v>
      </c>
      <c r="Z8" s="418">
        <v>90</v>
      </c>
      <c r="AA8" s="406">
        <v>6</v>
      </c>
      <c r="AB8" s="406">
        <v>90</v>
      </c>
      <c r="AC8" s="418">
        <v>30</v>
      </c>
      <c r="AD8" s="406">
        <v>9</v>
      </c>
      <c r="AE8" s="406">
        <v>135</v>
      </c>
      <c r="AF8" s="418">
        <v>15</v>
      </c>
      <c r="AG8" s="419">
        <v>0</v>
      </c>
      <c r="AH8" s="419">
        <v>0</v>
      </c>
      <c r="AI8" s="418">
        <v>0</v>
      </c>
      <c r="AJ8" s="419">
        <v>23</v>
      </c>
      <c r="AK8" s="419">
        <v>345</v>
      </c>
      <c r="AL8" s="418">
        <v>45</v>
      </c>
      <c r="AM8" s="406">
        <v>23</v>
      </c>
      <c r="AN8" s="406">
        <v>345</v>
      </c>
      <c r="AO8" s="418">
        <v>45</v>
      </c>
      <c r="AP8" s="418"/>
      <c r="AQ8" s="418"/>
      <c r="AR8" s="418">
        <f t="shared" si="10"/>
        <v>23</v>
      </c>
      <c r="AS8" s="419">
        <v>0</v>
      </c>
      <c r="AT8" s="419">
        <v>0</v>
      </c>
      <c r="AU8" s="418">
        <v>0</v>
      </c>
      <c r="AV8" s="418"/>
      <c r="AW8" s="418"/>
      <c r="AX8" s="419">
        <v>2</v>
      </c>
      <c r="AY8" s="419">
        <v>30</v>
      </c>
      <c r="AZ8" s="418">
        <v>30</v>
      </c>
      <c r="BA8" s="406">
        <v>2</v>
      </c>
      <c r="BB8" s="406">
        <v>30</v>
      </c>
      <c r="BC8" s="418">
        <v>30</v>
      </c>
      <c r="BD8" s="418"/>
      <c r="BE8" s="418">
        <f t="shared" si="11"/>
        <v>4</v>
      </c>
      <c r="BF8" s="419">
        <v>0</v>
      </c>
      <c r="BG8" s="419">
        <v>9</v>
      </c>
      <c r="BH8" s="406">
        <v>9</v>
      </c>
      <c r="BI8"/>
      <c r="BJ8"/>
      <c r="BK8"/>
      <c r="BL8"/>
      <c r="BM8"/>
      <c r="BN8"/>
      <c r="BO8"/>
      <c r="BP8" s="377"/>
      <c r="BQ8" s="395">
        <f t="shared" si="0"/>
        <v>93069.6</v>
      </c>
      <c r="BR8" s="395">
        <f t="shared" si="1"/>
        <v>36738</v>
      </c>
      <c r="BS8" s="395">
        <f t="shared" si="2"/>
        <v>0</v>
      </c>
      <c r="BT8" s="395">
        <f t="shared" si="3"/>
        <v>0</v>
      </c>
      <c r="BU8" s="395">
        <f t="shared" si="4"/>
        <v>0</v>
      </c>
      <c r="BV8" s="395">
        <f t="shared" si="5"/>
        <v>0</v>
      </c>
      <c r="BW8" s="395">
        <f t="shared" si="6"/>
        <v>372.84</v>
      </c>
      <c r="BX8" s="395">
        <f t="shared" si="7"/>
        <v>2379</v>
      </c>
      <c r="BY8" s="395">
        <f t="shared" si="8"/>
        <v>452.4</v>
      </c>
      <c r="BZ8" s="395">
        <f t="shared" si="9"/>
        <v>156</v>
      </c>
      <c r="CA8" s="395">
        <f t="shared" si="12"/>
        <v>5157.75</v>
      </c>
      <c r="CB8" s="395">
        <f t="shared" si="13"/>
        <v>8775</v>
      </c>
      <c r="CC8" s="399">
        <f t="shared" si="14"/>
        <v>147100.59</v>
      </c>
      <c r="CD8" s="231" t="str">
        <f>VLOOKUP(C8,MNS!B:B,1,FALSE)</f>
        <v>Garretts Green Nursery School</v>
      </c>
    </row>
    <row r="9" spans="1:82" ht="15" hidden="1" x14ac:dyDescent="0.25">
      <c r="A9">
        <v>3301008</v>
      </c>
      <c r="B9">
        <v>1008</v>
      </c>
      <c r="C9" t="s">
        <v>183</v>
      </c>
      <c r="D9" s="406">
        <v>0</v>
      </c>
      <c r="E9" s="406">
        <v>0</v>
      </c>
      <c r="F9" s="406">
        <v>0</v>
      </c>
      <c r="G9" s="406">
        <v>35</v>
      </c>
      <c r="H9" s="406">
        <v>31</v>
      </c>
      <c r="I9" s="407">
        <v>0</v>
      </c>
      <c r="J9" s="407">
        <v>66</v>
      </c>
      <c r="K9" s="406">
        <v>16</v>
      </c>
      <c r="L9" s="406">
        <v>19</v>
      </c>
      <c r="M9" s="407">
        <v>35</v>
      </c>
      <c r="N9" s="406">
        <v>0</v>
      </c>
      <c r="O9" s="406">
        <v>0</v>
      </c>
      <c r="P9" s="406">
        <v>525</v>
      </c>
      <c r="Q9" s="406">
        <v>465</v>
      </c>
      <c r="R9" s="407">
        <v>990</v>
      </c>
      <c r="S9" s="406">
        <v>0</v>
      </c>
      <c r="T9" s="406">
        <v>0</v>
      </c>
      <c r="U9" s="406">
        <v>240</v>
      </c>
      <c r="V9" s="406">
        <v>285</v>
      </c>
      <c r="W9" s="407">
        <v>525</v>
      </c>
      <c r="X9" s="406">
        <v>1</v>
      </c>
      <c r="Y9" s="406">
        <v>15</v>
      </c>
      <c r="Z9" s="418">
        <v>0</v>
      </c>
      <c r="AA9" s="406">
        <v>2</v>
      </c>
      <c r="AB9" s="406">
        <v>30</v>
      </c>
      <c r="AC9" s="418">
        <v>0</v>
      </c>
      <c r="AD9" s="406">
        <v>3</v>
      </c>
      <c r="AE9" s="406">
        <v>45</v>
      </c>
      <c r="AF9" s="418">
        <v>45</v>
      </c>
      <c r="AG9" s="419">
        <v>0</v>
      </c>
      <c r="AH9" s="419">
        <v>0</v>
      </c>
      <c r="AI9" s="418">
        <v>0</v>
      </c>
      <c r="AJ9" s="419">
        <v>21</v>
      </c>
      <c r="AK9" s="419">
        <v>315</v>
      </c>
      <c r="AL9" s="418">
        <v>45</v>
      </c>
      <c r="AM9" s="406">
        <v>21</v>
      </c>
      <c r="AN9" s="406">
        <v>315</v>
      </c>
      <c r="AO9" s="418">
        <v>45</v>
      </c>
      <c r="AP9" s="418"/>
      <c r="AQ9" s="418"/>
      <c r="AR9" s="418">
        <f t="shared" si="10"/>
        <v>21</v>
      </c>
      <c r="AS9" s="419">
        <v>0</v>
      </c>
      <c r="AT9" s="419">
        <v>0</v>
      </c>
      <c r="AU9" s="418">
        <v>0</v>
      </c>
      <c r="AV9" s="418"/>
      <c r="AW9" s="418"/>
      <c r="AX9" s="419">
        <v>0</v>
      </c>
      <c r="AY9" s="419">
        <v>0</v>
      </c>
      <c r="AZ9" s="418">
        <v>0</v>
      </c>
      <c r="BA9" s="406">
        <v>0</v>
      </c>
      <c r="BB9" s="406">
        <v>0</v>
      </c>
      <c r="BC9" s="418">
        <v>0</v>
      </c>
      <c r="BD9" s="418"/>
      <c r="BE9" s="418">
        <f t="shared" si="11"/>
        <v>0</v>
      </c>
      <c r="BF9" s="419">
        <v>0</v>
      </c>
      <c r="BG9" s="419">
        <v>1</v>
      </c>
      <c r="BH9" s="406">
        <v>1</v>
      </c>
      <c r="BI9"/>
      <c r="BJ9"/>
      <c r="BK9"/>
      <c r="BL9"/>
      <c r="BM9"/>
      <c r="BN9"/>
      <c r="BO9"/>
      <c r="BP9" s="377"/>
      <c r="BQ9" s="395">
        <f t="shared" si="0"/>
        <v>80823.600000000006</v>
      </c>
      <c r="BR9" s="395">
        <f t="shared" si="1"/>
        <v>42861</v>
      </c>
      <c r="BS9" s="395">
        <f t="shared" si="2"/>
        <v>0</v>
      </c>
      <c r="BT9" s="395">
        <f t="shared" si="3"/>
        <v>0</v>
      </c>
      <c r="BU9" s="395">
        <f t="shared" si="4"/>
        <v>0</v>
      </c>
      <c r="BV9" s="395">
        <f t="shared" si="5"/>
        <v>0</v>
      </c>
      <c r="BW9" s="395">
        <f t="shared" si="6"/>
        <v>0</v>
      </c>
      <c r="BX9" s="395">
        <f t="shared" si="7"/>
        <v>118.95</v>
      </c>
      <c r="BY9" s="395">
        <f t="shared" si="8"/>
        <v>113.1</v>
      </c>
      <c r="BZ9" s="395">
        <f t="shared" si="9"/>
        <v>93.600000000000009</v>
      </c>
      <c r="CA9" s="395">
        <f t="shared" si="12"/>
        <v>4709.25</v>
      </c>
      <c r="CB9" s="395">
        <f t="shared" si="13"/>
        <v>975</v>
      </c>
      <c r="CC9" s="399">
        <f t="shared" si="14"/>
        <v>129694.50000000001</v>
      </c>
      <c r="CD9" s="231" t="str">
        <f>VLOOKUP(C9,MNS!B:B,1,FALSE)</f>
        <v>Perry Beeches Nursery</v>
      </c>
    </row>
    <row r="10" spans="1:82" ht="15" hidden="1" x14ac:dyDescent="0.25">
      <c r="A10">
        <v>3301009</v>
      </c>
      <c r="B10">
        <v>1009</v>
      </c>
      <c r="C10" t="s">
        <v>184</v>
      </c>
      <c r="D10" s="406">
        <v>0</v>
      </c>
      <c r="E10" s="406">
        <v>22</v>
      </c>
      <c r="F10" s="406">
        <v>5</v>
      </c>
      <c r="G10" s="406">
        <v>52</v>
      </c>
      <c r="H10" s="406">
        <v>35</v>
      </c>
      <c r="I10" s="407">
        <v>27</v>
      </c>
      <c r="J10" s="407">
        <v>87</v>
      </c>
      <c r="K10" s="406">
        <v>10</v>
      </c>
      <c r="L10" s="406">
        <v>7</v>
      </c>
      <c r="M10" s="407">
        <v>17</v>
      </c>
      <c r="N10" s="406">
        <v>0</v>
      </c>
      <c r="O10" s="406">
        <v>330</v>
      </c>
      <c r="P10" s="406">
        <v>780</v>
      </c>
      <c r="Q10" s="406">
        <v>525</v>
      </c>
      <c r="R10" s="407">
        <v>1305</v>
      </c>
      <c r="S10" s="406">
        <v>75</v>
      </c>
      <c r="T10" s="406">
        <v>405</v>
      </c>
      <c r="U10" s="406">
        <v>150</v>
      </c>
      <c r="V10" s="406">
        <v>105</v>
      </c>
      <c r="W10" s="407">
        <v>255</v>
      </c>
      <c r="X10" s="406">
        <v>47</v>
      </c>
      <c r="Y10" s="406">
        <v>705</v>
      </c>
      <c r="Z10" s="418">
        <v>120</v>
      </c>
      <c r="AA10" s="406">
        <v>3</v>
      </c>
      <c r="AB10" s="406">
        <v>45</v>
      </c>
      <c r="AC10" s="418">
        <v>30</v>
      </c>
      <c r="AD10" s="406">
        <v>5</v>
      </c>
      <c r="AE10" s="406">
        <v>75</v>
      </c>
      <c r="AF10" s="418">
        <v>30</v>
      </c>
      <c r="AG10" s="419">
        <v>16</v>
      </c>
      <c r="AH10" s="419">
        <v>240</v>
      </c>
      <c r="AI10" s="418">
        <v>0</v>
      </c>
      <c r="AJ10" s="419">
        <v>28</v>
      </c>
      <c r="AK10" s="419">
        <v>420</v>
      </c>
      <c r="AL10" s="418">
        <v>0</v>
      </c>
      <c r="AM10" s="406">
        <v>44</v>
      </c>
      <c r="AN10" s="406">
        <v>660</v>
      </c>
      <c r="AO10" s="418">
        <v>0</v>
      </c>
      <c r="AP10" s="418">
        <v>1</v>
      </c>
      <c r="AQ10" s="418"/>
      <c r="AR10" s="418">
        <f t="shared" si="10"/>
        <v>45</v>
      </c>
      <c r="AS10" s="419">
        <v>14</v>
      </c>
      <c r="AT10" s="419">
        <v>210</v>
      </c>
      <c r="AU10" s="418">
        <v>0</v>
      </c>
      <c r="AV10" s="418"/>
      <c r="AW10" s="418"/>
      <c r="AX10" s="419">
        <v>26</v>
      </c>
      <c r="AY10" s="419">
        <v>390</v>
      </c>
      <c r="AZ10" s="418">
        <v>0</v>
      </c>
      <c r="BA10" s="406">
        <v>40</v>
      </c>
      <c r="BB10" s="406">
        <v>600</v>
      </c>
      <c r="BC10" s="418">
        <v>0</v>
      </c>
      <c r="BD10" s="418"/>
      <c r="BE10" s="418">
        <f t="shared" si="11"/>
        <v>66</v>
      </c>
      <c r="BF10" s="419">
        <v>2</v>
      </c>
      <c r="BG10" s="419">
        <v>5</v>
      </c>
      <c r="BH10" s="406">
        <v>7</v>
      </c>
      <c r="BI10"/>
      <c r="BJ10"/>
      <c r="BK10"/>
      <c r="BL10"/>
      <c r="BM10"/>
      <c r="BN10"/>
      <c r="BO10"/>
      <c r="BP10" s="377"/>
      <c r="BQ10" s="395">
        <f t="shared" si="0"/>
        <v>106540.2</v>
      </c>
      <c r="BR10" s="395">
        <f t="shared" si="1"/>
        <v>20818.2</v>
      </c>
      <c r="BS10" s="395">
        <f t="shared" si="2"/>
        <v>38052.299999999996</v>
      </c>
      <c r="BT10" s="395">
        <f t="shared" si="3"/>
        <v>8648.25</v>
      </c>
      <c r="BU10" s="395">
        <f t="shared" si="4"/>
        <v>0</v>
      </c>
      <c r="BV10" s="395">
        <f t="shared" si="5"/>
        <v>2984.8</v>
      </c>
      <c r="BW10" s="395">
        <f t="shared" si="6"/>
        <v>0</v>
      </c>
      <c r="BX10" s="395">
        <f t="shared" si="7"/>
        <v>6542.25</v>
      </c>
      <c r="BY10" s="395">
        <f t="shared" si="8"/>
        <v>282.75</v>
      </c>
      <c r="BZ10" s="395">
        <f t="shared" si="9"/>
        <v>109.2</v>
      </c>
      <c r="CA10" s="395">
        <f t="shared" si="12"/>
        <v>9867</v>
      </c>
      <c r="CB10" s="395">
        <f t="shared" si="13"/>
        <v>6825</v>
      </c>
      <c r="CC10" s="399">
        <f t="shared" si="14"/>
        <v>200669.94999999998</v>
      </c>
      <c r="CD10" s="231" t="str">
        <f>VLOOKUP(C10,MNS!B:B,1,FALSE)</f>
        <v>St. Thomas Centre Nursery</v>
      </c>
    </row>
    <row r="11" spans="1:82" ht="15" hidden="1" x14ac:dyDescent="0.25">
      <c r="A11">
        <v>3301010</v>
      </c>
      <c r="B11">
        <v>1010</v>
      </c>
      <c r="C11" t="s">
        <v>185</v>
      </c>
      <c r="D11" s="406">
        <v>0</v>
      </c>
      <c r="E11" s="406">
        <v>38</v>
      </c>
      <c r="F11" s="406">
        <v>7</v>
      </c>
      <c r="G11" s="406">
        <v>88</v>
      </c>
      <c r="H11" s="406">
        <v>48</v>
      </c>
      <c r="I11" s="407">
        <v>45</v>
      </c>
      <c r="J11" s="407">
        <v>136</v>
      </c>
      <c r="K11" s="406">
        <v>8</v>
      </c>
      <c r="L11" s="406">
        <v>11</v>
      </c>
      <c r="M11" s="407">
        <v>19</v>
      </c>
      <c r="N11" s="406">
        <v>0</v>
      </c>
      <c r="O11" s="406">
        <v>570</v>
      </c>
      <c r="P11" s="406">
        <v>1320</v>
      </c>
      <c r="Q11" s="406">
        <v>720</v>
      </c>
      <c r="R11" s="407">
        <v>2040</v>
      </c>
      <c r="S11" s="406">
        <v>105</v>
      </c>
      <c r="T11" s="406">
        <v>675</v>
      </c>
      <c r="U11" s="406">
        <v>120</v>
      </c>
      <c r="V11" s="406">
        <v>165</v>
      </c>
      <c r="W11" s="407">
        <v>285</v>
      </c>
      <c r="X11" s="406">
        <v>8</v>
      </c>
      <c r="Y11" s="406">
        <v>120</v>
      </c>
      <c r="Z11" s="418">
        <v>0</v>
      </c>
      <c r="AA11" s="406">
        <v>36</v>
      </c>
      <c r="AB11" s="406">
        <v>540</v>
      </c>
      <c r="AC11" s="418">
        <v>30</v>
      </c>
      <c r="AD11" s="406">
        <v>129</v>
      </c>
      <c r="AE11" s="406">
        <v>1935</v>
      </c>
      <c r="AF11" s="418">
        <v>255</v>
      </c>
      <c r="AG11" s="419">
        <v>9</v>
      </c>
      <c r="AH11" s="419">
        <v>135</v>
      </c>
      <c r="AI11" s="418">
        <v>0</v>
      </c>
      <c r="AJ11" s="419">
        <v>46</v>
      </c>
      <c r="AK11" s="419">
        <v>690</v>
      </c>
      <c r="AL11" s="418">
        <v>60</v>
      </c>
      <c r="AM11" s="406">
        <v>55</v>
      </c>
      <c r="AN11" s="406">
        <v>825</v>
      </c>
      <c r="AO11" s="418">
        <v>60</v>
      </c>
      <c r="AP11" s="418"/>
      <c r="AQ11" s="418"/>
      <c r="AR11" s="418">
        <f t="shared" si="10"/>
        <v>55</v>
      </c>
      <c r="AS11" s="419">
        <v>3</v>
      </c>
      <c r="AT11" s="419">
        <v>45</v>
      </c>
      <c r="AU11" s="418">
        <v>0</v>
      </c>
      <c r="AV11" s="418"/>
      <c r="AW11" s="418"/>
      <c r="AX11" s="419">
        <v>15</v>
      </c>
      <c r="AY11" s="419">
        <v>225</v>
      </c>
      <c r="AZ11" s="418">
        <v>60</v>
      </c>
      <c r="BA11" s="406">
        <v>18</v>
      </c>
      <c r="BB11" s="406">
        <v>270</v>
      </c>
      <c r="BC11" s="418">
        <v>60</v>
      </c>
      <c r="BD11" s="418"/>
      <c r="BE11" s="418">
        <f t="shared" si="11"/>
        <v>33</v>
      </c>
      <c r="BF11" s="419">
        <v>0</v>
      </c>
      <c r="BG11" s="419">
        <v>11</v>
      </c>
      <c r="BH11" s="406">
        <v>11</v>
      </c>
      <c r="BI11"/>
      <c r="BJ11"/>
      <c r="BK11"/>
      <c r="BL11"/>
      <c r="BM11"/>
      <c r="BN11"/>
      <c r="BO11"/>
      <c r="BP11" s="377"/>
      <c r="BQ11" s="395">
        <f t="shared" si="0"/>
        <v>166545.60000000001</v>
      </c>
      <c r="BR11" s="395">
        <f t="shared" si="1"/>
        <v>23267.4</v>
      </c>
      <c r="BS11" s="395">
        <f t="shared" si="2"/>
        <v>65726.7</v>
      </c>
      <c r="BT11" s="395">
        <f t="shared" si="3"/>
        <v>12107.55</v>
      </c>
      <c r="BU11" s="395">
        <f t="shared" si="4"/>
        <v>0</v>
      </c>
      <c r="BV11" s="395">
        <f t="shared" si="5"/>
        <v>1044.68</v>
      </c>
      <c r="BW11" s="395">
        <f t="shared" si="6"/>
        <v>745.68</v>
      </c>
      <c r="BX11" s="395">
        <f t="shared" si="7"/>
        <v>951.6</v>
      </c>
      <c r="BY11" s="395">
        <f t="shared" si="8"/>
        <v>2148.8999999999996</v>
      </c>
      <c r="BZ11" s="395">
        <f t="shared" si="9"/>
        <v>2277.6</v>
      </c>
      <c r="CA11" s="395">
        <f t="shared" si="12"/>
        <v>12333.749999999998</v>
      </c>
      <c r="CB11" s="395">
        <f t="shared" si="13"/>
        <v>10725</v>
      </c>
      <c r="CC11" s="399">
        <f t="shared" si="14"/>
        <v>297874.45999999996</v>
      </c>
      <c r="CD11" s="231" t="str">
        <f>VLOOKUP(C11,MNS!B:B,1,FALSE)</f>
        <v>HIGHFIELD CHILDREN'S CENTRE (NURSERY SCHOOL)</v>
      </c>
    </row>
    <row r="12" spans="1:82" ht="15" hidden="1" x14ac:dyDescent="0.25">
      <c r="A12">
        <v>3301012</v>
      </c>
      <c r="B12">
        <v>1012</v>
      </c>
      <c r="C12" t="s">
        <v>186</v>
      </c>
      <c r="D12" s="406">
        <v>0</v>
      </c>
      <c r="E12" s="406">
        <v>21</v>
      </c>
      <c r="F12" s="406">
        <v>6</v>
      </c>
      <c r="G12" s="406">
        <v>65</v>
      </c>
      <c r="H12" s="406">
        <v>48</v>
      </c>
      <c r="I12" s="407">
        <v>27</v>
      </c>
      <c r="J12" s="407">
        <v>113</v>
      </c>
      <c r="K12" s="406">
        <v>14</v>
      </c>
      <c r="L12" s="406">
        <v>11</v>
      </c>
      <c r="M12" s="407">
        <v>25</v>
      </c>
      <c r="N12" s="406">
        <v>0</v>
      </c>
      <c r="O12" s="406">
        <v>315</v>
      </c>
      <c r="P12" s="406">
        <v>960</v>
      </c>
      <c r="Q12" s="406">
        <v>720</v>
      </c>
      <c r="R12" s="407">
        <v>1680</v>
      </c>
      <c r="S12" s="406">
        <v>90</v>
      </c>
      <c r="T12" s="406">
        <v>405</v>
      </c>
      <c r="U12" s="406">
        <v>210</v>
      </c>
      <c r="V12" s="406">
        <v>159</v>
      </c>
      <c r="W12" s="407">
        <v>369</v>
      </c>
      <c r="X12" s="406">
        <v>21</v>
      </c>
      <c r="Y12" s="406">
        <v>315</v>
      </c>
      <c r="Z12" s="418">
        <v>30</v>
      </c>
      <c r="AA12" s="406">
        <v>31</v>
      </c>
      <c r="AB12" s="406">
        <v>450</v>
      </c>
      <c r="AC12" s="418">
        <v>90</v>
      </c>
      <c r="AD12" s="406">
        <v>21</v>
      </c>
      <c r="AE12" s="406">
        <v>315</v>
      </c>
      <c r="AF12" s="418">
        <v>60</v>
      </c>
      <c r="AG12" s="419">
        <v>15</v>
      </c>
      <c r="AH12" s="419">
        <v>225</v>
      </c>
      <c r="AI12" s="418">
        <v>0</v>
      </c>
      <c r="AJ12" s="419">
        <v>55</v>
      </c>
      <c r="AK12" s="419">
        <v>825</v>
      </c>
      <c r="AL12" s="418">
        <v>135</v>
      </c>
      <c r="AM12" s="406">
        <v>70</v>
      </c>
      <c r="AN12" s="406">
        <v>1050</v>
      </c>
      <c r="AO12" s="418">
        <v>135</v>
      </c>
      <c r="AP12" s="418"/>
      <c r="AQ12" s="418"/>
      <c r="AR12" s="418">
        <f t="shared" si="10"/>
        <v>70</v>
      </c>
      <c r="AS12" s="419">
        <v>0</v>
      </c>
      <c r="AT12" s="419">
        <v>0</v>
      </c>
      <c r="AU12" s="418">
        <v>0</v>
      </c>
      <c r="AV12" s="418"/>
      <c r="AW12" s="418"/>
      <c r="AX12" s="419">
        <v>0</v>
      </c>
      <c r="AY12" s="419">
        <v>0</v>
      </c>
      <c r="AZ12" s="418">
        <v>0</v>
      </c>
      <c r="BA12" s="406">
        <v>0</v>
      </c>
      <c r="BB12" s="406">
        <v>0</v>
      </c>
      <c r="BC12" s="418">
        <v>0</v>
      </c>
      <c r="BD12" s="418"/>
      <c r="BE12" s="418">
        <f t="shared" si="11"/>
        <v>0</v>
      </c>
      <c r="BF12" s="419">
        <v>1</v>
      </c>
      <c r="BG12" s="419">
        <v>2</v>
      </c>
      <c r="BH12" s="406">
        <v>3</v>
      </c>
      <c r="BI12"/>
      <c r="BJ12"/>
      <c r="BK12"/>
      <c r="BL12"/>
      <c r="BM12"/>
      <c r="BN12"/>
      <c r="BO12"/>
      <c r="BP12" s="377"/>
      <c r="BQ12" s="395">
        <f t="shared" si="0"/>
        <v>137155.20000000001</v>
      </c>
      <c r="BR12" s="395">
        <f t="shared" si="1"/>
        <v>30125.16</v>
      </c>
      <c r="BS12" s="395">
        <f t="shared" si="2"/>
        <v>36322.649999999994</v>
      </c>
      <c r="BT12" s="395">
        <f t="shared" si="3"/>
        <v>10377.9</v>
      </c>
      <c r="BU12" s="395">
        <f t="shared" si="4"/>
        <v>0</v>
      </c>
      <c r="BV12" s="395">
        <f t="shared" si="5"/>
        <v>0</v>
      </c>
      <c r="BW12" s="395">
        <f t="shared" si="6"/>
        <v>0</v>
      </c>
      <c r="BX12" s="395">
        <f t="shared" si="7"/>
        <v>2735.85</v>
      </c>
      <c r="BY12" s="395">
        <f t="shared" si="8"/>
        <v>2035.8</v>
      </c>
      <c r="BZ12" s="395">
        <f t="shared" si="9"/>
        <v>390</v>
      </c>
      <c r="CA12" s="395">
        <f t="shared" si="12"/>
        <v>15697.499999999998</v>
      </c>
      <c r="CB12" s="395">
        <f t="shared" si="13"/>
        <v>2925</v>
      </c>
      <c r="CC12" s="399">
        <f t="shared" si="14"/>
        <v>237765.06</v>
      </c>
      <c r="CD12" s="231" t="str">
        <f>VLOOKUP(C12,MNS!B:B,1,FALSE)</f>
        <v>Marsh Hill Nursery School</v>
      </c>
    </row>
    <row r="13" spans="1:82" ht="15" hidden="1" x14ac:dyDescent="0.25">
      <c r="A13">
        <v>3301014</v>
      </c>
      <c r="B13">
        <v>1014</v>
      </c>
      <c r="C13" t="s">
        <v>187</v>
      </c>
      <c r="D13" s="406">
        <v>0</v>
      </c>
      <c r="E13" s="406">
        <v>21</v>
      </c>
      <c r="F13" s="406">
        <v>1</v>
      </c>
      <c r="G13" s="406">
        <v>65</v>
      </c>
      <c r="H13" s="406">
        <v>32</v>
      </c>
      <c r="I13" s="407">
        <v>22</v>
      </c>
      <c r="J13" s="407">
        <v>97</v>
      </c>
      <c r="K13" s="406">
        <v>18</v>
      </c>
      <c r="L13" s="406">
        <v>9</v>
      </c>
      <c r="M13" s="407">
        <v>27</v>
      </c>
      <c r="N13" s="406">
        <v>0</v>
      </c>
      <c r="O13" s="406">
        <v>315</v>
      </c>
      <c r="P13" s="406">
        <v>975</v>
      </c>
      <c r="Q13" s="406">
        <v>450</v>
      </c>
      <c r="R13" s="407">
        <v>1425</v>
      </c>
      <c r="S13" s="406">
        <v>15</v>
      </c>
      <c r="T13" s="406">
        <v>330</v>
      </c>
      <c r="U13" s="406">
        <v>270</v>
      </c>
      <c r="V13" s="406">
        <v>135</v>
      </c>
      <c r="W13" s="407">
        <v>405</v>
      </c>
      <c r="X13" s="406">
        <v>40</v>
      </c>
      <c r="Y13" s="406">
        <v>600</v>
      </c>
      <c r="Z13" s="418">
        <v>75</v>
      </c>
      <c r="AA13" s="406">
        <v>26</v>
      </c>
      <c r="AB13" s="406">
        <v>375</v>
      </c>
      <c r="AC13" s="418">
        <v>75</v>
      </c>
      <c r="AD13" s="406">
        <v>17</v>
      </c>
      <c r="AE13" s="406">
        <v>255</v>
      </c>
      <c r="AF13" s="418">
        <v>15</v>
      </c>
      <c r="AG13" s="419">
        <v>19</v>
      </c>
      <c r="AH13" s="419">
        <v>285</v>
      </c>
      <c r="AI13" s="418">
        <v>0</v>
      </c>
      <c r="AJ13" s="419">
        <v>49</v>
      </c>
      <c r="AK13" s="419">
        <v>735</v>
      </c>
      <c r="AL13" s="418">
        <v>75</v>
      </c>
      <c r="AM13" s="406">
        <v>68</v>
      </c>
      <c r="AN13" s="406">
        <v>1020</v>
      </c>
      <c r="AO13" s="418">
        <v>75</v>
      </c>
      <c r="AP13" s="418"/>
      <c r="AQ13" s="418"/>
      <c r="AR13" s="418">
        <f t="shared" si="10"/>
        <v>68</v>
      </c>
      <c r="AS13" s="419">
        <v>0</v>
      </c>
      <c r="AT13" s="419">
        <v>0</v>
      </c>
      <c r="AU13" s="418">
        <v>0</v>
      </c>
      <c r="AV13" s="418"/>
      <c r="AW13" s="418"/>
      <c r="AX13" s="419">
        <v>29</v>
      </c>
      <c r="AY13" s="419">
        <v>435</v>
      </c>
      <c r="AZ13" s="418">
        <v>60</v>
      </c>
      <c r="BA13" s="406">
        <v>29</v>
      </c>
      <c r="BB13" s="406">
        <v>435</v>
      </c>
      <c r="BC13" s="418">
        <v>60</v>
      </c>
      <c r="BD13" s="418"/>
      <c r="BE13" s="418">
        <f t="shared" si="11"/>
        <v>58</v>
      </c>
      <c r="BF13" s="419">
        <v>1</v>
      </c>
      <c r="BG13" s="419">
        <v>5</v>
      </c>
      <c r="BH13" s="406">
        <v>6</v>
      </c>
      <c r="BI13"/>
      <c r="BJ13"/>
      <c r="BK13"/>
      <c r="BL13"/>
      <c r="BM13"/>
      <c r="BN13"/>
      <c r="BO13"/>
      <c r="BP13" s="377"/>
      <c r="BQ13" s="395">
        <f t="shared" si="0"/>
        <v>116337</v>
      </c>
      <c r="BR13" s="395">
        <f t="shared" si="1"/>
        <v>33064.200000000004</v>
      </c>
      <c r="BS13" s="395">
        <f t="shared" si="2"/>
        <v>36322.649999999994</v>
      </c>
      <c r="BT13" s="395">
        <f t="shared" si="3"/>
        <v>1729.6499999999999</v>
      </c>
      <c r="BU13" s="395">
        <f t="shared" si="4"/>
        <v>0</v>
      </c>
      <c r="BV13" s="395">
        <f t="shared" si="5"/>
        <v>1865.5</v>
      </c>
      <c r="BW13" s="395">
        <f t="shared" si="6"/>
        <v>745.68</v>
      </c>
      <c r="BX13" s="395">
        <f t="shared" si="7"/>
        <v>5352.75</v>
      </c>
      <c r="BY13" s="395">
        <f t="shared" si="8"/>
        <v>1696.4999999999998</v>
      </c>
      <c r="BZ13" s="395">
        <f t="shared" si="9"/>
        <v>280.8</v>
      </c>
      <c r="CA13" s="395">
        <f t="shared" si="12"/>
        <v>15248.999999999998</v>
      </c>
      <c r="CB13" s="395">
        <f t="shared" si="13"/>
        <v>5850</v>
      </c>
      <c r="CC13" s="399">
        <f t="shared" si="14"/>
        <v>218493.72999999998</v>
      </c>
      <c r="CD13" s="231" t="str">
        <f>VLOOKUP(C13,MNS!B:B,1,FALSE)</f>
        <v>West Heath Nursery School</v>
      </c>
    </row>
    <row r="14" spans="1:82" ht="15" hidden="1" x14ac:dyDescent="0.25">
      <c r="A14">
        <v>3301015</v>
      </c>
      <c r="B14">
        <v>1015</v>
      </c>
      <c r="C14" t="s">
        <v>188</v>
      </c>
      <c r="D14" s="406">
        <v>0</v>
      </c>
      <c r="E14" s="406">
        <v>6</v>
      </c>
      <c r="F14" s="406">
        <v>5</v>
      </c>
      <c r="G14" s="406">
        <v>58</v>
      </c>
      <c r="H14" s="406">
        <v>35</v>
      </c>
      <c r="I14" s="407">
        <v>11</v>
      </c>
      <c r="J14" s="407">
        <v>93</v>
      </c>
      <c r="K14" s="406">
        <v>18</v>
      </c>
      <c r="L14" s="406">
        <v>22</v>
      </c>
      <c r="M14" s="407">
        <v>40</v>
      </c>
      <c r="N14" s="406">
        <v>0</v>
      </c>
      <c r="O14" s="406">
        <v>90</v>
      </c>
      <c r="P14" s="406">
        <v>870</v>
      </c>
      <c r="Q14" s="406">
        <v>525</v>
      </c>
      <c r="R14" s="407">
        <v>1395</v>
      </c>
      <c r="S14" s="406">
        <v>75</v>
      </c>
      <c r="T14" s="406">
        <v>165</v>
      </c>
      <c r="U14" s="406">
        <v>270</v>
      </c>
      <c r="V14" s="406">
        <v>330</v>
      </c>
      <c r="W14" s="407">
        <v>600</v>
      </c>
      <c r="X14" s="406">
        <v>10</v>
      </c>
      <c r="Y14" s="406">
        <v>150</v>
      </c>
      <c r="Z14" s="418">
        <v>60</v>
      </c>
      <c r="AA14" s="406">
        <v>10</v>
      </c>
      <c r="AB14" s="406">
        <v>150</v>
      </c>
      <c r="AC14" s="418">
        <v>75</v>
      </c>
      <c r="AD14" s="406">
        <v>6</v>
      </c>
      <c r="AE14" s="406">
        <v>90</v>
      </c>
      <c r="AF14" s="418">
        <v>30</v>
      </c>
      <c r="AG14" s="419">
        <v>6</v>
      </c>
      <c r="AH14" s="419">
        <v>90</v>
      </c>
      <c r="AI14" s="418">
        <v>0</v>
      </c>
      <c r="AJ14" s="419">
        <v>40</v>
      </c>
      <c r="AK14" s="419">
        <v>600</v>
      </c>
      <c r="AL14" s="418">
        <v>120</v>
      </c>
      <c r="AM14" s="406">
        <v>46</v>
      </c>
      <c r="AN14" s="406">
        <v>690</v>
      </c>
      <c r="AO14" s="418">
        <v>120</v>
      </c>
      <c r="AP14" s="418"/>
      <c r="AQ14" s="418"/>
      <c r="AR14" s="418">
        <f t="shared" si="10"/>
        <v>46</v>
      </c>
      <c r="AS14" s="419">
        <v>6</v>
      </c>
      <c r="AT14" s="419">
        <v>90</v>
      </c>
      <c r="AU14" s="418">
        <v>0</v>
      </c>
      <c r="AV14" s="418"/>
      <c r="AW14" s="418"/>
      <c r="AX14" s="419">
        <v>40</v>
      </c>
      <c r="AY14" s="419">
        <v>600</v>
      </c>
      <c r="AZ14" s="418">
        <v>120</v>
      </c>
      <c r="BA14" s="406">
        <v>46</v>
      </c>
      <c r="BB14" s="406">
        <v>690</v>
      </c>
      <c r="BC14" s="418">
        <v>120</v>
      </c>
      <c r="BD14" s="418"/>
      <c r="BE14" s="418">
        <f t="shared" si="11"/>
        <v>86</v>
      </c>
      <c r="BF14" s="419">
        <v>0</v>
      </c>
      <c r="BG14" s="419">
        <v>10</v>
      </c>
      <c r="BH14" s="406">
        <v>10</v>
      </c>
      <c r="BI14"/>
      <c r="BJ14"/>
      <c r="BK14"/>
      <c r="BL14"/>
      <c r="BM14"/>
      <c r="BN14"/>
      <c r="BO14"/>
      <c r="BP14" s="377"/>
      <c r="BQ14" s="395">
        <f t="shared" si="0"/>
        <v>113887.8</v>
      </c>
      <c r="BR14" s="395">
        <f t="shared" si="1"/>
        <v>48984</v>
      </c>
      <c r="BS14" s="395">
        <f t="shared" si="2"/>
        <v>10377.9</v>
      </c>
      <c r="BT14" s="395">
        <f t="shared" si="3"/>
        <v>8648.25</v>
      </c>
      <c r="BU14" s="395">
        <f t="shared" si="4"/>
        <v>0</v>
      </c>
      <c r="BV14" s="395">
        <f t="shared" si="5"/>
        <v>2835.56</v>
      </c>
      <c r="BW14" s="395">
        <f t="shared" si="6"/>
        <v>1491.36</v>
      </c>
      <c r="BX14" s="395">
        <f t="shared" si="7"/>
        <v>1665.3</v>
      </c>
      <c r="BY14" s="395">
        <f t="shared" si="8"/>
        <v>848.24999999999989</v>
      </c>
      <c r="BZ14" s="395">
        <f t="shared" si="9"/>
        <v>124.8</v>
      </c>
      <c r="CA14" s="395">
        <f t="shared" si="12"/>
        <v>10315.5</v>
      </c>
      <c r="CB14" s="395">
        <f t="shared" si="13"/>
        <v>9750</v>
      </c>
      <c r="CC14" s="399">
        <f t="shared" si="14"/>
        <v>208928.71999999994</v>
      </c>
      <c r="CD14" s="231" t="str">
        <f>VLOOKUP(C14,MNS!B:B,1,FALSE)</f>
        <v>Goodway Nursery and CC</v>
      </c>
    </row>
    <row r="15" spans="1:82" ht="15" hidden="1" x14ac:dyDescent="0.25">
      <c r="A15">
        <v>3301016</v>
      </c>
      <c r="B15">
        <v>1016</v>
      </c>
      <c r="C15" t="s">
        <v>189</v>
      </c>
      <c r="D15" s="406">
        <v>0</v>
      </c>
      <c r="E15" s="406">
        <v>10</v>
      </c>
      <c r="F15" s="406">
        <v>6</v>
      </c>
      <c r="G15" s="406">
        <v>39</v>
      </c>
      <c r="H15" s="406">
        <v>39</v>
      </c>
      <c r="I15" s="407">
        <v>16</v>
      </c>
      <c r="J15" s="407">
        <v>78</v>
      </c>
      <c r="K15" s="406">
        <v>13</v>
      </c>
      <c r="L15" s="406">
        <v>17</v>
      </c>
      <c r="M15" s="407">
        <v>30</v>
      </c>
      <c r="N15" s="406">
        <v>0</v>
      </c>
      <c r="O15" s="406">
        <v>150</v>
      </c>
      <c r="P15" s="406">
        <v>585</v>
      </c>
      <c r="Q15" s="406">
        <v>585</v>
      </c>
      <c r="R15" s="407">
        <v>1170</v>
      </c>
      <c r="S15" s="406">
        <v>90</v>
      </c>
      <c r="T15" s="406">
        <v>240</v>
      </c>
      <c r="U15" s="406">
        <v>195</v>
      </c>
      <c r="V15" s="406">
        <v>245</v>
      </c>
      <c r="W15" s="407">
        <v>440</v>
      </c>
      <c r="X15" s="406">
        <v>24</v>
      </c>
      <c r="Y15" s="406">
        <v>360</v>
      </c>
      <c r="Z15" s="418">
        <v>60</v>
      </c>
      <c r="AA15" s="406">
        <v>8</v>
      </c>
      <c r="AB15" s="406">
        <v>120</v>
      </c>
      <c r="AC15" s="418">
        <v>90</v>
      </c>
      <c r="AD15" s="406">
        <v>9</v>
      </c>
      <c r="AE15" s="406">
        <v>135</v>
      </c>
      <c r="AF15" s="418">
        <v>66.5</v>
      </c>
      <c r="AG15" s="419">
        <v>9</v>
      </c>
      <c r="AH15" s="419">
        <v>135</v>
      </c>
      <c r="AI15" s="418">
        <v>0</v>
      </c>
      <c r="AJ15" s="419">
        <v>32</v>
      </c>
      <c r="AK15" s="419">
        <v>480</v>
      </c>
      <c r="AL15" s="418">
        <v>105</v>
      </c>
      <c r="AM15" s="406">
        <v>41</v>
      </c>
      <c r="AN15" s="406">
        <v>615</v>
      </c>
      <c r="AO15" s="418">
        <v>105</v>
      </c>
      <c r="AP15" s="418"/>
      <c r="AQ15" s="418"/>
      <c r="AR15" s="418">
        <f t="shared" si="10"/>
        <v>41</v>
      </c>
      <c r="AS15" s="419">
        <v>9</v>
      </c>
      <c r="AT15" s="419">
        <v>135</v>
      </c>
      <c r="AU15" s="418">
        <v>0</v>
      </c>
      <c r="AV15" s="418"/>
      <c r="AW15" s="418"/>
      <c r="AX15" s="419">
        <v>31</v>
      </c>
      <c r="AY15" s="419">
        <v>465</v>
      </c>
      <c r="AZ15" s="418">
        <v>90</v>
      </c>
      <c r="BA15" s="406">
        <v>40</v>
      </c>
      <c r="BB15" s="406">
        <v>600</v>
      </c>
      <c r="BC15" s="418">
        <v>90</v>
      </c>
      <c r="BD15" s="418"/>
      <c r="BE15" s="418">
        <f t="shared" si="11"/>
        <v>71</v>
      </c>
      <c r="BF15" s="419">
        <v>0</v>
      </c>
      <c r="BG15" s="419">
        <v>0</v>
      </c>
      <c r="BH15" s="406">
        <v>0</v>
      </c>
      <c r="BI15"/>
      <c r="BJ15"/>
      <c r="BK15"/>
      <c r="BL15"/>
      <c r="BM15"/>
      <c r="BN15"/>
      <c r="BO15"/>
      <c r="BP15" s="377"/>
      <c r="BQ15" s="395">
        <f t="shared" si="0"/>
        <v>95518.8</v>
      </c>
      <c r="BR15" s="395">
        <f t="shared" si="1"/>
        <v>35921.599999999999</v>
      </c>
      <c r="BS15" s="395">
        <f t="shared" si="2"/>
        <v>17296.5</v>
      </c>
      <c r="BT15" s="395">
        <f t="shared" si="3"/>
        <v>10377.9</v>
      </c>
      <c r="BU15" s="395">
        <f t="shared" si="4"/>
        <v>0</v>
      </c>
      <c r="BV15" s="395">
        <f t="shared" si="5"/>
        <v>2537.08</v>
      </c>
      <c r="BW15" s="395">
        <f t="shared" si="6"/>
        <v>1118.52</v>
      </c>
      <c r="BX15" s="395">
        <f t="shared" si="7"/>
        <v>3330.6</v>
      </c>
      <c r="BY15" s="395">
        <f t="shared" si="8"/>
        <v>791.69999999999993</v>
      </c>
      <c r="BZ15" s="395">
        <f t="shared" si="9"/>
        <v>209.56</v>
      </c>
      <c r="CA15" s="395">
        <f t="shared" si="12"/>
        <v>9194.25</v>
      </c>
      <c r="CB15" s="395">
        <f t="shared" si="13"/>
        <v>0</v>
      </c>
      <c r="CC15" s="399">
        <f t="shared" si="14"/>
        <v>176296.50999999998</v>
      </c>
      <c r="CD15" s="231" t="str">
        <f>VLOOKUP(C15,MNS!B:B,1,FALSE)</f>
        <v>Kings Norton Nursery School</v>
      </c>
    </row>
    <row r="16" spans="1:82" ht="15" hidden="1" x14ac:dyDescent="0.25">
      <c r="A16">
        <v>3301017</v>
      </c>
      <c r="B16">
        <v>1017</v>
      </c>
      <c r="C16" t="s">
        <v>190</v>
      </c>
      <c r="D16" s="406">
        <v>0</v>
      </c>
      <c r="E16" s="406">
        <v>22</v>
      </c>
      <c r="F16" s="406">
        <v>16</v>
      </c>
      <c r="G16" s="406">
        <v>64</v>
      </c>
      <c r="H16" s="406">
        <v>48</v>
      </c>
      <c r="I16" s="407">
        <v>38</v>
      </c>
      <c r="J16" s="407">
        <v>112</v>
      </c>
      <c r="K16" s="406">
        <v>27</v>
      </c>
      <c r="L16" s="406">
        <v>26</v>
      </c>
      <c r="M16" s="407">
        <v>53</v>
      </c>
      <c r="N16" s="406">
        <v>0</v>
      </c>
      <c r="O16" s="406">
        <v>330</v>
      </c>
      <c r="P16" s="406">
        <v>960</v>
      </c>
      <c r="Q16" s="406">
        <v>705</v>
      </c>
      <c r="R16" s="407">
        <v>1665</v>
      </c>
      <c r="S16" s="406">
        <v>240</v>
      </c>
      <c r="T16" s="406">
        <v>570</v>
      </c>
      <c r="U16" s="406">
        <v>405</v>
      </c>
      <c r="V16" s="406">
        <v>387</v>
      </c>
      <c r="W16" s="407">
        <v>792</v>
      </c>
      <c r="X16" s="406">
        <v>22</v>
      </c>
      <c r="Y16" s="406">
        <v>330</v>
      </c>
      <c r="Z16" s="418">
        <v>90</v>
      </c>
      <c r="AA16" s="406">
        <v>27</v>
      </c>
      <c r="AB16" s="406">
        <v>405</v>
      </c>
      <c r="AC16" s="418">
        <v>120</v>
      </c>
      <c r="AD16" s="406">
        <v>23</v>
      </c>
      <c r="AE16" s="406">
        <v>345</v>
      </c>
      <c r="AF16" s="418">
        <v>120</v>
      </c>
      <c r="AG16" s="419">
        <v>17</v>
      </c>
      <c r="AH16" s="419">
        <v>255</v>
      </c>
      <c r="AI16" s="418">
        <v>0</v>
      </c>
      <c r="AJ16" s="419">
        <v>46</v>
      </c>
      <c r="AK16" s="419">
        <v>690</v>
      </c>
      <c r="AL16" s="418">
        <v>150</v>
      </c>
      <c r="AM16" s="406">
        <v>63</v>
      </c>
      <c r="AN16" s="406">
        <v>945</v>
      </c>
      <c r="AO16" s="418">
        <v>150</v>
      </c>
      <c r="AP16" s="418"/>
      <c r="AQ16" s="418"/>
      <c r="AR16" s="418">
        <f t="shared" si="10"/>
        <v>63</v>
      </c>
      <c r="AS16" s="419">
        <v>16</v>
      </c>
      <c r="AT16" s="419">
        <v>240</v>
      </c>
      <c r="AU16" s="418">
        <v>0</v>
      </c>
      <c r="AV16" s="418"/>
      <c r="AW16" s="418"/>
      <c r="AX16" s="419">
        <v>45</v>
      </c>
      <c r="AY16" s="419">
        <v>675</v>
      </c>
      <c r="AZ16" s="418">
        <v>150</v>
      </c>
      <c r="BA16" s="406">
        <v>61</v>
      </c>
      <c r="BB16" s="406">
        <v>915</v>
      </c>
      <c r="BC16" s="418">
        <v>150</v>
      </c>
      <c r="BD16" s="418"/>
      <c r="BE16" s="418">
        <f t="shared" si="11"/>
        <v>106</v>
      </c>
      <c r="BF16" s="419">
        <v>1</v>
      </c>
      <c r="BG16" s="419">
        <v>11</v>
      </c>
      <c r="BH16" s="406">
        <v>12</v>
      </c>
      <c r="BI16"/>
      <c r="BJ16"/>
      <c r="BK16"/>
      <c r="BL16"/>
      <c r="BM16"/>
      <c r="BN16"/>
      <c r="BO16"/>
      <c r="BP16" s="377"/>
      <c r="BQ16" s="395">
        <f t="shared" si="0"/>
        <v>135930.6</v>
      </c>
      <c r="BR16" s="395">
        <f t="shared" si="1"/>
        <v>64658.880000000005</v>
      </c>
      <c r="BS16" s="395">
        <f t="shared" si="2"/>
        <v>38052.299999999996</v>
      </c>
      <c r="BT16" s="395">
        <f t="shared" si="3"/>
        <v>27674.399999999998</v>
      </c>
      <c r="BU16" s="395">
        <f t="shared" si="4"/>
        <v>0</v>
      </c>
      <c r="BV16" s="395">
        <f t="shared" si="5"/>
        <v>3805.6200000000003</v>
      </c>
      <c r="BW16" s="395">
        <f t="shared" si="6"/>
        <v>1864.2</v>
      </c>
      <c r="BX16" s="395">
        <f t="shared" si="7"/>
        <v>3330.6</v>
      </c>
      <c r="BY16" s="395">
        <f t="shared" si="8"/>
        <v>1979.2499999999998</v>
      </c>
      <c r="BZ16" s="395">
        <f t="shared" si="9"/>
        <v>483.6</v>
      </c>
      <c r="CA16" s="395">
        <f t="shared" si="12"/>
        <v>14127.749999999998</v>
      </c>
      <c r="CB16" s="395">
        <f t="shared" si="13"/>
        <v>11700</v>
      </c>
      <c r="CC16" s="399">
        <f t="shared" si="14"/>
        <v>303607.19999999995</v>
      </c>
      <c r="CD16" s="231" t="str">
        <f>VLOOKUP(C16,MNS!B:B,1,FALSE)</f>
        <v>Allens Croft Nursery School</v>
      </c>
    </row>
    <row r="17" spans="1:82" ht="15" hidden="1" x14ac:dyDescent="0.25">
      <c r="A17">
        <v>3301018</v>
      </c>
      <c r="B17">
        <v>1018</v>
      </c>
      <c r="C17" t="s">
        <v>191</v>
      </c>
      <c r="D17" s="406">
        <v>0</v>
      </c>
      <c r="E17" s="406">
        <v>39</v>
      </c>
      <c r="F17" s="406">
        <v>5</v>
      </c>
      <c r="G17" s="406">
        <v>71</v>
      </c>
      <c r="H17" s="406">
        <v>45</v>
      </c>
      <c r="I17" s="407">
        <v>44</v>
      </c>
      <c r="J17" s="407">
        <v>116</v>
      </c>
      <c r="K17" s="406">
        <v>32</v>
      </c>
      <c r="L17" s="406">
        <v>17</v>
      </c>
      <c r="M17" s="407">
        <v>49</v>
      </c>
      <c r="N17" s="406">
        <v>0</v>
      </c>
      <c r="O17" s="406">
        <v>585</v>
      </c>
      <c r="P17" s="406">
        <v>1065</v>
      </c>
      <c r="Q17" s="406">
        <v>675</v>
      </c>
      <c r="R17" s="407">
        <v>1740</v>
      </c>
      <c r="S17" s="406">
        <v>75</v>
      </c>
      <c r="T17" s="406">
        <v>660</v>
      </c>
      <c r="U17" s="406">
        <v>480</v>
      </c>
      <c r="V17" s="406">
        <v>255</v>
      </c>
      <c r="W17" s="407">
        <v>735</v>
      </c>
      <c r="X17" s="406">
        <v>51</v>
      </c>
      <c r="Y17" s="406">
        <v>765</v>
      </c>
      <c r="Z17" s="418">
        <v>195</v>
      </c>
      <c r="AA17" s="406">
        <v>23</v>
      </c>
      <c r="AB17" s="406">
        <v>345</v>
      </c>
      <c r="AC17" s="418">
        <v>135</v>
      </c>
      <c r="AD17" s="406">
        <v>30</v>
      </c>
      <c r="AE17" s="406">
        <v>450</v>
      </c>
      <c r="AF17" s="418">
        <v>90</v>
      </c>
      <c r="AG17" s="419">
        <v>36</v>
      </c>
      <c r="AH17" s="419">
        <v>540</v>
      </c>
      <c r="AI17" s="418">
        <v>0</v>
      </c>
      <c r="AJ17" s="419">
        <v>67</v>
      </c>
      <c r="AK17" s="419">
        <v>1005</v>
      </c>
      <c r="AL17" s="418">
        <v>225</v>
      </c>
      <c r="AM17" s="406">
        <v>103</v>
      </c>
      <c r="AN17" s="406">
        <v>1545</v>
      </c>
      <c r="AO17" s="418">
        <v>225</v>
      </c>
      <c r="AP17" s="418"/>
      <c r="AQ17" s="418"/>
      <c r="AR17" s="418">
        <f t="shared" si="10"/>
        <v>103</v>
      </c>
      <c r="AS17" s="419">
        <v>36</v>
      </c>
      <c r="AT17" s="419">
        <v>540</v>
      </c>
      <c r="AU17" s="418">
        <v>0</v>
      </c>
      <c r="AV17" s="418"/>
      <c r="AW17" s="418"/>
      <c r="AX17" s="419">
        <v>67</v>
      </c>
      <c r="AY17" s="419">
        <v>1005</v>
      </c>
      <c r="AZ17" s="418">
        <v>225</v>
      </c>
      <c r="BA17" s="406">
        <v>103</v>
      </c>
      <c r="BB17" s="406">
        <v>1545</v>
      </c>
      <c r="BC17" s="418">
        <v>225</v>
      </c>
      <c r="BD17" s="418"/>
      <c r="BE17" s="418">
        <f t="shared" si="11"/>
        <v>170</v>
      </c>
      <c r="BF17" s="419">
        <v>2</v>
      </c>
      <c r="BG17" s="419">
        <v>15</v>
      </c>
      <c r="BH17" s="406">
        <v>17</v>
      </c>
      <c r="BI17"/>
      <c r="BJ17"/>
      <c r="BK17"/>
      <c r="BL17"/>
      <c r="BM17"/>
      <c r="BN17"/>
      <c r="BO17"/>
      <c r="BP17" s="377"/>
      <c r="BQ17" s="395">
        <f t="shared" si="0"/>
        <v>142053.6</v>
      </c>
      <c r="BR17" s="395">
        <f t="shared" si="1"/>
        <v>60005.4</v>
      </c>
      <c r="BS17" s="395">
        <f t="shared" si="2"/>
        <v>67456.349999999991</v>
      </c>
      <c r="BT17" s="395">
        <f t="shared" si="3"/>
        <v>8648.25</v>
      </c>
      <c r="BU17" s="395">
        <f t="shared" si="4"/>
        <v>0</v>
      </c>
      <c r="BV17" s="395">
        <f t="shared" si="5"/>
        <v>6566.56</v>
      </c>
      <c r="BW17" s="395">
        <f t="shared" si="6"/>
        <v>2796.3</v>
      </c>
      <c r="BX17" s="395">
        <f t="shared" si="7"/>
        <v>7612.8</v>
      </c>
      <c r="BY17" s="395">
        <f t="shared" si="8"/>
        <v>1809.6</v>
      </c>
      <c r="BZ17" s="395">
        <f t="shared" si="9"/>
        <v>561.6</v>
      </c>
      <c r="CA17" s="395">
        <f t="shared" si="12"/>
        <v>23097.75</v>
      </c>
      <c r="CB17" s="395">
        <f t="shared" si="13"/>
        <v>16575</v>
      </c>
      <c r="CC17" s="399">
        <f t="shared" si="14"/>
        <v>337183.2099999999</v>
      </c>
      <c r="CD17" s="231" t="str">
        <f>VLOOKUP(C17,MNS!B:B,1,FALSE)</f>
        <v>Rubery Nursery School</v>
      </c>
    </row>
    <row r="18" spans="1:82" ht="15" hidden="1" x14ac:dyDescent="0.25">
      <c r="A18">
        <v>3301019</v>
      </c>
      <c r="B18">
        <v>1019</v>
      </c>
      <c r="C18" t="s">
        <v>192</v>
      </c>
      <c r="D18" s="406">
        <v>0</v>
      </c>
      <c r="E18" s="406">
        <v>15</v>
      </c>
      <c r="F18" s="406">
        <v>8</v>
      </c>
      <c r="G18" s="406">
        <v>74</v>
      </c>
      <c r="H18" s="406">
        <v>31</v>
      </c>
      <c r="I18" s="407">
        <v>23</v>
      </c>
      <c r="J18" s="407">
        <v>105</v>
      </c>
      <c r="K18" s="406">
        <v>15</v>
      </c>
      <c r="L18" s="406">
        <v>6</v>
      </c>
      <c r="M18" s="407">
        <v>21</v>
      </c>
      <c r="N18" s="406">
        <v>0</v>
      </c>
      <c r="O18" s="406">
        <v>225</v>
      </c>
      <c r="P18" s="406">
        <v>1110</v>
      </c>
      <c r="Q18" s="406">
        <v>465</v>
      </c>
      <c r="R18" s="407">
        <v>1575</v>
      </c>
      <c r="S18" s="406">
        <v>120</v>
      </c>
      <c r="T18" s="406">
        <v>345</v>
      </c>
      <c r="U18" s="406">
        <v>225</v>
      </c>
      <c r="V18" s="406">
        <v>90</v>
      </c>
      <c r="W18" s="407">
        <v>315</v>
      </c>
      <c r="X18" s="406">
        <v>27</v>
      </c>
      <c r="Y18" s="406">
        <v>405</v>
      </c>
      <c r="Z18" s="418">
        <v>45</v>
      </c>
      <c r="AA18" s="406">
        <v>23</v>
      </c>
      <c r="AB18" s="406">
        <v>345</v>
      </c>
      <c r="AC18" s="418">
        <v>75</v>
      </c>
      <c r="AD18" s="406">
        <v>52</v>
      </c>
      <c r="AE18" s="406">
        <v>780</v>
      </c>
      <c r="AF18" s="418">
        <v>90</v>
      </c>
      <c r="AG18" s="419">
        <v>10</v>
      </c>
      <c r="AH18" s="419">
        <v>150</v>
      </c>
      <c r="AI18" s="418">
        <v>0</v>
      </c>
      <c r="AJ18" s="419">
        <v>33</v>
      </c>
      <c r="AK18" s="419">
        <v>495</v>
      </c>
      <c r="AL18" s="418">
        <v>0</v>
      </c>
      <c r="AM18" s="406">
        <v>43</v>
      </c>
      <c r="AN18" s="406">
        <v>645</v>
      </c>
      <c r="AO18" s="418">
        <v>0</v>
      </c>
      <c r="AP18" s="418"/>
      <c r="AQ18" s="418"/>
      <c r="AR18" s="418">
        <f t="shared" si="10"/>
        <v>43</v>
      </c>
      <c r="AS18" s="419">
        <v>0</v>
      </c>
      <c r="AT18" s="419">
        <v>0</v>
      </c>
      <c r="AU18" s="418">
        <v>0</v>
      </c>
      <c r="AV18" s="418"/>
      <c r="AW18" s="418"/>
      <c r="AX18" s="419">
        <v>4</v>
      </c>
      <c r="AY18" s="419">
        <v>60</v>
      </c>
      <c r="AZ18" s="418">
        <v>0</v>
      </c>
      <c r="BA18" s="406">
        <v>4</v>
      </c>
      <c r="BB18" s="406">
        <v>60</v>
      </c>
      <c r="BC18" s="418">
        <v>0</v>
      </c>
      <c r="BD18" s="418"/>
      <c r="BE18" s="418">
        <f t="shared" si="11"/>
        <v>8</v>
      </c>
      <c r="BF18" s="419">
        <v>0</v>
      </c>
      <c r="BG18" s="419">
        <v>1</v>
      </c>
      <c r="BH18" s="406">
        <v>1</v>
      </c>
      <c r="BI18"/>
      <c r="BJ18"/>
      <c r="BK18"/>
      <c r="BL18"/>
      <c r="BM18"/>
      <c r="BN18"/>
      <c r="BO18"/>
      <c r="BP18" s="377"/>
      <c r="BQ18" s="395">
        <f t="shared" si="0"/>
        <v>128583</v>
      </c>
      <c r="BR18" s="395">
        <f t="shared" si="1"/>
        <v>25716.600000000002</v>
      </c>
      <c r="BS18" s="395">
        <f t="shared" si="2"/>
        <v>25944.749999999996</v>
      </c>
      <c r="BT18" s="395">
        <f t="shared" si="3"/>
        <v>13837.199999999999</v>
      </c>
      <c r="BU18" s="395">
        <f t="shared" si="4"/>
        <v>0</v>
      </c>
      <c r="BV18" s="395">
        <f t="shared" si="5"/>
        <v>298.48</v>
      </c>
      <c r="BW18" s="395">
        <f t="shared" si="6"/>
        <v>0</v>
      </c>
      <c r="BX18" s="395">
        <f t="shared" si="7"/>
        <v>3568.5</v>
      </c>
      <c r="BY18" s="395">
        <f t="shared" si="8"/>
        <v>1583.3999999999999</v>
      </c>
      <c r="BZ18" s="395">
        <f t="shared" si="9"/>
        <v>904.80000000000007</v>
      </c>
      <c r="CA18" s="395">
        <f t="shared" si="12"/>
        <v>9642.75</v>
      </c>
      <c r="CB18" s="395">
        <f t="shared" si="13"/>
        <v>975</v>
      </c>
      <c r="CC18" s="399">
        <f t="shared" si="14"/>
        <v>211054.48</v>
      </c>
      <c r="CD18" s="231" t="str">
        <f>VLOOKUP(C18,MNS!B:B,1,FALSE)</f>
        <v>Washwood Heath Nursery School</v>
      </c>
    </row>
    <row r="19" spans="1:82" ht="15" hidden="1" x14ac:dyDescent="0.25">
      <c r="A19">
        <v>3301020</v>
      </c>
      <c r="B19">
        <v>1020</v>
      </c>
      <c r="C19" t="s">
        <v>193</v>
      </c>
      <c r="D19" s="406">
        <v>2</v>
      </c>
      <c r="E19" s="406">
        <v>53</v>
      </c>
      <c r="F19" s="406">
        <v>18</v>
      </c>
      <c r="G19" s="406">
        <v>90</v>
      </c>
      <c r="H19" s="406">
        <v>53</v>
      </c>
      <c r="I19" s="407">
        <v>71</v>
      </c>
      <c r="J19" s="407">
        <v>143</v>
      </c>
      <c r="K19" s="406">
        <v>24</v>
      </c>
      <c r="L19" s="406">
        <v>17</v>
      </c>
      <c r="M19" s="407">
        <v>41</v>
      </c>
      <c r="N19" s="406">
        <v>30</v>
      </c>
      <c r="O19" s="406">
        <v>795</v>
      </c>
      <c r="P19" s="406">
        <v>1350</v>
      </c>
      <c r="Q19" s="406">
        <v>795</v>
      </c>
      <c r="R19" s="407">
        <v>2145</v>
      </c>
      <c r="S19" s="406">
        <v>270</v>
      </c>
      <c r="T19" s="406">
        <v>1065</v>
      </c>
      <c r="U19" s="406">
        <v>360</v>
      </c>
      <c r="V19" s="406">
        <v>255</v>
      </c>
      <c r="W19" s="407">
        <v>615</v>
      </c>
      <c r="X19" s="406">
        <v>73</v>
      </c>
      <c r="Y19" s="406">
        <v>1095</v>
      </c>
      <c r="Z19" s="418">
        <v>135</v>
      </c>
      <c r="AA19" s="406">
        <v>60</v>
      </c>
      <c r="AB19" s="406">
        <v>900</v>
      </c>
      <c r="AC19" s="418">
        <v>165</v>
      </c>
      <c r="AD19" s="406">
        <v>49</v>
      </c>
      <c r="AE19" s="406">
        <v>735</v>
      </c>
      <c r="AF19" s="418">
        <v>165</v>
      </c>
      <c r="AG19" s="419">
        <v>47</v>
      </c>
      <c r="AH19" s="419">
        <v>705</v>
      </c>
      <c r="AI19" s="418">
        <v>0</v>
      </c>
      <c r="AJ19" s="419">
        <v>72</v>
      </c>
      <c r="AK19" s="419">
        <v>1080</v>
      </c>
      <c r="AL19" s="418">
        <v>105</v>
      </c>
      <c r="AM19" s="406">
        <v>119</v>
      </c>
      <c r="AN19" s="406">
        <v>1785</v>
      </c>
      <c r="AO19" s="418">
        <v>105</v>
      </c>
      <c r="AP19" s="418"/>
      <c r="AQ19" s="418"/>
      <c r="AR19" s="418">
        <f t="shared" si="10"/>
        <v>119</v>
      </c>
      <c r="AS19" s="419">
        <v>46</v>
      </c>
      <c r="AT19" s="419">
        <v>690</v>
      </c>
      <c r="AU19" s="418">
        <v>0</v>
      </c>
      <c r="AV19" s="418"/>
      <c r="AW19" s="418"/>
      <c r="AX19" s="419">
        <v>71</v>
      </c>
      <c r="AY19" s="419">
        <v>1065</v>
      </c>
      <c r="AZ19" s="418">
        <v>105</v>
      </c>
      <c r="BA19" s="406">
        <v>117</v>
      </c>
      <c r="BB19" s="406">
        <v>1755</v>
      </c>
      <c r="BC19" s="418">
        <v>105</v>
      </c>
      <c r="BD19" s="418"/>
      <c r="BE19" s="418">
        <f t="shared" si="11"/>
        <v>188</v>
      </c>
      <c r="BF19" s="419">
        <v>2</v>
      </c>
      <c r="BG19" s="419">
        <v>9</v>
      </c>
      <c r="BH19" s="406">
        <v>11</v>
      </c>
      <c r="BI19"/>
      <c r="BJ19"/>
      <c r="BK19"/>
      <c r="BL19"/>
      <c r="BM19"/>
      <c r="BN19"/>
      <c r="BO19"/>
      <c r="BP19" s="377"/>
      <c r="BQ19" s="395">
        <f t="shared" si="0"/>
        <v>175117.80000000002</v>
      </c>
      <c r="BR19" s="395">
        <f t="shared" si="1"/>
        <v>50208.6</v>
      </c>
      <c r="BS19" s="395">
        <f t="shared" si="2"/>
        <v>91671.45</v>
      </c>
      <c r="BT19" s="395">
        <f t="shared" si="3"/>
        <v>31133.699999999997</v>
      </c>
      <c r="BU19" s="395">
        <f t="shared" si="4"/>
        <v>4793.0999999999995</v>
      </c>
      <c r="BV19" s="395">
        <f t="shared" si="5"/>
        <v>8208.2000000000007</v>
      </c>
      <c r="BW19" s="395">
        <f t="shared" si="6"/>
        <v>1304.94</v>
      </c>
      <c r="BX19" s="395">
        <f t="shared" si="7"/>
        <v>9753.9</v>
      </c>
      <c r="BY19" s="395">
        <f t="shared" si="8"/>
        <v>4015.0499999999997</v>
      </c>
      <c r="BZ19" s="395">
        <f t="shared" si="9"/>
        <v>936</v>
      </c>
      <c r="CA19" s="395">
        <f t="shared" si="12"/>
        <v>26685.749999999996</v>
      </c>
      <c r="CB19" s="395">
        <f t="shared" si="13"/>
        <v>10725</v>
      </c>
      <c r="CC19" s="399">
        <f t="shared" si="14"/>
        <v>414553.49000000005</v>
      </c>
      <c r="CD19" s="231" t="str">
        <f>VLOOKUP(C19,MNS!B:B,1,FALSE)</f>
        <v>Weoley Castle Nursery School</v>
      </c>
    </row>
    <row r="20" spans="1:82" ht="15" hidden="1" x14ac:dyDescent="0.25">
      <c r="A20">
        <v>3301021</v>
      </c>
      <c r="B20">
        <v>1021</v>
      </c>
      <c r="C20" t="s">
        <v>194</v>
      </c>
      <c r="D20" s="406">
        <v>0</v>
      </c>
      <c r="E20" s="406">
        <v>21</v>
      </c>
      <c r="F20" s="406">
        <v>8</v>
      </c>
      <c r="G20" s="406">
        <v>25</v>
      </c>
      <c r="H20" s="406">
        <v>20</v>
      </c>
      <c r="I20" s="407">
        <v>29</v>
      </c>
      <c r="J20" s="407">
        <v>45</v>
      </c>
      <c r="K20" s="406">
        <v>3</v>
      </c>
      <c r="L20" s="406">
        <v>5</v>
      </c>
      <c r="M20" s="407">
        <v>8</v>
      </c>
      <c r="N20" s="406">
        <v>0</v>
      </c>
      <c r="O20" s="406">
        <v>315</v>
      </c>
      <c r="P20" s="406">
        <v>375</v>
      </c>
      <c r="Q20" s="406">
        <v>300</v>
      </c>
      <c r="R20" s="407">
        <v>675</v>
      </c>
      <c r="S20" s="406">
        <v>120</v>
      </c>
      <c r="T20" s="406">
        <v>435</v>
      </c>
      <c r="U20" s="406">
        <v>45</v>
      </c>
      <c r="V20" s="406">
        <v>75</v>
      </c>
      <c r="W20" s="407">
        <v>120</v>
      </c>
      <c r="X20" s="406">
        <v>7</v>
      </c>
      <c r="Y20" s="406">
        <v>105</v>
      </c>
      <c r="Z20" s="418">
        <v>15</v>
      </c>
      <c r="AA20" s="406">
        <v>13</v>
      </c>
      <c r="AB20" s="406">
        <v>195</v>
      </c>
      <c r="AC20" s="418">
        <v>15</v>
      </c>
      <c r="AD20" s="406">
        <v>22</v>
      </c>
      <c r="AE20" s="406">
        <v>330</v>
      </c>
      <c r="AF20" s="418">
        <v>60</v>
      </c>
      <c r="AG20" s="419">
        <v>18</v>
      </c>
      <c r="AH20" s="419">
        <v>270</v>
      </c>
      <c r="AI20" s="418">
        <v>0</v>
      </c>
      <c r="AJ20" s="419">
        <v>15</v>
      </c>
      <c r="AK20" s="419">
        <v>225</v>
      </c>
      <c r="AL20" s="418">
        <v>15</v>
      </c>
      <c r="AM20" s="406">
        <v>33</v>
      </c>
      <c r="AN20" s="406">
        <v>495</v>
      </c>
      <c r="AO20" s="418">
        <v>15</v>
      </c>
      <c r="AP20" s="418"/>
      <c r="AQ20" s="418"/>
      <c r="AR20" s="418">
        <f t="shared" si="10"/>
        <v>33</v>
      </c>
      <c r="AS20" s="419">
        <v>17</v>
      </c>
      <c r="AT20" s="419">
        <v>255</v>
      </c>
      <c r="AU20" s="418">
        <v>0</v>
      </c>
      <c r="AV20" s="418"/>
      <c r="AW20" s="418"/>
      <c r="AX20" s="419">
        <v>15</v>
      </c>
      <c r="AY20" s="419">
        <v>225</v>
      </c>
      <c r="AZ20" s="418">
        <v>15</v>
      </c>
      <c r="BA20" s="406">
        <v>32</v>
      </c>
      <c r="BB20" s="406">
        <v>480</v>
      </c>
      <c r="BC20" s="418">
        <v>15</v>
      </c>
      <c r="BD20" s="418"/>
      <c r="BE20" s="418">
        <f t="shared" si="11"/>
        <v>47</v>
      </c>
      <c r="BF20" s="419">
        <v>0</v>
      </c>
      <c r="BG20" s="419">
        <v>0</v>
      </c>
      <c r="BH20" s="406">
        <v>0</v>
      </c>
      <c r="BI20"/>
      <c r="BJ20"/>
      <c r="BK20"/>
      <c r="BL20"/>
      <c r="BM20"/>
      <c r="BN20"/>
      <c r="BO20"/>
      <c r="BP20" s="377"/>
      <c r="BQ20" s="395">
        <f t="shared" si="0"/>
        <v>55107</v>
      </c>
      <c r="BR20" s="395">
        <f t="shared" si="1"/>
        <v>9796.8000000000011</v>
      </c>
      <c r="BS20" s="395">
        <f t="shared" si="2"/>
        <v>36322.649999999994</v>
      </c>
      <c r="BT20" s="395">
        <f t="shared" si="3"/>
        <v>13837.199999999999</v>
      </c>
      <c r="BU20" s="395">
        <f t="shared" si="4"/>
        <v>0</v>
      </c>
      <c r="BV20" s="395">
        <f t="shared" si="5"/>
        <v>2313.2200000000003</v>
      </c>
      <c r="BW20" s="395">
        <f t="shared" si="6"/>
        <v>186.42</v>
      </c>
      <c r="BX20" s="395">
        <f t="shared" si="7"/>
        <v>951.6</v>
      </c>
      <c r="BY20" s="395">
        <f t="shared" si="8"/>
        <v>791.69999999999993</v>
      </c>
      <c r="BZ20" s="395">
        <f t="shared" si="9"/>
        <v>405.6</v>
      </c>
      <c r="CA20" s="395">
        <f t="shared" si="12"/>
        <v>7400.2499999999991</v>
      </c>
      <c r="CB20" s="395">
        <f t="shared" si="13"/>
        <v>0</v>
      </c>
      <c r="CC20" s="399">
        <f t="shared" si="14"/>
        <v>127112.44</v>
      </c>
      <c r="CD20" s="231" t="str">
        <f>VLOOKUP(C20,MNS!B:B,1,FALSE)</f>
        <v>Highters Heath Nursery School</v>
      </c>
    </row>
    <row r="21" spans="1:82" ht="15" hidden="1" x14ac:dyDescent="0.25">
      <c r="A21">
        <v>3301022</v>
      </c>
      <c r="B21">
        <v>1022</v>
      </c>
      <c r="C21" t="s">
        <v>195</v>
      </c>
      <c r="D21" s="406">
        <v>0</v>
      </c>
      <c r="E21" s="406">
        <v>15</v>
      </c>
      <c r="F21" s="406">
        <v>13</v>
      </c>
      <c r="G21" s="406">
        <v>49</v>
      </c>
      <c r="H21" s="406">
        <v>26</v>
      </c>
      <c r="I21" s="407">
        <v>28</v>
      </c>
      <c r="J21" s="407">
        <v>75</v>
      </c>
      <c r="K21" s="406">
        <v>14</v>
      </c>
      <c r="L21" s="406">
        <v>8</v>
      </c>
      <c r="M21" s="407">
        <v>22</v>
      </c>
      <c r="N21" s="406">
        <v>0</v>
      </c>
      <c r="O21" s="406">
        <v>225</v>
      </c>
      <c r="P21" s="406">
        <v>735</v>
      </c>
      <c r="Q21" s="406">
        <v>375</v>
      </c>
      <c r="R21" s="407">
        <v>1110</v>
      </c>
      <c r="S21" s="406">
        <v>195</v>
      </c>
      <c r="T21" s="406">
        <v>420</v>
      </c>
      <c r="U21" s="406">
        <v>210</v>
      </c>
      <c r="V21" s="406">
        <v>120</v>
      </c>
      <c r="W21" s="407">
        <v>330</v>
      </c>
      <c r="X21" s="406">
        <v>24</v>
      </c>
      <c r="Y21" s="406">
        <v>345</v>
      </c>
      <c r="Z21" s="418">
        <v>105</v>
      </c>
      <c r="AA21" s="406">
        <v>19</v>
      </c>
      <c r="AB21" s="406">
        <v>285</v>
      </c>
      <c r="AC21" s="418">
        <v>30</v>
      </c>
      <c r="AD21" s="406">
        <v>47</v>
      </c>
      <c r="AE21" s="406">
        <v>705</v>
      </c>
      <c r="AF21" s="418">
        <v>105</v>
      </c>
      <c r="AG21" s="419">
        <v>12</v>
      </c>
      <c r="AH21" s="419">
        <v>180</v>
      </c>
      <c r="AI21" s="418">
        <v>0</v>
      </c>
      <c r="AJ21" s="419">
        <v>32</v>
      </c>
      <c r="AK21" s="419">
        <v>480</v>
      </c>
      <c r="AL21" s="418">
        <v>90</v>
      </c>
      <c r="AM21" s="406">
        <v>44</v>
      </c>
      <c r="AN21" s="406">
        <v>660</v>
      </c>
      <c r="AO21" s="418">
        <v>90</v>
      </c>
      <c r="AP21" s="418"/>
      <c r="AQ21" s="418"/>
      <c r="AR21" s="418">
        <f t="shared" si="10"/>
        <v>44</v>
      </c>
      <c r="AS21" s="419">
        <v>0</v>
      </c>
      <c r="AT21" s="419">
        <v>0</v>
      </c>
      <c r="AU21" s="418">
        <v>0</v>
      </c>
      <c r="AV21" s="418"/>
      <c r="AW21" s="418"/>
      <c r="AX21" s="419">
        <v>17</v>
      </c>
      <c r="AY21" s="419">
        <v>255</v>
      </c>
      <c r="AZ21" s="418">
        <v>90</v>
      </c>
      <c r="BA21" s="406">
        <v>17</v>
      </c>
      <c r="BB21" s="406">
        <v>255</v>
      </c>
      <c r="BC21" s="418">
        <v>90</v>
      </c>
      <c r="BD21" s="418"/>
      <c r="BE21" s="418">
        <f t="shared" si="11"/>
        <v>34</v>
      </c>
      <c r="BF21" s="419">
        <v>1</v>
      </c>
      <c r="BG21" s="419">
        <v>4</v>
      </c>
      <c r="BH21" s="406">
        <v>5</v>
      </c>
      <c r="BI21"/>
      <c r="BJ21"/>
      <c r="BK21"/>
      <c r="BL21"/>
      <c r="BM21"/>
      <c r="BN21"/>
      <c r="BO21"/>
      <c r="BP21" s="377"/>
      <c r="BQ21" s="395">
        <f t="shared" si="0"/>
        <v>90620.400000000009</v>
      </c>
      <c r="BR21" s="395">
        <f t="shared" si="1"/>
        <v>26941.200000000001</v>
      </c>
      <c r="BS21" s="395">
        <f t="shared" si="2"/>
        <v>25944.749999999996</v>
      </c>
      <c r="BT21" s="395">
        <f t="shared" si="3"/>
        <v>22485.449999999997</v>
      </c>
      <c r="BU21" s="395">
        <f t="shared" si="4"/>
        <v>0</v>
      </c>
      <c r="BV21" s="395">
        <f t="shared" si="5"/>
        <v>820.82</v>
      </c>
      <c r="BW21" s="395">
        <f t="shared" si="6"/>
        <v>1118.52</v>
      </c>
      <c r="BX21" s="395">
        <f t="shared" si="7"/>
        <v>3568.5</v>
      </c>
      <c r="BY21" s="395">
        <f t="shared" si="8"/>
        <v>1187.55</v>
      </c>
      <c r="BZ21" s="395">
        <f t="shared" si="9"/>
        <v>842.4</v>
      </c>
      <c r="CA21" s="395">
        <f t="shared" si="12"/>
        <v>9867</v>
      </c>
      <c r="CB21" s="395">
        <f t="shared" si="13"/>
        <v>4875</v>
      </c>
      <c r="CC21" s="399">
        <f t="shared" si="14"/>
        <v>188271.58999999997</v>
      </c>
      <c r="CD21" s="231" t="str">
        <f>VLOOKUP(C21,MNS!B:B,1,FALSE)</f>
        <v>Gracelands Nursery School</v>
      </c>
    </row>
    <row r="22" spans="1:82" ht="15" hidden="1" x14ac:dyDescent="0.25">
      <c r="A22">
        <v>3301023</v>
      </c>
      <c r="B22">
        <v>1023</v>
      </c>
      <c r="C22" t="s">
        <v>196</v>
      </c>
      <c r="D22" s="406">
        <v>0</v>
      </c>
      <c r="E22" s="406">
        <v>18</v>
      </c>
      <c r="F22" s="406">
        <v>8</v>
      </c>
      <c r="G22" s="406">
        <v>49</v>
      </c>
      <c r="H22" s="406">
        <v>38</v>
      </c>
      <c r="I22" s="407">
        <v>26</v>
      </c>
      <c r="J22" s="407">
        <v>87</v>
      </c>
      <c r="K22" s="406">
        <v>6</v>
      </c>
      <c r="L22" s="406">
        <v>3</v>
      </c>
      <c r="M22" s="407">
        <v>9</v>
      </c>
      <c r="N22" s="406">
        <v>0</v>
      </c>
      <c r="O22" s="406">
        <v>270</v>
      </c>
      <c r="P22" s="406">
        <v>735</v>
      </c>
      <c r="Q22" s="406">
        <v>570</v>
      </c>
      <c r="R22" s="407">
        <v>1305</v>
      </c>
      <c r="S22" s="406">
        <v>120</v>
      </c>
      <c r="T22" s="406">
        <v>390</v>
      </c>
      <c r="U22" s="406">
        <v>90</v>
      </c>
      <c r="V22" s="406">
        <v>45</v>
      </c>
      <c r="W22" s="407">
        <v>135</v>
      </c>
      <c r="X22" s="406">
        <v>10</v>
      </c>
      <c r="Y22" s="406">
        <v>150</v>
      </c>
      <c r="Z22" s="418">
        <v>0</v>
      </c>
      <c r="AA22" s="406">
        <v>30</v>
      </c>
      <c r="AB22" s="406">
        <v>450</v>
      </c>
      <c r="AC22" s="418">
        <v>15</v>
      </c>
      <c r="AD22" s="406">
        <v>57</v>
      </c>
      <c r="AE22" s="406">
        <v>855</v>
      </c>
      <c r="AF22" s="418">
        <v>105</v>
      </c>
      <c r="AG22" s="419">
        <v>16</v>
      </c>
      <c r="AH22" s="419">
        <v>240</v>
      </c>
      <c r="AI22" s="418">
        <v>0</v>
      </c>
      <c r="AJ22" s="419">
        <v>39</v>
      </c>
      <c r="AK22" s="419">
        <v>585</v>
      </c>
      <c r="AL22" s="418">
        <v>15</v>
      </c>
      <c r="AM22" s="406">
        <v>55</v>
      </c>
      <c r="AN22" s="406">
        <v>825</v>
      </c>
      <c r="AO22" s="418">
        <v>15</v>
      </c>
      <c r="AP22" s="418"/>
      <c r="AQ22" s="418"/>
      <c r="AR22" s="418">
        <f t="shared" si="10"/>
        <v>55</v>
      </c>
      <c r="AS22" s="419">
        <v>5</v>
      </c>
      <c r="AT22" s="419">
        <v>75</v>
      </c>
      <c r="AU22" s="418">
        <v>0</v>
      </c>
      <c r="AV22" s="418"/>
      <c r="AW22" s="418"/>
      <c r="AX22" s="419">
        <v>13</v>
      </c>
      <c r="AY22" s="419">
        <v>195</v>
      </c>
      <c r="AZ22" s="418">
        <v>15</v>
      </c>
      <c r="BA22" s="406">
        <v>18</v>
      </c>
      <c r="BB22" s="406">
        <v>270</v>
      </c>
      <c r="BC22" s="418">
        <v>15</v>
      </c>
      <c r="BD22" s="418"/>
      <c r="BE22" s="418">
        <f t="shared" si="11"/>
        <v>31</v>
      </c>
      <c r="BF22" s="419">
        <v>1</v>
      </c>
      <c r="BG22" s="419">
        <v>7</v>
      </c>
      <c r="BH22" s="406">
        <v>8</v>
      </c>
      <c r="BI22"/>
      <c r="BJ22"/>
      <c r="BK22"/>
      <c r="BL22"/>
      <c r="BM22"/>
      <c r="BN22"/>
      <c r="BO22"/>
      <c r="BP22" s="377"/>
      <c r="BQ22" s="395">
        <f t="shared" si="0"/>
        <v>106540.2</v>
      </c>
      <c r="BR22" s="395">
        <f t="shared" si="1"/>
        <v>11021.4</v>
      </c>
      <c r="BS22" s="395">
        <f t="shared" si="2"/>
        <v>31133.699999999997</v>
      </c>
      <c r="BT22" s="395">
        <f t="shared" si="3"/>
        <v>13837.199999999999</v>
      </c>
      <c r="BU22" s="395">
        <f t="shared" si="4"/>
        <v>0</v>
      </c>
      <c r="BV22" s="395">
        <f t="shared" si="5"/>
        <v>1268.54</v>
      </c>
      <c r="BW22" s="395">
        <f t="shared" si="6"/>
        <v>186.42</v>
      </c>
      <c r="BX22" s="395">
        <f t="shared" si="7"/>
        <v>1189.5</v>
      </c>
      <c r="BY22" s="395">
        <f t="shared" si="8"/>
        <v>1753.05</v>
      </c>
      <c r="BZ22" s="395">
        <f t="shared" si="9"/>
        <v>998.4</v>
      </c>
      <c r="CA22" s="395">
        <f t="shared" si="12"/>
        <v>12333.749999999998</v>
      </c>
      <c r="CB22" s="395">
        <f t="shared" si="13"/>
        <v>7800</v>
      </c>
      <c r="CC22" s="399">
        <f t="shared" si="14"/>
        <v>188062.16</v>
      </c>
      <c r="CD22" s="231" t="str">
        <f>VLOOKUP(C22,MNS!B:B,1,FALSE)</f>
        <v>Jakeman Nursery School</v>
      </c>
    </row>
    <row r="23" spans="1:82" ht="15" hidden="1" x14ac:dyDescent="0.25">
      <c r="A23">
        <v>3301024</v>
      </c>
      <c r="B23">
        <v>1024</v>
      </c>
      <c r="C23" t="s">
        <v>197</v>
      </c>
      <c r="D23" s="406">
        <v>0</v>
      </c>
      <c r="E23" s="406">
        <v>30</v>
      </c>
      <c r="F23" s="406">
        <v>6</v>
      </c>
      <c r="G23" s="406">
        <v>42</v>
      </c>
      <c r="H23" s="406">
        <v>22</v>
      </c>
      <c r="I23" s="407">
        <v>36</v>
      </c>
      <c r="J23" s="407">
        <v>64</v>
      </c>
      <c r="K23" s="406">
        <v>2</v>
      </c>
      <c r="L23" s="406">
        <v>2</v>
      </c>
      <c r="M23" s="407">
        <v>4</v>
      </c>
      <c r="N23" s="406">
        <v>0</v>
      </c>
      <c r="O23" s="406">
        <v>450</v>
      </c>
      <c r="P23" s="406">
        <v>630</v>
      </c>
      <c r="Q23" s="406">
        <v>330</v>
      </c>
      <c r="R23" s="407">
        <v>960</v>
      </c>
      <c r="S23" s="406">
        <v>90</v>
      </c>
      <c r="T23" s="406">
        <v>540</v>
      </c>
      <c r="U23" s="406">
        <v>30</v>
      </c>
      <c r="V23" s="406">
        <v>30</v>
      </c>
      <c r="W23" s="407">
        <v>60</v>
      </c>
      <c r="X23" s="406">
        <v>41</v>
      </c>
      <c r="Y23" s="406">
        <v>615</v>
      </c>
      <c r="Z23" s="418">
        <v>15</v>
      </c>
      <c r="AA23" s="406">
        <v>11</v>
      </c>
      <c r="AB23" s="406">
        <v>165</v>
      </c>
      <c r="AC23" s="418">
        <v>15</v>
      </c>
      <c r="AD23" s="406">
        <v>21</v>
      </c>
      <c r="AE23" s="406">
        <v>315</v>
      </c>
      <c r="AF23" s="418">
        <v>0</v>
      </c>
      <c r="AG23" s="419">
        <v>25</v>
      </c>
      <c r="AH23" s="419">
        <v>375</v>
      </c>
      <c r="AI23" s="418">
        <v>0</v>
      </c>
      <c r="AJ23" s="419">
        <v>33</v>
      </c>
      <c r="AK23" s="419">
        <v>495</v>
      </c>
      <c r="AL23" s="418">
        <v>0</v>
      </c>
      <c r="AM23" s="406">
        <v>58</v>
      </c>
      <c r="AN23" s="406">
        <v>870</v>
      </c>
      <c r="AO23" s="418">
        <v>0</v>
      </c>
      <c r="AP23" s="418"/>
      <c r="AQ23" s="418"/>
      <c r="AR23" s="418">
        <f t="shared" si="10"/>
        <v>58</v>
      </c>
      <c r="AS23" s="419">
        <v>21</v>
      </c>
      <c r="AT23" s="419">
        <v>315</v>
      </c>
      <c r="AU23" s="418">
        <v>0</v>
      </c>
      <c r="AV23" s="418"/>
      <c r="AW23" s="418"/>
      <c r="AX23" s="419">
        <v>31</v>
      </c>
      <c r="AY23" s="419">
        <v>465</v>
      </c>
      <c r="AZ23" s="418">
        <v>0</v>
      </c>
      <c r="BA23" s="406">
        <v>52</v>
      </c>
      <c r="BB23" s="406">
        <v>780</v>
      </c>
      <c r="BC23" s="418">
        <v>0</v>
      </c>
      <c r="BD23" s="418"/>
      <c r="BE23" s="418">
        <f t="shared" si="11"/>
        <v>83</v>
      </c>
      <c r="BF23" s="419">
        <v>1</v>
      </c>
      <c r="BG23" s="419">
        <v>0</v>
      </c>
      <c r="BH23" s="406">
        <v>1</v>
      </c>
      <c r="BI23"/>
      <c r="BJ23">
        <v>325.2</v>
      </c>
      <c r="BK23"/>
      <c r="BL23"/>
      <c r="BM23"/>
      <c r="BN23"/>
      <c r="BO23"/>
      <c r="BP23" s="377"/>
      <c r="BQ23" s="395">
        <f t="shared" si="0"/>
        <v>78374.400000000009</v>
      </c>
      <c r="BR23" s="395">
        <f t="shared" si="1"/>
        <v>31447.727999999999</v>
      </c>
      <c r="BS23" s="395">
        <f t="shared" si="2"/>
        <v>51889.499999999993</v>
      </c>
      <c r="BT23" s="395">
        <f t="shared" si="3"/>
        <v>10377.9</v>
      </c>
      <c r="BU23" s="395">
        <f t="shared" si="4"/>
        <v>0</v>
      </c>
      <c r="BV23" s="395">
        <f t="shared" si="5"/>
        <v>3880.2400000000002</v>
      </c>
      <c r="BW23" s="395">
        <f t="shared" si="6"/>
        <v>0</v>
      </c>
      <c r="BX23" s="395">
        <f t="shared" si="7"/>
        <v>4995.8999999999996</v>
      </c>
      <c r="BY23" s="395">
        <f t="shared" si="8"/>
        <v>678.59999999999991</v>
      </c>
      <c r="BZ23" s="395">
        <f t="shared" si="9"/>
        <v>327.60000000000002</v>
      </c>
      <c r="CA23" s="395">
        <f t="shared" si="12"/>
        <v>13006.499999999998</v>
      </c>
      <c r="CB23" s="395">
        <f t="shared" si="13"/>
        <v>975</v>
      </c>
      <c r="CC23" s="399">
        <f t="shared" si="14"/>
        <v>195953.36799999999</v>
      </c>
      <c r="CD23" s="231" t="str">
        <f>VLOOKUP(C23,MNS!B:B,1,FALSE)</f>
        <v>Lillian De Lissa Nursery School</v>
      </c>
    </row>
    <row r="24" spans="1:82" ht="15" x14ac:dyDescent="0.25">
      <c r="A24">
        <v>3301025</v>
      </c>
      <c r="B24">
        <v>1025</v>
      </c>
      <c r="C24" t="s">
        <v>198</v>
      </c>
      <c r="D24" s="406">
        <v>0</v>
      </c>
      <c r="E24" s="406">
        <v>40</v>
      </c>
      <c r="F24" s="406">
        <v>6</v>
      </c>
      <c r="G24" s="406">
        <v>58</v>
      </c>
      <c r="H24" s="406">
        <v>36</v>
      </c>
      <c r="I24" s="407">
        <v>46</v>
      </c>
      <c r="J24" s="407">
        <v>94</v>
      </c>
      <c r="K24" s="406">
        <v>7</v>
      </c>
      <c r="L24" s="406">
        <v>9</v>
      </c>
      <c r="M24" s="407">
        <v>16</v>
      </c>
      <c r="N24" s="406">
        <v>0</v>
      </c>
      <c r="O24" s="406">
        <v>600</v>
      </c>
      <c r="P24" s="406">
        <v>870</v>
      </c>
      <c r="Q24" s="406">
        <v>540</v>
      </c>
      <c r="R24" s="407">
        <v>1410</v>
      </c>
      <c r="S24" s="406">
        <v>90</v>
      </c>
      <c r="T24" s="406">
        <v>690</v>
      </c>
      <c r="U24" s="406">
        <v>105</v>
      </c>
      <c r="V24" s="406">
        <v>135</v>
      </c>
      <c r="W24" s="407">
        <v>240</v>
      </c>
      <c r="X24" s="406">
        <v>68</v>
      </c>
      <c r="Y24" s="406">
        <v>1020</v>
      </c>
      <c r="Z24" s="418">
        <v>105</v>
      </c>
      <c r="AA24" s="406">
        <v>47</v>
      </c>
      <c r="AB24" s="406">
        <v>705</v>
      </c>
      <c r="AC24" s="418">
        <v>90</v>
      </c>
      <c r="AD24" s="406">
        <v>15</v>
      </c>
      <c r="AE24" s="406">
        <v>225</v>
      </c>
      <c r="AF24" s="418">
        <v>30</v>
      </c>
      <c r="AG24" s="419">
        <v>30</v>
      </c>
      <c r="AH24" s="419">
        <v>450</v>
      </c>
      <c r="AI24" s="418">
        <v>0</v>
      </c>
      <c r="AJ24" s="419">
        <v>69</v>
      </c>
      <c r="AK24" s="419">
        <v>1035</v>
      </c>
      <c r="AL24" s="418">
        <v>90</v>
      </c>
      <c r="AM24" s="406">
        <v>99</v>
      </c>
      <c r="AN24" s="406">
        <v>1485</v>
      </c>
      <c r="AO24" s="418">
        <v>90</v>
      </c>
      <c r="AP24" s="418"/>
      <c r="AQ24" s="418"/>
      <c r="AR24" s="418">
        <f t="shared" si="10"/>
        <v>99</v>
      </c>
      <c r="AS24" s="419">
        <v>11</v>
      </c>
      <c r="AT24" s="419">
        <v>165</v>
      </c>
      <c r="AU24" s="418">
        <v>0</v>
      </c>
      <c r="AV24" s="418"/>
      <c r="AW24" s="418"/>
      <c r="AX24" s="419">
        <v>64</v>
      </c>
      <c r="AY24" s="419">
        <v>960</v>
      </c>
      <c r="AZ24" s="418">
        <v>90</v>
      </c>
      <c r="BA24" s="406">
        <v>75</v>
      </c>
      <c r="BB24" s="406">
        <v>1125</v>
      </c>
      <c r="BC24" s="418">
        <v>90</v>
      </c>
      <c r="BD24" s="418"/>
      <c r="BE24" s="418">
        <f t="shared" si="11"/>
        <v>139</v>
      </c>
      <c r="BF24" s="419">
        <v>1</v>
      </c>
      <c r="BG24" s="419">
        <v>10</v>
      </c>
      <c r="BH24" s="406">
        <v>11</v>
      </c>
      <c r="BI24"/>
      <c r="BJ24"/>
      <c r="BK24"/>
      <c r="BL24"/>
      <c r="BM24"/>
      <c r="BN24"/>
      <c r="BO24"/>
      <c r="BP24" s="377"/>
      <c r="BQ24" s="395">
        <f t="shared" si="0"/>
        <v>115112.40000000001</v>
      </c>
      <c r="BR24" s="395">
        <f t="shared" si="1"/>
        <v>19593.600000000002</v>
      </c>
      <c r="BS24" s="462">
        <f t="shared" si="2"/>
        <v>69186</v>
      </c>
      <c r="BT24" s="395">
        <f t="shared" si="3"/>
        <v>10377.9</v>
      </c>
      <c r="BU24" s="395">
        <f t="shared" si="4"/>
        <v>0</v>
      </c>
      <c r="BV24" s="395">
        <f t="shared" si="5"/>
        <v>5148.78</v>
      </c>
      <c r="BW24" s="395">
        <f t="shared" si="6"/>
        <v>1118.52</v>
      </c>
      <c r="BX24" s="462">
        <f t="shared" si="7"/>
        <v>8921.25</v>
      </c>
      <c r="BY24" s="462">
        <f t="shared" si="8"/>
        <v>2997.1499999999996</v>
      </c>
      <c r="BZ24" s="462">
        <f t="shared" si="9"/>
        <v>265.2</v>
      </c>
      <c r="CA24" s="395">
        <f t="shared" si="12"/>
        <v>22200.75</v>
      </c>
      <c r="CB24" s="395">
        <f t="shared" si="13"/>
        <v>10725</v>
      </c>
      <c r="CC24" s="399">
        <f t="shared" si="14"/>
        <v>265646.55</v>
      </c>
      <c r="CD24" s="231" t="str">
        <f>VLOOKUP(C24,MNS!B:B,1,FALSE)</f>
        <v>Bloomsbury Nursery School</v>
      </c>
    </row>
    <row r="25" spans="1:82" ht="15" hidden="1" x14ac:dyDescent="0.25">
      <c r="A25">
        <v>3301026</v>
      </c>
      <c r="B25">
        <v>1026</v>
      </c>
      <c r="C25" t="s">
        <v>199</v>
      </c>
      <c r="D25" s="406">
        <v>0</v>
      </c>
      <c r="E25" s="406">
        <v>15</v>
      </c>
      <c r="F25" s="406">
        <v>7</v>
      </c>
      <c r="G25" s="406">
        <v>61</v>
      </c>
      <c r="H25" s="406">
        <v>41</v>
      </c>
      <c r="I25" s="407">
        <v>22</v>
      </c>
      <c r="J25" s="407">
        <v>102</v>
      </c>
      <c r="K25" s="406">
        <v>13</v>
      </c>
      <c r="L25" s="406">
        <v>12</v>
      </c>
      <c r="M25" s="407">
        <v>25</v>
      </c>
      <c r="N25" s="406">
        <v>0</v>
      </c>
      <c r="O25" s="406">
        <v>225</v>
      </c>
      <c r="P25" s="406">
        <v>915</v>
      </c>
      <c r="Q25" s="406">
        <v>615</v>
      </c>
      <c r="R25" s="407">
        <v>1530</v>
      </c>
      <c r="S25" s="406">
        <v>105</v>
      </c>
      <c r="T25" s="406">
        <v>330</v>
      </c>
      <c r="U25" s="406">
        <v>195</v>
      </c>
      <c r="V25" s="406">
        <v>180</v>
      </c>
      <c r="W25" s="407">
        <v>375</v>
      </c>
      <c r="X25" s="406">
        <v>8</v>
      </c>
      <c r="Y25" s="406">
        <v>120</v>
      </c>
      <c r="Z25" s="418">
        <v>30</v>
      </c>
      <c r="AA25" s="406">
        <v>14</v>
      </c>
      <c r="AB25" s="406">
        <v>210</v>
      </c>
      <c r="AC25" s="418">
        <v>45</v>
      </c>
      <c r="AD25" s="406">
        <v>22</v>
      </c>
      <c r="AE25" s="406">
        <v>330</v>
      </c>
      <c r="AF25" s="418">
        <v>75</v>
      </c>
      <c r="AG25" s="419">
        <v>16</v>
      </c>
      <c r="AH25" s="419">
        <v>240</v>
      </c>
      <c r="AI25" s="418">
        <v>0</v>
      </c>
      <c r="AJ25" s="419">
        <v>44</v>
      </c>
      <c r="AK25" s="419">
        <v>660</v>
      </c>
      <c r="AL25" s="418">
        <v>105</v>
      </c>
      <c r="AM25" s="406">
        <v>60</v>
      </c>
      <c r="AN25" s="406">
        <v>900</v>
      </c>
      <c r="AO25" s="418">
        <v>105</v>
      </c>
      <c r="AP25" s="418"/>
      <c r="AQ25" s="418"/>
      <c r="AR25" s="418">
        <f t="shared" si="10"/>
        <v>60</v>
      </c>
      <c r="AS25" s="419">
        <v>1</v>
      </c>
      <c r="AT25" s="419">
        <v>15</v>
      </c>
      <c r="AU25" s="418">
        <v>0</v>
      </c>
      <c r="AV25" s="418"/>
      <c r="AW25" s="418"/>
      <c r="AX25" s="419">
        <v>27</v>
      </c>
      <c r="AY25" s="419">
        <v>405</v>
      </c>
      <c r="AZ25" s="418">
        <v>105</v>
      </c>
      <c r="BA25" s="406">
        <v>28</v>
      </c>
      <c r="BB25" s="406">
        <v>420</v>
      </c>
      <c r="BC25" s="418">
        <v>105</v>
      </c>
      <c r="BD25" s="418"/>
      <c r="BE25" s="418">
        <f t="shared" si="11"/>
        <v>55</v>
      </c>
      <c r="BF25" s="419">
        <v>0</v>
      </c>
      <c r="BG25" s="419">
        <v>5</v>
      </c>
      <c r="BH25" s="406">
        <v>5</v>
      </c>
      <c r="BI25"/>
      <c r="BJ25"/>
      <c r="BK25"/>
      <c r="BL25"/>
      <c r="BM25"/>
      <c r="BN25"/>
      <c r="BO25"/>
      <c r="BP25" s="377"/>
      <c r="BQ25" s="395">
        <f t="shared" si="0"/>
        <v>124909.20000000001</v>
      </c>
      <c r="BR25" s="395">
        <f t="shared" si="1"/>
        <v>30615</v>
      </c>
      <c r="BS25" s="395">
        <f t="shared" si="2"/>
        <v>25944.749999999996</v>
      </c>
      <c r="BT25" s="395">
        <f t="shared" si="3"/>
        <v>12107.55</v>
      </c>
      <c r="BU25" s="395">
        <f t="shared" si="4"/>
        <v>0</v>
      </c>
      <c r="BV25" s="395">
        <f t="shared" si="5"/>
        <v>1567.02</v>
      </c>
      <c r="BW25" s="395">
        <f t="shared" si="6"/>
        <v>1304.94</v>
      </c>
      <c r="BX25" s="395">
        <f t="shared" si="7"/>
        <v>1189.5</v>
      </c>
      <c r="BY25" s="395">
        <f t="shared" si="8"/>
        <v>961.34999999999991</v>
      </c>
      <c r="BZ25" s="395">
        <f t="shared" si="9"/>
        <v>421.2</v>
      </c>
      <c r="CA25" s="395">
        <f t="shared" si="12"/>
        <v>13454.999999999998</v>
      </c>
      <c r="CB25" s="395">
        <f t="shared" si="13"/>
        <v>4875</v>
      </c>
      <c r="CC25" s="399">
        <f t="shared" si="14"/>
        <v>217350.51</v>
      </c>
      <c r="CD25" s="231" t="str">
        <f>VLOOKUP(C25,MNS!B:B,1,FALSE)</f>
        <v>Featherstone Nursery School</v>
      </c>
    </row>
    <row r="26" spans="1:82" ht="15" hidden="1" x14ac:dyDescent="0.25">
      <c r="A26">
        <v>3301027</v>
      </c>
      <c r="B26">
        <v>1027</v>
      </c>
      <c r="C26" t="s">
        <v>57</v>
      </c>
      <c r="D26" s="406">
        <v>1</v>
      </c>
      <c r="E26" s="406">
        <v>20</v>
      </c>
      <c r="F26" s="406">
        <v>7</v>
      </c>
      <c r="G26" s="406">
        <v>44</v>
      </c>
      <c r="H26" s="406">
        <v>36</v>
      </c>
      <c r="I26" s="407">
        <v>27</v>
      </c>
      <c r="J26" s="407">
        <v>80</v>
      </c>
      <c r="K26" s="406">
        <v>7</v>
      </c>
      <c r="L26" s="406">
        <v>9</v>
      </c>
      <c r="M26" s="407">
        <v>16</v>
      </c>
      <c r="N26" s="406">
        <v>15</v>
      </c>
      <c r="O26" s="406">
        <v>300</v>
      </c>
      <c r="P26" s="406">
        <v>651</v>
      </c>
      <c r="Q26" s="406">
        <v>525</v>
      </c>
      <c r="R26" s="407">
        <v>1176</v>
      </c>
      <c r="S26" s="406">
        <v>105</v>
      </c>
      <c r="T26" s="406">
        <v>405</v>
      </c>
      <c r="U26" s="406">
        <v>105</v>
      </c>
      <c r="V26" s="406">
        <v>135</v>
      </c>
      <c r="W26" s="407">
        <v>240</v>
      </c>
      <c r="X26" s="406">
        <v>6</v>
      </c>
      <c r="Y26" s="406">
        <v>90</v>
      </c>
      <c r="Z26" s="418">
        <v>0</v>
      </c>
      <c r="AA26" s="406">
        <v>54</v>
      </c>
      <c r="AB26" s="406">
        <v>810</v>
      </c>
      <c r="AC26" s="418">
        <v>75</v>
      </c>
      <c r="AD26" s="406">
        <v>37</v>
      </c>
      <c r="AE26" s="406">
        <v>555</v>
      </c>
      <c r="AF26" s="418">
        <v>60</v>
      </c>
      <c r="AG26" s="419">
        <v>11</v>
      </c>
      <c r="AH26" s="419">
        <v>165</v>
      </c>
      <c r="AI26" s="418">
        <v>0</v>
      </c>
      <c r="AJ26" s="419">
        <v>36</v>
      </c>
      <c r="AK26" s="419">
        <v>540</v>
      </c>
      <c r="AL26" s="418">
        <v>15</v>
      </c>
      <c r="AM26" s="406">
        <v>47</v>
      </c>
      <c r="AN26" s="406">
        <v>705</v>
      </c>
      <c r="AO26" s="418">
        <v>15</v>
      </c>
      <c r="AP26" s="418"/>
      <c r="AQ26" s="418"/>
      <c r="AR26" s="418">
        <f t="shared" si="10"/>
        <v>47</v>
      </c>
      <c r="AS26" s="419">
        <v>10</v>
      </c>
      <c r="AT26" s="419">
        <v>150</v>
      </c>
      <c r="AU26" s="418">
        <v>0</v>
      </c>
      <c r="AV26" s="418"/>
      <c r="AW26" s="418"/>
      <c r="AX26" s="419">
        <v>36</v>
      </c>
      <c r="AY26" s="419">
        <v>540</v>
      </c>
      <c r="AZ26" s="418">
        <v>15</v>
      </c>
      <c r="BA26" s="406">
        <v>46</v>
      </c>
      <c r="BB26" s="406">
        <v>690</v>
      </c>
      <c r="BC26" s="418">
        <v>15</v>
      </c>
      <c r="BD26" s="418"/>
      <c r="BE26" s="418">
        <f t="shared" si="11"/>
        <v>82</v>
      </c>
      <c r="BF26" s="419">
        <v>2</v>
      </c>
      <c r="BG26" s="419">
        <v>7</v>
      </c>
      <c r="BH26" s="406">
        <v>9</v>
      </c>
      <c r="BI26"/>
      <c r="BJ26">
        <v>975.6</v>
      </c>
      <c r="BK26"/>
      <c r="BL26"/>
      <c r="BM26"/>
      <c r="BN26"/>
      <c r="BO26"/>
      <c r="BP26" s="377"/>
      <c r="BQ26" s="395">
        <f t="shared" si="0"/>
        <v>96008.639999999999</v>
      </c>
      <c r="BR26" s="395">
        <f t="shared" si="1"/>
        <v>99241.584000000003</v>
      </c>
      <c r="BS26" s="395">
        <f t="shared" si="2"/>
        <v>34593</v>
      </c>
      <c r="BT26" s="395">
        <f t="shared" si="3"/>
        <v>12107.55</v>
      </c>
      <c r="BU26" s="395">
        <f t="shared" si="4"/>
        <v>2396.5499999999997</v>
      </c>
      <c r="BV26" s="395">
        <f t="shared" si="5"/>
        <v>3357.9</v>
      </c>
      <c r="BW26" s="395">
        <f t="shared" si="6"/>
        <v>186.42</v>
      </c>
      <c r="BX26" s="395">
        <f t="shared" si="7"/>
        <v>713.69999999999993</v>
      </c>
      <c r="BY26" s="395">
        <f t="shared" si="8"/>
        <v>3336.45</v>
      </c>
      <c r="BZ26" s="395">
        <f t="shared" si="9"/>
        <v>639.6</v>
      </c>
      <c r="CA26" s="395">
        <f t="shared" si="12"/>
        <v>10539.75</v>
      </c>
      <c r="CB26" s="395">
        <f t="shared" si="13"/>
        <v>8775</v>
      </c>
      <c r="CC26" s="399">
        <f t="shared" si="14"/>
        <v>271896.14399999997</v>
      </c>
      <c r="CD26" s="231" t="str">
        <f>VLOOKUP(C26,MNS!B:B,1,FALSE)</f>
        <v>Adderley Nursery School</v>
      </c>
    </row>
    <row r="27" spans="1:82" ht="15" hidden="1" x14ac:dyDescent="0.25">
      <c r="A27">
        <v>3301028</v>
      </c>
      <c r="B27">
        <v>1028</v>
      </c>
      <c r="C27" t="s">
        <v>200</v>
      </c>
      <c r="D27" s="406">
        <v>0</v>
      </c>
      <c r="E27" s="406">
        <v>29</v>
      </c>
      <c r="F27" s="406">
        <v>11</v>
      </c>
      <c r="G27" s="406">
        <v>44</v>
      </c>
      <c r="H27" s="406">
        <v>24</v>
      </c>
      <c r="I27" s="407">
        <v>40</v>
      </c>
      <c r="J27" s="407">
        <v>68</v>
      </c>
      <c r="K27" s="406">
        <v>5</v>
      </c>
      <c r="L27" s="406">
        <v>3</v>
      </c>
      <c r="M27" s="407">
        <v>8</v>
      </c>
      <c r="N27" s="406">
        <v>0</v>
      </c>
      <c r="O27" s="406">
        <v>435</v>
      </c>
      <c r="P27" s="406">
        <v>660</v>
      </c>
      <c r="Q27" s="406">
        <v>360</v>
      </c>
      <c r="R27" s="407">
        <v>1020</v>
      </c>
      <c r="S27" s="406">
        <v>165</v>
      </c>
      <c r="T27" s="406">
        <v>600</v>
      </c>
      <c r="U27" s="406">
        <v>75</v>
      </c>
      <c r="V27" s="406">
        <v>45</v>
      </c>
      <c r="W27" s="407">
        <v>120</v>
      </c>
      <c r="X27" s="406">
        <v>64</v>
      </c>
      <c r="Y27" s="406">
        <v>960</v>
      </c>
      <c r="Z27" s="418">
        <v>45</v>
      </c>
      <c r="AA27" s="406">
        <v>17</v>
      </c>
      <c r="AB27" s="406">
        <v>255</v>
      </c>
      <c r="AC27" s="418">
        <v>15</v>
      </c>
      <c r="AD27" s="406">
        <v>21</v>
      </c>
      <c r="AE27" s="406">
        <v>315</v>
      </c>
      <c r="AF27" s="418">
        <v>30</v>
      </c>
      <c r="AG27" s="419">
        <v>28</v>
      </c>
      <c r="AH27" s="419">
        <v>420</v>
      </c>
      <c r="AI27" s="418">
        <v>0</v>
      </c>
      <c r="AJ27" s="419">
        <v>46</v>
      </c>
      <c r="AK27" s="419">
        <v>690</v>
      </c>
      <c r="AL27" s="418">
        <v>45</v>
      </c>
      <c r="AM27" s="406">
        <v>74</v>
      </c>
      <c r="AN27" s="406">
        <v>1110</v>
      </c>
      <c r="AO27" s="418">
        <v>45</v>
      </c>
      <c r="AP27" s="418"/>
      <c r="AQ27" s="418"/>
      <c r="AR27" s="418">
        <f t="shared" si="10"/>
        <v>74</v>
      </c>
      <c r="AS27" s="419">
        <v>2</v>
      </c>
      <c r="AT27" s="419">
        <v>30</v>
      </c>
      <c r="AU27" s="418">
        <v>0</v>
      </c>
      <c r="AV27" s="418"/>
      <c r="AW27" s="418"/>
      <c r="AX27" s="419">
        <v>24</v>
      </c>
      <c r="AY27" s="419">
        <v>360</v>
      </c>
      <c r="AZ27" s="418">
        <v>45</v>
      </c>
      <c r="BA27" s="406">
        <v>26</v>
      </c>
      <c r="BB27" s="406">
        <v>390</v>
      </c>
      <c r="BC27" s="418">
        <v>45</v>
      </c>
      <c r="BD27" s="418"/>
      <c r="BE27" s="418">
        <f t="shared" si="11"/>
        <v>50</v>
      </c>
      <c r="BF27" s="419">
        <v>1</v>
      </c>
      <c r="BG27" s="419">
        <v>5</v>
      </c>
      <c r="BH27" s="406">
        <v>6</v>
      </c>
      <c r="BI27"/>
      <c r="BJ27"/>
      <c r="BK27"/>
      <c r="BL27"/>
      <c r="BM27"/>
      <c r="BN27"/>
      <c r="BO27"/>
      <c r="BP27" s="377"/>
      <c r="BQ27" s="395">
        <f t="shared" si="0"/>
        <v>83272.800000000003</v>
      </c>
      <c r="BR27" s="395">
        <f t="shared" si="1"/>
        <v>9796.8000000000011</v>
      </c>
      <c r="BS27" s="395">
        <f t="shared" si="2"/>
        <v>50159.85</v>
      </c>
      <c r="BT27" s="395">
        <f t="shared" si="3"/>
        <v>19026.149999999998</v>
      </c>
      <c r="BU27" s="395">
        <f t="shared" si="4"/>
        <v>0</v>
      </c>
      <c r="BV27" s="395">
        <f t="shared" si="5"/>
        <v>1716.26</v>
      </c>
      <c r="BW27" s="395">
        <f t="shared" si="6"/>
        <v>559.26</v>
      </c>
      <c r="BX27" s="395">
        <f t="shared" si="7"/>
        <v>7969.65</v>
      </c>
      <c r="BY27" s="395">
        <f t="shared" si="8"/>
        <v>1017.9</v>
      </c>
      <c r="BZ27" s="395">
        <f t="shared" si="9"/>
        <v>358.8</v>
      </c>
      <c r="CA27" s="395">
        <f t="shared" si="12"/>
        <v>16594.5</v>
      </c>
      <c r="CB27" s="395">
        <f t="shared" si="13"/>
        <v>5850</v>
      </c>
      <c r="CC27" s="399">
        <f t="shared" si="14"/>
        <v>196321.97</v>
      </c>
      <c r="CD27" s="231" t="str">
        <f>VLOOKUP(C27,MNS!B:B,1,FALSE)</f>
        <v>Newtown Nursery School</v>
      </c>
    </row>
    <row r="28" spans="1:82" ht="15" hidden="1" x14ac:dyDescent="0.25">
      <c r="A28">
        <v>3301038</v>
      </c>
      <c r="B28">
        <v>1038</v>
      </c>
      <c r="C28" t="s">
        <v>201</v>
      </c>
      <c r="D28" s="406">
        <v>0</v>
      </c>
      <c r="E28" s="406">
        <v>9</v>
      </c>
      <c r="F28" s="406">
        <v>24</v>
      </c>
      <c r="G28" s="406">
        <v>67</v>
      </c>
      <c r="H28" s="406">
        <v>44</v>
      </c>
      <c r="I28" s="407">
        <v>33</v>
      </c>
      <c r="J28" s="407">
        <v>111</v>
      </c>
      <c r="K28" s="406">
        <v>32</v>
      </c>
      <c r="L28" s="406">
        <v>23</v>
      </c>
      <c r="M28" s="407">
        <v>55</v>
      </c>
      <c r="N28" s="406">
        <v>0</v>
      </c>
      <c r="O28" s="406">
        <v>135</v>
      </c>
      <c r="P28" s="406">
        <v>1005</v>
      </c>
      <c r="Q28" s="406">
        <v>660</v>
      </c>
      <c r="R28" s="407">
        <v>1665</v>
      </c>
      <c r="S28" s="406">
        <v>360</v>
      </c>
      <c r="T28" s="406">
        <v>495</v>
      </c>
      <c r="U28" s="406">
        <v>480</v>
      </c>
      <c r="V28" s="406">
        <v>345</v>
      </c>
      <c r="W28" s="407">
        <v>825</v>
      </c>
      <c r="X28" s="406">
        <v>60</v>
      </c>
      <c r="Y28" s="406">
        <v>900</v>
      </c>
      <c r="Z28" s="418">
        <v>315</v>
      </c>
      <c r="AA28" s="406">
        <v>23</v>
      </c>
      <c r="AB28" s="406">
        <v>345</v>
      </c>
      <c r="AC28" s="418">
        <v>120</v>
      </c>
      <c r="AD28" s="406">
        <v>30</v>
      </c>
      <c r="AE28" s="406">
        <v>450</v>
      </c>
      <c r="AF28" s="418">
        <v>195</v>
      </c>
      <c r="AG28" s="419">
        <v>9</v>
      </c>
      <c r="AH28" s="419">
        <v>135</v>
      </c>
      <c r="AI28" s="418">
        <v>0</v>
      </c>
      <c r="AJ28" s="419">
        <v>54</v>
      </c>
      <c r="AK28" s="419">
        <v>810</v>
      </c>
      <c r="AL28" s="418">
        <v>105</v>
      </c>
      <c r="AM28" s="406">
        <v>63</v>
      </c>
      <c r="AN28" s="406">
        <v>945</v>
      </c>
      <c r="AO28" s="418">
        <v>105</v>
      </c>
      <c r="AP28" s="418"/>
      <c r="AQ28" s="418"/>
      <c r="AR28" s="418">
        <f t="shared" si="10"/>
        <v>63</v>
      </c>
      <c r="AS28" s="419">
        <v>9</v>
      </c>
      <c r="AT28" s="419">
        <v>135</v>
      </c>
      <c r="AU28" s="418">
        <v>0</v>
      </c>
      <c r="AV28" s="418"/>
      <c r="AW28" s="418"/>
      <c r="AX28" s="419">
        <v>49</v>
      </c>
      <c r="AY28" s="419">
        <v>735</v>
      </c>
      <c r="AZ28" s="418">
        <v>75</v>
      </c>
      <c r="BA28" s="406">
        <v>58</v>
      </c>
      <c r="BB28" s="406">
        <v>870</v>
      </c>
      <c r="BC28" s="418">
        <v>75</v>
      </c>
      <c r="BD28" s="418"/>
      <c r="BE28" s="418">
        <f t="shared" si="11"/>
        <v>107</v>
      </c>
      <c r="BF28" s="419">
        <v>0</v>
      </c>
      <c r="BG28" s="419">
        <v>3</v>
      </c>
      <c r="BH28" s="406">
        <v>3</v>
      </c>
      <c r="BI28"/>
      <c r="BJ28"/>
      <c r="BK28"/>
      <c r="BL28"/>
      <c r="BM28"/>
      <c r="BN28"/>
      <c r="BO28"/>
      <c r="BP28" s="377"/>
      <c r="BQ28" s="395">
        <f t="shared" si="0"/>
        <v>135930.6</v>
      </c>
      <c r="BR28" s="395">
        <f t="shared" si="1"/>
        <v>67353</v>
      </c>
      <c r="BS28" s="395">
        <f t="shared" si="2"/>
        <v>15566.849999999999</v>
      </c>
      <c r="BT28" s="395">
        <f t="shared" si="3"/>
        <v>41511.599999999999</v>
      </c>
      <c r="BU28" s="395">
        <f t="shared" si="4"/>
        <v>0</v>
      </c>
      <c r="BV28" s="395">
        <f t="shared" si="5"/>
        <v>3954.86</v>
      </c>
      <c r="BW28" s="395">
        <f t="shared" si="6"/>
        <v>932.1</v>
      </c>
      <c r="BX28" s="395">
        <f t="shared" si="7"/>
        <v>9634.9499999999989</v>
      </c>
      <c r="BY28" s="395">
        <f t="shared" si="8"/>
        <v>1753.05</v>
      </c>
      <c r="BZ28" s="395">
        <f t="shared" si="9"/>
        <v>670.80000000000007</v>
      </c>
      <c r="CA28" s="395">
        <f t="shared" si="12"/>
        <v>14127.749999999998</v>
      </c>
      <c r="CB28" s="395">
        <f t="shared" si="13"/>
        <v>2925</v>
      </c>
      <c r="CC28" s="399">
        <f t="shared" si="14"/>
        <v>294360.56</v>
      </c>
      <c r="CD28" s="231" t="str">
        <f>VLOOKUP(C28,MNS!B:B,1,FALSE)</f>
        <v>Shenley Fields Daycare and Nursery School</v>
      </c>
    </row>
    <row r="29" spans="1:82" ht="15" hidden="1" x14ac:dyDescent="0.25">
      <c r="A29">
        <v>3301048</v>
      </c>
      <c r="B29">
        <v>1048</v>
      </c>
      <c r="C29" t="s">
        <v>202</v>
      </c>
      <c r="D29" s="406">
        <v>0</v>
      </c>
      <c r="E29" s="406">
        <v>31</v>
      </c>
      <c r="F29" s="406">
        <v>7</v>
      </c>
      <c r="G29" s="406">
        <v>79</v>
      </c>
      <c r="H29" s="406">
        <v>41</v>
      </c>
      <c r="I29" s="407">
        <v>38</v>
      </c>
      <c r="J29" s="407">
        <v>120</v>
      </c>
      <c r="K29" s="406">
        <v>24</v>
      </c>
      <c r="L29" s="406">
        <v>11</v>
      </c>
      <c r="M29" s="407">
        <v>35</v>
      </c>
      <c r="N29" s="406">
        <v>0</v>
      </c>
      <c r="O29" s="406">
        <v>465</v>
      </c>
      <c r="P29" s="406">
        <v>1185</v>
      </c>
      <c r="Q29" s="406">
        <v>615</v>
      </c>
      <c r="R29" s="407">
        <v>1800</v>
      </c>
      <c r="S29" s="406">
        <v>105</v>
      </c>
      <c r="T29" s="406">
        <v>570</v>
      </c>
      <c r="U29" s="406">
        <v>360</v>
      </c>
      <c r="V29" s="406">
        <v>165</v>
      </c>
      <c r="W29" s="407">
        <v>525</v>
      </c>
      <c r="X29" s="406">
        <v>84</v>
      </c>
      <c r="Y29" s="406">
        <v>1260</v>
      </c>
      <c r="Z29" s="418">
        <v>300</v>
      </c>
      <c r="AA29" s="406">
        <v>1</v>
      </c>
      <c r="AB29" s="406">
        <v>15</v>
      </c>
      <c r="AC29" s="418">
        <v>0</v>
      </c>
      <c r="AD29" s="406">
        <v>20</v>
      </c>
      <c r="AE29" s="406">
        <v>300</v>
      </c>
      <c r="AF29" s="418">
        <v>60</v>
      </c>
      <c r="AG29" s="419">
        <v>21</v>
      </c>
      <c r="AH29" s="419">
        <v>315</v>
      </c>
      <c r="AI29" s="418">
        <v>0</v>
      </c>
      <c r="AJ29" s="419">
        <v>67</v>
      </c>
      <c r="AK29" s="419">
        <v>1005</v>
      </c>
      <c r="AL29" s="418">
        <v>135</v>
      </c>
      <c r="AM29" s="406">
        <v>88</v>
      </c>
      <c r="AN29" s="406">
        <v>1320</v>
      </c>
      <c r="AO29" s="418">
        <v>135</v>
      </c>
      <c r="AP29" s="418"/>
      <c r="AQ29" s="418"/>
      <c r="AR29" s="418">
        <f t="shared" si="10"/>
        <v>88</v>
      </c>
      <c r="AS29" s="419">
        <v>21</v>
      </c>
      <c r="AT29" s="419">
        <v>315</v>
      </c>
      <c r="AU29" s="418">
        <v>0</v>
      </c>
      <c r="AV29" s="418"/>
      <c r="AW29" s="418"/>
      <c r="AX29" s="419">
        <v>67</v>
      </c>
      <c r="AY29" s="419">
        <v>1005</v>
      </c>
      <c r="AZ29" s="418">
        <v>135</v>
      </c>
      <c r="BA29" s="406">
        <v>88</v>
      </c>
      <c r="BB29" s="406">
        <v>1320</v>
      </c>
      <c r="BC29" s="418">
        <v>135</v>
      </c>
      <c r="BD29" s="418"/>
      <c r="BE29" s="418">
        <f t="shared" si="11"/>
        <v>155</v>
      </c>
      <c r="BF29" s="419">
        <v>3</v>
      </c>
      <c r="BG29" s="419">
        <v>6</v>
      </c>
      <c r="BH29" s="406">
        <v>9</v>
      </c>
      <c r="BI29"/>
      <c r="BJ29"/>
      <c r="BK29"/>
      <c r="BL29"/>
      <c r="BM29"/>
      <c r="BN29"/>
      <c r="BO29"/>
      <c r="BP29" s="377"/>
      <c r="BQ29" s="395">
        <f t="shared" si="0"/>
        <v>146952</v>
      </c>
      <c r="BR29" s="395">
        <f t="shared" si="1"/>
        <v>42861</v>
      </c>
      <c r="BS29" s="395">
        <f t="shared" si="2"/>
        <v>53619.149999999994</v>
      </c>
      <c r="BT29" s="395">
        <f t="shared" si="3"/>
        <v>12107.55</v>
      </c>
      <c r="BU29" s="395">
        <f t="shared" si="4"/>
        <v>0</v>
      </c>
      <c r="BV29" s="395">
        <f t="shared" si="5"/>
        <v>5894.9800000000005</v>
      </c>
      <c r="BW29" s="395">
        <f t="shared" si="6"/>
        <v>1677.78</v>
      </c>
      <c r="BX29" s="395">
        <f t="shared" si="7"/>
        <v>12370.8</v>
      </c>
      <c r="BY29" s="395">
        <f t="shared" si="8"/>
        <v>56.55</v>
      </c>
      <c r="BZ29" s="395">
        <f t="shared" si="9"/>
        <v>374.40000000000003</v>
      </c>
      <c r="CA29" s="395">
        <f t="shared" si="12"/>
        <v>19734</v>
      </c>
      <c r="CB29" s="395">
        <f t="shared" si="13"/>
        <v>8775</v>
      </c>
      <c r="CC29" s="399">
        <f t="shared" si="14"/>
        <v>304423.21000000002</v>
      </c>
      <c r="CD29" s="231" t="str">
        <f>VLOOKUP(C29,MNS!B:B,1,FALSE)</f>
        <v>Castle Vale Nursery School</v>
      </c>
    </row>
    <row r="30" spans="1:82" ht="15" hidden="1" x14ac:dyDescent="0.25">
      <c r="A30">
        <v>3301049</v>
      </c>
      <c r="B30">
        <v>1049</v>
      </c>
      <c r="C30" t="s">
        <v>203</v>
      </c>
      <c r="D30" s="406">
        <v>0</v>
      </c>
      <c r="E30" s="406">
        <v>29</v>
      </c>
      <c r="F30" s="406">
        <v>6</v>
      </c>
      <c r="G30" s="406">
        <v>65</v>
      </c>
      <c r="H30" s="406">
        <v>41</v>
      </c>
      <c r="I30" s="407">
        <v>35</v>
      </c>
      <c r="J30" s="407">
        <v>106</v>
      </c>
      <c r="K30" s="406">
        <v>8</v>
      </c>
      <c r="L30" s="406">
        <v>7</v>
      </c>
      <c r="M30" s="407">
        <v>15</v>
      </c>
      <c r="N30" s="406">
        <v>0</v>
      </c>
      <c r="O30" s="406">
        <v>435</v>
      </c>
      <c r="P30" s="406">
        <v>975</v>
      </c>
      <c r="Q30" s="406">
        <v>615</v>
      </c>
      <c r="R30" s="407">
        <v>1590</v>
      </c>
      <c r="S30" s="406">
        <v>90</v>
      </c>
      <c r="T30" s="406">
        <v>525</v>
      </c>
      <c r="U30" s="406">
        <v>120</v>
      </c>
      <c r="V30" s="406">
        <v>105</v>
      </c>
      <c r="W30" s="407">
        <v>225</v>
      </c>
      <c r="X30" s="406">
        <v>68</v>
      </c>
      <c r="Y30" s="406">
        <v>1020</v>
      </c>
      <c r="Z30" s="418">
        <v>60</v>
      </c>
      <c r="AA30" s="406">
        <v>3</v>
      </c>
      <c r="AB30" s="406">
        <v>45</v>
      </c>
      <c r="AC30" s="418">
        <v>15</v>
      </c>
      <c r="AD30" s="406">
        <v>30</v>
      </c>
      <c r="AE30" s="406">
        <v>450</v>
      </c>
      <c r="AF30" s="418">
        <v>60</v>
      </c>
      <c r="AG30" s="419">
        <v>27</v>
      </c>
      <c r="AH30" s="419">
        <v>405</v>
      </c>
      <c r="AI30" s="418">
        <v>0</v>
      </c>
      <c r="AJ30" s="419">
        <v>65</v>
      </c>
      <c r="AK30" s="419">
        <v>975</v>
      </c>
      <c r="AL30" s="418">
        <v>75</v>
      </c>
      <c r="AM30" s="406">
        <v>92</v>
      </c>
      <c r="AN30" s="406">
        <v>1380</v>
      </c>
      <c r="AO30" s="418">
        <v>75</v>
      </c>
      <c r="AP30" s="418"/>
      <c r="AQ30" s="418"/>
      <c r="AR30" s="418">
        <f t="shared" si="10"/>
        <v>92</v>
      </c>
      <c r="AS30" s="419">
        <v>0</v>
      </c>
      <c r="AT30" s="419">
        <v>0</v>
      </c>
      <c r="AU30" s="418">
        <v>0</v>
      </c>
      <c r="AV30" s="418"/>
      <c r="AW30" s="418"/>
      <c r="AX30" s="419">
        <v>27</v>
      </c>
      <c r="AY30" s="419">
        <v>405</v>
      </c>
      <c r="AZ30" s="418">
        <v>75</v>
      </c>
      <c r="BA30" s="406">
        <v>27</v>
      </c>
      <c r="BB30" s="406">
        <v>405</v>
      </c>
      <c r="BC30" s="418">
        <v>75</v>
      </c>
      <c r="BD30" s="418"/>
      <c r="BE30" s="418">
        <f t="shared" si="11"/>
        <v>54</v>
      </c>
      <c r="BF30" s="419">
        <v>3</v>
      </c>
      <c r="BG30" s="419">
        <v>5</v>
      </c>
      <c r="BH30" s="406">
        <v>8</v>
      </c>
      <c r="BI30"/>
      <c r="BJ30"/>
      <c r="BK30"/>
      <c r="BL30"/>
      <c r="BM30"/>
      <c r="BN30"/>
      <c r="BO30"/>
      <c r="BP30" s="377"/>
      <c r="BQ30" s="395">
        <f t="shared" si="0"/>
        <v>129807.6</v>
      </c>
      <c r="BR30" s="395">
        <f t="shared" si="1"/>
        <v>18369</v>
      </c>
      <c r="BS30" s="395">
        <f t="shared" si="2"/>
        <v>50159.85</v>
      </c>
      <c r="BT30" s="395">
        <f t="shared" si="3"/>
        <v>10377.9</v>
      </c>
      <c r="BU30" s="395">
        <f t="shared" si="4"/>
        <v>0</v>
      </c>
      <c r="BV30" s="395">
        <f t="shared" si="5"/>
        <v>1641.64</v>
      </c>
      <c r="BW30" s="395">
        <f t="shared" si="6"/>
        <v>932.1</v>
      </c>
      <c r="BX30" s="395">
        <f t="shared" si="7"/>
        <v>8564.4</v>
      </c>
      <c r="BY30" s="395">
        <f t="shared" si="8"/>
        <v>226.2</v>
      </c>
      <c r="BZ30" s="395">
        <f t="shared" si="9"/>
        <v>530.4</v>
      </c>
      <c r="CA30" s="395">
        <f t="shared" si="12"/>
        <v>20631</v>
      </c>
      <c r="CB30" s="395">
        <f t="shared" si="13"/>
        <v>7800</v>
      </c>
      <c r="CC30" s="399">
        <f t="shared" si="14"/>
        <v>249040.09000000003</v>
      </c>
      <c r="CD30" s="231" t="str">
        <f>VLOOKUP(C30,MNS!B:B,1,FALSE)</f>
        <v>Osborne Nursery School</v>
      </c>
    </row>
    <row r="31" spans="1:82" ht="15" hidden="1" x14ac:dyDescent="0.25">
      <c r="A31">
        <v>3301802</v>
      </c>
      <c r="B31">
        <v>1802</v>
      </c>
      <c r="C31" t="s">
        <v>204</v>
      </c>
      <c r="D31" s="406">
        <v>0</v>
      </c>
      <c r="E31" s="406">
        <v>25</v>
      </c>
      <c r="F31" s="406">
        <v>6</v>
      </c>
      <c r="G31" s="406">
        <v>51</v>
      </c>
      <c r="H31" s="406">
        <v>10</v>
      </c>
      <c r="I31" s="407">
        <v>31</v>
      </c>
      <c r="J31" s="407">
        <v>61</v>
      </c>
      <c r="K31" s="406">
        <v>12</v>
      </c>
      <c r="L31" s="406">
        <v>0</v>
      </c>
      <c r="M31" s="407">
        <v>12</v>
      </c>
      <c r="N31" s="406">
        <v>0</v>
      </c>
      <c r="O31" s="406">
        <v>375</v>
      </c>
      <c r="P31" s="406">
        <v>765</v>
      </c>
      <c r="Q31" s="406">
        <v>150</v>
      </c>
      <c r="R31" s="407">
        <v>915</v>
      </c>
      <c r="S31" s="406">
        <v>90</v>
      </c>
      <c r="T31" s="406">
        <v>465</v>
      </c>
      <c r="U31" s="406">
        <v>180</v>
      </c>
      <c r="V31" s="406">
        <v>0</v>
      </c>
      <c r="W31" s="407">
        <v>180</v>
      </c>
      <c r="X31" s="406">
        <v>32</v>
      </c>
      <c r="Y31" s="406">
        <v>480</v>
      </c>
      <c r="Z31" s="418">
        <v>45</v>
      </c>
      <c r="AA31" s="406">
        <v>35</v>
      </c>
      <c r="AB31" s="406">
        <v>525</v>
      </c>
      <c r="AC31" s="418">
        <v>90</v>
      </c>
      <c r="AD31" s="406">
        <v>9</v>
      </c>
      <c r="AE31" s="406">
        <v>135</v>
      </c>
      <c r="AF31" s="418">
        <v>15</v>
      </c>
      <c r="AG31" s="419">
        <v>21</v>
      </c>
      <c r="AH31" s="419">
        <v>315</v>
      </c>
      <c r="AI31" s="418">
        <v>0</v>
      </c>
      <c r="AJ31" s="419">
        <v>32</v>
      </c>
      <c r="AK31" s="419">
        <v>480</v>
      </c>
      <c r="AL31" s="418">
        <v>45</v>
      </c>
      <c r="AM31" s="406">
        <v>53</v>
      </c>
      <c r="AN31" s="406">
        <v>795</v>
      </c>
      <c r="AO31" s="418">
        <v>45</v>
      </c>
      <c r="AP31" s="418"/>
      <c r="AQ31" s="418"/>
      <c r="AR31" s="418">
        <f t="shared" si="10"/>
        <v>53</v>
      </c>
      <c r="AS31" s="419">
        <v>21</v>
      </c>
      <c r="AT31" s="419">
        <v>315</v>
      </c>
      <c r="AU31" s="418">
        <v>0</v>
      </c>
      <c r="AV31" s="418"/>
      <c r="AW31" s="418"/>
      <c r="AX31" s="419">
        <v>32</v>
      </c>
      <c r="AY31" s="419">
        <v>480</v>
      </c>
      <c r="AZ31" s="418">
        <v>45</v>
      </c>
      <c r="BA31" s="406">
        <v>53</v>
      </c>
      <c r="BB31" s="406">
        <v>795</v>
      </c>
      <c r="BC31" s="418">
        <v>45</v>
      </c>
      <c r="BD31" s="418"/>
      <c r="BE31" s="418">
        <f t="shared" si="11"/>
        <v>85</v>
      </c>
      <c r="BF31" s="419">
        <v>0</v>
      </c>
      <c r="BG31" s="419">
        <v>1</v>
      </c>
      <c r="BH31" s="406">
        <v>1</v>
      </c>
      <c r="BI31">
        <v>1346.4</v>
      </c>
      <c r="BJ31">
        <v>162.6</v>
      </c>
      <c r="BK31"/>
      <c r="BL31"/>
      <c r="BM31"/>
      <c r="BN31"/>
      <c r="BO31"/>
      <c r="BP31" s="377"/>
      <c r="BQ31" s="395">
        <f t="shared" si="0"/>
        <v>74700.600000000006</v>
      </c>
      <c r="BR31" s="395">
        <f>((W31)*$BQ$1*$BR$3)+(BJ31*$BR$3)</f>
        <v>15716.328000000001</v>
      </c>
      <c r="BS31" s="395">
        <f>(O31*$BQ$1*$BS$3)+(BI31*$BS$3)</f>
        <v>55183.817999999992</v>
      </c>
      <c r="BT31" s="395">
        <f t="shared" si="3"/>
        <v>10377.9</v>
      </c>
      <c r="BU31" s="395">
        <f t="shared" si="4"/>
        <v>0</v>
      </c>
      <c r="BV31" s="395">
        <f>((BB31-BC31)/15)*$BQ$1*BV$3+BL31</f>
        <v>3731</v>
      </c>
      <c r="BW31" s="395">
        <f>(BC31/15)*$BQ$1*BW$3</f>
        <v>559.26</v>
      </c>
      <c r="BX31" s="395">
        <f t="shared" si="7"/>
        <v>4163.25</v>
      </c>
      <c r="BY31" s="395">
        <f t="shared" si="8"/>
        <v>2318.5499999999997</v>
      </c>
      <c r="BZ31" s="395">
        <f t="shared" si="9"/>
        <v>156</v>
      </c>
      <c r="CA31" s="395">
        <f t="shared" si="12"/>
        <v>11885.249999999998</v>
      </c>
      <c r="CB31" s="395">
        <f t="shared" si="13"/>
        <v>975</v>
      </c>
      <c r="CC31" s="399">
        <f t="shared" si="14"/>
        <v>179766.95600000001</v>
      </c>
      <c r="CD31" s="231" t="str">
        <f>VLOOKUP(C31,MNS!B:B,1,FALSE)</f>
        <v>Edith Cadbury Nursery School</v>
      </c>
    </row>
    <row r="32" spans="1:82" ht="15" hidden="1" x14ac:dyDescent="0.25">
      <c r="A32">
        <v>3302003</v>
      </c>
      <c r="B32">
        <v>2003</v>
      </c>
      <c r="C32" t="s">
        <v>205</v>
      </c>
      <c r="D32" s="406">
        <v>0</v>
      </c>
      <c r="E32" s="406">
        <v>0</v>
      </c>
      <c r="F32" s="406">
        <v>0</v>
      </c>
      <c r="G32" s="406">
        <v>36</v>
      </c>
      <c r="H32" s="406">
        <v>33</v>
      </c>
      <c r="I32" s="407">
        <v>0</v>
      </c>
      <c r="J32" s="407">
        <v>69</v>
      </c>
      <c r="K32" s="406">
        <v>0</v>
      </c>
      <c r="L32" s="406">
        <v>0</v>
      </c>
      <c r="M32" s="407">
        <v>0</v>
      </c>
      <c r="N32" s="406">
        <v>0</v>
      </c>
      <c r="O32" s="406">
        <v>0</v>
      </c>
      <c r="P32" s="406">
        <v>540</v>
      </c>
      <c r="Q32" s="406">
        <v>495</v>
      </c>
      <c r="R32" s="407">
        <v>1035</v>
      </c>
      <c r="S32" s="406">
        <v>0</v>
      </c>
      <c r="T32" s="406">
        <v>0</v>
      </c>
      <c r="U32" s="406">
        <v>0</v>
      </c>
      <c r="V32" s="406">
        <v>0</v>
      </c>
      <c r="W32" s="407">
        <v>0</v>
      </c>
      <c r="X32" s="406">
        <v>1</v>
      </c>
      <c r="Y32" s="406">
        <v>15</v>
      </c>
      <c r="Z32" s="418">
        <v>0</v>
      </c>
      <c r="AA32" s="406">
        <v>28</v>
      </c>
      <c r="AB32" s="406">
        <v>420</v>
      </c>
      <c r="AC32" s="418">
        <v>0</v>
      </c>
      <c r="AD32" s="406">
        <v>36</v>
      </c>
      <c r="AE32" s="406">
        <v>540</v>
      </c>
      <c r="AF32" s="418">
        <v>0</v>
      </c>
      <c r="AG32" s="419">
        <v>0</v>
      </c>
      <c r="AH32" s="419">
        <v>0</v>
      </c>
      <c r="AI32" s="418">
        <v>0</v>
      </c>
      <c r="AJ32" s="419">
        <v>25</v>
      </c>
      <c r="AK32" s="419">
        <v>375</v>
      </c>
      <c r="AL32" s="418">
        <v>0</v>
      </c>
      <c r="AM32" s="406">
        <v>25</v>
      </c>
      <c r="AN32" s="406">
        <v>375</v>
      </c>
      <c r="AO32" s="418">
        <v>0</v>
      </c>
      <c r="AP32" s="418"/>
      <c r="AQ32" s="418"/>
      <c r="AR32" s="418">
        <f t="shared" si="10"/>
        <v>25</v>
      </c>
      <c r="AS32" s="419">
        <v>0</v>
      </c>
      <c r="AT32" s="419">
        <v>0</v>
      </c>
      <c r="AU32" s="418">
        <v>0</v>
      </c>
      <c r="AV32" s="418"/>
      <c r="AW32" s="418"/>
      <c r="AX32" s="419">
        <v>25</v>
      </c>
      <c r="AY32" s="419">
        <v>375</v>
      </c>
      <c r="AZ32" s="418">
        <v>0</v>
      </c>
      <c r="BA32" s="406">
        <v>25</v>
      </c>
      <c r="BB32" s="406">
        <v>375</v>
      </c>
      <c r="BC32" s="418">
        <v>0</v>
      </c>
      <c r="BD32" s="418"/>
      <c r="BE32" s="418">
        <f t="shared" si="11"/>
        <v>50</v>
      </c>
      <c r="BF32" s="419">
        <v>0</v>
      </c>
      <c r="BG32" s="419">
        <v>0</v>
      </c>
      <c r="BH32" s="406">
        <v>0</v>
      </c>
      <c r="BI32"/>
      <c r="BJ32"/>
      <c r="BK32"/>
      <c r="BL32"/>
      <c r="BM32"/>
      <c r="BN32"/>
      <c r="BO32"/>
      <c r="BP32" s="377"/>
      <c r="BQ32" s="395">
        <f t="shared" si="0"/>
        <v>84497.400000000009</v>
      </c>
      <c r="BR32" s="395">
        <f t="shared" ref="BR32:BR95" si="15">(W32+BJ32)*$BQ$1*$BQ$3</f>
        <v>0</v>
      </c>
      <c r="BS32" s="395">
        <f t="shared" si="2"/>
        <v>0</v>
      </c>
      <c r="BT32" s="395">
        <f t="shared" si="3"/>
        <v>0</v>
      </c>
      <c r="BU32" s="395">
        <f t="shared" si="4"/>
        <v>0</v>
      </c>
      <c r="BV32" s="395">
        <f t="shared" ref="BV32:BV95" si="16">((BB32-BC32)/15)*$BQ$1*BV$3+BL32</f>
        <v>1865.5</v>
      </c>
      <c r="BW32" s="395">
        <f t="shared" ref="BW32:BW95" si="17">(BC32/15)*$BQ$1*BW$3</f>
        <v>0</v>
      </c>
      <c r="BX32" s="395">
        <f t="shared" si="7"/>
        <v>118.95</v>
      </c>
      <c r="BY32" s="395">
        <f t="shared" si="8"/>
        <v>1583.3999999999999</v>
      </c>
      <c r="BZ32" s="395">
        <f t="shared" si="9"/>
        <v>561.6</v>
      </c>
      <c r="CA32" s="395">
        <f t="shared" si="12"/>
        <v>5606.25</v>
      </c>
      <c r="CB32" s="395">
        <f t="shared" si="13"/>
        <v>0</v>
      </c>
      <c r="CC32" s="399">
        <f t="shared" si="14"/>
        <v>94233.1</v>
      </c>
    </row>
    <row r="33" spans="1:81" ht="15" hidden="1" x14ac:dyDescent="0.25">
      <c r="A33">
        <v>3302004</v>
      </c>
      <c r="B33">
        <v>2004</v>
      </c>
      <c r="C33" t="s">
        <v>206</v>
      </c>
      <c r="D33" s="406">
        <v>0</v>
      </c>
      <c r="E33" s="406">
        <v>0</v>
      </c>
      <c r="F33" s="406">
        <v>0</v>
      </c>
      <c r="G33" s="406">
        <v>8</v>
      </c>
      <c r="H33" s="406">
        <v>8</v>
      </c>
      <c r="I33" s="407">
        <v>0</v>
      </c>
      <c r="J33" s="407">
        <v>16</v>
      </c>
      <c r="K33" s="406">
        <v>0</v>
      </c>
      <c r="L33" s="406">
        <v>0</v>
      </c>
      <c r="M33" s="407">
        <v>0</v>
      </c>
      <c r="N33" s="406">
        <v>0</v>
      </c>
      <c r="O33" s="406">
        <v>0</v>
      </c>
      <c r="P33" s="406">
        <v>120</v>
      </c>
      <c r="Q33" s="406">
        <v>120</v>
      </c>
      <c r="R33" s="407">
        <v>240</v>
      </c>
      <c r="S33" s="406">
        <v>0</v>
      </c>
      <c r="T33" s="406">
        <v>0</v>
      </c>
      <c r="U33" s="406">
        <v>0</v>
      </c>
      <c r="V33" s="406">
        <v>0</v>
      </c>
      <c r="W33" s="407">
        <v>0</v>
      </c>
      <c r="X33" s="406">
        <v>2</v>
      </c>
      <c r="Y33" s="406">
        <v>30</v>
      </c>
      <c r="Z33" s="418">
        <v>0</v>
      </c>
      <c r="AA33" s="406">
        <v>0</v>
      </c>
      <c r="AB33" s="406">
        <v>0</v>
      </c>
      <c r="AC33" s="418">
        <v>0</v>
      </c>
      <c r="AD33" s="406">
        <v>8</v>
      </c>
      <c r="AE33" s="406">
        <v>120</v>
      </c>
      <c r="AF33" s="418">
        <v>0</v>
      </c>
      <c r="AG33" s="419">
        <v>0</v>
      </c>
      <c r="AH33" s="419">
        <v>0</v>
      </c>
      <c r="AI33" s="418">
        <v>0</v>
      </c>
      <c r="AJ33" s="419">
        <v>7</v>
      </c>
      <c r="AK33" s="419">
        <v>105</v>
      </c>
      <c r="AL33" s="418">
        <v>0</v>
      </c>
      <c r="AM33" s="406">
        <v>7</v>
      </c>
      <c r="AN33" s="406">
        <v>105</v>
      </c>
      <c r="AO33" s="418">
        <v>0</v>
      </c>
      <c r="AP33" s="418"/>
      <c r="AQ33" s="418"/>
      <c r="AR33" s="418">
        <f t="shared" si="10"/>
        <v>7</v>
      </c>
      <c r="AS33" s="419">
        <v>0</v>
      </c>
      <c r="AT33" s="419">
        <v>0</v>
      </c>
      <c r="AU33" s="418">
        <v>0</v>
      </c>
      <c r="AV33" s="418"/>
      <c r="AW33" s="418"/>
      <c r="AX33" s="419">
        <v>0</v>
      </c>
      <c r="AY33" s="419">
        <v>0</v>
      </c>
      <c r="AZ33" s="418">
        <v>0</v>
      </c>
      <c r="BA33" s="406">
        <v>0</v>
      </c>
      <c r="BB33" s="406">
        <v>0</v>
      </c>
      <c r="BC33" s="418">
        <v>0</v>
      </c>
      <c r="BD33" s="418"/>
      <c r="BE33" s="418">
        <f t="shared" si="11"/>
        <v>0</v>
      </c>
      <c r="BF33" s="419">
        <v>0</v>
      </c>
      <c r="BG33" s="419">
        <v>0</v>
      </c>
      <c r="BH33" s="406">
        <v>0</v>
      </c>
      <c r="BI33"/>
      <c r="BJ33"/>
      <c r="BK33"/>
      <c r="BL33"/>
      <c r="BM33"/>
      <c r="BN33"/>
      <c r="BO33"/>
      <c r="BP33" s="377"/>
      <c r="BQ33" s="395">
        <f t="shared" si="0"/>
        <v>19593.600000000002</v>
      </c>
      <c r="BR33" s="395">
        <f t="shared" si="15"/>
        <v>0</v>
      </c>
      <c r="BS33" s="395">
        <f t="shared" si="2"/>
        <v>0</v>
      </c>
      <c r="BT33" s="395">
        <f t="shared" si="3"/>
        <v>0</v>
      </c>
      <c r="BU33" s="395">
        <f t="shared" si="4"/>
        <v>0</v>
      </c>
      <c r="BV33" s="395">
        <f t="shared" si="16"/>
        <v>0</v>
      </c>
      <c r="BW33" s="395">
        <f t="shared" si="17"/>
        <v>0</v>
      </c>
      <c r="BX33" s="395">
        <f t="shared" si="7"/>
        <v>237.9</v>
      </c>
      <c r="BY33" s="395">
        <f t="shared" si="8"/>
        <v>0</v>
      </c>
      <c r="BZ33" s="395">
        <f t="shared" si="9"/>
        <v>124.8</v>
      </c>
      <c r="CA33" s="395">
        <f t="shared" si="12"/>
        <v>1569.7499999999998</v>
      </c>
      <c r="CB33" s="395">
        <f t="shared" si="13"/>
        <v>0</v>
      </c>
      <c r="CC33" s="399">
        <f t="shared" si="14"/>
        <v>21526.050000000003</v>
      </c>
    </row>
    <row r="34" spans="1:81" ht="15" hidden="1" x14ac:dyDescent="0.25">
      <c r="A34">
        <v>3302005</v>
      </c>
      <c r="B34">
        <v>2005</v>
      </c>
      <c r="C34" t="s">
        <v>207</v>
      </c>
      <c r="D34" s="406">
        <v>0</v>
      </c>
      <c r="E34" s="406">
        <v>0</v>
      </c>
      <c r="F34" s="406">
        <v>0</v>
      </c>
      <c r="G34" s="406">
        <v>17</v>
      </c>
      <c r="H34" s="406">
        <v>22</v>
      </c>
      <c r="I34" s="407">
        <v>0</v>
      </c>
      <c r="J34" s="407">
        <v>39</v>
      </c>
      <c r="K34" s="406">
        <v>5</v>
      </c>
      <c r="L34" s="406">
        <v>9</v>
      </c>
      <c r="M34" s="407">
        <v>14</v>
      </c>
      <c r="N34" s="406">
        <v>0</v>
      </c>
      <c r="O34" s="406">
        <v>0</v>
      </c>
      <c r="P34" s="406">
        <v>255</v>
      </c>
      <c r="Q34" s="406">
        <v>327.5</v>
      </c>
      <c r="R34" s="407">
        <v>582.5</v>
      </c>
      <c r="S34" s="406">
        <v>0</v>
      </c>
      <c r="T34" s="406">
        <v>0</v>
      </c>
      <c r="U34" s="406">
        <v>18.5</v>
      </c>
      <c r="V34" s="406">
        <v>30.5</v>
      </c>
      <c r="W34" s="407">
        <v>49</v>
      </c>
      <c r="X34" s="406">
        <v>1</v>
      </c>
      <c r="Y34" s="406">
        <v>15</v>
      </c>
      <c r="Z34" s="418">
        <v>0</v>
      </c>
      <c r="AA34" s="406">
        <v>1</v>
      </c>
      <c r="AB34" s="406">
        <v>15</v>
      </c>
      <c r="AC34" s="418">
        <v>0</v>
      </c>
      <c r="AD34" s="406">
        <v>1</v>
      </c>
      <c r="AE34" s="406">
        <v>15</v>
      </c>
      <c r="AF34" s="418">
        <v>0</v>
      </c>
      <c r="AG34" s="419">
        <v>0</v>
      </c>
      <c r="AH34" s="419">
        <v>0</v>
      </c>
      <c r="AI34" s="418">
        <v>0</v>
      </c>
      <c r="AJ34" s="419">
        <v>8</v>
      </c>
      <c r="AK34" s="419">
        <v>120</v>
      </c>
      <c r="AL34" s="418">
        <v>3</v>
      </c>
      <c r="AM34" s="406">
        <v>8</v>
      </c>
      <c r="AN34" s="406">
        <v>120</v>
      </c>
      <c r="AO34" s="418">
        <v>3</v>
      </c>
      <c r="AP34" s="418"/>
      <c r="AQ34" s="418"/>
      <c r="AR34" s="418">
        <f t="shared" si="10"/>
        <v>8</v>
      </c>
      <c r="AS34" s="419">
        <v>0</v>
      </c>
      <c r="AT34" s="419">
        <v>0</v>
      </c>
      <c r="AU34" s="418">
        <v>0</v>
      </c>
      <c r="AV34" s="418"/>
      <c r="AW34" s="418"/>
      <c r="AX34" s="419">
        <v>8</v>
      </c>
      <c r="AY34" s="419">
        <v>120</v>
      </c>
      <c r="AZ34" s="418">
        <v>3</v>
      </c>
      <c r="BA34" s="406">
        <v>8</v>
      </c>
      <c r="BB34" s="406">
        <v>120</v>
      </c>
      <c r="BC34" s="418">
        <v>3</v>
      </c>
      <c r="BD34" s="418"/>
      <c r="BE34" s="418">
        <f t="shared" si="11"/>
        <v>16</v>
      </c>
      <c r="BF34" s="419">
        <v>0</v>
      </c>
      <c r="BG34" s="419">
        <v>0</v>
      </c>
      <c r="BH34" s="406">
        <v>0</v>
      </c>
      <c r="BI34"/>
      <c r="BJ34"/>
      <c r="BK34"/>
      <c r="BL34"/>
      <c r="BM34"/>
      <c r="BN34"/>
      <c r="BO34"/>
      <c r="BP34" s="377"/>
      <c r="BQ34" s="395">
        <f t="shared" si="0"/>
        <v>47555.3</v>
      </c>
      <c r="BR34" s="395">
        <f t="shared" si="15"/>
        <v>4000.36</v>
      </c>
      <c r="BS34" s="395">
        <f t="shared" si="2"/>
        <v>0</v>
      </c>
      <c r="BT34" s="395">
        <f t="shared" si="3"/>
        <v>0</v>
      </c>
      <c r="BU34" s="395">
        <f t="shared" si="4"/>
        <v>0</v>
      </c>
      <c r="BV34" s="395">
        <f t="shared" si="16"/>
        <v>582.03599999999994</v>
      </c>
      <c r="BW34" s="395">
        <f t="shared" si="17"/>
        <v>37.283999999999999</v>
      </c>
      <c r="BX34" s="395">
        <f t="shared" si="7"/>
        <v>118.95</v>
      </c>
      <c r="BY34" s="395">
        <f t="shared" si="8"/>
        <v>56.55</v>
      </c>
      <c r="BZ34" s="395">
        <f t="shared" si="9"/>
        <v>15.6</v>
      </c>
      <c r="CA34" s="395">
        <f t="shared" si="12"/>
        <v>1793.9999999999998</v>
      </c>
      <c r="CB34" s="395">
        <f t="shared" si="13"/>
        <v>0</v>
      </c>
      <c r="CC34" s="399">
        <f t="shared" si="14"/>
        <v>54160.08</v>
      </c>
    </row>
    <row r="35" spans="1:81" ht="15" hidden="1" x14ac:dyDescent="0.25">
      <c r="A35">
        <v>3302008</v>
      </c>
      <c r="B35">
        <v>2008</v>
      </c>
      <c r="C35" t="s">
        <v>208</v>
      </c>
      <c r="D35" s="406">
        <v>0</v>
      </c>
      <c r="E35" s="406">
        <v>0</v>
      </c>
      <c r="F35" s="406">
        <v>0</v>
      </c>
      <c r="G35" s="406">
        <v>24</v>
      </c>
      <c r="H35" s="406">
        <v>24</v>
      </c>
      <c r="I35" s="407">
        <v>0</v>
      </c>
      <c r="J35" s="407">
        <v>48</v>
      </c>
      <c r="K35" s="406">
        <v>3</v>
      </c>
      <c r="L35" s="406">
        <v>2</v>
      </c>
      <c r="M35" s="407">
        <v>5</v>
      </c>
      <c r="N35" s="406">
        <v>0</v>
      </c>
      <c r="O35" s="406">
        <v>0</v>
      </c>
      <c r="P35" s="406">
        <v>360</v>
      </c>
      <c r="Q35" s="406">
        <v>360</v>
      </c>
      <c r="R35" s="407">
        <v>720</v>
      </c>
      <c r="S35" s="406">
        <v>0</v>
      </c>
      <c r="T35" s="406">
        <v>0</v>
      </c>
      <c r="U35" s="406">
        <v>45</v>
      </c>
      <c r="V35" s="406">
        <v>30</v>
      </c>
      <c r="W35" s="407">
        <v>75</v>
      </c>
      <c r="X35" s="406">
        <v>7</v>
      </c>
      <c r="Y35" s="406">
        <v>105</v>
      </c>
      <c r="Z35" s="418">
        <v>15</v>
      </c>
      <c r="AA35" s="406">
        <v>0</v>
      </c>
      <c r="AB35" s="406">
        <v>0</v>
      </c>
      <c r="AC35" s="418">
        <v>0</v>
      </c>
      <c r="AD35" s="406">
        <v>24</v>
      </c>
      <c r="AE35" s="406">
        <v>360</v>
      </c>
      <c r="AF35" s="418">
        <v>30</v>
      </c>
      <c r="AG35" s="419">
        <v>0</v>
      </c>
      <c r="AH35" s="419">
        <v>0</v>
      </c>
      <c r="AI35" s="418">
        <v>0</v>
      </c>
      <c r="AJ35" s="419">
        <v>22</v>
      </c>
      <c r="AK35" s="419">
        <v>330</v>
      </c>
      <c r="AL35" s="418">
        <v>45</v>
      </c>
      <c r="AM35" s="406">
        <v>22</v>
      </c>
      <c r="AN35" s="406">
        <v>330</v>
      </c>
      <c r="AO35" s="418">
        <v>45</v>
      </c>
      <c r="AP35" s="418"/>
      <c r="AQ35" s="418"/>
      <c r="AR35" s="418">
        <f t="shared" si="10"/>
        <v>22</v>
      </c>
      <c r="AS35" s="419">
        <v>0</v>
      </c>
      <c r="AT35" s="419">
        <v>0</v>
      </c>
      <c r="AU35" s="418">
        <v>0</v>
      </c>
      <c r="AV35" s="418"/>
      <c r="AW35" s="418"/>
      <c r="AX35" s="419">
        <v>4</v>
      </c>
      <c r="AY35" s="419">
        <v>60</v>
      </c>
      <c r="AZ35" s="418">
        <v>45</v>
      </c>
      <c r="BA35" s="406">
        <v>4</v>
      </c>
      <c r="BB35" s="406">
        <v>60</v>
      </c>
      <c r="BC35" s="418">
        <v>45</v>
      </c>
      <c r="BD35" s="418"/>
      <c r="BE35" s="418">
        <f t="shared" si="11"/>
        <v>8</v>
      </c>
      <c r="BF35" s="419">
        <v>0</v>
      </c>
      <c r="BG35" s="419">
        <v>0</v>
      </c>
      <c r="BH35" s="406">
        <v>0</v>
      </c>
      <c r="BI35"/>
      <c r="BJ35"/>
      <c r="BK35"/>
      <c r="BL35"/>
      <c r="BM35"/>
      <c r="BN35"/>
      <c r="BO35"/>
      <c r="BP35" s="377"/>
      <c r="BQ35" s="395">
        <f t="shared" si="0"/>
        <v>58780.800000000003</v>
      </c>
      <c r="BR35" s="395">
        <f t="shared" si="15"/>
        <v>6123</v>
      </c>
      <c r="BS35" s="395">
        <f t="shared" si="2"/>
        <v>0</v>
      </c>
      <c r="BT35" s="395">
        <f t="shared" si="3"/>
        <v>0</v>
      </c>
      <c r="BU35" s="395">
        <f t="shared" si="4"/>
        <v>0</v>
      </c>
      <c r="BV35" s="395">
        <f t="shared" si="16"/>
        <v>74.62</v>
      </c>
      <c r="BW35" s="395">
        <f t="shared" si="17"/>
        <v>559.26</v>
      </c>
      <c r="BX35" s="395">
        <f t="shared" si="7"/>
        <v>951.6</v>
      </c>
      <c r="BY35" s="395">
        <f t="shared" si="8"/>
        <v>0</v>
      </c>
      <c r="BZ35" s="395">
        <f t="shared" si="9"/>
        <v>405.6</v>
      </c>
      <c r="CA35" s="395">
        <f t="shared" si="12"/>
        <v>4933.5</v>
      </c>
      <c r="CB35" s="395">
        <f t="shared" si="13"/>
        <v>0</v>
      </c>
      <c r="CC35" s="399">
        <f t="shared" si="14"/>
        <v>71828.380000000019</v>
      </c>
    </row>
    <row r="36" spans="1:81" ht="15" hidden="1" x14ac:dyDescent="0.25">
      <c r="A36">
        <v>3302011</v>
      </c>
      <c r="B36">
        <v>2011</v>
      </c>
      <c r="C36" t="s">
        <v>209</v>
      </c>
      <c r="D36" s="406">
        <v>0</v>
      </c>
      <c r="E36" s="406">
        <v>0</v>
      </c>
      <c r="F36" s="406">
        <v>0</v>
      </c>
      <c r="G36" s="406">
        <v>18</v>
      </c>
      <c r="H36" s="406">
        <v>21</v>
      </c>
      <c r="I36" s="407">
        <v>0</v>
      </c>
      <c r="J36" s="407">
        <v>39</v>
      </c>
      <c r="K36" s="406">
        <v>0</v>
      </c>
      <c r="L36" s="406">
        <v>0</v>
      </c>
      <c r="M36" s="407">
        <v>0</v>
      </c>
      <c r="N36" s="406">
        <v>0</v>
      </c>
      <c r="O36" s="406">
        <v>0</v>
      </c>
      <c r="P36" s="406">
        <v>270</v>
      </c>
      <c r="Q36" s="406">
        <v>315</v>
      </c>
      <c r="R36" s="407">
        <v>585</v>
      </c>
      <c r="S36" s="406">
        <v>0</v>
      </c>
      <c r="T36" s="406">
        <v>0</v>
      </c>
      <c r="U36" s="406">
        <v>0</v>
      </c>
      <c r="V36" s="406">
        <v>0</v>
      </c>
      <c r="W36" s="407">
        <v>0</v>
      </c>
      <c r="X36" s="406">
        <v>11</v>
      </c>
      <c r="Y36" s="406">
        <v>165</v>
      </c>
      <c r="Z36" s="418">
        <v>0</v>
      </c>
      <c r="AA36" s="406">
        <v>2</v>
      </c>
      <c r="AB36" s="406">
        <v>30</v>
      </c>
      <c r="AC36" s="418">
        <v>0</v>
      </c>
      <c r="AD36" s="406">
        <v>3</v>
      </c>
      <c r="AE36" s="406">
        <v>45</v>
      </c>
      <c r="AF36" s="418">
        <v>0</v>
      </c>
      <c r="AG36" s="419">
        <v>0</v>
      </c>
      <c r="AH36" s="419">
        <v>0</v>
      </c>
      <c r="AI36" s="418">
        <v>0</v>
      </c>
      <c r="AJ36" s="419">
        <v>16</v>
      </c>
      <c r="AK36" s="419">
        <v>240</v>
      </c>
      <c r="AL36" s="418">
        <v>0</v>
      </c>
      <c r="AM36" s="406">
        <v>16</v>
      </c>
      <c r="AN36" s="406">
        <v>240</v>
      </c>
      <c r="AO36" s="418">
        <v>0</v>
      </c>
      <c r="AP36" s="418"/>
      <c r="AQ36" s="418"/>
      <c r="AR36" s="418">
        <f t="shared" si="10"/>
        <v>16</v>
      </c>
      <c r="AS36" s="419">
        <v>0</v>
      </c>
      <c r="AT36" s="419">
        <v>0</v>
      </c>
      <c r="AU36" s="418">
        <v>0</v>
      </c>
      <c r="AV36" s="418"/>
      <c r="AW36" s="418"/>
      <c r="AX36" s="419">
        <v>0</v>
      </c>
      <c r="AY36" s="419">
        <v>0</v>
      </c>
      <c r="AZ36" s="418">
        <v>0</v>
      </c>
      <c r="BA36" s="406">
        <v>0</v>
      </c>
      <c r="BB36" s="406">
        <v>0</v>
      </c>
      <c r="BC36" s="418">
        <v>0</v>
      </c>
      <c r="BD36" s="418"/>
      <c r="BE36" s="418">
        <f t="shared" si="11"/>
        <v>0</v>
      </c>
      <c r="BF36" s="419">
        <v>0</v>
      </c>
      <c r="BG36" s="419">
        <v>0</v>
      </c>
      <c r="BH36" s="406">
        <v>0</v>
      </c>
      <c r="BI36"/>
      <c r="BJ36"/>
      <c r="BK36"/>
      <c r="BL36"/>
      <c r="BM36"/>
      <c r="BN36"/>
      <c r="BO36"/>
      <c r="BP36" s="377"/>
      <c r="BQ36" s="395">
        <f t="shared" si="0"/>
        <v>47759.4</v>
      </c>
      <c r="BR36" s="395">
        <f t="shared" si="15"/>
        <v>0</v>
      </c>
      <c r="BS36" s="395">
        <f t="shared" si="2"/>
        <v>0</v>
      </c>
      <c r="BT36" s="395">
        <f t="shared" si="3"/>
        <v>0</v>
      </c>
      <c r="BU36" s="395">
        <f t="shared" si="4"/>
        <v>0</v>
      </c>
      <c r="BV36" s="395">
        <f t="shared" si="16"/>
        <v>0</v>
      </c>
      <c r="BW36" s="395">
        <f t="shared" si="17"/>
        <v>0</v>
      </c>
      <c r="BX36" s="395">
        <f t="shared" si="7"/>
        <v>1308.45</v>
      </c>
      <c r="BY36" s="395">
        <f t="shared" si="8"/>
        <v>113.1</v>
      </c>
      <c r="BZ36" s="395">
        <f t="shared" si="9"/>
        <v>46.800000000000004</v>
      </c>
      <c r="CA36" s="395">
        <f t="shared" si="12"/>
        <v>3587.9999999999995</v>
      </c>
      <c r="CB36" s="395">
        <f t="shared" si="13"/>
        <v>0</v>
      </c>
      <c r="CC36" s="399">
        <f t="shared" si="14"/>
        <v>52815.75</v>
      </c>
    </row>
    <row r="37" spans="1:81" ht="15" hidden="1" x14ac:dyDescent="0.25">
      <c r="A37">
        <v>3302014</v>
      </c>
      <c r="B37">
        <v>2014</v>
      </c>
      <c r="C37" t="s">
        <v>210</v>
      </c>
      <c r="D37" s="406">
        <v>0</v>
      </c>
      <c r="E37" s="406">
        <v>0</v>
      </c>
      <c r="F37" s="406">
        <v>0</v>
      </c>
      <c r="G37" s="406">
        <v>10</v>
      </c>
      <c r="H37" s="406">
        <v>22</v>
      </c>
      <c r="I37" s="407">
        <v>0</v>
      </c>
      <c r="J37" s="407">
        <v>32</v>
      </c>
      <c r="K37" s="406">
        <v>0</v>
      </c>
      <c r="L37" s="406">
        <v>0</v>
      </c>
      <c r="M37" s="407">
        <v>0</v>
      </c>
      <c r="N37" s="406">
        <v>0</v>
      </c>
      <c r="O37" s="406">
        <v>0</v>
      </c>
      <c r="P37" s="406">
        <v>150</v>
      </c>
      <c r="Q37" s="406">
        <v>330</v>
      </c>
      <c r="R37" s="407">
        <v>480</v>
      </c>
      <c r="S37" s="406">
        <v>0</v>
      </c>
      <c r="T37" s="406">
        <v>0</v>
      </c>
      <c r="U37" s="406">
        <v>0</v>
      </c>
      <c r="V37" s="406">
        <v>0</v>
      </c>
      <c r="W37" s="407">
        <v>0</v>
      </c>
      <c r="X37" s="406">
        <v>6</v>
      </c>
      <c r="Y37" s="406">
        <v>90</v>
      </c>
      <c r="Z37" s="418">
        <v>0</v>
      </c>
      <c r="AA37" s="406">
        <v>16</v>
      </c>
      <c r="AB37" s="406">
        <v>240</v>
      </c>
      <c r="AC37" s="418">
        <v>0</v>
      </c>
      <c r="AD37" s="406">
        <v>2</v>
      </c>
      <c r="AE37" s="406">
        <v>30</v>
      </c>
      <c r="AF37" s="418">
        <v>0</v>
      </c>
      <c r="AG37" s="419">
        <v>0</v>
      </c>
      <c r="AH37" s="419">
        <v>0</v>
      </c>
      <c r="AI37" s="418">
        <v>0</v>
      </c>
      <c r="AJ37" s="419">
        <v>17</v>
      </c>
      <c r="AK37" s="419">
        <v>255</v>
      </c>
      <c r="AL37" s="418">
        <v>0</v>
      </c>
      <c r="AM37" s="406">
        <v>17</v>
      </c>
      <c r="AN37" s="406">
        <v>255</v>
      </c>
      <c r="AO37" s="418">
        <v>0</v>
      </c>
      <c r="AP37" s="418"/>
      <c r="AQ37" s="418"/>
      <c r="AR37" s="418">
        <f t="shared" si="10"/>
        <v>17</v>
      </c>
      <c r="AS37" s="419">
        <v>0</v>
      </c>
      <c r="AT37" s="419">
        <v>0</v>
      </c>
      <c r="AU37" s="418">
        <v>0</v>
      </c>
      <c r="AV37" s="418"/>
      <c r="AW37" s="418"/>
      <c r="AX37" s="419">
        <v>17</v>
      </c>
      <c r="AY37" s="419">
        <v>255</v>
      </c>
      <c r="AZ37" s="418">
        <v>0</v>
      </c>
      <c r="BA37" s="406">
        <v>17</v>
      </c>
      <c r="BB37" s="406">
        <v>255</v>
      </c>
      <c r="BC37" s="418">
        <v>0</v>
      </c>
      <c r="BD37" s="418"/>
      <c r="BE37" s="418">
        <f t="shared" si="11"/>
        <v>34</v>
      </c>
      <c r="BF37" s="419">
        <v>0</v>
      </c>
      <c r="BG37" s="419">
        <v>0</v>
      </c>
      <c r="BH37" s="406">
        <v>0</v>
      </c>
      <c r="BI37"/>
      <c r="BJ37"/>
      <c r="BK37"/>
      <c r="BL37"/>
      <c r="BM37"/>
      <c r="BN37"/>
      <c r="BO37"/>
      <c r="BP37" s="377"/>
      <c r="BQ37" s="395">
        <f t="shared" ref="BQ37:BQ68" si="18">R37*$BQ$1*$BQ$3</f>
        <v>39187.200000000004</v>
      </c>
      <c r="BR37" s="395">
        <f t="shared" si="15"/>
        <v>0</v>
      </c>
      <c r="BS37" s="395">
        <f t="shared" ref="BS37:BS68" si="19">O37*$BQ$1*$BS$3+BI37</f>
        <v>0</v>
      </c>
      <c r="BT37" s="395">
        <f t="shared" ref="BT37:BT68" si="20">S37*$BQ$1*BT$3</f>
        <v>0</v>
      </c>
      <c r="BU37" s="395">
        <f t="shared" ref="BU37:BU68" si="21">N37*$BQ$1*BU$3</f>
        <v>0</v>
      </c>
      <c r="BV37" s="395">
        <f t="shared" si="16"/>
        <v>1268.54</v>
      </c>
      <c r="BW37" s="395">
        <f t="shared" si="17"/>
        <v>0</v>
      </c>
      <c r="BX37" s="395">
        <f t="shared" ref="BX37:BX68" si="22">(Y37+Z37)*$BQ$1*BX$3+BM37</f>
        <v>713.69999999999993</v>
      </c>
      <c r="BY37" s="395">
        <f t="shared" ref="BY37:BY68" si="23">(AB37+AC37)*$BQ$1*BY$3+BN37</f>
        <v>904.8</v>
      </c>
      <c r="BZ37" s="395">
        <f t="shared" ref="BZ37:BZ68" si="24">(AE37+AF37)*$BQ$1*BZ$3+BO37</f>
        <v>31.2</v>
      </c>
      <c r="CA37" s="395">
        <f t="shared" si="12"/>
        <v>3812.2499999999995</v>
      </c>
      <c r="CB37" s="395">
        <f t="shared" si="13"/>
        <v>0</v>
      </c>
      <c r="CC37" s="399">
        <f t="shared" si="14"/>
        <v>45917.69</v>
      </c>
    </row>
    <row r="38" spans="1:81" ht="15" hidden="1" x14ac:dyDescent="0.25">
      <c r="A38">
        <v>3302015</v>
      </c>
      <c r="B38">
        <v>2015</v>
      </c>
      <c r="C38" t="s">
        <v>211</v>
      </c>
      <c r="D38" s="406">
        <v>0</v>
      </c>
      <c r="E38" s="406">
        <v>0</v>
      </c>
      <c r="F38" s="406">
        <v>0</v>
      </c>
      <c r="G38" s="406">
        <v>17</v>
      </c>
      <c r="H38" s="406">
        <v>27</v>
      </c>
      <c r="I38" s="407">
        <v>0</v>
      </c>
      <c r="J38" s="407">
        <v>44</v>
      </c>
      <c r="K38" s="406">
        <v>0</v>
      </c>
      <c r="L38" s="406">
        <v>0</v>
      </c>
      <c r="M38" s="407">
        <v>0</v>
      </c>
      <c r="N38" s="406">
        <v>0</v>
      </c>
      <c r="O38" s="406">
        <v>0</v>
      </c>
      <c r="P38" s="406">
        <v>255</v>
      </c>
      <c r="Q38" s="406">
        <v>405</v>
      </c>
      <c r="R38" s="407">
        <v>660</v>
      </c>
      <c r="S38" s="406">
        <v>0</v>
      </c>
      <c r="T38" s="406">
        <v>0</v>
      </c>
      <c r="U38" s="406">
        <v>0</v>
      </c>
      <c r="V38" s="406">
        <v>0</v>
      </c>
      <c r="W38" s="407">
        <v>0</v>
      </c>
      <c r="X38" s="406">
        <v>13</v>
      </c>
      <c r="Y38" s="406">
        <v>195</v>
      </c>
      <c r="Z38" s="418">
        <v>0</v>
      </c>
      <c r="AA38" s="406">
        <v>12</v>
      </c>
      <c r="AB38" s="406">
        <v>180</v>
      </c>
      <c r="AC38" s="418">
        <v>0</v>
      </c>
      <c r="AD38" s="406">
        <v>18</v>
      </c>
      <c r="AE38" s="406">
        <v>270</v>
      </c>
      <c r="AF38" s="418">
        <v>0</v>
      </c>
      <c r="AG38" s="419">
        <v>0</v>
      </c>
      <c r="AH38" s="419">
        <v>0</v>
      </c>
      <c r="AI38" s="418">
        <v>0</v>
      </c>
      <c r="AJ38" s="419">
        <v>20</v>
      </c>
      <c r="AK38" s="419">
        <v>300</v>
      </c>
      <c r="AL38" s="418">
        <v>0</v>
      </c>
      <c r="AM38" s="406">
        <v>20</v>
      </c>
      <c r="AN38" s="406">
        <v>300</v>
      </c>
      <c r="AO38" s="418">
        <v>0</v>
      </c>
      <c r="AP38" s="418"/>
      <c r="AQ38" s="418"/>
      <c r="AR38" s="418">
        <f t="shared" si="10"/>
        <v>20</v>
      </c>
      <c r="AS38" s="419">
        <v>0</v>
      </c>
      <c r="AT38" s="419">
        <v>0</v>
      </c>
      <c r="AU38" s="418">
        <v>0</v>
      </c>
      <c r="AV38" s="418"/>
      <c r="AW38" s="418"/>
      <c r="AX38" s="419">
        <v>20</v>
      </c>
      <c r="AY38" s="419">
        <v>300</v>
      </c>
      <c r="AZ38" s="418">
        <v>0</v>
      </c>
      <c r="BA38" s="406">
        <v>20</v>
      </c>
      <c r="BB38" s="406">
        <v>300</v>
      </c>
      <c r="BC38" s="418">
        <v>0</v>
      </c>
      <c r="BD38" s="418"/>
      <c r="BE38" s="418">
        <f t="shared" si="11"/>
        <v>40</v>
      </c>
      <c r="BF38" s="419">
        <v>0</v>
      </c>
      <c r="BG38" s="419">
        <v>0</v>
      </c>
      <c r="BH38" s="406">
        <v>0</v>
      </c>
      <c r="BI38"/>
      <c r="BJ38"/>
      <c r="BK38"/>
      <c r="BL38"/>
      <c r="BM38"/>
      <c r="BN38"/>
      <c r="BO38"/>
      <c r="BP38" s="377"/>
      <c r="BQ38" s="395">
        <f t="shared" si="18"/>
        <v>53882.400000000001</v>
      </c>
      <c r="BR38" s="395">
        <f t="shared" si="15"/>
        <v>0</v>
      </c>
      <c r="BS38" s="395">
        <f t="shared" si="19"/>
        <v>0</v>
      </c>
      <c r="BT38" s="395">
        <f t="shared" si="20"/>
        <v>0</v>
      </c>
      <c r="BU38" s="395">
        <f t="shared" si="21"/>
        <v>0</v>
      </c>
      <c r="BV38" s="395">
        <f t="shared" si="16"/>
        <v>1492.4</v>
      </c>
      <c r="BW38" s="395">
        <f t="shared" si="17"/>
        <v>0</v>
      </c>
      <c r="BX38" s="395">
        <f t="shared" si="22"/>
        <v>1546.35</v>
      </c>
      <c r="BY38" s="395">
        <f t="shared" si="23"/>
        <v>678.59999999999991</v>
      </c>
      <c r="BZ38" s="395">
        <f t="shared" si="24"/>
        <v>280.8</v>
      </c>
      <c r="CA38" s="395">
        <f t="shared" si="12"/>
        <v>4485</v>
      </c>
      <c r="CB38" s="395">
        <f t="shared" si="13"/>
        <v>0</v>
      </c>
      <c r="CC38" s="399">
        <f t="shared" si="14"/>
        <v>62365.55</v>
      </c>
    </row>
    <row r="39" spans="1:81" ht="15" hidden="1" x14ac:dyDescent="0.25">
      <c r="A39">
        <v>3302018</v>
      </c>
      <c r="B39">
        <v>2018</v>
      </c>
      <c r="C39" t="s">
        <v>212</v>
      </c>
      <c r="D39" s="406">
        <v>0</v>
      </c>
      <c r="E39" s="406">
        <v>16</v>
      </c>
      <c r="F39" s="406">
        <v>0</v>
      </c>
      <c r="G39" s="406">
        <v>24</v>
      </c>
      <c r="H39" s="406">
        <v>17</v>
      </c>
      <c r="I39" s="407">
        <v>16</v>
      </c>
      <c r="J39" s="407">
        <v>41</v>
      </c>
      <c r="K39" s="406">
        <v>4</v>
      </c>
      <c r="L39" s="406">
        <v>2</v>
      </c>
      <c r="M39" s="407">
        <v>6</v>
      </c>
      <c r="N39" s="406">
        <v>0</v>
      </c>
      <c r="O39" s="406">
        <v>240</v>
      </c>
      <c r="P39" s="406">
        <v>360</v>
      </c>
      <c r="Q39" s="406">
        <v>255</v>
      </c>
      <c r="R39" s="407">
        <v>615</v>
      </c>
      <c r="S39" s="406">
        <v>0</v>
      </c>
      <c r="T39" s="406">
        <v>240</v>
      </c>
      <c r="U39" s="406">
        <v>60</v>
      </c>
      <c r="V39" s="406">
        <v>30</v>
      </c>
      <c r="W39" s="407">
        <v>90</v>
      </c>
      <c r="X39" s="406">
        <v>42</v>
      </c>
      <c r="Y39" s="406">
        <v>630</v>
      </c>
      <c r="Z39" s="418">
        <v>60</v>
      </c>
      <c r="AA39" s="406">
        <v>8</v>
      </c>
      <c r="AB39" s="406">
        <v>120</v>
      </c>
      <c r="AC39" s="418">
        <v>15</v>
      </c>
      <c r="AD39" s="406">
        <v>1</v>
      </c>
      <c r="AE39" s="406">
        <v>15</v>
      </c>
      <c r="AF39" s="418">
        <v>0</v>
      </c>
      <c r="AG39" s="419">
        <v>11</v>
      </c>
      <c r="AH39" s="419">
        <v>165</v>
      </c>
      <c r="AI39" s="418">
        <v>0</v>
      </c>
      <c r="AJ39" s="419">
        <v>32</v>
      </c>
      <c r="AK39" s="419">
        <v>480</v>
      </c>
      <c r="AL39" s="418">
        <v>30</v>
      </c>
      <c r="AM39" s="406">
        <v>43</v>
      </c>
      <c r="AN39" s="406">
        <v>645</v>
      </c>
      <c r="AO39" s="418">
        <v>30</v>
      </c>
      <c r="AP39" s="418"/>
      <c r="AQ39" s="418"/>
      <c r="AR39" s="418">
        <f t="shared" si="10"/>
        <v>43</v>
      </c>
      <c r="AS39" s="419">
        <v>0</v>
      </c>
      <c r="AT39" s="419">
        <v>0</v>
      </c>
      <c r="AU39" s="418">
        <v>0</v>
      </c>
      <c r="AV39" s="418"/>
      <c r="AW39" s="418"/>
      <c r="AX39" s="419">
        <v>2</v>
      </c>
      <c r="AY39" s="419">
        <v>30</v>
      </c>
      <c r="AZ39" s="418">
        <v>0</v>
      </c>
      <c r="BA39" s="406">
        <v>2</v>
      </c>
      <c r="BB39" s="406">
        <v>30</v>
      </c>
      <c r="BC39" s="418">
        <v>0</v>
      </c>
      <c r="BD39" s="418"/>
      <c r="BE39" s="418">
        <f t="shared" si="11"/>
        <v>4</v>
      </c>
      <c r="BF39" s="419">
        <v>0</v>
      </c>
      <c r="BG39" s="419">
        <v>0</v>
      </c>
      <c r="BH39" s="406">
        <v>0</v>
      </c>
      <c r="BI39"/>
      <c r="BJ39"/>
      <c r="BK39"/>
      <c r="BL39"/>
      <c r="BM39"/>
      <c r="BN39"/>
      <c r="BO39"/>
      <c r="BP39" s="377"/>
      <c r="BQ39" s="395">
        <f t="shared" si="18"/>
        <v>50208.6</v>
      </c>
      <c r="BR39" s="395">
        <f t="shared" si="15"/>
        <v>7347.6</v>
      </c>
      <c r="BS39" s="395">
        <f t="shared" si="19"/>
        <v>27674.399999999998</v>
      </c>
      <c r="BT39" s="395">
        <f t="shared" si="20"/>
        <v>0</v>
      </c>
      <c r="BU39" s="395">
        <f t="shared" si="21"/>
        <v>0</v>
      </c>
      <c r="BV39" s="395">
        <f t="shared" si="16"/>
        <v>149.24</v>
      </c>
      <c r="BW39" s="395">
        <f t="shared" si="17"/>
        <v>0</v>
      </c>
      <c r="BX39" s="395">
        <f t="shared" si="22"/>
        <v>5471.7</v>
      </c>
      <c r="BY39" s="395">
        <f t="shared" si="23"/>
        <v>508.95</v>
      </c>
      <c r="BZ39" s="395">
        <f t="shared" si="24"/>
        <v>15.6</v>
      </c>
      <c r="CA39" s="395">
        <f t="shared" si="12"/>
        <v>9642.75</v>
      </c>
      <c r="CB39" s="395">
        <f t="shared" si="13"/>
        <v>0</v>
      </c>
      <c r="CC39" s="399">
        <f t="shared" si="14"/>
        <v>101018.84</v>
      </c>
    </row>
    <row r="40" spans="1:81" ht="15" hidden="1" x14ac:dyDescent="0.25">
      <c r="A40">
        <v>3302020</v>
      </c>
      <c r="B40">
        <v>2020</v>
      </c>
      <c r="C40" t="s">
        <v>213</v>
      </c>
      <c r="D40" s="406">
        <v>0</v>
      </c>
      <c r="E40" s="406">
        <v>0</v>
      </c>
      <c r="F40" s="406">
        <v>0</v>
      </c>
      <c r="G40" s="406">
        <v>39</v>
      </c>
      <c r="H40" s="406">
        <v>21</v>
      </c>
      <c r="I40" s="407">
        <v>0</v>
      </c>
      <c r="J40" s="407">
        <v>60</v>
      </c>
      <c r="K40" s="406">
        <v>10</v>
      </c>
      <c r="L40" s="406">
        <v>6</v>
      </c>
      <c r="M40" s="407">
        <v>16</v>
      </c>
      <c r="N40" s="406">
        <v>0</v>
      </c>
      <c r="O40" s="406">
        <v>0</v>
      </c>
      <c r="P40" s="406">
        <v>585</v>
      </c>
      <c r="Q40" s="406">
        <v>315</v>
      </c>
      <c r="R40" s="407">
        <v>900</v>
      </c>
      <c r="S40" s="406">
        <v>0</v>
      </c>
      <c r="T40" s="406">
        <v>0</v>
      </c>
      <c r="U40" s="406">
        <v>150</v>
      </c>
      <c r="V40" s="406">
        <v>90</v>
      </c>
      <c r="W40" s="407">
        <v>240</v>
      </c>
      <c r="X40" s="406">
        <v>1</v>
      </c>
      <c r="Y40" s="406">
        <v>15</v>
      </c>
      <c r="Z40" s="418">
        <v>0</v>
      </c>
      <c r="AA40" s="406">
        <v>8</v>
      </c>
      <c r="AB40" s="406">
        <v>120</v>
      </c>
      <c r="AC40" s="418">
        <v>15</v>
      </c>
      <c r="AD40" s="406">
        <v>20</v>
      </c>
      <c r="AE40" s="406">
        <v>300</v>
      </c>
      <c r="AF40" s="418">
        <v>120</v>
      </c>
      <c r="AG40" s="419">
        <v>0</v>
      </c>
      <c r="AH40" s="419">
        <v>0</v>
      </c>
      <c r="AI40" s="418">
        <v>0</v>
      </c>
      <c r="AJ40" s="419">
        <v>18</v>
      </c>
      <c r="AK40" s="419">
        <v>270</v>
      </c>
      <c r="AL40" s="418">
        <v>30</v>
      </c>
      <c r="AM40" s="406">
        <v>18</v>
      </c>
      <c r="AN40" s="406">
        <v>270</v>
      </c>
      <c r="AO40" s="418">
        <v>30</v>
      </c>
      <c r="AP40" s="418"/>
      <c r="AQ40" s="418"/>
      <c r="AR40" s="418">
        <f t="shared" si="10"/>
        <v>18</v>
      </c>
      <c r="AS40" s="419">
        <v>0</v>
      </c>
      <c r="AT40" s="419">
        <v>0</v>
      </c>
      <c r="AU40" s="418">
        <v>0</v>
      </c>
      <c r="AV40" s="418"/>
      <c r="AW40" s="418"/>
      <c r="AX40" s="419">
        <v>18</v>
      </c>
      <c r="AY40" s="419">
        <v>270</v>
      </c>
      <c r="AZ40" s="418">
        <v>30</v>
      </c>
      <c r="BA40" s="406">
        <v>18</v>
      </c>
      <c r="BB40" s="406">
        <v>270</v>
      </c>
      <c r="BC40" s="418">
        <v>30</v>
      </c>
      <c r="BD40" s="418"/>
      <c r="BE40" s="418">
        <f t="shared" si="11"/>
        <v>36</v>
      </c>
      <c r="BF40" s="419">
        <v>0</v>
      </c>
      <c r="BG40" s="419">
        <v>0</v>
      </c>
      <c r="BH40" s="406">
        <v>0</v>
      </c>
      <c r="BI40"/>
      <c r="BJ40"/>
      <c r="BK40"/>
      <c r="BL40"/>
      <c r="BM40"/>
      <c r="BN40"/>
      <c r="BO40"/>
      <c r="BP40" s="377"/>
      <c r="BQ40" s="395">
        <f t="shared" si="18"/>
        <v>73476</v>
      </c>
      <c r="BR40" s="395">
        <f t="shared" si="15"/>
        <v>19593.600000000002</v>
      </c>
      <c r="BS40" s="395">
        <f t="shared" si="19"/>
        <v>0</v>
      </c>
      <c r="BT40" s="395">
        <f t="shared" si="20"/>
        <v>0</v>
      </c>
      <c r="BU40" s="395">
        <f t="shared" si="21"/>
        <v>0</v>
      </c>
      <c r="BV40" s="395">
        <f t="shared" si="16"/>
        <v>1193.92</v>
      </c>
      <c r="BW40" s="395">
        <f t="shared" si="17"/>
        <v>372.84</v>
      </c>
      <c r="BX40" s="395">
        <f t="shared" si="22"/>
        <v>118.95</v>
      </c>
      <c r="BY40" s="395">
        <f t="shared" si="23"/>
        <v>508.95</v>
      </c>
      <c r="BZ40" s="395">
        <f t="shared" si="24"/>
        <v>436.8</v>
      </c>
      <c r="CA40" s="395">
        <f t="shared" si="12"/>
        <v>4036.4999999999995</v>
      </c>
      <c r="CB40" s="395">
        <f t="shared" si="13"/>
        <v>0</v>
      </c>
      <c r="CC40" s="399">
        <f t="shared" si="14"/>
        <v>99737.56</v>
      </c>
    </row>
    <row r="41" spans="1:81" ht="15" hidden="1" x14ac:dyDescent="0.25">
      <c r="A41">
        <v>3302021</v>
      </c>
      <c r="B41">
        <v>2021</v>
      </c>
      <c r="C41" t="s">
        <v>214</v>
      </c>
      <c r="D41" s="406">
        <v>0</v>
      </c>
      <c r="E41" s="406">
        <v>0</v>
      </c>
      <c r="F41" s="406">
        <v>0</v>
      </c>
      <c r="G41" s="406">
        <v>12</v>
      </c>
      <c r="H41" s="406">
        <v>14</v>
      </c>
      <c r="I41" s="407">
        <v>0</v>
      </c>
      <c r="J41" s="407">
        <v>26</v>
      </c>
      <c r="K41" s="406">
        <v>0</v>
      </c>
      <c r="L41" s="406">
        <v>0</v>
      </c>
      <c r="M41" s="407">
        <v>0</v>
      </c>
      <c r="N41" s="406">
        <v>0</v>
      </c>
      <c r="O41" s="406">
        <v>0</v>
      </c>
      <c r="P41" s="406">
        <v>180</v>
      </c>
      <c r="Q41" s="406">
        <v>210</v>
      </c>
      <c r="R41" s="407">
        <v>390</v>
      </c>
      <c r="S41" s="406">
        <v>0</v>
      </c>
      <c r="T41" s="406">
        <v>0</v>
      </c>
      <c r="U41" s="406">
        <v>0</v>
      </c>
      <c r="V41" s="406">
        <v>0</v>
      </c>
      <c r="W41" s="407">
        <v>0</v>
      </c>
      <c r="X41" s="406">
        <v>1</v>
      </c>
      <c r="Y41" s="406">
        <v>15</v>
      </c>
      <c r="Z41" s="418">
        <v>0</v>
      </c>
      <c r="AA41" s="406">
        <v>15</v>
      </c>
      <c r="AB41" s="406">
        <v>225</v>
      </c>
      <c r="AC41" s="418">
        <v>0</v>
      </c>
      <c r="AD41" s="406">
        <v>2</v>
      </c>
      <c r="AE41" s="406">
        <v>30</v>
      </c>
      <c r="AF41" s="418">
        <v>0</v>
      </c>
      <c r="AG41" s="419">
        <v>0</v>
      </c>
      <c r="AH41" s="419">
        <v>0</v>
      </c>
      <c r="AI41" s="418">
        <v>0</v>
      </c>
      <c r="AJ41" s="419">
        <v>14</v>
      </c>
      <c r="AK41" s="419">
        <v>210</v>
      </c>
      <c r="AL41" s="418">
        <v>0</v>
      </c>
      <c r="AM41" s="406">
        <v>14</v>
      </c>
      <c r="AN41" s="406">
        <v>210</v>
      </c>
      <c r="AO41" s="418">
        <v>0</v>
      </c>
      <c r="AP41" s="418"/>
      <c r="AQ41" s="418"/>
      <c r="AR41" s="418">
        <f t="shared" si="10"/>
        <v>14</v>
      </c>
      <c r="AS41" s="419">
        <v>0</v>
      </c>
      <c r="AT41" s="419">
        <v>0</v>
      </c>
      <c r="AU41" s="418">
        <v>0</v>
      </c>
      <c r="AV41" s="418"/>
      <c r="AW41" s="418"/>
      <c r="AX41" s="419">
        <v>9</v>
      </c>
      <c r="AY41" s="419">
        <v>135</v>
      </c>
      <c r="AZ41" s="418">
        <v>0</v>
      </c>
      <c r="BA41" s="406">
        <v>9</v>
      </c>
      <c r="BB41" s="406">
        <v>135</v>
      </c>
      <c r="BC41" s="418">
        <v>0</v>
      </c>
      <c r="BD41" s="418"/>
      <c r="BE41" s="418">
        <f t="shared" si="11"/>
        <v>18</v>
      </c>
      <c r="BF41" s="419">
        <v>0</v>
      </c>
      <c r="BG41" s="419">
        <v>0</v>
      </c>
      <c r="BH41" s="406">
        <v>0</v>
      </c>
      <c r="BI41"/>
      <c r="BJ41"/>
      <c r="BK41"/>
      <c r="BL41"/>
      <c r="BM41"/>
      <c r="BN41"/>
      <c r="BO41"/>
      <c r="BP41" s="377"/>
      <c r="BQ41" s="395">
        <f t="shared" si="18"/>
        <v>31839.600000000002</v>
      </c>
      <c r="BR41" s="395">
        <f t="shared" si="15"/>
        <v>0</v>
      </c>
      <c r="BS41" s="395">
        <f t="shared" si="19"/>
        <v>0</v>
      </c>
      <c r="BT41" s="395">
        <f t="shared" si="20"/>
        <v>0</v>
      </c>
      <c r="BU41" s="395">
        <f t="shared" si="21"/>
        <v>0</v>
      </c>
      <c r="BV41" s="395">
        <f t="shared" si="16"/>
        <v>671.58</v>
      </c>
      <c r="BW41" s="395">
        <f t="shared" si="17"/>
        <v>0</v>
      </c>
      <c r="BX41" s="395">
        <f t="shared" si="22"/>
        <v>118.95</v>
      </c>
      <c r="BY41" s="395">
        <f t="shared" si="23"/>
        <v>848.24999999999989</v>
      </c>
      <c r="BZ41" s="395">
        <f t="shared" si="24"/>
        <v>31.2</v>
      </c>
      <c r="CA41" s="395">
        <f t="shared" si="12"/>
        <v>3139.4999999999995</v>
      </c>
      <c r="CB41" s="395">
        <f t="shared" si="13"/>
        <v>0</v>
      </c>
      <c r="CC41" s="399">
        <f t="shared" si="14"/>
        <v>36649.08</v>
      </c>
    </row>
    <row r="42" spans="1:81" ht="15" hidden="1" x14ac:dyDescent="0.25">
      <c r="A42">
        <v>3302030</v>
      </c>
      <c r="B42">
        <v>2030</v>
      </c>
      <c r="C42" t="s">
        <v>215</v>
      </c>
      <c r="D42" s="406">
        <v>0</v>
      </c>
      <c r="E42" s="406">
        <v>0</v>
      </c>
      <c r="F42" s="406">
        <v>0</v>
      </c>
      <c r="G42" s="406">
        <v>26</v>
      </c>
      <c r="H42" s="406">
        <v>26</v>
      </c>
      <c r="I42" s="407">
        <v>0</v>
      </c>
      <c r="J42" s="407">
        <v>52</v>
      </c>
      <c r="K42" s="406">
        <v>0</v>
      </c>
      <c r="L42" s="406">
        <v>0</v>
      </c>
      <c r="M42" s="407">
        <v>0</v>
      </c>
      <c r="N42" s="406">
        <v>0</v>
      </c>
      <c r="O42" s="406">
        <v>0</v>
      </c>
      <c r="P42" s="406">
        <v>390</v>
      </c>
      <c r="Q42" s="406">
        <v>390</v>
      </c>
      <c r="R42" s="407">
        <v>780</v>
      </c>
      <c r="S42" s="406">
        <v>0</v>
      </c>
      <c r="T42" s="406">
        <v>0</v>
      </c>
      <c r="U42" s="406">
        <v>0</v>
      </c>
      <c r="V42" s="406">
        <v>0</v>
      </c>
      <c r="W42" s="407">
        <v>0</v>
      </c>
      <c r="X42" s="406">
        <v>2</v>
      </c>
      <c r="Y42" s="406">
        <v>30</v>
      </c>
      <c r="Z42" s="418">
        <v>0</v>
      </c>
      <c r="AA42" s="406">
        <v>2</v>
      </c>
      <c r="AB42" s="406">
        <v>30</v>
      </c>
      <c r="AC42" s="418">
        <v>0</v>
      </c>
      <c r="AD42" s="406">
        <v>37</v>
      </c>
      <c r="AE42" s="406">
        <v>555</v>
      </c>
      <c r="AF42" s="418">
        <v>0</v>
      </c>
      <c r="AG42" s="419">
        <v>0</v>
      </c>
      <c r="AH42" s="419">
        <v>0</v>
      </c>
      <c r="AI42" s="418">
        <v>0</v>
      </c>
      <c r="AJ42" s="419">
        <v>23</v>
      </c>
      <c r="AK42" s="419">
        <v>345</v>
      </c>
      <c r="AL42" s="418">
        <v>0</v>
      </c>
      <c r="AM42" s="406">
        <v>23</v>
      </c>
      <c r="AN42" s="406">
        <v>345</v>
      </c>
      <c r="AO42" s="418">
        <v>0</v>
      </c>
      <c r="AP42" s="418"/>
      <c r="AQ42" s="418"/>
      <c r="AR42" s="418">
        <f t="shared" si="10"/>
        <v>23</v>
      </c>
      <c r="AS42" s="419">
        <v>0</v>
      </c>
      <c r="AT42" s="419">
        <v>0</v>
      </c>
      <c r="AU42" s="418">
        <v>0</v>
      </c>
      <c r="AV42" s="418"/>
      <c r="AW42" s="418"/>
      <c r="AX42" s="419">
        <v>0</v>
      </c>
      <c r="AY42" s="419">
        <v>0</v>
      </c>
      <c r="AZ42" s="418">
        <v>0</v>
      </c>
      <c r="BA42" s="406">
        <v>0</v>
      </c>
      <c r="BB42" s="406">
        <v>0</v>
      </c>
      <c r="BC42" s="418">
        <v>0</v>
      </c>
      <c r="BD42" s="418"/>
      <c r="BE42" s="418">
        <f t="shared" si="11"/>
        <v>0</v>
      </c>
      <c r="BF42" s="419">
        <v>0</v>
      </c>
      <c r="BG42" s="419">
        <v>0</v>
      </c>
      <c r="BH42" s="406">
        <v>0</v>
      </c>
      <c r="BI42"/>
      <c r="BJ42"/>
      <c r="BK42"/>
      <c r="BL42"/>
      <c r="BM42"/>
      <c r="BN42"/>
      <c r="BO42"/>
      <c r="BP42" s="377"/>
      <c r="BQ42" s="395">
        <f t="shared" si="18"/>
        <v>63679.200000000004</v>
      </c>
      <c r="BR42" s="395">
        <f t="shared" si="15"/>
        <v>0</v>
      </c>
      <c r="BS42" s="395">
        <f t="shared" si="19"/>
        <v>0</v>
      </c>
      <c r="BT42" s="395">
        <f t="shared" si="20"/>
        <v>0</v>
      </c>
      <c r="BU42" s="395">
        <f t="shared" si="21"/>
        <v>0</v>
      </c>
      <c r="BV42" s="395">
        <f t="shared" si="16"/>
        <v>0</v>
      </c>
      <c r="BW42" s="395">
        <f t="shared" si="17"/>
        <v>0</v>
      </c>
      <c r="BX42" s="395">
        <f t="shared" si="22"/>
        <v>237.9</v>
      </c>
      <c r="BY42" s="395">
        <f t="shared" si="23"/>
        <v>113.1</v>
      </c>
      <c r="BZ42" s="395">
        <f t="shared" si="24"/>
        <v>577.20000000000005</v>
      </c>
      <c r="CA42" s="395">
        <f t="shared" si="12"/>
        <v>5157.75</v>
      </c>
      <c r="CB42" s="395">
        <f t="shared" si="13"/>
        <v>0</v>
      </c>
      <c r="CC42" s="399">
        <f t="shared" si="14"/>
        <v>69765.149999999994</v>
      </c>
    </row>
    <row r="43" spans="1:81" ht="15" hidden="1" x14ac:dyDescent="0.25">
      <c r="A43">
        <v>3302036</v>
      </c>
      <c r="B43">
        <v>2036</v>
      </c>
      <c r="C43" t="s">
        <v>216</v>
      </c>
      <c r="D43" s="406">
        <v>0</v>
      </c>
      <c r="E43" s="406">
        <v>0</v>
      </c>
      <c r="F43" s="406">
        <v>0</v>
      </c>
      <c r="G43" s="406">
        <v>18</v>
      </c>
      <c r="H43" s="406">
        <v>8</v>
      </c>
      <c r="I43" s="407">
        <v>0</v>
      </c>
      <c r="J43" s="407">
        <v>26</v>
      </c>
      <c r="K43" s="406">
        <v>0</v>
      </c>
      <c r="L43" s="406">
        <v>0</v>
      </c>
      <c r="M43" s="407">
        <v>0</v>
      </c>
      <c r="N43" s="406">
        <v>0</v>
      </c>
      <c r="O43" s="406">
        <v>0</v>
      </c>
      <c r="P43" s="406">
        <v>270</v>
      </c>
      <c r="Q43" s="406">
        <v>120</v>
      </c>
      <c r="R43" s="407">
        <v>390</v>
      </c>
      <c r="S43" s="406">
        <v>0</v>
      </c>
      <c r="T43" s="406">
        <v>0</v>
      </c>
      <c r="U43" s="406">
        <v>0</v>
      </c>
      <c r="V43" s="406">
        <v>0</v>
      </c>
      <c r="W43" s="407">
        <v>0</v>
      </c>
      <c r="X43" s="406">
        <v>2</v>
      </c>
      <c r="Y43" s="406">
        <v>30</v>
      </c>
      <c r="Z43" s="418">
        <v>0</v>
      </c>
      <c r="AA43" s="406">
        <v>14</v>
      </c>
      <c r="AB43" s="406">
        <v>210</v>
      </c>
      <c r="AC43" s="418">
        <v>0</v>
      </c>
      <c r="AD43" s="406">
        <v>5</v>
      </c>
      <c r="AE43" s="406">
        <v>75</v>
      </c>
      <c r="AF43" s="418">
        <v>0</v>
      </c>
      <c r="AG43" s="419">
        <v>0</v>
      </c>
      <c r="AH43" s="419">
        <v>0</v>
      </c>
      <c r="AI43" s="418">
        <v>0</v>
      </c>
      <c r="AJ43" s="419">
        <v>6</v>
      </c>
      <c r="AK43" s="419">
        <v>90</v>
      </c>
      <c r="AL43" s="418">
        <v>0</v>
      </c>
      <c r="AM43" s="406">
        <v>6</v>
      </c>
      <c r="AN43" s="406">
        <v>90</v>
      </c>
      <c r="AO43" s="418">
        <v>0</v>
      </c>
      <c r="AP43" s="418"/>
      <c r="AQ43" s="418"/>
      <c r="AR43" s="418">
        <f t="shared" si="10"/>
        <v>6</v>
      </c>
      <c r="AS43" s="419">
        <v>0</v>
      </c>
      <c r="AT43" s="419">
        <v>0</v>
      </c>
      <c r="AU43" s="418">
        <v>0</v>
      </c>
      <c r="AV43" s="418"/>
      <c r="AW43" s="418"/>
      <c r="AX43" s="419">
        <v>4</v>
      </c>
      <c r="AY43" s="419">
        <v>60</v>
      </c>
      <c r="AZ43" s="418">
        <v>0</v>
      </c>
      <c r="BA43" s="406">
        <v>4</v>
      </c>
      <c r="BB43" s="406">
        <v>60</v>
      </c>
      <c r="BC43" s="418">
        <v>0</v>
      </c>
      <c r="BD43" s="418"/>
      <c r="BE43" s="418">
        <f t="shared" si="11"/>
        <v>8</v>
      </c>
      <c r="BF43" s="419">
        <v>0</v>
      </c>
      <c r="BG43" s="419">
        <v>0</v>
      </c>
      <c r="BH43" s="406">
        <v>0</v>
      </c>
      <c r="BI43"/>
      <c r="BJ43"/>
      <c r="BK43"/>
      <c r="BL43"/>
      <c r="BM43"/>
      <c r="BN43"/>
      <c r="BO43"/>
      <c r="BP43" s="377"/>
      <c r="BQ43" s="395">
        <f t="shared" si="18"/>
        <v>31839.600000000002</v>
      </c>
      <c r="BR43" s="395">
        <f t="shared" si="15"/>
        <v>0</v>
      </c>
      <c r="BS43" s="395">
        <f t="shared" si="19"/>
        <v>0</v>
      </c>
      <c r="BT43" s="395">
        <f t="shared" si="20"/>
        <v>0</v>
      </c>
      <c r="BU43" s="395">
        <f t="shared" si="21"/>
        <v>0</v>
      </c>
      <c r="BV43" s="395">
        <f t="shared" si="16"/>
        <v>298.48</v>
      </c>
      <c r="BW43" s="395">
        <f t="shared" si="17"/>
        <v>0</v>
      </c>
      <c r="BX43" s="395">
        <f t="shared" si="22"/>
        <v>237.9</v>
      </c>
      <c r="BY43" s="395">
        <f t="shared" si="23"/>
        <v>791.69999999999993</v>
      </c>
      <c r="BZ43" s="395">
        <f t="shared" si="24"/>
        <v>78</v>
      </c>
      <c r="CA43" s="395">
        <f t="shared" si="12"/>
        <v>1345.5</v>
      </c>
      <c r="CB43" s="395">
        <f t="shared" si="13"/>
        <v>0</v>
      </c>
      <c r="CC43" s="399">
        <f t="shared" si="14"/>
        <v>34591.18</v>
      </c>
    </row>
    <row r="44" spans="1:81" ht="15" hidden="1" x14ac:dyDescent="0.25">
      <c r="A44">
        <v>3302037</v>
      </c>
      <c r="B44">
        <v>2037</v>
      </c>
      <c r="C44" t="s">
        <v>217</v>
      </c>
      <c r="D44" s="406">
        <v>0</v>
      </c>
      <c r="E44" s="406">
        <v>0</v>
      </c>
      <c r="F44" s="406">
        <v>0</v>
      </c>
      <c r="G44" s="406">
        <v>14</v>
      </c>
      <c r="H44" s="406">
        <v>18</v>
      </c>
      <c r="I44" s="407">
        <v>0</v>
      </c>
      <c r="J44" s="407">
        <v>32</v>
      </c>
      <c r="K44" s="406">
        <v>3</v>
      </c>
      <c r="L44" s="406">
        <v>5</v>
      </c>
      <c r="M44" s="407">
        <v>8</v>
      </c>
      <c r="N44" s="406">
        <v>0</v>
      </c>
      <c r="O44" s="406">
        <v>0</v>
      </c>
      <c r="P44" s="406">
        <v>210</v>
      </c>
      <c r="Q44" s="406">
        <v>270</v>
      </c>
      <c r="R44" s="407">
        <v>480</v>
      </c>
      <c r="S44" s="406">
        <v>0</v>
      </c>
      <c r="T44" s="406">
        <v>0</v>
      </c>
      <c r="U44" s="406">
        <v>45</v>
      </c>
      <c r="V44" s="406">
        <v>75</v>
      </c>
      <c r="W44" s="407">
        <v>120</v>
      </c>
      <c r="X44" s="406">
        <v>0</v>
      </c>
      <c r="Y44" s="406">
        <v>0</v>
      </c>
      <c r="Z44" s="418">
        <v>0</v>
      </c>
      <c r="AA44" s="406">
        <v>5</v>
      </c>
      <c r="AB44" s="406">
        <v>75</v>
      </c>
      <c r="AC44" s="418">
        <v>15</v>
      </c>
      <c r="AD44" s="406">
        <v>10</v>
      </c>
      <c r="AE44" s="406">
        <v>150</v>
      </c>
      <c r="AF44" s="418">
        <v>30</v>
      </c>
      <c r="AG44" s="419">
        <v>0</v>
      </c>
      <c r="AH44" s="419">
        <v>0</v>
      </c>
      <c r="AI44" s="418">
        <v>0</v>
      </c>
      <c r="AJ44" s="419">
        <v>7</v>
      </c>
      <c r="AK44" s="419">
        <v>105</v>
      </c>
      <c r="AL44" s="418">
        <v>15</v>
      </c>
      <c r="AM44" s="406">
        <v>7</v>
      </c>
      <c r="AN44" s="406">
        <v>105</v>
      </c>
      <c r="AO44" s="418">
        <v>15</v>
      </c>
      <c r="AP44" s="418"/>
      <c r="AQ44" s="418"/>
      <c r="AR44" s="418">
        <f t="shared" si="10"/>
        <v>7</v>
      </c>
      <c r="AS44" s="419">
        <v>0</v>
      </c>
      <c r="AT44" s="419">
        <v>0</v>
      </c>
      <c r="AU44" s="418">
        <v>0</v>
      </c>
      <c r="AV44" s="418"/>
      <c r="AW44" s="418"/>
      <c r="AX44" s="419">
        <v>1</v>
      </c>
      <c r="AY44" s="419">
        <v>15</v>
      </c>
      <c r="AZ44" s="418">
        <v>15</v>
      </c>
      <c r="BA44" s="406">
        <v>1</v>
      </c>
      <c r="BB44" s="406">
        <v>15</v>
      </c>
      <c r="BC44" s="418">
        <v>15</v>
      </c>
      <c r="BD44" s="418"/>
      <c r="BE44" s="418">
        <f t="shared" si="11"/>
        <v>2</v>
      </c>
      <c r="BF44" s="419">
        <v>0</v>
      </c>
      <c r="BG44" s="419">
        <v>0</v>
      </c>
      <c r="BH44" s="406">
        <v>0</v>
      </c>
      <c r="BI44"/>
      <c r="BJ44"/>
      <c r="BK44"/>
      <c r="BL44"/>
      <c r="BM44"/>
      <c r="BN44"/>
      <c r="BO44"/>
      <c r="BP44" s="377"/>
      <c r="BQ44" s="395">
        <f t="shared" si="18"/>
        <v>39187.200000000004</v>
      </c>
      <c r="BR44" s="395">
        <f t="shared" si="15"/>
        <v>9796.8000000000011</v>
      </c>
      <c r="BS44" s="395">
        <f t="shared" si="19"/>
        <v>0</v>
      </c>
      <c r="BT44" s="395">
        <f t="shared" si="20"/>
        <v>0</v>
      </c>
      <c r="BU44" s="395">
        <f t="shared" si="21"/>
        <v>0</v>
      </c>
      <c r="BV44" s="395">
        <f t="shared" si="16"/>
        <v>0</v>
      </c>
      <c r="BW44" s="395">
        <f t="shared" si="17"/>
        <v>186.42</v>
      </c>
      <c r="BX44" s="395">
        <f t="shared" si="22"/>
        <v>0</v>
      </c>
      <c r="BY44" s="395">
        <f t="shared" si="23"/>
        <v>339.29999999999995</v>
      </c>
      <c r="BZ44" s="395">
        <f t="shared" si="24"/>
        <v>187.20000000000002</v>
      </c>
      <c r="CA44" s="395">
        <f t="shared" si="12"/>
        <v>1569.7499999999998</v>
      </c>
      <c r="CB44" s="395">
        <f t="shared" si="13"/>
        <v>0</v>
      </c>
      <c r="CC44" s="399">
        <f t="shared" si="14"/>
        <v>51266.670000000006</v>
      </c>
    </row>
    <row r="45" spans="1:81" ht="15" hidden="1" x14ac:dyDescent="0.25">
      <c r="A45">
        <v>3302039</v>
      </c>
      <c r="B45">
        <v>2039</v>
      </c>
      <c r="C45" t="s">
        <v>218</v>
      </c>
      <c r="D45" s="406">
        <v>0</v>
      </c>
      <c r="E45" s="406">
        <v>0</v>
      </c>
      <c r="F45" s="406">
        <v>0</v>
      </c>
      <c r="G45" s="406">
        <v>17</v>
      </c>
      <c r="H45" s="406">
        <v>29</v>
      </c>
      <c r="I45" s="407">
        <v>0</v>
      </c>
      <c r="J45" s="407">
        <v>46</v>
      </c>
      <c r="K45" s="406">
        <v>0</v>
      </c>
      <c r="L45" s="406">
        <v>0</v>
      </c>
      <c r="M45" s="407">
        <v>0</v>
      </c>
      <c r="N45" s="406">
        <v>0</v>
      </c>
      <c r="O45" s="406">
        <v>0</v>
      </c>
      <c r="P45" s="406">
        <v>255</v>
      </c>
      <c r="Q45" s="406">
        <v>435</v>
      </c>
      <c r="R45" s="407">
        <v>690</v>
      </c>
      <c r="S45" s="406">
        <v>0</v>
      </c>
      <c r="T45" s="406">
        <v>0</v>
      </c>
      <c r="U45" s="406">
        <v>0</v>
      </c>
      <c r="V45" s="406">
        <v>0</v>
      </c>
      <c r="W45" s="407">
        <v>0</v>
      </c>
      <c r="X45" s="406">
        <v>0</v>
      </c>
      <c r="Y45" s="406">
        <v>0</v>
      </c>
      <c r="Z45" s="418">
        <v>0</v>
      </c>
      <c r="AA45" s="406">
        <v>2</v>
      </c>
      <c r="AB45" s="406">
        <v>30</v>
      </c>
      <c r="AC45" s="418">
        <v>0</v>
      </c>
      <c r="AD45" s="406">
        <v>27</v>
      </c>
      <c r="AE45" s="406">
        <v>405</v>
      </c>
      <c r="AF45" s="418">
        <v>0</v>
      </c>
      <c r="AG45" s="419">
        <v>0</v>
      </c>
      <c r="AH45" s="419">
        <v>0</v>
      </c>
      <c r="AI45" s="418">
        <v>0</v>
      </c>
      <c r="AJ45" s="419">
        <v>13</v>
      </c>
      <c r="AK45" s="419">
        <v>195</v>
      </c>
      <c r="AL45" s="418">
        <v>0</v>
      </c>
      <c r="AM45" s="406">
        <v>13</v>
      </c>
      <c r="AN45" s="406">
        <v>195</v>
      </c>
      <c r="AO45" s="418">
        <v>0</v>
      </c>
      <c r="AP45" s="418"/>
      <c r="AQ45" s="418"/>
      <c r="AR45" s="418">
        <f t="shared" si="10"/>
        <v>13</v>
      </c>
      <c r="AS45" s="419">
        <v>0</v>
      </c>
      <c r="AT45" s="419">
        <v>0</v>
      </c>
      <c r="AU45" s="418">
        <v>0</v>
      </c>
      <c r="AV45" s="418"/>
      <c r="AW45" s="418"/>
      <c r="AX45" s="419">
        <v>13</v>
      </c>
      <c r="AY45" s="419">
        <v>195</v>
      </c>
      <c r="AZ45" s="418">
        <v>0</v>
      </c>
      <c r="BA45" s="406">
        <v>13</v>
      </c>
      <c r="BB45" s="406">
        <v>195</v>
      </c>
      <c r="BC45" s="418">
        <v>0</v>
      </c>
      <c r="BD45" s="418"/>
      <c r="BE45" s="418">
        <f t="shared" si="11"/>
        <v>26</v>
      </c>
      <c r="BF45" s="419">
        <v>0</v>
      </c>
      <c r="BG45" s="419">
        <v>0</v>
      </c>
      <c r="BH45" s="406">
        <v>0</v>
      </c>
      <c r="BI45"/>
      <c r="BJ45"/>
      <c r="BK45"/>
      <c r="BL45"/>
      <c r="BM45"/>
      <c r="BN45"/>
      <c r="BO45"/>
      <c r="BP45" s="377"/>
      <c r="BQ45" s="395">
        <f t="shared" si="18"/>
        <v>56331.600000000006</v>
      </c>
      <c r="BR45" s="395">
        <f t="shared" si="15"/>
        <v>0</v>
      </c>
      <c r="BS45" s="395">
        <f t="shared" si="19"/>
        <v>0</v>
      </c>
      <c r="BT45" s="395">
        <f t="shared" si="20"/>
        <v>0</v>
      </c>
      <c r="BU45" s="395">
        <f t="shared" si="21"/>
        <v>0</v>
      </c>
      <c r="BV45" s="395">
        <f t="shared" si="16"/>
        <v>970.06000000000006</v>
      </c>
      <c r="BW45" s="395">
        <f t="shared" si="17"/>
        <v>0</v>
      </c>
      <c r="BX45" s="395">
        <f t="shared" si="22"/>
        <v>0</v>
      </c>
      <c r="BY45" s="395">
        <f t="shared" si="23"/>
        <v>113.1</v>
      </c>
      <c r="BZ45" s="395">
        <f t="shared" si="24"/>
        <v>421.2</v>
      </c>
      <c r="CA45" s="395">
        <f t="shared" si="12"/>
        <v>2915.25</v>
      </c>
      <c r="CB45" s="395">
        <f t="shared" si="13"/>
        <v>0</v>
      </c>
      <c r="CC45" s="399">
        <f t="shared" si="14"/>
        <v>60751.21</v>
      </c>
    </row>
    <row r="46" spans="1:81" ht="15" hidden="1" x14ac:dyDescent="0.25">
      <c r="A46">
        <v>3302040</v>
      </c>
      <c r="B46">
        <v>2040</v>
      </c>
      <c r="C46" t="s">
        <v>219</v>
      </c>
      <c r="D46" s="406">
        <v>0</v>
      </c>
      <c r="E46" s="406">
        <v>0</v>
      </c>
      <c r="F46" s="406">
        <v>0</v>
      </c>
      <c r="G46" s="406">
        <v>14</v>
      </c>
      <c r="H46" s="406">
        <v>12</v>
      </c>
      <c r="I46" s="407">
        <v>0</v>
      </c>
      <c r="J46" s="407">
        <v>26</v>
      </c>
      <c r="K46" s="406">
        <v>0</v>
      </c>
      <c r="L46" s="406">
        <v>0</v>
      </c>
      <c r="M46" s="407">
        <v>0</v>
      </c>
      <c r="N46" s="406">
        <v>0</v>
      </c>
      <c r="O46" s="406">
        <v>0</v>
      </c>
      <c r="P46" s="406">
        <v>210</v>
      </c>
      <c r="Q46" s="406">
        <v>180</v>
      </c>
      <c r="R46" s="407">
        <v>390</v>
      </c>
      <c r="S46" s="406">
        <v>0</v>
      </c>
      <c r="T46" s="406">
        <v>0</v>
      </c>
      <c r="U46" s="406">
        <v>0</v>
      </c>
      <c r="V46" s="406">
        <v>0</v>
      </c>
      <c r="W46" s="407">
        <v>0</v>
      </c>
      <c r="X46" s="406">
        <v>0</v>
      </c>
      <c r="Y46" s="406">
        <v>0</v>
      </c>
      <c r="Z46" s="418">
        <v>0</v>
      </c>
      <c r="AA46" s="406">
        <v>1</v>
      </c>
      <c r="AB46" s="406">
        <v>15</v>
      </c>
      <c r="AC46" s="418">
        <v>0</v>
      </c>
      <c r="AD46" s="406">
        <v>2</v>
      </c>
      <c r="AE46" s="406">
        <v>30</v>
      </c>
      <c r="AF46" s="418">
        <v>0</v>
      </c>
      <c r="AG46" s="419">
        <v>0</v>
      </c>
      <c r="AH46" s="419">
        <v>0</v>
      </c>
      <c r="AI46" s="418">
        <v>0</v>
      </c>
      <c r="AJ46" s="419">
        <v>3</v>
      </c>
      <c r="AK46" s="419">
        <v>45</v>
      </c>
      <c r="AL46" s="418">
        <v>0</v>
      </c>
      <c r="AM46" s="406">
        <v>3</v>
      </c>
      <c r="AN46" s="406">
        <v>45</v>
      </c>
      <c r="AO46" s="418">
        <v>0</v>
      </c>
      <c r="AP46" s="418"/>
      <c r="AQ46" s="418"/>
      <c r="AR46" s="418">
        <f t="shared" si="10"/>
        <v>3</v>
      </c>
      <c r="AS46" s="419">
        <v>0</v>
      </c>
      <c r="AT46" s="419">
        <v>0</v>
      </c>
      <c r="AU46" s="418">
        <v>0</v>
      </c>
      <c r="AV46" s="418"/>
      <c r="AW46" s="418"/>
      <c r="AX46" s="419">
        <v>2</v>
      </c>
      <c r="AY46" s="419">
        <v>30</v>
      </c>
      <c r="AZ46" s="418">
        <v>0</v>
      </c>
      <c r="BA46" s="406">
        <v>2</v>
      </c>
      <c r="BB46" s="406">
        <v>30</v>
      </c>
      <c r="BC46" s="418">
        <v>0</v>
      </c>
      <c r="BD46" s="418"/>
      <c r="BE46" s="418">
        <f t="shared" si="11"/>
        <v>4</v>
      </c>
      <c r="BF46" s="419">
        <v>0</v>
      </c>
      <c r="BG46" s="419">
        <v>0</v>
      </c>
      <c r="BH46" s="406">
        <v>0</v>
      </c>
      <c r="BI46"/>
      <c r="BJ46"/>
      <c r="BK46"/>
      <c r="BL46"/>
      <c r="BM46"/>
      <c r="BN46"/>
      <c r="BO46"/>
      <c r="BP46" s="377"/>
      <c r="BQ46" s="395">
        <f t="shared" si="18"/>
        <v>31839.600000000002</v>
      </c>
      <c r="BR46" s="395">
        <f t="shared" si="15"/>
        <v>0</v>
      </c>
      <c r="BS46" s="395">
        <f t="shared" si="19"/>
        <v>0</v>
      </c>
      <c r="BT46" s="395">
        <f t="shared" si="20"/>
        <v>0</v>
      </c>
      <c r="BU46" s="395">
        <f t="shared" si="21"/>
        <v>0</v>
      </c>
      <c r="BV46" s="395">
        <f t="shared" si="16"/>
        <v>149.24</v>
      </c>
      <c r="BW46" s="395">
        <f t="shared" si="17"/>
        <v>0</v>
      </c>
      <c r="BX46" s="395">
        <f t="shared" si="22"/>
        <v>0</v>
      </c>
      <c r="BY46" s="395">
        <f t="shared" si="23"/>
        <v>56.55</v>
      </c>
      <c r="BZ46" s="395">
        <f t="shared" si="24"/>
        <v>31.2</v>
      </c>
      <c r="CA46" s="395">
        <f t="shared" si="12"/>
        <v>672.75</v>
      </c>
      <c r="CB46" s="395">
        <f t="shared" si="13"/>
        <v>0</v>
      </c>
      <c r="CC46" s="399">
        <f t="shared" si="14"/>
        <v>32749.340000000004</v>
      </c>
    </row>
    <row r="47" spans="1:81" ht="15" hidden="1" x14ac:dyDescent="0.25">
      <c r="A47">
        <v>3302048</v>
      </c>
      <c r="B47">
        <v>2048</v>
      </c>
      <c r="C47" t="s">
        <v>220</v>
      </c>
      <c r="D47" s="406">
        <v>0</v>
      </c>
      <c r="E47" s="406">
        <v>0</v>
      </c>
      <c r="F47" s="406">
        <v>0</v>
      </c>
      <c r="G47" s="406">
        <v>7</v>
      </c>
      <c r="H47" s="406">
        <v>5</v>
      </c>
      <c r="I47" s="407">
        <v>0</v>
      </c>
      <c r="J47" s="407">
        <v>12</v>
      </c>
      <c r="K47" s="406">
        <v>0</v>
      </c>
      <c r="L47" s="406">
        <v>0</v>
      </c>
      <c r="M47" s="407">
        <v>0</v>
      </c>
      <c r="N47" s="406">
        <v>0</v>
      </c>
      <c r="O47" s="406">
        <v>0</v>
      </c>
      <c r="P47" s="406">
        <v>105</v>
      </c>
      <c r="Q47" s="406">
        <v>75</v>
      </c>
      <c r="R47" s="407">
        <v>180</v>
      </c>
      <c r="S47" s="406">
        <v>0</v>
      </c>
      <c r="T47" s="406">
        <v>0</v>
      </c>
      <c r="U47" s="406">
        <v>0</v>
      </c>
      <c r="V47" s="406">
        <v>0</v>
      </c>
      <c r="W47" s="407">
        <v>0</v>
      </c>
      <c r="X47" s="406">
        <v>1</v>
      </c>
      <c r="Y47" s="406">
        <v>15</v>
      </c>
      <c r="Z47" s="418">
        <v>0</v>
      </c>
      <c r="AA47" s="406">
        <v>10</v>
      </c>
      <c r="AB47" s="406">
        <v>150</v>
      </c>
      <c r="AC47" s="418">
        <v>0</v>
      </c>
      <c r="AD47" s="406">
        <v>1</v>
      </c>
      <c r="AE47" s="406">
        <v>15</v>
      </c>
      <c r="AF47" s="418">
        <v>0</v>
      </c>
      <c r="AG47" s="419">
        <v>0</v>
      </c>
      <c r="AH47" s="419">
        <v>0</v>
      </c>
      <c r="AI47" s="418">
        <v>0</v>
      </c>
      <c r="AJ47" s="419">
        <v>8</v>
      </c>
      <c r="AK47" s="419">
        <v>120</v>
      </c>
      <c r="AL47" s="418">
        <v>0</v>
      </c>
      <c r="AM47" s="406">
        <v>8</v>
      </c>
      <c r="AN47" s="406">
        <v>120</v>
      </c>
      <c r="AO47" s="418">
        <v>0</v>
      </c>
      <c r="AP47" s="418"/>
      <c r="AQ47" s="418"/>
      <c r="AR47" s="418">
        <f t="shared" si="10"/>
        <v>8</v>
      </c>
      <c r="AS47" s="419">
        <v>0</v>
      </c>
      <c r="AT47" s="419">
        <v>0</v>
      </c>
      <c r="AU47" s="418">
        <v>0</v>
      </c>
      <c r="AV47" s="418"/>
      <c r="AW47" s="418"/>
      <c r="AX47" s="419">
        <v>8</v>
      </c>
      <c r="AY47" s="419">
        <v>120</v>
      </c>
      <c r="AZ47" s="418">
        <v>0</v>
      </c>
      <c r="BA47" s="406">
        <v>8</v>
      </c>
      <c r="BB47" s="406">
        <v>120</v>
      </c>
      <c r="BC47" s="418">
        <v>0</v>
      </c>
      <c r="BD47" s="418"/>
      <c r="BE47" s="418">
        <f t="shared" si="11"/>
        <v>16</v>
      </c>
      <c r="BF47" s="419">
        <v>0</v>
      </c>
      <c r="BG47" s="419">
        <v>0</v>
      </c>
      <c r="BH47" s="406">
        <v>0</v>
      </c>
      <c r="BI47"/>
      <c r="BJ47"/>
      <c r="BK47"/>
      <c r="BL47"/>
      <c r="BM47"/>
      <c r="BN47"/>
      <c r="BO47"/>
      <c r="BP47" s="377"/>
      <c r="BQ47" s="395">
        <f t="shared" si="18"/>
        <v>14695.2</v>
      </c>
      <c r="BR47" s="395">
        <f t="shared" si="15"/>
        <v>0</v>
      </c>
      <c r="BS47" s="395">
        <f t="shared" si="19"/>
        <v>0</v>
      </c>
      <c r="BT47" s="395">
        <f t="shared" si="20"/>
        <v>0</v>
      </c>
      <c r="BU47" s="395">
        <f t="shared" si="21"/>
        <v>0</v>
      </c>
      <c r="BV47" s="395">
        <f t="shared" si="16"/>
        <v>596.96</v>
      </c>
      <c r="BW47" s="395">
        <f t="shared" si="17"/>
        <v>0</v>
      </c>
      <c r="BX47" s="395">
        <f t="shared" si="22"/>
        <v>118.95</v>
      </c>
      <c r="BY47" s="395">
        <f t="shared" si="23"/>
        <v>565.5</v>
      </c>
      <c r="BZ47" s="395">
        <f t="shared" si="24"/>
        <v>15.6</v>
      </c>
      <c r="CA47" s="395">
        <f t="shared" si="12"/>
        <v>1793.9999999999998</v>
      </c>
      <c r="CB47" s="395">
        <f t="shared" si="13"/>
        <v>0</v>
      </c>
      <c r="CC47" s="399">
        <f t="shared" si="14"/>
        <v>17786.21</v>
      </c>
    </row>
    <row r="48" spans="1:81" ht="15" hidden="1" x14ac:dyDescent="0.25">
      <c r="A48">
        <v>3302054</v>
      </c>
      <c r="B48">
        <v>2054</v>
      </c>
      <c r="C48" t="s">
        <v>221</v>
      </c>
      <c r="D48" s="406">
        <v>0</v>
      </c>
      <c r="E48" s="406">
        <v>0</v>
      </c>
      <c r="F48" s="406">
        <v>0</v>
      </c>
      <c r="G48" s="406">
        <v>22</v>
      </c>
      <c r="H48" s="406">
        <v>18</v>
      </c>
      <c r="I48" s="407">
        <v>0</v>
      </c>
      <c r="J48" s="407">
        <v>40</v>
      </c>
      <c r="K48" s="406">
        <v>5</v>
      </c>
      <c r="L48" s="406">
        <v>5</v>
      </c>
      <c r="M48" s="407">
        <v>10</v>
      </c>
      <c r="N48" s="406">
        <v>0</v>
      </c>
      <c r="O48" s="406">
        <v>0</v>
      </c>
      <c r="P48" s="406">
        <v>330</v>
      </c>
      <c r="Q48" s="406">
        <v>270</v>
      </c>
      <c r="R48" s="407">
        <v>600</v>
      </c>
      <c r="S48" s="406">
        <v>0</v>
      </c>
      <c r="T48" s="406">
        <v>0</v>
      </c>
      <c r="U48" s="406">
        <v>75</v>
      </c>
      <c r="V48" s="406">
        <v>75</v>
      </c>
      <c r="W48" s="407">
        <v>150</v>
      </c>
      <c r="X48" s="406">
        <v>7</v>
      </c>
      <c r="Y48" s="406">
        <v>105</v>
      </c>
      <c r="Z48" s="418">
        <v>15</v>
      </c>
      <c r="AA48" s="406">
        <v>2</v>
      </c>
      <c r="AB48" s="406">
        <v>30</v>
      </c>
      <c r="AC48" s="418">
        <v>0</v>
      </c>
      <c r="AD48" s="406">
        <v>3</v>
      </c>
      <c r="AE48" s="406">
        <v>45</v>
      </c>
      <c r="AF48" s="418">
        <v>15</v>
      </c>
      <c r="AG48" s="419">
        <v>0</v>
      </c>
      <c r="AH48" s="419">
        <v>0</v>
      </c>
      <c r="AI48" s="418">
        <v>0</v>
      </c>
      <c r="AJ48" s="419">
        <v>8</v>
      </c>
      <c r="AK48" s="419">
        <v>120</v>
      </c>
      <c r="AL48" s="418">
        <v>45</v>
      </c>
      <c r="AM48" s="406">
        <v>8</v>
      </c>
      <c r="AN48" s="406">
        <v>120</v>
      </c>
      <c r="AO48" s="418">
        <v>45</v>
      </c>
      <c r="AP48" s="418"/>
      <c r="AQ48" s="418"/>
      <c r="AR48" s="418">
        <f t="shared" si="10"/>
        <v>8</v>
      </c>
      <c r="AS48" s="419">
        <v>0</v>
      </c>
      <c r="AT48" s="419">
        <v>0</v>
      </c>
      <c r="AU48" s="418">
        <v>0</v>
      </c>
      <c r="AV48" s="418"/>
      <c r="AW48" s="418"/>
      <c r="AX48" s="419">
        <v>2</v>
      </c>
      <c r="AY48" s="419">
        <v>30</v>
      </c>
      <c r="AZ48" s="418">
        <v>15</v>
      </c>
      <c r="BA48" s="406">
        <v>2</v>
      </c>
      <c r="BB48" s="406">
        <v>30</v>
      </c>
      <c r="BC48" s="418">
        <v>15</v>
      </c>
      <c r="BD48" s="418"/>
      <c r="BE48" s="418">
        <f t="shared" si="11"/>
        <v>4</v>
      </c>
      <c r="BF48" s="419">
        <v>0</v>
      </c>
      <c r="BG48" s="419">
        <v>0</v>
      </c>
      <c r="BH48" s="406">
        <v>0</v>
      </c>
      <c r="BI48"/>
      <c r="BJ48"/>
      <c r="BK48"/>
      <c r="BL48"/>
      <c r="BM48"/>
      <c r="BN48"/>
      <c r="BO48"/>
      <c r="BP48" s="377"/>
      <c r="BQ48" s="395">
        <f t="shared" si="18"/>
        <v>48984</v>
      </c>
      <c r="BR48" s="395">
        <f t="shared" si="15"/>
        <v>12246</v>
      </c>
      <c r="BS48" s="395">
        <f t="shared" si="19"/>
        <v>0</v>
      </c>
      <c r="BT48" s="395">
        <f t="shared" si="20"/>
        <v>0</v>
      </c>
      <c r="BU48" s="395">
        <f t="shared" si="21"/>
        <v>0</v>
      </c>
      <c r="BV48" s="395">
        <f t="shared" si="16"/>
        <v>74.62</v>
      </c>
      <c r="BW48" s="395">
        <f t="shared" si="17"/>
        <v>186.42</v>
      </c>
      <c r="BX48" s="395">
        <f t="shared" si="22"/>
        <v>951.6</v>
      </c>
      <c r="BY48" s="395">
        <f t="shared" si="23"/>
        <v>113.1</v>
      </c>
      <c r="BZ48" s="395">
        <f t="shared" si="24"/>
        <v>62.4</v>
      </c>
      <c r="CA48" s="395">
        <f t="shared" si="12"/>
        <v>1793.9999999999998</v>
      </c>
      <c r="CB48" s="395">
        <f t="shared" si="13"/>
        <v>0</v>
      </c>
      <c r="CC48" s="399">
        <f t="shared" si="14"/>
        <v>64412.14</v>
      </c>
    </row>
    <row r="49" spans="1:81" ht="15" hidden="1" x14ac:dyDescent="0.25">
      <c r="A49">
        <v>3302055</v>
      </c>
      <c r="B49">
        <v>2055</v>
      </c>
      <c r="C49" t="s">
        <v>222</v>
      </c>
      <c r="D49" s="406">
        <v>0</v>
      </c>
      <c r="E49" s="406">
        <v>0</v>
      </c>
      <c r="F49" s="406">
        <v>0</v>
      </c>
      <c r="G49" s="406">
        <v>12</v>
      </c>
      <c r="H49" s="406">
        <v>19</v>
      </c>
      <c r="I49" s="407">
        <v>0</v>
      </c>
      <c r="J49" s="407">
        <v>31</v>
      </c>
      <c r="K49" s="406">
        <v>7</v>
      </c>
      <c r="L49" s="406">
        <v>11</v>
      </c>
      <c r="M49" s="407">
        <v>18</v>
      </c>
      <c r="N49" s="406">
        <v>0</v>
      </c>
      <c r="O49" s="406">
        <v>0</v>
      </c>
      <c r="P49" s="406">
        <v>180</v>
      </c>
      <c r="Q49" s="406">
        <v>285</v>
      </c>
      <c r="R49" s="407">
        <v>465</v>
      </c>
      <c r="S49" s="406">
        <v>0</v>
      </c>
      <c r="T49" s="406">
        <v>0</v>
      </c>
      <c r="U49" s="406">
        <v>105</v>
      </c>
      <c r="V49" s="406">
        <v>165</v>
      </c>
      <c r="W49" s="407">
        <v>270</v>
      </c>
      <c r="X49" s="406">
        <v>1</v>
      </c>
      <c r="Y49" s="406">
        <v>15</v>
      </c>
      <c r="Z49" s="418">
        <v>0</v>
      </c>
      <c r="AA49" s="406">
        <v>3</v>
      </c>
      <c r="AB49" s="406">
        <v>45</v>
      </c>
      <c r="AC49" s="418">
        <v>15</v>
      </c>
      <c r="AD49" s="406">
        <v>8</v>
      </c>
      <c r="AE49" s="406">
        <v>120</v>
      </c>
      <c r="AF49" s="418">
        <v>75</v>
      </c>
      <c r="AG49" s="419">
        <v>0</v>
      </c>
      <c r="AH49" s="419">
        <v>0</v>
      </c>
      <c r="AI49" s="418">
        <v>0</v>
      </c>
      <c r="AJ49" s="419">
        <v>2</v>
      </c>
      <c r="AK49" s="419">
        <v>30</v>
      </c>
      <c r="AL49" s="418">
        <v>0</v>
      </c>
      <c r="AM49" s="406">
        <v>2</v>
      </c>
      <c r="AN49" s="406">
        <v>30</v>
      </c>
      <c r="AO49" s="418">
        <v>0</v>
      </c>
      <c r="AP49" s="418"/>
      <c r="AQ49" s="418"/>
      <c r="AR49" s="418">
        <f t="shared" si="10"/>
        <v>2</v>
      </c>
      <c r="AS49" s="419">
        <v>0</v>
      </c>
      <c r="AT49" s="419">
        <v>0</v>
      </c>
      <c r="AU49" s="418">
        <v>0</v>
      </c>
      <c r="AV49" s="418"/>
      <c r="AW49" s="418"/>
      <c r="AX49" s="419">
        <v>0</v>
      </c>
      <c r="AY49" s="419">
        <v>0</v>
      </c>
      <c r="AZ49" s="418">
        <v>0</v>
      </c>
      <c r="BA49" s="406">
        <v>0</v>
      </c>
      <c r="BB49" s="406">
        <v>0</v>
      </c>
      <c r="BC49" s="418">
        <v>0</v>
      </c>
      <c r="BD49" s="418"/>
      <c r="BE49" s="418">
        <f t="shared" si="11"/>
        <v>0</v>
      </c>
      <c r="BF49" s="419">
        <v>0</v>
      </c>
      <c r="BG49" s="419">
        <v>0</v>
      </c>
      <c r="BH49" s="406">
        <v>0</v>
      </c>
      <c r="BI49"/>
      <c r="BJ49"/>
      <c r="BK49"/>
      <c r="BL49"/>
      <c r="BM49"/>
      <c r="BN49"/>
      <c r="BO49"/>
      <c r="BP49" s="377"/>
      <c r="BQ49" s="395">
        <f t="shared" si="18"/>
        <v>37962.6</v>
      </c>
      <c r="BR49" s="395">
        <f t="shared" si="15"/>
        <v>22042.799999999999</v>
      </c>
      <c r="BS49" s="395">
        <f t="shared" si="19"/>
        <v>0</v>
      </c>
      <c r="BT49" s="395">
        <f t="shared" si="20"/>
        <v>0</v>
      </c>
      <c r="BU49" s="395">
        <f t="shared" si="21"/>
        <v>0</v>
      </c>
      <c r="BV49" s="395">
        <f t="shared" si="16"/>
        <v>0</v>
      </c>
      <c r="BW49" s="395">
        <f t="shared" si="17"/>
        <v>0</v>
      </c>
      <c r="BX49" s="395">
        <f t="shared" si="22"/>
        <v>118.95</v>
      </c>
      <c r="BY49" s="395">
        <f t="shared" si="23"/>
        <v>226.2</v>
      </c>
      <c r="BZ49" s="395">
        <f t="shared" si="24"/>
        <v>202.8</v>
      </c>
      <c r="CA49" s="395">
        <f t="shared" si="12"/>
        <v>448.49999999999994</v>
      </c>
      <c r="CB49" s="395">
        <f t="shared" si="13"/>
        <v>0</v>
      </c>
      <c r="CC49" s="399">
        <f t="shared" si="14"/>
        <v>61001.849999999991</v>
      </c>
    </row>
    <row r="50" spans="1:81" ht="15" hidden="1" x14ac:dyDescent="0.25">
      <c r="A50">
        <v>3302056</v>
      </c>
      <c r="B50">
        <v>2056</v>
      </c>
      <c r="C50" t="s">
        <v>223</v>
      </c>
      <c r="D50" s="406">
        <v>0</v>
      </c>
      <c r="E50" s="406">
        <v>0</v>
      </c>
      <c r="F50" s="406">
        <v>0</v>
      </c>
      <c r="G50" s="406">
        <v>15</v>
      </c>
      <c r="H50" s="406">
        <v>25</v>
      </c>
      <c r="I50" s="407">
        <v>0</v>
      </c>
      <c r="J50" s="407">
        <v>40</v>
      </c>
      <c r="K50" s="406">
        <v>1</v>
      </c>
      <c r="L50" s="406">
        <v>1</v>
      </c>
      <c r="M50" s="407">
        <v>2</v>
      </c>
      <c r="N50" s="406">
        <v>0</v>
      </c>
      <c r="O50" s="406">
        <v>0</v>
      </c>
      <c r="P50" s="406">
        <v>225</v>
      </c>
      <c r="Q50" s="406">
        <v>375</v>
      </c>
      <c r="R50" s="407">
        <v>600</v>
      </c>
      <c r="S50" s="406">
        <v>0</v>
      </c>
      <c r="T50" s="406">
        <v>0</v>
      </c>
      <c r="U50" s="406">
        <v>15</v>
      </c>
      <c r="V50" s="406">
        <v>15</v>
      </c>
      <c r="W50" s="407">
        <v>30</v>
      </c>
      <c r="X50" s="406">
        <v>12</v>
      </c>
      <c r="Y50" s="406">
        <v>180</v>
      </c>
      <c r="Z50" s="418">
        <v>15</v>
      </c>
      <c r="AA50" s="406">
        <v>10</v>
      </c>
      <c r="AB50" s="406">
        <v>150</v>
      </c>
      <c r="AC50" s="418">
        <v>15</v>
      </c>
      <c r="AD50" s="406">
        <v>10</v>
      </c>
      <c r="AE50" s="406">
        <v>150</v>
      </c>
      <c r="AF50" s="418">
        <v>0</v>
      </c>
      <c r="AG50" s="419">
        <v>0</v>
      </c>
      <c r="AH50" s="419">
        <v>0</v>
      </c>
      <c r="AI50" s="418">
        <v>0</v>
      </c>
      <c r="AJ50" s="419">
        <v>15</v>
      </c>
      <c r="AK50" s="419">
        <v>225</v>
      </c>
      <c r="AL50" s="418">
        <v>0</v>
      </c>
      <c r="AM50" s="406">
        <v>15</v>
      </c>
      <c r="AN50" s="406">
        <v>225</v>
      </c>
      <c r="AO50" s="418">
        <v>0</v>
      </c>
      <c r="AP50" s="418"/>
      <c r="AQ50" s="418"/>
      <c r="AR50" s="418">
        <f t="shared" si="10"/>
        <v>15</v>
      </c>
      <c r="AS50" s="419">
        <v>0</v>
      </c>
      <c r="AT50" s="419">
        <v>0</v>
      </c>
      <c r="AU50" s="418">
        <v>0</v>
      </c>
      <c r="AV50" s="418"/>
      <c r="AW50" s="418"/>
      <c r="AX50" s="419">
        <v>13</v>
      </c>
      <c r="AY50" s="419">
        <v>195</v>
      </c>
      <c r="AZ50" s="418">
        <v>0</v>
      </c>
      <c r="BA50" s="406">
        <v>13</v>
      </c>
      <c r="BB50" s="406">
        <v>195</v>
      </c>
      <c r="BC50" s="418">
        <v>0</v>
      </c>
      <c r="BD50" s="418"/>
      <c r="BE50" s="418">
        <f t="shared" si="11"/>
        <v>26</v>
      </c>
      <c r="BF50" s="419">
        <v>0</v>
      </c>
      <c r="BG50" s="419">
        <v>0</v>
      </c>
      <c r="BH50" s="406">
        <v>0</v>
      </c>
      <c r="BI50"/>
      <c r="BJ50"/>
      <c r="BK50"/>
      <c r="BL50"/>
      <c r="BM50"/>
      <c r="BN50"/>
      <c r="BO50"/>
      <c r="BP50" s="377"/>
      <c r="BQ50" s="395">
        <f t="shared" si="18"/>
        <v>48984</v>
      </c>
      <c r="BR50" s="395">
        <f t="shared" si="15"/>
        <v>2449.2000000000003</v>
      </c>
      <c r="BS50" s="395">
        <f t="shared" si="19"/>
        <v>0</v>
      </c>
      <c r="BT50" s="395">
        <f t="shared" si="20"/>
        <v>0</v>
      </c>
      <c r="BU50" s="395">
        <f t="shared" si="21"/>
        <v>0</v>
      </c>
      <c r="BV50" s="395">
        <f t="shared" si="16"/>
        <v>970.06000000000006</v>
      </c>
      <c r="BW50" s="395">
        <f t="shared" si="17"/>
        <v>0</v>
      </c>
      <c r="BX50" s="395">
        <f t="shared" si="22"/>
        <v>1546.35</v>
      </c>
      <c r="BY50" s="395">
        <f t="shared" si="23"/>
        <v>622.04999999999995</v>
      </c>
      <c r="BZ50" s="395">
        <f t="shared" si="24"/>
        <v>156</v>
      </c>
      <c r="CA50" s="395">
        <f t="shared" si="12"/>
        <v>3363.7499999999995</v>
      </c>
      <c r="CB50" s="395">
        <f t="shared" si="13"/>
        <v>0</v>
      </c>
      <c r="CC50" s="399">
        <f t="shared" si="14"/>
        <v>58091.409999999996</v>
      </c>
    </row>
    <row r="51" spans="1:81" ht="15" hidden="1" x14ac:dyDescent="0.25">
      <c r="A51">
        <v>3302057</v>
      </c>
      <c r="B51">
        <v>2057</v>
      </c>
      <c r="C51" t="s">
        <v>224</v>
      </c>
      <c r="D51" s="406">
        <v>0</v>
      </c>
      <c r="E51" s="406">
        <v>0</v>
      </c>
      <c r="F51" s="406">
        <v>0</v>
      </c>
      <c r="G51" s="406">
        <v>21</v>
      </c>
      <c r="H51" s="406">
        <v>18</v>
      </c>
      <c r="I51" s="407">
        <v>0</v>
      </c>
      <c r="J51" s="407">
        <v>39</v>
      </c>
      <c r="K51" s="406">
        <v>0</v>
      </c>
      <c r="L51" s="406">
        <v>0</v>
      </c>
      <c r="M51" s="407">
        <v>0</v>
      </c>
      <c r="N51" s="406">
        <v>0</v>
      </c>
      <c r="O51" s="406">
        <v>0</v>
      </c>
      <c r="P51" s="406">
        <v>315</v>
      </c>
      <c r="Q51" s="406">
        <v>270</v>
      </c>
      <c r="R51" s="407">
        <v>585</v>
      </c>
      <c r="S51" s="406">
        <v>0</v>
      </c>
      <c r="T51" s="406">
        <v>0</v>
      </c>
      <c r="U51" s="406">
        <v>0</v>
      </c>
      <c r="V51" s="406">
        <v>0</v>
      </c>
      <c r="W51" s="407">
        <v>0</v>
      </c>
      <c r="X51" s="406">
        <v>10</v>
      </c>
      <c r="Y51" s="406">
        <v>150</v>
      </c>
      <c r="Z51" s="418">
        <v>0</v>
      </c>
      <c r="AA51" s="406">
        <v>12</v>
      </c>
      <c r="AB51" s="406">
        <v>180</v>
      </c>
      <c r="AC51" s="418">
        <v>0</v>
      </c>
      <c r="AD51" s="406">
        <v>13</v>
      </c>
      <c r="AE51" s="406">
        <v>195</v>
      </c>
      <c r="AF51" s="418">
        <v>0</v>
      </c>
      <c r="AG51" s="419">
        <v>0</v>
      </c>
      <c r="AH51" s="419">
        <v>0</v>
      </c>
      <c r="AI51" s="418">
        <v>0</v>
      </c>
      <c r="AJ51" s="419">
        <v>21</v>
      </c>
      <c r="AK51" s="419">
        <v>315</v>
      </c>
      <c r="AL51" s="418">
        <v>0</v>
      </c>
      <c r="AM51" s="406">
        <v>21</v>
      </c>
      <c r="AN51" s="406">
        <v>315</v>
      </c>
      <c r="AO51" s="418">
        <v>0</v>
      </c>
      <c r="AP51" s="418"/>
      <c r="AQ51" s="418"/>
      <c r="AR51" s="418">
        <f t="shared" si="10"/>
        <v>21</v>
      </c>
      <c r="AS51" s="419">
        <v>0</v>
      </c>
      <c r="AT51" s="419">
        <v>0</v>
      </c>
      <c r="AU51" s="418">
        <v>0</v>
      </c>
      <c r="AV51" s="418"/>
      <c r="AW51" s="418"/>
      <c r="AX51" s="419">
        <v>21</v>
      </c>
      <c r="AY51" s="419">
        <v>315</v>
      </c>
      <c r="AZ51" s="418">
        <v>0</v>
      </c>
      <c r="BA51" s="406">
        <v>21</v>
      </c>
      <c r="BB51" s="406">
        <v>315</v>
      </c>
      <c r="BC51" s="418">
        <v>0</v>
      </c>
      <c r="BD51" s="418"/>
      <c r="BE51" s="418">
        <f t="shared" si="11"/>
        <v>42</v>
      </c>
      <c r="BF51" s="419">
        <v>0</v>
      </c>
      <c r="BG51" s="419">
        <v>0</v>
      </c>
      <c r="BH51" s="406">
        <v>0</v>
      </c>
      <c r="BI51"/>
      <c r="BJ51"/>
      <c r="BK51"/>
      <c r="BL51"/>
      <c r="BM51"/>
      <c r="BN51"/>
      <c r="BO51"/>
      <c r="BP51" s="377"/>
      <c r="BQ51" s="395">
        <f t="shared" si="18"/>
        <v>47759.4</v>
      </c>
      <c r="BR51" s="395">
        <f t="shared" si="15"/>
        <v>0</v>
      </c>
      <c r="BS51" s="395">
        <f t="shared" si="19"/>
        <v>0</v>
      </c>
      <c r="BT51" s="395">
        <f t="shared" si="20"/>
        <v>0</v>
      </c>
      <c r="BU51" s="395">
        <f t="shared" si="21"/>
        <v>0</v>
      </c>
      <c r="BV51" s="395">
        <f t="shared" si="16"/>
        <v>1567.02</v>
      </c>
      <c r="BW51" s="395">
        <f t="shared" si="17"/>
        <v>0</v>
      </c>
      <c r="BX51" s="395">
        <f t="shared" si="22"/>
        <v>1189.5</v>
      </c>
      <c r="BY51" s="395">
        <f t="shared" si="23"/>
        <v>678.59999999999991</v>
      </c>
      <c r="BZ51" s="395">
        <f t="shared" si="24"/>
        <v>202.8</v>
      </c>
      <c r="CA51" s="395">
        <f t="shared" si="12"/>
        <v>4709.25</v>
      </c>
      <c r="CB51" s="395">
        <f t="shared" si="13"/>
        <v>0</v>
      </c>
      <c r="CC51" s="399">
        <f t="shared" si="14"/>
        <v>56106.57</v>
      </c>
    </row>
    <row r="52" spans="1:81" ht="15" hidden="1" x14ac:dyDescent="0.25">
      <c r="A52">
        <v>3302058</v>
      </c>
      <c r="B52">
        <v>2058</v>
      </c>
      <c r="C52" t="s">
        <v>225</v>
      </c>
      <c r="D52" s="406">
        <v>0</v>
      </c>
      <c r="E52" s="406">
        <v>0</v>
      </c>
      <c r="F52" s="406">
        <v>0</v>
      </c>
      <c r="G52" s="406">
        <v>17</v>
      </c>
      <c r="H52" s="406">
        <v>15</v>
      </c>
      <c r="I52" s="407">
        <v>0</v>
      </c>
      <c r="J52" s="407">
        <v>32</v>
      </c>
      <c r="K52" s="406">
        <v>7</v>
      </c>
      <c r="L52" s="406">
        <v>2</v>
      </c>
      <c r="M52" s="407">
        <v>9</v>
      </c>
      <c r="N52" s="406">
        <v>0</v>
      </c>
      <c r="O52" s="406">
        <v>0</v>
      </c>
      <c r="P52" s="406">
        <v>255</v>
      </c>
      <c r="Q52" s="406">
        <v>225</v>
      </c>
      <c r="R52" s="407">
        <v>480</v>
      </c>
      <c r="S52" s="406">
        <v>0</v>
      </c>
      <c r="T52" s="406">
        <v>0</v>
      </c>
      <c r="U52" s="406">
        <v>105</v>
      </c>
      <c r="V52" s="406">
        <v>30</v>
      </c>
      <c r="W52" s="407">
        <v>135</v>
      </c>
      <c r="X52" s="406">
        <v>5</v>
      </c>
      <c r="Y52" s="406">
        <v>75</v>
      </c>
      <c r="Z52" s="418">
        <v>15</v>
      </c>
      <c r="AA52" s="406">
        <v>18</v>
      </c>
      <c r="AB52" s="406">
        <v>270</v>
      </c>
      <c r="AC52" s="418">
        <v>75</v>
      </c>
      <c r="AD52" s="406">
        <v>8</v>
      </c>
      <c r="AE52" s="406">
        <v>120</v>
      </c>
      <c r="AF52" s="418">
        <v>30</v>
      </c>
      <c r="AG52" s="419">
        <v>0</v>
      </c>
      <c r="AH52" s="419">
        <v>0</v>
      </c>
      <c r="AI52" s="418">
        <v>0</v>
      </c>
      <c r="AJ52" s="419">
        <v>16</v>
      </c>
      <c r="AK52" s="419">
        <v>240</v>
      </c>
      <c r="AL52" s="418">
        <v>15</v>
      </c>
      <c r="AM52" s="406">
        <v>16</v>
      </c>
      <c r="AN52" s="406">
        <v>240</v>
      </c>
      <c r="AO52" s="418">
        <v>15</v>
      </c>
      <c r="AP52" s="418"/>
      <c r="AQ52" s="418"/>
      <c r="AR52" s="418">
        <f t="shared" si="10"/>
        <v>16</v>
      </c>
      <c r="AS52" s="419">
        <v>0</v>
      </c>
      <c r="AT52" s="419">
        <v>0</v>
      </c>
      <c r="AU52" s="418">
        <v>0</v>
      </c>
      <c r="AV52" s="418"/>
      <c r="AW52" s="418"/>
      <c r="AX52" s="419">
        <v>16</v>
      </c>
      <c r="AY52" s="419">
        <v>240</v>
      </c>
      <c r="AZ52" s="418">
        <v>15</v>
      </c>
      <c r="BA52" s="406">
        <v>16</v>
      </c>
      <c r="BB52" s="406">
        <v>240</v>
      </c>
      <c r="BC52" s="418">
        <v>15</v>
      </c>
      <c r="BD52" s="418"/>
      <c r="BE52" s="418">
        <f t="shared" si="11"/>
        <v>32</v>
      </c>
      <c r="BF52" s="419">
        <v>0</v>
      </c>
      <c r="BG52" s="419">
        <v>0</v>
      </c>
      <c r="BH52" s="406">
        <v>0</v>
      </c>
      <c r="BI52"/>
      <c r="BJ52"/>
      <c r="BK52"/>
      <c r="BL52"/>
      <c r="BM52"/>
      <c r="BN52"/>
      <c r="BO52"/>
      <c r="BP52" s="377"/>
      <c r="BQ52" s="395">
        <f t="shared" si="18"/>
        <v>39187.200000000004</v>
      </c>
      <c r="BR52" s="395">
        <f t="shared" si="15"/>
        <v>11021.4</v>
      </c>
      <c r="BS52" s="395">
        <f t="shared" si="19"/>
        <v>0</v>
      </c>
      <c r="BT52" s="395">
        <f t="shared" si="20"/>
        <v>0</v>
      </c>
      <c r="BU52" s="395">
        <f t="shared" si="21"/>
        <v>0</v>
      </c>
      <c r="BV52" s="395">
        <f t="shared" si="16"/>
        <v>1119.3</v>
      </c>
      <c r="BW52" s="395">
        <f t="shared" si="17"/>
        <v>186.42</v>
      </c>
      <c r="BX52" s="395">
        <f t="shared" si="22"/>
        <v>713.69999999999993</v>
      </c>
      <c r="BY52" s="395">
        <f t="shared" si="23"/>
        <v>1300.6499999999999</v>
      </c>
      <c r="BZ52" s="395">
        <f t="shared" si="24"/>
        <v>156</v>
      </c>
      <c r="CA52" s="395">
        <f t="shared" si="12"/>
        <v>3587.9999999999995</v>
      </c>
      <c r="CB52" s="395">
        <f t="shared" si="13"/>
        <v>0</v>
      </c>
      <c r="CC52" s="399">
        <f t="shared" si="14"/>
        <v>57272.670000000006</v>
      </c>
    </row>
    <row r="53" spans="1:81" ht="15" hidden="1" x14ac:dyDescent="0.25">
      <c r="A53">
        <v>3302059</v>
      </c>
      <c r="B53">
        <v>2059</v>
      </c>
      <c r="C53" t="s">
        <v>226</v>
      </c>
      <c r="D53" s="406">
        <v>0</v>
      </c>
      <c r="E53" s="406">
        <v>0</v>
      </c>
      <c r="F53" s="406">
        <v>0</v>
      </c>
      <c r="G53" s="406">
        <v>6</v>
      </c>
      <c r="H53" s="406">
        <v>4</v>
      </c>
      <c r="I53" s="407">
        <v>0</v>
      </c>
      <c r="J53" s="407">
        <v>10</v>
      </c>
      <c r="K53" s="406">
        <v>1</v>
      </c>
      <c r="L53" s="406">
        <v>2</v>
      </c>
      <c r="M53" s="407">
        <v>3</v>
      </c>
      <c r="N53" s="406">
        <v>0</v>
      </c>
      <c r="O53" s="406">
        <v>0</v>
      </c>
      <c r="P53" s="406">
        <v>90</v>
      </c>
      <c r="Q53" s="406">
        <v>60</v>
      </c>
      <c r="R53" s="407">
        <v>150</v>
      </c>
      <c r="S53" s="406">
        <v>0</v>
      </c>
      <c r="T53" s="406">
        <v>0</v>
      </c>
      <c r="U53" s="406">
        <v>15</v>
      </c>
      <c r="V53" s="406">
        <v>30</v>
      </c>
      <c r="W53" s="407">
        <v>45</v>
      </c>
      <c r="X53" s="406">
        <v>1</v>
      </c>
      <c r="Y53" s="406">
        <v>15</v>
      </c>
      <c r="Z53" s="418">
        <v>0</v>
      </c>
      <c r="AA53" s="406">
        <v>9</v>
      </c>
      <c r="AB53" s="406">
        <v>135</v>
      </c>
      <c r="AC53" s="418">
        <v>45</v>
      </c>
      <c r="AD53" s="406">
        <v>0</v>
      </c>
      <c r="AE53" s="406">
        <v>0</v>
      </c>
      <c r="AF53" s="418">
        <v>0</v>
      </c>
      <c r="AG53" s="419">
        <v>0</v>
      </c>
      <c r="AH53" s="419">
        <v>0</v>
      </c>
      <c r="AI53" s="418">
        <v>0</v>
      </c>
      <c r="AJ53" s="419">
        <v>3</v>
      </c>
      <c r="AK53" s="419">
        <v>45</v>
      </c>
      <c r="AL53" s="418">
        <v>0</v>
      </c>
      <c r="AM53" s="406">
        <v>3</v>
      </c>
      <c r="AN53" s="406">
        <v>45</v>
      </c>
      <c r="AO53" s="418">
        <v>0</v>
      </c>
      <c r="AP53" s="418"/>
      <c r="AQ53" s="418"/>
      <c r="AR53" s="418">
        <f t="shared" si="10"/>
        <v>3</v>
      </c>
      <c r="AS53" s="419">
        <v>0</v>
      </c>
      <c r="AT53" s="419">
        <v>0</v>
      </c>
      <c r="AU53" s="418">
        <v>0</v>
      </c>
      <c r="AV53" s="418"/>
      <c r="AW53" s="418"/>
      <c r="AX53" s="419">
        <v>3</v>
      </c>
      <c r="AY53" s="419">
        <v>45</v>
      </c>
      <c r="AZ53" s="418">
        <v>0</v>
      </c>
      <c r="BA53" s="406">
        <v>3</v>
      </c>
      <c r="BB53" s="406">
        <v>45</v>
      </c>
      <c r="BC53" s="418">
        <v>0</v>
      </c>
      <c r="BD53" s="418"/>
      <c r="BE53" s="418">
        <f t="shared" si="11"/>
        <v>6</v>
      </c>
      <c r="BF53" s="419">
        <v>0</v>
      </c>
      <c r="BG53" s="419">
        <v>0</v>
      </c>
      <c r="BH53" s="406">
        <v>0</v>
      </c>
      <c r="BI53"/>
      <c r="BJ53"/>
      <c r="BK53"/>
      <c r="BL53"/>
      <c r="BM53"/>
      <c r="BN53"/>
      <c r="BO53"/>
      <c r="BP53" s="377"/>
      <c r="BQ53" s="395">
        <f t="shared" si="18"/>
        <v>12246</v>
      </c>
      <c r="BR53" s="395">
        <f t="shared" si="15"/>
        <v>3673.8</v>
      </c>
      <c r="BS53" s="395">
        <f t="shared" si="19"/>
        <v>0</v>
      </c>
      <c r="BT53" s="395">
        <f t="shared" si="20"/>
        <v>0</v>
      </c>
      <c r="BU53" s="395">
        <f t="shared" si="21"/>
        <v>0</v>
      </c>
      <c r="BV53" s="395">
        <f t="shared" si="16"/>
        <v>223.86</v>
      </c>
      <c r="BW53" s="395">
        <f t="shared" si="17"/>
        <v>0</v>
      </c>
      <c r="BX53" s="395">
        <f t="shared" si="22"/>
        <v>118.95</v>
      </c>
      <c r="BY53" s="395">
        <f t="shared" si="23"/>
        <v>678.59999999999991</v>
      </c>
      <c r="BZ53" s="395">
        <f t="shared" si="24"/>
        <v>0</v>
      </c>
      <c r="CA53" s="395">
        <f t="shared" si="12"/>
        <v>672.75</v>
      </c>
      <c r="CB53" s="395">
        <f t="shared" si="13"/>
        <v>0</v>
      </c>
      <c r="CC53" s="399">
        <f t="shared" si="14"/>
        <v>17613.96</v>
      </c>
    </row>
    <row r="54" spans="1:81" ht="15" hidden="1" x14ac:dyDescent="0.25">
      <c r="A54">
        <v>3302060</v>
      </c>
      <c r="B54">
        <v>2060</v>
      </c>
      <c r="C54" t="s">
        <v>227</v>
      </c>
      <c r="D54" s="406">
        <v>0</v>
      </c>
      <c r="E54" s="406">
        <v>0</v>
      </c>
      <c r="F54" s="406">
        <v>0</v>
      </c>
      <c r="G54" s="406">
        <v>6</v>
      </c>
      <c r="H54" s="406">
        <v>12</v>
      </c>
      <c r="I54" s="407">
        <v>0</v>
      </c>
      <c r="J54" s="407">
        <v>18</v>
      </c>
      <c r="K54" s="406">
        <v>0</v>
      </c>
      <c r="L54" s="406">
        <v>0</v>
      </c>
      <c r="M54" s="407">
        <v>0</v>
      </c>
      <c r="N54" s="406">
        <v>0</v>
      </c>
      <c r="O54" s="406">
        <v>0</v>
      </c>
      <c r="P54" s="406">
        <v>90</v>
      </c>
      <c r="Q54" s="406">
        <v>180</v>
      </c>
      <c r="R54" s="407">
        <v>270</v>
      </c>
      <c r="S54" s="406">
        <v>0</v>
      </c>
      <c r="T54" s="406">
        <v>0</v>
      </c>
      <c r="U54" s="406">
        <v>0</v>
      </c>
      <c r="V54" s="406">
        <v>0</v>
      </c>
      <c r="W54" s="407">
        <v>0</v>
      </c>
      <c r="X54" s="406">
        <v>16</v>
      </c>
      <c r="Y54" s="406">
        <v>240</v>
      </c>
      <c r="Z54" s="418">
        <v>0</v>
      </c>
      <c r="AA54" s="406">
        <v>1</v>
      </c>
      <c r="AB54" s="406">
        <v>15</v>
      </c>
      <c r="AC54" s="418">
        <v>0</v>
      </c>
      <c r="AD54" s="406">
        <v>0</v>
      </c>
      <c r="AE54" s="406">
        <v>0</v>
      </c>
      <c r="AF54" s="418">
        <v>0</v>
      </c>
      <c r="AG54" s="419">
        <v>0</v>
      </c>
      <c r="AH54" s="419">
        <v>0</v>
      </c>
      <c r="AI54" s="418">
        <v>0</v>
      </c>
      <c r="AJ54" s="419">
        <v>12</v>
      </c>
      <c r="AK54" s="419">
        <v>180</v>
      </c>
      <c r="AL54" s="418">
        <v>0</v>
      </c>
      <c r="AM54" s="406">
        <v>12</v>
      </c>
      <c r="AN54" s="406">
        <v>180</v>
      </c>
      <c r="AO54" s="418">
        <v>0</v>
      </c>
      <c r="AP54" s="418"/>
      <c r="AQ54" s="418"/>
      <c r="AR54" s="418">
        <f t="shared" si="10"/>
        <v>12</v>
      </c>
      <c r="AS54" s="419">
        <v>0</v>
      </c>
      <c r="AT54" s="419">
        <v>0</v>
      </c>
      <c r="AU54" s="418">
        <v>0</v>
      </c>
      <c r="AV54" s="418"/>
      <c r="AW54" s="418"/>
      <c r="AX54" s="419">
        <v>12</v>
      </c>
      <c r="AY54" s="419">
        <v>180</v>
      </c>
      <c r="AZ54" s="418">
        <v>0</v>
      </c>
      <c r="BA54" s="406">
        <v>12</v>
      </c>
      <c r="BB54" s="406">
        <v>180</v>
      </c>
      <c r="BC54" s="418">
        <v>0</v>
      </c>
      <c r="BD54" s="418"/>
      <c r="BE54" s="418">
        <f t="shared" si="11"/>
        <v>24</v>
      </c>
      <c r="BF54" s="419">
        <v>0</v>
      </c>
      <c r="BG54" s="419">
        <v>0</v>
      </c>
      <c r="BH54" s="406">
        <v>0</v>
      </c>
      <c r="BI54"/>
      <c r="BJ54"/>
      <c r="BK54"/>
      <c r="BL54"/>
      <c r="BM54"/>
      <c r="BN54"/>
      <c r="BO54"/>
      <c r="BP54" s="377"/>
      <c r="BQ54" s="395">
        <f t="shared" si="18"/>
        <v>22042.799999999999</v>
      </c>
      <c r="BR54" s="395">
        <f t="shared" si="15"/>
        <v>0</v>
      </c>
      <c r="BS54" s="395">
        <f t="shared" si="19"/>
        <v>0</v>
      </c>
      <c r="BT54" s="395">
        <f t="shared" si="20"/>
        <v>0</v>
      </c>
      <c r="BU54" s="395">
        <f t="shared" si="21"/>
        <v>0</v>
      </c>
      <c r="BV54" s="395">
        <f t="shared" si="16"/>
        <v>895.44</v>
      </c>
      <c r="BW54" s="395">
        <f t="shared" si="17"/>
        <v>0</v>
      </c>
      <c r="BX54" s="395">
        <f t="shared" si="22"/>
        <v>1903.2</v>
      </c>
      <c r="BY54" s="395">
        <f t="shared" si="23"/>
        <v>56.55</v>
      </c>
      <c r="BZ54" s="395">
        <f t="shared" si="24"/>
        <v>0</v>
      </c>
      <c r="CA54" s="395">
        <f t="shared" si="12"/>
        <v>2691</v>
      </c>
      <c r="CB54" s="395">
        <f t="shared" si="13"/>
        <v>0</v>
      </c>
      <c r="CC54" s="399">
        <f t="shared" si="14"/>
        <v>27588.989999999998</v>
      </c>
    </row>
    <row r="55" spans="1:81" ht="15" hidden="1" x14ac:dyDescent="0.25">
      <c r="A55">
        <v>3302062</v>
      </c>
      <c r="B55">
        <v>2062</v>
      </c>
      <c r="C55" t="s">
        <v>228</v>
      </c>
      <c r="D55" s="406">
        <v>0</v>
      </c>
      <c r="E55" s="406">
        <v>0</v>
      </c>
      <c r="F55" s="406">
        <v>0</v>
      </c>
      <c r="G55" s="406">
        <v>17</v>
      </c>
      <c r="H55" s="406">
        <v>21</v>
      </c>
      <c r="I55" s="407">
        <v>0</v>
      </c>
      <c r="J55" s="407">
        <v>38</v>
      </c>
      <c r="K55" s="406">
        <v>0</v>
      </c>
      <c r="L55" s="406">
        <v>0</v>
      </c>
      <c r="M55" s="407">
        <v>0</v>
      </c>
      <c r="N55" s="406">
        <v>0</v>
      </c>
      <c r="O55" s="406">
        <v>0</v>
      </c>
      <c r="P55" s="406">
        <v>255</v>
      </c>
      <c r="Q55" s="406">
        <v>315</v>
      </c>
      <c r="R55" s="407">
        <v>570</v>
      </c>
      <c r="S55" s="406">
        <v>0</v>
      </c>
      <c r="T55" s="406">
        <v>0</v>
      </c>
      <c r="U55" s="406">
        <v>0</v>
      </c>
      <c r="V55" s="406">
        <v>0</v>
      </c>
      <c r="W55" s="407">
        <v>0</v>
      </c>
      <c r="X55" s="406">
        <v>9</v>
      </c>
      <c r="Y55" s="406">
        <v>135</v>
      </c>
      <c r="Z55" s="418">
        <v>0</v>
      </c>
      <c r="AA55" s="406">
        <v>9</v>
      </c>
      <c r="AB55" s="406">
        <v>135</v>
      </c>
      <c r="AC55" s="418">
        <v>0</v>
      </c>
      <c r="AD55" s="406">
        <v>7</v>
      </c>
      <c r="AE55" s="406">
        <v>105</v>
      </c>
      <c r="AF55" s="418">
        <v>0</v>
      </c>
      <c r="AG55" s="419">
        <v>0</v>
      </c>
      <c r="AH55" s="419">
        <v>0</v>
      </c>
      <c r="AI55" s="418">
        <v>0</v>
      </c>
      <c r="AJ55" s="419">
        <v>15</v>
      </c>
      <c r="AK55" s="419">
        <v>225</v>
      </c>
      <c r="AL55" s="418">
        <v>0</v>
      </c>
      <c r="AM55" s="406">
        <v>15</v>
      </c>
      <c r="AN55" s="406">
        <v>225</v>
      </c>
      <c r="AO55" s="418">
        <v>0</v>
      </c>
      <c r="AP55" s="418"/>
      <c r="AQ55" s="418"/>
      <c r="AR55" s="418">
        <f t="shared" si="10"/>
        <v>15</v>
      </c>
      <c r="AS55" s="419">
        <v>0</v>
      </c>
      <c r="AT55" s="419">
        <v>0</v>
      </c>
      <c r="AU55" s="418">
        <v>0</v>
      </c>
      <c r="AV55" s="418"/>
      <c r="AW55" s="418"/>
      <c r="AX55" s="419">
        <v>0</v>
      </c>
      <c r="AY55" s="419">
        <v>0</v>
      </c>
      <c r="AZ55" s="418">
        <v>0</v>
      </c>
      <c r="BA55" s="406">
        <v>0</v>
      </c>
      <c r="BB55" s="406">
        <v>0</v>
      </c>
      <c r="BC55" s="418">
        <v>0</v>
      </c>
      <c r="BD55" s="418"/>
      <c r="BE55" s="418">
        <f t="shared" si="11"/>
        <v>0</v>
      </c>
      <c r="BF55" s="419">
        <v>0</v>
      </c>
      <c r="BG55" s="419">
        <v>0</v>
      </c>
      <c r="BH55" s="406">
        <v>0</v>
      </c>
      <c r="BI55"/>
      <c r="BJ55"/>
      <c r="BK55"/>
      <c r="BL55"/>
      <c r="BM55"/>
      <c r="BN55"/>
      <c r="BO55"/>
      <c r="BP55" s="377"/>
      <c r="BQ55" s="395">
        <f t="shared" si="18"/>
        <v>46534.8</v>
      </c>
      <c r="BR55" s="395">
        <f t="shared" si="15"/>
        <v>0</v>
      </c>
      <c r="BS55" s="395">
        <f t="shared" si="19"/>
        <v>0</v>
      </c>
      <c r="BT55" s="395">
        <f t="shared" si="20"/>
        <v>0</v>
      </c>
      <c r="BU55" s="395">
        <f t="shared" si="21"/>
        <v>0</v>
      </c>
      <c r="BV55" s="395">
        <f t="shared" si="16"/>
        <v>0</v>
      </c>
      <c r="BW55" s="395">
        <f t="shared" si="17"/>
        <v>0</v>
      </c>
      <c r="BX55" s="395">
        <f t="shared" si="22"/>
        <v>1070.55</v>
      </c>
      <c r="BY55" s="395">
        <f t="shared" si="23"/>
        <v>508.95</v>
      </c>
      <c r="BZ55" s="395">
        <f t="shared" si="24"/>
        <v>109.2</v>
      </c>
      <c r="CA55" s="395">
        <f t="shared" si="12"/>
        <v>3363.7499999999995</v>
      </c>
      <c r="CB55" s="395">
        <f t="shared" si="13"/>
        <v>0</v>
      </c>
      <c r="CC55" s="399">
        <f t="shared" si="14"/>
        <v>51587.25</v>
      </c>
    </row>
    <row r="56" spans="1:81" ht="15" hidden="1" x14ac:dyDescent="0.25">
      <c r="A56">
        <v>3302063</v>
      </c>
      <c r="B56">
        <v>2063</v>
      </c>
      <c r="C56" t="s">
        <v>229</v>
      </c>
      <c r="D56" s="406">
        <v>0</v>
      </c>
      <c r="E56" s="406">
        <v>0</v>
      </c>
      <c r="F56" s="406">
        <v>0</v>
      </c>
      <c r="G56" s="406">
        <v>7</v>
      </c>
      <c r="H56" s="406">
        <v>20</v>
      </c>
      <c r="I56" s="407">
        <v>0</v>
      </c>
      <c r="J56" s="407">
        <v>27</v>
      </c>
      <c r="K56" s="406">
        <v>0</v>
      </c>
      <c r="L56" s="406">
        <v>0</v>
      </c>
      <c r="M56" s="407">
        <v>0</v>
      </c>
      <c r="N56" s="406">
        <v>0</v>
      </c>
      <c r="O56" s="406">
        <v>0</v>
      </c>
      <c r="P56" s="406">
        <v>105</v>
      </c>
      <c r="Q56" s="406">
        <v>300</v>
      </c>
      <c r="R56" s="407">
        <v>405</v>
      </c>
      <c r="S56" s="406">
        <v>0</v>
      </c>
      <c r="T56" s="406">
        <v>0</v>
      </c>
      <c r="U56" s="406">
        <v>0</v>
      </c>
      <c r="V56" s="406">
        <v>0</v>
      </c>
      <c r="W56" s="407">
        <v>0</v>
      </c>
      <c r="X56" s="406">
        <v>13</v>
      </c>
      <c r="Y56" s="406">
        <v>195</v>
      </c>
      <c r="Z56" s="418">
        <v>0</v>
      </c>
      <c r="AA56" s="406">
        <v>0</v>
      </c>
      <c r="AB56" s="406">
        <v>0</v>
      </c>
      <c r="AC56" s="418">
        <v>0</v>
      </c>
      <c r="AD56" s="406">
        <v>14</v>
      </c>
      <c r="AE56" s="406">
        <v>210</v>
      </c>
      <c r="AF56" s="418">
        <v>0</v>
      </c>
      <c r="AG56" s="419">
        <v>0</v>
      </c>
      <c r="AH56" s="419">
        <v>0</v>
      </c>
      <c r="AI56" s="418">
        <v>0</v>
      </c>
      <c r="AJ56" s="419">
        <v>20</v>
      </c>
      <c r="AK56" s="419">
        <v>300</v>
      </c>
      <c r="AL56" s="418">
        <v>0</v>
      </c>
      <c r="AM56" s="406">
        <v>20</v>
      </c>
      <c r="AN56" s="406">
        <v>300</v>
      </c>
      <c r="AO56" s="418">
        <v>0</v>
      </c>
      <c r="AP56" s="418"/>
      <c r="AQ56" s="418"/>
      <c r="AR56" s="418">
        <f t="shared" si="10"/>
        <v>20</v>
      </c>
      <c r="AS56" s="419">
        <v>0</v>
      </c>
      <c r="AT56" s="419">
        <v>0</v>
      </c>
      <c r="AU56" s="418">
        <v>0</v>
      </c>
      <c r="AV56" s="418"/>
      <c r="AW56" s="418"/>
      <c r="AX56" s="419">
        <v>0</v>
      </c>
      <c r="AY56" s="419">
        <v>0</v>
      </c>
      <c r="AZ56" s="418">
        <v>0</v>
      </c>
      <c r="BA56" s="406">
        <v>0</v>
      </c>
      <c r="BB56" s="406">
        <v>0</v>
      </c>
      <c r="BC56" s="418">
        <v>0</v>
      </c>
      <c r="BD56" s="418"/>
      <c r="BE56" s="418">
        <f t="shared" si="11"/>
        <v>0</v>
      </c>
      <c r="BF56" s="419">
        <v>0</v>
      </c>
      <c r="BG56" s="419">
        <v>0</v>
      </c>
      <c r="BH56" s="406">
        <v>0</v>
      </c>
      <c r="BI56"/>
      <c r="BJ56"/>
      <c r="BK56"/>
      <c r="BL56"/>
      <c r="BM56"/>
      <c r="BN56"/>
      <c r="BO56"/>
      <c r="BP56" s="377"/>
      <c r="BQ56" s="395">
        <f t="shared" si="18"/>
        <v>33064.200000000004</v>
      </c>
      <c r="BR56" s="395">
        <f t="shared" si="15"/>
        <v>0</v>
      </c>
      <c r="BS56" s="395">
        <f t="shared" si="19"/>
        <v>0</v>
      </c>
      <c r="BT56" s="395">
        <f t="shared" si="20"/>
        <v>0</v>
      </c>
      <c r="BU56" s="395">
        <f t="shared" si="21"/>
        <v>0</v>
      </c>
      <c r="BV56" s="395">
        <f t="shared" si="16"/>
        <v>0</v>
      </c>
      <c r="BW56" s="395">
        <f t="shared" si="17"/>
        <v>0</v>
      </c>
      <c r="BX56" s="395">
        <f t="shared" si="22"/>
        <v>1546.35</v>
      </c>
      <c r="BY56" s="395">
        <f t="shared" si="23"/>
        <v>0</v>
      </c>
      <c r="BZ56" s="395">
        <f t="shared" si="24"/>
        <v>218.4</v>
      </c>
      <c r="CA56" s="395">
        <f t="shared" si="12"/>
        <v>4485</v>
      </c>
      <c r="CB56" s="395">
        <f t="shared" si="13"/>
        <v>0</v>
      </c>
      <c r="CC56" s="399">
        <f t="shared" si="14"/>
        <v>39313.950000000004</v>
      </c>
    </row>
    <row r="57" spans="1:81" ht="15" hidden="1" x14ac:dyDescent="0.25">
      <c r="A57">
        <v>3302064</v>
      </c>
      <c r="B57">
        <v>2064</v>
      </c>
      <c r="C57" t="s">
        <v>230</v>
      </c>
      <c r="D57" s="406">
        <v>0</v>
      </c>
      <c r="E57" s="406">
        <v>0</v>
      </c>
      <c r="F57" s="406">
        <v>0</v>
      </c>
      <c r="G57" s="406">
        <v>5</v>
      </c>
      <c r="H57" s="406">
        <v>19</v>
      </c>
      <c r="I57" s="407">
        <v>0</v>
      </c>
      <c r="J57" s="407">
        <v>24</v>
      </c>
      <c r="K57" s="406">
        <v>0</v>
      </c>
      <c r="L57" s="406">
        <v>0</v>
      </c>
      <c r="M57" s="407">
        <v>0</v>
      </c>
      <c r="N57" s="406">
        <v>0</v>
      </c>
      <c r="O57" s="406">
        <v>0</v>
      </c>
      <c r="P57" s="406">
        <v>75</v>
      </c>
      <c r="Q57" s="406">
        <v>285</v>
      </c>
      <c r="R57" s="407">
        <v>360</v>
      </c>
      <c r="S57" s="406">
        <v>0</v>
      </c>
      <c r="T57" s="406">
        <v>0</v>
      </c>
      <c r="U57" s="406">
        <v>0</v>
      </c>
      <c r="V57" s="406">
        <v>0</v>
      </c>
      <c r="W57" s="407">
        <v>0</v>
      </c>
      <c r="X57" s="406">
        <v>1</v>
      </c>
      <c r="Y57" s="406">
        <v>15</v>
      </c>
      <c r="Z57" s="418">
        <v>0</v>
      </c>
      <c r="AA57" s="406">
        <v>17</v>
      </c>
      <c r="AB57" s="406">
        <v>255</v>
      </c>
      <c r="AC57" s="418">
        <v>0</v>
      </c>
      <c r="AD57" s="406">
        <v>1</v>
      </c>
      <c r="AE57" s="406">
        <v>15</v>
      </c>
      <c r="AF57" s="418">
        <v>0</v>
      </c>
      <c r="AG57" s="419">
        <v>0</v>
      </c>
      <c r="AH57" s="419">
        <v>0</v>
      </c>
      <c r="AI57" s="418">
        <v>0</v>
      </c>
      <c r="AJ57" s="419">
        <v>11</v>
      </c>
      <c r="AK57" s="419">
        <v>165</v>
      </c>
      <c r="AL57" s="418">
        <v>0</v>
      </c>
      <c r="AM57" s="406">
        <v>11</v>
      </c>
      <c r="AN57" s="406">
        <v>165</v>
      </c>
      <c r="AO57" s="418">
        <v>0</v>
      </c>
      <c r="AP57" s="418"/>
      <c r="AQ57" s="418"/>
      <c r="AR57" s="418">
        <f t="shared" si="10"/>
        <v>11</v>
      </c>
      <c r="AS57" s="419">
        <v>0</v>
      </c>
      <c r="AT57" s="419">
        <v>0</v>
      </c>
      <c r="AU57" s="418">
        <v>0</v>
      </c>
      <c r="AV57" s="418"/>
      <c r="AW57" s="418"/>
      <c r="AX57" s="419">
        <v>11</v>
      </c>
      <c r="AY57" s="419">
        <v>165</v>
      </c>
      <c r="AZ57" s="418">
        <v>0</v>
      </c>
      <c r="BA57" s="406">
        <v>11</v>
      </c>
      <c r="BB57" s="406">
        <v>165</v>
      </c>
      <c r="BC57" s="418">
        <v>0</v>
      </c>
      <c r="BD57" s="418"/>
      <c r="BE57" s="418">
        <f t="shared" si="11"/>
        <v>22</v>
      </c>
      <c r="BF57" s="419">
        <v>0</v>
      </c>
      <c r="BG57" s="419">
        <v>0</v>
      </c>
      <c r="BH57" s="406">
        <v>0</v>
      </c>
      <c r="BI57"/>
      <c r="BJ57"/>
      <c r="BK57"/>
      <c r="BL57"/>
      <c r="BM57"/>
      <c r="BN57"/>
      <c r="BO57"/>
      <c r="BP57" s="377"/>
      <c r="BQ57" s="395">
        <f t="shared" si="18"/>
        <v>29390.400000000001</v>
      </c>
      <c r="BR57" s="395">
        <f t="shared" si="15"/>
        <v>0</v>
      </c>
      <c r="BS57" s="395">
        <f t="shared" si="19"/>
        <v>0</v>
      </c>
      <c r="BT57" s="395">
        <f t="shared" si="20"/>
        <v>0</v>
      </c>
      <c r="BU57" s="395">
        <f t="shared" si="21"/>
        <v>0</v>
      </c>
      <c r="BV57" s="395">
        <f t="shared" si="16"/>
        <v>820.82</v>
      </c>
      <c r="BW57" s="395">
        <f t="shared" si="17"/>
        <v>0</v>
      </c>
      <c r="BX57" s="395">
        <f t="shared" si="22"/>
        <v>118.95</v>
      </c>
      <c r="BY57" s="395">
        <f t="shared" si="23"/>
        <v>961.34999999999991</v>
      </c>
      <c r="BZ57" s="395">
        <f t="shared" si="24"/>
        <v>15.6</v>
      </c>
      <c r="CA57" s="395">
        <f t="shared" si="12"/>
        <v>2466.75</v>
      </c>
      <c r="CB57" s="395">
        <f t="shared" si="13"/>
        <v>0</v>
      </c>
      <c r="CC57" s="399">
        <f t="shared" si="14"/>
        <v>33773.869999999995</v>
      </c>
    </row>
    <row r="58" spans="1:81" ht="15" hidden="1" x14ac:dyDescent="0.25">
      <c r="A58">
        <v>3302065</v>
      </c>
      <c r="B58">
        <v>2065</v>
      </c>
      <c r="C58" t="s">
        <v>231</v>
      </c>
      <c r="D58" s="406">
        <v>0</v>
      </c>
      <c r="E58" s="406">
        <v>0</v>
      </c>
      <c r="F58" s="406">
        <v>0</v>
      </c>
      <c r="G58" s="406">
        <v>14</v>
      </c>
      <c r="H58" s="406">
        <v>22</v>
      </c>
      <c r="I58" s="407">
        <v>0</v>
      </c>
      <c r="J58" s="407">
        <v>36</v>
      </c>
      <c r="K58" s="406">
        <v>0</v>
      </c>
      <c r="L58" s="406">
        <v>0</v>
      </c>
      <c r="M58" s="407">
        <v>0</v>
      </c>
      <c r="N58" s="406">
        <v>0</v>
      </c>
      <c r="O58" s="406">
        <v>0</v>
      </c>
      <c r="P58" s="406">
        <v>210</v>
      </c>
      <c r="Q58" s="406">
        <v>330</v>
      </c>
      <c r="R58" s="407">
        <v>540</v>
      </c>
      <c r="S58" s="406">
        <v>0</v>
      </c>
      <c r="T58" s="406">
        <v>0</v>
      </c>
      <c r="U58" s="406">
        <v>0</v>
      </c>
      <c r="V58" s="406">
        <v>0</v>
      </c>
      <c r="W58" s="407">
        <v>0</v>
      </c>
      <c r="X58" s="406">
        <v>0</v>
      </c>
      <c r="Y58" s="406">
        <v>0</v>
      </c>
      <c r="Z58" s="418">
        <v>0</v>
      </c>
      <c r="AA58" s="406">
        <v>1</v>
      </c>
      <c r="AB58" s="406">
        <v>15</v>
      </c>
      <c r="AC58" s="418">
        <v>0</v>
      </c>
      <c r="AD58" s="406">
        <v>3</v>
      </c>
      <c r="AE58" s="406">
        <v>45</v>
      </c>
      <c r="AF58" s="418">
        <v>0</v>
      </c>
      <c r="AG58" s="419">
        <v>0</v>
      </c>
      <c r="AH58" s="419">
        <v>0</v>
      </c>
      <c r="AI58" s="418">
        <v>0</v>
      </c>
      <c r="AJ58" s="419">
        <v>7</v>
      </c>
      <c r="AK58" s="419">
        <v>105</v>
      </c>
      <c r="AL58" s="418">
        <v>0</v>
      </c>
      <c r="AM58" s="406">
        <v>7</v>
      </c>
      <c r="AN58" s="406">
        <v>105</v>
      </c>
      <c r="AO58" s="418">
        <v>0</v>
      </c>
      <c r="AP58" s="418"/>
      <c r="AQ58" s="418"/>
      <c r="AR58" s="418">
        <f t="shared" si="10"/>
        <v>7</v>
      </c>
      <c r="AS58" s="419">
        <v>0</v>
      </c>
      <c r="AT58" s="419">
        <v>0</v>
      </c>
      <c r="AU58" s="418">
        <v>0</v>
      </c>
      <c r="AV58" s="418"/>
      <c r="AW58" s="418"/>
      <c r="AX58" s="419">
        <v>7</v>
      </c>
      <c r="AY58" s="419">
        <v>105</v>
      </c>
      <c r="AZ58" s="418">
        <v>0</v>
      </c>
      <c r="BA58" s="406">
        <v>7</v>
      </c>
      <c r="BB58" s="406">
        <v>105</v>
      </c>
      <c r="BC58" s="418">
        <v>0</v>
      </c>
      <c r="BD58" s="418"/>
      <c r="BE58" s="418">
        <f t="shared" si="11"/>
        <v>14</v>
      </c>
      <c r="BF58" s="419">
        <v>0</v>
      </c>
      <c r="BG58" s="419">
        <v>0</v>
      </c>
      <c r="BH58" s="406">
        <v>0</v>
      </c>
      <c r="BI58"/>
      <c r="BJ58"/>
      <c r="BK58"/>
      <c r="BL58"/>
      <c r="BM58"/>
      <c r="BN58"/>
      <c r="BO58"/>
      <c r="BP58" s="377"/>
      <c r="BQ58" s="395">
        <f t="shared" si="18"/>
        <v>44085.599999999999</v>
      </c>
      <c r="BR58" s="395">
        <f t="shared" si="15"/>
        <v>0</v>
      </c>
      <c r="BS58" s="395">
        <f t="shared" si="19"/>
        <v>0</v>
      </c>
      <c r="BT58" s="395">
        <f t="shared" si="20"/>
        <v>0</v>
      </c>
      <c r="BU58" s="395">
        <f t="shared" si="21"/>
        <v>0</v>
      </c>
      <c r="BV58" s="395">
        <f t="shared" si="16"/>
        <v>522.34</v>
      </c>
      <c r="BW58" s="395">
        <f t="shared" si="17"/>
        <v>0</v>
      </c>
      <c r="BX58" s="395">
        <f t="shared" si="22"/>
        <v>0</v>
      </c>
      <c r="BY58" s="395">
        <f t="shared" si="23"/>
        <v>56.55</v>
      </c>
      <c r="BZ58" s="395">
        <f t="shared" si="24"/>
        <v>46.800000000000004</v>
      </c>
      <c r="CA58" s="395">
        <f t="shared" si="12"/>
        <v>1569.7499999999998</v>
      </c>
      <c r="CB58" s="395">
        <f t="shared" si="13"/>
        <v>0</v>
      </c>
      <c r="CC58" s="399">
        <f t="shared" si="14"/>
        <v>46281.04</v>
      </c>
    </row>
    <row r="59" spans="1:81" ht="15" hidden="1" x14ac:dyDescent="0.25">
      <c r="A59">
        <v>3302068</v>
      </c>
      <c r="B59">
        <v>2068</v>
      </c>
      <c r="C59" t="s">
        <v>232</v>
      </c>
      <c r="D59" s="406">
        <v>0</v>
      </c>
      <c r="E59" s="406">
        <v>0</v>
      </c>
      <c r="F59" s="406">
        <v>0</v>
      </c>
      <c r="G59" s="406">
        <v>9</v>
      </c>
      <c r="H59" s="406">
        <v>19</v>
      </c>
      <c r="I59" s="407">
        <v>0</v>
      </c>
      <c r="J59" s="407">
        <v>28</v>
      </c>
      <c r="K59" s="406">
        <v>2</v>
      </c>
      <c r="L59" s="406">
        <v>5</v>
      </c>
      <c r="M59" s="407">
        <v>7</v>
      </c>
      <c r="N59" s="406">
        <v>0</v>
      </c>
      <c r="O59" s="406">
        <v>0</v>
      </c>
      <c r="P59" s="406">
        <v>135</v>
      </c>
      <c r="Q59" s="406">
        <v>285</v>
      </c>
      <c r="R59" s="407">
        <v>420</v>
      </c>
      <c r="S59" s="406">
        <v>0</v>
      </c>
      <c r="T59" s="406">
        <v>0</v>
      </c>
      <c r="U59" s="406">
        <v>30</v>
      </c>
      <c r="V59" s="406">
        <v>75</v>
      </c>
      <c r="W59" s="407">
        <v>105</v>
      </c>
      <c r="X59" s="406">
        <v>7</v>
      </c>
      <c r="Y59" s="406">
        <v>105</v>
      </c>
      <c r="Z59" s="418">
        <v>0</v>
      </c>
      <c r="AA59" s="406">
        <v>16</v>
      </c>
      <c r="AB59" s="406">
        <v>240</v>
      </c>
      <c r="AC59" s="418">
        <v>75</v>
      </c>
      <c r="AD59" s="406">
        <v>2</v>
      </c>
      <c r="AE59" s="406">
        <v>30</v>
      </c>
      <c r="AF59" s="418">
        <v>0</v>
      </c>
      <c r="AG59" s="419">
        <v>0</v>
      </c>
      <c r="AH59" s="419">
        <v>0</v>
      </c>
      <c r="AI59" s="418">
        <v>0</v>
      </c>
      <c r="AJ59" s="419">
        <v>10</v>
      </c>
      <c r="AK59" s="419">
        <v>150</v>
      </c>
      <c r="AL59" s="418">
        <v>15</v>
      </c>
      <c r="AM59" s="406">
        <v>10</v>
      </c>
      <c r="AN59" s="406">
        <v>150</v>
      </c>
      <c r="AO59" s="418">
        <v>15</v>
      </c>
      <c r="AP59" s="418"/>
      <c r="AQ59" s="418"/>
      <c r="AR59" s="418">
        <f t="shared" si="10"/>
        <v>10</v>
      </c>
      <c r="AS59" s="419">
        <v>0</v>
      </c>
      <c r="AT59" s="419">
        <v>0</v>
      </c>
      <c r="AU59" s="418">
        <v>0</v>
      </c>
      <c r="AV59" s="418"/>
      <c r="AW59" s="418"/>
      <c r="AX59" s="419">
        <v>10</v>
      </c>
      <c r="AY59" s="419">
        <v>150</v>
      </c>
      <c r="AZ59" s="418">
        <v>15</v>
      </c>
      <c r="BA59" s="406">
        <v>10</v>
      </c>
      <c r="BB59" s="406">
        <v>150</v>
      </c>
      <c r="BC59" s="418">
        <v>15</v>
      </c>
      <c r="BD59" s="418"/>
      <c r="BE59" s="418">
        <f t="shared" si="11"/>
        <v>20</v>
      </c>
      <c r="BF59" s="419">
        <v>0</v>
      </c>
      <c r="BG59" s="419">
        <v>1</v>
      </c>
      <c r="BH59" s="406">
        <v>1</v>
      </c>
      <c r="BI59"/>
      <c r="BJ59"/>
      <c r="BK59"/>
      <c r="BL59"/>
      <c r="BM59"/>
      <c r="BN59"/>
      <c r="BO59"/>
      <c r="BP59" s="377"/>
      <c r="BQ59" s="395">
        <f t="shared" si="18"/>
        <v>34288.800000000003</v>
      </c>
      <c r="BR59" s="395">
        <f t="shared" si="15"/>
        <v>8572.2000000000007</v>
      </c>
      <c r="BS59" s="395">
        <f t="shared" si="19"/>
        <v>0</v>
      </c>
      <c r="BT59" s="395">
        <f t="shared" si="20"/>
        <v>0</v>
      </c>
      <c r="BU59" s="395">
        <f t="shared" si="21"/>
        <v>0</v>
      </c>
      <c r="BV59" s="395">
        <f t="shared" si="16"/>
        <v>671.58</v>
      </c>
      <c r="BW59" s="395">
        <f t="shared" si="17"/>
        <v>186.42</v>
      </c>
      <c r="BX59" s="395">
        <f t="shared" si="22"/>
        <v>832.65</v>
      </c>
      <c r="BY59" s="395">
        <f t="shared" si="23"/>
        <v>1187.55</v>
      </c>
      <c r="BZ59" s="395">
        <f t="shared" si="24"/>
        <v>31.2</v>
      </c>
      <c r="CA59" s="395">
        <f t="shared" si="12"/>
        <v>2242.5</v>
      </c>
      <c r="CB59" s="395">
        <f t="shared" si="13"/>
        <v>975</v>
      </c>
      <c r="CC59" s="399">
        <f t="shared" si="14"/>
        <v>48987.9</v>
      </c>
    </row>
    <row r="60" spans="1:81" ht="15" hidden="1" x14ac:dyDescent="0.25">
      <c r="A60">
        <v>3302070</v>
      </c>
      <c r="B60">
        <v>2070</v>
      </c>
      <c r="C60" t="s">
        <v>233</v>
      </c>
      <c r="D60" s="406">
        <v>0</v>
      </c>
      <c r="E60" s="406">
        <v>0</v>
      </c>
      <c r="F60" s="406">
        <v>0</v>
      </c>
      <c r="G60" s="406">
        <v>15</v>
      </c>
      <c r="H60" s="406">
        <v>7</v>
      </c>
      <c r="I60" s="407">
        <v>0</v>
      </c>
      <c r="J60" s="407">
        <v>22</v>
      </c>
      <c r="K60" s="406">
        <v>0</v>
      </c>
      <c r="L60" s="406">
        <v>0</v>
      </c>
      <c r="M60" s="407">
        <v>0</v>
      </c>
      <c r="N60" s="406">
        <v>0</v>
      </c>
      <c r="O60" s="406">
        <v>0</v>
      </c>
      <c r="P60" s="406">
        <v>225</v>
      </c>
      <c r="Q60" s="406">
        <v>105</v>
      </c>
      <c r="R60" s="407">
        <v>330</v>
      </c>
      <c r="S60" s="406">
        <v>0</v>
      </c>
      <c r="T60" s="406">
        <v>0</v>
      </c>
      <c r="U60" s="406">
        <v>0</v>
      </c>
      <c r="V60" s="406">
        <v>0</v>
      </c>
      <c r="W60" s="407">
        <v>0</v>
      </c>
      <c r="X60" s="406">
        <v>8</v>
      </c>
      <c r="Y60" s="406">
        <v>120</v>
      </c>
      <c r="Z60" s="418">
        <v>0</v>
      </c>
      <c r="AA60" s="406">
        <v>7</v>
      </c>
      <c r="AB60" s="406">
        <v>105</v>
      </c>
      <c r="AC60" s="418">
        <v>0</v>
      </c>
      <c r="AD60" s="406">
        <v>7</v>
      </c>
      <c r="AE60" s="406">
        <v>105</v>
      </c>
      <c r="AF60" s="418">
        <v>0</v>
      </c>
      <c r="AG60" s="419">
        <v>0</v>
      </c>
      <c r="AH60" s="419">
        <v>0</v>
      </c>
      <c r="AI60" s="418">
        <v>0</v>
      </c>
      <c r="AJ60" s="419">
        <v>9</v>
      </c>
      <c r="AK60" s="419">
        <v>135</v>
      </c>
      <c r="AL60" s="418">
        <v>0</v>
      </c>
      <c r="AM60" s="406">
        <v>9</v>
      </c>
      <c r="AN60" s="406">
        <v>135</v>
      </c>
      <c r="AO60" s="418">
        <v>0</v>
      </c>
      <c r="AP60" s="418"/>
      <c r="AQ60" s="418"/>
      <c r="AR60" s="418">
        <f t="shared" si="10"/>
        <v>9</v>
      </c>
      <c r="AS60" s="419">
        <v>0</v>
      </c>
      <c r="AT60" s="419">
        <v>0</v>
      </c>
      <c r="AU60" s="418">
        <v>0</v>
      </c>
      <c r="AV60" s="418"/>
      <c r="AW60" s="418"/>
      <c r="AX60" s="419">
        <v>9</v>
      </c>
      <c r="AY60" s="419">
        <v>135</v>
      </c>
      <c r="AZ60" s="418">
        <v>0</v>
      </c>
      <c r="BA60" s="406">
        <v>9</v>
      </c>
      <c r="BB60" s="406">
        <v>135</v>
      </c>
      <c r="BC60" s="418">
        <v>0</v>
      </c>
      <c r="BD60" s="418"/>
      <c r="BE60" s="418">
        <f t="shared" si="11"/>
        <v>18</v>
      </c>
      <c r="BF60" s="419">
        <v>0</v>
      </c>
      <c r="BG60" s="419">
        <v>0</v>
      </c>
      <c r="BH60" s="406">
        <v>0</v>
      </c>
      <c r="BI60"/>
      <c r="BJ60"/>
      <c r="BK60"/>
      <c r="BL60"/>
      <c r="BM60"/>
      <c r="BN60"/>
      <c r="BO60"/>
      <c r="BP60" s="377"/>
      <c r="BQ60" s="395">
        <f t="shared" si="18"/>
        <v>26941.200000000001</v>
      </c>
      <c r="BR60" s="395">
        <f t="shared" si="15"/>
        <v>0</v>
      </c>
      <c r="BS60" s="395">
        <f t="shared" si="19"/>
        <v>0</v>
      </c>
      <c r="BT60" s="395">
        <f t="shared" si="20"/>
        <v>0</v>
      </c>
      <c r="BU60" s="395">
        <f t="shared" si="21"/>
        <v>0</v>
      </c>
      <c r="BV60" s="395">
        <f t="shared" si="16"/>
        <v>671.58</v>
      </c>
      <c r="BW60" s="395">
        <f t="shared" si="17"/>
        <v>0</v>
      </c>
      <c r="BX60" s="395">
        <f t="shared" si="22"/>
        <v>951.6</v>
      </c>
      <c r="BY60" s="395">
        <f t="shared" si="23"/>
        <v>395.84999999999997</v>
      </c>
      <c r="BZ60" s="395">
        <f t="shared" si="24"/>
        <v>109.2</v>
      </c>
      <c r="CA60" s="395">
        <f t="shared" si="12"/>
        <v>2018.2499999999998</v>
      </c>
      <c r="CB60" s="395">
        <f t="shared" si="13"/>
        <v>0</v>
      </c>
      <c r="CC60" s="399">
        <f t="shared" si="14"/>
        <v>31087.68</v>
      </c>
    </row>
    <row r="61" spans="1:81" ht="15" hidden="1" x14ac:dyDescent="0.25">
      <c r="A61">
        <v>3302072</v>
      </c>
      <c r="B61">
        <v>2072</v>
      </c>
      <c r="C61" t="s">
        <v>234</v>
      </c>
      <c r="D61" s="406">
        <v>0</v>
      </c>
      <c r="E61" s="406">
        <v>0</v>
      </c>
      <c r="F61" s="406">
        <v>0</v>
      </c>
      <c r="G61" s="406">
        <v>22</v>
      </c>
      <c r="H61" s="406">
        <v>31</v>
      </c>
      <c r="I61" s="407">
        <v>0</v>
      </c>
      <c r="J61" s="407">
        <v>53</v>
      </c>
      <c r="K61" s="406">
        <v>5</v>
      </c>
      <c r="L61" s="406">
        <v>7</v>
      </c>
      <c r="M61" s="407">
        <v>12</v>
      </c>
      <c r="N61" s="406">
        <v>0</v>
      </c>
      <c r="O61" s="406">
        <v>0</v>
      </c>
      <c r="P61" s="406">
        <v>330</v>
      </c>
      <c r="Q61" s="406">
        <v>465</v>
      </c>
      <c r="R61" s="407">
        <v>795</v>
      </c>
      <c r="S61" s="406">
        <v>0</v>
      </c>
      <c r="T61" s="406">
        <v>0</v>
      </c>
      <c r="U61" s="406">
        <v>75</v>
      </c>
      <c r="V61" s="406">
        <v>105</v>
      </c>
      <c r="W61" s="407">
        <v>180</v>
      </c>
      <c r="X61" s="406">
        <v>12</v>
      </c>
      <c r="Y61" s="406">
        <v>180</v>
      </c>
      <c r="Z61" s="418">
        <v>15</v>
      </c>
      <c r="AA61" s="406">
        <v>11</v>
      </c>
      <c r="AB61" s="406">
        <v>165</v>
      </c>
      <c r="AC61" s="418">
        <v>45</v>
      </c>
      <c r="AD61" s="406">
        <v>14</v>
      </c>
      <c r="AE61" s="406">
        <v>210</v>
      </c>
      <c r="AF61" s="418">
        <v>45</v>
      </c>
      <c r="AG61" s="419">
        <v>0</v>
      </c>
      <c r="AH61" s="419">
        <v>0</v>
      </c>
      <c r="AI61" s="418">
        <v>0</v>
      </c>
      <c r="AJ61" s="419">
        <v>21</v>
      </c>
      <c r="AK61" s="419">
        <v>315</v>
      </c>
      <c r="AL61" s="418">
        <v>45</v>
      </c>
      <c r="AM61" s="406">
        <v>21</v>
      </c>
      <c r="AN61" s="406">
        <v>315</v>
      </c>
      <c r="AO61" s="418">
        <v>45</v>
      </c>
      <c r="AP61" s="418"/>
      <c r="AQ61" s="418"/>
      <c r="AR61" s="418">
        <f t="shared" si="10"/>
        <v>21</v>
      </c>
      <c r="AS61" s="419">
        <v>0</v>
      </c>
      <c r="AT61" s="419">
        <v>0</v>
      </c>
      <c r="AU61" s="418">
        <v>0</v>
      </c>
      <c r="AV61" s="418"/>
      <c r="AW61" s="418"/>
      <c r="AX61" s="419">
        <v>20</v>
      </c>
      <c r="AY61" s="419">
        <v>300</v>
      </c>
      <c r="AZ61" s="418">
        <v>45</v>
      </c>
      <c r="BA61" s="406">
        <v>20</v>
      </c>
      <c r="BB61" s="406">
        <v>300</v>
      </c>
      <c r="BC61" s="418">
        <v>45</v>
      </c>
      <c r="BD61" s="418"/>
      <c r="BE61" s="418">
        <f t="shared" si="11"/>
        <v>40</v>
      </c>
      <c r="BF61" s="419">
        <v>0</v>
      </c>
      <c r="BG61" s="419">
        <v>0</v>
      </c>
      <c r="BH61" s="406">
        <v>0</v>
      </c>
      <c r="BI61"/>
      <c r="BJ61"/>
      <c r="BK61"/>
      <c r="BL61"/>
      <c r="BM61"/>
      <c r="BN61"/>
      <c r="BO61"/>
      <c r="BP61" s="377"/>
      <c r="BQ61" s="395">
        <f t="shared" si="18"/>
        <v>64903.8</v>
      </c>
      <c r="BR61" s="395">
        <f t="shared" si="15"/>
        <v>14695.2</v>
      </c>
      <c r="BS61" s="395">
        <f t="shared" si="19"/>
        <v>0</v>
      </c>
      <c r="BT61" s="395">
        <f t="shared" si="20"/>
        <v>0</v>
      </c>
      <c r="BU61" s="395">
        <f t="shared" si="21"/>
        <v>0</v>
      </c>
      <c r="BV61" s="395">
        <f t="shared" si="16"/>
        <v>1268.54</v>
      </c>
      <c r="BW61" s="395">
        <f t="shared" si="17"/>
        <v>559.26</v>
      </c>
      <c r="BX61" s="395">
        <f t="shared" si="22"/>
        <v>1546.35</v>
      </c>
      <c r="BY61" s="395">
        <f t="shared" si="23"/>
        <v>791.69999999999993</v>
      </c>
      <c r="BZ61" s="395">
        <f t="shared" si="24"/>
        <v>265.2</v>
      </c>
      <c r="CA61" s="395">
        <f t="shared" si="12"/>
        <v>4709.25</v>
      </c>
      <c r="CB61" s="395">
        <f t="shared" si="13"/>
        <v>0</v>
      </c>
      <c r="CC61" s="399">
        <f t="shared" si="14"/>
        <v>88739.299999999988</v>
      </c>
    </row>
    <row r="62" spans="1:81" ht="15" hidden="1" x14ac:dyDescent="0.25">
      <c r="A62">
        <v>3302073</v>
      </c>
      <c r="B62">
        <v>2073</v>
      </c>
      <c r="C62" t="s">
        <v>235</v>
      </c>
      <c r="D62" s="406">
        <v>0</v>
      </c>
      <c r="E62" s="406">
        <v>0</v>
      </c>
      <c r="F62" s="406">
        <v>0</v>
      </c>
      <c r="G62" s="406">
        <v>21</v>
      </c>
      <c r="H62" s="406">
        <v>26</v>
      </c>
      <c r="I62" s="407">
        <v>0</v>
      </c>
      <c r="J62" s="407">
        <v>47</v>
      </c>
      <c r="K62" s="406">
        <v>5</v>
      </c>
      <c r="L62" s="406">
        <v>7</v>
      </c>
      <c r="M62" s="407">
        <v>12</v>
      </c>
      <c r="N62" s="406">
        <v>0</v>
      </c>
      <c r="O62" s="406">
        <v>0</v>
      </c>
      <c r="P62" s="406">
        <v>315</v>
      </c>
      <c r="Q62" s="406">
        <v>390</v>
      </c>
      <c r="R62" s="407">
        <v>705</v>
      </c>
      <c r="S62" s="406">
        <v>0</v>
      </c>
      <c r="T62" s="406">
        <v>0</v>
      </c>
      <c r="U62" s="406">
        <v>75</v>
      </c>
      <c r="V62" s="406">
        <v>105</v>
      </c>
      <c r="W62" s="407">
        <v>180</v>
      </c>
      <c r="X62" s="406">
        <v>27</v>
      </c>
      <c r="Y62" s="406">
        <v>405</v>
      </c>
      <c r="Z62" s="418">
        <v>90</v>
      </c>
      <c r="AA62" s="406">
        <v>11</v>
      </c>
      <c r="AB62" s="406">
        <v>165</v>
      </c>
      <c r="AC62" s="418">
        <v>45</v>
      </c>
      <c r="AD62" s="406">
        <v>1</v>
      </c>
      <c r="AE62" s="406">
        <v>15</v>
      </c>
      <c r="AF62" s="418">
        <v>0</v>
      </c>
      <c r="AG62" s="419">
        <v>0</v>
      </c>
      <c r="AH62" s="419">
        <v>0</v>
      </c>
      <c r="AI62" s="418">
        <v>0</v>
      </c>
      <c r="AJ62" s="419">
        <v>25</v>
      </c>
      <c r="AK62" s="419">
        <v>375</v>
      </c>
      <c r="AL62" s="418">
        <v>75</v>
      </c>
      <c r="AM62" s="406">
        <v>25</v>
      </c>
      <c r="AN62" s="406">
        <v>375</v>
      </c>
      <c r="AO62" s="418">
        <v>75</v>
      </c>
      <c r="AP62" s="418"/>
      <c r="AQ62" s="418"/>
      <c r="AR62" s="418">
        <f t="shared" si="10"/>
        <v>25</v>
      </c>
      <c r="AS62" s="419">
        <v>0</v>
      </c>
      <c r="AT62" s="419">
        <v>0</v>
      </c>
      <c r="AU62" s="418">
        <v>0</v>
      </c>
      <c r="AV62" s="418"/>
      <c r="AW62" s="418"/>
      <c r="AX62" s="419">
        <v>24</v>
      </c>
      <c r="AY62" s="419">
        <v>360</v>
      </c>
      <c r="AZ62" s="418">
        <v>60</v>
      </c>
      <c r="BA62" s="406">
        <v>24</v>
      </c>
      <c r="BB62" s="406">
        <v>360</v>
      </c>
      <c r="BC62" s="418">
        <v>60</v>
      </c>
      <c r="BD62" s="418"/>
      <c r="BE62" s="418">
        <f t="shared" si="11"/>
        <v>48</v>
      </c>
      <c r="BF62" s="419">
        <v>0</v>
      </c>
      <c r="BG62" s="419">
        <v>0</v>
      </c>
      <c r="BH62" s="406">
        <v>0</v>
      </c>
      <c r="BI62"/>
      <c r="BJ62"/>
      <c r="BK62"/>
      <c r="BL62"/>
      <c r="BM62"/>
      <c r="BN62"/>
      <c r="BO62"/>
      <c r="BP62" s="377"/>
      <c r="BQ62" s="395">
        <f t="shared" si="18"/>
        <v>57556.200000000004</v>
      </c>
      <c r="BR62" s="395">
        <f t="shared" si="15"/>
        <v>14695.2</v>
      </c>
      <c r="BS62" s="395">
        <f t="shared" si="19"/>
        <v>0</v>
      </c>
      <c r="BT62" s="395">
        <f t="shared" si="20"/>
        <v>0</v>
      </c>
      <c r="BU62" s="395">
        <f t="shared" si="21"/>
        <v>0</v>
      </c>
      <c r="BV62" s="395">
        <f t="shared" si="16"/>
        <v>1492.4</v>
      </c>
      <c r="BW62" s="395">
        <f t="shared" si="17"/>
        <v>745.68</v>
      </c>
      <c r="BX62" s="395">
        <f t="shared" si="22"/>
        <v>3925.35</v>
      </c>
      <c r="BY62" s="395">
        <f t="shared" si="23"/>
        <v>791.69999999999993</v>
      </c>
      <c r="BZ62" s="395">
        <f t="shared" si="24"/>
        <v>15.6</v>
      </c>
      <c r="CA62" s="395">
        <f t="shared" si="12"/>
        <v>5606.25</v>
      </c>
      <c r="CB62" s="395">
        <f t="shared" si="13"/>
        <v>0</v>
      </c>
      <c r="CC62" s="399">
        <f t="shared" si="14"/>
        <v>84828.38</v>
      </c>
    </row>
    <row r="63" spans="1:81" ht="15" hidden="1" x14ac:dyDescent="0.25">
      <c r="A63">
        <v>3302075</v>
      </c>
      <c r="B63">
        <v>2075</v>
      </c>
      <c r="C63" t="s">
        <v>236</v>
      </c>
      <c r="D63" s="406">
        <v>0</v>
      </c>
      <c r="E63" s="406">
        <v>0</v>
      </c>
      <c r="F63" s="406">
        <v>0</v>
      </c>
      <c r="G63" s="406">
        <v>7</v>
      </c>
      <c r="H63" s="406">
        <v>8</v>
      </c>
      <c r="I63" s="407">
        <v>0</v>
      </c>
      <c r="J63" s="407">
        <v>15</v>
      </c>
      <c r="K63" s="406">
        <v>0</v>
      </c>
      <c r="L63" s="406">
        <v>0</v>
      </c>
      <c r="M63" s="407">
        <v>0</v>
      </c>
      <c r="N63" s="406">
        <v>0</v>
      </c>
      <c r="O63" s="406">
        <v>0</v>
      </c>
      <c r="P63" s="406">
        <v>105</v>
      </c>
      <c r="Q63" s="406">
        <v>120</v>
      </c>
      <c r="R63" s="407">
        <v>225</v>
      </c>
      <c r="S63" s="406">
        <v>0</v>
      </c>
      <c r="T63" s="406">
        <v>0</v>
      </c>
      <c r="U63" s="406">
        <v>0</v>
      </c>
      <c r="V63" s="406">
        <v>0</v>
      </c>
      <c r="W63" s="407">
        <v>0</v>
      </c>
      <c r="X63" s="406">
        <v>0</v>
      </c>
      <c r="Y63" s="406">
        <v>0</v>
      </c>
      <c r="Z63" s="418">
        <v>0</v>
      </c>
      <c r="AA63" s="406">
        <v>10</v>
      </c>
      <c r="AB63" s="406">
        <v>150</v>
      </c>
      <c r="AC63" s="418">
        <v>0</v>
      </c>
      <c r="AD63" s="406">
        <v>5</v>
      </c>
      <c r="AE63" s="406">
        <v>75</v>
      </c>
      <c r="AF63" s="418">
        <v>0</v>
      </c>
      <c r="AG63" s="419">
        <v>0</v>
      </c>
      <c r="AH63" s="419">
        <v>0</v>
      </c>
      <c r="AI63" s="418">
        <v>0</v>
      </c>
      <c r="AJ63" s="419">
        <v>0</v>
      </c>
      <c r="AK63" s="419">
        <v>0</v>
      </c>
      <c r="AL63" s="418">
        <v>0</v>
      </c>
      <c r="AM63" s="406">
        <v>0</v>
      </c>
      <c r="AN63" s="406">
        <v>0</v>
      </c>
      <c r="AO63" s="418">
        <v>0</v>
      </c>
      <c r="AP63" s="418"/>
      <c r="AQ63" s="418"/>
      <c r="AR63" s="418">
        <f t="shared" si="10"/>
        <v>0</v>
      </c>
      <c r="AS63" s="419">
        <v>0</v>
      </c>
      <c r="AT63" s="419">
        <v>0</v>
      </c>
      <c r="AU63" s="418">
        <v>0</v>
      </c>
      <c r="AV63" s="418"/>
      <c r="AW63" s="418"/>
      <c r="AX63" s="419">
        <v>0</v>
      </c>
      <c r="AY63" s="419">
        <v>0</v>
      </c>
      <c r="AZ63" s="418">
        <v>0</v>
      </c>
      <c r="BA63" s="406">
        <v>0</v>
      </c>
      <c r="BB63" s="406">
        <v>0</v>
      </c>
      <c r="BC63" s="418">
        <v>0</v>
      </c>
      <c r="BD63" s="418"/>
      <c r="BE63" s="418">
        <f t="shared" si="11"/>
        <v>0</v>
      </c>
      <c r="BF63" s="419">
        <v>0</v>
      </c>
      <c r="BG63" s="419">
        <v>0</v>
      </c>
      <c r="BH63" s="406">
        <v>0</v>
      </c>
      <c r="BI63"/>
      <c r="BJ63"/>
      <c r="BK63"/>
      <c r="BL63"/>
      <c r="BM63"/>
      <c r="BN63"/>
      <c r="BO63"/>
      <c r="BP63" s="377"/>
      <c r="BQ63" s="395">
        <f t="shared" si="18"/>
        <v>18369</v>
      </c>
      <c r="BR63" s="395">
        <f t="shared" si="15"/>
        <v>0</v>
      </c>
      <c r="BS63" s="395">
        <f t="shared" si="19"/>
        <v>0</v>
      </c>
      <c r="BT63" s="395">
        <f t="shared" si="20"/>
        <v>0</v>
      </c>
      <c r="BU63" s="395">
        <f t="shared" si="21"/>
        <v>0</v>
      </c>
      <c r="BV63" s="395">
        <f t="shared" si="16"/>
        <v>0</v>
      </c>
      <c r="BW63" s="395">
        <f t="shared" si="17"/>
        <v>0</v>
      </c>
      <c r="BX63" s="395">
        <f t="shared" si="22"/>
        <v>0</v>
      </c>
      <c r="BY63" s="395">
        <f t="shared" si="23"/>
        <v>565.5</v>
      </c>
      <c r="BZ63" s="395">
        <f t="shared" si="24"/>
        <v>78</v>
      </c>
      <c r="CA63" s="395">
        <f t="shared" si="12"/>
        <v>0</v>
      </c>
      <c r="CB63" s="395">
        <f t="shared" si="13"/>
        <v>0</v>
      </c>
      <c r="CC63" s="399">
        <f t="shared" si="14"/>
        <v>19012.5</v>
      </c>
    </row>
    <row r="64" spans="1:81" ht="15" hidden="1" x14ac:dyDescent="0.25">
      <c r="A64">
        <v>3302078</v>
      </c>
      <c r="B64">
        <v>2078</v>
      </c>
      <c r="C64" t="s">
        <v>237</v>
      </c>
      <c r="D64" s="406">
        <v>0</v>
      </c>
      <c r="E64" s="406">
        <v>0</v>
      </c>
      <c r="F64" s="406">
        <v>0</v>
      </c>
      <c r="G64" s="406">
        <v>13</v>
      </c>
      <c r="H64" s="406">
        <v>19</v>
      </c>
      <c r="I64" s="407">
        <v>0</v>
      </c>
      <c r="J64" s="407">
        <v>32</v>
      </c>
      <c r="K64" s="406">
        <v>4</v>
      </c>
      <c r="L64" s="406">
        <v>9</v>
      </c>
      <c r="M64" s="407">
        <v>13</v>
      </c>
      <c r="N64" s="406">
        <v>0</v>
      </c>
      <c r="O64" s="406">
        <v>0</v>
      </c>
      <c r="P64" s="406">
        <v>195</v>
      </c>
      <c r="Q64" s="406">
        <v>283</v>
      </c>
      <c r="R64" s="407">
        <v>478</v>
      </c>
      <c r="S64" s="406">
        <v>0</v>
      </c>
      <c r="T64" s="406">
        <v>0</v>
      </c>
      <c r="U64" s="406">
        <v>42</v>
      </c>
      <c r="V64" s="406">
        <v>102.5</v>
      </c>
      <c r="W64" s="407">
        <v>144.5</v>
      </c>
      <c r="X64" s="406">
        <v>2</v>
      </c>
      <c r="Y64" s="406">
        <v>28</v>
      </c>
      <c r="Z64" s="418">
        <v>15</v>
      </c>
      <c r="AA64" s="406">
        <v>0</v>
      </c>
      <c r="AB64" s="406">
        <v>0</v>
      </c>
      <c r="AC64" s="418">
        <v>0</v>
      </c>
      <c r="AD64" s="406">
        <v>13</v>
      </c>
      <c r="AE64" s="406">
        <v>195</v>
      </c>
      <c r="AF64" s="418">
        <v>37.5</v>
      </c>
      <c r="AG64" s="419">
        <v>0</v>
      </c>
      <c r="AH64" s="419">
        <v>0</v>
      </c>
      <c r="AI64" s="418">
        <v>0</v>
      </c>
      <c r="AJ64" s="419">
        <v>4</v>
      </c>
      <c r="AK64" s="419">
        <v>60</v>
      </c>
      <c r="AL64" s="418">
        <v>15</v>
      </c>
      <c r="AM64" s="406">
        <v>4</v>
      </c>
      <c r="AN64" s="406">
        <v>60</v>
      </c>
      <c r="AO64" s="418">
        <v>15</v>
      </c>
      <c r="AP64" s="418"/>
      <c r="AQ64" s="418"/>
      <c r="AR64" s="418">
        <f t="shared" si="10"/>
        <v>4</v>
      </c>
      <c r="AS64" s="419">
        <v>0</v>
      </c>
      <c r="AT64" s="419">
        <v>0</v>
      </c>
      <c r="AU64" s="418">
        <v>0</v>
      </c>
      <c r="AV64" s="418"/>
      <c r="AW64" s="418"/>
      <c r="AX64" s="419">
        <v>3</v>
      </c>
      <c r="AY64" s="419">
        <v>45</v>
      </c>
      <c r="AZ64" s="418">
        <v>0</v>
      </c>
      <c r="BA64" s="406">
        <v>3</v>
      </c>
      <c r="BB64" s="406">
        <v>45</v>
      </c>
      <c r="BC64" s="418">
        <v>0</v>
      </c>
      <c r="BD64" s="418"/>
      <c r="BE64" s="418">
        <f t="shared" si="11"/>
        <v>6</v>
      </c>
      <c r="BF64" s="419">
        <v>0</v>
      </c>
      <c r="BG64" s="419">
        <v>0</v>
      </c>
      <c r="BH64" s="406">
        <v>0</v>
      </c>
      <c r="BI64"/>
      <c r="BJ64"/>
      <c r="BK64"/>
      <c r="BL64"/>
      <c r="BM64"/>
      <c r="BN64"/>
      <c r="BO64"/>
      <c r="BP64" s="377"/>
      <c r="BQ64" s="395">
        <f t="shared" si="18"/>
        <v>39023.919999999998</v>
      </c>
      <c r="BR64" s="395">
        <f t="shared" si="15"/>
        <v>11796.98</v>
      </c>
      <c r="BS64" s="395">
        <f t="shared" si="19"/>
        <v>0</v>
      </c>
      <c r="BT64" s="395">
        <f t="shared" si="20"/>
        <v>0</v>
      </c>
      <c r="BU64" s="395">
        <f t="shared" si="21"/>
        <v>0</v>
      </c>
      <c r="BV64" s="395">
        <f t="shared" si="16"/>
        <v>223.86</v>
      </c>
      <c r="BW64" s="395">
        <f t="shared" si="17"/>
        <v>0</v>
      </c>
      <c r="BX64" s="395">
        <f t="shared" si="22"/>
        <v>340.99</v>
      </c>
      <c r="BY64" s="395">
        <f t="shared" si="23"/>
        <v>0</v>
      </c>
      <c r="BZ64" s="395">
        <f t="shared" si="24"/>
        <v>241.8</v>
      </c>
      <c r="CA64" s="395">
        <f t="shared" si="12"/>
        <v>896.99999999999989</v>
      </c>
      <c r="CB64" s="395">
        <f t="shared" si="13"/>
        <v>0</v>
      </c>
      <c r="CC64" s="399">
        <f t="shared" si="14"/>
        <v>52524.549999999996</v>
      </c>
    </row>
    <row r="65" spans="1:81" ht="15" hidden="1" x14ac:dyDescent="0.25">
      <c r="A65">
        <v>3302082</v>
      </c>
      <c r="B65">
        <v>2082</v>
      </c>
      <c r="C65" t="s">
        <v>238</v>
      </c>
      <c r="D65" s="406">
        <v>0</v>
      </c>
      <c r="E65" s="406">
        <v>0</v>
      </c>
      <c r="F65" s="406">
        <v>0</v>
      </c>
      <c r="G65" s="406">
        <v>10</v>
      </c>
      <c r="H65" s="406">
        <v>11</v>
      </c>
      <c r="I65" s="407">
        <v>0</v>
      </c>
      <c r="J65" s="407">
        <v>21</v>
      </c>
      <c r="K65" s="406">
        <v>0</v>
      </c>
      <c r="L65" s="406">
        <v>0</v>
      </c>
      <c r="M65" s="407">
        <v>0</v>
      </c>
      <c r="N65" s="406">
        <v>0</v>
      </c>
      <c r="O65" s="406">
        <v>0</v>
      </c>
      <c r="P65" s="406">
        <v>150</v>
      </c>
      <c r="Q65" s="406">
        <v>165</v>
      </c>
      <c r="R65" s="407">
        <v>315</v>
      </c>
      <c r="S65" s="406">
        <v>0</v>
      </c>
      <c r="T65" s="406">
        <v>0</v>
      </c>
      <c r="U65" s="406">
        <v>0</v>
      </c>
      <c r="V65" s="406">
        <v>0</v>
      </c>
      <c r="W65" s="407">
        <v>0</v>
      </c>
      <c r="X65" s="406">
        <v>7</v>
      </c>
      <c r="Y65" s="406">
        <v>105</v>
      </c>
      <c r="Z65" s="418">
        <v>0</v>
      </c>
      <c r="AA65" s="406">
        <v>8</v>
      </c>
      <c r="AB65" s="406">
        <v>120</v>
      </c>
      <c r="AC65" s="418">
        <v>0</v>
      </c>
      <c r="AD65" s="406">
        <v>5</v>
      </c>
      <c r="AE65" s="406">
        <v>75</v>
      </c>
      <c r="AF65" s="418">
        <v>0</v>
      </c>
      <c r="AG65" s="419">
        <v>0</v>
      </c>
      <c r="AH65" s="419">
        <v>0</v>
      </c>
      <c r="AI65" s="418">
        <v>0</v>
      </c>
      <c r="AJ65" s="419">
        <v>8</v>
      </c>
      <c r="AK65" s="419">
        <v>120</v>
      </c>
      <c r="AL65" s="418">
        <v>0</v>
      </c>
      <c r="AM65" s="406">
        <v>8</v>
      </c>
      <c r="AN65" s="406">
        <v>120</v>
      </c>
      <c r="AO65" s="418">
        <v>0</v>
      </c>
      <c r="AP65" s="418"/>
      <c r="AQ65" s="418"/>
      <c r="AR65" s="418">
        <f t="shared" si="10"/>
        <v>8</v>
      </c>
      <c r="AS65" s="419">
        <v>0</v>
      </c>
      <c r="AT65" s="419">
        <v>0</v>
      </c>
      <c r="AU65" s="418">
        <v>0</v>
      </c>
      <c r="AV65" s="418"/>
      <c r="AW65" s="418"/>
      <c r="AX65" s="419">
        <v>0</v>
      </c>
      <c r="AY65" s="419">
        <v>0</v>
      </c>
      <c r="AZ65" s="418">
        <v>0</v>
      </c>
      <c r="BA65" s="406">
        <v>0</v>
      </c>
      <c r="BB65" s="406">
        <v>0</v>
      </c>
      <c r="BC65" s="418">
        <v>0</v>
      </c>
      <c r="BD65" s="418"/>
      <c r="BE65" s="418">
        <f t="shared" si="11"/>
        <v>0</v>
      </c>
      <c r="BF65" s="419">
        <v>0</v>
      </c>
      <c r="BG65" s="419">
        <v>0</v>
      </c>
      <c r="BH65" s="406">
        <v>0</v>
      </c>
      <c r="BI65"/>
      <c r="BJ65"/>
      <c r="BK65"/>
      <c r="BL65"/>
      <c r="BM65"/>
      <c r="BN65"/>
      <c r="BO65"/>
      <c r="BP65" s="377"/>
      <c r="BQ65" s="395">
        <f t="shared" si="18"/>
        <v>25716.600000000002</v>
      </c>
      <c r="BR65" s="395">
        <f t="shared" si="15"/>
        <v>0</v>
      </c>
      <c r="BS65" s="395">
        <f t="shared" si="19"/>
        <v>0</v>
      </c>
      <c r="BT65" s="395">
        <f t="shared" si="20"/>
        <v>0</v>
      </c>
      <c r="BU65" s="395">
        <f t="shared" si="21"/>
        <v>0</v>
      </c>
      <c r="BV65" s="395">
        <f t="shared" si="16"/>
        <v>0</v>
      </c>
      <c r="BW65" s="395">
        <f t="shared" si="17"/>
        <v>0</v>
      </c>
      <c r="BX65" s="395">
        <f t="shared" si="22"/>
        <v>832.65</v>
      </c>
      <c r="BY65" s="395">
        <f t="shared" si="23"/>
        <v>452.4</v>
      </c>
      <c r="BZ65" s="395">
        <f t="shared" si="24"/>
        <v>78</v>
      </c>
      <c r="CA65" s="395">
        <f t="shared" si="12"/>
        <v>1793.9999999999998</v>
      </c>
      <c r="CB65" s="395">
        <f t="shared" si="13"/>
        <v>0</v>
      </c>
      <c r="CC65" s="399">
        <f t="shared" si="14"/>
        <v>28873.650000000005</v>
      </c>
    </row>
    <row r="66" spans="1:81" ht="15" hidden="1" x14ac:dyDescent="0.25">
      <c r="A66">
        <v>3302086</v>
      </c>
      <c r="B66">
        <v>2086</v>
      </c>
      <c r="C66" t="s">
        <v>239</v>
      </c>
      <c r="D66" s="406">
        <v>0</v>
      </c>
      <c r="E66" s="406">
        <v>0</v>
      </c>
      <c r="F66" s="406">
        <v>0</v>
      </c>
      <c r="G66" s="406">
        <v>10</v>
      </c>
      <c r="H66" s="406">
        <v>16</v>
      </c>
      <c r="I66" s="407">
        <v>0</v>
      </c>
      <c r="J66" s="407">
        <v>26</v>
      </c>
      <c r="K66" s="406">
        <v>0</v>
      </c>
      <c r="L66" s="406">
        <v>0</v>
      </c>
      <c r="M66" s="407">
        <v>0</v>
      </c>
      <c r="N66" s="406">
        <v>0</v>
      </c>
      <c r="O66" s="406">
        <v>0</v>
      </c>
      <c r="P66" s="406">
        <v>150</v>
      </c>
      <c r="Q66" s="406">
        <v>240</v>
      </c>
      <c r="R66" s="407">
        <v>390</v>
      </c>
      <c r="S66" s="406">
        <v>0</v>
      </c>
      <c r="T66" s="406">
        <v>0</v>
      </c>
      <c r="U66" s="406">
        <v>0</v>
      </c>
      <c r="V66" s="406">
        <v>0</v>
      </c>
      <c r="W66" s="407">
        <v>0</v>
      </c>
      <c r="X66" s="406">
        <v>1</v>
      </c>
      <c r="Y66" s="406">
        <v>15</v>
      </c>
      <c r="Z66" s="418">
        <v>0</v>
      </c>
      <c r="AA66" s="406">
        <v>7</v>
      </c>
      <c r="AB66" s="406">
        <v>105</v>
      </c>
      <c r="AC66" s="418">
        <v>0</v>
      </c>
      <c r="AD66" s="406">
        <v>17</v>
      </c>
      <c r="AE66" s="406">
        <v>255</v>
      </c>
      <c r="AF66" s="418">
        <v>0</v>
      </c>
      <c r="AG66" s="419">
        <v>0</v>
      </c>
      <c r="AH66" s="419">
        <v>0</v>
      </c>
      <c r="AI66" s="418">
        <v>0</v>
      </c>
      <c r="AJ66" s="419">
        <v>11</v>
      </c>
      <c r="AK66" s="419">
        <v>165</v>
      </c>
      <c r="AL66" s="418">
        <v>0</v>
      </c>
      <c r="AM66" s="406">
        <v>11</v>
      </c>
      <c r="AN66" s="406">
        <v>165</v>
      </c>
      <c r="AO66" s="418">
        <v>0</v>
      </c>
      <c r="AP66" s="418"/>
      <c r="AQ66" s="418"/>
      <c r="AR66" s="418">
        <f t="shared" si="10"/>
        <v>11</v>
      </c>
      <c r="AS66" s="419">
        <v>0</v>
      </c>
      <c r="AT66" s="419">
        <v>0</v>
      </c>
      <c r="AU66" s="418">
        <v>0</v>
      </c>
      <c r="AV66" s="418"/>
      <c r="AW66" s="418"/>
      <c r="AX66" s="419">
        <v>11</v>
      </c>
      <c r="AY66" s="419">
        <v>165</v>
      </c>
      <c r="AZ66" s="418">
        <v>0</v>
      </c>
      <c r="BA66" s="406">
        <v>11</v>
      </c>
      <c r="BB66" s="406">
        <v>165</v>
      </c>
      <c r="BC66" s="418">
        <v>0</v>
      </c>
      <c r="BD66" s="418"/>
      <c r="BE66" s="418">
        <f t="shared" si="11"/>
        <v>22</v>
      </c>
      <c r="BF66" s="419">
        <v>0</v>
      </c>
      <c r="BG66" s="419">
        <v>0</v>
      </c>
      <c r="BH66" s="406">
        <v>0</v>
      </c>
      <c r="BI66"/>
      <c r="BJ66"/>
      <c r="BK66"/>
      <c r="BL66"/>
      <c r="BM66"/>
      <c r="BN66"/>
      <c r="BO66"/>
      <c r="BP66" s="377"/>
      <c r="BQ66" s="395">
        <f t="shared" si="18"/>
        <v>31839.600000000002</v>
      </c>
      <c r="BR66" s="395">
        <f t="shared" si="15"/>
        <v>0</v>
      </c>
      <c r="BS66" s="395">
        <f t="shared" si="19"/>
        <v>0</v>
      </c>
      <c r="BT66" s="395">
        <f t="shared" si="20"/>
        <v>0</v>
      </c>
      <c r="BU66" s="395">
        <f t="shared" si="21"/>
        <v>0</v>
      </c>
      <c r="BV66" s="395">
        <f t="shared" si="16"/>
        <v>820.82</v>
      </c>
      <c r="BW66" s="395">
        <f t="shared" si="17"/>
        <v>0</v>
      </c>
      <c r="BX66" s="395">
        <f t="shared" si="22"/>
        <v>118.95</v>
      </c>
      <c r="BY66" s="395">
        <f t="shared" si="23"/>
        <v>395.84999999999997</v>
      </c>
      <c r="BZ66" s="395">
        <f t="shared" si="24"/>
        <v>265.2</v>
      </c>
      <c r="CA66" s="395">
        <f t="shared" si="12"/>
        <v>2466.75</v>
      </c>
      <c r="CB66" s="395">
        <f t="shared" si="13"/>
        <v>0</v>
      </c>
      <c r="CC66" s="399">
        <f t="shared" si="14"/>
        <v>35907.17</v>
      </c>
    </row>
    <row r="67" spans="1:81" ht="15" hidden="1" x14ac:dyDescent="0.25">
      <c r="A67">
        <v>3302093</v>
      </c>
      <c r="B67">
        <v>2093</v>
      </c>
      <c r="C67" t="s">
        <v>240</v>
      </c>
      <c r="D67" s="406">
        <v>0</v>
      </c>
      <c r="E67" s="406">
        <v>0</v>
      </c>
      <c r="F67" s="406">
        <v>0</v>
      </c>
      <c r="G67" s="406">
        <v>25</v>
      </c>
      <c r="H67" s="406">
        <v>26</v>
      </c>
      <c r="I67" s="407">
        <v>0</v>
      </c>
      <c r="J67" s="407">
        <v>51</v>
      </c>
      <c r="K67" s="406">
        <v>0</v>
      </c>
      <c r="L67" s="406">
        <v>0</v>
      </c>
      <c r="M67" s="407">
        <v>0</v>
      </c>
      <c r="N67" s="406">
        <v>0</v>
      </c>
      <c r="O67" s="406">
        <v>0</v>
      </c>
      <c r="P67" s="406">
        <v>375</v>
      </c>
      <c r="Q67" s="406">
        <v>390</v>
      </c>
      <c r="R67" s="407">
        <v>765</v>
      </c>
      <c r="S67" s="406">
        <v>0</v>
      </c>
      <c r="T67" s="406">
        <v>0</v>
      </c>
      <c r="U67" s="406">
        <v>0</v>
      </c>
      <c r="V67" s="406">
        <v>0</v>
      </c>
      <c r="W67" s="407">
        <v>0</v>
      </c>
      <c r="X67" s="406">
        <v>1</v>
      </c>
      <c r="Y67" s="406">
        <v>15</v>
      </c>
      <c r="Z67" s="418">
        <v>0</v>
      </c>
      <c r="AA67" s="406">
        <v>1</v>
      </c>
      <c r="AB67" s="406">
        <v>15</v>
      </c>
      <c r="AC67" s="418">
        <v>0</v>
      </c>
      <c r="AD67" s="406">
        <v>3</v>
      </c>
      <c r="AE67" s="406">
        <v>45</v>
      </c>
      <c r="AF67" s="418">
        <v>0</v>
      </c>
      <c r="AG67" s="419">
        <v>0</v>
      </c>
      <c r="AH67" s="419">
        <v>0</v>
      </c>
      <c r="AI67" s="418">
        <v>0</v>
      </c>
      <c r="AJ67" s="419">
        <v>15</v>
      </c>
      <c r="AK67" s="419">
        <v>225</v>
      </c>
      <c r="AL67" s="418">
        <v>0</v>
      </c>
      <c r="AM67" s="406">
        <v>15</v>
      </c>
      <c r="AN67" s="406">
        <v>225</v>
      </c>
      <c r="AO67" s="418">
        <v>0</v>
      </c>
      <c r="AP67" s="418"/>
      <c r="AQ67" s="418"/>
      <c r="AR67" s="418">
        <f t="shared" si="10"/>
        <v>15</v>
      </c>
      <c r="AS67" s="419">
        <v>0</v>
      </c>
      <c r="AT67" s="419">
        <v>0</v>
      </c>
      <c r="AU67" s="418">
        <v>0</v>
      </c>
      <c r="AV67" s="418"/>
      <c r="AW67" s="418"/>
      <c r="AX67" s="419">
        <v>15</v>
      </c>
      <c r="AY67" s="419">
        <v>225</v>
      </c>
      <c r="AZ67" s="418">
        <v>0</v>
      </c>
      <c r="BA67" s="406">
        <v>15</v>
      </c>
      <c r="BB67" s="406">
        <v>225</v>
      </c>
      <c r="BC67" s="418">
        <v>0</v>
      </c>
      <c r="BD67" s="418"/>
      <c r="BE67" s="418">
        <f t="shared" si="11"/>
        <v>30</v>
      </c>
      <c r="BF67" s="419">
        <v>0</v>
      </c>
      <c r="BG67" s="419">
        <v>0</v>
      </c>
      <c r="BH67" s="406">
        <v>0</v>
      </c>
      <c r="BI67"/>
      <c r="BJ67"/>
      <c r="BK67"/>
      <c r="BL67"/>
      <c r="BM67"/>
      <c r="BN67"/>
      <c r="BO67"/>
      <c r="BP67" s="377"/>
      <c r="BQ67" s="395">
        <f t="shared" si="18"/>
        <v>62454.600000000006</v>
      </c>
      <c r="BR67" s="395">
        <f t="shared" si="15"/>
        <v>0</v>
      </c>
      <c r="BS67" s="395">
        <f t="shared" si="19"/>
        <v>0</v>
      </c>
      <c r="BT67" s="395">
        <f t="shared" si="20"/>
        <v>0</v>
      </c>
      <c r="BU67" s="395">
        <f t="shared" si="21"/>
        <v>0</v>
      </c>
      <c r="BV67" s="395">
        <f t="shared" si="16"/>
        <v>1119.3</v>
      </c>
      <c r="BW67" s="395">
        <f t="shared" si="17"/>
        <v>0</v>
      </c>
      <c r="BX67" s="395">
        <f t="shared" si="22"/>
        <v>118.95</v>
      </c>
      <c r="BY67" s="395">
        <f t="shared" si="23"/>
        <v>56.55</v>
      </c>
      <c r="BZ67" s="395">
        <f t="shared" si="24"/>
        <v>46.800000000000004</v>
      </c>
      <c r="CA67" s="395">
        <f t="shared" si="12"/>
        <v>3363.7499999999995</v>
      </c>
      <c r="CB67" s="395">
        <f t="shared" si="13"/>
        <v>0</v>
      </c>
      <c r="CC67" s="399">
        <f t="shared" si="14"/>
        <v>67159.950000000012</v>
      </c>
    </row>
    <row r="68" spans="1:81" ht="15" hidden="1" x14ac:dyDescent="0.25">
      <c r="A68">
        <v>3302096</v>
      </c>
      <c r="B68">
        <v>2096</v>
      </c>
      <c r="C68" t="s">
        <v>241</v>
      </c>
      <c r="D68" s="406">
        <v>0</v>
      </c>
      <c r="E68" s="406">
        <v>0</v>
      </c>
      <c r="F68" s="406">
        <v>0</v>
      </c>
      <c r="G68" s="406">
        <v>8</v>
      </c>
      <c r="H68" s="406">
        <v>18</v>
      </c>
      <c r="I68" s="407">
        <v>0</v>
      </c>
      <c r="J68" s="407">
        <v>26</v>
      </c>
      <c r="K68" s="406">
        <v>0</v>
      </c>
      <c r="L68" s="406">
        <v>0</v>
      </c>
      <c r="M68" s="407">
        <v>0</v>
      </c>
      <c r="N68" s="406">
        <v>0</v>
      </c>
      <c r="O68" s="406">
        <v>0</v>
      </c>
      <c r="P68" s="406">
        <v>120</v>
      </c>
      <c r="Q68" s="406">
        <v>270</v>
      </c>
      <c r="R68" s="407">
        <v>390</v>
      </c>
      <c r="S68" s="406">
        <v>0</v>
      </c>
      <c r="T68" s="406">
        <v>0</v>
      </c>
      <c r="U68" s="406">
        <v>0</v>
      </c>
      <c r="V68" s="406">
        <v>0</v>
      </c>
      <c r="W68" s="407">
        <v>0</v>
      </c>
      <c r="X68" s="406">
        <v>14</v>
      </c>
      <c r="Y68" s="406">
        <v>210</v>
      </c>
      <c r="Z68" s="418">
        <v>0</v>
      </c>
      <c r="AA68" s="406">
        <v>9</v>
      </c>
      <c r="AB68" s="406">
        <v>135</v>
      </c>
      <c r="AC68" s="418">
        <v>0</v>
      </c>
      <c r="AD68" s="406">
        <v>0</v>
      </c>
      <c r="AE68" s="406">
        <v>0</v>
      </c>
      <c r="AF68" s="418">
        <v>0</v>
      </c>
      <c r="AG68" s="419">
        <v>0</v>
      </c>
      <c r="AH68" s="419">
        <v>0</v>
      </c>
      <c r="AI68" s="418">
        <v>0</v>
      </c>
      <c r="AJ68" s="419">
        <v>15</v>
      </c>
      <c r="AK68" s="419">
        <v>225</v>
      </c>
      <c r="AL68" s="418">
        <v>0</v>
      </c>
      <c r="AM68" s="406">
        <v>15</v>
      </c>
      <c r="AN68" s="406">
        <v>225</v>
      </c>
      <c r="AO68" s="418">
        <v>0</v>
      </c>
      <c r="AP68" s="418"/>
      <c r="AQ68" s="418"/>
      <c r="AR68" s="418">
        <f t="shared" si="10"/>
        <v>15</v>
      </c>
      <c r="AS68" s="419">
        <v>0</v>
      </c>
      <c r="AT68" s="419">
        <v>0</v>
      </c>
      <c r="AU68" s="418">
        <v>0</v>
      </c>
      <c r="AV68" s="418"/>
      <c r="AW68" s="418"/>
      <c r="AX68" s="419">
        <v>15</v>
      </c>
      <c r="AY68" s="419">
        <v>225</v>
      </c>
      <c r="AZ68" s="418">
        <v>0</v>
      </c>
      <c r="BA68" s="406">
        <v>15</v>
      </c>
      <c r="BB68" s="406">
        <v>225</v>
      </c>
      <c r="BC68" s="418">
        <v>0</v>
      </c>
      <c r="BD68" s="418"/>
      <c r="BE68" s="418">
        <f t="shared" si="11"/>
        <v>30</v>
      </c>
      <c r="BF68" s="419">
        <v>0</v>
      </c>
      <c r="BG68" s="419">
        <v>0</v>
      </c>
      <c r="BH68" s="406">
        <v>0</v>
      </c>
      <c r="BI68"/>
      <c r="BJ68"/>
      <c r="BK68"/>
      <c r="BL68"/>
      <c r="BM68"/>
      <c r="BN68"/>
      <c r="BO68"/>
      <c r="BP68" s="377"/>
      <c r="BQ68" s="395">
        <f t="shared" si="18"/>
        <v>31839.600000000002</v>
      </c>
      <c r="BR68" s="395">
        <f t="shared" si="15"/>
        <v>0</v>
      </c>
      <c r="BS68" s="395">
        <f t="shared" si="19"/>
        <v>0</v>
      </c>
      <c r="BT68" s="395">
        <f t="shared" si="20"/>
        <v>0</v>
      </c>
      <c r="BU68" s="395">
        <f t="shared" si="21"/>
        <v>0</v>
      </c>
      <c r="BV68" s="395">
        <f t="shared" si="16"/>
        <v>1119.3</v>
      </c>
      <c r="BW68" s="395">
        <f t="shared" si="17"/>
        <v>0</v>
      </c>
      <c r="BX68" s="395">
        <f t="shared" si="22"/>
        <v>1665.3</v>
      </c>
      <c r="BY68" s="395">
        <f t="shared" si="23"/>
        <v>508.95</v>
      </c>
      <c r="BZ68" s="395">
        <f t="shared" si="24"/>
        <v>0</v>
      </c>
      <c r="CA68" s="395">
        <f t="shared" si="12"/>
        <v>3363.7499999999995</v>
      </c>
      <c r="CB68" s="395">
        <f t="shared" si="13"/>
        <v>0</v>
      </c>
      <c r="CC68" s="399">
        <f t="shared" si="14"/>
        <v>38496.9</v>
      </c>
    </row>
    <row r="69" spans="1:81" ht="15" hidden="1" x14ac:dyDescent="0.25">
      <c r="A69">
        <v>3302097</v>
      </c>
      <c r="B69">
        <v>2097</v>
      </c>
      <c r="C69" t="s">
        <v>242</v>
      </c>
      <c r="D69" s="406">
        <v>0</v>
      </c>
      <c r="E69" s="406">
        <v>0</v>
      </c>
      <c r="F69" s="406">
        <v>0</v>
      </c>
      <c r="G69" s="406">
        <v>13</v>
      </c>
      <c r="H69" s="406">
        <v>8</v>
      </c>
      <c r="I69" s="407">
        <v>0</v>
      </c>
      <c r="J69" s="407">
        <v>21</v>
      </c>
      <c r="K69" s="406">
        <v>4</v>
      </c>
      <c r="L69" s="406">
        <v>2</v>
      </c>
      <c r="M69" s="407">
        <v>6</v>
      </c>
      <c r="N69" s="406">
        <v>0</v>
      </c>
      <c r="O69" s="406">
        <v>0</v>
      </c>
      <c r="P69" s="406">
        <v>195</v>
      </c>
      <c r="Q69" s="406">
        <v>120</v>
      </c>
      <c r="R69" s="407">
        <v>315</v>
      </c>
      <c r="S69" s="406">
        <v>0</v>
      </c>
      <c r="T69" s="406">
        <v>0</v>
      </c>
      <c r="U69" s="406">
        <v>60</v>
      </c>
      <c r="V69" s="406">
        <v>30</v>
      </c>
      <c r="W69" s="407">
        <v>90</v>
      </c>
      <c r="X69" s="406">
        <v>3</v>
      </c>
      <c r="Y69" s="406">
        <v>45</v>
      </c>
      <c r="Z69" s="418">
        <v>0</v>
      </c>
      <c r="AA69" s="406">
        <v>10</v>
      </c>
      <c r="AB69" s="406">
        <v>150</v>
      </c>
      <c r="AC69" s="418">
        <v>45</v>
      </c>
      <c r="AD69" s="406">
        <v>6</v>
      </c>
      <c r="AE69" s="406">
        <v>90</v>
      </c>
      <c r="AF69" s="418">
        <v>45</v>
      </c>
      <c r="AG69" s="419">
        <v>0</v>
      </c>
      <c r="AH69" s="419">
        <v>0</v>
      </c>
      <c r="AI69" s="418">
        <v>0</v>
      </c>
      <c r="AJ69" s="419">
        <v>7</v>
      </c>
      <c r="AK69" s="419">
        <v>105</v>
      </c>
      <c r="AL69" s="418">
        <v>0</v>
      </c>
      <c r="AM69" s="406">
        <v>7</v>
      </c>
      <c r="AN69" s="406">
        <v>105</v>
      </c>
      <c r="AO69" s="418">
        <v>0</v>
      </c>
      <c r="AP69" s="418"/>
      <c r="AQ69" s="418"/>
      <c r="AR69" s="418">
        <f t="shared" si="10"/>
        <v>7</v>
      </c>
      <c r="AS69" s="419">
        <v>0</v>
      </c>
      <c r="AT69" s="419">
        <v>0</v>
      </c>
      <c r="AU69" s="418">
        <v>0</v>
      </c>
      <c r="AV69" s="418"/>
      <c r="AW69" s="418"/>
      <c r="AX69" s="419">
        <v>5</v>
      </c>
      <c r="AY69" s="419">
        <v>75</v>
      </c>
      <c r="AZ69" s="418">
        <v>0</v>
      </c>
      <c r="BA69" s="406">
        <v>5</v>
      </c>
      <c r="BB69" s="406">
        <v>75</v>
      </c>
      <c r="BC69" s="418">
        <v>0</v>
      </c>
      <c r="BD69" s="418"/>
      <c r="BE69" s="418">
        <f t="shared" si="11"/>
        <v>10</v>
      </c>
      <c r="BF69" s="419">
        <v>0</v>
      </c>
      <c r="BG69" s="419">
        <v>0</v>
      </c>
      <c r="BH69" s="406">
        <v>0</v>
      </c>
      <c r="BI69"/>
      <c r="BJ69"/>
      <c r="BK69"/>
      <c r="BL69"/>
      <c r="BM69"/>
      <c r="BN69"/>
      <c r="BO69"/>
      <c r="BP69" s="377"/>
      <c r="BQ69" s="395">
        <f t="shared" ref="BQ69:BQ100" si="25">R69*$BQ$1*$BQ$3</f>
        <v>25716.600000000002</v>
      </c>
      <c r="BR69" s="395">
        <f t="shared" si="15"/>
        <v>7347.6</v>
      </c>
      <c r="BS69" s="395">
        <f t="shared" ref="BS69:BS100" si="26">O69*$BQ$1*$BS$3+BI69</f>
        <v>0</v>
      </c>
      <c r="BT69" s="395">
        <f t="shared" ref="BT69:BT100" si="27">S69*$BQ$1*BT$3</f>
        <v>0</v>
      </c>
      <c r="BU69" s="395">
        <f t="shared" ref="BU69:BU100" si="28">N69*$BQ$1*BU$3</f>
        <v>0</v>
      </c>
      <c r="BV69" s="395">
        <f t="shared" si="16"/>
        <v>373.1</v>
      </c>
      <c r="BW69" s="395">
        <f t="shared" si="17"/>
        <v>0</v>
      </c>
      <c r="BX69" s="395">
        <f t="shared" ref="BX69:BX100" si="29">(Y69+Z69)*$BQ$1*BX$3+BM69</f>
        <v>356.84999999999997</v>
      </c>
      <c r="BY69" s="395">
        <f t="shared" ref="BY69:BY100" si="30">(AB69+AC69)*$BQ$1*BY$3+BN69</f>
        <v>735.15</v>
      </c>
      <c r="BZ69" s="395">
        <f t="shared" ref="BZ69:BZ100" si="31">(AE69+AF69)*$BQ$1*BZ$3+BO69</f>
        <v>140.4</v>
      </c>
      <c r="CA69" s="395">
        <f t="shared" si="12"/>
        <v>1569.7499999999998</v>
      </c>
      <c r="CB69" s="395">
        <f t="shared" si="13"/>
        <v>0</v>
      </c>
      <c r="CC69" s="399">
        <f t="shared" si="14"/>
        <v>36239.450000000004</v>
      </c>
    </row>
    <row r="70" spans="1:81" ht="15" hidden="1" x14ac:dyDescent="0.25">
      <c r="A70">
        <v>3302098</v>
      </c>
      <c r="B70">
        <v>2098</v>
      </c>
      <c r="C70" t="s">
        <v>243</v>
      </c>
      <c r="D70" s="406">
        <v>0</v>
      </c>
      <c r="E70" s="406">
        <v>0</v>
      </c>
      <c r="F70" s="406">
        <v>0</v>
      </c>
      <c r="G70" s="406">
        <v>10</v>
      </c>
      <c r="H70" s="406">
        <v>16</v>
      </c>
      <c r="I70" s="407">
        <v>0</v>
      </c>
      <c r="J70" s="407">
        <v>26</v>
      </c>
      <c r="K70" s="406">
        <v>0</v>
      </c>
      <c r="L70" s="406">
        <v>0</v>
      </c>
      <c r="M70" s="407">
        <v>0</v>
      </c>
      <c r="N70" s="406">
        <v>0</v>
      </c>
      <c r="O70" s="406">
        <v>0</v>
      </c>
      <c r="P70" s="406">
        <v>150</v>
      </c>
      <c r="Q70" s="406">
        <v>240</v>
      </c>
      <c r="R70" s="407">
        <v>390</v>
      </c>
      <c r="S70" s="406">
        <v>0</v>
      </c>
      <c r="T70" s="406">
        <v>0</v>
      </c>
      <c r="U70" s="406">
        <v>0</v>
      </c>
      <c r="V70" s="406">
        <v>0</v>
      </c>
      <c r="W70" s="407">
        <v>0</v>
      </c>
      <c r="X70" s="406">
        <v>9</v>
      </c>
      <c r="Y70" s="406">
        <v>135</v>
      </c>
      <c r="Z70" s="418">
        <v>0</v>
      </c>
      <c r="AA70" s="406">
        <v>2</v>
      </c>
      <c r="AB70" s="406">
        <v>30</v>
      </c>
      <c r="AC70" s="418">
        <v>0</v>
      </c>
      <c r="AD70" s="406">
        <v>13</v>
      </c>
      <c r="AE70" s="406">
        <v>195</v>
      </c>
      <c r="AF70" s="418">
        <v>0</v>
      </c>
      <c r="AG70" s="419">
        <v>0</v>
      </c>
      <c r="AH70" s="419">
        <v>0</v>
      </c>
      <c r="AI70" s="418">
        <v>0</v>
      </c>
      <c r="AJ70" s="419">
        <v>16</v>
      </c>
      <c r="AK70" s="419">
        <v>240</v>
      </c>
      <c r="AL70" s="418">
        <v>0</v>
      </c>
      <c r="AM70" s="406">
        <v>16</v>
      </c>
      <c r="AN70" s="406">
        <v>240</v>
      </c>
      <c r="AO70" s="418">
        <v>0</v>
      </c>
      <c r="AP70" s="418"/>
      <c r="AQ70" s="418"/>
      <c r="AR70" s="418">
        <f t="shared" ref="AR70:AR133" si="32">AM70+AP70</f>
        <v>16</v>
      </c>
      <c r="AS70" s="419">
        <v>0</v>
      </c>
      <c r="AT70" s="419">
        <v>0</v>
      </c>
      <c r="AU70" s="418">
        <v>0</v>
      </c>
      <c r="AV70" s="418"/>
      <c r="AW70" s="418"/>
      <c r="AX70" s="419">
        <v>16</v>
      </c>
      <c r="AY70" s="419">
        <v>240</v>
      </c>
      <c r="AZ70" s="418">
        <v>0</v>
      </c>
      <c r="BA70" s="406">
        <v>16</v>
      </c>
      <c r="BB70" s="406">
        <v>240</v>
      </c>
      <c r="BC70" s="418">
        <v>0</v>
      </c>
      <c r="BD70" s="418"/>
      <c r="BE70" s="418">
        <f t="shared" ref="BE70:BE133" si="33">AX70+BA70</f>
        <v>32</v>
      </c>
      <c r="BF70" s="419">
        <v>0</v>
      </c>
      <c r="BG70" s="419">
        <v>0</v>
      </c>
      <c r="BH70" s="406">
        <v>0</v>
      </c>
      <c r="BI70"/>
      <c r="BJ70"/>
      <c r="BK70"/>
      <c r="BL70"/>
      <c r="BM70"/>
      <c r="BN70"/>
      <c r="BO70"/>
      <c r="BP70" s="377"/>
      <c r="BQ70" s="395">
        <f t="shared" si="25"/>
        <v>31839.600000000002</v>
      </c>
      <c r="BR70" s="395">
        <f t="shared" si="15"/>
        <v>0</v>
      </c>
      <c r="BS70" s="395">
        <f t="shared" si="26"/>
        <v>0</v>
      </c>
      <c r="BT70" s="395">
        <f t="shared" si="27"/>
        <v>0</v>
      </c>
      <c r="BU70" s="395">
        <f t="shared" si="28"/>
        <v>0</v>
      </c>
      <c r="BV70" s="395">
        <f t="shared" si="16"/>
        <v>1193.92</v>
      </c>
      <c r="BW70" s="395">
        <f t="shared" si="17"/>
        <v>0</v>
      </c>
      <c r="BX70" s="395">
        <f t="shared" si="29"/>
        <v>1070.55</v>
      </c>
      <c r="BY70" s="395">
        <f t="shared" si="30"/>
        <v>113.1</v>
      </c>
      <c r="BZ70" s="395">
        <f t="shared" si="31"/>
        <v>202.8</v>
      </c>
      <c r="CA70" s="395">
        <f t="shared" ref="CA70:CA133" si="34">AN70*$BQ$1*$CA$3+BK70</f>
        <v>3587.9999999999995</v>
      </c>
      <c r="CB70" s="395">
        <f t="shared" ref="CB70:CB133" si="35">BH70*$CB$3</f>
        <v>0</v>
      </c>
      <c r="CC70" s="399">
        <f t="shared" ref="CC70:CC133" si="36">SUM(BQ70:CB70)</f>
        <v>38007.970000000008</v>
      </c>
    </row>
    <row r="71" spans="1:81" ht="15" hidden="1" x14ac:dyDescent="0.25">
      <c r="A71">
        <v>3302099</v>
      </c>
      <c r="B71">
        <v>2099</v>
      </c>
      <c r="C71" t="s">
        <v>244</v>
      </c>
      <c r="D71" s="406">
        <v>0</v>
      </c>
      <c r="E71" s="406">
        <v>0</v>
      </c>
      <c r="F71" s="406">
        <v>0</v>
      </c>
      <c r="G71" s="406">
        <v>13</v>
      </c>
      <c r="H71" s="406">
        <v>13</v>
      </c>
      <c r="I71" s="407">
        <v>0</v>
      </c>
      <c r="J71" s="407">
        <v>26</v>
      </c>
      <c r="K71" s="406">
        <v>0</v>
      </c>
      <c r="L71" s="406">
        <v>0</v>
      </c>
      <c r="M71" s="407">
        <v>0</v>
      </c>
      <c r="N71" s="406">
        <v>0</v>
      </c>
      <c r="O71" s="406">
        <v>0</v>
      </c>
      <c r="P71" s="406">
        <v>195</v>
      </c>
      <c r="Q71" s="406">
        <v>195</v>
      </c>
      <c r="R71" s="407">
        <v>390</v>
      </c>
      <c r="S71" s="406">
        <v>0</v>
      </c>
      <c r="T71" s="406">
        <v>0</v>
      </c>
      <c r="U71" s="406">
        <v>0</v>
      </c>
      <c r="V71" s="406">
        <v>0</v>
      </c>
      <c r="W71" s="407">
        <v>0</v>
      </c>
      <c r="X71" s="406">
        <v>12</v>
      </c>
      <c r="Y71" s="406">
        <v>180</v>
      </c>
      <c r="Z71" s="418">
        <v>0</v>
      </c>
      <c r="AA71" s="406">
        <v>4</v>
      </c>
      <c r="AB71" s="406">
        <v>60</v>
      </c>
      <c r="AC71" s="418">
        <v>0</v>
      </c>
      <c r="AD71" s="406">
        <v>7</v>
      </c>
      <c r="AE71" s="406">
        <v>105</v>
      </c>
      <c r="AF71" s="418">
        <v>0</v>
      </c>
      <c r="AG71" s="419">
        <v>0</v>
      </c>
      <c r="AH71" s="419">
        <v>0</v>
      </c>
      <c r="AI71" s="418">
        <v>0</v>
      </c>
      <c r="AJ71" s="419">
        <v>6</v>
      </c>
      <c r="AK71" s="419">
        <v>90</v>
      </c>
      <c r="AL71" s="418">
        <v>0</v>
      </c>
      <c r="AM71" s="406">
        <v>6</v>
      </c>
      <c r="AN71" s="406">
        <v>90</v>
      </c>
      <c r="AO71" s="418">
        <v>0</v>
      </c>
      <c r="AP71" s="418"/>
      <c r="AQ71" s="418"/>
      <c r="AR71" s="418">
        <f t="shared" si="32"/>
        <v>6</v>
      </c>
      <c r="AS71" s="419">
        <v>0</v>
      </c>
      <c r="AT71" s="419">
        <v>0</v>
      </c>
      <c r="AU71" s="418">
        <v>0</v>
      </c>
      <c r="AV71" s="418"/>
      <c r="AW71" s="418"/>
      <c r="AX71" s="419">
        <v>0</v>
      </c>
      <c r="AY71" s="419">
        <v>0</v>
      </c>
      <c r="AZ71" s="418">
        <v>0</v>
      </c>
      <c r="BA71" s="406">
        <v>0</v>
      </c>
      <c r="BB71" s="406">
        <v>0</v>
      </c>
      <c r="BC71" s="418">
        <v>0</v>
      </c>
      <c r="BD71" s="418"/>
      <c r="BE71" s="418">
        <f t="shared" si="33"/>
        <v>0</v>
      </c>
      <c r="BF71" s="419">
        <v>0</v>
      </c>
      <c r="BG71" s="419">
        <v>0</v>
      </c>
      <c r="BH71" s="406">
        <v>0</v>
      </c>
      <c r="BI71"/>
      <c r="BJ71"/>
      <c r="BK71"/>
      <c r="BL71"/>
      <c r="BM71"/>
      <c r="BN71"/>
      <c r="BO71"/>
      <c r="BP71" s="377"/>
      <c r="BQ71" s="395">
        <f t="shared" si="25"/>
        <v>31839.600000000002</v>
      </c>
      <c r="BR71" s="395">
        <f t="shared" si="15"/>
        <v>0</v>
      </c>
      <c r="BS71" s="395">
        <f t="shared" si="26"/>
        <v>0</v>
      </c>
      <c r="BT71" s="395">
        <f t="shared" si="27"/>
        <v>0</v>
      </c>
      <c r="BU71" s="395">
        <f t="shared" si="28"/>
        <v>0</v>
      </c>
      <c r="BV71" s="395">
        <f t="shared" si="16"/>
        <v>0</v>
      </c>
      <c r="BW71" s="395">
        <f t="shared" si="17"/>
        <v>0</v>
      </c>
      <c r="BX71" s="395">
        <f t="shared" si="29"/>
        <v>1427.3999999999999</v>
      </c>
      <c r="BY71" s="395">
        <f t="shared" si="30"/>
        <v>226.2</v>
      </c>
      <c r="BZ71" s="395">
        <f t="shared" si="31"/>
        <v>109.2</v>
      </c>
      <c r="CA71" s="395">
        <f t="shared" si="34"/>
        <v>1345.5</v>
      </c>
      <c r="CB71" s="395">
        <f t="shared" si="35"/>
        <v>0</v>
      </c>
      <c r="CC71" s="399">
        <f t="shared" si="36"/>
        <v>34947.899999999994</v>
      </c>
    </row>
    <row r="72" spans="1:81" ht="15" hidden="1" x14ac:dyDescent="0.25">
      <c r="A72">
        <v>3302100</v>
      </c>
      <c r="B72">
        <v>2100</v>
      </c>
      <c r="C72" t="s">
        <v>245</v>
      </c>
      <c r="D72" s="406">
        <v>0</v>
      </c>
      <c r="E72" s="406">
        <v>0</v>
      </c>
      <c r="F72" s="406">
        <v>0</v>
      </c>
      <c r="G72" s="406">
        <v>9</v>
      </c>
      <c r="H72" s="406">
        <v>16</v>
      </c>
      <c r="I72" s="407">
        <v>0</v>
      </c>
      <c r="J72" s="407">
        <v>25</v>
      </c>
      <c r="K72" s="406">
        <v>0</v>
      </c>
      <c r="L72" s="406">
        <v>0</v>
      </c>
      <c r="M72" s="407">
        <v>0</v>
      </c>
      <c r="N72" s="406">
        <v>0</v>
      </c>
      <c r="O72" s="406">
        <v>0</v>
      </c>
      <c r="P72" s="406">
        <v>135</v>
      </c>
      <c r="Q72" s="406">
        <v>240</v>
      </c>
      <c r="R72" s="407">
        <v>375</v>
      </c>
      <c r="S72" s="406">
        <v>0</v>
      </c>
      <c r="T72" s="406">
        <v>0</v>
      </c>
      <c r="U72" s="406">
        <v>0</v>
      </c>
      <c r="V72" s="406">
        <v>0</v>
      </c>
      <c r="W72" s="407">
        <v>0</v>
      </c>
      <c r="X72" s="406">
        <v>14</v>
      </c>
      <c r="Y72" s="406">
        <v>210</v>
      </c>
      <c r="Z72" s="418">
        <v>0</v>
      </c>
      <c r="AA72" s="406">
        <v>11</v>
      </c>
      <c r="AB72" s="406">
        <v>165</v>
      </c>
      <c r="AC72" s="418">
        <v>0</v>
      </c>
      <c r="AD72" s="406">
        <v>0</v>
      </c>
      <c r="AE72" s="406">
        <v>0</v>
      </c>
      <c r="AF72" s="418">
        <v>0</v>
      </c>
      <c r="AG72" s="419">
        <v>0</v>
      </c>
      <c r="AH72" s="419">
        <v>0</v>
      </c>
      <c r="AI72" s="418">
        <v>0</v>
      </c>
      <c r="AJ72" s="419">
        <v>14</v>
      </c>
      <c r="AK72" s="419">
        <v>210</v>
      </c>
      <c r="AL72" s="418">
        <v>0</v>
      </c>
      <c r="AM72" s="406">
        <v>14</v>
      </c>
      <c r="AN72" s="406">
        <v>210</v>
      </c>
      <c r="AO72" s="418">
        <v>0</v>
      </c>
      <c r="AP72" s="418"/>
      <c r="AQ72" s="418"/>
      <c r="AR72" s="418">
        <f t="shared" si="32"/>
        <v>14</v>
      </c>
      <c r="AS72" s="419">
        <v>0</v>
      </c>
      <c r="AT72" s="419">
        <v>0</v>
      </c>
      <c r="AU72" s="418">
        <v>0</v>
      </c>
      <c r="AV72" s="418"/>
      <c r="AW72" s="418"/>
      <c r="AX72" s="419">
        <v>14</v>
      </c>
      <c r="AY72" s="419">
        <v>210</v>
      </c>
      <c r="AZ72" s="418">
        <v>0</v>
      </c>
      <c r="BA72" s="406">
        <v>14</v>
      </c>
      <c r="BB72" s="406">
        <v>210</v>
      </c>
      <c r="BC72" s="418">
        <v>0</v>
      </c>
      <c r="BD72" s="418"/>
      <c r="BE72" s="418">
        <f t="shared" si="33"/>
        <v>28</v>
      </c>
      <c r="BF72" s="419">
        <v>0</v>
      </c>
      <c r="BG72" s="419">
        <v>0</v>
      </c>
      <c r="BH72" s="406">
        <v>0</v>
      </c>
      <c r="BI72"/>
      <c r="BJ72"/>
      <c r="BK72"/>
      <c r="BL72"/>
      <c r="BM72"/>
      <c r="BN72"/>
      <c r="BO72"/>
      <c r="BP72" s="377"/>
      <c r="BQ72" s="395">
        <f t="shared" si="25"/>
        <v>30615</v>
      </c>
      <c r="BR72" s="395">
        <f t="shared" si="15"/>
        <v>0</v>
      </c>
      <c r="BS72" s="395">
        <f t="shared" si="26"/>
        <v>0</v>
      </c>
      <c r="BT72" s="395">
        <f t="shared" si="27"/>
        <v>0</v>
      </c>
      <c r="BU72" s="395">
        <f t="shared" si="28"/>
        <v>0</v>
      </c>
      <c r="BV72" s="395">
        <f t="shared" si="16"/>
        <v>1044.68</v>
      </c>
      <c r="BW72" s="395">
        <f t="shared" si="17"/>
        <v>0</v>
      </c>
      <c r="BX72" s="395">
        <f t="shared" si="29"/>
        <v>1665.3</v>
      </c>
      <c r="BY72" s="395">
        <f t="shared" si="30"/>
        <v>622.04999999999995</v>
      </c>
      <c r="BZ72" s="395">
        <f t="shared" si="31"/>
        <v>0</v>
      </c>
      <c r="CA72" s="395">
        <f t="shared" si="34"/>
        <v>3139.4999999999995</v>
      </c>
      <c r="CB72" s="395">
        <f t="shared" si="35"/>
        <v>0</v>
      </c>
      <c r="CC72" s="399">
        <f t="shared" si="36"/>
        <v>37086.530000000006</v>
      </c>
    </row>
    <row r="73" spans="1:81" ht="15" hidden="1" x14ac:dyDescent="0.25">
      <c r="A73">
        <v>3302102</v>
      </c>
      <c r="B73">
        <v>2102</v>
      </c>
      <c r="C73" t="s">
        <v>246</v>
      </c>
      <c r="D73" s="406">
        <v>0</v>
      </c>
      <c r="E73" s="406">
        <v>0</v>
      </c>
      <c r="F73" s="406">
        <v>0</v>
      </c>
      <c r="G73" s="406">
        <v>21</v>
      </c>
      <c r="H73" s="406">
        <v>27</v>
      </c>
      <c r="I73" s="407">
        <v>0</v>
      </c>
      <c r="J73" s="407">
        <v>48</v>
      </c>
      <c r="K73" s="406">
        <v>10</v>
      </c>
      <c r="L73" s="406">
        <v>7</v>
      </c>
      <c r="M73" s="407">
        <v>17</v>
      </c>
      <c r="N73" s="406">
        <v>0</v>
      </c>
      <c r="O73" s="406">
        <v>0</v>
      </c>
      <c r="P73" s="406">
        <v>315</v>
      </c>
      <c r="Q73" s="406">
        <v>405</v>
      </c>
      <c r="R73" s="407">
        <v>720</v>
      </c>
      <c r="S73" s="406">
        <v>0</v>
      </c>
      <c r="T73" s="406">
        <v>0</v>
      </c>
      <c r="U73" s="406">
        <v>150</v>
      </c>
      <c r="V73" s="406">
        <v>105</v>
      </c>
      <c r="W73" s="407">
        <v>255</v>
      </c>
      <c r="X73" s="406">
        <v>27</v>
      </c>
      <c r="Y73" s="406">
        <v>405</v>
      </c>
      <c r="Z73" s="418">
        <v>150</v>
      </c>
      <c r="AA73" s="406">
        <v>11</v>
      </c>
      <c r="AB73" s="406">
        <v>165</v>
      </c>
      <c r="AC73" s="418">
        <v>75</v>
      </c>
      <c r="AD73" s="406">
        <v>4</v>
      </c>
      <c r="AE73" s="406">
        <v>60</v>
      </c>
      <c r="AF73" s="418">
        <v>0</v>
      </c>
      <c r="AG73" s="419">
        <v>0</v>
      </c>
      <c r="AH73" s="419">
        <v>0</v>
      </c>
      <c r="AI73" s="418">
        <v>0</v>
      </c>
      <c r="AJ73" s="419">
        <v>24</v>
      </c>
      <c r="AK73" s="419">
        <v>360</v>
      </c>
      <c r="AL73" s="418">
        <v>45</v>
      </c>
      <c r="AM73" s="406">
        <v>24</v>
      </c>
      <c r="AN73" s="406">
        <v>360</v>
      </c>
      <c r="AO73" s="418">
        <v>45</v>
      </c>
      <c r="AP73" s="418"/>
      <c r="AQ73" s="418"/>
      <c r="AR73" s="418">
        <f t="shared" si="32"/>
        <v>24</v>
      </c>
      <c r="AS73" s="419">
        <v>0</v>
      </c>
      <c r="AT73" s="419">
        <v>0</v>
      </c>
      <c r="AU73" s="418">
        <v>0</v>
      </c>
      <c r="AV73" s="418"/>
      <c r="AW73" s="418"/>
      <c r="AX73" s="419">
        <v>24</v>
      </c>
      <c r="AY73" s="419">
        <v>360</v>
      </c>
      <c r="AZ73" s="418">
        <v>45</v>
      </c>
      <c r="BA73" s="406">
        <v>24</v>
      </c>
      <c r="BB73" s="406">
        <v>360</v>
      </c>
      <c r="BC73" s="418">
        <v>45</v>
      </c>
      <c r="BD73" s="418"/>
      <c r="BE73" s="418">
        <f t="shared" si="33"/>
        <v>48</v>
      </c>
      <c r="BF73" s="419">
        <v>0</v>
      </c>
      <c r="BG73" s="419">
        <v>0</v>
      </c>
      <c r="BH73" s="406">
        <v>0</v>
      </c>
      <c r="BI73"/>
      <c r="BJ73"/>
      <c r="BK73"/>
      <c r="BL73"/>
      <c r="BM73"/>
      <c r="BN73"/>
      <c r="BO73"/>
      <c r="BP73" s="377"/>
      <c r="BQ73" s="395">
        <f t="shared" si="25"/>
        <v>58780.800000000003</v>
      </c>
      <c r="BR73" s="395">
        <f t="shared" si="15"/>
        <v>20818.2</v>
      </c>
      <c r="BS73" s="395">
        <f t="shared" si="26"/>
        <v>0</v>
      </c>
      <c r="BT73" s="395">
        <f t="shared" si="27"/>
        <v>0</v>
      </c>
      <c r="BU73" s="395">
        <f t="shared" si="28"/>
        <v>0</v>
      </c>
      <c r="BV73" s="395">
        <f t="shared" si="16"/>
        <v>1567.02</v>
      </c>
      <c r="BW73" s="395">
        <f t="shared" si="17"/>
        <v>559.26</v>
      </c>
      <c r="BX73" s="395">
        <f t="shared" si="29"/>
        <v>4401.1499999999996</v>
      </c>
      <c r="BY73" s="395">
        <f t="shared" si="30"/>
        <v>904.8</v>
      </c>
      <c r="BZ73" s="395">
        <f t="shared" si="31"/>
        <v>62.4</v>
      </c>
      <c r="CA73" s="395">
        <f t="shared" si="34"/>
        <v>5382</v>
      </c>
      <c r="CB73" s="395">
        <f t="shared" si="35"/>
        <v>0</v>
      </c>
      <c r="CC73" s="399">
        <f t="shared" si="36"/>
        <v>92475.62999999999</v>
      </c>
    </row>
    <row r="74" spans="1:81" ht="15" hidden="1" x14ac:dyDescent="0.25">
      <c r="A74">
        <v>3302103</v>
      </c>
      <c r="B74">
        <v>2103</v>
      </c>
      <c r="C74" t="s">
        <v>247</v>
      </c>
      <c r="D74" s="406">
        <v>0</v>
      </c>
      <c r="E74" s="406">
        <v>0</v>
      </c>
      <c r="F74" s="406">
        <v>0</v>
      </c>
      <c r="G74" s="406">
        <v>21</v>
      </c>
      <c r="H74" s="406">
        <v>28</v>
      </c>
      <c r="I74" s="407">
        <v>0</v>
      </c>
      <c r="J74" s="407">
        <v>49</v>
      </c>
      <c r="K74" s="406">
        <v>3</v>
      </c>
      <c r="L74" s="406">
        <v>9</v>
      </c>
      <c r="M74" s="407">
        <v>12</v>
      </c>
      <c r="N74" s="406">
        <v>0</v>
      </c>
      <c r="O74" s="406">
        <v>0</v>
      </c>
      <c r="P74" s="406">
        <v>315</v>
      </c>
      <c r="Q74" s="406">
        <v>420</v>
      </c>
      <c r="R74" s="407">
        <v>735</v>
      </c>
      <c r="S74" s="406">
        <v>0</v>
      </c>
      <c r="T74" s="406">
        <v>0</v>
      </c>
      <c r="U74" s="406">
        <v>45</v>
      </c>
      <c r="V74" s="406">
        <v>135</v>
      </c>
      <c r="W74" s="407">
        <v>180</v>
      </c>
      <c r="X74" s="406">
        <v>6</v>
      </c>
      <c r="Y74" s="406">
        <v>90</v>
      </c>
      <c r="Z74" s="418">
        <v>30</v>
      </c>
      <c r="AA74" s="406">
        <v>11</v>
      </c>
      <c r="AB74" s="406">
        <v>165</v>
      </c>
      <c r="AC74" s="418">
        <v>30</v>
      </c>
      <c r="AD74" s="406">
        <v>16</v>
      </c>
      <c r="AE74" s="406">
        <v>240</v>
      </c>
      <c r="AF74" s="418">
        <v>45</v>
      </c>
      <c r="AG74" s="419">
        <v>0</v>
      </c>
      <c r="AH74" s="419">
        <v>0</v>
      </c>
      <c r="AI74" s="418">
        <v>0</v>
      </c>
      <c r="AJ74" s="419">
        <v>2</v>
      </c>
      <c r="AK74" s="419">
        <v>30</v>
      </c>
      <c r="AL74" s="418">
        <v>15</v>
      </c>
      <c r="AM74" s="406">
        <v>2</v>
      </c>
      <c r="AN74" s="406">
        <v>30</v>
      </c>
      <c r="AO74" s="418">
        <v>15</v>
      </c>
      <c r="AP74" s="418"/>
      <c r="AQ74" s="418"/>
      <c r="AR74" s="418">
        <f t="shared" si="32"/>
        <v>2</v>
      </c>
      <c r="AS74" s="419">
        <v>0</v>
      </c>
      <c r="AT74" s="419">
        <v>0</v>
      </c>
      <c r="AU74" s="418">
        <v>0</v>
      </c>
      <c r="AV74" s="418"/>
      <c r="AW74" s="418"/>
      <c r="AX74" s="419">
        <v>2</v>
      </c>
      <c r="AY74" s="419">
        <v>30</v>
      </c>
      <c r="AZ74" s="418">
        <v>15</v>
      </c>
      <c r="BA74" s="406">
        <v>2</v>
      </c>
      <c r="BB74" s="406">
        <v>30</v>
      </c>
      <c r="BC74" s="418">
        <v>15</v>
      </c>
      <c r="BD74" s="418"/>
      <c r="BE74" s="418">
        <f t="shared" si="33"/>
        <v>4</v>
      </c>
      <c r="BF74" s="419">
        <v>0</v>
      </c>
      <c r="BG74" s="419">
        <v>0</v>
      </c>
      <c r="BH74" s="406">
        <v>0</v>
      </c>
      <c r="BI74"/>
      <c r="BJ74"/>
      <c r="BK74"/>
      <c r="BL74"/>
      <c r="BM74"/>
      <c r="BN74"/>
      <c r="BO74"/>
      <c r="BP74" s="377"/>
      <c r="BQ74" s="395">
        <f t="shared" si="25"/>
        <v>60005.4</v>
      </c>
      <c r="BR74" s="395">
        <f t="shared" si="15"/>
        <v>14695.2</v>
      </c>
      <c r="BS74" s="395">
        <f t="shared" si="26"/>
        <v>0</v>
      </c>
      <c r="BT74" s="395">
        <f t="shared" si="27"/>
        <v>0</v>
      </c>
      <c r="BU74" s="395">
        <f t="shared" si="28"/>
        <v>0</v>
      </c>
      <c r="BV74" s="395">
        <f t="shared" si="16"/>
        <v>74.62</v>
      </c>
      <c r="BW74" s="395">
        <f t="shared" si="17"/>
        <v>186.42</v>
      </c>
      <c r="BX74" s="395">
        <f t="shared" si="29"/>
        <v>951.6</v>
      </c>
      <c r="BY74" s="395">
        <f t="shared" si="30"/>
        <v>735.15</v>
      </c>
      <c r="BZ74" s="395">
        <f t="shared" si="31"/>
        <v>296.40000000000003</v>
      </c>
      <c r="CA74" s="395">
        <f t="shared" si="34"/>
        <v>448.49999999999994</v>
      </c>
      <c r="CB74" s="395">
        <f t="shared" si="35"/>
        <v>0</v>
      </c>
      <c r="CC74" s="399">
        <f t="shared" si="36"/>
        <v>77393.289999999994</v>
      </c>
    </row>
    <row r="75" spans="1:81" ht="15" hidden="1" x14ac:dyDescent="0.25">
      <c r="A75">
        <v>3302108</v>
      </c>
      <c r="B75">
        <v>2108</v>
      </c>
      <c r="C75" t="s">
        <v>248</v>
      </c>
      <c r="D75" s="406">
        <v>0</v>
      </c>
      <c r="E75" s="406">
        <v>0</v>
      </c>
      <c r="F75" s="406">
        <v>0</v>
      </c>
      <c r="G75" s="406">
        <v>21</v>
      </c>
      <c r="H75" s="406">
        <v>24</v>
      </c>
      <c r="I75" s="407">
        <v>0</v>
      </c>
      <c r="J75" s="407">
        <v>45</v>
      </c>
      <c r="K75" s="406">
        <v>0</v>
      </c>
      <c r="L75" s="406">
        <v>0</v>
      </c>
      <c r="M75" s="407">
        <v>0</v>
      </c>
      <c r="N75" s="406">
        <v>0</v>
      </c>
      <c r="O75" s="406">
        <v>0</v>
      </c>
      <c r="P75" s="406">
        <v>315</v>
      </c>
      <c r="Q75" s="406">
        <v>360</v>
      </c>
      <c r="R75" s="407">
        <v>675</v>
      </c>
      <c r="S75" s="406">
        <v>0</v>
      </c>
      <c r="T75" s="406">
        <v>0</v>
      </c>
      <c r="U75" s="406">
        <v>0</v>
      </c>
      <c r="V75" s="406">
        <v>0</v>
      </c>
      <c r="W75" s="407">
        <v>0</v>
      </c>
      <c r="X75" s="406">
        <v>0</v>
      </c>
      <c r="Y75" s="406">
        <v>0</v>
      </c>
      <c r="Z75" s="418">
        <v>0</v>
      </c>
      <c r="AA75" s="406">
        <v>29</v>
      </c>
      <c r="AB75" s="406">
        <v>435</v>
      </c>
      <c r="AC75" s="418">
        <v>0</v>
      </c>
      <c r="AD75" s="406">
        <v>11</v>
      </c>
      <c r="AE75" s="406">
        <v>165</v>
      </c>
      <c r="AF75" s="418">
        <v>0</v>
      </c>
      <c r="AG75" s="419">
        <v>0</v>
      </c>
      <c r="AH75" s="419">
        <v>0</v>
      </c>
      <c r="AI75" s="418">
        <v>0</v>
      </c>
      <c r="AJ75" s="419">
        <v>1</v>
      </c>
      <c r="AK75" s="419">
        <v>15</v>
      </c>
      <c r="AL75" s="418">
        <v>0</v>
      </c>
      <c r="AM75" s="406">
        <v>1</v>
      </c>
      <c r="AN75" s="406">
        <v>15</v>
      </c>
      <c r="AO75" s="418">
        <v>0</v>
      </c>
      <c r="AP75" s="418"/>
      <c r="AQ75" s="418"/>
      <c r="AR75" s="418">
        <f t="shared" si="32"/>
        <v>1</v>
      </c>
      <c r="AS75" s="419">
        <v>0</v>
      </c>
      <c r="AT75" s="419">
        <v>0</v>
      </c>
      <c r="AU75" s="418">
        <v>0</v>
      </c>
      <c r="AV75" s="418"/>
      <c r="AW75" s="418"/>
      <c r="AX75" s="419">
        <v>0</v>
      </c>
      <c r="AY75" s="419">
        <v>0</v>
      </c>
      <c r="AZ75" s="418">
        <v>0</v>
      </c>
      <c r="BA75" s="406">
        <v>0</v>
      </c>
      <c r="BB75" s="406">
        <v>0</v>
      </c>
      <c r="BC75" s="418">
        <v>0</v>
      </c>
      <c r="BD75" s="418"/>
      <c r="BE75" s="418">
        <f t="shared" si="33"/>
        <v>0</v>
      </c>
      <c r="BF75" s="419">
        <v>0</v>
      </c>
      <c r="BG75" s="419">
        <v>0</v>
      </c>
      <c r="BH75" s="406">
        <v>0</v>
      </c>
      <c r="BI75"/>
      <c r="BJ75"/>
      <c r="BK75"/>
      <c r="BL75"/>
      <c r="BM75"/>
      <c r="BN75"/>
      <c r="BO75"/>
      <c r="BP75" s="377"/>
      <c r="BQ75" s="395">
        <f t="shared" si="25"/>
        <v>55107</v>
      </c>
      <c r="BR75" s="395">
        <f t="shared" si="15"/>
        <v>0</v>
      </c>
      <c r="BS75" s="395">
        <f t="shared" si="26"/>
        <v>0</v>
      </c>
      <c r="BT75" s="395">
        <f t="shared" si="27"/>
        <v>0</v>
      </c>
      <c r="BU75" s="395">
        <f t="shared" si="28"/>
        <v>0</v>
      </c>
      <c r="BV75" s="395">
        <f t="shared" si="16"/>
        <v>0</v>
      </c>
      <c r="BW75" s="395">
        <f t="shared" si="17"/>
        <v>0</v>
      </c>
      <c r="BX75" s="395">
        <f t="shared" si="29"/>
        <v>0</v>
      </c>
      <c r="BY75" s="395">
        <f t="shared" si="30"/>
        <v>1639.9499999999998</v>
      </c>
      <c r="BZ75" s="395">
        <f t="shared" si="31"/>
        <v>171.6</v>
      </c>
      <c r="CA75" s="395">
        <f t="shared" si="34"/>
        <v>224.24999999999997</v>
      </c>
      <c r="CB75" s="395">
        <f t="shared" si="35"/>
        <v>0</v>
      </c>
      <c r="CC75" s="399">
        <f t="shared" si="36"/>
        <v>57142.799999999996</v>
      </c>
    </row>
    <row r="76" spans="1:81" ht="15" hidden="1" x14ac:dyDescent="0.25">
      <c r="A76">
        <v>3302109</v>
      </c>
      <c r="B76">
        <v>2109</v>
      </c>
      <c r="C76" t="s">
        <v>249</v>
      </c>
      <c r="D76" s="406">
        <v>0</v>
      </c>
      <c r="E76" s="406">
        <v>0</v>
      </c>
      <c r="F76" s="406">
        <v>0</v>
      </c>
      <c r="G76" s="406">
        <v>7</v>
      </c>
      <c r="H76" s="406">
        <v>15</v>
      </c>
      <c r="I76" s="407">
        <v>0</v>
      </c>
      <c r="J76" s="407">
        <v>22</v>
      </c>
      <c r="K76" s="406">
        <v>0</v>
      </c>
      <c r="L76" s="406">
        <v>0</v>
      </c>
      <c r="M76" s="407">
        <v>0</v>
      </c>
      <c r="N76" s="406">
        <v>0</v>
      </c>
      <c r="O76" s="406">
        <v>0</v>
      </c>
      <c r="P76" s="406">
        <v>105</v>
      </c>
      <c r="Q76" s="406">
        <v>225</v>
      </c>
      <c r="R76" s="407">
        <v>330</v>
      </c>
      <c r="S76" s="406">
        <v>0</v>
      </c>
      <c r="T76" s="406">
        <v>0</v>
      </c>
      <c r="U76" s="406">
        <v>0</v>
      </c>
      <c r="V76" s="406">
        <v>0</v>
      </c>
      <c r="W76" s="407">
        <v>0</v>
      </c>
      <c r="X76" s="406">
        <v>8</v>
      </c>
      <c r="Y76" s="406">
        <v>120</v>
      </c>
      <c r="Z76" s="418">
        <v>0</v>
      </c>
      <c r="AA76" s="406">
        <v>0</v>
      </c>
      <c r="AB76" s="406">
        <v>0</v>
      </c>
      <c r="AC76" s="418">
        <v>0</v>
      </c>
      <c r="AD76" s="406">
        <v>4</v>
      </c>
      <c r="AE76" s="406">
        <v>60</v>
      </c>
      <c r="AF76" s="418">
        <v>0</v>
      </c>
      <c r="AG76" s="419">
        <v>0</v>
      </c>
      <c r="AH76" s="419">
        <v>0</v>
      </c>
      <c r="AI76" s="418">
        <v>0</v>
      </c>
      <c r="AJ76" s="419">
        <v>10</v>
      </c>
      <c r="AK76" s="419">
        <v>150</v>
      </c>
      <c r="AL76" s="418">
        <v>0</v>
      </c>
      <c r="AM76" s="406">
        <v>10</v>
      </c>
      <c r="AN76" s="406">
        <v>150</v>
      </c>
      <c r="AO76" s="418">
        <v>0</v>
      </c>
      <c r="AP76" s="418"/>
      <c r="AQ76" s="418"/>
      <c r="AR76" s="418">
        <f t="shared" si="32"/>
        <v>10</v>
      </c>
      <c r="AS76" s="419">
        <v>0</v>
      </c>
      <c r="AT76" s="419">
        <v>0</v>
      </c>
      <c r="AU76" s="418">
        <v>0</v>
      </c>
      <c r="AV76" s="418"/>
      <c r="AW76" s="418"/>
      <c r="AX76" s="419">
        <v>10</v>
      </c>
      <c r="AY76" s="419">
        <v>150</v>
      </c>
      <c r="AZ76" s="418">
        <v>0</v>
      </c>
      <c r="BA76" s="406">
        <v>10</v>
      </c>
      <c r="BB76" s="406">
        <v>150</v>
      </c>
      <c r="BC76" s="418">
        <v>0</v>
      </c>
      <c r="BD76" s="418"/>
      <c r="BE76" s="418">
        <f t="shared" si="33"/>
        <v>20</v>
      </c>
      <c r="BF76" s="419">
        <v>0</v>
      </c>
      <c r="BG76" s="419">
        <v>0</v>
      </c>
      <c r="BH76" s="406">
        <v>0</v>
      </c>
      <c r="BI76"/>
      <c r="BJ76"/>
      <c r="BK76"/>
      <c r="BL76"/>
      <c r="BM76"/>
      <c r="BN76"/>
      <c r="BO76"/>
      <c r="BP76" s="377"/>
      <c r="BQ76" s="395">
        <f t="shared" si="25"/>
        <v>26941.200000000001</v>
      </c>
      <c r="BR76" s="395">
        <f t="shared" si="15"/>
        <v>0</v>
      </c>
      <c r="BS76" s="395">
        <f t="shared" si="26"/>
        <v>0</v>
      </c>
      <c r="BT76" s="395">
        <f t="shared" si="27"/>
        <v>0</v>
      </c>
      <c r="BU76" s="395">
        <f t="shared" si="28"/>
        <v>0</v>
      </c>
      <c r="BV76" s="395">
        <f t="shared" si="16"/>
        <v>746.2</v>
      </c>
      <c r="BW76" s="395">
        <f t="shared" si="17"/>
        <v>0</v>
      </c>
      <c r="BX76" s="395">
        <f t="shared" si="29"/>
        <v>951.6</v>
      </c>
      <c r="BY76" s="395">
        <f t="shared" si="30"/>
        <v>0</v>
      </c>
      <c r="BZ76" s="395">
        <f t="shared" si="31"/>
        <v>62.4</v>
      </c>
      <c r="CA76" s="395">
        <f t="shared" si="34"/>
        <v>2242.5</v>
      </c>
      <c r="CB76" s="395">
        <f t="shared" si="35"/>
        <v>0</v>
      </c>
      <c r="CC76" s="399">
        <f t="shared" si="36"/>
        <v>30943.9</v>
      </c>
    </row>
    <row r="77" spans="1:81" ht="15" hidden="1" x14ac:dyDescent="0.25">
      <c r="A77">
        <v>3302110</v>
      </c>
      <c r="B77">
        <v>2110</v>
      </c>
      <c r="C77" t="s">
        <v>250</v>
      </c>
      <c r="D77" s="406">
        <v>0</v>
      </c>
      <c r="E77" s="406">
        <v>0</v>
      </c>
      <c r="F77" s="406">
        <v>0</v>
      </c>
      <c r="G77" s="406">
        <v>43</v>
      </c>
      <c r="H77" s="406">
        <v>32</v>
      </c>
      <c r="I77" s="407">
        <v>0</v>
      </c>
      <c r="J77" s="407">
        <v>75</v>
      </c>
      <c r="K77" s="406">
        <v>0</v>
      </c>
      <c r="L77" s="406">
        <v>0</v>
      </c>
      <c r="M77" s="407">
        <v>0</v>
      </c>
      <c r="N77" s="406">
        <v>0</v>
      </c>
      <c r="O77" s="406">
        <v>0</v>
      </c>
      <c r="P77" s="406">
        <v>645</v>
      </c>
      <c r="Q77" s="406">
        <v>480</v>
      </c>
      <c r="R77" s="407">
        <v>1125</v>
      </c>
      <c r="S77" s="406">
        <v>0</v>
      </c>
      <c r="T77" s="406">
        <v>0</v>
      </c>
      <c r="U77" s="406">
        <v>0</v>
      </c>
      <c r="V77" s="406">
        <v>0</v>
      </c>
      <c r="W77" s="407">
        <v>0</v>
      </c>
      <c r="X77" s="406">
        <v>6</v>
      </c>
      <c r="Y77" s="406">
        <v>90</v>
      </c>
      <c r="Z77" s="418">
        <v>0</v>
      </c>
      <c r="AA77" s="406">
        <v>3</v>
      </c>
      <c r="AB77" s="406">
        <v>45</v>
      </c>
      <c r="AC77" s="418">
        <v>0</v>
      </c>
      <c r="AD77" s="406">
        <v>44</v>
      </c>
      <c r="AE77" s="406">
        <v>660</v>
      </c>
      <c r="AF77" s="418">
        <v>0</v>
      </c>
      <c r="AG77" s="419">
        <v>0</v>
      </c>
      <c r="AH77" s="419">
        <v>0</v>
      </c>
      <c r="AI77" s="418">
        <v>0</v>
      </c>
      <c r="AJ77" s="419">
        <v>6</v>
      </c>
      <c r="AK77" s="419">
        <v>90</v>
      </c>
      <c r="AL77" s="418">
        <v>0</v>
      </c>
      <c r="AM77" s="406">
        <v>6</v>
      </c>
      <c r="AN77" s="406">
        <v>90</v>
      </c>
      <c r="AO77" s="418">
        <v>0</v>
      </c>
      <c r="AP77" s="418"/>
      <c r="AQ77" s="418"/>
      <c r="AR77" s="418">
        <f t="shared" si="32"/>
        <v>6</v>
      </c>
      <c r="AS77" s="419">
        <v>0</v>
      </c>
      <c r="AT77" s="419">
        <v>0</v>
      </c>
      <c r="AU77" s="418">
        <v>0</v>
      </c>
      <c r="AV77" s="418"/>
      <c r="AW77" s="418"/>
      <c r="AX77" s="419">
        <v>1</v>
      </c>
      <c r="AY77" s="419">
        <v>15</v>
      </c>
      <c r="AZ77" s="418">
        <v>0</v>
      </c>
      <c r="BA77" s="406">
        <v>1</v>
      </c>
      <c r="BB77" s="406">
        <v>15</v>
      </c>
      <c r="BC77" s="418">
        <v>0</v>
      </c>
      <c r="BD77" s="418"/>
      <c r="BE77" s="418">
        <f t="shared" si="33"/>
        <v>2</v>
      </c>
      <c r="BF77" s="419">
        <v>0</v>
      </c>
      <c r="BG77" s="419">
        <v>0</v>
      </c>
      <c r="BH77" s="406">
        <v>0</v>
      </c>
      <c r="BI77"/>
      <c r="BJ77"/>
      <c r="BK77"/>
      <c r="BL77"/>
      <c r="BM77"/>
      <c r="BN77"/>
      <c r="BO77"/>
      <c r="BP77" s="377"/>
      <c r="BQ77" s="395">
        <f t="shared" si="25"/>
        <v>91845</v>
      </c>
      <c r="BR77" s="395">
        <f t="shared" si="15"/>
        <v>0</v>
      </c>
      <c r="BS77" s="395">
        <f t="shared" si="26"/>
        <v>0</v>
      </c>
      <c r="BT77" s="395">
        <f t="shared" si="27"/>
        <v>0</v>
      </c>
      <c r="BU77" s="395">
        <f t="shared" si="28"/>
        <v>0</v>
      </c>
      <c r="BV77" s="395">
        <f t="shared" si="16"/>
        <v>74.62</v>
      </c>
      <c r="BW77" s="395">
        <f t="shared" si="17"/>
        <v>0</v>
      </c>
      <c r="BX77" s="395">
        <f t="shared" si="29"/>
        <v>713.69999999999993</v>
      </c>
      <c r="BY77" s="395">
        <f t="shared" si="30"/>
        <v>169.64999999999998</v>
      </c>
      <c r="BZ77" s="395">
        <f t="shared" si="31"/>
        <v>686.4</v>
      </c>
      <c r="CA77" s="395">
        <f t="shared" si="34"/>
        <v>1345.5</v>
      </c>
      <c r="CB77" s="395">
        <f t="shared" si="35"/>
        <v>0</v>
      </c>
      <c r="CC77" s="399">
        <f t="shared" si="36"/>
        <v>94834.869999999981</v>
      </c>
    </row>
    <row r="78" spans="1:81" ht="15" hidden="1" x14ac:dyDescent="0.25">
      <c r="A78">
        <v>3302115</v>
      </c>
      <c r="B78">
        <v>2115</v>
      </c>
      <c r="C78" t="s">
        <v>251</v>
      </c>
      <c r="D78" s="406">
        <v>0</v>
      </c>
      <c r="E78" s="406">
        <v>0</v>
      </c>
      <c r="F78" s="406">
        <v>0</v>
      </c>
      <c r="G78" s="406">
        <v>15</v>
      </c>
      <c r="H78" s="406">
        <v>17</v>
      </c>
      <c r="I78" s="407">
        <v>0</v>
      </c>
      <c r="J78" s="407">
        <v>32</v>
      </c>
      <c r="K78" s="406">
        <v>5</v>
      </c>
      <c r="L78" s="406">
        <v>9</v>
      </c>
      <c r="M78" s="407">
        <v>14</v>
      </c>
      <c r="N78" s="406">
        <v>0</v>
      </c>
      <c r="O78" s="406">
        <v>0</v>
      </c>
      <c r="P78" s="406">
        <v>225</v>
      </c>
      <c r="Q78" s="406">
        <v>255</v>
      </c>
      <c r="R78" s="407">
        <v>480</v>
      </c>
      <c r="S78" s="406">
        <v>0</v>
      </c>
      <c r="T78" s="406">
        <v>0</v>
      </c>
      <c r="U78" s="406">
        <v>75</v>
      </c>
      <c r="V78" s="406">
        <v>135</v>
      </c>
      <c r="W78" s="407">
        <v>210</v>
      </c>
      <c r="X78" s="406">
        <v>4</v>
      </c>
      <c r="Y78" s="406">
        <v>60</v>
      </c>
      <c r="Z78" s="418">
        <v>60</v>
      </c>
      <c r="AA78" s="406">
        <v>14</v>
      </c>
      <c r="AB78" s="406">
        <v>210</v>
      </c>
      <c r="AC78" s="418">
        <v>45</v>
      </c>
      <c r="AD78" s="406">
        <v>0</v>
      </c>
      <c r="AE78" s="406">
        <v>0</v>
      </c>
      <c r="AF78" s="418">
        <v>0</v>
      </c>
      <c r="AG78" s="419">
        <v>0</v>
      </c>
      <c r="AH78" s="419">
        <v>0</v>
      </c>
      <c r="AI78" s="418">
        <v>0</v>
      </c>
      <c r="AJ78" s="419">
        <v>12</v>
      </c>
      <c r="AK78" s="419">
        <v>180</v>
      </c>
      <c r="AL78" s="418">
        <v>30</v>
      </c>
      <c r="AM78" s="406">
        <v>12</v>
      </c>
      <c r="AN78" s="406">
        <v>180</v>
      </c>
      <c r="AO78" s="418">
        <v>30</v>
      </c>
      <c r="AP78" s="418"/>
      <c r="AQ78" s="418"/>
      <c r="AR78" s="418">
        <f t="shared" si="32"/>
        <v>12</v>
      </c>
      <c r="AS78" s="419">
        <v>0</v>
      </c>
      <c r="AT78" s="419">
        <v>0</v>
      </c>
      <c r="AU78" s="418">
        <v>0</v>
      </c>
      <c r="AV78" s="418"/>
      <c r="AW78" s="418"/>
      <c r="AX78" s="419">
        <v>0</v>
      </c>
      <c r="AY78" s="419">
        <v>0</v>
      </c>
      <c r="AZ78" s="418">
        <v>0</v>
      </c>
      <c r="BA78" s="406">
        <v>0</v>
      </c>
      <c r="BB78" s="406">
        <v>0</v>
      </c>
      <c r="BC78" s="418">
        <v>0</v>
      </c>
      <c r="BD78" s="418"/>
      <c r="BE78" s="418">
        <f t="shared" si="33"/>
        <v>0</v>
      </c>
      <c r="BF78" s="419">
        <v>0</v>
      </c>
      <c r="BG78" s="419">
        <v>0</v>
      </c>
      <c r="BH78" s="406">
        <v>0</v>
      </c>
      <c r="BI78"/>
      <c r="BJ78"/>
      <c r="BK78"/>
      <c r="BL78"/>
      <c r="BM78"/>
      <c r="BN78"/>
      <c r="BO78"/>
      <c r="BP78" s="377"/>
      <c r="BQ78" s="395">
        <f t="shared" si="25"/>
        <v>39187.200000000004</v>
      </c>
      <c r="BR78" s="395">
        <f t="shared" si="15"/>
        <v>17144.400000000001</v>
      </c>
      <c r="BS78" s="395">
        <f t="shared" si="26"/>
        <v>0</v>
      </c>
      <c r="BT78" s="395">
        <f t="shared" si="27"/>
        <v>0</v>
      </c>
      <c r="BU78" s="395">
        <f t="shared" si="28"/>
        <v>0</v>
      </c>
      <c r="BV78" s="395">
        <f t="shared" si="16"/>
        <v>0</v>
      </c>
      <c r="BW78" s="395">
        <f t="shared" si="17"/>
        <v>0</v>
      </c>
      <c r="BX78" s="395">
        <f t="shared" si="29"/>
        <v>951.6</v>
      </c>
      <c r="BY78" s="395">
        <f t="shared" si="30"/>
        <v>961.34999999999991</v>
      </c>
      <c r="BZ78" s="395">
        <f t="shared" si="31"/>
        <v>0</v>
      </c>
      <c r="CA78" s="395">
        <f t="shared" si="34"/>
        <v>2691</v>
      </c>
      <c r="CB78" s="395">
        <f t="shared" si="35"/>
        <v>0</v>
      </c>
      <c r="CC78" s="399">
        <f t="shared" si="36"/>
        <v>60935.55</v>
      </c>
    </row>
    <row r="79" spans="1:81" ht="15" hidden="1" x14ac:dyDescent="0.25">
      <c r="A79">
        <v>3302117</v>
      </c>
      <c r="B79">
        <v>2117</v>
      </c>
      <c r="C79" t="s">
        <v>252</v>
      </c>
      <c r="D79" s="406">
        <v>0</v>
      </c>
      <c r="E79" s="406">
        <v>0</v>
      </c>
      <c r="F79" s="406">
        <v>0</v>
      </c>
      <c r="G79" s="406">
        <v>22</v>
      </c>
      <c r="H79" s="406">
        <v>12</v>
      </c>
      <c r="I79" s="407">
        <v>0</v>
      </c>
      <c r="J79" s="407">
        <v>34</v>
      </c>
      <c r="K79" s="406">
        <v>0</v>
      </c>
      <c r="L79" s="406">
        <v>0</v>
      </c>
      <c r="M79" s="407">
        <v>0</v>
      </c>
      <c r="N79" s="406">
        <v>0</v>
      </c>
      <c r="O79" s="406">
        <v>0</v>
      </c>
      <c r="P79" s="406">
        <v>330</v>
      </c>
      <c r="Q79" s="406">
        <v>180</v>
      </c>
      <c r="R79" s="407">
        <v>510</v>
      </c>
      <c r="S79" s="406">
        <v>0</v>
      </c>
      <c r="T79" s="406">
        <v>0</v>
      </c>
      <c r="U79" s="406">
        <v>0</v>
      </c>
      <c r="V79" s="406">
        <v>0</v>
      </c>
      <c r="W79" s="407">
        <v>0</v>
      </c>
      <c r="X79" s="406">
        <v>1</v>
      </c>
      <c r="Y79" s="406">
        <v>15</v>
      </c>
      <c r="Z79" s="418">
        <v>0</v>
      </c>
      <c r="AA79" s="406">
        <v>2</v>
      </c>
      <c r="AB79" s="406">
        <v>30</v>
      </c>
      <c r="AC79" s="418">
        <v>0</v>
      </c>
      <c r="AD79" s="406">
        <v>29</v>
      </c>
      <c r="AE79" s="406">
        <v>435</v>
      </c>
      <c r="AF79" s="418">
        <v>0</v>
      </c>
      <c r="AG79" s="419">
        <v>0</v>
      </c>
      <c r="AH79" s="419">
        <v>0</v>
      </c>
      <c r="AI79" s="418">
        <v>0</v>
      </c>
      <c r="AJ79" s="419">
        <v>4</v>
      </c>
      <c r="AK79" s="419">
        <v>60</v>
      </c>
      <c r="AL79" s="418">
        <v>0</v>
      </c>
      <c r="AM79" s="406">
        <v>4</v>
      </c>
      <c r="AN79" s="406">
        <v>60</v>
      </c>
      <c r="AO79" s="418">
        <v>0</v>
      </c>
      <c r="AP79" s="418"/>
      <c r="AQ79" s="418"/>
      <c r="AR79" s="418">
        <f t="shared" si="32"/>
        <v>4</v>
      </c>
      <c r="AS79" s="419">
        <v>0</v>
      </c>
      <c r="AT79" s="419">
        <v>0</v>
      </c>
      <c r="AU79" s="418">
        <v>0</v>
      </c>
      <c r="AV79" s="418"/>
      <c r="AW79" s="418"/>
      <c r="AX79" s="419">
        <v>4</v>
      </c>
      <c r="AY79" s="419">
        <v>60</v>
      </c>
      <c r="AZ79" s="418">
        <v>0</v>
      </c>
      <c r="BA79" s="406">
        <v>4</v>
      </c>
      <c r="BB79" s="406">
        <v>60</v>
      </c>
      <c r="BC79" s="418">
        <v>0</v>
      </c>
      <c r="BD79" s="418"/>
      <c r="BE79" s="418">
        <f t="shared" si="33"/>
        <v>8</v>
      </c>
      <c r="BF79" s="419">
        <v>0</v>
      </c>
      <c r="BG79" s="419">
        <v>0</v>
      </c>
      <c r="BH79" s="406">
        <v>0</v>
      </c>
      <c r="BI79"/>
      <c r="BJ79"/>
      <c r="BK79"/>
      <c r="BL79"/>
      <c r="BM79"/>
      <c r="BN79"/>
      <c r="BO79"/>
      <c r="BP79" s="377"/>
      <c r="BQ79" s="395">
        <f t="shared" si="25"/>
        <v>41636.400000000001</v>
      </c>
      <c r="BR79" s="395">
        <f t="shared" si="15"/>
        <v>0</v>
      </c>
      <c r="BS79" s="395">
        <f t="shared" si="26"/>
        <v>0</v>
      </c>
      <c r="BT79" s="395">
        <f t="shared" si="27"/>
        <v>0</v>
      </c>
      <c r="BU79" s="395">
        <f t="shared" si="28"/>
        <v>0</v>
      </c>
      <c r="BV79" s="395">
        <f t="shared" si="16"/>
        <v>298.48</v>
      </c>
      <c r="BW79" s="395">
        <f t="shared" si="17"/>
        <v>0</v>
      </c>
      <c r="BX79" s="395">
        <f t="shared" si="29"/>
        <v>118.95</v>
      </c>
      <c r="BY79" s="395">
        <f t="shared" si="30"/>
        <v>113.1</v>
      </c>
      <c r="BZ79" s="395">
        <f t="shared" si="31"/>
        <v>452.40000000000003</v>
      </c>
      <c r="CA79" s="395">
        <f t="shared" si="34"/>
        <v>896.99999999999989</v>
      </c>
      <c r="CB79" s="395">
        <f t="shared" si="35"/>
        <v>0</v>
      </c>
      <c r="CC79" s="399">
        <f t="shared" si="36"/>
        <v>43516.33</v>
      </c>
    </row>
    <row r="80" spans="1:81" ht="15" hidden="1" x14ac:dyDescent="0.25">
      <c r="A80">
        <v>3302119</v>
      </c>
      <c r="B80">
        <v>2119</v>
      </c>
      <c r="C80" t="s">
        <v>253</v>
      </c>
      <c r="D80" s="406">
        <v>0</v>
      </c>
      <c r="E80" s="406">
        <v>0</v>
      </c>
      <c r="F80" s="406">
        <v>0</v>
      </c>
      <c r="G80" s="406">
        <v>9</v>
      </c>
      <c r="H80" s="406">
        <v>12</v>
      </c>
      <c r="I80" s="407">
        <v>0</v>
      </c>
      <c r="J80" s="407">
        <v>21</v>
      </c>
      <c r="K80" s="406">
        <v>0</v>
      </c>
      <c r="L80" s="406">
        <v>0</v>
      </c>
      <c r="M80" s="407">
        <v>0</v>
      </c>
      <c r="N80" s="406">
        <v>0</v>
      </c>
      <c r="O80" s="406">
        <v>0</v>
      </c>
      <c r="P80" s="406">
        <v>135</v>
      </c>
      <c r="Q80" s="406">
        <v>180</v>
      </c>
      <c r="R80" s="407">
        <v>315</v>
      </c>
      <c r="S80" s="406">
        <v>0</v>
      </c>
      <c r="T80" s="406">
        <v>0</v>
      </c>
      <c r="U80" s="406">
        <v>0</v>
      </c>
      <c r="V80" s="406">
        <v>0</v>
      </c>
      <c r="W80" s="407">
        <v>0</v>
      </c>
      <c r="X80" s="406">
        <v>3</v>
      </c>
      <c r="Y80" s="406">
        <v>45</v>
      </c>
      <c r="Z80" s="418">
        <v>0</v>
      </c>
      <c r="AA80" s="406">
        <v>1</v>
      </c>
      <c r="AB80" s="406">
        <v>15</v>
      </c>
      <c r="AC80" s="418">
        <v>0</v>
      </c>
      <c r="AD80" s="406">
        <v>4</v>
      </c>
      <c r="AE80" s="406">
        <v>60</v>
      </c>
      <c r="AF80" s="418">
        <v>0</v>
      </c>
      <c r="AG80" s="419">
        <v>0</v>
      </c>
      <c r="AH80" s="419">
        <v>0</v>
      </c>
      <c r="AI80" s="418">
        <v>0</v>
      </c>
      <c r="AJ80" s="419">
        <v>12</v>
      </c>
      <c r="AK80" s="419">
        <v>180</v>
      </c>
      <c r="AL80" s="418">
        <v>0</v>
      </c>
      <c r="AM80" s="406">
        <v>12</v>
      </c>
      <c r="AN80" s="406">
        <v>180</v>
      </c>
      <c r="AO80" s="418">
        <v>0</v>
      </c>
      <c r="AP80" s="418"/>
      <c r="AQ80" s="418"/>
      <c r="AR80" s="418">
        <f t="shared" si="32"/>
        <v>12</v>
      </c>
      <c r="AS80" s="419">
        <v>0</v>
      </c>
      <c r="AT80" s="419">
        <v>0</v>
      </c>
      <c r="AU80" s="418">
        <v>0</v>
      </c>
      <c r="AV80" s="418"/>
      <c r="AW80" s="418"/>
      <c r="AX80" s="419">
        <v>0</v>
      </c>
      <c r="AY80" s="419">
        <v>0</v>
      </c>
      <c r="AZ80" s="418">
        <v>0</v>
      </c>
      <c r="BA80" s="406">
        <v>0</v>
      </c>
      <c r="BB80" s="406">
        <v>0</v>
      </c>
      <c r="BC80" s="418">
        <v>0</v>
      </c>
      <c r="BD80" s="418"/>
      <c r="BE80" s="418">
        <f t="shared" si="33"/>
        <v>0</v>
      </c>
      <c r="BF80" s="419">
        <v>0</v>
      </c>
      <c r="BG80" s="419">
        <v>0</v>
      </c>
      <c r="BH80" s="406">
        <v>0</v>
      </c>
      <c r="BI80"/>
      <c r="BJ80"/>
      <c r="BK80"/>
      <c r="BL80"/>
      <c r="BM80"/>
      <c r="BN80"/>
      <c r="BO80"/>
      <c r="BP80" s="377"/>
      <c r="BQ80" s="395">
        <f t="shared" si="25"/>
        <v>25716.600000000002</v>
      </c>
      <c r="BR80" s="395">
        <f t="shared" si="15"/>
        <v>0</v>
      </c>
      <c r="BS80" s="395">
        <f t="shared" si="26"/>
        <v>0</v>
      </c>
      <c r="BT80" s="395">
        <f t="shared" si="27"/>
        <v>0</v>
      </c>
      <c r="BU80" s="395">
        <f t="shared" si="28"/>
        <v>0</v>
      </c>
      <c r="BV80" s="395">
        <f t="shared" si="16"/>
        <v>0</v>
      </c>
      <c r="BW80" s="395">
        <f t="shared" si="17"/>
        <v>0</v>
      </c>
      <c r="BX80" s="395">
        <f t="shared" si="29"/>
        <v>356.84999999999997</v>
      </c>
      <c r="BY80" s="395">
        <f t="shared" si="30"/>
        <v>56.55</v>
      </c>
      <c r="BZ80" s="395">
        <f t="shared" si="31"/>
        <v>62.4</v>
      </c>
      <c r="CA80" s="395">
        <f t="shared" si="34"/>
        <v>2691</v>
      </c>
      <c r="CB80" s="395">
        <f t="shared" si="35"/>
        <v>0</v>
      </c>
      <c r="CC80" s="399">
        <f t="shared" si="36"/>
        <v>28883.4</v>
      </c>
    </row>
    <row r="81" spans="1:81" ht="15" hidden="1" x14ac:dyDescent="0.25">
      <c r="A81">
        <v>3302121</v>
      </c>
      <c r="B81">
        <v>2121</v>
      </c>
      <c r="C81" t="s">
        <v>254</v>
      </c>
      <c r="D81" s="406">
        <v>0</v>
      </c>
      <c r="E81" s="406">
        <v>0</v>
      </c>
      <c r="F81" s="406">
        <v>0</v>
      </c>
      <c r="G81" s="406">
        <v>13</v>
      </c>
      <c r="H81" s="406">
        <v>14</v>
      </c>
      <c r="I81" s="407">
        <v>0</v>
      </c>
      <c r="J81" s="407">
        <v>27</v>
      </c>
      <c r="K81" s="406">
        <v>0</v>
      </c>
      <c r="L81" s="406">
        <v>1</v>
      </c>
      <c r="M81" s="407">
        <v>1</v>
      </c>
      <c r="N81" s="406">
        <v>0</v>
      </c>
      <c r="O81" s="406">
        <v>0</v>
      </c>
      <c r="P81" s="406">
        <v>195</v>
      </c>
      <c r="Q81" s="406">
        <v>210</v>
      </c>
      <c r="R81" s="407">
        <v>405</v>
      </c>
      <c r="S81" s="406">
        <v>0</v>
      </c>
      <c r="T81" s="406">
        <v>0</v>
      </c>
      <c r="U81" s="406">
        <v>0</v>
      </c>
      <c r="V81" s="406">
        <v>15</v>
      </c>
      <c r="W81" s="407">
        <v>15</v>
      </c>
      <c r="X81" s="406">
        <v>16</v>
      </c>
      <c r="Y81" s="406">
        <v>240</v>
      </c>
      <c r="Z81" s="418">
        <v>0</v>
      </c>
      <c r="AA81" s="406">
        <v>7</v>
      </c>
      <c r="AB81" s="406">
        <v>105</v>
      </c>
      <c r="AC81" s="418">
        <v>15</v>
      </c>
      <c r="AD81" s="406">
        <v>0</v>
      </c>
      <c r="AE81" s="406">
        <v>0</v>
      </c>
      <c r="AF81" s="418">
        <v>0</v>
      </c>
      <c r="AG81" s="419">
        <v>0</v>
      </c>
      <c r="AH81" s="419">
        <v>0</v>
      </c>
      <c r="AI81" s="418">
        <v>0</v>
      </c>
      <c r="AJ81" s="419">
        <v>16</v>
      </c>
      <c r="AK81" s="419">
        <v>240</v>
      </c>
      <c r="AL81" s="418">
        <v>0</v>
      </c>
      <c r="AM81" s="406">
        <v>16</v>
      </c>
      <c r="AN81" s="406">
        <v>240</v>
      </c>
      <c r="AO81" s="418">
        <v>0</v>
      </c>
      <c r="AP81" s="418"/>
      <c r="AQ81" s="418"/>
      <c r="AR81" s="418">
        <f t="shared" si="32"/>
        <v>16</v>
      </c>
      <c r="AS81" s="419">
        <v>0</v>
      </c>
      <c r="AT81" s="419">
        <v>0</v>
      </c>
      <c r="AU81" s="418">
        <v>0</v>
      </c>
      <c r="AV81" s="418"/>
      <c r="AW81" s="418"/>
      <c r="AX81" s="419">
        <v>16</v>
      </c>
      <c r="AY81" s="419">
        <v>240</v>
      </c>
      <c r="AZ81" s="418">
        <v>0</v>
      </c>
      <c r="BA81" s="406">
        <v>16</v>
      </c>
      <c r="BB81" s="406">
        <v>240</v>
      </c>
      <c r="BC81" s="418">
        <v>0</v>
      </c>
      <c r="BD81" s="418"/>
      <c r="BE81" s="418">
        <f t="shared" si="33"/>
        <v>32</v>
      </c>
      <c r="BF81" s="419">
        <v>0</v>
      </c>
      <c r="BG81" s="419">
        <v>0</v>
      </c>
      <c r="BH81" s="406">
        <v>0</v>
      </c>
      <c r="BI81"/>
      <c r="BJ81"/>
      <c r="BK81"/>
      <c r="BL81"/>
      <c r="BM81"/>
      <c r="BN81"/>
      <c r="BO81"/>
      <c r="BP81" s="377"/>
      <c r="BQ81" s="395">
        <f t="shared" si="25"/>
        <v>33064.200000000004</v>
      </c>
      <c r="BR81" s="395">
        <f t="shared" si="15"/>
        <v>1224.6000000000001</v>
      </c>
      <c r="BS81" s="395">
        <f t="shared" si="26"/>
        <v>0</v>
      </c>
      <c r="BT81" s="395">
        <f t="shared" si="27"/>
        <v>0</v>
      </c>
      <c r="BU81" s="395">
        <f t="shared" si="28"/>
        <v>0</v>
      </c>
      <c r="BV81" s="395">
        <f t="shared" si="16"/>
        <v>1193.92</v>
      </c>
      <c r="BW81" s="395">
        <f t="shared" si="17"/>
        <v>0</v>
      </c>
      <c r="BX81" s="395">
        <f t="shared" si="29"/>
        <v>1903.2</v>
      </c>
      <c r="BY81" s="395">
        <f t="shared" si="30"/>
        <v>452.4</v>
      </c>
      <c r="BZ81" s="395">
        <f t="shared" si="31"/>
        <v>0</v>
      </c>
      <c r="CA81" s="395">
        <f t="shared" si="34"/>
        <v>3587.9999999999995</v>
      </c>
      <c r="CB81" s="395">
        <f t="shared" si="35"/>
        <v>0</v>
      </c>
      <c r="CC81" s="399">
        <f t="shared" si="36"/>
        <v>41426.32</v>
      </c>
    </row>
    <row r="82" spans="1:81" ht="15" hidden="1" x14ac:dyDescent="0.25">
      <c r="A82">
        <v>3302122</v>
      </c>
      <c r="B82">
        <v>2122</v>
      </c>
      <c r="C82" t="s">
        <v>255</v>
      </c>
      <c r="D82" s="406">
        <v>0</v>
      </c>
      <c r="E82" s="406">
        <v>0</v>
      </c>
      <c r="F82" s="406">
        <v>0</v>
      </c>
      <c r="G82" s="406">
        <v>43</v>
      </c>
      <c r="H82" s="406">
        <v>22</v>
      </c>
      <c r="I82" s="407">
        <v>0</v>
      </c>
      <c r="J82" s="407">
        <v>65</v>
      </c>
      <c r="K82" s="406">
        <v>1</v>
      </c>
      <c r="L82" s="406">
        <v>3</v>
      </c>
      <c r="M82" s="407">
        <v>4</v>
      </c>
      <c r="N82" s="406">
        <v>0</v>
      </c>
      <c r="O82" s="406">
        <v>0</v>
      </c>
      <c r="P82" s="406">
        <v>645</v>
      </c>
      <c r="Q82" s="406">
        <v>330</v>
      </c>
      <c r="R82" s="407">
        <v>975</v>
      </c>
      <c r="S82" s="406">
        <v>0</v>
      </c>
      <c r="T82" s="406">
        <v>0</v>
      </c>
      <c r="U82" s="406">
        <v>15</v>
      </c>
      <c r="V82" s="406">
        <v>45</v>
      </c>
      <c r="W82" s="407">
        <v>60</v>
      </c>
      <c r="X82" s="406">
        <v>0</v>
      </c>
      <c r="Y82" s="406">
        <v>0</v>
      </c>
      <c r="Z82" s="418">
        <v>0</v>
      </c>
      <c r="AA82" s="406">
        <v>9</v>
      </c>
      <c r="AB82" s="406">
        <v>135</v>
      </c>
      <c r="AC82" s="418">
        <v>15</v>
      </c>
      <c r="AD82" s="406">
        <v>38</v>
      </c>
      <c r="AE82" s="406">
        <v>570</v>
      </c>
      <c r="AF82" s="418">
        <v>15</v>
      </c>
      <c r="AG82" s="419">
        <v>0</v>
      </c>
      <c r="AH82" s="419">
        <v>0</v>
      </c>
      <c r="AI82" s="418">
        <v>0</v>
      </c>
      <c r="AJ82" s="419">
        <v>15</v>
      </c>
      <c r="AK82" s="419">
        <v>225</v>
      </c>
      <c r="AL82" s="418">
        <v>30</v>
      </c>
      <c r="AM82" s="406">
        <v>15</v>
      </c>
      <c r="AN82" s="406">
        <v>225</v>
      </c>
      <c r="AO82" s="418">
        <v>30</v>
      </c>
      <c r="AP82" s="418"/>
      <c r="AQ82" s="418"/>
      <c r="AR82" s="418">
        <f t="shared" si="32"/>
        <v>15</v>
      </c>
      <c r="AS82" s="419">
        <v>0</v>
      </c>
      <c r="AT82" s="419">
        <v>0</v>
      </c>
      <c r="AU82" s="418">
        <v>0</v>
      </c>
      <c r="AV82" s="418"/>
      <c r="AW82" s="418"/>
      <c r="AX82" s="419">
        <v>15</v>
      </c>
      <c r="AY82" s="419">
        <v>225</v>
      </c>
      <c r="AZ82" s="418">
        <v>30</v>
      </c>
      <c r="BA82" s="406">
        <v>15</v>
      </c>
      <c r="BB82" s="406">
        <v>225</v>
      </c>
      <c r="BC82" s="418">
        <v>30</v>
      </c>
      <c r="BD82" s="418"/>
      <c r="BE82" s="418">
        <f t="shared" si="33"/>
        <v>30</v>
      </c>
      <c r="BF82" s="419">
        <v>0</v>
      </c>
      <c r="BG82" s="419">
        <v>0</v>
      </c>
      <c r="BH82" s="406">
        <v>0</v>
      </c>
      <c r="BI82"/>
      <c r="BJ82"/>
      <c r="BK82"/>
      <c r="BL82"/>
      <c r="BM82"/>
      <c r="BN82"/>
      <c r="BO82"/>
      <c r="BP82" s="377"/>
      <c r="BQ82" s="395">
        <f t="shared" si="25"/>
        <v>79599</v>
      </c>
      <c r="BR82" s="395">
        <f t="shared" si="15"/>
        <v>4898.4000000000005</v>
      </c>
      <c r="BS82" s="395">
        <f t="shared" si="26"/>
        <v>0</v>
      </c>
      <c r="BT82" s="395">
        <f t="shared" si="27"/>
        <v>0</v>
      </c>
      <c r="BU82" s="395">
        <f t="shared" si="28"/>
        <v>0</v>
      </c>
      <c r="BV82" s="395">
        <f t="shared" si="16"/>
        <v>970.06000000000006</v>
      </c>
      <c r="BW82" s="395">
        <f t="shared" si="17"/>
        <v>372.84</v>
      </c>
      <c r="BX82" s="395">
        <f t="shared" si="29"/>
        <v>0</v>
      </c>
      <c r="BY82" s="395">
        <f t="shared" si="30"/>
        <v>565.5</v>
      </c>
      <c r="BZ82" s="395">
        <f t="shared" si="31"/>
        <v>608.4</v>
      </c>
      <c r="CA82" s="395">
        <f t="shared" si="34"/>
        <v>3363.7499999999995</v>
      </c>
      <c r="CB82" s="395">
        <f t="shared" si="35"/>
        <v>0</v>
      </c>
      <c r="CC82" s="399">
        <f t="shared" si="36"/>
        <v>90377.949999999983</v>
      </c>
    </row>
    <row r="83" spans="1:81" ht="15" hidden="1" x14ac:dyDescent="0.25">
      <c r="A83">
        <v>3302127</v>
      </c>
      <c r="B83">
        <v>2127</v>
      </c>
      <c r="C83" t="s">
        <v>256</v>
      </c>
      <c r="D83" s="406">
        <v>0</v>
      </c>
      <c r="E83" s="406">
        <v>0</v>
      </c>
      <c r="F83" s="406">
        <v>0</v>
      </c>
      <c r="G83" s="406">
        <v>15</v>
      </c>
      <c r="H83" s="406">
        <v>26</v>
      </c>
      <c r="I83" s="407">
        <v>0</v>
      </c>
      <c r="J83" s="407">
        <v>41</v>
      </c>
      <c r="K83" s="406">
        <v>1</v>
      </c>
      <c r="L83" s="406">
        <v>5</v>
      </c>
      <c r="M83" s="407">
        <v>6</v>
      </c>
      <c r="N83" s="406">
        <v>0</v>
      </c>
      <c r="O83" s="406">
        <v>0</v>
      </c>
      <c r="P83" s="406">
        <v>225</v>
      </c>
      <c r="Q83" s="406">
        <v>390</v>
      </c>
      <c r="R83" s="407">
        <v>615</v>
      </c>
      <c r="S83" s="406">
        <v>0</v>
      </c>
      <c r="T83" s="406">
        <v>0</v>
      </c>
      <c r="U83" s="406">
        <v>15</v>
      </c>
      <c r="V83" s="406">
        <v>75</v>
      </c>
      <c r="W83" s="407">
        <v>90</v>
      </c>
      <c r="X83" s="406">
        <v>7</v>
      </c>
      <c r="Y83" s="406">
        <v>105</v>
      </c>
      <c r="Z83" s="418">
        <v>0</v>
      </c>
      <c r="AA83" s="406">
        <v>19</v>
      </c>
      <c r="AB83" s="406">
        <v>285</v>
      </c>
      <c r="AC83" s="418">
        <v>30</v>
      </c>
      <c r="AD83" s="406">
        <v>14</v>
      </c>
      <c r="AE83" s="406">
        <v>210</v>
      </c>
      <c r="AF83" s="418">
        <v>45</v>
      </c>
      <c r="AG83" s="419">
        <v>0</v>
      </c>
      <c r="AH83" s="419">
        <v>0</v>
      </c>
      <c r="AI83" s="418">
        <v>0</v>
      </c>
      <c r="AJ83" s="419">
        <v>15</v>
      </c>
      <c r="AK83" s="419">
        <v>225</v>
      </c>
      <c r="AL83" s="418">
        <v>15</v>
      </c>
      <c r="AM83" s="406">
        <v>15</v>
      </c>
      <c r="AN83" s="406">
        <v>225</v>
      </c>
      <c r="AO83" s="418">
        <v>15</v>
      </c>
      <c r="AP83" s="418"/>
      <c r="AQ83" s="418"/>
      <c r="AR83" s="418">
        <f t="shared" si="32"/>
        <v>15</v>
      </c>
      <c r="AS83" s="419">
        <v>0</v>
      </c>
      <c r="AT83" s="419">
        <v>0</v>
      </c>
      <c r="AU83" s="418">
        <v>0</v>
      </c>
      <c r="AV83" s="418"/>
      <c r="AW83" s="418"/>
      <c r="AX83" s="419">
        <v>15</v>
      </c>
      <c r="AY83" s="419">
        <v>225</v>
      </c>
      <c r="AZ83" s="418">
        <v>15</v>
      </c>
      <c r="BA83" s="406">
        <v>15</v>
      </c>
      <c r="BB83" s="406">
        <v>225</v>
      </c>
      <c r="BC83" s="418">
        <v>15</v>
      </c>
      <c r="BD83" s="418"/>
      <c r="BE83" s="418">
        <f t="shared" si="33"/>
        <v>30</v>
      </c>
      <c r="BF83" s="419">
        <v>0</v>
      </c>
      <c r="BG83" s="419">
        <v>1</v>
      </c>
      <c r="BH83" s="406">
        <v>1</v>
      </c>
      <c r="BI83"/>
      <c r="BJ83"/>
      <c r="BK83"/>
      <c r="BL83"/>
      <c r="BM83"/>
      <c r="BN83"/>
      <c r="BO83"/>
      <c r="BP83" s="377"/>
      <c r="BQ83" s="395">
        <f t="shared" si="25"/>
        <v>50208.6</v>
      </c>
      <c r="BR83" s="395">
        <f t="shared" si="15"/>
        <v>7347.6</v>
      </c>
      <c r="BS83" s="395">
        <f t="shared" si="26"/>
        <v>0</v>
      </c>
      <c r="BT83" s="395">
        <f t="shared" si="27"/>
        <v>0</v>
      </c>
      <c r="BU83" s="395">
        <f t="shared" si="28"/>
        <v>0</v>
      </c>
      <c r="BV83" s="395">
        <f t="shared" si="16"/>
        <v>1044.68</v>
      </c>
      <c r="BW83" s="395">
        <f t="shared" si="17"/>
        <v>186.42</v>
      </c>
      <c r="BX83" s="395">
        <f t="shared" si="29"/>
        <v>832.65</v>
      </c>
      <c r="BY83" s="395">
        <f t="shared" si="30"/>
        <v>1187.55</v>
      </c>
      <c r="BZ83" s="395">
        <f t="shared" si="31"/>
        <v>265.2</v>
      </c>
      <c r="CA83" s="395">
        <f t="shared" si="34"/>
        <v>3363.7499999999995</v>
      </c>
      <c r="CB83" s="395">
        <f t="shared" si="35"/>
        <v>975</v>
      </c>
      <c r="CC83" s="399">
        <f t="shared" si="36"/>
        <v>65411.45</v>
      </c>
    </row>
    <row r="84" spans="1:81" ht="15" hidden="1" x14ac:dyDescent="0.25">
      <c r="A84">
        <v>3302132</v>
      </c>
      <c r="B84">
        <v>2132</v>
      </c>
      <c r="C84" t="s">
        <v>257</v>
      </c>
      <c r="D84" s="406">
        <v>0</v>
      </c>
      <c r="E84" s="406">
        <v>0</v>
      </c>
      <c r="F84" s="406">
        <v>0</v>
      </c>
      <c r="G84" s="406">
        <v>15</v>
      </c>
      <c r="H84" s="406">
        <v>32</v>
      </c>
      <c r="I84" s="407">
        <v>0</v>
      </c>
      <c r="J84" s="407">
        <v>47</v>
      </c>
      <c r="K84" s="406">
        <v>0</v>
      </c>
      <c r="L84" s="406">
        <v>0</v>
      </c>
      <c r="M84" s="407">
        <v>0</v>
      </c>
      <c r="N84" s="406">
        <v>0</v>
      </c>
      <c r="O84" s="406">
        <v>0</v>
      </c>
      <c r="P84" s="406">
        <v>225</v>
      </c>
      <c r="Q84" s="406">
        <v>480</v>
      </c>
      <c r="R84" s="407">
        <v>705</v>
      </c>
      <c r="S84" s="406">
        <v>0</v>
      </c>
      <c r="T84" s="406">
        <v>0</v>
      </c>
      <c r="U84" s="406">
        <v>0</v>
      </c>
      <c r="V84" s="406">
        <v>0</v>
      </c>
      <c r="W84" s="407">
        <v>0</v>
      </c>
      <c r="X84" s="406">
        <v>0</v>
      </c>
      <c r="Y84" s="406">
        <v>0</v>
      </c>
      <c r="Z84" s="418">
        <v>0</v>
      </c>
      <c r="AA84" s="406">
        <v>12</v>
      </c>
      <c r="AB84" s="406">
        <v>180</v>
      </c>
      <c r="AC84" s="418">
        <v>0</v>
      </c>
      <c r="AD84" s="406">
        <v>34</v>
      </c>
      <c r="AE84" s="406">
        <v>510</v>
      </c>
      <c r="AF84" s="418">
        <v>0</v>
      </c>
      <c r="AG84" s="419">
        <v>0</v>
      </c>
      <c r="AH84" s="419">
        <v>0</v>
      </c>
      <c r="AI84" s="418">
        <v>0</v>
      </c>
      <c r="AJ84" s="419">
        <v>16</v>
      </c>
      <c r="AK84" s="419">
        <v>240</v>
      </c>
      <c r="AL84" s="418">
        <v>0</v>
      </c>
      <c r="AM84" s="406">
        <v>16</v>
      </c>
      <c r="AN84" s="406">
        <v>240</v>
      </c>
      <c r="AO84" s="418">
        <v>0</v>
      </c>
      <c r="AP84" s="418"/>
      <c r="AQ84" s="418"/>
      <c r="AR84" s="418">
        <f t="shared" si="32"/>
        <v>16</v>
      </c>
      <c r="AS84" s="419">
        <v>0</v>
      </c>
      <c r="AT84" s="419">
        <v>0</v>
      </c>
      <c r="AU84" s="418">
        <v>0</v>
      </c>
      <c r="AV84" s="418"/>
      <c r="AW84" s="418"/>
      <c r="AX84" s="419">
        <v>0</v>
      </c>
      <c r="AY84" s="419">
        <v>0</v>
      </c>
      <c r="AZ84" s="418">
        <v>0</v>
      </c>
      <c r="BA84" s="406">
        <v>0</v>
      </c>
      <c r="BB84" s="406">
        <v>0</v>
      </c>
      <c r="BC84" s="418">
        <v>0</v>
      </c>
      <c r="BD84" s="418"/>
      <c r="BE84" s="418">
        <f t="shared" si="33"/>
        <v>0</v>
      </c>
      <c r="BF84" s="419">
        <v>0</v>
      </c>
      <c r="BG84" s="419">
        <v>0</v>
      </c>
      <c r="BH84" s="406">
        <v>0</v>
      </c>
      <c r="BI84"/>
      <c r="BJ84"/>
      <c r="BK84"/>
      <c r="BL84"/>
      <c r="BM84"/>
      <c r="BN84"/>
      <c r="BO84"/>
      <c r="BP84" s="377"/>
      <c r="BQ84" s="395">
        <f t="shared" si="25"/>
        <v>57556.200000000004</v>
      </c>
      <c r="BR84" s="395">
        <f t="shared" si="15"/>
        <v>0</v>
      </c>
      <c r="BS84" s="395">
        <f t="shared" si="26"/>
        <v>0</v>
      </c>
      <c r="BT84" s="395">
        <f t="shared" si="27"/>
        <v>0</v>
      </c>
      <c r="BU84" s="395">
        <f t="shared" si="28"/>
        <v>0</v>
      </c>
      <c r="BV84" s="395">
        <f t="shared" si="16"/>
        <v>0</v>
      </c>
      <c r="BW84" s="395">
        <f t="shared" si="17"/>
        <v>0</v>
      </c>
      <c r="BX84" s="395">
        <f t="shared" si="29"/>
        <v>0</v>
      </c>
      <c r="BY84" s="395">
        <f t="shared" si="30"/>
        <v>678.59999999999991</v>
      </c>
      <c r="BZ84" s="395">
        <f t="shared" si="31"/>
        <v>530.4</v>
      </c>
      <c r="CA84" s="395">
        <f t="shared" si="34"/>
        <v>3587.9999999999995</v>
      </c>
      <c r="CB84" s="395">
        <f t="shared" si="35"/>
        <v>0</v>
      </c>
      <c r="CC84" s="399">
        <f t="shared" si="36"/>
        <v>62353.200000000004</v>
      </c>
    </row>
    <row r="85" spans="1:81" ht="15" hidden="1" x14ac:dyDescent="0.25">
      <c r="A85">
        <v>3302136</v>
      </c>
      <c r="B85">
        <v>2136</v>
      </c>
      <c r="C85" t="s">
        <v>258</v>
      </c>
      <c r="D85" s="406">
        <v>0</v>
      </c>
      <c r="E85" s="406">
        <v>0</v>
      </c>
      <c r="F85" s="406">
        <v>0</v>
      </c>
      <c r="G85" s="406">
        <v>15</v>
      </c>
      <c r="H85" s="406">
        <v>18</v>
      </c>
      <c r="I85" s="407">
        <v>0</v>
      </c>
      <c r="J85" s="407">
        <v>33</v>
      </c>
      <c r="K85" s="406">
        <v>4</v>
      </c>
      <c r="L85" s="406">
        <v>9</v>
      </c>
      <c r="M85" s="407">
        <v>13</v>
      </c>
      <c r="N85" s="406">
        <v>0</v>
      </c>
      <c r="O85" s="406">
        <v>0</v>
      </c>
      <c r="P85" s="406">
        <v>225</v>
      </c>
      <c r="Q85" s="406">
        <v>270</v>
      </c>
      <c r="R85" s="407">
        <v>495</v>
      </c>
      <c r="S85" s="406">
        <v>0</v>
      </c>
      <c r="T85" s="406">
        <v>0</v>
      </c>
      <c r="U85" s="406">
        <v>60</v>
      </c>
      <c r="V85" s="406">
        <v>135</v>
      </c>
      <c r="W85" s="407">
        <v>195</v>
      </c>
      <c r="X85" s="406">
        <v>9</v>
      </c>
      <c r="Y85" s="406">
        <v>135</v>
      </c>
      <c r="Z85" s="418">
        <v>30</v>
      </c>
      <c r="AA85" s="406">
        <v>2</v>
      </c>
      <c r="AB85" s="406">
        <v>30</v>
      </c>
      <c r="AC85" s="418">
        <v>0</v>
      </c>
      <c r="AD85" s="406">
        <v>12</v>
      </c>
      <c r="AE85" s="406">
        <v>180</v>
      </c>
      <c r="AF85" s="418">
        <v>90</v>
      </c>
      <c r="AG85" s="419">
        <v>0</v>
      </c>
      <c r="AH85" s="419">
        <v>0</v>
      </c>
      <c r="AI85" s="418">
        <v>0</v>
      </c>
      <c r="AJ85" s="419">
        <v>11</v>
      </c>
      <c r="AK85" s="419">
        <v>165</v>
      </c>
      <c r="AL85" s="418">
        <v>45</v>
      </c>
      <c r="AM85" s="406">
        <v>11</v>
      </c>
      <c r="AN85" s="406">
        <v>165</v>
      </c>
      <c r="AO85" s="418">
        <v>45</v>
      </c>
      <c r="AP85" s="418"/>
      <c r="AQ85" s="418"/>
      <c r="AR85" s="418">
        <f t="shared" si="32"/>
        <v>11</v>
      </c>
      <c r="AS85" s="419">
        <v>0</v>
      </c>
      <c r="AT85" s="419">
        <v>0</v>
      </c>
      <c r="AU85" s="418">
        <v>0</v>
      </c>
      <c r="AV85" s="418"/>
      <c r="AW85" s="418"/>
      <c r="AX85" s="419">
        <v>11</v>
      </c>
      <c r="AY85" s="419">
        <v>165</v>
      </c>
      <c r="AZ85" s="418">
        <v>45</v>
      </c>
      <c r="BA85" s="406">
        <v>11</v>
      </c>
      <c r="BB85" s="406">
        <v>165</v>
      </c>
      <c r="BC85" s="418">
        <v>45</v>
      </c>
      <c r="BD85" s="418"/>
      <c r="BE85" s="418">
        <f t="shared" si="33"/>
        <v>22</v>
      </c>
      <c r="BF85" s="419">
        <v>0</v>
      </c>
      <c r="BG85" s="419">
        <v>0</v>
      </c>
      <c r="BH85" s="406">
        <v>0</v>
      </c>
      <c r="BI85"/>
      <c r="BJ85"/>
      <c r="BK85"/>
      <c r="BL85"/>
      <c r="BM85"/>
      <c r="BN85"/>
      <c r="BO85"/>
      <c r="BP85" s="377"/>
      <c r="BQ85" s="395">
        <f t="shared" si="25"/>
        <v>40411.800000000003</v>
      </c>
      <c r="BR85" s="395">
        <f t="shared" si="15"/>
        <v>15919.800000000001</v>
      </c>
      <c r="BS85" s="395">
        <f t="shared" si="26"/>
        <v>0</v>
      </c>
      <c r="BT85" s="395">
        <f t="shared" si="27"/>
        <v>0</v>
      </c>
      <c r="BU85" s="395">
        <f t="shared" si="28"/>
        <v>0</v>
      </c>
      <c r="BV85" s="395">
        <f t="shared" si="16"/>
        <v>596.96</v>
      </c>
      <c r="BW85" s="395">
        <f t="shared" si="17"/>
        <v>559.26</v>
      </c>
      <c r="BX85" s="395">
        <f t="shared" si="29"/>
        <v>1308.45</v>
      </c>
      <c r="BY85" s="395">
        <f t="shared" si="30"/>
        <v>113.1</v>
      </c>
      <c r="BZ85" s="395">
        <f t="shared" si="31"/>
        <v>280.8</v>
      </c>
      <c r="CA85" s="395">
        <f t="shared" si="34"/>
        <v>2466.75</v>
      </c>
      <c r="CB85" s="395">
        <f t="shared" si="35"/>
        <v>0</v>
      </c>
      <c r="CC85" s="399">
        <f t="shared" si="36"/>
        <v>61656.920000000006</v>
      </c>
    </row>
    <row r="86" spans="1:81" ht="15" hidden="1" x14ac:dyDescent="0.25">
      <c r="A86">
        <v>3302138</v>
      </c>
      <c r="B86">
        <v>2138</v>
      </c>
      <c r="C86" t="s">
        <v>259</v>
      </c>
      <c r="D86" s="406">
        <v>0</v>
      </c>
      <c r="E86" s="406">
        <v>0</v>
      </c>
      <c r="F86" s="406">
        <v>0</v>
      </c>
      <c r="G86" s="406">
        <v>23</v>
      </c>
      <c r="H86" s="406">
        <v>16</v>
      </c>
      <c r="I86" s="407">
        <v>0</v>
      </c>
      <c r="J86" s="407">
        <v>39</v>
      </c>
      <c r="K86" s="406">
        <v>5</v>
      </c>
      <c r="L86" s="406">
        <v>3</v>
      </c>
      <c r="M86" s="407">
        <v>8</v>
      </c>
      <c r="N86" s="406">
        <v>0</v>
      </c>
      <c r="O86" s="406">
        <v>0</v>
      </c>
      <c r="P86" s="406">
        <v>345</v>
      </c>
      <c r="Q86" s="406">
        <v>240</v>
      </c>
      <c r="R86" s="407">
        <v>585</v>
      </c>
      <c r="S86" s="406">
        <v>0</v>
      </c>
      <c r="T86" s="406">
        <v>0</v>
      </c>
      <c r="U86" s="406">
        <v>75</v>
      </c>
      <c r="V86" s="406">
        <v>45</v>
      </c>
      <c r="W86" s="407">
        <v>120</v>
      </c>
      <c r="X86" s="406">
        <v>0</v>
      </c>
      <c r="Y86" s="406">
        <v>0</v>
      </c>
      <c r="Z86" s="418">
        <v>0</v>
      </c>
      <c r="AA86" s="406">
        <v>0</v>
      </c>
      <c r="AB86" s="406">
        <v>0</v>
      </c>
      <c r="AC86" s="418">
        <v>0</v>
      </c>
      <c r="AD86" s="406">
        <v>7</v>
      </c>
      <c r="AE86" s="406">
        <v>105</v>
      </c>
      <c r="AF86" s="418">
        <v>0</v>
      </c>
      <c r="AG86" s="419">
        <v>0</v>
      </c>
      <c r="AH86" s="419">
        <v>0</v>
      </c>
      <c r="AI86" s="418">
        <v>0</v>
      </c>
      <c r="AJ86" s="419">
        <v>9</v>
      </c>
      <c r="AK86" s="419">
        <v>135</v>
      </c>
      <c r="AL86" s="418">
        <v>90</v>
      </c>
      <c r="AM86" s="406">
        <v>9</v>
      </c>
      <c r="AN86" s="406">
        <v>135</v>
      </c>
      <c r="AO86" s="418">
        <v>90</v>
      </c>
      <c r="AP86" s="418"/>
      <c r="AQ86" s="418"/>
      <c r="AR86" s="418">
        <f t="shared" si="32"/>
        <v>9</v>
      </c>
      <c r="AS86" s="419">
        <v>0</v>
      </c>
      <c r="AT86" s="419">
        <v>0</v>
      </c>
      <c r="AU86" s="418">
        <v>0</v>
      </c>
      <c r="AV86" s="418"/>
      <c r="AW86" s="418"/>
      <c r="AX86" s="419">
        <v>9</v>
      </c>
      <c r="AY86" s="419">
        <v>135</v>
      </c>
      <c r="AZ86" s="418">
        <v>90</v>
      </c>
      <c r="BA86" s="406">
        <v>9</v>
      </c>
      <c r="BB86" s="406">
        <v>135</v>
      </c>
      <c r="BC86" s="418">
        <v>90</v>
      </c>
      <c r="BD86" s="418"/>
      <c r="BE86" s="418">
        <f t="shared" si="33"/>
        <v>18</v>
      </c>
      <c r="BF86" s="419">
        <v>0</v>
      </c>
      <c r="BG86" s="419">
        <v>0</v>
      </c>
      <c r="BH86" s="406">
        <v>0</v>
      </c>
      <c r="BI86"/>
      <c r="BJ86"/>
      <c r="BK86"/>
      <c r="BL86"/>
      <c r="BM86"/>
      <c r="BN86"/>
      <c r="BO86"/>
      <c r="BP86" s="377"/>
      <c r="BQ86" s="395">
        <f t="shared" si="25"/>
        <v>47759.4</v>
      </c>
      <c r="BR86" s="395">
        <f t="shared" si="15"/>
        <v>9796.8000000000011</v>
      </c>
      <c r="BS86" s="395">
        <f t="shared" si="26"/>
        <v>0</v>
      </c>
      <c r="BT86" s="395">
        <f t="shared" si="27"/>
        <v>0</v>
      </c>
      <c r="BU86" s="395">
        <f t="shared" si="28"/>
        <v>0</v>
      </c>
      <c r="BV86" s="395">
        <f t="shared" si="16"/>
        <v>223.86</v>
      </c>
      <c r="BW86" s="395">
        <f t="shared" si="17"/>
        <v>1118.52</v>
      </c>
      <c r="BX86" s="395">
        <f t="shared" si="29"/>
        <v>0</v>
      </c>
      <c r="BY86" s="395">
        <f t="shared" si="30"/>
        <v>0</v>
      </c>
      <c r="BZ86" s="395">
        <f t="shared" si="31"/>
        <v>109.2</v>
      </c>
      <c r="CA86" s="395">
        <f t="shared" si="34"/>
        <v>2018.2499999999998</v>
      </c>
      <c r="CB86" s="395">
        <f t="shared" si="35"/>
        <v>0</v>
      </c>
      <c r="CC86" s="399">
        <f t="shared" si="36"/>
        <v>61026.03</v>
      </c>
    </row>
    <row r="87" spans="1:81" ht="15" hidden="1" x14ac:dyDescent="0.25">
      <c r="A87">
        <v>3302141</v>
      </c>
      <c r="B87">
        <v>2141</v>
      </c>
      <c r="C87" t="s">
        <v>260</v>
      </c>
      <c r="D87" s="406">
        <v>0</v>
      </c>
      <c r="E87" s="406">
        <v>0</v>
      </c>
      <c r="F87" s="406">
        <v>0</v>
      </c>
      <c r="G87" s="406">
        <v>11</v>
      </c>
      <c r="H87" s="406">
        <v>7</v>
      </c>
      <c r="I87" s="407">
        <v>0</v>
      </c>
      <c r="J87" s="407">
        <v>18</v>
      </c>
      <c r="K87" s="406">
        <v>0</v>
      </c>
      <c r="L87" s="406">
        <v>0</v>
      </c>
      <c r="M87" s="407">
        <v>0</v>
      </c>
      <c r="N87" s="406">
        <v>0</v>
      </c>
      <c r="O87" s="406">
        <v>0</v>
      </c>
      <c r="P87" s="406">
        <v>165</v>
      </c>
      <c r="Q87" s="406">
        <v>105</v>
      </c>
      <c r="R87" s="407">
        <v>270</v>
      </c>
      <c r="S87" s="406">
        <v>0</v>
      </c>
      <c r="T87" s="406">
        <v>0</v>
      </c>
      <c r="U87" s="406">
        <v>0</v>
      </c>
      <c r="V87" s="406">
        <v>0</v>
      </c>
      <c r="W87" s="407">
        <v>0</v>
      </c>
      <c r="X87" s="406">
        <v>17</v>
      </c>
      <c r="Y87" s="406">
        <v>255</v>
      </c>
      <c r="Z87" s="418">
        <v>0</v>
      </c>
      <c r="AA87" s="406">
        <v>0</v>
      </c>
      <c r="AB87" s="406">
        <v>0</v>
      </c>
      <c r="AC87" s="418">
        <v>0</v>
      </c>
      <c r="AD87" s="406">
        <v>0</v>
      </c>
      <c r="AE87" s="406">
        <v>0</v>
      </c>
      <c r="AF87" s="418">
        <v>0</v>
      </c>
      <c r="AG87" s="419">
        <v>0</v>
      </c>
      <c r="AH87" s="419">
        <v>0</v>
      </c>
      <c r="AI87" s="418">
        <v>0</v>
      </c>
      <c r="AJ87" s="419">
        <v>0</v>
      </c>
      <c r="AK87" s="419">
        <v>0</v>
      </c>
      <c r="AL87" s="418">
        <v>0</v>
      </c>
      <c r="AM87" s="406">
        <v>0</v>
      </c>
      <c r="AN87" s="406">
        <v>0</v>
      </c>
      <c r="AO87" s="418">
        <v>0</v>
      </c>
      <c r="AP87" s="418"/>
      <c r="AQ87" s="418"/>
      <c r="AR87" s="418">
        <f t="shared" si="32"/>
        <v>0</v>
      </c>
      <c r="AS87" s="419">
        <v>0</v>
      </c>
      <c r="AT87" s="419">
        <v>0</v>
      </c>
      <c r="AU87" s="418">
        <v>0</v>
      </c>
      <c r="AV87" s="418"/>
      <c r="AW87" s="418"/>
      <c r="AX87" s="419">
        <v>0</v>
      </c>
      <c r="AY87" s="419">
        <v>0</v>
      </c>
      <c r="AZ87" s="418">
        <v>0</v>
      </c>
      <c r="BA87" s="406">
        <v>0</v>
      </c>
      <c r="BB87" s="406">
        <v>0</v>
      </c>
      <c r="BC87" s="418">
        <v>0</v>
      </c>
      <c r="BD87" s="418"/>
      <c r="BE87" s="418">
        <f t="shared" si="33"/>
        <v>0</v>
      </c>
      <c r="BF87" s="419">
        <v>0</v>
      </c>
      <c r="BG87" s="419">
        <v>0</v>
      </c>
      <c r="BH87" s="406">
        <v>0</v>
      </c>
      <c r="BI87"/>
      <c r="BJ87"/>
      <c r="BK87"/>
      <c r="BL87"/>
      <c r="BM87"/>
      <c r="BN87"/>
      <c r="BO87"/>
      <c r="BP87" s="377"/>
      <c r="BQ87" s="395">
        <f t="shared" si="25"/>
        <v>22042.799999999999</v>
      </c>
      <c r="BR87" s="395">
        <f t="shared" si="15"/>
        <v>0</v>
      </c>
      <c r="BS87" s="395">
        <f t="shared" si="26"/>
        <v>0</v>
      </c>
      <c r="BT87" s="395">
        <f t="shared" si="27"/>
        <v>0</v>
      </c>
      <c r="BU87" s="395">
        <f t="shared" si="28"/>
        <v>0</v>
      </c>
      <c r="BV87" s="395">
        <f t="shared" si="16"/>
        <v>0</v>
      </c>
      <c r="BW87" s="395">
        <f t="shared" si="17"/>
        <v>0</v>
      </c>
      <c r="BX87" s="395">
        <f t="shared" si="29"/>
        <v>2022.1499999999999</v>
      </c>
      <c r="BY87" s="395">
        <f t="shared" si="30"/>
        <v>0</v>
      </c>
      <c r="BZ87" s="395">
        <f t="shared" si="31"/>
        <v>0</v>
      </c>
      <c r="CA87" s="395">
        <f t="shared" si="34"/>
        <v>0</v>
      </c>
      <c r="CB87" s="395">
        <f t="shared" si="35"/>
        <v>0</v>
      </c>
      <c r="CC87" s="399">
        <f t="shared" si="36"/>
        <v>24064.95</v>
      </c>
    </row>
    <row r="88" spans="1:81" ht="15" hidden="1" x14ac:dyDescent="0.25">
      <c r="A88">
        <v>3302142</v>
      </c>
      <c r="B88">
        <v>2142</v>
      </c>
      <c r="C88" t="s">
        <v>261</v>
      </c>
      <c r="D88" s="406">
        <v>0</v>
      </c>
      <c r="E88" s="406">
        <v>0</v>
      </c>
      <c r="F88" s="406">
        <v>0</v>
      </c>
      <c r="G88" s="406">
        <v>8</v>
      </c>
      <c r="H88" s="406">
        <v>16</v>
      </c>
      <c r="I88" s="407">
        <v>0</v>
      </c>
      <c r="J88" s="407">
        <v>24</v>
      </c>
      <c r="K88" s="406">
        <v>0</v>
      </c>
      <c r="L88" s="406">
        <v>0</v>
      </c>
      <c r="M88" s="407">
        <v>0</v>
      </c>
      <c r="N88" s="406">
        <v>0</v>
      </c>
      <c r="O88" s="406">
        <v>0</v>
      </c>
      <c r="P88" s="406">
        <v>120</v>
      </c>
      <c r="Q88" s="406">
        <v>240</v>
      </c>
      <c r="R88" s="407">
        <v>360</v>
      </c>
      <c r="S88" s="406">
        <v>0</v>
      </c>
      <c r="T88" s="406">
        <v>0</v>
      </c>
      <c r="U88" s="406">
        <v>0</v>
      </c>
      <c r="V88" s="406">
        <v>0</v>
      </c>
      <c r="W88" s="407">
        <v>0</v>
      </c>
      <c r="X88" s="406">
        <v>14</v>
      </c>
      <c r="Y88" s="406">
        <v>210</v>
      </c>
      <c r="Z88" s="418">
        <v>0</v>
      </c>
      <c r="AA88" s="406">
        <v>0</v>
      </c>
      <c r="AB88" s="406">
        <v>0</v>
      </c>
      <c r="AC88" s="418">
        <v>0</v>
      </c>
      <c r="AD88" s="406">
        <v>2</v>
      </c>
      <c r="AE88" s="406">
        <v>30</v>
      </c>
      <c r="AF88" s="418">
        <v>0</v>
      </c>
      <c r="AG88" s="419">
        <v>0</v>
      </c>
      <c r="AH88" s="419">
        <v>0</v>
      </c>
      <c r="AI88" s="418">
        <v>0</v>
      </c>
      <c r="AJ88" s="419">
        <v>18</v>
      </c>
      <c r="AK88" s="419">
        <v>270</v>
      </c>
      <c r="AL88" s="418">
        <v>0</v>
      </c>
      <c r="AM88" s="406">
        <v>18</v>
      </c>
      <c r="AN88" s="406">
        <v>270</v>
      </c>
      <c r="AO88" s="418">
        <v>0</v>
      </c>
      <c r="AP88" s="418"/>
      <c r="AQ88" s="418"/>
      <c r="AR88" s="418">
        <f t="shared" si="32"/>
        <v>18</v>
      </c>
      <c r="AS88" s="419">
        <v>0</v>
      </c>
      <c r="AT88" s="419">
        <v>0</v>
      </c>
      <c r="AU88" s="418">
        <v>0</v>
      </c>
      <c r="AV88" s="418"/>
      <c r="AW88" s="418"/>
      <c r="AX88" s="419">
        <v>18</v>
      </c>
      <c r="AY88" s="419">
        <v>270</v>
      </c>
      <c r="AZ88" s="418">
        <v>0</v>
      </c>
      <c r="BA88" s="406">
        <v>18</v>
      </c>
      <c r="BB88" s="406">
        <v>270</v>
      </c>
      <c r="BC88" s="418">
        <v>0</v>
      </c>
      <c r="BD88" s="418"/>
      <c r="BE88" s="418">
        <f t="shared" si="33"/>
        <v>36</v>
      </c>
      <c r="BF88" s="419">
        <v>0</v>
      </c>
      <c r="BG88" s="419">
        <v>0</v>
      </c>
      <c r="BH88" s="406">
        <v>0</v>
      </c>
      <c r="BI88"/>
      <c r="BJ88"/>
      <c r="BK88"/>
      <c r="BL88"/>
      <c r="BM88"/>
      <c r="BN88"/>
      <c r="BO88"/>
      <c r="BP88" s="377"/>
      <c r="BQ88" s="395">
        <f t="shared" si="25"/>
        <v>29390.400000000001</v>
      </c>
      <c r="BR88" s="395">
        <f t="shared" si="15"/>
        <v>0</v>
      </c>
      <c r="BS88" s="395">
        <f t="shared" si="26"/>
        <v>0</v>
      </c>
      <c r="BT88" s="395">
        <f t="shared" si="27"/>
        <v>0</v>
      </c>
      <c r="BU88" s="395">
        <f t="shared" si="28"/>
        <v>0</v>
      </c>
      <c r="BV88" s="395">
        <f t="shared" si="16"/>
        <v>1343.16</v>
      </c>
      <c r="BW88" s="395">
        <f t="shared" si="17"/>
        <v>0</v>
      </c>
      <c r="BX88" s="395">
        <f t="shared" si="29"/>
        <v>1665.3</v>
      </c>
      <c r="BY88" s="395">
        <f t="shared" si="30"/>
        <v>0</v>
      </c>
      <c r="BZ88" s="395">
        <f t="shared" si="31"/>
        <v>31.2</v>
      </c>
      <c r="CA88" s="395">
        <f t="shared" si="34"/>
        <v>4036.4999999999995</v>
      </c>
      <c r="CB88" s="395">
        <f t="shared" si="35"/>
        <v>0</v>
      </c>
      <c r="CC88" s="399">
        <f t="shared" si="36"/>
        <v>36466.559999999998</v>
      </c>
    </row>
    <row r="89" spans="1:81" ht="15" hidden="1" x14ac:dyDescent="0.25">
      <c r="A89">
        <v>3302144</v>
      </c>
      <c r="B89">
        <v>2144</v>
      </c>
      <c r="C89" t="s">
        <v>262</v>
      </c>
      <c r="D89" s="406">
        <v>0</v>
      </c>
      <c r="E89" s="406">
        <v>0</v>
      </c>
      <c r="F89" s="406">
        <v>0</v>
      </c>
      <c r="G89" s="406">
        <v>14</v>
      </c>
      <c r="H89" s="406">
        <v>34</v>
      </c>
      <c r="I89" s="407">
        <v>0</v>
      </c>
      <c r="J89" s="407">
        <v>48</v>
      </c>
      <c r="K89" s="406">
        <v>2</v>
      </c>
      <c r="L89" s="406">
        <v>1</v>
      </c>
      <c r="M89" s="407">
        <v>3</v>
      </c>
      <c r="N89" s="406">
        <v>0</v>
      </c>
      <c r="O89" s="406">
        <v>0</v>
      </c>
      <c r="P89" s="406">
        <v>210</v>
      </c>
      <c r="Q89" s="406">
        <v>510</v>
      </c>
      <c r="R89" s="407">
        <v>720</v>
      </c>
      <c r="S89" s="406">
        <v>0</v>
      </c>
      <c r="T89" s="406">
        <v>0</v>
      </c>
      <c r="U89" s="406">
        <v>30</v>
      </c>
      <c r="V89" s="406">
        <v>15</v>
      </c>
      <c r="W89" s="407">
        <v>45</v>
      </c>
      <c r="X89" s="406">
        <v>1</v>
      </c>
      <c r="Y89" s="406">
        <v>15</v>
      </c>
      <c r="Z89" s="418">
        <v>15</v>
      </c>
      <c r="AA89" s="406">
        <v>15</v>
      </c>
      <c r="AB89" s="406">
        <v>225</v>
      </c>
      <c r="AC89" s="418">
        <v>0</v>
      </c>
      <c r="AD89" s="406">
        <v>29</v>
      </c>
      <c r="AE89" s="406">
        <v>435</v>
      </c>
      <c r="AF89" s="418">
        <v>30</v>
      </c>
      <c r="AG89" s="419">
        <v>0</v>
      </c>
      <c r="AH89" s="419">
        <v>0</v>
      </c>
      <c r="AI89" s="418">
        <v>0</v>
      </c>
      <c r="AJ89" s="419">
        <v>23</v>
      </c>
      <c r="AK89" s="419">
        <v>345</v>
      </c>
      <c r="AL89" s="418">
        <v>0</v>
      </c>
      <c r="AM89" s="406">
        <v>23</v>
      </c>
      <c r="AN89" s="406">
        <v>345</v>
      </c>
      <c r="AO89" s="418">
        <v>0</v>
      </c>
      <c r="AP89" s="418"/>
      <c r="AQ89" s="418"/>
      <c r="AR89" s="418">
        <f t="shared" si="32"/>
        <v>23</v>
      </c>
      <c r="AS89" s="419">
        <v>0</v>
      </c>
      <c r="AT89" s="419">
        <v>0</v>
      </c>
      <c r="AU89" s="418">
        <v>0</v>
      </c>
      <c r="AV89" s="418"/>
      <c r="AW89" s="418"/>
      <c r="AX89" s="419">
        <v>23</v>
      </c>
      <c r="AY89" s="419">
        <v>345</v>
      </c>
      <c r="AZ89" s="418">
        <v>0</v>
      </c>
      <c r="BA89" s="406">
        <v>23</v>
      </c>
      <c r="BB89" s="406">
        <v>345</v>
      </c>
      <c r="BC89" s="418">
        <v>0</v>
      </c>
      <c r="BD89" s="418"/>
      <c r="BE89" s="418">
        <f t="shared" si="33"/>
        <v>46</v>
      </c>
      <c r="BF89" s="419">
        <v>0</v>
      </c>
      <c r="BG89" s="419">
        <v>0</v>
      </c>
      <c r="BH89" s="406">
        <v>0</v>
      </c>
      <c r="BI89"/>
      <c r="BJ89"/>
      <c r="BK89"/>
      <c r="BL89"/>
      <c r="BM89"/>
      <c r="BN89"/>
      <c r="BO89"/>
      <c r="BP89" s="377"/>
      <c r="BQ89" s="395">
        <f t="shared" si="25"/>
        <v>58780.800000000003</v>
      </c>
      <c r="BR89" s="395">
        <f t="shared" si="15"/>
        <v>3673.8</v>
      </c>
      <c r="BS89" s="395">
        <f t="shared" si="26"/>
        <v>0</v>
      </c>
      <c r="BT89" s="395">
        <f t="shared" si="27"/>
        <v>0</v>
      </c>
      <c r="BU89" s="395">
        <f t="shared" si="28"/>
        <v>0</v>
      </c>
      <c r="BV89" s="395">
        <f t="shared" si="16"/>
        <v>1716.26</v>
      </c>
      <c r="BW89" s="395">
        <f t="shared" si="17"/>
        <v>0</v>
      </c>
      <c r="BX89" s="395">
        <f t="shared" si="29"/>
        <v>237.9</v>
      </c>
      <c r="BY89" s="395">
        <f t="shared" si="30"/>
        <v>848.24999999999989</v>
      </c>
      <c r="BZ89" s="395">
        <f t="shared" si="31"/>
        <v>483.6</v>
      </c>
      <c r="CA89" s="395">
        <f t="shared" si="34"/>
        <v>5157.75</v>
      </c>
      <c r="CB89" s="395">
        <f t="shared" si="35"/>
        <v>0</v>
      </c>
      <c r="CC89" s="399">
        <f t="shared" si="36"/>
        <v>70898.360000000015</v>
      </c>
    </row>
    <row r="90" spans="1:81" ht="15" hidden="1" x14ac:dyDescent="0.25">
      <c r="A90">
        <v>3302146</v>
      </c>
      <c r="B90">
        <v>2146</v>
      </c>
      <c r="C90" t="s">
        <v>263</v>
      </c>
      <c r="D90" s="406">
        <v>0</v>
      </c>
      <c r="E90" s="406">
        <v>0</v>
      </c>
      <c r="F90" s="406">
        <v>0</v>
      </c>
      <c r="G90" s="406">
        <v>19</v>
      </c>
      <c r="H90" s="406">
        <v>30</v>
      </c>
      <c r="I90" s="407">
        <v>0</v>
      </c>
      <c r="J90" s="407">
        <v>49</v>
      </c>
      <c r="K90" s="406">
        <v>0</v>
      </c>
      <c r="L90" s="406">
        <v>0</v>
      </c>
      <c r="M90" s="407">
        <v>0</v>
      </c>
      <c r="N90" s="406">
        <v>0</v>
      </c>
      <c r="O90" s="406">
        <v>0</v>
      </c>
      <c r="P90" s="406">
        <v>285</v>
      </c>
      <c r="Q90" s="406">
        <v>450</v>
      </c>
      <c r="R90" s="407">
        <v>735</v>
      </c>
      <c r="S90" s="406">
        <v>0</v>
      </c>
      <c r="T90" s="406">
        <v>0</v>
      </c>
      <c r="U90" s="406">
        <v>0</v>
      </c>
      <c r="V90" s="406">
        <v>0</v>
      </c>
      <c r="W90" s="407">
        <v>0</v>
      </c>
      <c r="X90" s="406">
        <v>2</v>
      </c>
      <c r="Y90" s="406">
        <v>30</v>
      </c>
      <c r="Z90" s="418">
        <v>0</v>
      </c>
      <c r="AA90" s="406">
        <v>3</v>
      </c>
      <c r="AB90" s="406">
        <v>45</v>
      </c>
      <c r="AC90" s="418">
        <v>0</v>
      </c>
      <c r="AD90" s="406">
        <v>39</v>
      </c>
      <c r="AE90" s="406">
        <v>585</v>
      </c>
      <c r="AF90" s="418">
        <v>0</v>
      </c>
      <c r="AG90" s="419">
        <v>0</v>
      </c>
      <c r="AH90" s="419">
        <v>0</v>
      </c>
      <c r="AI90" s="418">
        <v>0</v>
      </c>
      <c r="AJ90" s="419">
        <v>28</v>
      </c>
      <c r="AK90" s="419">
        <v>420</v>
      </c>
      <c r="AL90" s="418">
        <v>0</v>
      </c>
      <c r="AM90" s="406">
        <v>28</v>
      </c>
      <c r="AN90" s="406">
        <v>420</v>
      </c>
      <c r="AO90" s="418">
        <v>0</v>
      </c>
      <c r="AP90" s="418"/>
      <c r="AQ90" s="418"/>
      <c r="AR90" s="418">
        <f t="shared" si="32"/>
        <v>28</v>
      </c>
      <c r="AS90" s="419">
        <v>0</v>
      </c>
      <c r="AT90" s="419">
        <v>0</v>
      </c>
      <c r="AU90" s="418">
        <v>0</v>
      </c>
      <c r="AV90" s="418"/>
      <c r="AW90" s="418"/>
      <c r="AX90" s="419">
        <v>28</v>
      </c>
      <c r="AY90" s="419">
        <v>420</v>
      </c>
      <c r="AZ90" s="418">
        <v>0</v>
      </c>
      <c r="BA90" s="406">
        <v>28</v>
      </c>
      <c r="BB90" s="406">
        <v>420</v>
      </c>
      <c r="BC90" s="418">
        <v>0</v>
      </c>
      <c r="BD90" s="418"/>
      <c r="BE90" s="418">
        <f t="shared" si="33"/>
        <v>56</v>
      </c>
      <c r="BF90" s="419">
        <v>0</v>
      </c>
      <c r="BG90" s="419">
        <v>0</v>
      </c>
      <c r="BH90" s="406">
        <v>0</v>
      </c>
      <c r="BI90"/>
      <c r="BJ90"/>
      <c r="BK90"/>
      <c r="BL90"/>
      <c r="BM90"/>
      <c r="BN90"/>
      <c r="BO90"/>
      <c r="BP90" s="377"/>
      <c r="BQ90" s="395">
        <f t="shared" si="25"/>
        <v>60005.4</v>
      </c>
      <c r="BR90" s="395">
        <f t="shared" si="15"/>
        <v>0</v>
      </c>
      <c r="BS90" s="395">
        <f t="shared" si="26"/>
        <v>0</v>
      </c>
      <c r="BT90" s="395">
        <f t="shared" si="27"/>
        <v>0</v>
      </c>
      <c r="BU90" s="395">
        <f t="shared" si="28"/>
        <v>0</v>
      </c>
      <c r="BV90" s="395">
        <f t="shared" si="16"/>
        <v>2089.36</v>
      </c>
      <c r="BW90" s="395">
        <f t="shared" si="17"/>
        <v>0</v>
      </c>
      <c r="BX90" s="395">
        <f t="shared" si="29"/>
        <v>237.9</v>
      </c>
      <c r="BY90" s="395">
        <f t="shared" si="30"/>
        <v>169.64999999999998</v>
      </c>
      <c r="BZ90" s="395">
        <f t="shared" si="31"/>
        <v>608.4</v>
      </c>
      <c r="CA90" s="395">
        <f t="shared" si="34"/>
        <v>6278.9999999999991</v>
      </c>
      <c r="CB90" s="395">
        <f t="shared" si="35"/>
        <v>0</v>
      </c>
      <c r="CC90" s="399">
        <f t="shared" si="36"/>
        <v>69389.710000000006</v>
      </c>
    </row>
    <row r="91" spans="1:81" ht="15" hidden="1" x14ac:dyDescent="0.25">
      <c r="A91">
        <v>3302149</v>
      </c>
      <c r="B91">
        <v>2149</v>
      </c>
      <c r="C91" t="s">
        <v>264</v>
      </c>
      <c r="D91" s="406">
        <v>0</v>
      </c>
      <c r="E91" s="406">
        <v>0</v>
      </c>
      <c r="F91" s="406">
        <v>0</v>
      </c>
      <c r="G91" s="406">
        <v>8</v>
      </c>
      <c r="H91" s="406">
        <v>16</v>
      </c>
      <c r="I91" s="407">
        <v>0</v>
      </c>
      <c r="J91" s="407">
        <v>24</v>
      </c>
      <c r="K91" s="406">
        <v>0</v>
      </c>
      <c r="L91" s="406">
        <v>0</v>
      </c>
      <c r="M91" s="407">
        <v>0</v>
      </c>
      <c r="N91" s="406">
        <v>0</v>
      </c>
      <c r="O91" s="406">
        <v>0</v>
      </c>
      <c r="P91" s="406">
        <v>120</v>
      </c>
      <c r="Q91" s="406">
        <v>240</v>
      </c>
      <c r="R91" s="407">
        <v>360</v>
      </c>
      <c r="S91" s="406">
        <v>0</v>
      </c>
      <c r="T91" s="406">
        <v>0</v>
      </c>
      <c r="U91" s="406">
        <v>0</v>
      </c>
      <c r="V91" s="406">
        <v>0</v>
      </c>
      <c r="W91" s="407">
        <v>0</v>
      </c>
      <c r="X91" s="406">
        <v>0</v>
      </c>
      <c r="Y91" s="406">
        <v>0</v>
      </c>
      <c r="Z91" s="418">
        <v>0</v>
      </c>
      <c r="AA91" s="406">
        <v>5</v>
      </c>
      <c r="AB91" s="406">
        <v>75</v>
      </c>
      <c r="AC91" s="418">
        <v>0</v>
      </c>
      <c r="AD91" s="406">
        <v>7</v>
      </c>
      <c r="AE91" s="406">
        <v>105</v>
      </c>
      <c r="AF91" s="418">
        <v>0</v>
      </c>
      <c r="AG91" s="419">
        <v>0</v>
      </c>
      <c r="AH91" s="419">
        <v>0</v>
      </c>
      <c r="AI91" s="418">
        <v>0</v>
      </c>
      <c r="AJ91" s="419">
        <v>7</v>
      </c>
      <c r="AK91" s="419">
        <v>105</v>
      </c>
      <c r="AL91" s="418">
        <v>0</v>
      </c>
      <c r="AM91" s="406">
        <v>7</v>
      </c>
      <c r="AN91" s="406">
        <v>105</v>
      </c>
      <c r="AO91" s="418">
        <v>0</v>
      </c>
      <c r="AP91" s="418"/>
      <c r="AQ91" s="418"/>
      <c r="AR91" s="418">
        <f t="shared" si="32"/>
        <v>7</v>
      </c>
      <c r="AS91" s="419">
        <v>0</v>
      </c>
      <c r="AT91" s="419">
        <v>0</v>
      </c>
      <c r="AU91" s="418">
        <v>0</v>
      </c>
      <c r="AV91" s="418"/>
      <c r="AW91" s="418"/>
      <c r="AX91" s="419">
        <v>7</v>
      </c>
      <c r="AY91" s="419">
        <v>105</v>
      </c>
      <c r="AZ91" s="418">
        <v>0</v>
      </c>
      <c r="BA91" s="406">
        <v>7</v>
      </c>
      <c r="BB91" s="406">
        <v>105</v>
      </c>
      <c r="BC91" s="418">
        <v>0</v>
      </c>
      <c r="BD91" s="418"/>
      <c r="BE91" s="418">
        <f t="shared" si="33"/>
        <v>14</v>
      </c>
      <c r="BF91" s="419">
        <v>0</v>
      </c>
      <c r="BG91" s="419">
        <v>0</v>
      </c>
      <c r="BH91" s="406">
        <v>0</v>
      </c>
      <c r="BI91"/>
      <c r="BJ91"/>
      <c r="BK91"/>
      <c r="BL91"/>
      <c r="BM91"/>
      <c r="BN91"/>
      <c r="BO91"/>
      <c r="BP91" s="377"/>
      <c r="BQ91" s="395">
        <f t="shared" si="25"/>
        <v>29390.400000000001</v>
      </c>
      <c r="BR91" s="395">
        <f t="shared" si="15"/>
        <v>0</v>
      </c>
      <c r="BS91" s="395">
        <f t="shared" si="26"/>
        <v>0</v>
      </c>
      <c r="BT91" s="395">
        <f t="shared" si="27"/>
        <v>0</v>
      </c>
      <c r="BU91" s="395">
        <f t="shared" si="28"/>
        <v>0</v>
      </c>
      <c r="BV91" s="395">
        <f t="shared" si="16"/>
        <v>522.34</v>
      </c>
      <c r="BW91" s="395">
        <f t="shared" si="17"/>
        <v>0</v>
      </c>
      <c r="BX91" s="395">
        <f t="shared" si="29"/>
        <v>0</v>
      </c>
      <c r="BY91" s="395">
        <f t="shared" si="30"/>
        <v>282.75</v>
      </c>
      <c r="BZ91" s="395">
        <f t="shared" si="31"/>
        <v>109.2</v>
      </c>
      <c r="CA91" s="395">
        <f t="shared" si="34"/>
        <v>1569.7499999999998</v>
      </c>
      <c r="CB91" s="395">
        <f t="shared" si="35"/>
        <v>0</v>
      </c>
      <c r="CC91" s="399">
        <f t="shared" si="36"/>
        <v>31874.440000000002</v>
      </c>
    </row>
    <row r="92" spans="1:81" ht="15" hidden="1" x14ac:dyDescent="0.25">
      <c r="A92">
        <v>3302150</v>
      </c>
      <c r="B92">
        <v>2150</v>
      </c>
      <c r="C92" t="s">
        <v>265</v>
      </c>
      <c r="D92" s="406">
        <v>0</v>
      </c>
      <c r="E92" s="406">
        <v>0</v>
      </c>
      <c r="F92" s="406">
        <v>0</v>
      </c>
      <c r="G92" s="406">
        <v>5</v>
      </c>
      <c r="H92" s="406">
        <v>6</v>
      </c>
      <c r="I92" s="407">
        <v>0</v>
      </c>
      <c r="J92" s="407">
        <v>11</v>
      </c>
      <c r="K92" s="406">
        <v>0</v>
      </c>
      <c r="L92" s="406">
        <v>0</v>
      </c>
      <c r="M92" s="407">
        <v>0</v>
      </c>
      <c r="N92" s="406">
        <v>0</v>
      </c>
      <c r="O92" s="406">
        <v>0</v>
      </c>
      <c r="P92" s="406">
        <v>75</v>
      </c>
      <c r="Q92" s="406">
        <v>90</v>
      </c>
      <c r="R92" s="407">
        <v>165</v>
      </c>
      <c r="S92" s="406">
        <v>0</v>
      </c>
      <c r="T92" s="406">
        <v>0</v>
      </c>
      <c r="U92" s="406">
        <v>0</v>
      </c>
      <c r="V92" s="406">
        <v>0</v>
      </c>
      <c r="W92" s="407">
        <v>0</v>
      </c>
      <c r="X92" s="406">
        <v>1</v>
      </c>
      <c r="Y92" s="406">
        <v>15</v>
      </c>
      <c r="Z92" s="418">
        <v>0</v>
      </c>
      <c r="AA92" s="406">
        <v>6</v>
      </c>
      <c r="AB92" s="406">
        <v>90</v>
      </c>
      <c r="AC92" s="418">
        <v>0</v>
      </c>
      <c r="AD92" s="406">
        <v>1</v>
      </c>
      <c r="AE92" s="406">
        <v>15</v>
      </c>
      <c r="AF92" s="418">
        <v>0</v>
      </c>
      <c r="AG92" s="419">
        <v>0</v>
      </c>
      <c r="AH92" s="419">
        <v>0</v>
      </c>
      <c r="AI92" s="418">
        <v>0</v>
      </c>
      <c r="AJ92" s="419">
        <v>3</v>
      </c>
      <c r="AK92" s="419">
        <v>45</v>
      </c>
      <c r="AL92" s="418">
        <v>0</v>
      </c>
      <c r="AM92" s="406">
        <v>3</v>
      </c>
      <c r="AN92" s="406">
        <v>45</v>
      </c>
      <c r="AO92" s="418">
        <v>0</v>
      </c>
      <c r="AP92" s="418"/>
      <c r="AQ92" s="418"/>
      <c r="AR92" s="418">
        <f t="shared" si="32"/>
        <v>3</v>
      </c>
      <c r="AS92" s="419">
        <v>0</v>
      </c>
      <c r="AT92" s="419">
        <v>0</v>
      </c>
      <c r="AU92" s="418">
        <v>0</v>
      </c>
      <c r="AV92" s="418"/>
      <c r="AW92" s="418"/>
      <c r="AX92" s="419">
        <v>3</v>
      </c>
      <c r="AY92" s="419">
        <v>45</v>
      </c>
      <c r="AZ92" s="418">
        <v>0</v>
      </c>
      <c r="BA92" s="406">
        <v>3</v>
      </c>
      <c r="BB92" s="406">
        <v>45</v>
      </c>
      <c r="BC92" s="418">
        <v>0</v>
      </c>
      <c r="BD92" s="418"/>
      <c r="BE92" s="418">
        <f t="shared" si="33"/>
        <v>6</v>
      </c>
      <c r="BF92" s="419">
        <v>0</v>
      </c>
      <c r="BG92" s="419">
        <v>0</v>
      </c>
      <c r="BH92" s="406">
        <v>0</v>
      </c>
      <c r="BI92"/>
      <c r="BJ92"/>
      <c r="BK92"/>
      <c r="BL92"/>
      <c r="BM92"/>
      <c r="BN92"/>
      <c r="BO92"/>
      <c r="BP92" s="377"/>
      <c r="BQ92" s="395">
        <f t="shared" si="25"/>
        <v>13470.6</v>
      </c>
      <c r="BR92" s="395">
        <f t="shared" si="15"/>
        <v>0</v>
      </c>
      <c r="BS92" s="395">
        <f t="shared" si="26"/>
        <v>0</v>
      </c>
      <c r="BT92" s="395">
        <f t="shared" si="27"/>
        <v>0</v>
      </c>
      <c r="BU92" s="395">
        <f t="shared" si="28"/>
        <v>0</v>
      </c>
      <c r="BV92" s="395">
        <f t="shared" si="16"/>
        <v>223.86</v>
      </c>
      <c r="BW92" s="395">
        <f t="shared" si="17"/>
        <v>0</v>
      </c>
      <c r="BX92" s="395">
        <f t="shared" si="29"/>
        <v>118.95</v>
      </c>
      <c r="BY92" s="395">
        <f t="shared" si="30"/>
        <v>339.29999999999995</v>
      </c>
      <c r="BZ92" s="395">
        <f t="shared" si="31"/>
        <v>15.6</v>
      </c>
      <c r="CA92" s="395">
        <f t="shared" si="34"/>
        <v>672.75</v>
      </c>
      <c r="CB92" s="395">
        <f t="shared" si="35"/>
        <v>0</v>
      </c>
      <c r="CC92" s="399">
        <f t="shared" si="36"/>
        <v>14841.060000000001</v>
      </c>
    </row>
    <row r="93" spans="1:81" ht="15" hidden="1" x14ac:dyDescent="0.25">
      <c r="A93">
        <v>3302156</v>
      </c>
      <c r="B93">
        <v>2156</v>
      </c>
      <c r="C93" t="s">
        <v>266</v>
      </c>
      <c r="D93" s="406">
        <v>0</v>
      </c>
      <c r="E93" s="406">
        <v>0</v>
      </c>
      <c r="F93" s="406">
        <v>0</v>
      </c>
      <c r="G93" s="406">
        <v>9</v>
      </c>
      <c r="H93" s="406">
        <v>16</v>
      </c>
      <c r="I93" s="407">
        <v>0</v>
      </c>
      <c r="J93" s="407">
        <v>25</v>
      </c>
      <c r="K93" s="406">
        <v>0</v>
      </c>
      <c r="L93" s="406">
        <v>0</v>
      </c>
      <c r="M93" s="407">
        <v>0</v>
      </c>
      <c r="N93" s="406">
        <v>0</v>
      </c>
      <c r="O93" s="406">
        <v>0</v>
      </c>
      <c r="P93" s="406">
        <v>135</v>
      </c>
      <c r="Q93" s="406">
        <v>240</v>
      </c>
      <c r="R93" s="407">
        <v>375</v>
      </c>
      <c r="S93" s="406">
        <v>0</v>
      </c>
      <c r="T93" s="406">
        <v>0</v>
      </c>
      <c r="U93" s="406">
        <v>0</v>
      </c>
      <c r="V93" s="406">
        <v>0</v>
      </c>
      <c r="W93" s="407">
        <v>0</v>
      </c>
      <c r="X93" s="406">
        <v>5</v>
      </c>
      <c r="Y93" s="406">
        <v>75</v>
      </c>
      <c r="Z93" s="418">
        <v>0</v>
      </c>
      <c r="AA93" s="406">
        <v>13</v>
      </c>
      <c r="AB93" s="406">
        <v>195</v>
      </c>
      <c r="AC93" s="418">
        <v>0</v>
      </c>
      <c r="AD93" s="406">
        <v>3</v>
      </c>
      <c r="AE93" s="406">
        <v>45</v>
      </c>
      <c r="AF93" s="418">
        <v>0</v>
      </c>
      <c r="AG93" s="419">
        <v>0</v>
      </c>
      <c r="AH93" s="419">
        <v>0</v>
      </c>
      <c r="AI93" s="418">
        <v>0</v>
      </c>
      <c r="AJ93" s="419">
        <v>14</v>
      </c>
      <c r="AK93" s="419">
        <v>210</v>
      </c>
      <c r="AL93" s="418">
        <v>0</v>
      </c>
      <c r="AM93" s="406">
        <v>14</v>
      </c>
      <c r="AN93" s="406">
        <v>210</v>
      </c>
      <c r="AO93" s="418">
        <v>0</v>
      </c>
      <c r="AP93" s="418"/>
      <c r="AQ93" s="418"/>
      <c r="AR93" s="418">
        <f t="shared" si="32"/>
        <v>14</v>
      </c>
      <c r="AS93" s="419">
        <v>0</v>
      </c>
      <c r="AT93" s="419">
        <v>0</v>
      </c>
      <c r="AU93" s="418">
        <v>0</v>
      </c>
      <c r="AV93" s="418"/>
      <c r="AW93" s="418"/>
      <c r="AX93" s="419">
        <v>14</v>
      </c>
      <c r="AY93" s="419">
        <v>210</v>
      </c>
      <c r="AZ93" s="418">
        <v>0</v>
      </c>
      <c r="BA93" s="406">
        <v>14</v>
      </c>
      <c r="BB93" s="406">
        <v>210</v>
      </c>
      <c r="BC93" s="418">
        <v>0</v>
      </c>
      <c r="BD93" s="418"/>
      <c r="BE93" s="418">
        <f t="shared" si="33"/>
        <v>28</v>
      </c>
      <c r="BF93" s="419">
        <v>0</v>
      </c>
      <c r="BG93" s="419">
        <v>0</v>
      </c>
      <c r="BH93" s="406">
        <v>0</v>
      </c>
      <c r="BI93"/>
      <c r="BJ93"/>
      <c r="BK93"/>
      <c r="BL93"/>
      <c r="BM93"/>
      <c r="BN93"/>
      <c r="BO93"/>
      <c r="BP93" s="377"/>
      <c r="BQ93" s="395">
        <f t="shared" si="25"/>
        <v>30615</v>
      </c>
      <c r="BR93" s="395">
        <f t="shared" si="15"/>
        <v>0</v>
      </c>
      <c r="BS93" s="395">
        <f t="shared" si="26"/>
        <v>0</v>
      </c>
      <c r="BT93" s="395">
        <f t="shared" si="27"/>
        <v>0</v>
      </c>
      <c r="BU93" s="395">
        <f t="shared" si="28"/>
        <v>0</v>
      </c>
      <c r="BV93" s="395">
        <f t="shared" si="16"/>
        <v>1044.68</v>
      </c>
      <c r="BW93" s="395">
        <f t="shared" si="17"/>
        <v>0</v>
      </c>
      <c r="BX93" s="395">
        <f t="shared" si="29"/>
        <v>594.75</v>
      </c>
      <c r="BY93" s="395">
        <f t="shared" si="30"/>
        <v>735.15</v>
      </c>
      <c r="BZ93" s="395">
        <f t="shared" si="31"/>
        <v>46.800000000000004</v>
      </c>
      <c r="CA93" s="395">
        <f t="shared" si="34"/>
        <v>3139.4999999999995</v>
      </c>
      <c r="CB93" s="395">
        <f t="shared" si="35"/>
        <v>0</v>
      </c>
      <c r="CC93" s="399">
        <f t="shared" si="36"/>
        <v>36175.880000000005</v>
      </c>
    </row>
    <row r="94" spans="1:81" ht="15" hidden="1" x14ac:dyDescent="0.25">
      <c r="A94">
        <v>3302157</v>
      </c>
      <c r="B94">
        <v>2157</v>
      </c>
      <c r="C94" t="s">
        <v>267</v>
      </c>
      <c r="D94" s="406">
        <v>0</v>
      </c>
      <c r="E94" s="406">
        <v>0</v>
      </c>
      <c r="F94" s="406">
        <v>0</v>
      </c>
      <c r="G94" s="406">
        <v>11</v>
      </c>
      <c r="H94" s="406">
        <v>8</v>
      </c>
      <c r="I94" s="407">
        <v>0</v>
      </c>
      <c r="J94" s="407">
        <v>19</v>
      </c>
      <c r="K94" s="406">
        <v>5</v>
      </c>
      <c r="L94" s="406">
        <v>4</v>
      </c>
      <c r="M94" s="407">
        <v>9</v>
      </c>
      <c r="N94" s="406">
        <v>0</v>
      </c>
      <c r="O94" s="406">
        <v>0</v>
      </c>
      <c r="P94" s="406">
        <v>165</v>
      </c>
      <c r="Q94" s="406">
        <v>120</v>
      </c>
      <c r="R94" s="407">
        <v>285</v>
      </c>
      <c r="S94" s="406">
        <v>0</v>
      </c>
      <c r="T94" s="406">
        <v>0</v>
      </c>
      <c r="U94" s="406">
        <v>75</v>
      </c>
      <c r="V94" s="406">
        <v>60</v>
      </c>
      <c r="W94" s="407">
        <v>135</v>
      </c>
      <c r="X94" s="406">
        <v>1</v>
      </c>
      <c r="Y94" s="406">
        <v>15</v>
      </c>
      <c r="Z94" s="418">
        <v>0</v>
      </c>
      <c r="AA94" s="406">
        <v>0</v>
      </c>
      <c r="AB94" s="406">
        <v>0</v>
      </c>
      <c r="AC94" s="418">
        <v>0</v>
      </c>
      <c r="AD94" s="406">
        <v>0</v>
      </c>
      <c r="AE94" s="406">
        <v>0</v>
      </c>
      <c r="AF94" s="418">
        <v>0</v>
      </c>
      <c r="AG94" s="419">
        <v>0</v>
      </c>
      <c r="AH94" s="419">
        <v>0</v>
      </c>
      <c r="AI94" s="418">
        <v>0</v>
      </c>
      <c r="AJ94" s="419">
        <v>0</v>
      </c>
      <c r="AK94" s="419">
        <v>0</v>
      </c>
      <c r="AL94" s="418">
        <v>0</v>
      </c>
      <c r="AM94" s="406">
        <v>0</v>
      </c>
      <c r="AN94" s="406">
        <v>0</v>
      </c>
      <c r="AO94" s="418">
        <v>0</v>
      </c>
      <c r="AP94" s="418"/>
      <c r="AQ94" s="418"/>
      <c r="AR94" s="418">
        <f t="shared" si="32"/>
        <v>0</v>
      </c>
      <c r="AS94" s="419">
        <v>0</v>
      </c>
      <c r="AT94" s="419">
        <v>0</v>
      </c>
      <c r="AU94" s="418">
        <v>0</v>
      </c>
      <c r="AV94" s="418"/>
      <c r="AW94" s="418"/>
      <c r="AX94" s="419">
        <v>0</v>
      </c>
      <c r="AY94" s="419">
        <v>0</v>
      </c>
      <c r="AZ94" s="418">
        <v>0</v>
      </c>
      <c r="BA94" s="406">
        <v>0</v>
      </c>
      <c r="BB94" s="406">
        <v>0</v>
      </c>
      <c r="BC94" s="418">
        <v>0</v>
      </c>
      <c r="BD94" s="418"/>
      <c r="BE94" s="418">
        <f t="shared" si="33"/>
        <v>0</v>
      </c>
      <c r="BF94" s="419">
        <v>0</v>
      </c>
      <c r="BG94" s="419">
        <v>0</v>
      </c>
      <c r="BH94" s="406">
        <v>0</v>
      </c>
      <c r="BI94"/>
      <c r="BJ94"/>
      <c r="BK94"/>
      <c r="BL94"/>
      <c r="BM94"/>
      <c r="BN94"/>
      <c r="BO94"/>
      <c r="BP94" s="377"/>
      <c r="BQ94" s="395">
        <f t="shared" si="25"/>
        <v>23267.4</v>
      </c>
      <c r="BR94" s="395">
        <f t="shared" si="15"/>
        <v>11021.4</v>
      </c>
      <c r="BS94" s="395">
        <f t="shared" si="26"/>
        <v>0</v>
      </c>
      <c r="BT94" s="395">
        <f t="shared" si="27"/>
        <v>0</v>
      </c>
      <c r="BU94" s="395">
        <f t="shared" si="28"/>
        <v>0</v>
      </c>
      <c r="BV94" s="395">
        <f t="shared" si="16"/>
        <v>0</v>
      </c>
      <c r="BW94" s="395">
        <f t="shared" si="17"/>
        <v>0</v>
      </c>
      <c r="BX94" s="395">
        <f t="shared" si="29"/>
        <v>118.95</v>
      </c>
      <c r="BY94" s="395">
        <f t="shared" si="30"/>
        <v>0</v>
      </c>
      <c r="BZ94" s="395">
        <f t="shared" si="31"/>
        <v>0</v>
      </c>
      <c r="CA94" s="395">
        <f t="shared" si="34"/>
        <v>0</v>
      </c>
      <c r="CB94" s="395">
        <f t="shared" si="35"/>
        <v>0</v>
      </c>
      <c r="CC94" s="399">
        <f t="shared" si="36"/>
        <v>34407.75</v>
      </c>
    </row>
    <row r="95" spans="1:81" ht="15" hidden="1" x14ac:dyDescent="0.25">
      <c r="A95">
        <v>3302161</v>
      </c>
      <c r="B95">
        <v>2161</v>
      </c>
      <c r="C95" t="s">
        <v>268</v>
      </c>
      <c r="D95" s="406">
        <v>0</v>
      </c>
      <c r="E95" s="406">
        <v>0</v>
      </c>
      <c r="F95" s="406">
        <v>0</v>
      </c>
      <c r="G95" s="406">
        <v>18</v>
      </c>
      <c r="H95" s="406">
        <v>22</v>
      </c>
      <c r="I95" s="407">
        <v>0</v>
      </c>
      <c r="J95" s="407">
        <v>40</v>
      </c>
      <c r="K95" s="406">
        <v>5</v>
      </c>
      <c r="L95" s="406">
        <v>7</v>
      </c>
      <c r="M95" s="407">
        <v>12</v>
      </c>
      <c r="N95" s="406">
        <v>0</v>
      </c>
      <c r="O95" s="406">
        <v>0</v>
      </c>
      <c r="P95" s="406">
        <v>270</v>
      </c>
      <c r="Q95" s="406">
        <v>330</v>
      </c>
      <c r="R95" s="407">
        <v>600</v>
      </c>
      <c r="S95" s="406">
        <v>0</v>
      </c>
      <c r="T95" s="406">
        <v>0</v>
      </c>
      <c r="U95" s="406">
        <v>75</v>
      </c>
      <c r="V95" s="406">
        <v>105</v>
      </c>
      <c r="W95" s="407">
        <v>180</v>
      </c>
      <c r="X95" s="406">
        <v>9</v>
      </c>
      <c r="Y95" s="406">
        <v>135</v>
      </c>
      <c r="Z95" s="418">
        <v>30</v>
      </c>
      <c r="AA95" s="406">
        <v>0</v>
      </c>
      <c r="AB95" s="406">
        <v>0</v>
      </c>
      <c r="AC95" s="418">
        <v>0</v>
      </c>
      <c r="AD95" s="406">
        <v>8</v>
      </c>
      <c r="AE95" s="406">
        <v>120</v>
      </c>
      <c r="AF95" s="418">
        <v>15</v>
      </c>
      <c r="AG95" s="419">
        <v>0</v>
      </c>
      <c r="AH95" s="419">
        <v>0</v>
      </c>
      <c r="AI95" s="418">
        <v>0</v>
      </c>
      <c r="AJ95" s="419">
        <v>20</v>
      </c>
      <c r="AK95" s="419">
        <v>300</v>
      </c>
      <c r="AL95" s="418">
        <v>0</v>
      </c>
      <c r="AM95" s="406">
        <v>20</v>
      </c>
      <c r="AN95" s="406">
        <v>300</v>
      </c>
      <c r="AO95" s="418">
        <v>0</v>
      </c>
      <c r="AP95" s="418"/>
      <c r="AQ95" s="418"/>
      <c r="AR95" s="418">
        <f t="shared" si="32"/>
        <v>20</v>
      </c>
      <c r="AS95" s="419">
        <v>0</v>
      </c>
      <c r="AT95" s="419">
        <v>0</v>
      </c>
      <c r="AU95" s="418">
        <v>0</v>
      </c>
      <c r="AV95" s="418"/>
      <c r="AW95" s="418"/>
      <c r="AX95" s="419">
        <v>0</v>
      </c>
      <c r="AY95" s="419">
        <v>0</v>
      </c>
      <c r="AZ95" s="418">
        <v>0</v>
      </c>
      <c r="BA95" s="406">
        <v>0</v>
      </c>
      <c r="BB95" s="406">
        <v>0</v>
      </c>
      <c r="BC95" s="418">
        <v>0</v>
      </c>
      <c r="BD95" s="418"/>
      <c r="BE95" s="418">
        <f t="shared" si="33"/>
        <v>0</v>
      </c>
      <c r="BF95" s="419">
        <v>0</v>
      </c>
      <c r="BG95" s="419">
        <v>0</v>
      </c>
      <c r="BH95" s="406">
        <v>0</v>
      </c>
      <c r="BI95"/>
      <c r="BJ95"/>
      <c r="BK95"/>
      <c r="BL95"/>
      <c r="BM95"/>
      <c r="BN95"/>
      <c r="BO95"/>
      <c r="BP95" s="377"/>
      <c r="BQ95" s="395">
        <f t="shared" si="25"/>
        <v>48984</v>
      </c>
      <c r="BR95" s="395">
        <f t="shared" si="15"/>
        <v>14695.2</v>
      </c>
      <c r="BS95" s="395">
        <f t="shared" si="26"/>
        <v>0</v>
      </c>
      <c r="BT95" s="395">
        <f t="shared" si="27"/>
        <v>0</v>
      </c>
      <c r="BU95" s="395">
        <f t="shared" si="28"/>
        <v>0</v>
      </c>
      <c r="BV95" s="395">
        <f t="shared" si="16"/>
        <v>0</v>
      </c>
      <c r="BW95" s="395">
        <f t="shared" si="17"/>
        <v>0</v>
      </c>
      <c r="BX95" s="395">
        <f t="shared" si="29"/>
        <v>1308.45</v>
      </c>
      <c r="BY95" s="395">
        <f t="shared" si="30"/>
        <v>0</v>
      </c>
      <c r="BZ95" s="395">
        <f t="shared" si="31"/>
        <v>140.4</v>
      </c>
      <c r="CA95" s="395">
        <f t="shared" si="34"/>
        <v>4485</v>
      </c>
      <c r="CB95" s="395">
        <f t="shared" si="35"/>
        <v>0</v>
      </c>
      <c r="CC95" s="399">
        <f t="shared" si="36"/>
        <v>69613.049999999988</v>
      </c>
    </row>
    <row r="96" spans="1:81" ht="15" hidden="1" x14ac:dyDescent="0.25">
      <c r="A96">
        <v>3302162</v>
      </c>
      <c r="B96">
        <v>2162</v>
      </c>
      <c r="C96" t="s">
        <v>269</v>
      </c>
      <c r="D96" s="406">
        <v>0</v>
      </c>
      <c r="E96" s="406">
        <v>0</v>
      </c>
      <c r="F96" s="406">
        <v>0</v>
      </c>
      <c r="G96" s="406">
        <v>13</v>
      </c>
      <c r="H96" s="406">
        <v>8</v>
      </c>
      <c r="I96" s="407">
        <v>0</v>
      </c>
      <c r="J96" s="407">
        <v>21</v>
      </c>
      <c r="K96" s="406">
        <v>0</v>
      </c>
      <c r="L96" s="406">
        <v>0</v>
      </c>
      <c r="M96" s="407">
        <v>0</v>
      </c>
      <c r="N96" s="406">
        <v>0</v>
      </c>
      <c r="O96" s="406">
        <v>0</v>
      </c>
      <c r="P96" s="406">
        <v>195</v>
      </c>
      <c r="Q96" s="406">
        <v>120</v>
      </c>
      <c r="R96" s="407">
        <v>315</v>
      </c>
      <c r="S96" s="406">
        <v>0</v>
      </c>
      <c r="T96" s="406">
        <v>0</v>
      </c>
      <c r="U96" s="406">
        <v>0</v>
      </c>
      <c r="V96" s="406">
        <v>0</v>
      </c>
      <c r="W96" s="407">
        <v>0</v>
      </c>
      <c r="X96" s="406">
        <v>1</v>
      </c>
      <c r="Y96" s="406">
        <v>15</v>
      </c>
      <c r="Z96" s="418">
        <v>0</v>
      </c>
      <c r="AA96" s="406">
        <v>11</v>
      </c>
      <c r="AB96" s="406">
        <v>165</v>
      </c>
      <c r="AC96" s="418">
        <v>0</v>
      </c>
      <c r="AD96" s="406">
        <v>5</v>
      </c>
      <c r="AE96" s="406">
        <v>75</v>
      </c>
      <c r="AF96" s="418">
        <v>0</v>
      </c>
      <c r="AG96" s="419">
        <v>0</v>
      </c>
      <c r="AH96" s="419">
        <v>0</v>
      </c>
      <c r="AI96" s="418">
        <v>0</v>
      </c>
      <c r="AJ96" s="419">
        <v>0</v>
      </c>
      <c r="AK96" s="419">
        <v>0</v>
      </c>
      <c r="AL96" s="418">
        <v>0</v>
      </c>
      <c r="AM96" s="406">
        <v>0</v>
      </c>
      <c r="AN96" s="406">
        <v>0</v>
      </c>
      <c r="AO96" s="418">
        <v>0</v>
      </c>
      <c r="AP96" s="418"/>
      <c r="AQ96" s="418"/>
      <c r="AR96" s="418">
        <f t="shared" si="32"/>
        <v>0</v>
      </c>
      <c r="AS96" s="419">
        <v>0</v>
      </c>
      <c r="AT96" s="419">
        <v>0</v>
      </c>
      <c r="AU96" s="418">
        <v>0</v>
      </c>
      <c r="AV96" s="418"/>
      <c r="AW96" s="418"/>
      <c r="AX96" s="419">
        <v>0</v>
      </c>
      <c r="AY96" s="419">
        <v>0</v>
      </c>
      <c r="AZ96" s="418">
        <v>0</v>
      </c>
      <c r="BA96" s="406">
        <v>0</v>
      </c>
      <c r="BB96" s="406">
        <v>0</v>
      </c>
      <c r="BC96" s="418">
        <v>0</v>
      </c>
      <c r="BD96" s="418"/>
      <c r="BE96" s="418">
        <f t="shared" si="33"/>
        <v>0</v>
      </c>
      <c r="BF96" s="419">
        <v>0</v>
      </c>
      <c r="BG96" s="419">
        <v>0</v>
      </c>
      <c r="BH96" s="406">
        <v>0</v>
      </c>
      <c r="BI96"/>
      <c r="BJ96"/>
      <c r="BK96"/>
      <c r="BL96"/>
      <c r="BM96"/>
      <c r="BN96"/>
      <c r="BO96"/>
      <c r="BP96" s="377"/>
      <c r="BQ96" s="395">
        <f t="shared" si="25"/>
        <v>25716.600000000002</v>
      </c>
      <c r="BR96" s="395">
        <f t="shared" ref="BR96:BR159" si="37">(W96+BJ96)*$BQ$1*$BQ$3</f>
        <v>0</v>
      </c>
      <c r="BS96" s="395">
        <f t="shared" si="26"/>
        <v>0</v>
      </c>
      <c r="BT96" s="395">
        <f t="shared" si="27"/>
        <v>0</v>
      </c>
      <c r="BU96" s="395">
        <f t="shared" si="28"/>
        <v>0</v>
      </c>
      <c r="BV96" s="395">
        <f t="shared" ref="BV96:BV159" si="38">((BB96-BC96)/15)*$BQ$1*BV$3+BL96</f>
        <v>0</v>
      </c>
      <c r="BW96" s="395">
        <f t="shared" ref="BW96:BW159" si="39">(BC96/15)*$BQ$1*BW$3</f>
        <v>0</v>
      </c>
      <c r="BX96" s="395">
        <f t="shared" si="29"/>
        <v>118.95</v>
      </c>
      <c r="BY96" s="395">
        <f t="shared" si="30"/>
        <v>622.04999999999995</v>
      </c>
      <c r="BZ96" s="395">
        <f t="shared" si="31"/>
        <v>78</v>
      </c>
      <c r="CA96" s="395">
        <f t="shared" si="34"/>
        <v>0</v>
      </c>
      <c r="CB96" s="395">
        <f t="shared" si="35"/>
        <v>0</v>
      </c>
      <c r="CC96" s="399">
        <f t="shared" si="36"/>
        <v>26535.600000000002</v>
      </c>
    </row>
    <row r="97" spans="1:81" ht="15" hidden="1" x14ac:dyDescent="0.25">
      <c r="A97">
        <v>3302169</v>
      </c>
      <c r="B97">
        <v>2169</v>
      </c>
      <c r="C97" t="s">
        <v>270</v>
      </c>
      <c r="D97" s="406">
        <v>0</v>
      </c>
      <c r="E97" s="406">
        <v>0</v>
      </c>
      <c r="F97" s="406">
        <v>0</v>
      </c>
      <c r="G97" s="406">
        <v>22</v>
      </c>
      <c r="H97" s="406">
        <v>14</v>
      </c>
      <c r="I97" s="407">
        <v>0</v>
      </c>
      <c r="J97" s="407">
        <v>36</v>
      </c>
      <c r="K97" s="406">
        <v>2</v>
      </c>
      <c r="L97" s="406">
        <v>2</v>
      </c>
      <c r="M97" s="407">
        <v>4</v>
      </c>
      <c r="N97" s="406">
        <v>0</v>
      </c>
      <c r="O97" s="406">
        <v>0</v>
      </c>
      <c r="P97" s="406">
        <v>330</v>
      </c>
      <c r="Q97" s="406">
        <v>210</v>
      </c>
      <c r="R97" s="407">
        <v>540</v>
      </c>
      <c r="S97" s="406">
        <v>0</v>
      </c>
      <c r="T97" s="406">
        <v>0</v>
      </c>
      <c r="U97" s="406">
        <v>30</v>
      </c>
      <c r="V97" s="406">
        <v>30</v>
      </c>
      <c r="W97" s="407">
        <v>60</v>
      </c>
      <c r="X97" s="406">
        <v>13</v>
      </c>
      <c r="Y97" s="406">
        <v>195</v>
      </c>
      <c r="Z97" s="418">
        <v>30</v>
      </c>
      <c r="AA97" s="406">
        <v>15</v>
      </c>
      <c r="AB97" s="406">
        <v>225</v>
      </c>
      <c r="AC97" s="418">
        <v>0</v>
      </c>
      <c r="AD97" s="406">
        <v>5</v>
      </c>
      <c r="AE97" s="406">
        <v>75</v>
      </c>
      <c r="AF97" s="418">
        <v>15</v>
      </c>
      <c r="AG97" s="419">
        <v>0</v>
      </c>
      <c r="AH97" s="419">
        <v>0</v>
      </c>
      <c r="AI97" s="418">
        <v>0</v>
      </c>
      <c r="AJ97" s="419">
        <v>17</v>
      </c>
      <c r="AK97" s="419">
        <v>255</v>
      </c>
      <c r="AL97" s="418">
        <v>15</v>
      </c>
      <c r="AM97" s="406">
        <v>17</v>
      </c>
      <c r="AN97" s="406">
        <v>255</v>
      </c>
      <c r="AO97" s="418">
        <v>15</v>
      </c>
      <c r="AP97" s="418"/>
      <c r="AQ97" s="418"/>
      <c r="AR97" s="418">
        <f t="shared" si="32"/>
        <v>17</v>
      </c>
      <c r="AS97" s="419">
        <v>0</v>
      </c>
      <c r="AT97" s="419">
        <v>0</v>
      </c>
      <c r="AU97" s="418">
        <v>0</v>
      </c>
      <c r="AV97" s="418"/>
      <c r="AW97" s="418"/>
      <c r="AX97" s="419">
        <v>17</v>
      </c>
      <c r="AY97" s="419">
        <v>255</v>
      </c>
      <c r="AZ97" s="418">
        <v>15</v>
      </c>
      <c r="BA97" s="406">
        <v>17</v>
      </c>
      <c r="BB97" s="406">
        <v>255</v>
      </c>
      <c r="BC97" s="418">
        <v>15</v>
      </c>
      <c r="BD97" s="418"/>
      <c r="BE97" s="418">
        <f t="shared" si="33"/>
        <v>34</v>
      </c>
      <c r="BF97" s="419">
        <v>0</v>
      </c>
      <c r="BG97" s="419">
        <v>0</v>
      </c>
      <c r="BH97" s="406">
        <v>0</v>
      </c>
      <c r="BI97"/>
      <c r="BJ97"/>
      <c r="BK97"/>
      <c r="BL97"/>
      <c r="BM97"/>
      <c r="BN97"/>
      <c r="BO97"/>
      <c r="BP97" s="377"/>
      <c r="BQ97" s="395">
        <f t="shared" si="25"/>
        <v>44085.599999999999</v>
      </c>
      <c r="BR97" s="395">
        <f t="shared" si="37"/>
        <v>4898.4000000000005</v>
      </c>
      <c r="BS97" s="395">
        <f t="shared" si="26"/>
        <v>0</v>
      </c>
      <c r="BT97" s="395">
        <f t="shared" si="27"/>
        <v>0</v>
      </c>
      <c r="BU97" s="395">
        <f t="shared" si="28"/>
        <v>0</v>
      </c>
      <c r="BV97" s="395">
        <f t="shared" si="38"/>
        <v>1193.92</v>
      </c>
      <c r="BW97" s="395">
        <f t="shared" si="39"/>
        <v>186.42</v>
      </c>
      <c r="BX97" s="395">
        <f t="shared" si="29"/>
        <v>1784.25</v>
      </c>
      <c r="BY97" s="395">
        <f t="shared" si="30"/>
        <v>848.24999999999989</v>
      </c>
      <c r="BZ97" s="395">
        <f t="shared" si="31"/>
        <v>93.600000000000009</v>
      </c>
      <c r="CA97" s="395">
        <f t="shared" si="34"/>
        <v>3812.2499999999995</v>
      </c>
      <c r="CB97" s="395">
        <f t="shared" si="35"/>
        <v>0</v>
      </c>
      <c r="CC97" s="399">
        <f t="shared" si="36"/>
        <v>56902.689999999995</v>
      </c>
    </row>
    <row r="98" spans="1:81" ht="15" hidden="1" x14ac:dyDescent="0.25">
      <c r="A98">
        <v>3302170</v>
      </c>
      <c r="B98">
        <v>2170</v>
      </c>
      <c r="C98" t="s">
        <v>271</v>
      </c>
      <c r="D98" s="406">
        <v>0</v>
      </c>
      <c r="E98" s="406">
        <v>5</v>
      </c>
      <c r="F98" s="406">
        <v>0</v>
      </c>
      <c r="G98" s="406">
        <v>30</v>
      </c>
      <c r="H98" s="406">
        <v>15</v>
      </c>
      <c r="I98" s="407">
        <v>5</v>
      </c>
      <c r="J98" s="407">
        <v>45</v>
      </c>
      <c r="K98" s="406">
        <v>1</v>
      </c>
      <c r="L98" s="406">
        <v>1</v>
      </c>
      <c r="M98" s="407">
        <v>2</v>
      </c>
      <c r="N98" s="406">
        <v>0</v>
      </c>
      <c r="O98" s="406">
        <v>75</v>
      </c>
      <c r="P98" s="406">
        <v>450</v>
      </c>
      <c r="Q98" s="406">
        <v>225</v>
      </c>
      <c r="R98" s="407">
        <v>675</v>
      </c>
      <c r="S98" s="406">
        <v>0</v>
      </c>
      <c r="T98" s="406">
        <v>75</v>
      </c>
      <c r="U98" s="406">
        <v>15</v>
      </c>
      <c r="V98" s="406">
        <v>15</v>
      </c>
      <c r="W98" s="407">
        <v>30</v>
      </c>
      <c r="X98" s="406">
        <v>19</v>
      </c>
      <c r="Y98" s="406">
        <v>285</v>
      </c>
      <c r="Z98" s="418">
        <v>15</v>
      </c>
      <c r="AA98" s="406">
        <v>12</v>
      </c>
      <c r="AB98" s="406">
        <v>180</v>
      </c>
      <c r="AC98" s="418">
        <v>0</v>
      </c>
      <c r="AD98" s="406">
        <v>11</v>
      </c>
      <c r="AE98" s="406">
        <v>165</v>
      </c>
      <c r="AF98" s="418">
        <v>0</v>
      </c>
      <c r="AG98" s="419">
        <v>5</v>
      </c>
      <c r="AH98" s="419">
        <v>75</v>
      </c>
      <c r="AI98" s="418">
        <v>0</v>
      </c>
      <c r="AJ98" s="419">
        <v>33</v>
      </c>
      <c r="AK98" s="419">
        <v>495</v>
      </c>
      <c r="AL98" s="418">
        <v>30</v>
      </c>
      <c r="AM98" s="406">
        <v>38</v>
      </c>
      <c r="AN98" s="406">
        <v>570</v>
      </c>
      <c r="AO98" s="418">
        <v>30</v>
      </c>
      <c r="AP98" s="418"/>
      <c r="AQ98" s="418"/>
      <c r="AR98" s="418">
        <f t="shared" si="32"/>
        <v>38</v>
      </c>
      <c r="AS98" s="419">
        <v>2</v>
      </c>
      <c r="AT98" s="419">
        <v>30</v>
      </c>
      <c r="AU98" s="418">
        <v>0</v>
      </c>
      <c r="AV98" s="418"/>
      <c r="AW98" s="418"/>
      <c r="AX98" s="419">
        <v>23</v>
      </c>
      <c r="AY98" s="419">
        <v>345</v>
      </c>
      <c r="AZ98" s="418">
        <v>30</v>
      </c>
      <c r="BA98" s="406">
        <v>25</v>
      </c>
      <c r="BB98" s="406">
        <v>375</v>
      </c>
      <c r="BC98" s="418">
        <v>30</v>
      </c>
      <c r="BD98" s="418"/>
      <c r="BE98" s="418">
        <f t="shared" si="33"/>
        <v>48</v>
      </c>
      <c r="BF98" s="419">
        <v>0</v>
      </c>
      <c r="BG98" s="419">
        <v>0</v>
      </c>
      <c r="BH98" s="406">
        <v>0</v>
      </c>
      <c r="BI98"/>
      <c r="BJ98"/>
      <c r="BK98"/>
      <c r="BL98"/>
      <c r="BM98"/>
      <c r="BN98"/>
      <c r="BO98"/>
      <c r="BP98" s="377"/>
      <c r="BQ98" s="395">
        <f t="shared" si="25"/>
        <v>55107</v>
      </c>
      <c r="BR98" s="395">
        <f t="shared" si="37"/>
        <v>2449.2000000000003</v>
      </c>
      <c r="BS98" s="395">
        <f t="shared" si="26"/>
        <v>8648.25</v>
      </c>
      <c r="BT98" s="395">
        <f t="shared" si="27"/>
        <v>0</v>
      </c>
      <c r="BU98" s="395">
        <f t="shared" si="28"/>
        <v>0</v>
      </c>
      <c r="BV98" s="395">
        <f t="shared" si="38"/>
        <v>1716.26</v>
      </c>
      <c r="BW98" s="395">
        <f t="shared" si="39"/>
        <v>372.84</v>
      </c>
      <c r="BX98" s="395">
        <f t="shared" si="29"/>
        <v>2379</v>
      </c>
      <c r="BY98" s="395">
        <f t="shared" si="30"/>
        <v>678.59999999999991</v>
      </c>
      <c r="BZ98" s="395">
        <f t="shared" si="31"/>
        <v>171.6</v>
      </c>
      <c r="CA98" s="395">
        <f t="shared" si="34"/>
        <v>8521.5</v>
      </c>
      <c r="CB98" s="395">
        <f t="shared" si="35"/>
        <v>0</v>
      </c>
      <c r="CC98" s="399">
        <f t="shared" si="36"/>
        <v>80044.25</v>
      </c>
    </row>
    <row r="99" spans="1:81" ht="15" hidden="1" x14ac:dyDescent="0.25">
      <c r="A99">
        <v>3302171</v>
      </c>
      <c r="B99">
        <v>2171</v>
      </c>
      <c r="C99" t="s">
        <v>272</v>
      </c>
      <c r="D99" s="406">
        <v>0</v>
      </c>
      <c r="E99" s="406">
        <v>0</v>
      </c>
      <c r="F99" s="406">
        <v>0</v>
      </c>
      <c r="G99" s="406">
        <v>9</v>
      </c>
      <c r="H99" s="406">
        <v>12</v>
      </c>
      <c r="I99" s="407">
        <v>0</v>
      </c>
      <c r="J99" s="407">
        <v>21</v>
      </c>
      <c r="K99" s="406">
        <v>0</v>
      </c>
      <c r="L99" s="406">
        <v>0</v>
      </c>
      <c r="M99" s="407">
        <v>0</v>
      </c>
      <c r="N99" s="406">
        <v>0</v>
      </c>
      <c r="O99" s="406">
        <v>0</v>
      </c>
      <c r="P99" s="406">
        <v>135</v>
      </c>
      <c r="Q99" s="406">
        <v>180</v>
      </c>
      <c r="R99" s="407">
        <v>315</v>
      </c>
      <c r="S99" s="406">
        <v>0</v>
      </c>
      <c r="T99" s="406">
        <v>0</v>
      </c>
      <c r="U99" s="406">
        <v>0</v>
      </c>
      <c r="V99" s="406">
        <v>0</v>
      </c>
      <c r="W99" s="407">
        <v>0</v>
      </c>
      <c r="X99" s="406">
        <v>2</v>
      </c>
      <c r="Y99" s="406">
        <v>30</v>
      </c>
      <c r="Z99" s="418">
        <v>0</v>
      </c>
      <c r="AA99" s="406">
        <v>0</v>
      </c>
      <c r="AB99" s="406">
        <v>0</v>
      </c>
      <c r="AC99" s="418">
        <v>0</v>
      </c>
      <c r="AD99" s="406">
        <v>19</v>
      </c>
      <c r="AE99" s="406">
        <v>285</v>
      </c>
      <c r="AF99" s="418">
        <v>0</v>
      </c>
      <c r="AG99" s="419">
        <v>0</v>
      </c>
      <c r="AH99" s="419">
        <v>0</v>
      </c>
      <c r="AI99" s="418">
        <v>0</v>
      </c>
      <c r="AJ99" s="419">
        <v>6</v>
      </c>
      <c r="AK99" s="419">
        <v>90</v>
      </c>
      <c r="AL99" s="418">
        <v>0</v>
      </c>
      <c r="AM99" s="406">
        <v>6</v>
      </c>
      <c r="AN99" s="406">
        <v>90</v>
      </c>
      <c r="AO99" s="418">
        <v>0</v>
      </c>
      <c r="AP99" s="418"/>
      <c r="AQ99" s="418"/>
      <c r="AR99" s="418">
        <f t="shared" si="32"/>
        <v>6</v>
      </c>
      <c r="AS99" s="419">
        <v>0</v>
      </c>
      <c r="AT99" s="419">
        <v>0</v>
      </c>
      <c r="AU99" s="418">
        <v>0</v>
      </c>
      <c r="AV99" s="418"/>
      <c r="AW99" s="418"/>
      <c r="AX99" s="419">
        <v>6</v>
      </c>
      <c r="AY99" s="419">
        <v>90</v>
      </c>
      <c r="AZ99" s="418">
        <v>0</v>
      </c>
      <c r="BA99" s="406">
        <v>6</v>
      </c>
      <c r="BB99" s="406">
        <v>90</v>
      </c>
      <c r="BC99" s="418">
        <v>0</v>
      </c>
      <c r="BD99" s="418"/>
      <c r="BE99" s="418">
        <f t="shared" si="33"/>
        <v>12</v>
      </c>
      <c r="BF99" s="419">
        <v>0</v>
      </c>
      <c r="BG99" s="419">
        <v>0</v>
      </c>
      <c r="BH99" s="406">
        <v>0</v>
      </c>
      <c r="BI99"/>
      <c r="BJ99"/>
      <c r="BK99"/>
      <c r="BL99"/>
      <c r="BM99"/>
      <c r="BN99"/>
      <c r="BO99"/>
      <c r="BP99" s="377"/>
      <c r="BQ99" s="395">
        <f t="shared" si="25"/>
        <v>25716.600000000002</v>
      </c>
      <c r="BR99" s="395">
        <f t="shared" si="37"/>
        <v>0</v>
      </c>
      <c r="BS99" s="395">
        <f t="shared" si="26"/>
        <v>0</v>
      </c>
      <c r="BT99" s="395">
        <f t="shared" si="27"/>
        <v>0</v>
      </c>
      <c r="BU99" s="395">
        <f t="shared" si="28"/>
        <v>0</v>
      </c>
      <c r="BV99" s="395">
        <f t="shared" si="38"/>
        <v>447.72</v>
      </c>
      <c r="BW99" s="395">
        <f t="shared" si="39"/>
        <v>0</v>
      </c>
      <c r="BX99" s="395">
        <f t="shared" si="29"/>
        <v>237.9</v>
      </c>
      <c r="BY99" s="395">
        <f t="shared" si="30"/>
        <v>0</v>
      </c>
      <c r="BZ99" s="395">
        <f t="shared" si="31"/>
        <v>296.40000000000003</v>
      </c>
      <c r="CA99" s="395">
        <f t="shared" si="34"/>
        <v>1345.5</v>
      </c>
      <c r="CB99" s="395">
        <f t="shared" si="35"/>
        <v>0</v>
      </c>
      <c r="CC99" s="399">
        <f t="shared" si="36"/>
        <v>28044.120000000006</v>
      </c>
    </row>
    <row r="100" spans="1:81" ht="15" hidden="1" x14ac:dyDescent="0.25">
      <c r="A100">
        <v>3302176</v>
      </c>
      <c r="B100">
        <v>2176</v>
      </c>
      <c r="C100" t="s">
        <v>273</v>
      </c>
      <c r="D100" s="406">
        <v>0</v>
      </c>
      <c r="E100" s="406">
        <v>0</v>
      </c>
      <c r="F100" s="406">
        <v>0</v>
      </c>
      <c r="G100" s="406">
        <v>37</v>
      </c>
      <c r="H100" s="406">
        <v>27</v>
      </c>
      <c r="I100" s="407">
        <v>0</v>
      </c>
      <c r="J100" s="407">
        <v>64</v>
      </c>
      <c r="K100" s="406">
        <v>4</v>
      </c>
      <c r="L100" s="406">
        <v>4</v>
      </c>
      <c r="M100" s="407">
        <v>8</v>
      </c>
      <c r="N100" s="406">
        <v>0</v>
      </c>
      <c r="O100" s="406">
        <v>0</v>
      </c>
      <c r="P100" s="406">
        <v>555</v>
      </c>
      <c r="Q100" s="406">
        <v>405</v>
      </c>
      <c r="R100" s="407">
        <v>960</v>
      </c>
      <c r="S100" s="406">
        <v>0</v>
      </c>
      <c r="T100" s="406">
        <v>0</v>
      </c>
      <c r="U100" s="406">
        <v>60</v>
      </c>
      <c r="V100" s="406">
        <v>60</v>
      </c>
      <c r="W100" s="407">
        <v>120</v>
      </c>
      <c r="X100" s="406">
        <v>4</v>
      </c>
      <c r="Y100" s="406">
        <v>60</v>
      </c>
      <c r="Z100" s="418">
        <v>0</v>
      </c>
      <c r="AA100" s="406">
        <v>7</v>
      </c>
      <c r="AB100" s="406">
        <v>105</v>
      </c>
      <c r="AC100" s="418">
        <v>15</v>
      </c>
      <c r="AD100" s="406">
        <v>43</v>
      </c>
      <c r="AE100" s="406">
        <v>645</v>
      </c>
      <c r="AF100" s="418">
        <v>60</v>
      </c>
      <c r="AG100" s="419">
        <v>0</v>
      </c>
      <c r="AH100" s="419">
        <v>0</v>
      </c>
      <c r="AI100" s="418">
        <v>0</v>
      </c>
      <c r="AJ100" s="419">
        <v>32</v>
      </c>
      <c r="AK100" s="419">
        <v>480</v>
      </c>
      <c r="AL100" s="418">
        <v>30</v>
      </c>
      <c r="AM100" s="406">
        <v>32</v>
      </c>
      <c r="AN100" s="406">
        <v>480</v>
      </c>
      <c r="AO100" s="418">
        <v>30</v>
      </c>
      <c r="AP100" s="418"/>
      <c r="AQ100" s="418"/>
      <c r="AR100" s="418">
        <f t="shared" si="32"/>
        <v>32</v>
      </c>
      <c r="AS100" s="419">
        <v>0</v>
      </c>
      <c r="AT100" s="419">
        <v>0</v>
      </c>
      <c r="AU100" s="418">
        <v>0</v>
      </c>
      <c r="AV100" s="418"/>
      <c r="AW100" s="418"/>
      <c r="AX100" s="419">
        <v>2</v>
      </c>
      <c r="AY100" s="419">
        <v>30</v>
      </c>
      <c r="AZ100" s="418">
        <v>30</v>
      </c>
      <c r="BA100" s="406">
        <v>2</v>
      </c>
      <c r="BB100" s="406">
        <v>30</v>
      </c>
      <c r="BC100" s="418">
        <v>30</v>
      </c>
      <c r="BD100" s="418"/>
      <c r="BE100" s="418">
        <f t="shared" si="33"/>
        <v>4</v>
      </c>
      <c r="BF100" s="419">
        <v>0</v>
      </c>
      <c r="BG100" s="419">
        <v>0</v>
      </c>
      <c r="BH100" s="406">
        <v>0</v>
      </c>
      <c r="BI100"/>
      <c r="BJ100"/>
      <c r="BK100"/>
      <c r="BL100"/>
      <c r="BM100"/>
      <c r="BN100"/>
      <c r="BO100"/>
      <c r="BP100" s="377"/>
      <c r="BQ100" s="395">
        <f t="shared" si="25"/>
        <v>78374.400000000009</v>
      </c>
      <c r="BR100" s="395">
        <f t="shared" si="37"/>
        <v>9796.8000000000011</v>
      </c>
      <c r="BS100" s="395">
        <f t="shared" si="26"/>
        <v>0</v>
      </c>
      <c r="BT100" s="395">
        <f t="shared" si="27"/>
        <v>0</v>
      </c>
      <c r="BU100" s="395">
        <f t="shared" si="28"/>
        <v>0</v>
      </c>
      <c r="BV100" s="395">
        <f t="shared" si="38"/>
        <v>0</v>
      </c>
      <c r="BW100" s="395">
        <f t="shared" si="39"/>
        <v>372.84</v>
      </c>
      <c r="BX100" s="395">
        <f t="shared" si="29"/>
        <v>475.8</v>
      </c>
      <c r="BY100" s="395">
        <f t="shared" si="30"/>
        <v>452.4</v>
      </c>
      <c r="BZ100" s="395">
        <f t="shared" si="31"/>
        <v>733.2</v>
      </c>
      <c r="CA100" s="395">
        <f t="shared" si="34"/>
        <v>7175.9999999999991</v>
      </c>
      <c r="CB100" s="395">
        <f t="shared" si="35"/>
        <v>0</v>
      </c>
      <c r="CC100" s="399">
        <f t="shared" si="36"/>
        <v>97381.440000000002</v>
      </c>
    </row>
    <row r="101" spans="1:81" ht="15" hidden="1" x14ac:dyDescent="0.25">
      <c r="A101">
        <v>3302178</v>
      </c>
      <c r="B101">
        <v>2178</v>
      </c>
      <c r="C101" t="s">
        <v>274</v>
      </c>
      <c r="D101" s="406">
        <v>0</v>
      </c>
      <c r="E101" s="406">
        <v>0</v>
      </c>
      <c r="F101" s="406">
        <v>0</v>
      </c>
      <c r="G101" s="406">
        <v>18</v>
      </c>
      <c r="H101" s="406">
        <v>6</v>
      </c>
      <c r="I101" s="407">
        <v>0</v>
      </c>
      <c r="J101" s="407">
        <v>24</v>
      </c>
      <c r="K101" s="406">
        <v>6</v>
      </c>
      <c r="L101" s="406">
        <v>2</v>
      </c>
      <c r="M101" s="407">
        <v>8</v>
      </c>
      <c r="N101" s="406">
        <v>0</v>
      </c>
      <c r="O101" s="406">
        <v>0</v>
      </c>
      <c r="P101" s="406">
        <v>270</v>
      </c>
      <c r="Q101" s="406">
        <v>90</v>
      </c>
      <c r="R101" s="407">
        <v>360</v>
      </c>
      <c r="S101" s="406">
        <v>0</v>
      </c>
      <c r="T101" s="406">
        <v>0</v>
      </c>
      <c r="U101" s="406">
        <v>84</v>
      </c>
      <c r="V101" s="406">
        <v>30</v>
      </c>
      <c r="W101" s="407">
        <v>114</v>
      </c>
      <c r="X101" s="406">
        <v>6</v>
      </c>
      <c r="Y101" s="406">
        <v>90</v>
      </c>
      <c r="Z101" s="418">
        <v>30</v>
      </c>
      <c r="AA101" s="406">
        <v>1</v>
      </c>
      <c r="AB101" s="406">
        <v>15</v>
      </c>
      <c r="AC101" s="418">
        <v>15</v>
      </c>
      <c r="AD101" s="406">
        <v>10</v>
      </c>
      <c r="AE101" s="406">
        <v>150</v>
      </c>
      <c r="AF101" s="418">
        <v>30</v>
      </c>
      <c r="AG101" s="419">
        <v>0</v>
      </c>
      <c r="AH101" s="419">
        <v>0</v>
      </c>
      <c r="AI101" s="418">
        <v>0</v>
      </c>
      <c r="AJ101" s="419">
        <v>5</v>
      </c>
      <c r="AK101" s="419">
        <v>75</v>
      </c>
      <c r="AL101" s="418">
        <v>0</v>
      </c>
      <c r="AM101" s="406">
        <v>5</v>
      </c>
      <c r="AN101" s="406">
        <v>75</v>
      </c>
      <c r="AO101" s="418">
        <v>0</v>
      </c>
      <c r="AP101" s="418"/>
      <c r="AQ101" s="418"/>
      <c r="AR101" s="418">
        <f t="shared" si="32"/>
        <v>5</v>
      </c>
      <c r="AS101" s="419">
        <v>0</v>
      </c>
      <c r="AT101" s="419">
        <v>0</v>
      </c>
      <c r="AU101" s="418">
        <v>0</v>
      </c>
      <c r="AV101" s="418"/>
      <c r="AW101" s="418"/>
      <c r="AX101" s="419">
        <v>3</v>
      </c>
      <c r="AY101" s="419">
        <v>45</v>
      </c>
      <c r="AZ101" s="418">
        <v>0</v>
      </c>
      <c r="BA101" s="406">
        <v>3</v>
      </c>
      <c r="BB101" s="406">
        <v>45</v>
      </c>
      <c r="BC101" s="418">
        <v>0</v>
      </c>
      <c r="BD101" s="418"/>
      <c r="BE101" s="418">
        <f t="shared" si="33"/>
        <v>6</v>
      </c>
      <c r="BF101" s="419">
        <v>0</v>
      </c>
      <c r="BG101" s="419">
        <v>0</v>
      </c>
      <c r="BH101" s="406">
        <v>0</v>
      </c>
      <c r="BI101"/>
      <c r="BJ101"/>
      <c r="BK101"/>
      <c r="BL101"/>
      <c r="BM101"/>
      <c r="BN101"/>
      <c r="BO101"/>
      <c r="BP101" s="377"/>
      <c r="BQ101" s="395">
        <f t="shared" ref="BQ101:BQ132" si="40">R101*$BQ$1*$BQ$3</f>
        <v>29390.400000000001</v>
      </c>
      <c r="BR101" s="395">
        <f t="shared" si="37"/>
        <v>9306.9600000000009</v>
      </c>
      <c r="BS101" s="395">
        <f t="shared" ref="BS101:BS132" si="41">O101*$BQ$1*$BS$3+BI101</f>
        <v>0</v>
      </c>
      <c r="BT101" s="395">
        <f t="shared" ref="BT101:BT132" si="42">S101*$BQ$1*BT$3</f>
        <v>0</v>
      </c>
      <c r="BU101" s="395">
        <f t="shared" ref="BU101:BU132" si="43">N101*$BQ$1*BU$3</f>
        <v>0</v>
      </c>
      <c r="BV101" s="395">
        <f t="shared" si="38"/>
        <v>223.86</v>
      </c>
      <c r="BW101" s="395">
        <f t="shared" si="39"/>
        <v>0</v>
      </c>
      <c r="BX101" s="395">
        <f t="shared" ref="BX101:BX132" si="44">(Y101+Z101)*$BQ$1*BX$3+BM101</f>
        <v>951.6</v>
      </c>
      <c r="BY101" s="395">
        <f t="shared" ref="BY101:BY132" si="45">(AB101+AC101)*$BQ$1*BY$3+BN101</f>
        <v>113.1</v>
      </c>
      <c r="BZ101" s="395">
        <f t="shared" ref="BZ101:BZ132" si="46">(AE101+AF101)*$BQ$1*BZ$3+BO101</f>
        <v>187.20000000000002</v>
      </c>
      <c r="CA101" s="395">
        <f t="shared" si="34"/>
        <v>1121.25</v>
      </c>
      <c r="CB101" s="395">
        <f t="shared" si="35"/>
        <v>0</v>
      </c>
      <c r="CC101" s="399">
        <f t="shared" si="36"/>
        <v>41294.369999999995</v>
      </c>
    </row>
    <row r="102" spans="1:81" ht="15" hidden="1" x14ac:dyDescent="0.25">
      <c r="A102">
        <v>3302180</v>
      </c>
      <c r="B102">
        <v>2180</v>
      </c>
      <c r="C102" t="s">
        <v>275</v>
      </c>
      <c r="D102" s="406">
        <v>0</v>
      </c>
      <c r="E102" s="406">
        <v>0</v>
      </c>
      <c r="F102" s="406">
        <v>0</v>
      </c>
      <c r="G102" s="406">
        <v>41</v>
      </c>
      <c r="H102" s="406">
        <v>26</v>
      </c>
      <c r="I102" s="407">
        <v>0</v>
      </c>
      <c r="J102" s="407">
        <v>67</v>
      </c>
      <c r="K102" s="406">
        <v>2</v>
      </c>
      <c r="L102" s="406">
        <v>1</v>
      </c>
      <c r="M102" s="407">
        <v>3</v>
      </c>
      <c r="N102" s="406">
        <v>0</v>
      </c>
      <c r="O102" s="406">
        <v>0</v>
      </c>
      <c r="P102" s="406">
        <v>615</v>
      </c>
      <c r="Q102" s="406">
        <v>390</v>
      </c>
      <c r="R102" s="407">
        <v>1005</v>
      </c>
      <c r="S102" s="406">
        <v>0</v>
      </c>
      <c r="T102" s="406">
        <v>0</v>
      </c>
      <c r="U102" s="406">
        <v>30</v>
      </c>
      <c r="V102" s="406">
        <v>15</v>
      </c>
      <c r="W102" s="407">
        <v>45</v>
      </c>
      <c r="X102" s="406">
        <v>1</v>
      </c>
      <c r="Y102" s="406">
        <v>15</v>
      </c>
      <c r="Z102" s="418">
        <v>0</v>
      </c>
      <c r="AA102" s="406">
        <v>47</v>
      </c>
      <c r="AB102" s="406">
        <v>705</v>
      </c>
      <c r="AC102" s="418">
        <v>30</v>
      </c>
      <c r="AD102" s="406">
        <v>11</v>
      </c>
      <c r="AE102" s="406">
        <v>165</v>
      </c>
      <c r="AF102" s="418">
        <v>0</v>
      </c>
      <c r="AG102" s="419">
        <v>0</v>
      </c>
      <c r="AH102" s="419">
        <v>0</v>
      </c>
      <c r="AI102" s="418">
        <v>0</v>
      </c>
      <c r="AJ102" s="419">
        <v>28</v>
      </c>
      <c r="AK102" s="419">
        <v>420</v>
      </c>
      <c r="AL102" s="418">
        <v>15</v>
      </c>
      <c r="AM102" s="406">
        <v>28</v>
      </c>
      <c r="AN102" s="406">
        <v>420</v>
      </c>
      <c r="AO102" s="418">
        <v>15</v>
      </c>
      <c r="AP102" s="418"/>
      <c r="AQ102" s="418"/>
      <c r="AR102" s="418">
        <f t="shared" si="32"/>
        <v>28</v>
      </c>
      <c r="AS102" s="419">
        <v>0</v>
      </c>
      <c r="AT102" s="419">
        <v>0</v>
      </c>
      <c r="AU102" s="418">
        <v>0</v>
      </c>
      <c r="AV102" s="418"/>
      <c r="AW102" s="418"/>
      <c r="AX102" s="419">
        <v>28</v>
      </c>
      <c r="AY102" s="419">
        <v>420</v>
      </c>
      <c r="AZ102" s="418">
        <v>15</v>
      </c>
      <c r="BA102" s="406">
        <v>28</v>
      </c>
      <c r="BB102" s="406">
        <v>420</v>
      </c>
      <c r="BC102" s="418">
        <v>15</v>
      </c>
      <c r="BD102" s="418"/>
      <c r="BE102" s="418">
        <f t="shared" si="33"/>
        <v>56</v>
      </c>
      <c r="BF102" s="419">
        <v>0</v>
      </c>
      <c r="BG102" s="419">
        <v>0</v>
      </c>
      <c r="BH102" s="406">
        <v>0</v>
      </c>
      <c r="BI102"/>
      <c r="BJ102"/>
      <c r="BK102"/>
      <c r="BL102"/>
      <c r="BM102"/>
      <c r="BN102"/>
      <c r="BO102"/>
      <c r="BP102" s="377"/>
      <c r="BQ102" s="395">
        <f t="shared" si="40"/>
        <v>82048.2</v>
      </c>
      <c r="BR102" s="395">
        <f t="shared" si="37"/>
        <v>3673.8</v>
      </c>
      <c r="BS102" s="395">
        <f t="shared" si="41"/>
        <v>0</v>
      </c>
      <c r="BT102" s="395">
        <f t="shared" si="42"/>
        <v>0</v>
      </c>
      <c r="BU102" s="395">
        <f t="shared" si="43"/>
        <v>0</v>
      </c>
      <c r="BV102" s="395">
        <f t="shared" si="38"/>
        <v>2014.74</v>
      </c>
      <c r="BW102" s="395">
        <f t="shared" si="39"/>
        <v>186.42</v>
      </c>
      <c r="BX102" s="395">
        <f t="shared" si="44"/>
        <v>118.95</v>
      </c>
      <c r="BY102" s="395">
        <f t="shared" si="45"/>
        <v>2770.95</v>
      </c>
      <c r="BZ102" s="395">
        <f t="shared" si="46"/>
        <v>171.6</v>
      </c>
      <c r="CA102" s="395">
        <f t="shared" si="34"/>
        <v>6278.9999999999991</v>
      </c>
      <c r="CB102" s="395">
        <f t="shared" si="35"/>
        <v>0</v>
      </c>
      <c r="CC102" s="399">
        <f t="shared" si="36"/>
        <v>97263.66</v>
      </c>
    </row>
    <row r="103" spans="1:81" ht="15" hidden="1" x14ac:dyDescent="0.25">
      <c r="A103">
        <v>3302181</v>
      </c>
      <c r="B103">
        <v>2181</v>
      </c>
      <c r="C103" t="s">
        <v>276</v>
      </c>
      <c r="D103" s="406">
        <v>0</v>
      </c>
      <c r="E103" s="406">
        <v>0</v>
      </c>
      <c r="F103" s="406">
        <v>0</v>
      </c>
      <c r="G103" s="406">
        <v>13</v>
      </c>
      <c r="H103" s="406">
        <v>10</v>
      </c>
      <c r="I103" s="407">
        <v>0</v>
      </c>
      <c r="J103" s="407">
        <v>23</v>
      </c>
      <c r="K103" s="406">
        <v>0</v>
      </c>
      <c r="L103" s="406">
        <v>0</v>
      </c>
      <c r="M103" s="407">
        <v>0</v>
      </c>
      <c r="N103" s="406">
        <v>0</v>
      </c>
      <c r="O103" s="406">
        <v>0</v>
      </c>
      <c r="P103" s="406">
        <v>195</v>
      </c>
      <c r="Q103" s="406">
        <v>150</v>
      </c>
      <c r="R103" s="407">
        <v>345</v>
      </c>
      <c r="S103" s="406">
        <v>0</v>
      </c>
      <c r="T103" s="406">
        <v>0</v>
      </c>
      <c r="U103" s="406">
        <v>0</v>
      </c>
      <c r="V103" s="406">
        <v>0</v>
      </c>
      <c r="W103" s="407">
        <v>0</v>
      </c>
      <c r="X103" s="406">
        <v>0</v>
      </c>
      <c r="Y103" s="406">
        <v>0</v>
      </c>
      <c r="Z103" s="418">
        <v>0</v>
      </c>
      <c r="AA103" s="406">
        <v>0</v>
      </c>
      <c r="AB103" s="406">
        <v>0</v>
      </c>
      <c r="AC103" s="418">
        <v>0</v>
      </c>
      <c r="AD103" s="406">
        <v>13</v>
      </c>
      <c r="AE103" s="406">
        <v>195</v>
      </c>
      <c r="AF103" s="418">
        <v>0</v>
      </c>
      <c r="AG103" s="419">
        <v>0</v>
      </c>
      <c r="AH103" s="419">
        <v>0</v>
      </c>
      <c r="AI103" s="418">
        <v>0</v>
      </c>
      <c r="AJ103" s="419">
        <v>0</v>
      </c>
      <c r="AK103" s="419">
        <v>0</v>
      </c>
      <c r="AL103" s="418">
        <v>0</v>
      </c>
      <c r="AM103" s="406">
        <v>0</v>
      </c>
      <c r="AN103" s="406">
        <v>0</v>
      </c>
      <c r="AO103" s="418">
        <v>0</v>
      </c>
      <c r="AP103" s="418"/>
      <c r="AQ103" s="418"/>
      <c r="AR103" s="418">
        <f t="shared" si="32"/>
        <v>0</v>
      </c>
      <c r="AS103" s="419">
        <v>0</v>
      </c>
      <c r="AT103" s="419">
        <v>0</v>
      </c>
      <c r="AU103" s="418">
        <v>0</v>
      </c>
      <c r="AV103" s="418"/>
      <c r="AW103" s="418"/>
      <c r="AX103" s="419">
        <v>0</v>
      </c>
      <c r="AY103" s="419">
        <v>0</v>
      </c>
      <c r="AZ103" s="418">
        <v>0</v>
      </c>
      <c r="BA103" s="406">
        <v>0</v>
      </c>
      <c r="BB103" s="406">
        <v>0</v>
      </c>
      <c r="BC103" s="418">
        <v>0</v>
      </c>
      <c r="BD103" s="418"/>
      <c r="BE103" s="418">
        <f t="shared" si="33"/>
        <v>0</v>
      </c>
      <c r="BF103" s="419">
        <v>0</v>
      </c>
      <c r="BG103" s="419">
        <v>0</v>
      </c>
      <c r="BH103" s="406">
        <v>0</v>
      </c>
      <c r="BI103"/>
      <c r="BJ103"/>
      <c r="BK103"/>
      <c r="BL103"/>
      <c r="BM103"/>
      <c r="BN103"/>
      <c r="BO103"/>
      <c r="BP103" s="377"/>
      <c r="BQ103" s="395">
        <f t="shared" si="40"/>
        <v>28165.800000000003</v>
      </c>
      <c r="BR103" s="395">
        <f t="shared" si="37"/>
        <v>0</v>
      </c>
      <c r="BS103" s="395">
        <f t="shared" si="41"/>
        <v>0</v>
      </c>
      <c r="BT103" s="395">
        <f t="shared" si="42"/>
        <v>0</v>
      </c>
      <c r="BU103" s="395">
        <f t="shared" si="43"/>
        <v>0</v>
      </c>
      <c r="BV103" s="395">
        <f t="shared" si="38"/>
        <v>0</v>
      </c>
      <c r="BW103" s="395">
        <f t="shared" si="39"/>
        <v>0</v>
      </c>
      <c r="BX103" s="395">
        <f t="shared" si="44"/>
        <v>0</v>
      </c>
      <c r="BY103" s="395">
        <f t="shared" si="45"/>
        <v>0</v>
      </c>
      <c r="BZ103" s="395">
        <f t="shared" si="46"/>
        <v>202.8</v>
      </c>
      <c r="CA103" s="395">
        <f t="shared" si="34"/>
        <v>0</v>
      </c>
      <c r="CB103" s="395">
        <f t="shared" si="35"/>
        <v>0</v>
      </c>
      <c r="CC103" s="399">
        <f t="shared" si="36"/>
        <v>28368.600000000002</v>
      </c>
    </row>
    <row r="104" spans="1:81" ht="15" hidden="1" x14ac:dyDescent="0.25">
      <c r="A104">
        <v>3302185</v>
      </c>
      <c r="B104">
        <v>2185</v>
      </c>
      <c r="C104" t="s">
        <v>277</v>
      </c>
      <c r="D104" s="406">
        <v>0</v>
      </c>
      <c r="E104" s="406">
        <v>0</v>
      </c>
      <c r="F104" s="406">
        <v>0</v>
      </c>
      <c r="G104" s="406">
        <v>13</v>
      </c>
      <c r="H104" s="406">
        <v>18</v>
      </c>
      <c r="I104" s="407">
        <v>0</v>
      </c>
      <c r="J104" s="407">
        <v>31</v>
      </c>
      <c r="K104" s="406">
        <v>4</v>
      </c>
      <c r="L104" s="406">
        <v>7</v>
      </c>
      <c r="M104" s="407">
        <v>11</v>
      </c>
      <c r="N104" s="406">
        <v>0</v>
      </c>
      <c r="O104" s="406">
        <v>0</v>
      </c>
      <c r="P104" s="406">
        <v>195</v>
      </c>
      <c r="Q104" s="406">
        <v>270</v>
      </c>
      <c r="R104" s="407">
        <v>465</v>
      </c>
      <c r="S104" s="406">
        <v>0</v>
      </c>
      <c r="T104" s="406">
        <v>0</v>
      </c>
      <c r="U104" s="406">
        <v>60</v>
      </c>
      <c r="V104" s="406">
        <v>105</v>
      </c>
      <c r="W104" s="407">
        <v>165</v>
      </c>
      <c r="X104" s="406">
        <v>0</v>
      </c>
      <c r="Y104" s="406">
        <v>0</v>
      </c>
      <c r="Z104" s="418">
        <v>0</v>
      </c>
      <c r="AA104" s="406">
        <v>1</v>
      </c>
      <c r="AB104" s="406">
        <v>15</v>
      </c>
      <c r="AC104" s="418">
        <v>0</v>
      </c>
      <c r="AD104" s="406">
        <v>1</v>
      </c>
      <c r="AE104" s="406">
        <v>15</v>
      </c>
      <c r="AF104" s="418">
        <v>0</v>
      </c>
      <c r="AG104" s="419">
        <v>0</v>
      </c>
      <c r="AH104" s="419">
        <v>0</v>
      </c>
      <c r="AI104" s="418">
        <v>0</v>
      </c>
      <c r="AJ104" s="419">
        <v>10</v>
      </c>
      <c r="AK104" s="419">
        <v>150</v>
      </c>
      <c r="AL104" s="418">
        <v>30</v>
      </c>
      <c r="AM104" s="406">
        <v>10</v>
      </c>
      <c r="AN104" s="406">
        <v>150</v>
      </c>
      <c r="AO104" s="418">
        <v>30</v>
      </c>
      <c r="AP104" s="418"/>
      <c r="AQ104" s="418"/>
      <c r="AR104" s="418">
        <f t="shared" si="32"/>
        <v>10</v>
      </c>
      <c r="AS104" s="419">
        <v>0</v>
      </c>
      <c r="AT104" s="419">
        <v>0</v>
      </c>
      <c r="AU104" s="418">
        <v>0</v>
      </c>
      <c r="AV104" s="418"/>
      <c r="AW104" s="418"/>
      <c r="AX104" s="419">
        <v>1</v>
      </c>
      <c r="AY104" s="419">
        <v>15</v>
      </c>
      <c r="AZ104" s="418">
        <v>15</v>
      </c>
      <c r="BA104" s="406">
        <v>1</v>
      </c>
      <c r="BB104" s="406">
        <v>15</v>
      </c>
      <c r="BC104" s="418">
        <v>15</v>
      </c>
      <c r="BD104" s="418"/>
      <c r="BE104" s="418">
        <f t="shared" si="33"/>
        <v>2</v>
      </c>
      <c r="BF104" s="419">
        <v>0</v>
      </c>
      <c r="BG104" s="419">
        <v>0</v>
      </c>
      <c r="BH104" s="406">
        <v>0</v>
      </c>
      <c r="BI104"/>
      <c r="BJ104"/>
      <c r="BK104"/>
      <c r="BL104"/>
      <c r="BM104"/>
      <c r="BN104"/>
      <c r="BO104"/>
      <c r="BP104" s="377"/>
      <c r="BQ104" s="395">
        <f t="shared" si="40"/>
        <v>37962.6</v>
      </c>
      <c r="BR104" s="395">
        <f t="shared" si="37"/>
        <v>13470.6</v>
      </c>
      <c r="BS104" s="395">
        <f t="shared" si="41"/>
        <v>0</v>
      </c>
      <c r="BT104" s="395">
        <f t="shared" si="42"/>
        <v>0</v>
      </c>
      <c r="BU104" s="395">
        <f t="shared" si="43"/>
        <v>0</v>
      </c>
      <c r="BV104" s="395">
        <f t="shared" si="38"/>
        <v>0</v>
      </c>
      <c r="BW104" s="395">
        <f t="shared" si="39"/>
        <v>186.42</v>
      </c>
      <c r="BX104" s="395">
        <f t="shared" si="44"/>
        <v>0</v>
      </c>
      <c r="BY104" s="395">
        <f t="shared" si="45"/>
        <v>56.55</v>
      </c>
      <c r="BZ104" s="395">
        <f t="shared" si="46"/>
        <v>15.6</v>
      </c>
      <c r="CA104" s="395">
        <f t="shared" si="34"/>
        <v>2242.5</v>
      </c>
      <c r="CB104" s="395">
        <f t="shared" si="35"/>
        <v>0</v>
      </c>
      <c r="CC104" s="399">
        <f t="shared" si="36"/>
        <v>53934.27</v>
      </c>
    </row>
    <row r="105" spans="1:81" ht="15" hidden="1" x14ac:dyDescent="0.25">
      <c r="A105">
        <v>3302186</v>
      </c>
      <c r="B105">
        <v>2186</v>
      </c>
      <c r="C105" t="s">
        <v>278</v>
      </c>
      <c r="D105" s="406">
        <v>0</v>
      </c>
      <c r="E105" s="406">
        <v>0</v>
      </c>
      <c r="F105" s="406">
        <v>0</v>
      </c>
      <c r="G105" s="406">
        <v>35</v>
      </c>
      <c r="H105" s="406">
        <v>24</v>
      </c>
      <c r="I105" s="407">
        <v>0</v>
      </c>
      <c r="J105" s="407">
        <v>59</v>
      </c>
      <c r="K105" s="406">
        <v>5</v>
      </c>
      <c r="L105" s="406">
        <v>4</v>
      </c>
      <c r="M105" s="407">
        <v>9</v>
      </c>
      <c r="N105" s="406">
        <v>0</v>
      </c>
      <c r="O105" s="406">
        <v>0</v>
      </c>
      <c r="P105" s="406">
        <v>525</v>
      </c>
      <c r="Q105" s="406">
        <v>360</v>
      </c>
      <c r="R105" s="407">
        <v>885</v>
      </c>
      <c r="S105" s="406">
        <v>0</v>
      </c>
      <c r="T105" s="406">
        <v>0</v>
      </c>
      <c r="U105" s="406">
        <v>75</v>
      </c>
      <c r="V105" s="406">
        <v>60</v>
      </c>
      <c r="W105" s="407">
        <v>135</v>
      </c>
      <c r="X105" s="406">
        <v>0</v>
      </c>
      <c r="Y105" s="406">
        <v>0</v>
      </c>
      <c r="Z105" s="418">
        <v>0</v>
      </c>
      <c r="AA105" s="406">
        <v>11</v>
      </c>
      <c r="AB105" s="406">
        <v>165</v>
      </c>
      <c r="AC105" s="418">
        <v>30</v>
      </c>
      <c r="AD105" s="406">
        <v>31</v>
      </c>
      <c r="AE105" s="406">
        <v>465</v>
      </c>
      <c r="AF105" s="418">
        <v>60</v>
      </c>
      <c r="AG105" s="419">
        <v>0</v>
      </c>
      <c r="AH105" s="419">
        <v>0</v>
      </c>
      <c r="AI105" s="418">
        <v>0</v>
      </c>
      <c r="AJ105" s="419">
        <v>25</v>
      </c>
      <c r="AK105" s="419">
        <v>375</v>
      </c>
      <c r="AL105" s="418">
        <v>60</v>
      </c>
      <c r="AM105" s="406">
        <v>25</v>
      </c>
      <c r="AN105" s="406">
        <v>375</v>
      </c>
      <c r="AO105" s="418">
        <v>60</v>
      </c>
      <c r="AP105" s="418"/>
      <c r="AQ105" s="418"/>
      <c r="AR105" s="418">
        <f t="shared" si="32"/>
        <v>25</v>
      </c>
      <c r="AS105" s="419">
        <v>0</v>
      </c>
      <c r="AT105" s="419">
        <v>0</v>
      </c>
      <c r="AU105" s="418">
        <v>0</v>
      </c>
      <c r="AV105" s="418"/>
      <c r="AW105" s="418"/>
      <c r="AX105" s="419">
        <v>24</v>
      </c>
      <c r="AY105" s="419">
        <v>360</v>
      </c>
      <c r="AZ105" s="418">
        <v>45</v>
      </c>
      <c r="BA105" s="406">
        <v>24</v>
      </c>
      <c r="BB105" s="406">
        <v>360</v>
      </c>
      <c r="BC105" s="418">
        <v>45</v>
      </c>
      <c r="BD105" s="418"/>
      <c r="BE105" s="418">
        <f t="shared" si="33"/>
        <v>48</v>
      </c>
      <c r="BF105" s="419">
        <v>0</v>
      </c>
      <c r="BG105" s="419">
        <v>0</v>
      </c>
      <c r="BH105" s="406">
        <v>0</v>
      </c>
      <c r="BI105"/>
      <c r="BJ105"/>
      <c r="BK105"/>
      <c r="BL105"/>
      <c r="BM105"/>
      <c r="BN105"/>
      <c r="BO105"/>
      <c r="BP105" s="377"/>
      <c r="BQ105" s="395">
        <f t="shared" si="40"/>
        <v>72251.400000000009</v>
      </c>
      <c r="BR105" s="395">
        <f t="shared" si="37"/>
        <v>11021.4</v>
      </c>
      <c r="BS105" s="395">
        <f t="shared" si="41"/>
        <v>0</v>
      </c>
      <c r="BT105" s="395">
        <f t="shared" si="42"/>
        <v>0</v>
      </c>
      <c r="BU105" s="395">
        <f t="shared" si="43"/>
        <v>0</v>
      </c>
      <c r="BV105" s="395">
        <f t="shared" si="38"/>
        <v>1567.02</v>
      </c>
      <c r="BW105" s="395">
        <f t="shared" si="39"/>
        <v>559.26</v>
      </c>
      <c r="BX105" s="395">
        <f t="shared" si="44"/>
        <v>0</v>
      </c>
      <c r="BY105" s="395">
        <f t="shared" si="45"/>
        <v>735.15</v>
      </c>
      <c r="BZ105" s="395">
        <f t="shared" si="46"/>
        <v>546</v>
      </c>
      <c r="CA105" s="395">
        <f t="shared" si="34"/>
        <v>5606.25</v>
      </c>
      <c r="CB105" s="395">
        <f t="shared" si="35"/>
        <v>0</v>
      </c>
      <c r="CC105" s="399">
        <f t="shared" si="36"/>
        <v>92286.48</v>
      </c>
    </row>
    <row r="106" spans="1:81" ht="15" hidden="1" x14ac:dyDescent="0.25">
      <c r="A106">
        <v>3302187</v>
      </c>
      <c r="B106">
        <v>2187</v>
      </c>
      <c r="C106" t="s">
        <v>279</v>
      </c>
      <c r="D106" s="406">
        <v>0</v>
      </c>
      <c r="E106" s="406">
        <v>0</v>
      </c>
      <c r="F106" s="406">
        <v>0</v>
      </c>
      <c r="G106" s="406">
        <v>26</v>
      </c>
      <c r="H106" s="406">
        <v>17</v>
      </c>
      <c r="I106" s="407">
        <v>0</v>
      </c>
      <c r="J106" s="407">
        <v>43</v>
      </c>
      <c r="K106" s="406">
        <v>3</v>
      </c>
      <c r="L106" s="406">
        <v>3</v>
      </c>
      <c r="M106" s="407">
        <v>6</v>
      </c>
      <c r="N106" s="406">
        <v>0</v>
      </c>
      <c r="O106" s="406">
        <v>0</v>
      </c>
      <c r="P106" s="406">
        <v>390</v>
      </c>
      <c r="Q106" s="406">
        <v>255</v>
      </c>
      <c r="R106" s="407">
        <v>645</v>
      </c>
      <c r="S106" s="406">
        <v>0</v>
      </c>
      <c r="T106" s="406">
        <v>0</v>
      </c>
      <c r="U106" s="406">
        <v>45</v>
      </c>
      <c r="V106" s="406">
        <v>45</v>
      </c>
      <c r="W106" s="407">
        <v>90</v>
      </c>
      <c r="X106" s="406">
        <v>6</v>
      </c>
      <c r="Y106" s="406">
        <v>90</v>
      </c>
      <c r="Z106" s="418">
        <v>15</v>
      </c>
      <c r="AA106" s="406">
        <v>7</v>
      </c>
      <c r="AB106" s="406">
        <v>105</v>
      </c>
      <c r="AC106" s="418">
        <v>15</v>
      </c>
      <c r="AD106" s="406">
        <v>8</v>
      </c>
      <c r="AE106" s="406">
        <v>120</v>
      </c>
      <c r="AF106" s="418">
        <v>15</v>
      </c>
      <c r="AG106" s="419">
        <v>0</v>
      </c>
      <c r="AH106" s="419">
        <v>0</v>
      </c>
      <c r="AI106" s="418">
        <v>0</v>
      </c>
      <c r="AJ106" s="419">
        <v>11</v>
      </c>
      <c r="AK106" s="419">
        <v>165</v>
      </c>
      <c r="AL106" s="418">
        <v>15</v>
      </c>
      <c r="AM106" s="406">
        <v>11</v>
      </c>
      <c r="AN106" s="406">
        <v>165</v>
      </c>
      <c r="AO106" s="418">
        <v>15</v>
      </c>
      <c r="AP106" s="418"/>
      <c r="AQ106" s="418"/>
      <c r="AR106" s="418">
        <f t="shared" si="32"/>
        <v>11</v>
      </c>
      <c r="AS106" s="419">
        <v>0</v>
      </c>
      <c r="AT106" s="419">
        <v>0</v>
      </c>
      <c r="AU106" s="418">
        <v>0</v>
      </c>
      <c r="AV106" s="418"/>
      <c r="AW106" s="418"/>
      <c r="AX106" s="419">
        <v>1</v>
      </c>
      <c r="AY106" s="419">
        <v>15</v>
      </c>
      <c r="AZ106" s="418">
        <v>15</v>
      </c>
      <c r="BA106" s="406">
        <v>1</v>
      </c>
      <c r="BB106" s="406">
        <v>15</v>
      </c>
      <c r="BC106" s="418">
        <v>15</v>
      </c>
      <c r="BD106" s="418"/>
      <c r="BE106" s="418">
        <f t="shared" si="33"/>
        <v>2</v>
      </c>
      <c r="BF106" s="419">
        <v>0</v>
      </c>
      <c r="BG106" s="419">
        <v>1</v>
      </c>
      <c r="BH106" s="406">
        <v>1</v>
      </c>
      <c r="BI106"/>
      <c r="BJ106"/>
      <c r="BK106"/>
      <c r="BL106"/>
      <c r="BM106"/>
      <c r="BN106"/>
      <c r="BO106"/>
      <c r="BP106" s="377"/>
      <c r="BQ106" s="395">
        <f t="shared" si="40"/>
        <v>52657.8</v>
      </c>
      <c r="BR106" s="395">
        <f t="shared" si="37"/>
        <v>7347.6</v>
      </c>
      <c r="BS106" s="395">
        <f t="shared" si="41"/>
        <v>0</v>
      </c>
      <c r="BT106" s="395">
        <f t="shared" si="42"/>
        <v>0</v>
      </c>
      <c r="BU106" s="395">
        <f t="shared" si="43"/>
        <v>0</v>
      </c>
      <c r="BV106" s="395">
        <f t="shared" si="38"/>
        <v>0</v>
      </c>
      <c r="BW106" s="395">
        <f t="shared" si="39"/>
        <v>186.42</v>
      </c>
      <c r="BX106" s="395">
        <f t="shared" si="44"/>
        <v>832.65</v>
      </c>
      <c r="BY106" s="395">
        <f t="shared" si="45"/>
        <v>452.4</v>
      </c>
      <c r="BZ106" s="395">
        <f t="shared" si="46"/>
        <v>140.4</v>
      </c>
      <c r="CA106" s="395">
        <f t="shared" si="34"/>
        <v>2466.75</v>
      </c>
      <c r="CB106" s="395">
        <f t="shared" si="35"/>
        <v>975</v>
      </c>
      <c r="CC106" s="399">
        <f t="shared" si="36"/>
        <v>65059.020000000004</v>
      </c>
    </row>
    <row r="107" spans="1:81" ht="15" hidden="1" x14ac:dyDescent="0.25">
      <c r="A107">
        <v>3302188</v>
      </c>
      <c r="B107">
        <v>2188</v>
      </c>
      <c r="C107" t="s">
        <v>280</v>
      </c>
      <c r="D107" s="406">
        <v>0</v>
      </c>
      <c r="E107" s="406">
        <v>0</v>
      </c>
      <c r="F107" s="406">
        <v>0</v>
      </c>
      <c r="G107" s="406">
        <v>8</v>
      </c>
      <c r="H107" s="406">
        <v>13</v>
      </c>
      <c r="I107" s="407">
        <v>0</v>
      </c>
      <c r="J107" s="407">
        <v>21</v>
      </c>
      <c r="K107" s="406">
        <v>0</v>
      </c>
      <c r="L107" s="406">
        <v>0</v>
      </c>
      <c r="M107" s="407">
        <v>0</v>
      </c>
      <c r="N107" s="406">
        <v>0</v>
      </c>
      <c r="O107" s="406">
        <v>0</v>
      </c>
      <c r="P107" s="406">
        <v>120</v>
      </c>
      <c r="Q107" s="406">
        <v>195</v>
      </c>
      <c r="R107" s="407">
        <v>315</v>
      </c>
      <c r="S107" s="406">
        <v>0</v>
      </c>
      <c r="T107" s="406">
        <v>0</v>
      </c>
      <c r="U107" s="406">
        <v>0</v>
      </c>
      <c r="V107" s="406">
        <v>0</v>
      </c>
      <c r="W107" s="407">
        <v>0</v>
      </c>
      <c r="X107" s="406">
        <v>1</v>
      </c>
      <c r="Y107" s="406">
        <v>15</v>
      </c>
      <c r="Z107" s="418">
        <v>0</v>
      </c>
      <c r="AA107" s="406">
        <v>0</v>
      </c>
      <c r="AB107" s="406">
        <v>0</v>
      </c>
      <c r="AC107" s="418">
        <v>0</v>
      </c>
      <c r="AD107" s="406">
        <v>2</v>
      </c>
      <c r="AE107" s="406">
        <v>30</v>
      </c>
      <c r="AF107" s="418">
        <v>0</v>
      </c>
      <c r="AG107" s="419">
        <v>0</v>
      </c>
      <c r="AH107" s="419">
        <v>0</v>
      </c>
      <c r="AI107" s="418">
        <v>0</v>
      </c>
      <c r="AJ107" s="419">
        <v>7</v>
      </c>
      <c r="AK107" s="419">
        <v>105</v>
      </c>
      <c r="AL107" s="418">
        <v>0</v>
      </c>
      <c r="AM107" s="406">
        <v>7</v>
      </c>
      <c r="AN107" s="406">
        <v>105</v>
      </c>
      <c r="AO107" s="418">
        <v>0</v>
      </c>
      <c r="AP107" s="418"/>
      <c r="AQ107" s="418"/>
      <c r="AR107" s="418">
        <f t="shared" si="32"/>
        <v>7</v>
      </c>
      <c r="AS107" s="419">
        <v>0</v>
      </c>
      <c r="AT107" s="419">
        <v>0</v>
      </c>
      <c r="AU107" s="418">
        <v>0</v>
      </c>
      <c r="AV107" s="418"/>
      <c r="AW107" s="418"/>
      <c r="AX107" s="419">
        <v>7</v>
      </c>
      <c r="AY107" s="419">
        <v>105</v>
      </c>
      <c r="AZ107" s="418">
        <v>0</v>
      </c>
      <c r="BA107" s="406">
        <v>7</v>
      </c>
      <c r="BB107" s="406">
        <v>105</v>
      </c>
      <c r="BC107" s="418">
        <v>0</v>
      </c>
      <c r="BD107" s="418"/>
      <c r="BE107" s="418">
        <f t="shared" si="33"/>
        <v>14</v>
      </c>
      <c r="BF107" s="419">
        <v>0</v>
      </c>
      <c r="BG107" s="419">
        <v>0</v>
      </c>
      <c r="BH107" s="406">
        <v>0</v>
      </c>
      <c r="BI107"/>
      <c r="BJ107"/>
      <c r="BK107"/>
      <c r="BL107"/>
      <c r="BM107"/>
      <c r="BN107"/>
      <c r="BO107"/>
      <c r="BP107" s="377"/>
      <c r="BQ107" s="395">
        <f t="shared" si="40"/>
        <v>25716.600000000002</v>
      </c>
      <c r="BR107" s="395">
        <f t="shared" si="37"/>
        <v>0</v>
      </c>
      <c r="BS107" s="395">
        <f t="shared" si="41"/>
        <v>0</v>
      </c>
      <c r="BT107" s="395">
        <f t="shared" si="42"/>
        <v>0</v>
      </c>
      <c r="BU107" s="395">
        <f t="shared" si="43"/>
        <v>0</v>
      </c>
      <c r="BV107" s="395">
        <f t="shared" si="38"/>
        <v>522.34</v>
      </c>
      <c r="BW107" s="395">
        <f t="shared" si="39"/>
        <v>0</v>
      </c>
      <c r="BX107" s="395">
        <f t="shared" si="44"/>
        <v>118.95</v>
      </c>
      <c r="BY107" s="395">
        <f t="shared" si="45"/>
        <v>0</v>
      </c>
      <c r="BZ107" s="395">
        <f t="shared" si="46"/>
        <v>31.2</v>
      </c>
      <c r="CA107" s="395">
        <f t="shared" si="34"/>
        <v>1569.7499999999998</v>
      </c>
      <c r="CB107" s="395">
        <f t="shared" si="35"/>
        <v>0</v>
      </c>
      <c r="CC107" s="399">
        <f t="shared" si="36"/>
        <v>27958.840000000004</v>
      </c>
    </row>
    <row r="108" spans="1:81" ht="15" hidden="1" x14ac:dyDescent="0.25">
      <c r="A108">
        <v>3302189</v>
      </c>
      <c r="B108">
        <v>2189</v>
      </c>
      <c r="C108" t="s">
        <v>281</v>
      </c>
      <c r="D108" s="406">
        <v>0</v>
      </c>
      <c r="E108" s="406">
        <v>0</v>
      </c>
      <c r="F108" s="406">
        <v>0</v>
      </c>
      <c r="G108" s="406">
        <v>15</v>
      </c>
      <c r="H108" s="406">
        <v>12</v>
      </c>
      <c r="I108" s="407">
        <v>0</v>
      </c>
      <c r="J108" s="407">
        <v>27</v>
      </c>
      <c r="K108" s="406">
        <v>0</v>
      </c>
      <c r="L108" s="406">
        <v>0</v>
      </c>
      <c r="M108" s="407">
        <v>0</v>
      </c>
      <c r="N108" s="406">
        <v>0</v>
      </c>
      <c r="O108" s="406">
        <v>0</v>
      </c>
      <c r="P108" s="406">
        <v>225</v>
      </c>
      <c r="Q108" s="406">
        <v>180</v>
      </c>
      <c r="R108" s="407">
        <v>405</v>
      </c>
      <c r="S108" s="406">
        <v>0</v>
      </c>
      <c r="T108" s="406">
        <v>0</v>
      </c>
      <c r="U108" s="406">
        <v>0</v>
      </c>
      <c r="V108" s="406">
        <v>0</v>
      </c>
      <c r="W108" s="407">
        <v>0</v>
      </c>
      <c r="X108" s="406">
        <v>10</v>
      </c>
      <c r="Y108" s="406">
        <v>150</v>
      </c>
      <c r="Z108" s="418">
        <v>0</v>
      </c>
      <c r="AA108" s="406">
        <v>14</v>
      </c>
      <c r="AB108" s="406">
        <v>210</v>
      </c>
      <c r="AC108" s="418">
        <v>0</v>
      </c>
      <c r="AD108" s="406">
        <v>2</v>
      </c>
      <c r="AE108" s="406">
        <v>30</v>
      </c>
      <c r="AF108" s="418">
        <v>0</v>
      </c>
      <c r="AG108" s="419">
        <v>0</v>
      </c>
      <c r="AH108" s="419">
        <v>0</v>
      </c>
      <c r="AI108" s="418">
        <v>0</v>
      </c>
      <c r="AJ108" s="419">
        <v>13</v>
      </c>
      <c r="AK108" s="419">
        <v>195</v>
      </c>
      <c r="AL108" s="418">
        <v>0</v>
      </c>
      <c r="AM108" s="406">
        <v>13</v>
      </c>
      <c r="AN108" s="406">
        <v>195</v>
      </c>
      <c r="AO108" s="418">
        <v>0</v>
      </c>
      <c r="AP108" s="418"/>
      <c r="AQ108" s="418"/>
      <c r="AR108" s="418">
        <f t="shared" si="32"/>
        <v>13</v>
      </c>
      <c r="AS108" s="419">
        <v>0</v>
      </c>
      <c r="AT108" s="419">
        <v>0</v>
      </c>
      <c r="AU108" s="418">
        <v>0</v>
      </c>
      <c r="AV108" s="418"/>
      <c r="AW108" s="418"/>
      <c r="AX108" s="419">
        <v>13</v>
      </c>
      <c r="AY108" s="419">
        <v>195</v>
      </c>
      <c r="AZ108" s="418">
        <v>0</v>
      </c>
      <c r="BA108" s="406">
        <v>13</v>
      </c>
      <c r="BB108" s="406">
        <v>195</v>
      </c>
      <c r="BC108" s="418">
        <v>0</v>
      </c>
      <c r="BD108" s="418"/>
      <c r="BE108" s="418">
        <f t="shared" si="33"/>
        <v>26</v>
      </c>
      <c r="BF108" s="419">
        <v>0</v>
      </c>
      <c r="BG108" s="419">
        <v>0</v>
      </c>
      <c r="BH108" s="406">
        <v>0</v>
      </c>
      <c r="BI108"/>
      <c r="BJ108"/>
      <c r="BK108"/>
      <c r="BL108"/>
      <c r="BM108"/>
      <c r="BN108"/>
      <c r="BO108"/>
      <c r="BP108" s="377"/>
      <c r="BQ108" s="395">
        <f t="shared" si="40"/>
        <v>33064.200000000004</v>
      </c>
      <c r="BR108" s="395">
        <f t="shared" si="37"/>
        <v>0</v>
      </c>
      <c r="BS108" s="395">
        <f t="shared" si="41"/>
        <v>0</v>
      </c>
      <c r="BT108" s="395">
        <f t="shared" si="42"/>
        <v>0</v>
      </c>
      <c r="BU108" s="395">
        <f t="shared" si="43"/>
        <v>0</v>
      </c>
      <c r="BV108" s="395">
        <f t="shared" si="38"/>
        <v>970.06000000000006</v>
      </c>
      <c r="BW108" s="395">
        <f t="shared" si="39"/>
        <v>0</v>
      </c>
      <c r="BX108" s="395">
        <f t="shared" si="44"/>
        <v>1189.5</v>
      </c>
      <c r="BY108" s="395">
        <f t="shared" si="45"/>
        <v>791.69999999999993</v>
      </c>
      <c r="BZ108" s="395">
        <f t="shared" si="46"/>
        <v>31.2</v>
      </c>
      <c r="CA108" s="395">
        <f t="shared" si="34"/>
        <v>2915.25</v>
      </c>
      <c r="CB108" s="395">
        <f t="shared" si="35"/>
        <v>0</v>
      </c>
      <c r="CC108" s="399">
        <f t="shared" si="36"/>
        <v>38961.909999999996</v>
      </c>
    </row>
    <row r="109" spans="1:81" ht="15" hidden="1" x14ac:dyDescent="0.25">
      <c r="A109">
        <v>3302191</v>
      </c>
      <c r="B109">
        <v>2191</v>
      </c>
      <c r="C109" t="s">
        <v>282</v>
      </c>
      <c r="D109" s="406">
        <v>0</v>
      </c>
      <c r="E109" s="406">
        <v>0</v>
      </c>
      <c r="F109" s="406">
        <v>0</v>
      </c>
      <c r="G109" s="406">
        <v>9</v>
      </c>
      <c r="H109" s="406">
        <v>16</v>
      </c>
      <c r="I109" s="407">
        <v>0</v>
      </c>
      <c r="J109" s="407">
        <v>25</v>
      </c>
      <c r="K109" s="406">
        <v>0</v>
      </c>
      <c r="L109" s="406">
        <v>4</v>
      </c>
      <c r="M109" s="407">
        <v>4</v>
      </c>
      <c r="N109" s="406">
        <v>0</v>
      </c>
      <c r="O109" s="406">
        <v>0</v>
      </c>
      <c r="P109" s="406">
        <v>135</v>
      </c>
      <c r="Q109" s="406">
        <v>240</v>
      </c>
      <c r="R109" s="407">
        <v>375</v>
      </c>
      <c r="S109" s="406">
        <v>0</v>
      </c>
      <c r="T109" s="406">
        <v>0</v>
      </c>
      <c r="U109" s="406">
        <v>0</v>
      </c>
      <c r="V109" s="406">
        <v>60</v>
      </c>
      <c r="W109" s="407">
        <v>60</v>
      </c>
      <c r="X109" s="406">
        <v>9</v>
      </c>
      <c r="Y109" s="406">
        <v>135</v>
      </c>
      <c r="Z109" s="418">
        <v>15</v>
      </c>
      <c r="AA109" s="406">
        <v>0</v>
      </c>
      <c r="AB109" s="406">
        <v>0</v>
      </c>
      <c r="AC109" s="418">
        <v>0</v>
      </c>
      <c r="AD109" s="406">
        <v>14</v>
      </c>
      <c r="AE109" s="406">
        <v>210</v>
      </c>
      <c r="AF109" s="418">
        <v>30</v>
      </c>
      <c r="AG109" s="419">
        <v>0</v>
      </c>
      <c r="AH109" s="419">
        <v>0</v>
      </c>
      <c r="AI109" s="418">
        <v>0</v>
      </c>
      <c r="AJ109" s="419">
        <v>11</v>
      </c>
      <c r="AK109" s="419">
        <v>165</v>
      </c>
      <c r="AL109" s="418">
        <v>0</v>
      </c>
      <c r="AM109" s="406">
        <v>11</v>
      </c>
      <c r="AN109" s="406">
        <v>165</v>
      </c>
      <c r="AO109" s="418">
        <v>0</v>
      </c>
      <c r="AP109" s="418"/>
      <c r="AQ109" s="418"/>
      <c r="AR109" s="418">
        <f t="shared" si="32"/>
        <v>11</v>
      </c>
      <c r="AS109" s="419">
        <v>0</v>
      </c>
      <c r="AT109" s="419">
        <v>0</v>
      </c>
      <c r="AU109" s="418">
        <v>0</v>
      </c>
      <c r="AV109" s="418"/>
      <c r="AW109" s="418"/>
      <c r="AX109" s="419">
        <v>4</v>
      </c>
      <c r="AY109" s="419">
        <v>60</v>
      </c>
      <c r="AZ109" s="418">
        <v>0</v>
      </c>
      <c r="BA109" s="406">
        <v>4</v>
      </c>
      <c r="BB109" s="406">
        <v>60</v>
      </c>
      <c r="BC109" s="418">
        <v>0</v>
      </c>
      <c r="BD109" s="418"/>
      <c r="BE109" s="418">
        <f t="shared" si="33"/>
        <v>8</v>
      </c>
      <c r="BF109" s="419">
        <v>0</v>
      </c>
      <c r="BG109" s="419">
        <v>0</v>
      </c>
      <c r="BH109" s="406">
        <v>0</v>
      </c>
      <c r="BI109"/>
      <c r="BJ109"/>
      <c r="BK109"/>
      <c r="BL109"/>
      <c r="BM109"/>
      <c r="BN109"/>
      <c r="BO109"/>
      <c r="BP109" s="377"/>
      <c r="BQ109" s="395">
        <f t="shared" si="40"/>
        <v>30615</v>
      </c>
      <c r="BR109" s="395">
        <f t="shared" si="37"/>
        <v>4898.4000000000005</v>
      </c>
      <c r="BS109" s="395">
        <f t="shared" si="41"/>
        <v>0</v>
      </c>
      <c r="BT109" s="395">
        <f t="shared" si="42"/>
        <v>0</v>
      </c>
      <c r="BU109" s="395">
        <f t="shared" si="43"/>
        <v>0</v>
      </c>
      <c r="BV109" s="395">
        <f t="shared" si="38"/>
        <v>298.48</v>
      </c>
      <c r="BW109" s="395">
        <f t="shared" si="39"/>
        <v>0</v>
      </c>
      <c r="BX109" s="395">
        <f t="shared" si="44"/>
        <v>1189.5</v>
      </c>
      <c r="BY109" s="395">
        <f t="shared" si="45"/>
        <v>0</v>
      </c>
      <c r="BZ109" s="395">
        <f t="shared" si="46"/>
        <v>249.6</v>
      </c>
      <c r="CA109" s="395">
        <f t="shared" si="34"/>
        <v>2466.75</v>
      </c>
      <c r="CB109" s="395">
        <f t="shared" si="35"/>
        <v>0</v>
      </c>
      <c r="CC109" s="399">
        <f t="shared" si="36"/>
        <v>39717.730000000003</v>
      </c>
    </row>
    <row r="110" spans="1:81" ht="15" hidden="1" x14ac:dyDescent="0.25">
      <c r="A110">
        <v>3302194</v>
      </c>
      <c r="B110">
        <v>2194</v>
      </c>
      <c r="C110" t="s">
        <v>283</v>
      </c>
      <c r="D110" s="406">
        <v>0</v>
      </c>
      <c r="E110" s="406">
        <v>0</v>
      </c>
      <c r="F110" s="406">
        <v>0</v>
      </c>
      <c r="G110" s="406">
        <v>33</v>
      </c>
      <c r="H110" s="406">
        <v>24</v>
      </c>
      <c r="I110" s="407">
        <v>0</v>
      </c>
      <c r="J110" s="407">
        <v>57</v>
      </c>
      <c r="K110" s="406">
        <v>1</v>
      </c>
      <c r="L110" s="406">
        <v>1</v>
      </c>
      <c r="M110" s="407">
        <v>2</v>
      </c>
      <c r="N110" s="406">
        <v>0</v>
      </c>
      <c r="O110" s="406">
        <v>0</v>
      </c>
      <c r="P110" s="406">
        <v>495</v>
      </c>
      <c r="Q110" s="406">
        <v>360</v>
      </c>
      <c r="R110" s="407">
        <v>855</v>
      </c>
      <c r="S110" s="406">
        <v>0</v>
      </c>
      <c r="T110" s="406">
        <v>0</v>
      </c>
      <c r="U110" s="406">
        <v>15</v>
      </c>
      <c r="V110" s="406">
        <v>15</v>
      </c>
      <c r="W110" s="407">
        <v>30</v>
      </c>
      <c r="X110" s="406">
        <v>2</v>
      </c>
      <c r="Y110" s="406">
        <v>30</v>
      </c>
      <c r="Z110" s="418">
        <v>0</v>
      </c>
      <c r="AA110" s="406">
        <v>0</v>
      </c>
      <c r="AB110" s="406">
        <v>0</v>
      </c>
      <c r="AC110" s="418">
        <v>0</v>
      </c>
      <c r="AD110" s="406">
        <v>18</v>
      </c>
      <c r="AE110" s="406">
        <v>270</v>
      </c>
      <c r="AF110" s="418">
        <v>0</v>
      </c>
      <c r="AG110" s="419">
        <v>0</v>
      </c>
      <c r="AH110" s="419">
        <v>0</v>
      </c>
      <c r="AI110" s="418">
        <v>0</v>
      </c>
      <c r="AJ110" s="419">
        <v>13</v>
      </c>
      <c r="AK110" s="419">
        <v>195</v>
      </c>
      <c r="AL110" s="418">
        <v>15</v>
      </c>
      <c r="AM110" s="406">
        <v>13</v>
      </c>
      <c r="AN110" s="406">
        <v>195</v>
      </c>
      <c r="AO110" s="418">
        <v>15</v>
      </c>
      <c r="AP110" s="418"/>
      <c r="AQ110" s="418"/>
      <c r="AR110" s="418">
        <f t="shared" si="32"/>
        <v>13</v>
      </c>
      <c r="AS110" s="419">
        <v>0</v>
      </c>
      <c r="AT110" s="419">
        <v>0</v>
      </c>
      <c r="AU110" s="418">
        <v>0</v>
      </c>
      <c r="AV110" s="418"/>
      <c r="AW110" s="418"/>
      <c r="AX110" s="419">
        <v>13</v>
      </c>
      <c r="AY110" s="419">
        <v>195</v>
      </c>
      <c r="AZ110" s="418">
        <v>15</v>
      </c>
      <c r="BA110" s="406">
        <v>13</v>
      </c>
      <c r="BB110" s="406">
        <v>195</v>
      </c>
      <c r="BC110" s="418">
        <v>15</v>
      </c>
      <c r="BD110" s="418"/>
      <c r="BE110" s="418">
        <f t="shared" si="33"/>
        <v>26</v>
      </c>
      <c r="BF110" s="419">
        <v>0</v>
      </c>
      <c r="BG110" s="419">
        <v>0</v>
      </c>
      <c r="BH110" s="406">
        <v>0</v>
      </c>
      <c r="BI110"/>
      <c r="BJ110"/>
      <c r="BK110"/>
      <c r="BL110"/>
      <c r="BM110"/>
      <c r="BN110"/>
      <c r="BO110"/>
      <c r="BP110" s="377"/>
      <c r="BQ110" s="395">
        <f t="shared" si="40"/>
        <v>69802.2</v>
      </c>
      <c r="BR110" s="395">
        <f t="shared" si="37"/>
        <v>2449.2000000000003</v>
      </c>
      <c r="BS110" s="395">
        <f t="shared" si="41"/>
        <v>0</v>
      </c>
      <c r="BT110" s="395">
        <f t="shared" si="42"/>
        <v>0</v>
      </c>
      <c r="BU110" s="395">
        <f t="shared" si="43"/>
        <v>0</v>
      </c>
      <c r="BV110" s="395">
        <f t="shared" si="38"/>
        <v>895.44</v>
      </c>
      <c r="BW110" s="395">
        <f t="shared" si="39"/>
        <v>186.42</v>
      </c>
      <c r="BX110" s="395">
        <f t="shared" si="44"/>
        <v>237.9</v>
      </c>
      <c r="BY110" s="395">
        <f t="shared" si="45"/>
        <v>0</v>
      </c>
      <c r="BZ110" s="395">
        <f t="shared" si="46"/>
        <v>280.8</v>
      </c>
      <c r="CA110" s="395">
        <f t="shared" si="34"/>
        <v>2915.25</v>
      </c>
      <c r="CB110" s="395">
        <f t="shared" si="35"/>
        <v>0</v>
      </c>
      <c r="CC110" s="399">
        <f t="shared" si="36"/>
        <v>76767.209999999992</v>
      </c>
    </row>
    <row r="111" spans="1:81" ht="15" hidden="1" x14ac:dyDescent="0.25">
      <c r="A111">
        <v>3302195</v>
      </c>
      <c r="B111">
        <v>2195</v>
      </c>
      <c r="C111" t="s">
        <v>284</v>
      </c>
      <c r="D111" s="406">
        <v>0</v>
      </c>
      <c r="E111" s="406">
        <v>11</v>
      </c>
      <c r="F111" s="406">
        <v>0</v>
      </c>
      <c r="G111" s="406">
        <v>42</v>
      </c>
      <c r="H111" s="406">
        <v>20</v>
      </c>
      <c r="I111" s="407">
        <v>11</v>
      </c>
      <c r="J111" s="407">
        <v>62</v>
      </c>
      <c r="K111" s="406">
        <v>0</v>
      </c>
      <c r="L111" s="406">
        <v>0</v>
      </c>
      <c r="M111" s="407">
        <v>0</v>
      </c>
      <c r="N111" s="406">
        <v>0</v>
      </c>
      <c r="O111" s="406">
        <v>165</v>
      </c>
      <c r="P111" s="406">
        <v>624</v>
      </c>
      <c r="Q111" s="406">
        <v>300</v>
      </c>
      <c r="R111" s="407">
        <v>924</v>
      </c>
      <c r="S111" s="406">
        <v>0</v>
      </c>
      <c r="T111" s="406">
        <v>165</v>
      </c>
      <c r="U111" s="406">
        <v>0</v>
      </c>
      <c r="V111" s="406">
        <v>0</v>
      </c>
      <c r="W111" s="407">
        <v>0</v>
      </c>
      <c r="X111" s="406">
        <v>27</v>
      </c>
      <c r="Y111" s="406">
        <v>405</v>
      </c>
      <c r="Z111" s="418">
        <v>0</v>
      </c>
      <c r="AA111" s="406">
        <v>19</v>
      </c>
      <c r="AB111" s="406">
        <v>285</v>
      </c>
      <c r="AC111" s="418">
        <v>0</v>
      </c>
      <c r="AD111" s="406">
        <v>13</v>
      </c>
      <c r="AE111" s="406">
        <v>195</v>
      </c>
      <c r="AF111" s="418">
        <v>0</v>
      </c>
      <c r="AG111" s="419">
        <v>6</v>
      </c>
      <c r="AH111" s="419">
        <v>90</v>
      </c>
      <c r="AI111" s="418">
        <v>0</v>
      </c>
      <c r="AJ111" s="419">
        <v>23</v>
      </c>
      <c r="AK111" s="419">
        <v>345</v>
      </c>
      <c r="AL111" s="418">
        <v>0</v>
      </c>
      <c r="AM111" s="406">
        <v>29</v>
      </c>
      <c r="AN111" s="406">
        <v>435</v>
      </c>
      <c r="AO111" s="418">
        <v>0</v>
      </c>
      <c r="AP111" s="418"/>
      <c r="AQ111" s="418"/>
      <c r="AR111" s="418">
        <f t="shared" si="32"/>
        <v>29</v>
      </c>
      <c r="AS111" s="419">
        <v>1</v>
      </c>
      <c r="AT111" s="419">
        <v>15</v>
      </c>
      <c r="AU111" s="418">
        <v>0</v>
      </c>
      <c r="AV111" s="418"/>
      <c r="AW111" s="418"/>
      <c r="AX111" s="419">
        <v>22</v>
      </c>
      <c r="AY111" s="419">
        <v>330</v>
      </c>
      <c r="AZ111" s="418">
        <v>0</v>
      </c>
      <c r="BA111" s="406">
        <v>23</v>
      </c>
      <c r="BB111" s="406">
        <v>345</v>
      </c>
      <c r="BC111" s="418">
        <v>0</v>
      </c>
      <c r="BD111" s="418"/>
      <c r="BE111" s="418">
        <f t="shared" si="33"/>
        <v>45</v>
      </c>
      <c r="BF111" s="419">
        <v>0</v>
      </c>
      <c r="BG111" s="419">
        <v>0</v>
      </c>
      <c r="BH111" s="406">
        <v>0</v>
      </c>
      <c r="BI111"/>
      <c r="BJ111"/>
      <c r="BK111"/>
      <c r="BL111"/>
      <c r="BM111"/>
      <c r="BN111"/>
      <c r="BO111"/>
      <c r="BP111" s="377"/>
      <c r="BQ111" s="395">
        <f t="shared" si="40"/>
        <v>75435.360000000001</v>
      </c>
      <c r="BR111" s="395">
        <f t="shared" si="37"/>
        <v>0</v>
      </c>
      <c r="BS111" s="395">
        <f t="shared" si="41"/>
        <v>19026.149999999998</v>
      </c>
      <c r="BT111" s="395">
        <f t="shared" si="42"/>
        <v>0</v>
      </c>
      <c r="BU111" s="395">
        <f t="shared" si="43"/>
        <v>0</v>
      </c>
      <c r="BV111" s="395">
        <f t="shared" si="38"/>
        <v>1716.26</v>
      </c>
      <c r="BW111" s="395">
        <f t="shared" si="39"/>
        <v>0</v>
      </c>
      <c r="BX111" s="395">
        <f t="shared" si="44"/>
        <v>3211.65</v>
      </c>
      <c r="BY111" s="395">
        <f t="shared" si="45"/>
        <v>1074.4499999999998</v>
      </c>
      <c r="BZ111" s="395">
        <f t="shared" si="46"/>
        <v>202.8</v>
      </c>
      <c r="CA111" s="395">
        <f t="shared" si="34"/>
        <v>6503.2499999999991</v>
      </c>
      <c r="CB111" s="395">
        <f t="shared" si="35"/>
        <v>0</v>
      </c>
      <c r="CC111" s="399">
        <f t="shared" si="36"/>
        <v>107169.91999999998</v>
      </c>
    </row>
    <row r="112" spans="1:81" ht="15" hidden="1" x14ac:dyDescent="0.25">
      <c r="A112">
        <v>3302196</v>
      </c>
      <c r="B112">
        <v>2196</v>
      </c>
      <c r="C112" t="s">
        <v>285</v>
      </c>
      <c r="D112" s="406">
        <v>0</v>
      </c>
      <c r="E112" s="406">
        <v>0</v>
      </c>
      <c r="F112" s="406">
        <v>0</v>
      </c>
      <c r="G112" s="406">
        <v>11</v>
      </c>
      <c r="H112" s="406">
        <v>12</v>
      </c>
      <c r="I112" s="407">
        <v>0</v>
      </c>
      <c r="J112" s="407">
        <v>23</v>
      </c>
      <c r="K112" s="406">
        <v>0</v>
      </c>
      <c r="L112" s="406">
        <v>0</v>
      </c>
      <c r="M112" s="407">
        <v>0</v>
      </c>
      <c r="N112" s="406">
        <v>0</v>
      </c>
      <c r="O112" s="406">
        <v>0</v>
      </c>
      <c r="P112" s="406">
        <v>165</v>
      </c>
      <c r="Q112" s="406">
        <v>180</v>
      </c>
      <c r="R112" s="407">
        <v>345</v>
      </c>
      <c r="S112" s="406">
        <v>0</v>
      </c>
      <c r="T112" s="406">
        <v>0</v>
      </c>
      <c r="U112" s="406">
        <v>0</v>
      </c>
      <c r="V112" s="406">
        <v>0</v>
      </c>
      <c r="W112" s="407">
        <v>0</v>
      </c>
      <c r="X112" s="406">
        <v>7</v>
      </c>
      <c r="Y112" s="406">
        <v>105</v>
      </c>
      <c r="Z112" s="418">
        <v>0</v>
      </c>
      <c r="AA112" s="406">
        <v>12</v>
      </c>
      <c r="AB112" s="406">
        <v>180</v>
      </c>
      <c r="AC112" s="418">
        <v>0</v>
      </c>
      <c r="AD112" s="406">
        <v>4</v>
      </c>
      <c r="AE112" s="406">
        <v>60</v>
      </c>
      <c r="AF112" s="418">
        <v>0</v>
      </c>
      <c r="AG112" s="419">
        <v>0</v>
      </c>
      <c r="AH112" s="419">
        <v>0</v>
      </c>
      <c r="AI112" s="418">
        <v>0</v>
      </c>
      <c r="AJ112" s="419">
        <v>8</v>
      </c>
      <c r="AK112" s="419">
        <v>120</v>
      </c>
      <c r="AL112" s="418">
        <v>0</v>
      </c>
      <c r="AM112" s="406">
        <v>8</v>
      </c>
      <c r="AN112" s="406">
        <v>120</v>
      </c>
      <c r="AO112" s="418">
        <v>0</v>
      </c>
      <c r="AP112" s="418"/>
      <c r="AQ112" s="418"/>
      <c r="AR112" s="418">
        <f t="shared" si="32"/>
        <v>8</v>
      </c>
      <c r="AS112" s="419">
        <v>0</v>
      </c>
      <c r="AT112" s="419">
        <v>0</v>
      </c>
      <c r="AU112" s="418">
        <v>0</v>
      </c>
      <c r="AV112" s="418"/>
      <c r="AW112" s="418"/>
      <c r="AX112" s="419">
        <v>8</v>
      </c>
      <c r="AY112" s="419">
        <v>120</v>
      </c>
      <c r="AZ112" s="418">
        <v>0</v>
      </c>
      <c r="BA112" s="406">
        <v>8</v>
      </c>
      <c r="BB112" s="406">
        <v>120</v>
      </c>
      <c r="BC112" s="418">
        <v>0</v>
      </c>
      <c r="BD112" s="418"/>
      <c r="BE112" s="418">
        <f t="shared" si="33"/>
        <v>16</v>
      </c>
      <c r="BF112" s="419">
        <v>0</v>
      </c>
      <c r="BG112" s="419">
        <v>0</v>
      </c>
      <c r="BH112" s="406">
        <v>0</v>
      </c>
      <c r="BI112"/>
      <c r="BJ112"/>
      <c r="BK112"/>
      <c r="BL112"/>
      <c r="BM112"/>
      <c r="BN112"/>
      <c r="BO112"/>
      <c r="BP112" s="377"/>
      <c r="BQ112" s="395">
        <f t="shared" si="40"/>
        <v>28165.800000000003</v>
      </c>
      <c r="BR112" s="395">
        <f t="shared" si="37"/>
        <v>0</v>
      </c>
      <c r="BS112" s="395">
        <f t="shared" si="41"/>
        <v>0</v>
      </c>
      <c r="BT112" s="395">
        <f t="shared" si="42"/>
        <v>0</v>
      </c>
      <c r="BU112" s="395">
        <f t="shared" si="43"/>
        <v>0</v>
      </c>
      <c r="BV112" s="395">
        <f t="shared" si="38"/>
        <v>596.96</v>
      </c>
      <c r="BW112" s="395">
        <f t="shared" si="39"/>
        <v>0</v>
      </c>
      <c r="BX112" s="395">
        <f t="shared" si="44"/>
        <v>832.65</v>
      </c>
      <c r="BY112" s="395">
        <f t="shared" si="45"/>
        <v>678.59999999999991</v>
      </c>
      <c r="BZ112" s="395">
        <f t="shared" si="46"/>
        <v>62.4</v>
      </c>
      <c r="CA112" s="395">
        <f t="shared" si="34"/>
        <v>1793.9999999999998</v>
      </c>
      <c r="CB112" s="395">
        <f t="shared" si="35"/>
        <v>0</v>
      </c>
      <c r="CC112" s="399">
        <f t="shared" si="36"/>
        <v>32130.410000000003</v>
      </c>
    </row>
    <row r="113" spans="1:81" ht="15" hidden="1" x14ac:dyDescent="0.25">
      <c r="A113">
        <v>3302204</v>
      </c>
      <c r="B113">
        <v>2204</v>
      </c>
      <c r="C113" t="s">
        <v>286</v>
      </c>
      <c r="D113" s="406">
        <v>0</v>
      </c>
      <c r="E113" s="406">
        <v>0</v>
      </c>
      <c r="F113" s="406">
        <v>0</v>
      </c>
      <c r="G113" s="406">
        <v>10</v>
      </c>
      <c r="H113" s="406">
        <v>7</v>
      </c>
      <c r="I113" s="407">
        <v>0</v>
      </c>
      <c r="J113" s="407">
        <v>17</v>
      </c>
      <c r="K113" s="406">
        <v>2</v>
      </c>
      <c r="L113" s="406">
        <v>0</v>
      </c>
      <c r="M113" s="407">
        <v>2</v>
      </c>
      <c r="N113" s="406">
        <v>0</v>
      </c>
      <c r="O113" s="406">
        <v>0</v>
      </c>
      <c r="P113" s="406">
        <v>150</v>
      </c>
      <c r="Q113" s="406">
        <v>105</v>
      </c>
      <c r="R113" s="407">
        <v>255</v>
      </c>
      <c r="S113" s="406">
        <v>0</v>
      </c>
      <c r="T113" s="406">
        <v>0</v>
      </c>
      <c r="U113" s="406">
        <v>30</v>
      </c>
      <c r="V113" s="406">
        <v>0</v>
      </c>
      <c r="W113" s="407">
        <v>30</v>
      </c>
      <c r="X113" s="406">
        <v>6</v>
      </c>
      <c r="Y113" s="406">
        <v>90</v>
      </c>
      <c r="Z113" s="418">
        <v>15</v>
      </c>
      <c r="AA113" s="406">
        <v>2</v>
      </c>
      <c r="AB113" s="406">
        <v>30</v>
      </c>
      <c r="AC113" s="418">
        <v>0</v>
      </c>
      <c r="AD113" s="406">
        <v>1</v>
      </c>
      <c r="AE113" s="406">
        <v>15</v>
      </c>
      <c r="AF113" s="418">
        <v>0</v>
      </c>
      <c r="AG113" s="419">
        <v>0</v>
      </c>
      <c r="AH113" s="419">
        <v>0</v>
      </c>
      <c r="AI113" s="418">
        <v>0</v>
      </c>
      <c r="AJ113" s="419">
        <v>8</v>
      </c>
      <c r="AK113" s="419">
        <v>120</v>
      </c>
      <c r="AL113" s="418">
        <v>15</v>
      </c>
      <c r="AM113" s="406">
        <v>8</v>
      </c>
      <c r="AN113" s="406">
        <v>120</v>
      </c>
      <c r="AO113" s="418">
        <v>15</v>
      </c>
      <c r="AP113" s="418"/>
      <c r="AQ113" s="418"/>
      <c r="AR113" s="418">
        <f t="shared" si="32"/>
        <v>8</v>
      </c>
      <c r="AS113" s="419">
        <v>0</v>
      </c>
      <c r="AT113" s="419">
        <v>0</v>
      </c>
      <c r="AU113" s="418">
        <v>0</v>
      </c>
      <c r="AV113" s="418"/>
      <c r="AW113" s="418"/>
      <c r="AX113" s="419">
        <v>7</v>
      </c>
      <c r="AY113" s="419">
        <v>105</v>
      </c>
      <c r="AZ113" s="418">
        <v>15</v>
      </c>
      <c r="BA113" s="406">
        <v>7</v>
      </c>
      <c r="BB113" s="406">
        <v>105</v>
      </c>
      <c r="BC113" s="418">
        <v>15</v>
      </c>
      <c r="BD113" s="418"/>
      <c r="BE113" s="418">
        <f t="shared" si="33"/>
        <v>14</v>
      </c>
      <c r="BF113" s="419">
        <v>0</v>
      </c>
      <c r="BG113" s="419">
        <v>0</v>
      </c>
      <c r="BH113" s="406">
        <v>0</v>
      </c>
      <c r="BI113"/>
      <c r="BJ113"/>
      <c r="BK113"/>
      <c r="BL113"/>
      <c r="BM113"/>
      <c r="BN113"/>
      <c r="BO113"/>
      <c r="BP113" s="377"/>
      <c r="BQ113" s="395">
        <f t="shared" si="40"/>
        <v>20818.2</v>
      </c>
      <c r="BR113" s="395">
        <f t="shared" si="37"/>
        <v>2449.2000000000003</v>
      </c>
      <c r="BS113" s="395">
        <f t="shared" si="41"/>
        <v>0</v>
      </c>
      <c r="BT113" s="395">
        <f t="shared" si="42"/>
        <v>0</v>
      </c>
      <c r="BU113" s="395">
        <f t="shared" si="43"/>
        <v>0</v>
      </c>
      <c r="BV113" s="395">
        <f t="shared" si="38"/>
        <v>447.72</v>
      </c>
      <c r="BW113" s="395">
        <f t="shared" si="39"/>
        <v>186.42</v>
      </c>
      <c r="BX113" s="395">
        <f t="shared" si="44"/>
        <v>832.65</v>
      </c>
      <c r="BY113" s="395">
        <f t="shared" si="45"/>
        <v>113.1</v>
      </c>
      <c r="BZ113" s="395">
        <f t="shared" si="46"/>
        <v>15.6</v>
      </c>
      <c r="CA113" s="395">
        <f t="shared" si="34"/>
        <v>1793.9999999999998</v>
      </c>
      <c r="CB113" s="395">
        <f t="shared" si="35"/>
        <v>0</v>
      </c>
      <c r="CC113" s="399">
        <f t="shared" si="36"/>
        <v>26656.89</v>
      </c>
    </row>
    <row r="114" spans="1:81" ht="15" hidden="1" x14ac:dyDescent="0.25">
      <c r="A114">
        <v>3302211</v>
      </c>
      <c r="B114">
        <v>2211</v>
      </c>
      <c r="C114" t="s">
        <v>287</v>
      </c>
      <c r="D114" s="406">
        <v>0</v>
      </c>
      <c r="E114" s="406">
        <v>0</v>
      </c>
      <c r="F114" s="406">
        <v>0</v>
      </c>
      <c r="G114" s="406">
        <v>45</v>
      </c>
      <c r="H114" s="406">
        <v>16</v>
      </c>
      <c r="I114" s="407">
        <v>0</v>
      </c>
      <c r="J114" s="407">
        <v>61</v>
      </c>
      <c r="K114" s="406">
        <v>7</v>
      </c>
      <c r="L114" s="406">
        <v>5</v>
      </c>
      <c r="M114" s="407">
        <v>12</v>
      </c>
      <c r="N114" s="406">
        <v>0</v>
      </c>
      <c r="O114" s="406">
        <v>0</v>
      </c>
      <c r="P114" s="406">
        <v>675</v>
      </c>
      <c r="Q114" s="406">
        <v>240</v>
      </c>
      <c r="R114" s="407">
        <v>915</v>
      </c>
      <c r="S114" s="406">
        <v>0</v>
      </c>
      <c r="T114" s="406">
        <v>0</v>
      </c>
      <c r="U114" s="406">
        <v>105</v>
      </c>
      <c r="V114" s="406">
        <v>75</v>
      </c>
      <c r="W114" s="407">
        <v>180</v>
      </c>
      <c r="X114" s="406">
        <v>5</v>
      </c>
      <c r="Y114" s="406">
        <v>75</v>
      </c>
      <c r="Z114" s="418">
        <v>0</v>
      </c>
      <c r="AA114" s="406">
        <v>32</v>
      </c>
      <c r="AB114" s="406">
        <v>480</v>
      </c>
      <c r="AC114" s="418">
        <v>75</v>
      </c>
      <c r="AD114" s="406">
        <v>5</v>
      </c>
      <c r="AE114" s="406">
        <v>75</v>
      </c>
      <c r="AF114" s="418">
        <v>45</v>
      </c>
      <c r="AG114" s="419">
        <v>0</v>
      </c>
      <c r="AH114" s="419">
        <v>0</v>
      </c>
      <c r="AI114" s="418">
        <v>0</v>
      </c>
      <c r="AJ114" s="419">
        <v>26</v>
      </c>
      <c r="AK114" s="419">
        <v>390</v>
      </c>
      <c r="AL114" s="418">
        <v>60</v>
      </c>
      <c r="AM114" s="406">
        <v>26</v>
      </c>
      <c r="AN114" s="406">
        <v>390</v>
      </c>
      <c r="AO114" s="418">
        <v>60</v>
      </c>
      <c r="AP114" s="418"/>
      <c r="AQ114" s="418"/>
      <c r="AR114" s="418">
        <f t="shared" si="32"/>
        <v>26</v>
      </c>
      <c r="AS114" s="419">
        <v>0</v>
      </c>
      <c r="AT114" s="419">
        <v>0</v>
      </c>
      <c r="AU114" s="418">
        <v>0</v>
      </c>
      <c r="AV114" s="418"/>
      <c r="AW114" s="418"/>
      <c r="AX114" s="419">
        <v>26</v>
      </c>
      <c r="AY114" s="419">
        <v>390</v>
      </c>
      <c r="AZ114" s="418">
        <v>60</v>
      </c>
      <c r="BA114" s="406">
        <v>26</v>
      </c>
      <c r="BB114" s="406">
        <v>390</v>
      </c>
      <c r="BC114" s="418">
        <v>60</v>
      </c>
      <c r="BD114" s="418"/>
      <c r="BE114" s="418">
        <f t="shared" si="33"/>
        <v>52</v>
      </c>
      <c r="BF114" s="419">
        <v>0</v>
      </c>
      <c r="BG114" s="419">
        <v>0</v>
      </c>
      <c r="BH114" s="406">
        <v>0</v>
      </c>
      <c r="BI114"/>
      <c r="BJ114"/>
      <c r="BK114"/>
      <c r="BL114"/>
      <c r="BM114"/>
      <c r="BN114"/>
      <c r="BO114"/>
      <c r="BP114" s="377"/>
      <c r="BQ114" s="395">
        <f t="shared" si="40"/>
        <v>74700.600000000006</v>
      </c>
      <c r="BR114" s="395">
        <f t="shared" si="37"/>
        <v>14695.2</v>
      </c>
      <c r="BS114" s="395">
        <f t="shared" si="41"/>
        <v>0</v>
      </c>
      <c r="BT114" s="395">
        <f t="shared" si="42"/>
        <v>0</v>
      </c>
      <c r="BU114" s="395">
        <f t="shared" si="43"/>
        <v>0</v>
      </c>
      <c r="BV114" s="395">
        <f t="shared" si="38"/>
        <v>1641.64</v>
      </c>
      <c r="BW114" s="395">
        <f t="shared" si="39"/>
        <v>745.68</v>
      </c>
      <c r="BX114" s="395">
        <f t="shared" si="44"/>
        <v>594.75</v>
      </c>
      <c r="BY114" s="395">
        <f t="shared" si="45"/>
        <v>2092.35</v>
      </c>
      <c r="BZ114" s="395">
        <f t="shared" si="46"/>
        <v>124.8</v>
      </c>
      <c r="CA114" s="395">
        <f t="shared" si="34"/>
        <v>5830.5</v>
      </c>
      <c r="CB114" s="395">
        <f t="shared" si="35"/>
        <v>0</v>
      </c>
      <c r="CC114" s="399">
        <f t="shared" si="36"/>
        <v>100425.52</v>
      </c>
    </row>
    <row r="115" spans="1:81" ht="15" hidden="1" x14ac:dyDescent="0.25">
      <c r="A115">
        <v>3302212</v>
      </c>
      <c r="B115">
        <v>2212</v>
      </c>
      <c r="C115" t="s">
        <v>288</v>
      </c>
      <c r="D115" s="406">
        <v>0</v>
      </c>
      <c r="E115" s="406">
        <v>0</v>
      </c>
      <c r="F115" s="406">
        <v>0</v>
      </c>
      <c r="G115" s="406">
        <v>5</v>
      </c>
      <c r="H115" s="406">
        <v>9</v>
      </c>
      <c r="I115" s="407">
        <v>0</v>
      </c>
      <c r="J115" s="407">
        <v>14</v>
      </c>
      <c r="K115" s="406">
        <v>0</v>
      </c>
      <c r="L115" s="406">
        <v>0</v>
      </c>
      <c r="M115" s="407">
        <v>0</v>
      </c>
      <c r="N115" s="406">
        <v>0</v>
      </c>
      <c r="O115" s="406">
        <v>0</v>
      </c>
      <c r="P115" s="406">
        <v>75</v>
      </c>
      <c r="Q115" s="406">
        <v>135</v>
      </c>
      <c r="R115" s="407">
        <v>210</v>
      </c>
      <c r="S115" s="406">
        <v>0</v>
      </c>
      <c r="T115" s="406">
        <v>0</v>
      </c>
      <c r="U115" s="406">
        <v>0</v>
      </c>
      <c r="V115" s="406">
        <v>0</v>
      </c>
      <c r="W115" s="407">
        <v>0</v>
      </c>
      <c r="X115" s="406">
        <v>6</v>
      </c>
      <c r="Y115" s="406">
        <v>90</v>
      </c>
      <c r="Z115" s="418">
        <v>0</v>
      </c>
      <c r="AA115" s="406">
        <v>8</v>
      </c>
      <c r="AB115" s="406">
        <v>120</v>
      </c>
      <c r="AC115" s="418">
        <v>0</v>
      </c>
      <c r="AD115" s="406">
        <v>0</v>
      </c>
      <c r="AE115" s="406">
        <v>0</v>
      </c>
      <c r="AF115" s="418">
        <v>0</v>
      </c>
      <c r="AG115" s="419">
        <v>0</v>
      </c>
      <c r="AH115" s="419">
        <v>0</v>
      </c>
      <c r="AI115" s="418">
        <v>0</v>
      </c>
      <c r="AJ115" s="419">
        <v>0</v>
      </c>
      <c r="AK115" s="419">
        <v>0</v>
      </c>
      <c r="AL115" s="418">
        <v>0</v>
      </c>
      <c r="AM115" s="406">
        <v>0</v>
      </c>
      <c r="AN115" s="406">
        <v>0</v>
      </c>
      <c r="AO115" s="418">
        <v>0</v>
      </c>
      <c r="AP115" s="418"/>
      <c r="AQ115" s="418"/>
      <c r="AR115" s="418">
        <f t="shared" si="32"/>
        <v>0</v>
      </c>
      <c r="AS115" s="419">
        <v>0</v>
      </c>
      <c r="AT115" s="419">
        <v>0</v>
      </c>
      <c r="AU115" s="418">
        <v>0</v>
      </c>
      <c r="AV115" s="418"/>
      <c r="AW115" s="418"/>
      <c r="AX115" s="419">
        <v>0</v>
      </c>
      <c r="AY115" s="419">
        <v>0</v>
      </c>
      <c r="AZ115" s="418">
        <v>0</v>
      </c>
      <c r="BA115" s="406">
        <v>0</v>
      </c>
      <c r="BB115" s="406">
        <v>0</v>
      </c>
      <c r="BC115" s="418">
        <v>0</v>
      </c>
      <c r="BD115" s="418"/>
      <c r="BE115" s="418">
        <f t="shared" si="33"/>
        <v>0</v>
      </c>
      <c r="BF115" s="419">
        <v>0</v>
      </c>
      <c r="BG115" s="419">
        <v>0</v>
      </c>
      <c r="BH115" s="406">
        <v>0</v>
      </c>
      <c r="BI115"/>
      <c r="BJ115"/>
      <c r="BK115"/>
      <c r="BL115"/>
      <c r="BM115"/>
      <c r="BN115"/>
      <c r="BO115"/>
      <c r="BP115" s="377"/>
      <c r="BQ115" s="395">
        <f t="shared" si="40"/>
        <v>17144.400000000001</v>
      </c>
      <c r="BR115" s="395">
        <f t="shared" si="37"/>
        <v>0</v>
      </c>
      <c r="BS115" s="395">
        <f t="shared" si="41"/>
        <v>0</v>
      </c>
      <c r="BT115" s="395">
        <f t="shared" si="42"/>
        <v>0</v>
      </c>
      <c r="BU115" s="395">
        <f t="shared" si="43"/>
        <v>0</v>
      </c>
      <c r="BV115" s="395">
        <f t="shared" si="38"/>
        <v>0</v>
      </c>
      <c r="BW115" s="395">
        <f t="shared" si="39"/>
        <v>0</v>
      </c>
      <c r="BX115" s="395">
        <f t="shared" si="44"/>
        <v>713.69999999999993</v>
      </c>
      <c r="BY115" s="395">
        <f t="shared" si="45"/>
        <v>452.4</v>
      </c>
      <c r="BZ115" s="395">
        <f t="shared" si="46"/>
        <v>0</v>
      </c>
      <c r="CA115" s="395">
        <f t="shared" si="34"/>
        <v>0</v>
      </c>
      <c r="CB115" s="395">
        <f t="shared" si="35"/>
        <v>0</v>
      </c>
      <c r="CC115" s="399">
        <f t="shared" si="36"/>
        <v>18310.500000000004</v>
      </c>
    </row>
    <row r="116" spans="1:81" ht="15" hidden="1" x14ac:dyDescent="0.25">
      <c r="A116">
        <v>3302214</v>
      </c>
      <c r="B116">
        <v>2214</v>
      </c>
      <c r="C116" t="s">
        <v>289</v>
      </c>
      <c r="D116" s="406">
        <v>0</v>
      </c>
      <c r="E116" s="406">
        <v>0</v>
      </c>
      <c r="F116" s="406">
        <v>0</v>
      </c>
      <c r="G116" s="406">
        <v>16</v>
      </c>
      <c r="H116" s="406">
        <v>22</v>
      </c>
      <c r="I116" s="407">
        <v>0</v>
      </c>
      <c r="J116" s="407">
        <v>38</v>
      </c>
      <c r="K116" s="406">
        <v>0</v>
      </c>
      <c r="L116" s="406">
        <v>0</v>
      </c>
      <c r="M116" s="407">
        <v>0</v>
      </c>
      <c r="N116" s="406">
        <v>0</v>
      </c>
      <c r="O116" s="406">
        <v>0</v>
      </c>
      <c r="P116" s="406">
        <v>240</v>
      </c>
      <c r="Q116" s="406">
        <v>330</v>
      </c>
      <c r="R116" s="407">
        <v>570</v>
      </c>
      <c r="S116" s="406">
        <v>0</v>
      </c>
      <c r="T116" s="406">
        <v>0</v>
      </c>
      <c r="U116" s="406">
        <v>0</v>
      </c>
      <c r="V116" s="406">
        <v>0</v>
      </c>
      <c r="W116" s="407">
        <v>0</v>
      </c>
      <c r="X116" s="406">
        <v>16</v>
      </c>
      <c r="Y116" s="406">
        <v>240</v>
      </c>
      <c r="Z116" s="418">
        <v>0</v>
      </c>
      <c r="AA116" s="406">
        <v>3</v>
      </c>
      <c r="AB116" s="406">
        <v>45</v>
      </c>
      <c r="AC116" s="418">
        <v>0</v>
      </c>
      <c r="AD116" s="406">
        <v>3</v>
      </c>
      <c r="AE116" s="406">
        <v>45</v>
      </c>
      <c r="AF116" s="418">
        <v>0</v>
      </c>
      <c r="AG116" s="419">
        <v>0</v>
      </c>
      <c r="AH116" s="419">
        <v>0</v>
      </c>
      <c r="AI116" s="418">
        <v>0</v>
      </c>
      <c r="AJ116" s="419">
        <v>20</v>
      </c>
      <c r="AK116" s="419">
        <v>300</v>
      </c>
      <c r="AL116" s="418">
        <v>0</v>
      </c>
      <c r="AM116" s="406">
        <v>20</v>
      </c>
      <c r="AN116" s="406">
        <v>300</v>
      </c>
      <c r="AO116" s="418">
        <v>0</v>
      </c>
      <c r="AP116" s="418"/>
      <c r="AQ116" s="418"/>
      <c r="AR116" s="418">
        <f t="shared" si="32"/>
        <v>20</v>
      </c>
      <c r="AS116" s="419">
        <v>0</v>
      </c>
      <c r="AT116" s="419">
        <v>0</v>
      </c>
      <c r="AU116" s="418">
        <v>0</v>
      </c>
      <c r="AV116" s="418"/>
      <c r="AW116" s="418"/>
      <c r="AX116" s="419">
        <v>0</v>
      </c>
      <c r="AY116" s="419">
        <v>0</v>
      </c>
      <c r="AZ116" s="418">
        <v>0</v>
      </c>
      <c r="BA116" s="406">
        <v>0</v>
      </c>
      <c r="BB116" s="406">
        <v>0</v>
      </c>
      <c r="BC116" s="418">
        <v>0</v>
      </c>
      <c r="BD116" s="418"/>
      <c r="BE116" s="418">
        <f t="shared" si="33"/>
        <v>0</v>
      </c>
      <c r="BF116" s="419">
        <v>0</v>
      </c>
      <c r="BG116" s="419">
        <v>0</v>
      </c>
      <c r="BH116" s="406">
        <v>0</v>
      </c>
      <c r="BI116"/>
      <c r="BJ116"/>
      <c r="BK116"/>
      <c r="BL116"/>
      <c r="BM116"/>
      <c r="BN116"/>
      <c r="BO116"/>
      <c r="BP116" s="377"/>
      <c r="BQ116" s="395">
        <f t="shared" si="40"/>
        <v>46534.8</v>
      </c>
      <c r="BR116" s="395">
        <f t="shared" si="37"/>
        <v>0</v>
      </c>
      <c r="BS116" s="395">
        <f t="shared" si="41"/>
        <v>0</v>
      </c>
      <c r="BT116" s="395">
        <f t="shared" si="42"/>
        <v>0</v>
      </c>
      <c r="BU116" s="395">
        <f t="shared" si="43"/>
        <v>0</v>
      </c>
      <c r="BV116" s="395">
        <f t="shared" si="38"/>
        <v>0</v>
      </c>
      <c r="BW116" s="395">
        <f t="shared" si="39"/>
        <v>0</v>
      </c>
      <c r="BX116" s="395">
        <f t="shared" si="44"/>
        <v>1903.2</v>
      </c>
      <c r="BY116" s="395">
        <f t="shared" si="45"/>
        <v>169.64999999999998</v>
      </c>
      <c r="BZ116" s="395">
        <f t="shared" si="46"/>
        <v>46.800000000000004</v>
      </c>
      <c r="CA116" s="395">
        <f t="shared" si="34"/>
        <v>4485</v>
      </c>
      <c r="CB116" s="395">
        <f t="shared" si="35"/>
        <v>0</v>
      </c>
      <c r="CC116" s="399">
        <f t="shared" si="36"/>
        <v>53139.450000000004</v>
      </c>
    </row>
    <row r="117" spans="1:81" ht="15" hidden="1" x14ac:dyDescent="0.25">
      <c r="A117">
        <v>3302221</v>
      </c>
      <c r="B117">
        <v>2221</v>
      </c>
      <c r="C117" t="s">
        <v>290</v>
      </c>
      <c r="D117" s="406">
        <v>0</v>
      </c>
      <c r="E117" s="406">
        <v>0</v>
      </c>
      <c r="F117" s="406">
        <v>0</v>
      </c>
      <c r="G117" s="406">
        <v>19</v>
      </c>
      <c r="H117" s="406">
        <v>24</v>
      </c>
      <c r="I117" s="407">
        <v>0</v>
      </c>
      <c r="J117" s="407">
        <v>43</v>
      </c>
      <c r="K117" s="406">
        <v>0</v>
      </c>
      <c r="L117" s="406">
        <v>0</v>
      </c>
      <c r="M117" s="407">
        <v>0</v>
      </c>
      <c r="N117" s="406">
        <v>0</v>
      </c>
      <c r="O117" s="406">
        <v>0</v>
      </c>
      <c r="P117" s="406">
        <v>285</v>
      </c>
      <c r="Q117" s="406">
        <v>360</v>
      </c>
      <c r="R117" s="407">
        <v>645</v>
      </c>
      <c r="S117" s="406">
        <v>0</v>
      </c>
      <c r="T117" s="406">
        <v>0</v>
      </c>
      <c r="U117" s="406">
        <v>0</v>
      </c>
      <c r="V117" s="406">
        <v>0</v>
      </c>
      <c r="W117" s="407">
        <v>0</v>
      </c>
      <c r="X117" s="406">
        <v>0</v>
      </c>
      <c r="Y117" s="406">
        <v>0</v>
      </c>
      <c r="Z117" s="418">
        <v>0</v>
      </c>
      <c r="AA117" s="406">
        <v>1</v>
      </c>
      <c r="AB117" s="406">
        <v>15</v>
      </c>
      <c r="AC117" s="418">
        <v>0</v>
      </c>
      <c r="AD117" s="406">
        <v>37</v>
      </c>
      <c r="AE117" s="406">
        <v>555</v>
      </c>
      <c r="AF117" s="418">
        <v>0</v>
      </c>
      <c r="AG117" s="419">
        <v>0</v>
      </c>
      <c r="AH117" s="419">
        <v>0</v>
      </c>
      <c r="AI117" s="418">
        <v>0</v>
      </c>
      <c r="AJ117" s="419">
        <v>16</v>
      </c>
      <c r="AK117" s="419">
        <v>240</v>
      </c>
      <c r="AL117" s="418">
        <v>0</v>
      </c>
      <c r="AM117" s="406">
        <v>16</v>
      </c>
      <c r="AN117" s="406">
        <v>240</v>
      </c>
      <c r="AO117" s="418">
        <v>0</v>
      </c>
      <c r="AP117" s="418"/>
      <c r="AQ117" s="418"/>
      <c r="AR117" s="418">
        <f t="shared" si="32"/>
        <v>16</v>
      </c>
      <c r="AS117" s="419">
        <v>0</v>
      </c>
      <c r="AT117" s="419">
        <v>0</v>
      </c>
      <c r="AU117" s="418">
        <v>0</v>
      </c>
      <c r="AV117" s="418"/>
      <c r="AW117" s="418"/>
      <c r="AX117" s="419">
        <v>15</v>
      </c>
      <c r="AY117" s="419">
        <v>225</v>
      </c>
      <c r="AZ117" s="418">
        <v>0</v>
      </c>
      <c r="BA117" s="406">
        <v>15</v>
      </c>
      <c r="BB117" s="406">
        <v>225</v>
      </c>
      <c r="BC117" s="418">
        <v>0</v>
      </c>
      <c r="BD117" s="418"/>
      <c r="BE117" s="418">
        <f t="shared" si="33"/>
        <v>30</v>
      </c>
      <c r="BF117" s="419">
        <v>0</v>
      </c>
      <c r="BG117" s="419">
        <v>0</v>
      </c>
      <c r="BH117" s="406">
        <v>0</v>
      </c>
      <c r="BI117"/>
      <c r="BJ117"/>
      <c r="BK117"/>
      <c r="BL117"/>
      <c r="BM117"/>
      <c r="BN117"/>
      <c r="BO117"/>
      <c r="BP117" s="377"/>
      <c r="BQ117" s="395">
        <f t="shared" si="40"/>
        <v>52657.8</v>
      </c>
      <c r="BR117" s="395">
        <f t="shared" si="37"/>
        <v>0</v>
      </c>
      <c r="BS117" s="395">
        <f t="shared" si="41"/>
        <v>0</v>
      </c>
      <c r="BT117" s="395">
        <f t="shared" si="42"/>
        <v>0</v>
      </c>
      <c r="BU117" s="395">
        <f t="shared" si="43"/>
        <v>0</v>
      </c>
      <c r="BV117" s="395">
        <f t="shared" si="38"/>
        <v>1119.3</v>
      </c>
      <c r="BW117" s="395">
        <f t="shared" si="39"/>
        <v>0</v>
      </c>
      <c r="BX117" s="395">
        <f t="shared" si="44"/>
        <v>0</v>
      </c>
      <c r="BY117" s="395">
        <f t="shared" si="45"/>
        <v>56.55</v>
      </c>
      <c r="BZ117" s="395">
        <f t="shared" si="46"/>
        <v>577.20000000000005</v>
      </c>
      <c r="CA117" s="395">
        <f t="shared" si="34"/>
        <v>3587.9999999999995</v>
      </c>
      <c r="CB117" s="395">
        <f t="shared" si="35"/>
        <v>0</v>
      </c>
      <c r="CC117" s="399">
        <f t="shared" si="36"/>
        <v>57998.850000000006</v>
      </c>
    </row>
    <row r="118" spans="1:81" ht="15" hidden="1" x14ac:dyDescent="0.25">
      <c r="A118">
        <v>3302227</v>
      </c>
      <c r="B118">
        <v>2227</v>
      </c>
      <c r="C118" t="s">
        <v>291</v>
      </c>
      <c r="D118" s="406">
        <v>0</v>
      </c>
      <c r="E118" s="406">
        <v>0</v>
      </c>
      <c r="F118" s="406">
        <v>0</v>
      </c>
      <c r="G118" s="406">
        <v>30</v>
      </c>
      <c r="H118" s="406">
        <v>17</v>
      </c>
      <c r="I118" s="407">
        <v>0</v>
      </c>
      <c r="J118" s="407">
        <v>47</v>
      </c>
      <c r="K118" s="406">
        <v>3</v>
      </c>
      <c r="L118" s="406">
        <v>3</v>
      </c>
      <c r="M118" s="407">
        <v>6</v>
      </c>
      <c r="N118" s="406">
        <v>0</v>
      </c>
      <c r="O118" s="406">
        <v>0</v>
      </c>
      <c r="P118" s="406">
        <v>450</v>
      </c>
      <c r="Q118" s="406">
        <v>255</v>
      </c>
      <c r="R118" s="407">
        <v>705</v>
      </c>
      <c r="S118" s="406">
        <v>0</v>
      </c>
      <c r="T118" s="406">
        <v>0</v>
      </c>
      <c r="U118" s="406">
        <v>45</v>
      </c>
      <c r="V118" s="406">
        <v>45</v>
      </c>
      <c r="W118" s="407">
        <v>90</v>
      </c>
      <c r="X118" s="406">
        <v>7</v>
      </c>
      <c r="Y118" s="406">
        <v>105</v>
      </c>
      <c r="Z118" s="418">
        <v>45</v>
      </c>
      <c r="AA118" s="406">
        <v>21</v>
      </c>
      <c r="AB118" s="406">
        <v>315</v>
      </c>
      <c r="AC118" s="418">
        <v>15</v>
      </c>
      <c r="AD118" s="406">
        <v>12</v>
      </c>
      <c r="AE118" s="406">
        <v>180</v>
      </c>
      <c r="AF118" s="418">
        <v>15</v>
      </c>
      <c r="AG118" s="419">
        <v>0</v>
      </c>
      <c r="AH118" s="419">
        <v>0</v>
      </c>
      <c r="AI118" s="418">
        <v>0</v>
      </c>
      <c r="AJ118" s="419">
        <v>27</v>
      </c>
      <c r="AK118" s="419">
        <v>405</v>
      </c>
      <c r="AL118" s="418">
        <v>15</v>
      </c>
      <c r="AM118" s="406">
        <v>27</v>
      </c>
      <c r="AN118" s="406">
        <v>405</v>
      </c>
      <c r="AO118" s="418">
        <v>15</v>
      </c>
      <c r="AP118" s="418"/>
      <c r="AQ118" s="418"/>
      <c r="AR118" s="418">
        <f t="shared" si="32"/>
        <v>27</v>
      </c>
      <c r="AS118" s="419">
        <v>0</v>
      </c>
      <c r="AT118" s="419">
        <v>0</v>
      </c>
      <c r="AU118" s="418">
        <v>0</v>
      </c>
      <c r="AV118" s="418"/>
      <c r="AW118" s="418"/>
      <c r="AX118" s="419">
        <v>27</v>
      </c>
      <c r="AY118" s="419">
        <v>405</v>
      </c>
      <c r="AZ118" s="418">
        <v>15</v>
      </c>
      <c r="BA118" s="406">
        <v>27</v>
      </c>
      <c r="BB118" s="406">
        <v>405</v>
      </c>
      <c r="BC118" s="418">
        <v>15</v>
      </c>
      <c r="BD118" s="418"/>
      <c r="BE118" s="418">
        <f t="shared" si="33"/>
        <v>54</v>
      </c>
      <c r="BF118" s="419">
        <v>0</v>
      </c>
      <c r="BG118" s="419">
        <v>1</v>
      </c>
      <c r="BH118" s="406">
        <v>1</v>
      </c>
      <c r="BI118"/>
      <c r="BJ118"/>
      <c r="BK118"/>
      <c r="BL118"/>
      <c r="BM118"/>
      <c r="BN118"/>
      <c r="BO118"/>
      <c r="BP118" s="377"/>
      <c r="BQ118" s="395">
        <f t="shared" si="40"/>
        <v>57556.200000000004</v>
      </c>
      <c r="BR118" s="395">
        <f t="shared" si="37"/>
        <v>7347.6</v>
      </c>
      <c r="BS118" s="395">
        <f t="shared" si="41"/>
        <v>0</v>
      </c>
      <c r="BT118" s="395">
        <f t="shared" si="42"/>
        <v>0</v>
      </c>
      <c r="BU118" s="395">
        <f t="shared" si="43"/>
        <v>0</v>
      </c>
      <c r="BV118" s="395">
        <f t="shared" si="38"/>
        <v>1940.1200000000001</v>
      </c>
      <c r="BW118" s="395">
        <f t="shared" si="39"/>
        <v>186.42</v>
      </c>
      <c r="BX118" s="395">
        <f t="shared" si="44"/>
        <v>1189.5</v>
      </c>
      <c r="BY118" s="395">
        <f t="shared" si="45"/>
        <v>1244.0999999999999</v>
      </c>
      <c r="BZ118" s="395">
        <f t="shared" si="46"/>
        <v>202.8</v>
      </c>
      <c r="CA118" s="395">
        <f t="shared" si="34"/>
        <v>6054.7499999999991</v>
      </c>
      <c r="CB118" s="395">
        <f t="shared" si="35"/>
        <v>975</v>
      </c>
      <c r="CC118" s="399">
        <f t="shared" si="36"/>
        <v>76696.490000000005</v>
      </c>
    </row>
    <row r="119" spans="1:81" ht="15" hidden="1" x14ac:dyDescent="0.25">
      <c r="A119">
        <v>3302231</v>
      </c>
      <c r="B119">
        <v>2231</v>
      </c>
      <c r="C119" t="s">
        <v>292</v>
      </c>
      <c r="D119" s="406">
        <v>0</v>
      </c>
      <c r="E119" s="406">
        <v>0</v>
      </c>
      <c r="F119" s="406">
        <v>0</v>
      </c>
      <c r="G119" s="406">
        <v>9</v>
      </c>
      <c r="H119" s="406">
        <v>20</v>
      </c>
      <c r="I119" s="407">
        <v>0</v>
      </c>
      <c r="J119" s="407">
        <v>29</v>
      </c>
      <c r="K119" s="406">
        <v>3</v>
      </c>
      <c r="L119" s="406">
        <v>3</v>
      </c>
      <c r="M119" s="407">
        <v>6</v>
      </c>
      <c r="N119" s="406">
        <v>0</v>
      </c>
      <c r="O119" s="406">
        <v>0</v>
      </c>
      <c r="P119" s="406">
        <v>135</v>
      </c>
      <c r="Q119" s="406">
        <v>300</v>
      </c>
      <c r="R119" s="407">
        <v>435</v>
      </c>
      <c r="S119" s="406">
        <v>0</v>
      </c>
      <c r="T119" s="406">
        <v>0</v>
      </c>
      <c r="U119" s="406">
        <v>45</v>
      </c>
      <c r="V119" s="406">
        <v>45</v>
      </c>
      <c r="W119" s="407">
        <v>90</v>
      </c>
      <c r="X119" s="406">
        <v>0</v>
      </c>
      <c r="Y119" s="406">
        <v>0</v>
      </c>
      <c r="Z119" s="418">
        <v>0</v>
      </c>
      <c r="AA119" s="406">
        <v>1</v>
      </c>
      <c r="AB119" s="406">
        <v>15</v>
      </c>
      <c r="AC119" s="418">
        <v>0</v>
      </c>
      <c r="AD119" s="406">
        <v>14</v>
      </c>
      <c r="AE119" s="406">
        <v>210</v>
      </c>
      <c r="AF119" s="418">
        <v>60</v>
      </c>
      <c r="AG119" s="419">
        <v>0</v>
      </c>
      <c r="AH119" s="419">
        <v>0</v>
      </c>
      <c r="AI119" s="418">
        <v>0</v>
      </c>
      <c r="AJ119" s="419">
        <v>0</v>
      </c>
      <c r="AK119" s="419">
        <v>0</v>
      </c>
      <c r="AL119" s="418">
        <v>0</v>
      </c>
      <c r="AM119" s="406">
        <v>0</v>
      </c>
      <c r="AN119" s="406">
        <v>0</v>
      </c>
      <c r="AO119" s="418">
        <v>0</v>
      </c>
      <c r="AP119" s="418"/>
      <c r="AQ119" s="418"/>
      <c r="AR119" s="418">
        <f t="shared" si="32"/>
        <v>0</v>
      </c>
      <c r="AS119" s="419">
        <v>0</v>
      </c>
      <c r="AT119" s="419">
        <v>0</v>
      </c>
      <c r="AU119" s="418">
        <v>0</v>
      </c>
      <c r="AV119" s="418"/>
      <c r="AW119" s="418"/>
      <c r="AX119" s="419">
        <v>0</v>
      </c>
      <c r="AY119" s="419">
        <v>0</v>
      </c>
      <c r="AZ119" s="418">
        <v>0</v>
      </c>
      <c r="BA119" s="406">
        <v>0</v>
      </c>
      <c r="BB119" s="406">
        <v>0</v>
      </c>
      <c r="BC119" s="418">
        <v>0</v>
      </c>
      <c r="BD119" s="418"/>
      <c r="BE119" s="418">
        <f t="shared" si="33"/>
        <v>0</v>
      </c>
      <c r="BF119" s="419">
        <v>0</v>
      </c>
      <c r="BG119" s="419">
        <v>0</v>
      </c>
      <c r="BH119" s="406">
        <v>0</v>
      </c>
      <c r="BI119"/>
      <c r="BJ119"/>
      <c r="BK119"/>
      <c r="BL119"/>
      <c r="BM119"/>
      <c r="BN119"/>
      <c r="BO119"/>
      <c r="BP119" s="377"/>
      <c r="BQ119" s="395">
        <f t="shared" si="40"/>
        <v>35513.4</v>
      </c>
      <c r="BR119" s="395">
        <f t="shared" si="37"/>
        <v>7347.6</v>
      </c>
      <c r="BS119" s="395">
        <f t="shared" si="41"/>
        <v>0</v>
      </c>
      <c r="BT119" s="395">
        <f t="shared" si="42"/>
        <v>0</v>
      </c>
      <c r="BU119" s="395">
        <f t="shared" si="43"/>
        <v>0</v>
      </c>
      <c r="BV119" s="395">
        <f t="shared" si="38"/>
        <v>0</v>
      </c>
      <c r="BW119" s="395">
        <f t="shared" si="39"/>
        <v>0</v>
      </c>
      <c r="BX119" s="395">
        <f t="shared" si="44"/>
        <v>0</v>
      </c>
      <c r="BY119" s="395">
        <f t="shared" si="45"/>
        <v>56.55</v>
      </c>
      <c r="BZ119" s="395">
        <f t="shared" si="46"/>
        <v>280.8</v>
      </c>
      <c r="CA119" s="395">
        <f t="shared" si="34"/>
        <v>0</v>
      </c>
      <c r="CB119" s="395">
        <f t="shared" si="35"/>
        <v>0</v>
      </c>
      <c r="CC119" s="399">
        <f t="shared" si="36"/>
        <v>43198.350000000006</v>
      </c>
    </row>
    <row r="120" spans="1:81" ht="15" hidden="1" x14ac:dyDescent="0.25">
      <c r="A120">
        <v>3302238</v>
      </c>
      <c r="B120">
        <v>2238</v>
      </c>
      <c r="C120" t="s">
        <v>293</v>
      </c>
      <c r="D120" s="406">
        <v>0</v>
      </c>
      <c r="E120" s="406">
        <v>0</v>
      </c>
      <c r="F120" s="406">
        <v>0</v>
      </c>
      <c r="G120" s="406">
        <v>9</v>
      </c>
      <c r="H120" s="406">
        <v>15</v>
      </c>
      <c r="I120" s="407">
        <v>0</v>
      </c>
      <c r="J120" s="407">
        <v>24</v>
      </c>
      <c r="K120" s="406">
        <v>4</v>
      </c>
      <c r="L120" s="406">
        <v>5</v>
      </c>
      <c r="M120" s="407">
        <v>9</v>
      </c>
      <c r="N120" s="406">
        <v>0</v>
      </c>
      <c r="O120" s="406">
        <v>0</v>
      </c>
      <c r="P120" s="406">
        <v>135</v>
      </c>
      <c r="Q120" s="406">
        <v>225</v>
      </c>
      <c r="R120" s="407">
        <v>360</v>
      </c>
      <c r="S120" s="406">
        <v>0</v>
      </c>
      <c r="T120" s="406">
        <v>0</v>
      </c>
      <c r="U120" s="406">
        <v>60</v>
      </c>
      <c r="V120" s="406">
        <v>75</v>
      </c>
      <c r="W120" s="407">
        <v>135</v>
      </c>
      <c r="X120" s="406">
        <v>5</v>
      </c>
      <c r="Y120" s="406">
        <v>75</v>
      </c>
      <c r="Z120" s="418">
        <v>30</v>
      </c>
      <c r="AA120" s="406">
        <v>3</v>
      </c>
      <c r="AB120" s="406">
        <v>45</v>
      </c>
      <c r="AC120" s="418">
        <v>30</v>
      </c>
      <c r="AD120" s="406">
        <v>1</v>
      </c>
      <c r="AE120" s="406">
        <v>15</v>
      </c>
      <c r="AF120" s="418">
        <v>15</v>
      </c>
      <c r="AG120" s="419">
        <v>0</v>
      </c>
      <c r="AH120" s="419">
        <v>0</v>
      </c>
      <c r="AI120" s="418">
        <v>0</v>
      </c>
      <c r="AJ120" s="419">
        <v>10</v>
      </c>
      <c r="AK120" s="419">
        <v>150</v>
      </c>
      <c r="AL120" s="418">
        <v>30</v>
      </c>
      <c r="AM120" s="406">
        <v>10</v>
      </c>
      <c r="AN120" s="406">
        <v>150</v>
      </c>
      <c r="AO120" s="418">
        <v>30</v>
      </c>
      <c r="AP120" s="418"/>
      <c r="AQ120" s="418"/>
      <c r="AR120" s="418">
        <f t="shared" si="32"/>
        <v>10</v>
      </c>
      <c r="AS120" s="419">
        <v>0</v>
      </c>
      <c r="AT120" s="419">
        <v>0</v>
      </c>
      <c r="AU120" s="418">
        <v>0</v>
      </c>
      <c r="AV120" s="418"/>
      <c r="AW120" s="418"/>
      <c r="AX120" s="419">
        <v>0</v>
      </c>
      <c r="AY120" s="419">
        <v>0</v>
      </c>
      <c r="AZ120" s="418">
        <v>0</v>
      </c>
      <c r="BA120" s="406">
        <v>0</v>
      </c>
      <c r="BB120" s="406">
        <v>0</v>
      </c>
      <c r="BC120" s="418">
        <v>0</v>
      </c>
      <c r="BD120" s="418"/>
      <c r="BE120" s="418">
        <f t="shared" si="33"/>
        <v>0</v>
      </c>
      <c r="BF120" s="419">
        <v>0</v>
      </c>
      <c r="BG120" s="419">
        <v>0</v>
      </c>
      <c r="BH120" s="406">
        <v>0</v>
      </c>
      <c r="BI120"/>
      <c r="BJ120"/>
      <c r="BK120"/>
      <c r="BL120"/>
      <c r="BM120"/>
      <c r="BN120"/>
      <c r="BO120"/>
      <c r="BP120" s="377"/>
      <c r="BQ120" s="395">
        <f t="shared" si="40"/>
        <v>29390.400000000001</v>
      </c>
      <c r="BR120" s="395">
        <f t="shared" si="37"/>
        <v>11021.4</v>
      </c>
      <c r="BS120" s="395">
        <f t="shared" si="41"/>
        <v>0</v>
      </c>
      <c r="BT120" s="395">
        <f t="shared" si="42"/>
        <v>0</v>
      </c>
      <c r="BU120" s="395">
        <f t="shared" si="43"/>
        <v>0</v>
      </c>
      <c r="BV120" s="395">
        <f t="shared" si="38"/>
        <v>0</v>
      </c>
      <c r="BW120" s="395">
        <f t="shared" si="39"/>
        <v>0</v>
      </c>
      <c r="BX120" s="395">
        <f t="shared" si="44"/>
        <v>832.65</v>
      </c>
      <c r="BY120" s="395">
        <f t="shared" si="45"/>
        <v>282.75</v>
      </c>
      <c r="BZ120" s="395">
        <f t="shared" si="46"/>
        <v>31.2</v>
      </c>
      <c r="CA120" s="395">
        <f t="shared" si="34"/>
        <v>2242.5</v>
      </c>
      <c r="CB120" s="395">
        <f t="shared" si="35"/>
        <v>0</v>
      </c>
      <c r="CC120" s="399">
        <f t="shared" si="36"/>
        <v>43800.9</v>
      </c>
    </row>
    <row r="121" spans="1:81" ht="15" hidden="1" x14ac:dyDescent="0.25">
      <c r="A121">
        <v>3302239</v>
      </c>
      <c r="B121">
        <v>2239</v>
      </c>
      <c r="C121" t="s">
        <v>294</v>
      </c>
      <c r="D121" s="406">
        <v>0</v>
      </c>
      <c r="E121" s="406">
        <v>0</v>
      </c>
      <c r="F121" s="406">
        <v>0</v>
      </c>
      <c r="G121" s="406">
        <v>16</v>
      </c>
      <c r="H121" s="406">
        <v>25</v>
      </c>
      <c r="I121" s="407">
        <v>0</v>
      </c>
      <c r="J121" s="407">
        <v>41</v>
      </c>
      <c r="K121" s="406">
        <v>7</v>
      </c>
      <c r="L121" s="406">
        <v>8</v>
      </c>
      <c r="M121" s="407">
        <v>15</v>
      </c>
      <c r="N121" s="406">
        <v>0</v>
      </c>
      <c r="O121" s="406">
        <v>0</v>
      </c>
      <c r="P121" s="406">
        <v>240</v>
      </c>
      <c r="Q121" s="406">
        <v>375</v>
      </c>
      <c r="R121" s="407">
        <v>615</v>
      </c>
      <c r="S121" s="406">
        <v>0</v>
      </c>
      <c r="T121" s="406">
        <v>0</v>
      </c>
      <c r="U121" s="406">
        <v>105</v>
      </c>
      <c r="V121" s="406">
        <v>120</v>
      </c>
      <c r="W121" s="407">
        <v>225</v>
      </c>
      <c r="X121" s="406">
        <v>18</v>
      </c>
      <c r="Y121" s="406">
        <v>270</v>
      </c>
      <c r="Z121" s="418">
        <v>75</v>
      </c>
      <c r="AA121" s="406">
        <v>6</v>
      </c>
      <c r="AB121" s="406">
        <v>90</v>
      </c>
      <c r="AC121" s="418">
        <v>60</v>
      </c>
      <c r="AD121" s="406">
        <v>6</v>
      </c>
      <c r="AE121" s="406">
        <v>90</v>
      </c>
      <c r="AF121" s="418">
        <v>30</v>
      </c>
      <c r="AG121" s="419">
        <v>0</v>
      </c>
      <c r="AH121" s="419">
        <v>0</v>
      </c>
      <c r="AI121" s="418">
        <v>0</v>
      </c>
      <c r="AJ121" s="419">
        <v>16</v>
      </c>
      <c r="AK121" s="419">
        <v>240</v>
      </c>
      <c r="AL121" s="418">
        <v>30</v>
      </c>
      <c r="AM121" s="406">
        <v>16</v>
      </c>
      <c r="AN121" s="406">
        <v>240</v>
      </c>
      <c r="AO121" s="418">
        <v>30</v>
      </c>
      <c r="AP121" s="418"/>
      <c r="AQ121" s="418"/>
      <c r="AR121" s="418">
        <f t="shared" si="32"/>
        <v>16</v>
      </c>
      <c r="AS121" s="419">
        <v>0</v>
      </c>
      <c r="AT121" s="419">
        <v>0</v>
      </c>
      <c r="AU121" s="418">
        <v>0</v>
      </c>
      <c r="AV121" s="418"/>
      <c r="AW121" s="418"/>
      <c r="AX121" s="419">
        <v>16</v>
      </c>
      <c r="AY121" s="419">
        <v>240</v>
      </c>
      <c r="AZ121" s="418">
        <v>30</v>
      </c>
      <c r="BA121" s="406">
        <v>16</v>
      </c>
      <c r="BB121" s="406">
        <v>240</v>
      </c>
      <c r="BC121" s="418">
        <v>30</v>
      </c>
      <c r="BD121" s="418"/>
      <c r="BE121" s="418">
        <f t="shared" si="33"/>
        <v>32</v>
      </c>
      <c r="BF121" s="419">
        <v>0</v>
      </c>
      <c r="BG121" s="419">
        <v>3</v>
      </c>
      <c r="BH121" s="406">
        <v>3</v>
      </c>
      <c r="BI121"/>
      <c r="BJ121"/>
      <c r="BK121"/>
      <c r="BL121"/>
      <c r="BM121"/>
      <c r="BN121"/>
      <c r="BO121"/>
      <c r="BP121" s="377"/>
      <c r="BQ121" s="395">
        <f t="shared" si="40"/>
        <v>50208.6</v>
      </c>
      <c r="BR121" s="395">
        <f t="shared" si="37"/>
        <v>18369</v>
      </c>
      <c r="BS121" s="395">
        <f t="shared" si="41"/>
        <v>0</v>
      </c>
      <c r="BT121" s="395">
        <f t="shared" si="42"/>
        <v>0</v>
      </c>
      <c r="BU121" s="395">
        <f t="shared" si="43"/>
        <v>0</v>
      </c>
      <c r="BV121" s="395">
        <f t="shared" si="38"/>
        <v>1044.68</v>
      </c>
      <c r="BW121" s="395">
        <f t="shared" si="39"/>
        <v>372.84</v>
      </c>
      <c r="BX121" s="395">
        <f t="shared" si="44"/>
        <v>2735.85</v>
      </c>
      <c r="BY121" s="395">
        <f t="shared" si="45"/>
        <v>565.5</v>
      </c>
      <c r="BZ121" s="395">
        <f t="shared" si="46"/>
        <v>124.8</v>
      </c>
      <c r="CA121" s="395">
        <f t="shared" si="34"/>
        <v>3587.9999999999995</v>
      </c>
      <c r="CB121" s="395">
        <f t="shared" si="35"/>
        <v>2925</v>
      </c>
      <c r="CC121" s="399">
        <f t="shared" si="36"/>
        <v>79934.27</v>
      </c>
    </row>
    <row r="122" spans="1:81" ht="15" hidden="1" x14ac:dyDescent="0.25">
      <c r="A122">
        <v>3302245</v>
      </c>
      <c r="B122">
        <v>2245</v>
      </c>
      <c r="C122" t="s">
        <v>295</v>
      </c>
      <c r="D122" s="406">
        <v>0</v>
      </c>
      <c r="E122" s="406">
        <v>0</v>
      </c>
      <c r="F122" s="406">
        <v>0</v>
      </c>
      <c r="G122" s="406">
        <v>11</v>
      </c>
      <c r="H122" s="406">
        <v>11</v>
      </c>
      <c r="I122" s="407">
        <v>0</v>
      </c>
      <c r="J122" s="407">
        <v>22</v>
      </c>
      <c r="K122" s="406">
        <v>0</v>
      </c>
      <c r="L122" s="406">
        <v>0</v>
      </c>
      <c r="M122" s="407">
        <v>0</v>
      </c>
      <c r="N122" s="406">
        <v>0</v>
      </c>
      <c r="O122" s="406">
        <v>0</v>
      </c>
      <c r="P122" s="406">
        <v>165</v>
      </c>
      <c r="Q122" s="406">
        <v>165</v>
      </c>
      <c r="R122" s="407">
        <v>330</v>
      </c>
      <c r="S122" s="406">
        <v>0</v>
      </c>
      <c r="T122" s="406">
        <v>0</v>
      </c>
      <c r="U122" s="406">
        <v>0</v>
      </c>
      <c r="V122" s="406">
        <v>0</v>
      </c>
      <c r="W122" s="407">
        <v>0</v>
      </c>
      <c r="X122" s="406">
        <v>19</v>
      </c>
      <c r="Y122" s="406">
        <v>285</v>
      </c>
      <c r="Z122" s="418">
        <v>0</v>
      </c>
      <c r="AA122" s="406">
        <v>1</v>
      </c>
      <c r="AB122" s="406">
        <v>15</v>
      </c>
      <c r="AC122" s="418">
        <v>0</v>
      </c>
      <c r="AD122" s="406">
        <v>0</v>
      </c>
      <c r="AE122" s="406">
        <v>0</v>
      </c>
      <c r="AF122" s="418">
        <v>0</v>
      </c>
      <c r="AG122" s="419">
        <v>0</v>
      </c>
      <c r="AH122" s="419">
        <v>0</v>
      </c>
      <c r="AI122" s="418">
        <v>0</v>
      </c>
      <c r="AJ122" s="419">
        <v>19</v>
      </c>
      <c r="AK122" s="419">
        <v>285</v>
      </c>
      <c r="AL122" s="418">
        <v>0</v>
      </c>
      <c r="AM122" s="406">
        <v>19</v>
      </c>
      <c r="AN122" s="406">
        <v>285</v>
      </c>
      <c r="AO122" s="418">
        <v>0</v>
      </c>
      <c r="AP122" s="418"/>
      <c r="AQ122" s="418"/>
      <c r="AR122" s="418">
        <f t="shared" si="32"/>
        <v>19</v>
      </c>
      <c r="AS122" s="419">
        <v>0</v>
      </c>
      <c r="AT122" s="419">
        <v>0</v>
      </c>
      <c r="AU122" s="418">
        <v>0</v>
      </c>
      <c r="AV122" s="418"/>
      <c r="AW122" s="418"/>
      <c r="AX122" s="419">
        <v>19</v>
      </c>
      <c r="AY122" s="419">
        <v>285</v>
      </c>
      <c r="AZ122" s="418">
        <v>0</v>
      </c>
      <c r="BA122" s="406">
        <v>19</v>
      </c>
      <c r="BB122" s="406">
        <v>285</v>
      </c>
      <c r="BC122" s="418">
        <v>0</v>
      </c>
      <c r="BD122" s="418"/>
      <c r="BE122" s="418">
        <f t="shared" si="33"/>
        <v>38</v>
      </c>
      <c r="BF122" s="419">
        <v>0</v>
      </c>
      <c r="BG122" s="419">
        <v>0</v>
      </c>
      <c r="BH122" s="406">
        <v>0</v>
      </c>
      <c r="BI122"/>
      <c r="BJ122"/>
      <c r="BK122"/>
      <c r="BL122"/>
      <c r="BM122"/>
      <c r="BN122"/>
      <c r="BO122"/>
      <c r="BP122" s="377"/>
      <c r="BQ122" s="395">
        <f t="shared" si="40"/>
        <v>26941.200000000001</v>
      </c>
      <c r="BR122" s="395">
        <f t="shared" si="37"/>
        <v>0</v>
      </c>
      <c r="BS122" s="395">
        <f t="shared" si="41"/>
        <v>0</v>
      </c>
      <c r="BT122" s="395">
        <f t="shared" si="42"/>
        <v>0</v>
      </c>
      <c r="BU122" s="395">
        <f t="shared" si="43"/>
        <v>0</v>
      </c>
      <c r="BV122" s="395">
        <f t="shared" si="38"/>
        <v>1417.78</v>
      </c>
      <c r="BW122" s="395">
        <f t="shared" si="39"/>
        <v>0</v>
      </c>
      <c r="BX122" s="395">
        <f t="shared" si="44"/>
        <v>2260.0499999999997</v>
      </c>
      <c r="BY122" s="395">
        <f t="shared" si="45"/>
        <v>56.55</v>
      </c>
      <c r="BZ122" s="395">
        <f t="shared" si="46"/>
        <v>0</v>
      </c>
      <c r="CA122" s="395">
        <f t="shared" si="34"/>
        <v>4260.75</v>
      </c>
      <c r="CB122" s="395">
        <f t="shared" si="35"/>
        <v>0</v>
      </c>
      <c r="CC122" s="399">
        <f t="shared" si="36"/>
        <v>34936.33</v>
      </c>
    </row>
    <row r="123" spans="1:81" ht="15" hidden="1" x14ac:dyDescent="0.25">
      <c r="A123">
        <v>3302251</v>
      </c>
      <c r="B123">
        <v>2251</v>
      </c>
      <c r="C123" t="s">
        <v>296</v>
      </c>
      <c r="D123" s="406">
        <v>0</v>
      </c>
      <c r="E123" s="406">
        <v>0</v>
      </c>
      <c r="F123" s="406">
        <v>0</v>
      </c>
      <c r="G123" s="406">
        <v>9</v>
      </c>
      <c r="H123" s="406">
        <v>15</v>
      </c>
      <c r="I123" s="407">
        <v>0</v>
      </c>
      <c r="J123" s="407">
        <v>24</v>
      </c>
      <c r="K123" s="406">
        <v>8</v>
      </c>
      <c r="L123" s="406">
        <v>13</v>
      </c>
      <c r="M123" s="407">
        <v>21</v>
      </c>
      <c r="N123" s="406">
        <v>0</v>
      </c>
      <c r="O123" s="406">
        <v>0</v>
      </c>
      <c r="P123" s="406">
        <v>135</v>
      </c>
      <c r="Q123" s="406">
        <v>225</v>
      </c>
      <c r="R123" s="407">
        <v>360</v>
      </c>
      <c r="S123" s="406">
        <v>0</v>
      </c>
      <c r="T123" s="406">
        <v>0</v>
      </c>
      <c r="U123" s="406">
        <v>120</v>
      </c>
      <c r="V123" s="406">
        <v>195</v>
      </c>
      <c r="W123" s="407">
        <v>315</v>
      </c>
      <c r="X123" s="406">
        <v>0</v>
      </c>
      <c r="Y123" s="406">
        <v>0</v>
      </c>
      <c r="Z123" s="418">
        <v>0</v>
      </c>
      <c r="AA123" s="406">
        <v>0</v>
      </c>
      <c r="AB123" s="406">
        <v>0</v>
      </c>
      <c r="AC123" s="418">
        <v>0</v>
      </c>
      <c r="AD123" s="406">
        <v>1</v>
      </c>
      <c r="AE123" s="406">
        <v>15</v>
      </c>
      <c r="AF123" s="418">
        <v>0</v>
      </c>
      <c r="AG123" s="419">
        <v>0</v>
      </c>
      <c r="AH123" s="419">
        <v>0</v>
      </c>
      <c r="AI123" s="418">
        <v>0</v>
      </c>
      <c r="AJ123" s="419">
        <v>2</v>
      </c>
      <c r="AK123" s="419">
        <v>30</v>
      </c>
      <c r="AL123" s="418">
        <v>30</v>
      </c>
      <c r="AM123" s="406">
        <v>2</v>
      </c>
      <c r="AN123" s="406">
        <v>30</v>
      </c>
      <c r="AO123" s="418">
        <v>30</v>
      </c>
      <c r="AP123" s="418"/>
      <c r="AQ123" s="418"/>
      <c r="AR123" s="418">
        <f t="shared" si="32"/>
        <v>2</v>
      </c>
      <c r="AS123" s="419">
        <v>0</v>
      </c>
      <c r="AT123" s="419">
        <v>0</v>
      </c>
      <c r="AU123" s="418">
        <v>0</v>
      </c>
      <c r="AV123" s="418"/>
      <c r="AW123" s="418"/>
      <c r="AX123" s="419">
        <v>2</v>
      </c>
      <c r="AY123" s="419">
        <v>30</v>
      </c>
      <c r="AZ123" s="418">
        <v>30</v>
      </c>
      <c r="BA123" s="406">
        <v>2</v>
      </c>
      <c r="BB123" s="406">
        <v>30</v>
      </c>
      <c r="BC123" s="418">
        <v>30</v>
      </c>
      <c r="BD123" s="418"/>
      <c r="BE123" s="418">
        <f t="shared" si="33"/>
        <v>4</v>
      </c>
      <c r="BF123" s="419">
        <v>0</v>
      </c>
      <c r="BG123" s="419">
        <v>0</v>
      </c>
      <c r="BH123" s="406">
        <v>0</v>
      </c>
      <c r="BI123"/>
      <c r="BJ123"/>
      <c r="BK123"/>
      <c r="BL123"/>
      <c r="BM123"/>
      <c r="BN123"/>
      <c r="BO123"/>
      <c r="BP123" s="377"/>
      <c r="BQ123" s="395">
        <f t="shared" si="40"/>
        <v>29390.400000000001</v>
      </c>
      <c r="BR123" s="395">
        <f t="shared" si="37"/>
        <v>25716.600000000002</v>
      </c>
      <c r="BS123" s="395">
        <f t="shared" si="41"/>
        <v>0</v>
      </c>
      <c r="BT123" s="395">
        <f t="shared" si="42"/>
        <v>0</v>
      </c>
      <c r="BU123" s="395">
        <f t="shared" si="43"/>
        <v>0</v>
      </c>
      <c r="BV123" s="395">
        <f t="shared" si="38"/>
        <v>0</v>
      </c>
      <c r="BW123" s="395">
        <f t="shared" si="39"/>
        <v>372.84</v>
      </c>
      <c r="BX123" s="395">
        <f t="shared" si="44"/>
        <v>0</v>
      </c>
      <c r="BY123" s="395">
        <f t="shared" si="45"/>
        <v>0</v>
      </c>
      <c r="BZ123" s="395">
        <f t="shared" si="46"/>
        <v>15.6</v>
      </c>
      <c r="CA123" s="395">
        <f t="shared" si="34"/>
        <v>448.49999999999994</v>
      </c>
      <c r="CB123" s="395">
        <f t="shared" si="35"/>
        <v>0</v>
      </c>
      <c r="CC123" s="399">
        <f t="shared" si="36"/>
        <v>55943.939999999995</v>
      </c>
    </row>
    <row r="124" spans="1:81" ht="15" hidden="1" x14ac:dyDescent="0.25">
      <c r="A124">
        <v>3302293</v>
      </c>
      <c r="B124">
        <v>2293</v>
      </c>
      <c r="C124" t="s">
        <v>297</v>
      </c>
      <c r="D124" s="406">
        <v>0</v>
      </c>
      <c r="E124" s="406">
        <v>0</v>
      </c>
      <c r="F124" s="406">
        <v>0</v>
      </c>
      <c r="G124" s="406">
        <v>23</v>
      </c>
      <c r="H124" s="406">
        <v>43</v>
      </c>
      <c r="I124" s="407">
        <v>0</v>
      </c>
      <c r="J124" s="407">
        <v>66</v>
      </c>
      <c r="K124" s="406">
        <v>0</v>
      </c>
      <c r="L124" s="406">
        <v>0</v>
      </c>
      <c r="M124" s="407">
        <v>0</v>
      </c>
      <c r="N124" s="406">
        <v>0</v>
      </c>
      <c r="O124" s="406">
        <v>0</v>
      </c>
      <c r="P124" s="406">
        <v>345</v>
      </c>
      <c r="Q124" s="406">
        <v>645</v>
      </c>
      <c r="R124" s="407">
        <v>990</v>
      </c>
      <c r="S124" s="406">
        <v>0</v>
      </c>
      <c r="T124" s="406">
        <v>0</v>
      </c>
      <c r="U124" s="406">
        <v>0</v>
      </c>
      <c r="V124" s="406">
        <v>0</v>
      </c>
      <c r="W124" s="407">
        <v>0</v>
      </c>
      <c r="X124" s="406">
        <v>0</v>
      </c>
      <c r="Y124" s="406">
        <v>0</v>
      </c>
      <c r="Z124" s="418">
        <v>0</v>
      </c>
      <c r="AA124" s="406">
        <v>11</v>
      </c>
      <c r="AB124" s="406">
        <v>165</v>
      </c>
      <c r="AC124" s="418">
        <v>0</v>
      </c>
      <c r="AD124" s="406">
        <v>50</v>
      </c>
      <c r="AE124" s="406">
        <v>750</v>
      </c>
      <c r="AF124" s="418">
        <v>0</v>
      </c>
      <c r="AG124" s="419">
        <v>0</v>
      </c>
      <c r="AH124" s="419">
        <v>0</v>
      </c>
      <c r="AI124" s="418">
        <v>0</v>
      </c>
      <c r="AJ124" s="419">
        <v>24</v>
      </c>
      <c r="AK124" s="419">
        <v>360</v>
      </c>
      <c r="AL124" s="418">
        <v>0</v>
      </c>
      <c r="AM124" s="406">
        <v>24</v>
      </c>
      <c r="AN124" s="406">
        <v>360</v>
      </c>
      <c r="AO124" s="418">
        <v>0</v>
      </c>
      <c r="AP124" s="418"/>
      <c r="AQ124" s="418"/>
      <c r="AR124" s="418">
        <f t="shared" si="32"/>
        <v>24</v>
      </c>
      <c r="AS124" s="419">
        <v>0</v>
      </c>
      <c r="AT124" s="419">
        <v>0</v>
      </c>
      <c r="AU124" s="418">
        <v>0</v>
      </c>
      <c r="AV124" s="418"/>
      <c r="AW124" s="418"/>
      <c r="AX124" s="419">
        <v>0</v>
      </c>
      <c r="AY124" s="419">
        <v>0</v>
      </c>
      <c r="AZ124" s="418">
        <v>0</v>
      </c>
      <c r="BA124" s="406">
        <v>0</v>
      </c>
      <c r="BB124" s="406">
        <v>0</v>
      </c>
      <c r="BC124" s="418">
        <v>0</v>
      </c>
      <c r="BD124" s="418"/>
      <c r="BE124" s="418">
        <f t="shared" si="33"/>
        <v>0</v>
      </c>
      <c r="BF124" s="419">
        <v>0</v>
      </c>
      <c r="BG124" s="419">
        <v>0</v>
      </c>
      <c r="BH124" s="406">
        <v>0</v>
      </c>
      <c r="BI124"/>
      <c r="BJ124"/>
      <c r="BK124"/>
      <c r="BL124"/>
      <c r="BM124"/>
      <c r="BN124"/>
      <c r="BO124"/>
      <c r="BP124" s="377"/>
      <c r="BQ124" s="395">
        <f t="shared" si="40"/>
        <v>80823.600000000006</v>
      </c>
      <c r="BR124" s="395">
        <f t="shared" si="37"/>
        <v>0</v>
      </c>
      <c r="BS124" s="395">
        <f t="shared" si="41"/>
        <v>0</v>
      </c>
      <c r="BT124" s="395">
        <f t="shared" si="42"/>
        <v>0</v>
      </c>
      <c r="BU124" s="395">
        <f t="shared" si="43"/>
        <v>0</v>
      </c>
      <c r="BV124" s="395">
        <f t="shared" si="38"/>
        <v>0</v>
      </c>
      <c r="BW124" s="395">
        <f t="shared" si="39"/>
        <v>0</v>
      </c>
      <c r="BX124" s="395">
        <f t="shared" si="44"/>
        <v>0</v>
      </c>
      <c r="BY124" s="395">
        <f t="shared" si="45"/>
        <v>622.04999999999995</v>
      </c>
      <c r="BZ124" s="395">
        <f t="shared" si="46"/>
        <v>780</v>
      </c>
      <c r="CA124" s="395">
        <f t="shared" si="34"/>
        <v>5382</v>
      </c>
      <c r="CB124" s="395">
        <f t="shared" si="35"/>
        <v>0</v>
      </c>
      <c r="CC124" s="399">
        <f t="shared" si="36"/>
        <v>87607.650000000009</v>
      </c>
    </row>
    <row r="125" spans="1:81" ht="15" hidden="1" x14ac:dyDescent="0.25">
      <c r="A125">
        <v>3302299</v>
      </c>
      <c r="B125">
        <v>2299</v>
      </c>
      <c r="C125" t="s">
        <v>298</v>
      </c>
      <c r="D125" s="406">
        <v>0</v>
      </c>
      <c r="E125" s="406">
        <v>0</v>
      </c>
      <c r="F125" s="406">
        <v>0</v>
      </c>
      <c r="G125" s="406">
        <v>41</v>
      </c>
      <c r="H125" s="406">
        <v>27</v>
      </c>
      <c r="I125" s="407">
        <v>0</v>
      </c>
      <c r="J125" s="407">
        <v>68</v>
      </c>
      <c r="K125" s="406">
        <v>7</v>
      </c>
      <c r="L125" s="406">
        <v>1</v>
      </c>
      <c r="M125" s="407">
        <v>8</v>
      </c>
      <c r="N125" s="406">
        <v>0</v>
      </c>
      <c r="O125" s="406">
        <v>0</v>
      </c>
      <c r="P125" s="406">
        <v>615</v>
      </c>
      <c r="Q125" s="406">
        <v>405</v>
      </c>
      <c r="R125" s="407">
        <v>1020</v>
      </c>
      <c r="S125" s="406">
        <v>0</v>
      </c>
      <c r="T125" s="406">
        <v>0</v>
      </c>
      <c r="U125" s="406">
        <v>105</v>
      </c>
      <c r="V125" s="406">
        <v>15</v>
      </c>
      <c r="W125" s="407">
        <v>120</v>
      </c>
      <c r="X125" s="406">
        <v>0</v>
      </c>
      <c r="Y125" s="406">
        <v>0</v>
      </c>
      <c r="Z125" s="418">
        <v>0</v>
      </c>
      <c r="AA125" s="406">
        <v>14</v>
      </c>
      <c r="AB125" s="406">
        <v>210</v>
      </c>
      <c r="AC125" s="418">
        <v>45</v>
      </c>
      <c r="AD125" s="406">
        <v>6</v>
      </c>
      <c r="AE125" s="406">
        <v>90</v>
      </c>
      <c r="AF125" s="418">
        <v>15</v>
      </c>
      <c r="AG125" s="419">
        <v>0</v>
      </c>
      <c r="AH125" s="419">
        <v>0</v>
      </c>
      <c r="AI125" s="418">
        <v>0</v>
      </c>
      <c r="AJ125" s="419">
        <v>19</v>
      </c>
      <c r="AK125" s="419">
        <v>285</v>
      </c>
      <c r="AL125" s="418">
        <v>15</v>
      </c>
      <c r="AM125" s="406">
        <v>19</v>
      </c>
      <c r="AN125" s="406">
        <v>285</v>
      </c>
      <c r="AO125" s="418">
        <v>15</v>
      </c>
      <c r="AP125" s="418"/>
      <c r="AQ125" s="418"/>
      <c r="AR125" s="418">
        <f t="shared" si="32"/>
        <v>19</v>
      </c>
      <c r="AS125" s="419">
        <v>0</v>
      </c>
      <c r="AT125" s="419">
        <v>0</v>
      </c>
      <c r="AU125" s="418">
        <v>0</v>
      </c>
      <c r="AV125" s="418"/>
      <c r="AW125" s="418"/>
      <c r="AX125" s="419">
        <v>0</v>
      </c>
      <c r="AY125" s="419">
        <v>0</v>
      </c>
      <c r="AZ125" s="418">
        <v>0</v>
      </c>
      <c r="BA125" s="406">
        <v>0</v>
      </c>
      <c r="BB125" s="406">
        <v>0</v>
      </c>
      <c r="BC125" s="418">
        <v>0</v>
      </c>
      <c r="BD125" s="418"/>
      <c r="BE125" s="418">
        <f t="shared" si="33"/>
        <v>0</v>
      </c>
      <c r="BF125" s="419">
        <v>0</v>
      </c>
      <c r="BG125" s="419">
        <v>0</v>
      </c>
      <c r="BH125" s="406">
        <v>0</v>
      </c>
      <c r="BI125"/>
      <c r="BJ125"/>
      <c r="BK125"/>
      <c r="BL125"/>
      <c r="BM125"/>
      <c r="BN125"/>
      <c r="BO125"/>
      <c r="BP125" s="377"/>
      <c r="BQ125" s="395">
        <f t="shared" si="40"/>
        <v>83272.800000000003</v>
      </c>
      <c r="BR125" s="395">
        <f t="shared" si="37"/>
        <v>9796.8000000000011</v>
      </c>
      <c r="BS125" s="395">
        <f t="shared" si="41"/>
        <v>0</v>
      </c>
      <c r="BT125" s="395">
        <f t="shared" si="42"/>
        <v>0</v>
      </c>
      <c r="BU125" s="395">
        <f t="shared" si="43"/>
        <v>0</v>
      </c>
      <c r="BV125" s="395">
        <f t="shared" si="38"/>
        <v>0</v>
      </c>
      <c r="BW125" s="395">
        <f t="shared" si="39"/>
        <v>0</v>
      </c>
      <c r="BX125" s="395">
        <f t="shared" si="44"/>
        <v>0</v>
      </c>
      <c r="BY125" s="395">
        <f t="shared" si="45"/>
        <v>961.34999999999991</v>
      </c>
      <c r="BZ125" s="395">
        <f t="shared" si="46"/>
        <v>109.2</v>
      </c>
      <c r="CA125" s="395">
        <f t="shared" si="34"/>
        <v>4260.75</v>
      </c>
      <c r="CB125" s="395">
        <f t="shared" si="35"/>
        <v>0</v>
      </c>
      <c r="CC125" s="399">
        <f t="shared" si="36"/>
        <v>98400.900000000009</v>
      </c>
    </row>
    <row r="126" spans="1:81" ht="15" hidden="1" x14ac:dyDescent="0.25">
      <c r="A126">
        <v>3302300</v>
      </c>
      <c r="B126">
        <v>2300</v>
      </c>
      <c r="C126" t="s">
        <v>299</v>
      </c>
      <c r="D126" s="406">
        <v>0</v>
      </c>
      <c r="E126" s="406">
        <v>0</v>
      </c>
      <c r="F126" s="406">
        <v>0</v>
      </c>
      <c r="G126" s="406">
        <v>30</v>
      </c>
      <c r="H126" s="406">
        <v>40</v>
      </c>
      <c r="I126" s="407">
        <v>0</v>
      </c>
      <c r="J126" s="407">
        <v>70</v>
      </c>
      <c r="K126" s="406">
        <v>2</v>
      </c>
      <c r="L126" s="406">
        <v>4</v>
      </c>
      <c r="M126" s="407">
        <v>6</v>
      </c>
      <c r="N126" s="406">
        <v>0</v>
      </c>
      <c r="O126" s="406">
        <v>0</v>
      </c>
      <c r="P126" s="406">
        <v>450</v>
      </c>
      <c r="Q126" s="406">
        <v>600</v>
      </c>
      <c r="R126" s="407">
        <v>1050</v>
      </c>
      <c r="S126" s="406">
        <v>0</v>
      </c>
      <c r="T126" s="406">
        <v>0</v>
      </c>
      <c r="U126" s="406">
        <v>30</v>
      </c>
      <c r="V126" s="406">
        <v>60</v>
      </c>
      <c r="W126" s="407">
        <v>90</v>
      </c>
      <c r="X126" s="406">
        <v>6</v>
      </c>
      <c r="Y126" s="406">
        <v>90</v>
      </c>
      <c r="Z126" s="418">
        <v>0</v>
      </c>
      <c r="AA126" s="406">
        <v>25</v>
      </c>
      <c r="AB126" s="406">
        <v>375</v>
      </c>
      <c r="AC126" s="418">
        <v>45</v>
      </c>
      <c r="AD126" s="406">
        <v>36</v>
      </c>
      <c r="AE126" s="406">
        <v>540</v>
      </c>
      <c r="AF126" s="418">
        <v>30</v>
      </c>
      <c r="AG126" s="419">
        <v>0</v>
      </c>
      <c r="AH126" s="419">
        <v>0</v>
      </c>
      <c r="AI126" s="418">
        <v>0</v>
      </c>
      <c r="AJ126" s="419">
        <v>26</v>
      </c>
      <c r="AK126" s="419">
        <v>390</v>
      </c>
      <c r="AL126" s="418">
        <v>0</v>
      </c>
      <c r="AM126" s="406">
        <v>26</v>
      </c>
      <c r="AN126" s="406">
        <v>390</v>
      </c>
      <c r="AO126" s="418">
        <v>0</v>
      </c>
      <c r="AP126" s="418"/>
      <c r="AQ126" s="418"/>
      <c r="AR126" s="418">
        <f t="shared" si="32"/>
        <v>26</v>
      </c>
      <c r="AS126" s="419">
        <v>0</v>
      </c>
      <c r="AT126" s="419">
        <v>0</v>
      </c>
      <c r="AU126" s="418">
        <v>0</v>
      </c>
      <c r="AV126" s="418"/>
      <c r="AW126" s="418"/>
      <c r="AX126" s="419">
        <v>26</v>
      </c>
      <c r="AY126" s="419">
        <v>390</v>
      </c>
      <c r="AZ126" s="418">
        <v>0</v>
      </c>
      <c r="BA126" s="406">
        <v>26</v>
      </c>
      <c r="BB126" s="406">
        <v>390</v>
      </c>
      <c r="BC126" s="418">
        <v>0</v>
      </c>
      <c r="BD126" s="418"/>
      <c r="BE126" s="418">
        <f t="shared" si="33"/>
        <v>52</v>
      </c>
      <c r="BF126" s="419">
        <v>0</v>
      </c>
      <c r="BG126" s="419">
        <v>0</v>
      </c>
      <c r="BH126" s="406">
        <v>0</v>
      </c>
      <c r="BI126"/>
      <c r="BJ126"/>
      <c r="BK126"/>
      <c r="BL126"/>
      <c r="BM126"/>
      <c r="BN126"/>
      <c r="BO126"/>
      <c r="BP126" s="377"/>
      <c r="BQ126" s="395">
        <f t="shared" si="40"/>
        <v>85722</v>
      </c>
      <c r="BR126" s="395">
        <f t="shared" si="37"/>
        <v>7347.6</v>
      </c>
      <c r="BS126" s="395">
        <f t="shared" si="41"/>
        <v>0</v>
      </c>
      <c r="BT126" s="395">
        <f t="shared" si="42"/>
        <v>0</v>
      </c>
      <c r="BU126" s="395">
        <f t="shared" si="43"/>
        <v>0</v>
      </c>
      <c r="BV126" s="395">
        <f t="shared" si="38"/>
        <v>1940.1200000000001</v>
      </c>
      <c r="BW126" s="395">
        <f t="shared" si="39"/>
        <v>0</v>
      </c>
      <c r="BX126" s="395">
        <f t="shared" si="44"/>
        <v>713.69999999999993</v>
      </c>
      <c r="BY126" s="395">
        <f t="shared" si="45"/>
        <v>1583.3999999999999</v>
      </c>
      <c r="BZ126" s="395">
        <f t="shared" si="46"/>
        <v>592.80000000000007</v>
      </c>
      <c r="CA126" s="395">
        <f t="shared" si="34"/>
        <v>5830.5</v>
      </c>
      <c r="CB126" s="395">
        <f t="shared" si="35"/>
        <v>0</v>
      </c>
      <c r="CC126" s="399">
        <f t="shared" si="36"/>
        <v>103730.12</v>
      </c>
    </row>
    <row r="127" spans="1:81" ht="15" hidden="1" x14ac:dyDescent="0.25">
      <c r="A127">
        <v>3302308</v>
      </c>
      <c r="B127">
        <v>2308</v>
      </c>
      <c r="C127" t="s">
        <v>300</v>
      </c>
      <c r="D127" s="406">
        <v>0</v>
      </c>
      <c r="E127" s="406">
        <v>0</v>
      </c>
      <c r="F127" s="406">
        <v>0</v>
      </c>
      <c r="G127" s="406">
        <v>26</v>
      </c>
      <c r="H127" s="406">
        <v>12</v>
      </c>
      <c r="I127" s="407">
        <v>0</v>
      </c>
      <c r="J127" s="407">
        <v>38</v>
      </c>
      <c r="K127" s="406">
        <v>2</v>
      </c>
      <c r="L127" s="406">
        <v>4</v>
      </c>
      <c r="M127" s="407">
        <v>6</v>
      </c>
      <c r="N127" s="406">
        <v>0</v>
      </c>
      <c r="O127" s="406">
        <v>0</v>
      </c>
      <c r="P127" s="406">
        <v>390</v>
      </c>
      <c r="Q127" s="406">
        <v>180</v>
      </c>
      <c r="R127" s="407">
        <v>570</v>
      </c>
      <c r="S127" s="406">
        <v>0</v>
      </c>
      <c r="T127" s="406">
        <v>0</v>
      </c>
      <c r="U127" s="406">
        <v>30</v>
      </c>
      <c r="V127" s="406">
        <v>60</v>
      </c>
      <c r="W127" s="407">
        <v>90</v>
      </c>
      <c r="X127" s="406">
        <v>0</v>
      </c>
      <c r="Y127" s="406">
        <v>0</v>
      </c>
      <c r="Z127" s="418">
        <v>0</v>
      </c>
      <c r="AA127" s="406">
        <v>31</v>
      </c>
      <c r="AB127" s="406">
        <v>465</v>
      </c>
      <c r="AC127" s="418">
        <v>75</v>
      </c>
      <c r="AD127" s="406">
        <v>5</v>
      </c>
      <c r="AE127" s="406">
        <v>75</v>
      </c>
      <c r="AF127" s="418">
        <v>0</v>
      </c>
      <c r="AG127" s="419">
        <v>0</v>
      </c>
      <c r="AH127" s="419">
        <v>0</v>
      </c>
      <c r="AI127" s="418">
        <v>0</v>
      </c>
      <c r="AJ127" s="419">
        <v>11</v>
      </c>
      <c r="AK127" s="419">
        <v>165</v>
      </c>
      <c r="AL127" s="418">
        <v>0</v>
      </c>
      <c r="AM127" s="406">
        <v>11</v>
      </c>
      <c r="AN127" s="406">
        <v>165</v>
      </c>
      <c r="AO127" s="418">
        <v>0</v>
      </c>
      <c r="AP127" s="418"/>
      <c r="AQ127" s="418"/>
      <c r="AR127" s="418">
        <f t="shared" si="32"/>
        <v>11</v>
      </c>
      <c r="AS127" s="419">
        <v>0</v>
      </c>
      <c r="AT127" s="419">
        <v>0</v>
      </c>
      <c r="AU127" s="418">
        <v>0</v>
      </c>
      <c r="AV127" s="418"/>
      <c r="AW127" s="418"/>
      <c r="AX127" s="419">
        <v>0</v>
      </c>
      <c r="AY127" s="419">
        <v>0</v>
      </c>
      <c r="AZ127" s="418">
        <v>0</v>
      </c>
      <c r="BA127" s="406">
        <v>0</v>
      </c>
      <c r="BB127" s="406">
        <v>0</v>
      </c>
      <c r="BC127" s="418">
        <v>0</v>
      </c>
      <c r="BD127" s="418"/>
      <c r="BE127" s="418">
        <f t="shared" si="33"/>
        <v>0</v>
      </c>
      <c r="BF127" s="419">
        <v>0</v>
      </c>
      <c r="BG127" s="419">
        <v>0</v>
      </c>
      <c r="BH127" s="406">
        <v>0</v>
      </c>
      <c r="BI127"/>
      <c r="BJ127"/>
      <c r="BK127"/>
      <c r="BL127"/>
      <c r="BM127"/>
      <c r="BN127"/>
      <c r="BO127"/>
      <c r="BP127" s="377"/>
      <c r="BQ127" s="395">
        <f t="shared" si="40"/>
        <v>46534.8</v>
      </c>
      <c r="BR127" s="395">
        <f t="shared" si="37"/>
        <v>7347.6</v>
      </c>
      <c r="BS127" s="395">
        <f t="shared" si="41"/>
        <v>0</v>
      </c>
      <c r="BT127" s="395">
        <f t="shared" si="42"/>
        <v>0</v>
      </c>
      <c r="BU127" s="395">
        <f t="shared" si="43"/>
        <v>0</v>
      </c>
      <c r="BV127" s="395">
        <f t="shared" si="38"/>
        <v>0</v>
      </c>
      <c r="BW127" s="395">
        <f t="shared" si="39"/>
        <v>0</v>
      </c>
      <c r="BX127" s="395">
        <f t="shared" si="44"/>
        <v>0</v>
      </c>
      <c r="BY127" s="395">
        <f t="shared" si="45"/>
        <v>2035.8</v>
      </c>
      <c r="BZ127" s="395">
        <f t="shared" si="46"/>
        <v>78</v>
      </c>
      <c r="CA127" s="395">
        <f t="shared" si="34"/>
        <v>2466.75</v>
      </c>
      <c r="CB127" s="395">
        <f t="shared" si="35"/>
        <v>0</v>
      </c>
      <c r="CC127" s="399">
        <f t="shared" si="36"/>
        <v>58462.950000000004</v>
      </c>
    </row>
    <row r="128" spans="1:81" ht="15" hidden="1" x14ac:dyDescent="0.25">
      <c r="A128">
        <v>3302309</v>
      </c>
      <c r="B128">
        <v>2309</v>
      </c>
      <c r="C128" t="s">
        <v>301</v>
      </c>
      <c r="D128" s="406">
        <v>0</v>
      </c>
      <c r="E128" s="406">
        <v>0</v>
      </c>
      <c r="F128" s="406">
        <v>0</v>
      </c>
      <c r="G128" s="406">
        <v>18</v>
      </c>
      <c r="H128" s="406">
        <v>24</v>
      </c>
      <c r="I128" s="407">
        <v>0</v>
      </c>
      <c r="J128" s="407">
        <v>42</v>
      </c>
      <c r="K128" s="406">
        <v>4</v>
      </c>
      <c r="L128" s="406">
        <v>3</v>
      </c>
      <c r="M128" s="407">
        <v>7</v>
      </c>
      <c r="N128" s="406">
        <v>0</v>
      </c>
      <c r="O128" s="406">
        <v>0</v>
      </c>
      <c r="P128" s="406">
        <v>270</v>
      </c>
      <c r="Q128" s="406">
        <v>360</v>
      </c>
      <c r="R128" s="407">
        <v>630</v>
      </c>
      <c r="S128" s="406">
        <v>0</v>
      </c>
      <c r="T128" s="406">
        <v>0</v>
      </c>
      <c r="U128" s="406">
        <v>60</v>
      </c>
      <c r="V128" s="406">
        <v>45</v>
      </c>
      <c r="W128" s="407">
        <v>105</v>
      </c>
      <c r="X128" s="406">
        <v>1</v>
      </c>
      <c r="Y128" s="406">
        <v>15</v>
      </c>
      <c r="Z128" s="418">
        <v>15</v>
      </c>
      <c r="AA128" s="406">
        <v>17</v>
      </c>
      <c r="AB128" s="406">
        <v>255</v>
      </c>
      <c r="AC128" s="418">
        <v>30</v>
      </c>
      <c r="AD128" s="406">
        <v>24</v>
      </c>
      <c r="AE128" s="406">
        <v>360</v>
      </c>
      <c r="AF128" s="418">
        <v>60</v>
      </c>
      <c r="AG128" s="419">
        <v>0</v>
      </c>
      <c r="AH128" s="419">
        <v>0</v>
      </c>
      <c r="AI128" s="418">
        <v>0</v>
      </c>
      <c r="AJ128" s="419">
        <v>15</v>
      </c>
      <c r="AK128" s="419">
        <v>225</v>
      </c>
      <c r="AL128" s="418">
        <v>0</v>
      </c>
      <c r="AM128" s="406">
        <v>15</v>
      </c>
      <c r="AN128" s="406">
        <v>225</v>
      </c>
      <c r="AO128" s="418">
        <v>0</v>
      </c>
      <c r="AP128" s="418"/>
      <c r="AQ128" s="418"/>
      <c r="AR128" s="418">
        <f t="shared" si="32"/>
        <v>15</v>
      </c>
      <c r="AS128" s="419">
        <v>0</v>
      </c>
      <c r="AT128" s="419">
        <v>0</v>
      </c>
      <c r="AU128" s="418">
        <v>0</v>
      </c>
      <c r="AV128" s="418"/>
      <c r="AW128" s="418"/>
      <c r="AX128" s="419">
        <v>15</v>
      </c>
      <c r="AY128" s="419">
        <v>225</v>
      </c>
      <c r="AZ128" s="418">
        <v>0</v>
      </c>
      <c r="BA128" s="406">
        <v>15</v>
      </c>
      <c r="BB128" s="406">
        <v>225</v>
      </c>
      <c r="BC128" s="418">
        <v>0</v>
      </c>
      <c r="BD128" s="418"/>
      <c r="BE128" s="418">
        <f t="shared" si="33"/>
        <v>30</v>
      </c>
      <c r="BF128" s="419">
        <v>0</v>
      </c>
      <c r="BG128" s="419">
        <v>0</v>
      </c>
      <c r="BH128" s="406">
        <v>0</v>
      </c>
      <c r="BI128"/>
      <c r="BJ128"/>
      <c r="BK128"/>
      <c r="BL128"/>
      <c r="BM128"/>
      <c r="BN128"/>
      <c r="BO128"/>
      <c r="BP128" s="377"/>
      <c r="BQ128" s="395">
        <f t="shared" si="40"/>
        <v>51433.200000000004</v>
      </c>
      <c r="BR128" s="395">
        <f t="shared" si="37"/>
        <v>8572.2000000000007</v>
      </c>
      <c r="BS128" s="395">
        <f t="shared" si="41"/>
        <v>0</v>
      </c>
      <c r="BT128" s="395">
        <f t="shared" si="42"/>
        <v>0</v>
      </c>
      <c r="BU128" s="395">
        <f t="shared" si="43"/>
        <v>0</v>
      </c>
      <c r="BV128" s="395">
        <f t="shared" si="38"/>
        <v>1119.3</v>
      </c>
      <c r="BW128" s="395">
        <f t="shared" si="39"/>
        <v>0</v>
      </c>
      <c r="BX128" s="395">
        <f t="shared" si="44"/>
        <v>237.9</v>
      </c>
      <c r="BY128" s="395">
        <f t="shared" si="45"/>
        <v>1074.4499999999998</v>
      </c>
      <c r="BZ128" s="395">
        <f t="shared" si="46"/>
        <v>436.8</v>
      </c>
      <c r="CA128" s="395">
        <f t="shared" si="34"/>
        <v>3363.7499999999995</v>
      </c>
      <c r="CB128" s="395">
        <f t="shared" si="35"/>
        <v>0</v>
      </c>
      <c r="CC128" s="399">
        <f t="shared" si="36"/>
        <v>66237.600000000006</v>
      </c>
    </row>
    <row r="129" spans="1:81" ht="15" hidden="1" x14ac:dyDescent="0.25">
      <c r="A129">
        <v>3302317</v>
      </c>
      <c r="B129">
        <v>2317</v>
      </c>
      <c r="C129" t="s">
        <v>302</v>
      </c>
      <c r="D129" s="406">
        <v>0</v>
      </c>
      <c r="E129" s="406">
        <v>0</v>
      </c>
      <c r="F129" s="406">
        <v>0</v>
      </c>
      <c r="G129" s="406">
        <v>33</v>
      </c>
      <c r="H129" s="406">
        <v>25</v>
      </c>
      <c r="I129" s="407">
        <v>0</v>
      </c>
      <c r="J129" s="407">
        <v>58</v>
      </c>
      <c r="K129" s="406">
        <v>18</v>
      </c>
      <c r="L129" s="406">
        <v>7</v>
      </c>
      <c r="M129" s="407">
        <v>25</v>
      </c>
      <c r="N129" s="406">
        <v>0</v>
      </c>
      <c r="O129" s="406">
        <v>0</v>
      </c>
      <c r="P129" s="406">
        <v>495</v>
      </c>
      <c r="Q129" s="406">
        <v>375</v>
      </c>
      <c r="R129" s="407">
        <v>870</v>
      </c>
      <c r="S129" s="406">
        <v>0</v>
      </c>
      <c r="T129" s="406">
        <v>0</v>
      </c>
      <c r="U129" s="406">
        <v>270</v>
      </c>
      <c r="V129" s="406">
        <v>105</v>
      </c>
      <c r="W129" s="407">
        <v>375</v>
      </c>
      <c r="X129" s="406">
        <v>10</v>
      </c>
      <c r="Y129" s="406">
        <v>150</v>
      </c>
      <c r="Z129" s="418">
        <v>45</v>
      </c>
      <c r="AA129" s="406">
        <v>10</v>
      </c>
      <c r="AB129" s="406">
        <v>150</v>
      </c>
      <c r="AC129" s="418">
        <v>45</v>
      </c>
      <c r="AD129" s="406">
        <v>24</v>
      </c>
      <c r="AE129" s="406">
        <v>360</v>
      </c>
      <c r="AF129" s="418">
        <v>120</v>
      </c>
      <c r="AG129" s="419">
        <v>0</v>
      </c>
      <c r="AH129" s="419">
        <v>0</v>
      </c>
      <c r="AI129" s="418">
        <v>0</v>
      </c>
      <c r="AJ129" s="419">
        <v>12</v>
      </c>
      <c r="AK129" s="419">
        <v>180</v>
      </c>
      <c r="AL129" s="418">
        <v>15</v>
      </c>
      <c r="AM129" s="406">
        <v>12</v>
      </c>
      <c r="AN129" s="406">
        <v>180</v>
      </c>
      <c r="AO129" s="418">
        <v>15</v>
      </c>
      <c r="AP129" s="418"/>
      <c r="AQ129" s="418"/>
      <c r="AR129" s="418">
        <f t="shared" si="32"/>
        <v>12</v>
      </c>
      <c r="AS129" s="419">
        <v>0</v>
      </c>
      <c r="AT129" s="419">
        <v>0</v>
      </c>
      <c r="AU129" s="418">
        <v>0</v>
      </c>
      <c r="AV129" s="418"/>
      <c r="AW129" s="418"/>
      <c r="AX129" s="419">
        <v>12</v>
      </c>
      <c r="AY129" s="419">
        <v>180</v>
      </c>
      <c r="AZ129" s="418">
        <v>15</v>
      </c>
      <c r="BA129" s="406">
        <v>12</v>
      </c>
      <c r="BB129" s="406">
        <v>180</v>
      </c>
      <c r="BC129" s="418">
        <v>15</v>
      </c>
      <c r="BD129" s="418"/>
      <c r="BE129" s="418">
        <f t="shared" si="33"/>
        <v>24</v>
      </c>
      <c r="BF129" s="419">
        <v>0</v>
      </c>
      <c r="BG129" s="419">
        <v>0</v>
      </c>
      <c r="BH129" s="406">
        <v>0</v>
      </c>
      <c r="BI129"/>
      <c r="BJ129"/>
      <c r="BK129"/>
      <c r="BL129"/>
      <c r="BM129"/>
      <c r="BN129"/>
      <c r="BO129"/>
      <c r="BP129" s="377"/>
      <c r="BQ129" s="395">
        <f t="shared" si="40"/>
        <v>71026.8</v>
      </c>
      <c r="BR129" s="395">
        <f t="shared" si="37"/>
        <v>30615</v>
      </c>
      <c r="BS129" s="395">
        <f t="shared" si="41"/>
        <v>0</v>
      </c>
      <c r="BT129" s="395">
        <f t="shared" si="42"/>
        <v>0</v>
      </c>
      <c r="BU129" s="395">
        <f t="shared" si="43"/>
        <v>0</v>
      </c>
      <c r="BV129" s="395">
        <f t="shared" si="38"/>
        <v>820.82</v>
      </c>
      <c r="BW129" s="395">
        <f t="shared" si="39"/>
        <v>186.42</v>
      </c>
      <c r="BX129" s="395">
        <f t="shared" si="44"/>
        <v>1546.35</v>
      </c>
      <c r="BY129" s="395">
        <f t="shared" si="45"/>
        <v>735.15</v>
      </c>
      <c r="BZ129" s="395">
        <f t="shared" si="46"/>
        <v>499.2</v>
      </c>
      <c r="CA129" s="395">
        <f t="shared" si="34"/>
        <v>2691</v>
      </c>
      <c r="CB129" s="395">
        <f t="shared" si="35"/>
        <v>0</v>
      </c>
      <c r="CC129" s="399">
        <f t="shared" si="36"/>
        <v>108120.74</v>
      </c>
    </row>
    <row r="130" spans="1:81" ht="15" hidden="1" x14ac:dyDescent="0.25">
      <c r="A130">
        <v>3302402</v>
      </c>
      <c r="B130">
        <v>2402</v>
      </c>
      <c r="C130" t="s">
        <v>303</v>
      </c>
      <c r="D130" s="406">
        <v>0</v>
      </c>
      <c r="E130" s="406">
        <v>0</v>
      </c>
      <c r="F130" s="406">
        <v>0</v>
      </c>
      <c r="G130" s="406">
        <v>17</v>
      </c>
      <c r="H130" s="406">
        <v>16</v>
      </c>
      <c r="I130" s="407">
        <v>0</v>
      </c>
      <c r="J130" s="407">
        <v>33</v>
      </c>
      <c r="K130" s="406">
        <v>10</v>
      </c>
      <c r="L130" s="406">
        <v>7</v>
      </c>
      <c r="M130" s="407">
        <v>17</v>
      </c>
      <c r="N130" s="406">
        <v>0</v>
      </c>
      <c r="O130" s="406">
        <v>0</v>
      </c>
      <c r="P130" s="406">
        <v>255</v>
      </c>
      <c r="Q130" s="406">
        <v>240</v>
      </c>
      <c r="R130" s="407">
        <v>495</v>
      </c>
      <c r="S130" s="406">
        <v>0</v>
      </c>
      <c r="T130" s="406">
        <v>0</v>
      </c>
      <c r="U130" s="406">
        <v>150</v>
      </c>
      <c r="V130" s="406">
        <v>105</v>
      </c>
      <c r="W130" s="407">
        <v>255</v>
      </c>
      <c r="X130" s="406">
        <v>0</v>
      </c>
      <c r="Y130" s="406">
        <v>0</v>
      </c>
      <c r="Z130" s="418">
        <v>0</v>
      </c>
      <c r="AA130" s="406">
        <v>0</v>
      </c>
      <c r="AB130" s="406">
        <v>0</v>
      </c>
      <c r="AC130" s="418">
        <v>0</v>
      </c>
      <c r="AD130" s="406">
        <v>1</v>
      </c>
      <c r="AE130" s="406">
        <v>15</v>
      </c>
      <c r="AF130" s="418">
        <v>0</v>
      </c>
      <c r="AG130" s="419">
        <v>0</v>
      </c>
      <c r="AH130" s="419">
        <v>0</v>
      </c>
      <c r="AI130" s="418">
        <v>0</v>
      </c>
      <c r="AJ130" s="419">
        <v>7</v>
      </c>
      <c r="AK130" s="419">
        <v>105</v>
      </c>
      <c r="AL130" s="418">
        <v>30</v>
      </c>
      <c r="AM130" s="406">
        <v>7</v>
      </c>
      <c r="AN130" s="406">
        <v>105</v>
      </c>
      <c r="AO130" s="418">
        <v>30</v>
      </c>
      <c r="AP130" s="418"/>
      <c r="AQ130" s="418"/>
      <c r="AR130" s="418">
        <f t="shared" si="32"/>
        <v>7</v>
      </c>
      <c r="AS130" s="419">
        <v>0</v>
      </c>
      <c r="AT130" s="419">
        <v>0</v>
      </c>
      <c r="AU130" s="418">
        <v>0</v>
      </c>
      <c r="AV130" s="418"/>
      <c r="AW130" s="418"/>
      <c r="AX130" s="419">
        <v>0</v>
      </c>
      <c r="AY130" s="419">
        <v>0</v>
      </c>
      <c r="AZ130" s="418">
        <v>0</v>
      </c>
      <c r="BA130" s="406">
        <v>0</v>
      </c>
      <c r="BB130" s="406">
        <v>0</v>
      </c>
      <c r="BC130" s="418">
        <v>0</v>
      </c>
      <c r="BD130" s="418"/>
      <c r="BE130" s="418">
        <f t="shared" si="33"/>
        <v>0</v>
      </c>
      <c r="BF130" s="419">
        <v>0</v>
      </c>
      <c r="BG130" s="419">
        <v>0</v>
      </c>
      <c r="BH130" s="406">
        <v>0</v>
      </c>
      <c r="BI130"/>
      <c r="BJ130"/>
      <c r="BK130"/>
      <c r="BL130"/>
      <c r="BM130"/>
      <c r="BN130"/>
      <c r="BO130"/>
      <c r="BP130" s="377"/>
      <c r="BQ130" s="395">
        <f t="shared" si="40"/>
        <v>40411.800000000003</v>
      </c>
      <c r="BR130" s="395">
        <f t="shared" si="37"/>
        <v>20818.2</v>
      </c>
      <c r="BS130" s="395">
        <f t="shared" si="41"/>
        <v>0</v>
      </c>
      <c r="BT130" s="395">
        <f t="shared" si="42"/>
        <v>0</v>
      </c>
      <c r="BU130" s="395">
        <f t="shared" si="43"/>
        <v>0</v>
      </c>
      <c r="BV130" s="395">
        <f t="shared" si="38"/>
        <v>0</v>
      </c>
      <c r="BW130" s="395">
        <f t="shared" si="39"/>
        <v>0</v>
      </c>
      <c r="BX130" s="395">
        <f t="shared" si="44"/>
        <v>0</v>
      </c>
      <c r="BY130" s="395">
        <f t="shared" si="45"/>
        <v>0</v>
      </c>
      <c r="BZ130" s="395">
        <f t="shared" si="46"/>
        <v>15.6</v>
      </c>
      <c r="CA130" s="395">
        <f t="shared" si="34"/>
        <v>1569.7499999999998</v>
      </c>
      <c r="CB130" s="395">
        <f t="shared" si="35"/>
        <v>0</v>
      </c>
      <c r="CC130" s="399">
        <f t="shared" si="36"/>
        <v>62815.35</v>
      </c>
    </row>
    <row r="131" spans="1:81" ht="15" hidden="1" x14ac:dyDescent="0.25">
      <c r="A131">
        <v>3302429</v>
      </c>
      <c r="B131">
        <v>2429</v>
      </c>
      <c r="C131" t="s">
        <v>304</v>
      </c>
      <c r="D131" s="406">
        <v>0</v>
      </c>
      <c r="E131" s="406">
        <v>0</v>
      </c>
      <c r="F131" s="406">
        <v>0</v>
      </c>
      <c r="G131" s="406">
        <v>21</v>
      </c>
      <c r="H131" s="406">
        <v>14</v>
      </c>
      <c r="I131" s="407">
        <v>0</v>
      </c>
      <c r="J131" s="407">
        <v>35</v>
      </c>
      <c r="K131" s="406">
        <v>8</v>
      </c>
      <c r="L131" s="406">
        <v>7</v>
      </c>
      <c r="M131" s="407">
        <v>15</v>
      </c>
      <c r="N131" s="406">
        <v>0</v>
      </c>
      <c r="O131" s="406">
        <v>0</v>
      </c>
      <c r="P131" s="406">
        <v>315</v>
      </c>
      <c r="Q131" s="406">
        <v>210</v>
      </c>
      <c r="R131" s="407">
        <v>525</v>
      </c>
      <c r="S131" s="406">
        <v>0</v>
      </c>
      <c r="T131" s="406">
        <v>0</v>
      </c>
      <c r="U131" s="406">
        <v>120</v>
      </c>
      <c r="V131" s="406">
        <v>105</v>
      </c>
      <c r="W131" s="407">
        <v>225</v>
      </c>
      <c r="X131" s="406">
        <v>0</v>
      </c>
      <c r="Y131" s="406">
        <v>0</v>
      </c>
      <c r="Z131" s="418">
        <v>0</v>
      </c>
      <c r="AA131" s="406">
        <v>0</v>
      </c>
      <c r="AB131" s="406">
        <v>0</v>
      </c>
      <c r="AC131" s="418">
        <v>0</v>
      </c>
      <c r="AD131" s="406">
        <v>1</v>
      </c>
      <c r="AE131" s="406">
        <v>15</v>
      </c>
      <c r="AF131" s="418">
        <v>15</v>
      </c>
      <c r="AG131" s="419">
        <v>0</v>
      </c>
      <c r="AH131" s="419">
        <v>0</v>
      </c>
      <c r="AI131" s="418">
        <v>0</v>
      </c>
      <c r="AJ131" s="419">
        <v>6</v>
      </c>
      <c r="AK131" s="419">
        <v>90</v>
      </c>
      <c r="AL131" s="418">
        <v>30</v>
      </c>
      <c r="AM131" s="406">
        <v>6</v>
      </c>
      <c r="AN131" s="406">
        <v>90</v>
      </c>
      <c r="AO131" s="418">
        <v>30</v>
      </c>
      <c r="AP131" s="418"/>
      <c r="AQ131" s="418"/>
      <c r="AR131" s="418">
        <f t="shared" si="32"/>
        <v>6</v>
      </c>
      <c r="AS131" s="419">
        <v>0</v>
      </c>
      <c r="AT131" s="419">
        <v>0</v>
      </c>
      <c r="AU131" s="418">
        <v>0</v>
      </c>
      <c r="AV131" s="418"/>
      <c r="AW131" s="418"/>
      <c r="AX131" s="419">
        <v>5</v>
      </c>
      <c r="AY131" s="419">
        <v>75</v>
      </c>
      <c r="AZ131" s="418">
        <v>30</v>
      </c>
      <c r="BA131" s="406">
        <v>5</v>
      </c>
      <c r="BB131" s="406">
        <v>75</v>
      </c>
      <c r="BC131" s="418">
        <v>30</v>
      </c>
      <c r="BD131" s="418"/>
      <c r="BE131" s="418">
        <f t="shared" si="33"/>
        <v>10</v>
      </c>
      <c r="BF131" s="419">
        <v>0</v>
      </c>
      <c r="BG131" s="419">
        <v>0</v>
      </c>
      <c r="BH131" s="406">
        <v>0</v>
      </c>
      <c r="BI131"/>
      <c r="BJ131"/>
      <c r="BK131"/>
      <c r="BL131"/>
      <c r="BM131"/>
      <c r="BN131"/>
      <c r="BO131"/>
      <c r="BP131" s="377"/>
      <c r="BQ131" s="395">
        <f t="shared" si="40"/>
        <v>42861</v>
      </c>
      <c r="BR131" s="395">
        <f t="shared" si="37"/>
        <v>18369</v>
      </c>
      <c r="BS131" s="395">
        <f t="shared" si="41"/>
        <v>0</v>
      </c>
      <c r="BT131" s="395">
        <f t="shared" si="42"/>
        <v>0</v>
      </c>
      <c r="BU131" s="395">
        <f t="shared" si="43"/>
        <v>0</v>
      </c>
      <c r="BV131" s="395">
        <f t="shared" si="38"/>
        <v>223.86</v>
      </c>
      <c r="BW131" s="395">
        <f t="shared" si="39"/>
        <v>372.84</v>
      </c>
      <c r="BX131" s="395">
        <f t="shared" si="44"/>
        <v>0</v>
      </c>
      <c r="BY131" s="395">
        <f t="shared" si="45"/>
        <v>0</v>
      </c>
      <c r="BZ131" s="395">
        <f t="shared" si="46"/>
        <v>31.2</v>
      </c>
      <c r="CA131" s="395">
        <f t="shared" si="34"/>
        <v>1345.5</v>
      </c>
      <c r="CB131" s="395">
        <f t="shared" si="35"/>
        <v>0</v>
      </c>
      <c r="CC131" s="399">
        <f t="shared" si="36"/>
        <v>63203.399999999994</v>
      </c>
    </row>
    <row r="132" spans="1:81" ht="15" hidden="1" x14ac:dyDescent="0.25">
      <c r="A132">
        <v>3302434</v>
      </c>
      <c r="B132">
        <v>2434</v>
      </c>
      <c r="C132" t="s">
        <v>305</v>
      </c>
      <c r="D132" s="406">
        <v>0</v>
      </c>
      <c r="E132" s="406">
        <v>1</v>
      </c>
      <c r="F132" s="406">
        <v>0</v>
      </c>
      <c r="G132" s="406">
        <v>23</v>
      </c>
      <c r="H132" s="406">
        <v>20</v>
      </c>
      <c r="I132" s="407">
        <v>1</v>
      </c>
      <c r="J132" s="407">
        <v>43</v>
      </c>
      <c r="K132" s="406">
        <v>11</v>
      </c>
      <c r="L132" s="406">
        <v>8</v>
      </c>
      <c r="M132" s="407">
        <v>19</v>
      </c>
      <c r="N132" s="406">
        <v>0</v>
      </c>
      <c r="O132" s="406">
        <v>15</v>
      </c>
      <c r="P132" s="406">
        <v>345</v>
      </c>
      <c r="Q132" s="406">
        <v>300</v>
      </c>
      <c r="R132" s="407">
        <v>645</v>
      </c>
      <c r="S132" s="406">
        <v>0</v>
      </c>
      <c r="T132" s="406">
        <v>15</v>
      </c>
      <c r="U132" s="406">
        <v>165</v>
      </c>
      <c r="V132" s="406">
        <v>120</v>
      </c>
      <c r="W132" s="407">
        <v>285</v>
      </c>
      <c r="X132" s="406">
        <v>9</v>
      </c>
      <c r="Y132" s="406">
        <v>135</v>
      </c>
      <c r="Z132" s="418">
        <v>60</v>
      </c>
      <c r="AA132" s="406">
        <v>6</v>
      </c>
      <c r="AB132" s="406">
        <v>90</v>
      </c>
      <c r="AC132" s="418">
        <v>75</v>
      </c>
      <c r="AD132" s="406">
        <v>22</v>
      </c>
      <c r="AE132" s="406">
        <v>330</v>
      </c>
      <c r="AF132" s="418">
        <v>90</v>
      </c>
      <c r="AG132" s="419">
        <v>0</v>
      </c>
      <c r="AH132" s="419">
        <v>0</v>
      </c>
      <c r="AI132" s="418">
        <v>0</v>
      </c>
      <c r="AJ132" s="419">
        <v>13</v>
      </c>
      <c r="AK132" s="419">
        <v>195</v>
      </c>
      <c r="AL132" s="418">
        <v>30</v>
      </c>
      <c r="AM132" s="406">
        <v>13</v>
      </c>
      <c r="AN132" s="406">
        <v>195</v>
      </c>
      <c r="AO132" s="418">
        <v>30</v>
      </c>
      <c r="AP132" s="418"/>
      <c r="AQ132" s="418"/>
      <c r="AR132" s="418">
        <f t="shared" si="32"/>
        <v>13</v>
      </c>
      <c r="AS132" s="419">
        <v>0</v>
      </c>
      <c r="AT132" s="419">
        <v>0</v>
      </c>
      <c r="AU132" s="418">
        <v>0</v>
      </c>
      <c r="AV132" s="418"/>
      <c r="AW132" s="418"/>
      <c r="AX132" s="419">
        <v>13</v>
      </c>
      <c r="AY132" s="419">
        <v>195</v>
      </c>
      <c r="AZ132" s="418">
        <v>30</v>
      </c>
      <c r="BA132" s="406">
        <v>13</v>
      </c>
      <c r="BB132" s="406">
        <v>195</v>
      </c>
      <c r="BC132" s="418">
        <v>30</v>
      </c>
      <c r="BD132" s="418"/>
      <c r="BE132" s="418">
        <f t="shared" si="33"/>
        <v>26</v>
      </c>
      <c r="BF132" s="419">
        <v>0</v>
      </c>
      <c r="BG132" s="419">
        <v>0</v>
      </c>
      <c r="BH132" s="406">
        <v>0</v>
      </c>
      <c r="BI132"/>
      <c r="BJ132"/>
      <c r="BK132"/>
      <c r="BL132"/>
      <c r="BM132"/>
      <c r="BN132"/>
      <c r="BO132"/>
      <c r="BP132" s="377"/>
      <c r="BQ132" s="395">
        <f t="shared" si="40"/>
        <v>52657.8</v>
      </c>
      <c r="BR132" s="395">
        <f t="shared" si="37"/>
        <v>23267.4</v>
      </c>
      <c r="BS132" s="395">
        <f t="shared" si="41"/>
        <v>1729.6499999999999</v>
      </c>
      <c r="BT132" s="395">
        <f t="shared" si="42"/>
        <v>0</v>
      </c>
      <c r="BU132" s="395">
        <f t="shared" si="43"/>
        <v>0</v>
      </c>
      <c r="BV132" s="395">
        <f t="shared" si="38"/>
        <v>820.82</v>
      </c>
      <c r="BW132" s="395">
        <f t="shared" si="39"/>
        <v>372.84</v>
      </c>
      <c r="BX132" s="395">
        <f t="shared" si="44"/>
        <v>1546.35</v>
      </c>
      <c r="BY132" s="395">
        <f t="shared" si="45"/>
        <v>622.04999999999995</v>
      </c>
      <c r="BZ132" s="395">
        <f t="shared" si="46"/>
        <v>436.8</v>
      </c>
      <c r="CA132" s="395">
        <f t="shared" si="34"/>
        <v>2915.25</v>
      </c>
      <c r="CB132" s="395">
        <f t="shared" si="35"/>
        <v>0</v>
      </c>
      <c r="CC132" s="399">
        <f t="shared" si="36"/>
        <v>84368.960000000021</v>
      </c>
    </row>
    <row r="133" spans="1:81" ht="15" hidden="1" x14ac:dyDescent="0.25">
      <c r="A133">
        <v>3302441</v>
      </c>
      <c r="B133">
        <v>2441</v>
      </c>
      <c r="C133" t="s">
        <v>306</v>
      </c>
      <c r="D133" s="406">
        <v>0</v>
      </c>
      <c r="E133" s="406">
        <v>0</v>
      </c>
      <c r="F133" s="406">
        <v>0</v>
      </c>
      <c r="G133" s="406">
        <v>12</v>
      </c>
      <c r="H133" s="406">
        <v>6</v>
      </c>
      <c r="I133" s="407">
        <v>0</v>
      </c>
      <c r="J133" s="407">
        <v>18</v>
      </c>
      <c r="K133" s="406">
        <v>0</v>
      </c>
      <c r="L133" s="406">
        <v>0</v>
      </c>
      <c r="M133" s="407">
        <v>0</v>
      </c>
      <c r="N133" s="406">
        <v>0</v>
      </c>
      <c r="O133" s="406">
        <v>0</v>
      </c>
      <c r="P133" s="406">
        <v>180</v>
      </c>
      <c r="Q133" s="406">
        <v>90</v>
      </c>
      <c r="R133" s="407">
        <v>270</v>
      </c>
      <c r="S133" s="406">
        <v>0</v>
      </c>
      <c r="T133" s="406">
        <v>0</v>
      </c>
      <c r="U133" s="406">
        <v>0</v>
      </c>
      <c r="V133" s="406">
        <v>0</v>
      </c>
      <c r="W133" s="407">
        <v>0</v>
      </c>
      <c r="X133" s="406">
        <v>6</v>
      </c>
      <c r="Y133" s="406">
        <v>90</v>
      </c>
      <c r="Z133" s="418">
        <v>0</v>
      </c>
      <c r="AA133" s="406">
        <v>10</v>
      </c>
      <c r="AB133" s="406">
        <v>150</v>
      </c>
      <c r="AC133" s="418">
        <v>0</v>
      </c>
      <c r="AD133" s="406">
        <v>0</v>
      </c>
      <c r="AE133" s="406">
        <v>0</v>
      </c>
      <c r="AF133" s="418">
        <v>0</v>
      </c>
      <c r="AG133" s="419">
        <v>0</v>
      </c>
      <c r="AH133" s="419">
        <v>0</v>
      </c>
      <c r="AI133" s="418">
        <v>0</v>
      </c>
      <c r="AJ133" s="419">
        <v>7</v>
      </c>
      <c r="AK133" s="419">
        <v>105</v>
      </c>
      <c r="AL133" s="418">
        <v>0</v>
      </c>
      <c r="AM133" s="406">
        <v>7</v>
      </c>
      <c r="AN133" s="406">
        <v>105</v>
      </c>
      <c r="AO133" s="418">
        <v>0</v>
      </c>
      <c r="AP133" s="418"/>
      <c r="AQ133" s="418"/>
      <c r="AR133" s="418">
        <f t="shared" si="32"/>
        <v>7</v>
      </c>
      <c r="AS133" s="419">
        <v>0</v>
      </c>
      <c r="AT133" s="419">
        <v>0</v>
      </c>
      <c r="AU133" s="418">
        <v>0</v>
      </c>
      <c r="AV133" s="418"/>
      <c r="AW133" s="418"/>
      <c r="AX133" s="419">
        <v>0</v>
      </c>
      <c r="AY133" s="419">
        <v>0</v>
      </c>
      <c r="AZ133" s="418">
        <v>0</v>
      </c>
      <c r="BA133" s="406">
        <v>0</v>
      </c>
      <c r="BB133" s="406">
        <v>0</v>
      </c>
      <c r="BC133" s="418">
        <v>0</v>
      </c>
      <c r="BD133" s="418"/>
      <c r="BE133" s="418">
        <f t="shared" si="33"/>
        <v>0</v>
      </c>
      <c r="BF133" s="419">
        <v>0</v>
      </c>
      <c r="BG133" s="419">
        <v>0</v>
      </c>
      <c r="BH133" s="406">
        <v>0</v>
      </c>
      <c r="BI133"/>
      <c r="BJ133"/>
      <c r="BK133"/>
      <c r="BL133"/>
      <c r="BM133"/>
      <c r="BN133"/>
      <c r="BO133"/>
      <c r="BP133" s="377"/>
      <c r="BQ133" s="395">
        <f t="shared" ref="BQ133:BQ164" si="47">R133*$BQ$1*$BQ$3</f>
        <v>22042.799999999999</v>
      </c>
      <c r="BR133" s="395">
        <f t="shared" si="37"/>
        <v>0</v>
      </c>
      <c r="BS133" s="395">
        <f t="shared" ref="BS133:BS164" si="48">O133*$BQ$1*$BS$3+BI133</f>
        <v>0</v>
      </c>
      <c r="BT133" s="395">
        <f t="shared" ref="BT133:BT164" si="49">S133*$BQ$1*BT$3</f>
        <v>0</v>
      </c>
      <c r="BU133" s="395">
        <f t="shared" ref="BU133:BU164" si="50">N133*$BQ$1*BU$3</f>
        <v>0</v>
      </c>
      <c r="BV133" s="395">
        <f t="shared" si="38"/>
        <v>0</v>
      </c>
      <c r="BW133" s="395">
        <f t="shared" si="39"/>
        <v>0</v>
      </c>
      <c r="BX133" s="395">
        <f t="shared" ref="BX133:BX164" si="51">(Y133+Z133)*$BQ$1*BX$3+BM133</f>
        <v>713.69999999999993</v>
      </c>
      <c r="BY133" s="395">
        <f t="shared" ref="BY133:BY164" si="52">(AB133+AC133)*$BQ$1*BY$3+BN133</f>
        <v>565.5</v>
      </c>
      <c r="BZ133" s="395">
        <f t="shared" ref="BZ133:BZ164" si="53">(AE133+AF133)*$BQ$1*BZ$3+BO133</f>
        <v>0</v>
      </c>
      <c r="CA133" s="395">
        <f t="shared" si="34"/>
        <v>1569.7499999999998</v>
      </c>
      <c r="CB133" s="395">
        <f t="shared" si="35"/>
        <v>0</v>
      </c>
      <c r="CC133" s="399">
        <f t="shared" si="36"/>
        <v>24891.75</v>
      </c>
    </row>
    <row r="134" spans="1:81" ht="15" hidden="1" x14ac:dyDescent="0.25">
      <c r="A134">
        <v>3302443</v>
      </c>
      <c r="B134">
        <v>2443</v>
      </c>
      <c r="C134" t="s">
        <v>307</v>
      </c>
      <c r="D134" s="406">
        <v>0</v>
      </c>
      <c r="E134" s="406">
        <v>0</v>
      </c>
      <c r="F134" s="406">
        <v>0</v>
      </c>
      <c r="G134" s="406">
        <v>12</v>
      </c>
      <c r="H134" s="406">
        <v>16</v>
      </c>
      <c r="I134" s="407">
        <v>0</v>
      </c>
      <c r="J134" s="407">
        <v>28</v>
      </c>
      <c r="K134" s="406">
        <v>0</v>
      </c>
      <c r="L134" s="406">
        <v>0</v>
      </c>
      <c r="M134" s="407">
        <v>0</v>
      </c>
      <c r="N134" s="406">
        <v>0</v>
      </c>
      <c r="O134" s="406">
        <v>0</v>
      </c>
      <c r="P134" s="406">
        <v>180</v>
      </c>
      <c r="Q134" s="406">
        <v>240</v>
      </c>
      <c r="R134" s="407">
        <v>420</v>
      </c>
      <c r="S134" s="406">
        <v>0</v>
      </c>
      <c r="T134" s="406">
        <v>0</v>
      </c>
      <c r="U134" s="406">
        <v>0</v>
      </c>
      <c r="V134" s="406">
        <v>0</v>
      </c>
      <c r="W134" s="407">
        <v>0</v>
      </c>
      <c r="X134" s="406">
        <v>2</v>
      </c>
      <c r="Y134" s="406">
        <v>30</v>
      </c>
      <c r="Z134" s="418">
        <v>0</v>
      </c>
      <c r="AA134" s="406">
        <v>22</v>
      </c>
      <c r="AB134" s="406">
        <v>330</v>
      </c>
      <c r="AC134" s="418">
        <v>0</v>
      </c>
      <c r="AD134" s="406">
        <v>3</v>
      </c>
      <c r="AE134" s="406">
        <v>45</v>
      </c>
      <c r="AF134" s="418">
        <v>0</v>
      </c>
      <c r="AG134" s="419">
        <v>0</v>
      </c>
      <c r="AH134" s="419">
        <v>0</v>
      </c>
      <c r="AI134" s="418">
        <v>0</v>
      </c>
      <c r="AJ134" s="419">
        <v>17</v>
      </c>
      <c r="AK134" s="419">
        <v>255</v>
      </c>
      <c r="AL134" s="418">
        <v>0</v>
      </c>
      <c r="AM134" s="406">
        <v>17</v>
      </c>
      <c r="AN134" s="406">
        <v>255</v>
      </c>
      <c r="AO134" s="418">
        <v>0</v>
      </c>
      <c r="AP134" s="418"/>
      <c r="AQ134" s="418"/>
      <c r="AR134" s="418">
        <f t="shared" ref="AR134:AR197" si="54">AM134+AP134</f>
        <v>17</v>
      </c>
      <c r="AS134" s="419">
        <v>0</v>
      </c>
      <c r="AT134" s="419">
        <v>0</v>
      </c>
      <c r="AU134" s="418">
        <v>0</v>
      </c>
      <c r="AV134" s="418"/>
      <c r="AW134" s="418"/>
      <c r="AX134" s="419">
        <v>16</v>
      </c>
      <c r="AY134" s="419">
        <v>240</v>
      </c>
      <c r="AZ134" s="418">
        <v>0</v>
      </c>
      <c r="BA134" s="406">
        <v>16</v>
      </c>
      <c r="BB134" s="406">
        <v>240</v>
      </c>
      <c r="BC134" s="418">
        <v>0</v>
      </c>
      <c r="BD134" s="418"/>
      <c r="BE134" s="418">
        <f t="shared" ref="BE134:BE197" si="55">AX134+BA134</f>
        <v>32</v>
      </c>
      <c r="BF134" s="419">
        <v>0</v>
      </c>
      <c r="BG134" s="419">
        <v>0</v>
      </c>
      <c r="BH134" s="406">
        <v>0</v>
      </c>
      <c r="BI134"/>
      <c r="BJ134"/>
      <c r="BK134"/>
      <c r="BL134"/>
      <c r="BM134"/>
      <c r="BN134"/>
      <c r="BO134"/>
      <c r="BP134" s="377"/>
      <c r="BQ134" s="395">
        <f t="shared" si="47"/>
        <v>34288.800000000003</v>
      </c>
      <c r="BR134" s="395">
        <f t="shared" si="37"/>
        <v>0</v>
      </c>
      <c r="BS134" s="395">
        <f t="shared" si="48"/>
        <v>0</v>
      </c>
      <c r="BT134" s="395">
        <f t="shared" si="49"/>
        <v>0</v>
      </c>
      <c r="BU134" s="395">
        <f t="shared" si="50"/>
        <v>0</v>
      </c>
      <c r="BV134" s="395">
        <f t="shared" si="38"/>
        <v>1193.92</v>
      </c>
      <c r="BW134" s="395">
        <f t="shared" si="39"/>
        <v>0</v>
      </c>
      <c r="BX134" s="395">
        <f t="shared" si="51"/>
        <v>237.9</v>
      </c>
      <c r="BY134" s="395">
        <f t="shared" si="52"/>
        <v>1244.0999999999999</v>
      </c>
      <c r="BZ134" s="395">
        <f t="shared" si="53"/>
        <v>46.800000000000004</v>
      </c>
      <c r="CA134" s="395">
        <f t="shared" ref="CA134:CA197" si="56">AN134*$BQ$1*$CA$3+BK134</f>
        <v>3812.2499999999995</v>
      </c>
      <c r="CB134" s="395">
        <f t="shared" ref="CB134:CB197" si="57">BH134*$CB$3</f>
        <v>0</v>
      </c>
      <c r="CC134" s="399">
        <f t="shared" ref="CC134:CC197" si="58">SUM(BQ134:CB134)</f>
        <v>40823.770000000004</v>
      </c>
    </row>
    <row r="135" spans="1:81" ht="15" hidden="1" x14ac:dyDescent="0.25">
      <c r="A135">
        <v>3302447</v>
      </c>
      <c r="B135">
        <v>2447</v>
      </c>
      <c r="C135" t="s">
        <v>308</v>
      </c>
      <c r="D135" s="406">
        <v>0</v>
      </c>
      <c r="E135" s="406">
        <v>0</v>
      </c>
      <c r="F135" s="406">
        <v>0</v>
      </c>
      <c r="G135" s="406">
        <v>22</v>
      </c>
      <c r="H135" s="406">
        <v>23</v>
      </c>
      <c r="I135" s="407">
        <v>0</v>
      </c>
      <c r="J135" s="407">
        <v>45</v>
      </c>
      <c r="K135" s="406">
        <v>0</v>
      </c>
      <c r="L135" s="406">
        <v>0</v>
      </c>
      <c r="M135" s="407">
        <v>0</v>
      </c>
      <c r="N135" s="406">
        <v>0</v>
      </c>
      <c r="O135" s="406">
        <v>0</v>
      </c>
      <c r="P135" s="406">
        <v>330</v>
      </c>
      <c r="Q135" s="406">
        <v>345</v>
      </c>
      <c r="R135" s="407">
        <v>675</v>
      </c>
      <c r="S135" s="406">
        <v>0</v>
      </c>
      <c r="T135" s="406">
        <v>0</v>
      </c>
      <c r="U135" s="406">
        <v>0</v>
      </c>
      <c r="V135" s="406">
        <v>0</v>
      </c>
      <c r="W135" s="407">
        <v>0</v>
      </c>
      <c r="X135" s="406">
        <v>20</v>
      </c>
      <c r="Y135" s="406">
        <v>300</v>
      </c>
      <c r="Z135" s="418">
        <v>0</v>
      </c>
      <c r="AA135" s="406">
        <v>7</v>
      </c>
      <c r="AB135" s="406">
        <v>105</v>
      </c>
      <c r="AC135" s="418">
        <v>0</v>
      </c>
      <c r="AD135" s="406">
        <v>9</v>
      </c>
      <c r="AE135" s="406">
        <v>135</v>
      </c>
      <c r="AF135" s="418">
        <v>0</v>
      </c>
      <c r="AG135" s="419">
        <v>0</v>
      </c>
      <c r="AH135" s="419">
        <v>0</v>
      </c>
      <c r="AI135" s="418">
        <v>0</v>
      </c>
      <c r="AJ135" s="419">
        <v>29</v>
      </c>
      <c r="AK135" s="419">
        <v>435</v>
      </c>
      <c r="AL135" s="418">
        <v>0</v>
      </c>
      <c r="AM135" s="406">
        <v>29</v>
      </c>
      <c r="AN135" s="406">
        <v>435</v>
      </c>
      <c r="AO135" s="418">
        <v>0</v>
      </c>
      <c r="AP135" s="418"/>
      <c r="AQ135" s="418"/>
      <c r="AR135" s="418">
        <f t="shared" si="54"/>
        <v>29</v>
      </c>
      <c r="AS135" s="419">
        <v>0</v>
      </c>
      <c r="AT135" s="419">
        <v>0</v>
      </c>
      <c r="AU135" s="418">
        <v>0</v>
      </c>
      <c r="AV135" s="418"/>
      <c r="AW135" s="418"/>
      <c r="AX135" s="419">
        <v>29</v>
      </c>
      <c r="AY135" s="419">
        <v>435</v>
      </c>
      <c r="AZ135" s="418">
        <v>0</v>
      </c>
      <c r="BA135" s="406">
        <v>29</v>
      </c>
      <c r="BB135" s="406">
        <v>435</v>
      </c>
      <c r="BC135" s="418">
        <v>0</v>
      </c>
      <c r="BD135" s="418"/>
      <c r="BE135" s="418">
        <f t="shared" si="55"/>
        <v>58</v>
      </c>
      <c r="BF135" s="419">
        <v>0</v>
      </c>
      <c r="BG135" s="419">
        <v>0</v>
      </c>
      <c r="BH135" s="406">
        <v>0</v>
      </c>
      <c r="BI135"/>
      <c r="BJ135"/>
      <c r="BK135"/>
      <c r="BL135"/>
      <c r="BM135"/>
      <c r="BN135"/>
      <c r="BO135"/>
      <c r="BP135" s="377"/>
      <c r="BQ135" s="395">
        <f t="shared" si="47"/>
        <v>55107</v>
      </c>
      <c r="BR135" s="395">
        <f t="shared" si="37"/>
        <v>0</v>
      </c>
      <c r="BS135" s="395">
        <f t="shared" si="48"/>
        <v>0</v>
      </c>
      <c r="BT135" s="395">
        <f t="shared" si="49"/>
        <v>0</v>
      </c>
      <c r="BU135" s="395">
        <f t="shared" si="50"/>
        <v>0</v>
      </c>
      <c r="BV135" s="395">
        <f t="shared" si="38"/>
        <v>2163.98</v>
      </c>
      <c r="BW135" s="395">
        <f t="shared" si="39"/>
        <v>0</v>
      </c>
      <c r="BX135" s="395">
        <f t="shared" si="51"/>
        <v>2379</v>
      </c>
      <c r="BY135" s="395">
        <f t="shared" si="52"/>
        <v>395.84999999999997</v>
      </c>
      <c r="BZ135" s="395">
        <f t="shared" si="53"/>
        <v>140.4</v>
      </c>
      <c r="CA135" s="395">
        <f t="shared" si="56"/>
        <v>6503.2499999999991</v>
      </c>
      <c r="CB135" s="395">
        <f t="shared" si="57"/>
        <v>0</v>
      </c>
      <c r="CC135" s="399">
        <f t="shared" si="58"/>
        <v>66689.48</v>
      </c>
    </row>
    <row r="136" spans="1:81" ht="15" hidden="1" x14ac:dyDescent="0.25">
      <c r="A136">
        <v>3302449</v>
      </c>
      <c r="B136">
        <v>2449</v>
      </c>
      <c r="C136" t="s">
        <v>309</v>
      </c>
      <c r="D136" s="406">
        <v>0</v>
      </c>
      <c r="E136" s="406">
        <v>0</v>
      </c>
      <c r="F136" s="406">
        <v>0</v>
      </c>
      <c r="G136" s="406">
        <v>18</v>
      </c>
      <c r="H136" s="406">
        <v>20</v>
      </c>
      <c r="I136" s="407">
        <v>0</v>
      </c>
      <c r="J136" s="407">
        <v>38</v>
      </c>
      <c r="K136" s="406">
        <v>2</v>
      </c>
      <c r="L136" s="406">
        <v>1</v>
      </c>
      <c r="M136" s="407">
        <v>3</v>
      </c>
      <c r="N136" s="406">
        <v>0</v>
      </c>
      <c r="O136" s="406">
        <v>0</v>
      </c>
      <c r="P136" s="406">
        <v>270</v>
      </c>
      <c r="Q136" s="406">
        <v>300</v>
      </c>
      <c r="R136" s="407">
        <v>570</v>
      </c>
      <c r="S136" s="406">
        <v>0</v>
      </c>
      <c r="T136" s="406">
        <v>0</v>
      </c>
      <c r="U136" s="406">
        <v>30</v>
      </c>
      <c r="V136" s="406">
        <v>15</v>
      </c>
      <c r="W136" s="407">
        <v>45</v>
      </c>
      <c r="X136" s="406">
        <v>23</v>
      </c>
      <c r="Y136" s="406">
        <v>345</v>
      </c>
      <c r="Z136" s="418">
        <v>30</v>
      </c>
      <c r="AA136" s="406">
        <v>7</v>
      </c>
      <c r="AB136" s="406">
        <v>105</v>
      </c>
      <c r="AC136" s="418">
        <v>15</v>
      </c>
      <c r="AD136" s="406">
        <v>6</v>
      </c>
      <c r="AE136" s="406">
        <v>90</v>
      </c>
      <c r="AF136" s="418">
        <v>0</v>
      </c>
      <c r="AG136" s="419">
        <v>0</v>
      </c>
      <c r="AH136" s="419">
        <v>0</v>
      </c>
      <c r="AI136" s="418">
        <v>0</v>
      </c>
      <c r="AJ136" s="419">
        <v>23</v>
      </c>
      <c r="AK136" s="419">
        <v>345</v>
      </c>
      <c r="AL136" s="418">
        <v>0</v>
      </c>
      <c r="AM136" s="406">
        <v>23</v>
      </c>
      <c r="AN136" s="406">
        <v>345</v>
      </c>
      <c r="AO136" s="418">
        <v>0</v>
      </c>
      <c r="AP136" s="418"/>
      <c r="AQ136" s="418"/>
      <c r="AR136" s="418">
        <f t="shared" si="54"/>
        <v>23</v>
      </c>
      <c r="AS136" s="419">
        <v>0</v>
      </c>
      <c r="AT136" s="419">
        <v>0</v>
      </c>
      <c r="AU136" s="418">
        <v>0</v>
      </c>
      <c r="AV136" s="418"/>
      <c r="AW136" s="418"/>
      <c r="AX136" s="419">
        <v>23</v>
      </c>
      <c r="AY136" s="419">
        <v>345</v>
      </c>
      <c r="AZ136" s="418">
        <v>0</v>
      </c>
      <c r="BA136" s="406">
        <v>23</v>
      </c>
      <c r="BB136" s="406">
        <v>345</v>
      </c>
      <c r="BC136" s="418">
        <v>0</v>
      </c>
      <c r="BD136" s="418"/>
      <c r="BE136" s="418">
        <f t="shared" si="55"/>
        <v>46</v>
      </c>
      <c r="BF136" s="419">
        <v>0</v>
      </c>
      <c r="BG136" s="419">
        <v>0</v>
      </c>
      <c r="BH136" s="406">
        <v>0</v>
      </c>
      <c r="BI136"/>
      <c r="BJ136"/>
      <c r="BK136"/>
      <c r="BL136"/>
      <c r="BM136"/>
      <c r="BN136"/>
      <c r="BO136"/>
      <c r="BP136" s="377"/>
      <c r="BQ136" s="395">
        <f t="shared" si="47"/>
        <v>46534.8</v>
      </c>
      <c r="BR136" s="395">
        <f t="shared" si="37"/>
        <v>3673.8</v>
      </c>
      <c r="BS136" s="395">
        <f t="shared" si="48"/>
        <v>0</v>
      </c>
      <c r="BT136" s="395">
        <f t="shared" si="49"/>
        <v>0</v>
      </c>
      <c r="BU136" s="395">
        <f t="shared" si="50"/>
        <v>0</v>
      </c>
      <c r="BV136" s="395">
        <f t="shared" si="38"/>
        <v>1716.26</v>
      </c>
      <c r="BW136" s="395">
        <f t="shared" si="39"/>
        <v>0</v>
      </c>
      <c r="BX136" s="395">
        <f t="shared" si="51"/>
        <v>2973.75</v>
      </c>
      <c r="BY136" s="395">
        <f t="shared" si="52"/>
        <v>452.4</v>
      </c>
      <c r="BZ136" s="395">
        <f t="shared" si="53"/>
        <v>93.600000000000009</v>
      </c>
      <c r="CA136" s="395">
        <f t="shared" si="56"/>
        <v>5157.75</v>
      </c>
      <c r="CB136" s="395">
        <f t="shared" si="57"/>
        <v>0</v>
      </c>
      <c r="CC136" s="399">
        <f t="shared" si="58"/>
        <v>60602.360000000008</v>
      </c>
    </row>
    <row r="137" spans="1:81" ht="15" hidden="1" x14ac:dyDescent="0.25">
      <c r="A137">
        <v>3302450</v>
      </c>
      <c r="B137">
        <v>2450</v>
      </c>
      <c r="C137" t="s">
        <v>310</v>
      </c>
      <c r="D137" s="406">
        <v>0</v>
      </c>
      <c r="E137" s="406">
        <v>0</v>
      </c>
      <c r="F137" s="406">
        <v>0</v>
      </c>
      <c r="G137" s="406">
        <v>15</v>
      </c>
      <c r="H137" s="406">
        <v>14</v>
      </c>
      <c r="I137" s="407">
        <v>0</v>
      </c>
      <c r="J137" s="407">
        <v>29</v>
      </c>
      <c r="K137" s="406">
        <v>9</v>
      </c>
      <c r="L137" s="406">
        <v>8</v>
      </c>
      <c r="M137" s="407">
        <v>17</v>
      </c>
      <c r="N137" s="406">
        <v>0</v>
      </c>
      <c r="O137" s="406">
        <v>0</v>
      </c>
      <c r="P137" s="406">
        <v>225</v>
      </c>
      <c r="Q137" s="406">
        <v>210</v>
      </c>
      <c r="R137" s="407">
        <v>435</v>
      </c>
      <c r="S137" s="406">
        <v>0</v>
      </c>
      <c r="T137" s="406">
        <v>0</v>
      </c>
      <c r="U137" s="406">
        <v>135</v>
      </c>
      <c r="V137" s="406">
        <v>120</v>
      </c>
      <c r="W137" s="407">
        <v>255</v>
      </c>
      <c r="X137" s="406">
        <v>0</v>
      </c>
      <c r="Y137" s="406">
        <v>0</v>
      </c>
      <c r="Z137" s="418">
        <v>0</v>
      </c>
      <c r="AA137" s="406">
        <v>1</v>
      </c>
      <c r="AB137" s="406">
        <v>15</v>
      </c>
      <c r="AC137" s="418">
        <v>15</v>
      </c>
      <c r="AD137" s="406">
        <v>1</v>
      </c>
      <c r="AE137" s="406">
        <v>15</v>
      </c>
      <c r="AF137" s="418">
        <v>15</v>
      </c>
      <c r="AG137" s="419">
        <v>0</v>
      </c>
      <c r="AH137" s="419">
        <v>0</v>
      </c>
      <c r="AI137" s="418">
        <v>0</v>
      </c>
      <c r="AJ137" s="419">
        <v>3</v>
      </c>
      <c r="AK137" s="419">
        <v>45</v>
      </c>
      <c r="AL137" s="418">
        <v>15</v>
      </c>
      <c r="AM137" s="406">
        <v>3</v>
      </c>
      <c r="AN137" s="406">
        <v>45</v>
      </c>
      <c r="AO137" s="418">
        <v>15</v>
      </c>
      <c r="AP137" s="418"/>
      <c r="AQ137" s="418"/>
      <c r="AR137" s="418">
        <f t="shared" si="54"/>
        <v>3</v>
      </c>
      <c r="AS137" s="419">
        <v>0</v>
      </c>
      <c r="AT137" s="419">
        <v>0</v>
      </c>
      <c r="AU137" s="418">
        <v>0</v>
      </c>
      <c r="AV137" s="418"/>
      <c r="AW137" s="418"/>
      <c r="AX137" s="419">
        <v>3</v>
      </c>
      <c r="AY137" s="419">
        <v>45</v>
      </c>
      <c r="AZ137" s="418">
        <v>15</v>
      </c>
      <c r="BA137" s="406">
        <v>3</v>
      </c>
      <c r="BB137" s="406">
        <v>45</v>
      </c>
      <c r="BC137" s="418">
        <v>15</v>
      </c>
      <c r="BD137" s="418"/>
      <c r="BE137" s="418">
        <f t="shared" si="55"/>
        <v>6</v>
      </c>
      <c r="BF137" s="419">
        <v>0</v>
      </c>
      <c r="BG137" s="419">
        <v>0</v>
      </c>
      <c r="BH137" s="406">
        <v>0</v>
      </c>
      <c r="BI137"/>
      <c r="BJ137"/>
      <c r="BK137"/>
      <c r="BL137"/>
      <c r="BM137"/>
      <c r="BN137"/>
      <c r="BO137"/>
      <c r="BP137" s="377"/>
      <c r="BQ137" s="395">
        <f t="shared" si="47"/>
        <v>35513.4</v>
      </c>
      <c r="BR137" s="395">
        <f t="shared" si="37"/>
        <v>20818.2</v>
      </c>
      <c r="BS137" s="395">
        <f t="shared" si="48"/>
        <v>0</v>
      </c>
      <c r="BT137" s="395">
        <f t="shared" si="49"/>
        <v>0</v>
      </c>
      <c r="BU137" s="395">
        <f t="shared" si="50"/>
        <v>0</v>
      </c>
      <c r="BV137" s="395">
        <f t="shared" si="38"/>
        <v>149.24</v>
      </c>
      <c r="BW137" s="395">
        <f t="shared" si="39"/>
        <v>186.42</v>
      </c>
      <c r="BX137" s="395">
        <f t="shared" si="51"/>
        <v>0</v>
      </c>
      <c r="BY137" s="395">
        <f t="shared" si="52"/>
        <v>113.1</v>
      </c>
      <c r="BZ137" s="395">
        <f t="shared" si="53"/>
        <v>31.2</v>
      </c>
      <c r="CA137" s="395">
        <f t="shared" si="56"/>
        <v>672.75</v>
      </c>
      <c r="CB137" s="395">
        <f t="shared" si="57"/>
        <v>0</v>
      </c>
      <c r="CC137" s="399">
        <f t="shared" si="58"/>
        <v>57484.31</v>
      </c>
    </row>
    <row r="138" spans="1:81" ht="15" hidden="1" x14ac:dyDescent="0.25">
      <c r="A138">
        <v>3302453</v>
      </c>
      <c r="B138">
        <v>2453</v>
      </c>
      <c r="C138" t="s">
        <v>311</v>
      </c>
      <c r="D138" s="406">
        <v>0</v>
      </c>
      <c r="E138" s="406">
        <v>0</v>
      </c>
      <c r="F138" s="406">
        <v>0</v>
      </c>
      <c r="G138" s="406">
        <v>15</v>
      </c>
      <c r="H138" s="406">
        <v>11</v>
      </c>
      <c r="I138" s="407">
        <v>0</v>
      </c>
      <c r="J138" s="407">
        <v>26</v>
      </c>
      <c r="K138" s="406">
        <v>0</v>
      </c>
      <c r="L138" s="406">
        <v>0</v>
      </c>
      <c r="M138" s="407">
        <v>0</v>
      </c>
      <c r="N138" s="406">
        <v>0</v>
      </c>
      <c r="O138" s="406">
        <v>0</v>
      </c>
      <c r="P138" s="406">
        <v>225</v>
      </c>
      <c r="Q138" s="406">
        <v>165</v>
      </c>
      <c r="R138" s="407">
        <v>390</v>
      </c>
      <c r="S138" s="406">
        <v>0</v>
      </c>
      <c r="T138" s="406">
        <v>0</v>
      </c>
      <c r="U138" s="406">
        <v>0</v>
      </c>
      <c r="V138" s="406">
        <v>0</v>
      </c>
      <c r="W138" s="407">
        <v>0</v>
      </c>
      <c r="X138" s="406">
        <v>4</v>
      </c>
      <c r="Y138" s="406">
        <v>60</v>
      </c>
      <c r="Z138" s="418">
        <v>0</v>
      </c>
      <c r="AA138" s="406">
        <v>4</v>
      </c>
      <c r="AB138" s="406">
        <v>60</v>
      </c>
      <c r="AC138" s="418">
        <v>0</v>
      </c>
      <c r="AD138" s="406">
        <v>16</v>
      </c>
      <c r="AE138" s="406">
        <v>240</v>
      </c>
      <c r="AF138" s="418">
        <v>0</v>
      </c>
      <c r="AG138" s="419">
        <v>0</v>
      </c>
      <c r="AH138" s="419">
        <v>0</v>
      </c>
      <c r="AI138" s="418">
        <v>0</v>
      </c>
      <c r="AJ138" s="419">
        <v>2</v>
      </c>
      <c r="AK138" s="419">
        <v>30</v>
      </c>
      <c r="AL138" s="418">
        <v>0</v>
      </c>
      <c r="AM138" s="406">
        <v>2</v>
      </c>
      <c r="AN138" s="406">
        <v>30</v>
      </c>
      <c r="AO138" s="418">
        <v>0</v>
      </c>
      <c r="AP138" s="418"/>
      <c r="AQ138" s="418"/>
      <c r="AR138" s="418">
        <f t="shared" si="54"/>
        <v>2</v>
      </c>
      <c r="AS138" s="419">
        <v>0</v>
      </c>
      <c r="AT138" s="419">
        <v>0</v>
      </c>
      <c r="AU138" s="418">
        <v>0</v>
      </c>
      <c r="AV138" s="418"/>
      <c r="AW138" s="418"/>
      <c r="AX138" s="419">
        <v>2</v>
      </c>
      <c r="AY138" s="419">
        <v>30</v>
      </c>
      <c r="AZ138" s="418">
        <v>0</v>
      </c>
      <c r="BA138" s="406">
        <v>2</v>
      </c>
      <c r="BB138" s="406">
        <v>30</v>
      </c>
      <c r="BC138" s="418">
        <v>0</v>
      </c>
      <c r="BD138" s="418"/>
      <c r="BE138" s="418">
        <f t="shared" si="55"/>
        <v>4</v>
      </c>
      <c r="BF138" s="419">
        <v>0</v>
      </c>
      <c r="BG138" s="419">
        <v>0</v>
      </c>
      <c r="BH138" s="406">
        <v>0</v>
      </c>
      <c r="BI138"/>
      <c r="BJ138"/>
      <c r="BK138"/>
      <c r="BL138"/>
      <c r="BM138"/>
      <c r="BN138"/>
      <c r="BO138"/>
      <c r="BP138" s="377"/>
      <c r="BQ138" s="395">
        <f t="shared" si="47"/>
        <v>31839.600000000002</v>
      </c>
      <c r="BR138" s="395">
        <f t="shared" si="37"/>
        <v>0</v>
      </c>
      <c r="BS138" s="395">
        <f t="shared" si="48"/>
        <v>0</v>
      </c>
      <c r="BT138" s="395">
        <f t="shared" si="49"/>
        <v>0</v>
      </c>
      <c r="BU138" s="395">
        <f t="shared" si="50"/>
        <v>0</v>
      </c>
      <c r="BV138" s="395">
        <f t="shared" si="38"/>
        <v>149.24</v>
      </c>
      <c r="BW138" s="395">
        <f t="shared" si="39"/>
        <v>0</v>
      </c>
      <c r="BX138" s="395">
        <f t="shared" si="51"/>
        <v>475.8</v>
      </c>
      <c r="BY138" s="395">
        <f t="shared" si="52"/>
        <v>226.2</v>
      </c>
      <c r="BZ138" s="395">
        <f t="shared" si="53"/>
        <v>249.6</v>
      </c>
      <c r="CA138" s="395">
        <f t="shared" si="56"/>
        <v>448.49999999999994</v>
      </c>
      <c r="CB138" s="395">
        <f t="shared" si="57"/>
        <v>0</v>
      </c>
      <c r="CC138" s="399">
        <f t="shared" si="58"/>
        <v>33388.94</v>
      </c>
    </row>
    <row r="139" spans="1:81" ht="15" hidden="1" x14ac:dyDescent="0.25">
      <c r="A139">
        <v>3302454</v>
      </c>
      <c r="B139">
        <v>2454</v>
      </c>
      <c r="C139" t="s">
        <v>312</v>
      </c>
      <c r="D139" s="406">
        <v>0</v>
      </c>
      <c r="E139" s="406">
        <v>0</v>
      </c>
      <c r="F139" s="406">
        <v>0</v>
      </c>
      <c r="G139" s="406">
        <v>22</v>
      </c>
      <c r="H139" s="406">
        <v>30</v>
      </c>
      <c r="I139" s="407">
        <v>0</v>
      </c>
      <c r="J139" s="407">
        <v>52</v>
      </c>
      <c r="K139" s="406">
        <v>0</v>
      </c>
      <c r="L139" s="406">
        <v>8</v>
      </c>
      <c r="M139" s="407">
        <v>8</v>
      </c>
      <c r="N139" s="406">
        <v>0</v>
      </c>
      <c r="O139" s="406">
        <v>0</v>
      </c>
      <c r="P139" s="406">
        <v>330</v>
      </c>
      <c r="Q139" s="406">
        <v>450</v>
      </c>
      <c r="R139" s="407">
        <v>780</v>
      </c>
      <c r="S139" s="406">
        <v>0</v>
      </c>
      <c r="T139" s="406">
        <v>0</v>
      </c>
      <c r="U139" s="406">
        <v>0</v>
      </c>
      <c r="V139" s="406">
        <v>120</v>
      </c>
      <c r="W139" s="407">
        <v>120</v>
      </c>
      <c r="X139" s="406">
        <v>26</v>
      </c>
      <c r="Y139" s="406">
        <v>390</v>
      </c>
      <c r="Z139" s="418">
        <v>45</v>
      </c>
      <c r="AA139" s="406">
        <v>2</v>
      </c>
      <c r="AB139" s="406">
        <v>30</v>
      </c>
      <c r="AC139" s="418">
        <v>15</v>
      </c>
      <c r="AD139" s="406">
        <v>13</v>
      </c>
      <c r="AE139" s="406">
        <v>195</v>
      </c>
      <c r="AF139" s="418">
        <v>15</v>
      </c>
      <c r="AG139" s="419">
        <v>0</v>
      </c>
      <c r="AH139" s="419">
        <v>0</v>
      </c>
      <c r="AI139" s="418">
        <v>0</v>
      </c>
      <c r="AJ139" s="419">
        <v>16</v>
      </c>
      <c r="AK139" s="419">
        <v>240</v>
      </c>
      <c r="AL139" s="418">
        <v>15</v>
      </c>
      <c r="AM139" s="406">
        <v>16</v>
      </c>
      <c r="AN139" s="406">
        <v>240</v>
      </c>
      <c r="AO139" s="418">
        <v>15</v>
      </c>
      <c r="AP139" s="418"/>
      <c r="AQ139" s="418"/>
      <c r="AR139" s="418">
        <f t="shared" si="54"/>
        <v>16</v>
      </c>
      <c r="AS139" s="419">
        <v>0</v>
      </c>
      <c r="AT139" s="419">
        <v>0</v>
      </c>
      <c r="AU139" s="418">
        <v>0</v>
      </c>
      <c r="AV139" s="418"/>
      <c r="AW139" s="418"/>
      <c r="AX139" s="419">
        <v>16</v>
      </c>
      <c r="AY139" s="419">
        <v>240</v>
      </c>
      <c r="AZ139" s="418">
        <v>15</v>
      </c>
      <c r="BA139" s="406">
        <v>16</v>
      </c>
      <c r="BB139" s="406">
        <v>240</v>
      </c>
      <c r="BC139" s="418">
        <v>15</v>
      </c>
      <c r="BD139" s="418"/>
      <c r="BE139" s="418">
        <f t="shared" si="55"/>
        <v>32</v>
      </c>
      <c r="BF139" s="419">
        <v>0</v>
      </c>
      <c r="BG139" s="419">
        <v>0</v>
      </c>
      <c r="BH139" s="406">
        <v>0</v>
      </c>
      <c r="BI139"/>
      <c r="BJ139"/>
      <c r="BK139"/>
      <c r="BL139"/>
      <c r="BM139"/>
      <c r="BN139"/>
      <c r="BO139"/>
      <c r="BP139" s="377"/>
      <c r="BQ139" s="395">
        <f t="shared" si="47"/>
        <v>63679.200000000004</v>
      </c>
      <c r="BR139" s="395">
        <f t="shared" si="37"/>
        <v>9796.8000000000011</v>
      </c>
      <c r="BS139" s="395">
        <f t="shared" si="48"/>
        <v>0</v>
      </c>
      <c r="BT139" s="395">
        <f t="shared" si="49"/>
        <v>0</v>
      </c>
      <c r="BU139" s="395">
        <f t="shared" si="50"/>
        <v>0</v>
      </c>
      <c r="BV139" s="395">
        <f t="shared" si="38"/>
        <v>1119.3</v>
      </c>
      <c r="BW139" s="395">
        <f t="shared" si="39"/>
        <v>186.42</v>
      </c>
      <c r="BX139" s="395">
        <f t="shared" si="51"/>
        <v>3449.5499999999997</v>
      </c>
      <c r="BY139" s="395">
        <f t="shared" si="52"/>
        <v>169.64999999999998</v>
      </c>
      <c r="BZ139" s="395">
        <f t="shared" si="53"/>
        <v>218.4</v>
      </c>
      <c r="CA139" s="395">
        <f t="shared" si="56"/>
        <v>3587.9999999999995</v>
      </c>
      <c r="CB139" s="395">
        <f t="shared" si="57"/>
        <v>0</v>
      </c>
      <c r="CC139" s="399">
        <f t="shared" si="58"/>
        <v>82207.319999999992</v>
      </c>
    </row>
    <row r="140" spans="1:81" ht="15" hidden="1" x14ac:dyDescent="0.25">
      <c r="A140">
        <v>3302455</v>
      </c>
      <c r="B140">
        <v>2455</v>
      </c>
      <c r="C140" t="s">
        <v>313</v>
      </c>
      <c r="D140" s="406">
        <v>0</v>
      </c>
      <c r="E140" s="406">
        <v>0</v>
      </c>
      <c r="F140" s="406">
        <v>0</v>
      </c>
      <c r="G140" s="406">
        <v>15</v>
      </c>
      <c r="H140" s="406">
        <v>22</v>
      </c>
      <c r="I140" s="407">
        <v>0</v>
      </c>
      <c r="J140" s="407">
        <v>37</v>
      </c>
      <c r="K140" s="406">
        <v>3</v>
      </c>
      <c r="L140" s="406">
        <v>8</v>
      </c>
      <c r="M140" s="407">
        <v>11</v>
      </c>
      <c r="N140" s="406">
        <v>0</v>
      </c>
      <c r="O140" s="406">
        <v>0</v>
      </c>
      <c r="P140" s="406">
        <v>225</v>
      </c>
      <c r="Q140" s="406">
        <v>330</v>
      </c>
      <c r="R140" s="407">
        <v>555</v>
      </c>
      <c r="S140" s="406">
        <v>0</v>
      </c>
      <c r="T140" s="406">
        <v>0</v>
      </c>
      <c r="U140" s="406">
        <v>45</v>
      </c>
      <c r="V140" s="406">
        <v>120</v>
      </c>
      <c r="W140" s="407">
        <v>165</v>
      </c>
      <c r="X140" s="406">
        <v>3</v>
      </c>
      <c r="Y140" s="406">
        <v>45</v>
      </c>
      <c r="Z140" s="418">
        <v>0</v>
      </c>
      <c r="AA140" s="406">
        <v>9</v>
      </c>
      <c r="AB140" s="406">
        <v>135</v>
      </c>
      <c r="AC140" s="418">
        <v>30</v>
      </c>
      <c r="AD140" s="406">
        <v>14</v>
      </c>
      <c r="AE140" s="406">
        <v>210</v>
      </c>
      <c r="AF140" s="418">
        <v>90</v>
      </c>
      <c r="AG140" s="419">
        <v>0</v>
      </c>
      <c r="AH140" s="419">
        <v>0</v>
      </c>
      <c r="AI140" s="418">
        <v>0</v>
      </c>
      <c r="AJ140" s="419">
        <v>10</v>
      </c>
      <c r="AK140" s="419">
        <v>150</v>
      </c>
      <c r="AL140" s="418">
        <v>15</v>
      </c>
      <c r="AM140" s="406">
        <v>10</v>
      </c>
      <c r="AN140" s="406">
        <v>150</v>
      </c>
      <c r="AO140" s="418">
        <v>15</v>
      </c>
      <c r="AP140" s="418"/>
      <c r="AQ140" s="418"/>
      <c r="AR140" s="418">
        <f t="shared" si="54"/>
        <v>10</v>
      </c>
      <c r="AS140" s="419">
        <v>0</v>
      </c>
      <c r="AT140" s="419">
        <v>0</v>
      </c>
      <c r="AU140" s="418">
        <v>0</v>
      </c>
      <c r="AV140" s="418"/>
      <c r="AW140" s="418"/>
      <c r="AX140" s="419">
        <v>10</v>
      </c>
      <c r="AY140" s="419">
        <v>150</v>
      </c>
      <c r="AZ140" s="418">
        <v>15</v>
      </c>
      <c r="BA140" s="406">
        <v>10</v>
      </c>
      <c r="BB140" s="406">
        <v>150</v>
      </c>
      <c r="BC140" s="418">
        <v>15</v>
      </c>
      <c r="BD140" s="418"/>
      <c r="BE140" s="418">
        <f t="shared" si="55"/>
        <v>20</v>
      </c>
      <c r="BF140" s="419">
        <v>0</v>
      </c>
      <c r="BG140" s="419">
        <v>0</v>
      </c>
      <c r="BH140" s="406">
        <v>0</v>
      </c>
      <c r="BI140"/>
      <c r="BJ140"/>
      <c r="BK140"/>
      <c r="BL140"/>
      <c r="BM140"/>
      <c r="BN140"/>
      <c r="BO140"/>
      <c r="BP140" s="377"/>
      <c r="BQ140" s="395">
        <f t="shared" si="47"/>
        <v>45310.200000000004</v>
      </c>
      <c r="BR140" s="395">
        <f t="shared" si="37"/>
        <v>13470.6</v>
      </c>
      <c r="BS140" s="395">
        <f t="shared" si="48"/>
        <v>0</v>
      </c>
      <c r="BT140" s="395">
        <f t="shared" si="49"/>
        <v>0</v>
      </c>
      <c r="BU140" s="395">
        <f t="shared" si="50"/>
        <v>0</v>
      </c>
      <c r="BV140" s="395">
        <f t="shared" si="38"/>
        <v>671.58</v>
      </c>
      <c r="BW140" s="395">
        <f t="shared" si="39"/>
        <v>186.42</v>
      </c>
      <c r="BX140" s="395">
        <f t="shared" si="51"/>
        <v>356.84999999999997</v>
      </c>
      <c r="BY140" s="395">
        <f t="shared" si="52"/>
        <v>622.04999999999995</v>
      </c>
      <c r="BZ140" s="395">
        <f t="shared" si="53"/>
        <v>312</v>
      </c>
      <c r="CA140" s="395">
        <f t="shared" si="56"/>
        <v>2242.5</v>
      </c>
      <c r="CB140" s="395">
        <f t="shared" si="57"/>
        <v>0</v>
      </c>
      <c r="CC140" s="399">
        <f t="shared" si="58"/>
        <v>63172.200000000004</v>
      </c>
    </row>
    <row r="141" spans="1:81" ht="15" hidden="1" x14ac:dyDescent="0.25">
      <c r="A141">
        <v>3302457</v>
      </c>
      <c r="B141">
        <v>2457</v>
      </c>
      <c r="C141" t="s">
        <v>314</v>
      </c>
      <c r="D141" s="406">
        <v>0</v>
      </c>
      <c r="E141" s="406">
        <v>0</v>
      </c>
      <c r="F141" s="406">
        <v>0</v>
      </c>
      <c r="G141" s="406">
        <v>8</v>
      </c>
      <c r="H141" s="406">
        <v>16</v>
      </c>
      <c r="I141" s="407">
        <v>0</v>
      </c>
      <c r="J141" s="407">
        <v>24</v>
      </c>
      <c r="K141" s="406">
        <v>0</v>
      </c>
      <c r="L141" s="406">
        <v>0</v>
      </c>
      <c r="M141" s="407">
        <v>0</v>
      </c>
      <c r="N141" s="406">
        <v>0</v>
      </c>
      <c r="O141" s="406">
        <v>0</v>
      </c>
      <c r="P141" s="406">
        <v>120</v>
      </c>
      <c r="Q141" s="406">
        <v>240</v>
      </c>
      <c r="R141" s="407">
        <v>360</v>
      </c>
      <c r="S141" s="406">
        <v>0</v>
      </c>
      <c r="T141" s="406">
        <v>0</v>
      </c>
      <c r="U141" s="406">
        <v>0</v>
      </c>
      <c r="V141" s="406">
        <v>0</v>
      </c>
      <c r="W141" s="407">
        <v>0</v>
      </c>
      <c r="X141" s="406">
        <v>7</v>
      </c>
      <c r="Y141" s="406">
        <v>105</v>
      </c>
      <c r="Z141" s="418">
        <v>0</v>
      </c>
      <c r="AA141" s="406">
        <v>11</v>
      </c>
      <c r="AB141" s="406">
        <v>165</v>
      </c>
      <c r="AC141" s="418">
        <v>0</v>
      </c>
      <c r="AD141" s="406">
        <v>4</v>
      </c>
      <c r="AE141" s="406">
        <v>60</v>
      </c>
      <c r="AF141" s="418">
        <v>0</v>
      </c>
      <c r="AG141" s="419">
        <v>0</v>
      </c>
      <c r="AH141" s="419">
        <v>0</v>
      </c>
      <c r="AI141" s="418">
        <v>0</v>
      </c>
      <c r="AJ141" s="419">
        <v>14</v>
      </c>
      <c r="AK141" s="419">
        <v>210</v>
      </c>
      <c r="AL141" s="418">
        <v>0</v>
      </c>
      <c r="AM141" s="406">
        <v>14</v>
      </c>
      <c r="AN141" s="406">
        <v>210</v>
      </c>
      <c r="AO141" s="418">
        <v>0</v>
      </c>
      <c r="AP141" s="418"/>
      <c r="AQ141" s="418"/>
      <c r="AR141" s="418">
        <f t="shared" si="54"/>
        <v>14</v>
      </c>
      <c r="AS141" s="419">
        <v>0</v>
      </c>
      <c r="AT141" s="419">
        <v>0</v>
      </c>
      <c r="AU141" s="418">
        <v>0</v>
      </c>
      <c r="AV141" s="418"/>
      <c r="AW141" s="418"/>
      <c r="AX141" s="419">
        <v>0</v>
      </c>
      <c r="AY141" s="419">
        <v>0</v>
      </c>
      <c r="AZ141" s="418">
        <v>0</v>
      </c>
      <c r="BA141" s="406">
        <v>0</v>
      </c>
      <c r="BB141" s="406">
        <v>0</v>
      </c>
      <c r="BC141" s="418">
        <v>0</v>
      </c>
      <c r="BD141" s="418"/>
      <c r="BE141" s="418">
        <f t="shared" si="55"/>
        <v>0</v>
      </c>
      <c r="BF141" s="419">
        <v>0</v>
      </c>
      <c r="BG141" s="419">
        <v>0</v>
      </c>
      <c r="BH141" s="406">
        <v>0</v>
      </c>
      <c r="BI141"/>
      <c r="BJ141"/>
      <c r="BK141"/>
      <c r="BL141"/>
      <c r="BM141"/>
      <c r="BN141"/>
      <c r="BO141"/>
      <c r="BP141" s="377"/>
      <c r="BQ141" s="395">
        <f t="shared" si="47"/>
        <v>29390.400000000001</v>
      </c>
      <c r="BR141" s="395">
        <f t="shared" si="37"/>
        <v>0</v>
      </c>
      <c r="BS141" s="395">
        <f t="shared" si="48"/>
        <v>0</v>
      </c>
      <c r="BT141" s="395">
        <f t="shared" si="49"/>
        <v>0</v>
      </c>
      <c r="BU141" s="395">
        <f t="shared" si="50"/>
        <v>0</v>
      </c>
      <c r="BV141" s="395">
        <f t="shared" si="38"/>
        <v>0</v>
      </c>
      <c r="BW141" s="395">
        <f t="shared" si="39"/>
        <v>0</v>
      </c>
      <c r="BX141" s="395">
        <f t="shared" si="51"/>
        <v>832.65</v>
      </c>
      <c r="BY141" s="395">
        <f t="shared" si="52"/>
        <v>622.04999999999995</v>
      </c>
      <c r="BZ141" s="395">
        <f t="shared" si="53"/>
        <v>62.4</v>
      </c>
      <c r="CA141" s="395">
        <f t="shared" si="56"/>
        <v>3139.4999999999995</v>
      </c>
      <c r="CB141" s="395">
        <f t="shared" si="57"/>
        <v>0</v>
      </c>
      <c r="CC141" s="399">
        <f t="shared" si="58"/>
        <v>34047</v>
      </c>
    </row>
    <row r="142" spans="1:81" ht="15" hidden="1" x14ac:dyDescent="0.25">
      <c r="A142">
        <v>3302458</v>
      </c>
      <c r="B142">
        <v>2458</v>
      </c>
      <c r="C142" t="s">
        <v>315</v>
      </c>
      <c r="D142" s="406">
        <v>0</v>
      </c>
      <c r="E142" s="406">
        <v>0</v>
      </c>
      <c r="F142" s="406">
        <v>0</v>
      </c>
      <c r="G142" s="406">
        <v>18</v>
      </c>
      <c r="H142" s="406">
        <v>32</v>
      </c>
      <c r="I142" s="407">
        <v>0</v>
      </c>
      <c r="J142" s="407">
        <v>50</v>
      </c>
      <c r="K142" s="406">
        <v>0</v>
      </c>
      <c r="L142" s="406">
        <v>0</v>
      </c>
      <c r="M142" s="407">
        <v>0</v>
      </c>
      <c r="N142" s="406">
        <v>0</v>
      </c>
      <c r="O142" s="406">
        <v>0</v>
      </c>
      <c r="P142" s="406">
        <v>270</v>
      </c>
      <c r="Q142" s="406">
        <v>480</v>
      </c>
      <c r="R142" s="407">
        <v>750</v>
      </c>
      <c r="S142" s="406">
        <v>0</v>
      </c>
      <c r="T142" s="406">
        <v>0</v>
      </c>
      <c r="U142" s="406">
        <v>0</v>
      </c>
      <c r="V142" s="406">
        <v>0</v>
      </c>
      <c r="W142" s="407">
        <v>0</v>
      </c>
      <c r="X142" s="406">
        <v>1</v>
      </c>
      <c r="Y142" s="406">
        <v>15</v>
      </c>
      <c r="Z142" s="418">
        <v>0</v>
      </c>
      <c r="AA142" s="406">
        <v>2</v>
      </c>
      <c r="AB142" s="406">
        <v>30</v>
      </c>
      <c r="AC142" s="418">
        <v>0</v>
      </c>
      <c r="AD142" s="406">
        <v>40</v>
      </c>
      <c r="AE142" s="406">
        <v>600</v>
      </c>
      <c r="AF142" s="418">
        <v>0</v>
      </c>
      <c r="AG142" s="419">
        <v>0</v>
      </c>
      <c r="AH142" s="419">
        <v>0</v>
      </c>
      <c r="AI142" s="418">
        <v>0</v>
      </c>
      <c r="AJ142" s="419">
        <v>10</v>
      </c>
      <c r="AK142" s="419">
        <v>150</v>
      </c>
      <c r="AL142" s="418">
        <v>0</v>
      </c>
      <c r="AM142" s="406">
        <v>10</v>
      </c>
      <c r="AN142" s="406">
        <v>150</v>
      </c>
      <c r="AO142" s="418">
        <v>0</v>
      </c>
      <c r="AP142" s="418"/>
      <c r="AQ142" s="418"/>
      <c r="AR142" s="418">
        <f t="shared" si="54"/>
        <v>10</v>
      </c>
      <c r="AS142" s="419">
        <v>0</v>
      </c>
      <c r="AT142" s="419">
        <v>0</v>
      </c>
      <c r="AU142" s="418">
        <v>0</v>
      </c>
      <c r="AV142" s="418"/>
      <c r="AW142" s="418"/>
      <c r="AX142" s="419">
        <v>1</v>
      </c>
      <c r="AY142" s="419">
        <v>15</v>
      </c>
      <c r="AZ142" s="418">
        <v>0</v>
      </c>
      <c r="BA142" s="406">
        <v>1</v>
      </c>
      <c r="BB142" s="406">
        <v>15</v>
      </c>
      <c r="BC142" s="418">
        <v>0</v>
      </c>
      <c r="BD142" s="418"/>
      <c r="BE142" s="418">
        <f t="shared" si="55"/>
        <v>2</v>
      </c>
      <c r="BF142" s="419">
        <v>0</v>
      </c>
      <c r="BG142" s="419">
        <v>0</v>
      </c>
      <c r="BH142" s="406">
        <v>0</v>
      </c>
      <c r="BI142"/>
      <c r="BJ142"/>
      <c r="BK142"/>
      <c r="BL142"/>
      <c r="BM142"/>
      <c r="BN142"/>
      <c r="BO142"/>
      <c r="BP142" s="377"/>
      <c r="BQ142" s="395">
        <f t="shared" si="47"/>
        <v>61230</v>
      </c>
      <c r="BR142" s="395">
        <f t="shared" si="37"/>
        <v>0</v>
      </c>
      <c r="BS142" s="395">
        <f t="shared" si="48"/>
        <v>0</v>
      </c>
      <c r="BT142" s="395">
        <f t="shared" si="49"/>
        <v>0</v>
      </c>
      <c r="BU142" s="395">
        <f t="shared" si="50"/>
        <v>0</v>
      </c>
      <c r="BV142" s="395">
        <f t="shared" si="38"/>
        <v>74.62</v>
      </c>
      <c r="BW142" s="395">
        <f t="shared" si="39"/>
        <v>0</v>
      </c>
      <c r="BX142" s="395">
        <f t="shared" si="51"/>
        <v>118.95</v>
      </c>
      <c r="BY142" s="395">
        <f t="shared" si="52"/>
        <v>113.1</v>
      </c>
      <c r="BZ142" s="395">
        <f t="shared" si="53"/>
        <v>624</v>
      </c>
      <c r="CA142" s="395">
        <f t="shared" si="56"/>
        <v>2242.5</v>
      </c>
      <c r="CB142" s="395">
        <f t="shared" si="57"/>
        <v>0</v>
      </c>
      <c r="CC142" s="399">
        <f t="shared" si="58"/>
        <v>64403.17</v>
      </c>
    </row>
    <row r="143" spans="1:81" ht="15" hidden="1" x14ac:dyDescent="0.25">
      <c r="A143">
        <v>3302460</v>
      </c>
      <c r="B143">
        <v>2460</v>
      </c>
      <c r="C143" t="s">
        <v>316</v>
      </c>
      <c r="D143" s="406">
        <v>0</v>
      </c>
      <c r="E143" s="406">
        <v>0</v>
      </c>
      <c r="F143" s="406">
        <v>0</v>
      </c>
      <c r="G143" s="406">
        <v>11</v>
      </c>
      <c r="H143" s="406">
        <v>17</v>
      </c>
      <c r="I143" s="407">
        <v>0</v>
      </c>
      <c r="J143" s="407">
        <v>28</v>
      </c>
      <c r="K143" s="406">
        <v>2</v>
      </c>
      <c r="L143" s="406">
        <v>2</v>
      </c>
      <c r="M143" s="407">
        <v>4</v>
      </c>
      <c r="N143" s="406">
        <v>0</v>
      </c>
      <c r="O143" s="406">
        <v>0</v>
      </c>
      <c r="P143" s="406">
        <v>165</v>
      </c>
      <c r="Q143" s="406">
        <v>255</v>
      </c>
      <c r="R143" s="407">
        <v>420</v>
      </c>
      <c r="S143" s="406">
        <v>0</v>
      </c>
      <c r="T143" s="406">
        <v>0</v>
      </c>
      <c r="U143" s="406">
        <v>30</v>
      </c>
      <c r="V143" s="406">
        <v>30</v>
      </c>
      <c r="W143" s="407">
        <v>60</v>
      </c>
      <c r="X143" s="406">
        <v>0</v>
      </c>
      <c r="Y143" s="406">
        <v>0</v>
      </c>
      <c r="Z143" s="418">
        <v>0</v>
      </c>
      <c r="AA143" s="406">
        <v>2</v>
      </c>
      <c r="AB143" s="406">
        <v>30</v>
      </c>
      <c r="AC143" s="418">
        <v>15</v>
      </c>
      <c r="AD143" s="406">
        <v>9</v>
      </c>
      <c r="AE143" s="406">
        <v>135</v>
      </c>
      <c r="AF143" s="418">
        <v>30</v>
      </c>
      <c r="AG143" s="419">
        <v>0</v>
      </c>
      <c r="AH143" s="419">
        <v>0</v>
      </c>
      <c r="AI143" s="418">
        <v>0</v>
      </c>
      <c r="AJ143" s="419">
        <v>10</v>
      </c>
      <c r="AK143" s="419">
        <v>150</v>
      </c>
      <c r="AL143" s="418">
        <v>0</v>
      </c>
      <c r="AM143" s="406">
        <v>10</v>
      </c>
      <c r="AN143" s="406">
        <v>150</v>
      </c>
      <c r="AO143" s="418">
        <v>0</v>
      </c>
      <c r="AP143" s="418"/>
      <c r="AQ143" s="418"/>
      <c r="AR143" s="418">
        <f t="shared" si="54"/>
        <v>10</v>
      </c>
      <c r="AS143" s="419">
        <v>0</v>
      </c>
      <c r="AT143" s="419">
        <v>0</v>
      </c>
      <c r="AU143" s="418">
        <v>0</v>
      </c>
      <c r="AV143" s="418"/>
      <c r="AW143" s="418"/>
      <c r="AX143" s="419">
        <v>10</v>
      </c>
      <c r="AY143" s="419">
        <v>150</v>
      </c>
      <c r="AZ143" s="418">
        <v>0</v>
      </c>
      <c r="BA143" s="406">
        <v>10</v>
      </c>
      <c r="BB143" s="406">
        <v>150</v>
      </c>
      <c r="BC143" s="418">
        <v>0</v>
      </c>
      <c r="BD143" s="418"/>
      <c r="BE143" s="418">
        <f t="shared" si="55"/>
        <v>20</v>
      </c>
      <c r="BF143" s="419">
        <v>0</v>
      </c>
      <c r="BG143" s="419">
        <v>0</v>
      </c>
      <c r="BH143" s="406">
        <v>0</v>
      </c>
      <c r="BI143"/>
      <c r="BJ143"/>
      <c r="BK143"/>
      <c r="BL143"/>
      <c r="BM143"/>
      <c r="BN143"/>
      <c r="BO143"/>
      <c r="BP143" s="377"/>
      <c r="BQ143" s="395">
        <f t="shared" si="47"/>
        <v>34288.800000000003</v>
      </c>
      <c r="BR143" s="395">
        <f t="shared" si="37"/>
        <v>4898.4000000000005</v>
      </c>
      <c r="BS143" s="395">
        <f t="shared" si="48"/>
        <v>0</v>
      </c>
      <c r="BT143" s="395">
        <f t="shared" si="49"/>
        <v>0</v>
      </c>
      <c r="BU143" s="395">
        <f t="shared" si="50"/>
        <v>0</v>
      </c>
      <c r="BV143" s="395">
        <f t="shared" si="38"/>
        <v>746.2</v>
      </c>
      <c r="BW143" s="395">
        <f t="shared" si="39"/>
        <v>0</v>
      </c>
      <c r="BX143" s="395">
        <f t="shared" si="51"/>
        <v>0</v>
      </c>
      <c r="BY143" s="395">
        <f t="shared" si="52"/>
        <v>169.64999999999998</v>
      </c>
      <c r="BZ143" s="395">
        <f t="shared" si="53"/>
        <v>171.6</v>
      </c>
      <c r="CA143" s="395">
        <f t="shared" si="56"/>
        <v>2242.5</v>
      </c>
      <c r="CB143" s="395">
        <f t="shared" si="57"/>
        <v>0</v>
      </c>
      <c r="CC143" s="399">
        <f t="shared" si="58"/>
        <v>42517.15</v>
      </c>
    </row>
    <row r="144" spans="1:81" ht="15" hidden="1" x14ac:dyDescent="0.25">
      <c r="A144">
        <v>3302463</v>
      </c>
      <c r="B144">
        <v>2463</v>
      </c>
      <c r="C144" t="s">
        <v>317</v>
      </c>
      <c r="D144" s="406">
        <v>0</v>
      </c>
      <c r="E144" s="406">
        <v>0</v>
      </c>
      <c r="F144" s="406">
        <v>0</v>
      </c>
      <c r="G144" s="406">
        <v>12</v>
      </c>
      <c r="H144" s="406">
        <v>13</v>
      </c>
      <c r="I144" s="407">
        <v>0</v>
      </c>
      <c r="J144" s="407">
        <v>25</v>
      </c>
      <c r="K144" s="406">
        <v>5</v>
      </c>
      <c r="L144" s="406">
        <v>9</v>
      </c>
      <c r="M144" s="407">
        <v>14</v>
      </c>
      <c r="N144" s="406">
        <v>0</v>
      </c>
      <c r="O144" s="406">
        <v>0</v>
      </c>
      <c r="P144" s="406">
        <v>180</v>
      </c>
      <c r="Q144" s="406">
        <v>195</v>
      </c>
      <c r="R144" s="407">
        <v>375</v>
      </c>
      <c r="S144" s="406">
        <v>0</v>
      </c>
      <c r="T144" s="406">
        <v>0</v>
      </c>
      <c r="U144" s="406">
        <v>75</v>
      </c>
      <c r="V144" s="406">
        <v>135</v>
      </c>
      <c r="W144" s="407">
        <v>210</v>
      </c>
      <c r="X144" s="406">
        <v>0</v>
      </c>
      <c r="Y144" s="406">
        <v>0</v>
      </c>
      <c r="Z144" s="418">
        <v>0</v>
      </c>
      <c r="AA144" s="406">
        <v>0</v>
      </c>
      <c r="AB144" s="406">
        <v>0</v>
      </c>
      <c r="AC144" s="418">
        <v>0</v>
      </c>
      <c r="AD144" s="406">
        <v>1</v>
      </c>
      <c r="AE144" s="406">
        <v>15</v>
      </c>
      <c r="AF144" s="418">
        <v>0</v>
      </c>
      <c r="AG144" s="419">
        <v>0</v>
      </c>
      <c r="AH144" s="419">
        <v>0</v>
      </c>
      <c r="AI144" s="418">
        <v>0</v>
      </c>
      <c r="AJ144" s="419">
        <v>0</v>
      </c>
      <c r="AK144" s="419">
        <v>0</v>
      </c>
      <c r="AL144" s="418">
        <v>0</v>
      </c>
      <c r="AM144" s="406">
        <v>0</v>
      </c>
      <c r="AN144" s="406">
        <v>0</v>
      </c>
      <c r="AO144" s="418">
        <v>0</v>
      </c>
      <c r="AP144" s="418"/>
      <c r="AQ144" s="418"/>
      <c r="AR144" s="418">
        <f t="shared" si="54"/>
        <v>0</v>
      </c>
      <c r="AS144" s="419">
        <v>0</v>
      </c>
      <c r="AT144" s="419">
        <v>0</v>
      </c>
      <c r="AU144" s="418">
        <v>0</v>
      </c>
      <c r="AV144" s="418"/>
      <c r="AW144" s="418"/>
      <c r="AX144" s="419">
        <v>0</v>
      </c>
      <c r="AY144" s="419">
        <v>0</v>
      </c>
      <c r="AZ144" s="418">
        <v>0</v>
      </c>
      <c r="BA144" s="406">
        <v>0</v>
      </c>
      <c r="BB144" s="406">
        <v>0</v>
      </c>
      <c r="BC144" s="418">
        <v>0</v>
      </c>
      <c r="BD144" s="418"/>
      <c r="BE144" s="418">
        <f t="shared" si="55"/>
        <v>0</v>
      </c>
      <c r="BF144" s="419">
        <v>0</v>
      </c>
      <c r="BG144" s="419">
        <v>0</v>
      </c>
      <c r="BH144" s="406">
        <v>0</v>
      </c>
      <c r="BI144"/>
      <c r="BJ144"/>
      <c r="BK144"/>
      <c r="BL144"/>
      <c r="BM144"/>
      <c r="BN144"/>
      <c r="BO144"/>
      <c r="BP144" s="377"/>
      <c r="BQ144" s="395">
        <f t="shared" si="47"/>
        <v>30615</v>
      </c>
      <c r="BR144" s="395">
        <f t="shared" si="37"/>
        <v>17144.400000000001</v>
      </c>
      <c r="BS144" s="395">
        <f t="shared" si="48"/>
        <v>0</v>
      </c>
      <c r="BT144" s="395">
        <f t="shared" si="49"/>
        <v>0</v>
      </c>
      <c r="BU144" s="395">
        <f t="shared" si="50"/>
        <v>0</v>
      </c>
      <c r="BV144" s="395">
        <f t="shared" si="38"/>
        <v>0</v>
      </c>
      <c r="BW144" s="395">
        <f t="shared" si="39"/>
        <v>0</v>
      </c>
      <c r="BX144" s="395">
        <f t="shared" si="51"/>
        <v>0</v>
      </c>
      <c r="BY144" s="395">
        <f t="shared" si="52"/>
        <v>0</v>
      </c>
      <c r="BZ144" s="395">
        <f t="shared" si="53"/>
        <v>15.6</v>
      </c>
      <c r="CA144" s="395">
        <f t="shared" si="56"/>
        <v>0</v>
      </c>
      <c r="CB144" s="395">
        <f t="shared" si="57"/>
        <v>0</v>
      </c>
      <c r="CC144" s="399">
        <f t="shared" si="58"/>
        <v>47775</v>
      </c>
    </row>
    <row r="145" spans="1:81" ht="15" hidden="1" x14ac:dyDescent="0.25">
      <c r="A145">
        <v>3302465</v>
      </c>
      <c r="B145">
        <v>2465</v>
      </c>
      <c r="C145" t="s">
        <v>318</v>
      </c>
      <c r="D145" s="406">
        <v>0</v>
      </c>
      <c r="E145" s="406">
        <v>0</v>
      </c>
      <c r="F145" s="406">
        <v>0</v>
      </c>
      <c r="G145" s="406">
        <v>12</v>
      </c>
      <c r="H145" s="406">
        <v>18</v>
      </c>
      <c r="I145" s="407">
        <v>0</v>
      </c>
      <c r="J145" s="407">
        <v>30</v>
      </c>
      <c r="K145" s="406">
        <v>0</v>
      </c>
      <c r="L145" s="406">
        <v>0</v>
      </c>
      <c r="M145" s="407">
        <v>0</v>
      </c>
      <c r="N145" s="406">
        <v>0</v>
      </c>
      <c r="O145" s="406">
        <v>0</v>
      </c>
      <c r="P145" s="406">
        <v>180</v>
      </c>
      <c r="Q145" s="406">
        <v>270</v>
      </c>
      <c r="R145" s="407">
        <v>450</v>
      </c>
      <c r="S145" s="406">
        <v>0</v>
      </c>
      <c r="T145" s="406">
        <v>0</v>
      </c>
      <c r="U145" s="406">
        <v>0</v>
      </c>
      <c r="V145" s="406">
        <v>0</v>
      </c>
      <c r="W145" s="407">
        <v>0</v>
      </c>
      <c r="X145" s="406">
        <v>0</v>
      </c>
      <c r="Y145" s="406">
        <v>0</v>
      </c>
      <c r="Z145" s="418">
        <v>0</v>
      </c>
      <c r="AA145" s="406">
        <v>1</v>
      </c>
      <c r="AB145" s="406">
        <v>15</v>
      </c>
      <c r="AC145" s="418">
        <v>0</v>
      </c>
      <c r="AD145" s="406">
        <v>0</v>
      </c>
      <c r="AE145" s="406">
        <v>0</v>
      </c>
      <c r="AF145" s="418">
        <v>0</v>
      </c>
      <c r="AG145" s="419">
        <v>0</v>
      </c>
      <c r="AH145" s="419">
        <v>0</v>
      </c>
      <c r="AI145" s="418">
        <v>0</v>
      </c>
      <c r="AJ145" s="419">
        <v>8</v>
      </c>
      <c r="AK145" s="419">
        <v>120</v>
      </c>
      <c r="AL145" s="418">
        <v>0</v>
      </c>
      <c r="AM145" s="406">
        <v>8</v>
      </c>
      <c r="AN145" s="406">
        <v>120</v>
      </c>
      <c r="AO145" s="418">
        <v>0</v>
      </c>
      <c r="AP145" s="418"/>
      <c r="AQ145" s="418"/>
      <c r="AR145" s="418">
        <f t="shared" si="54"/>
        <v>8</v>
      </c>
      <c r="AS145" s="419">
        <v>0</v>
      </c>
      <c r="AT145" s="419">
        <v>0</v>
      </c>
      <c r="AU145" s="418">
        <v>0</v>
      </c>
      <c r="AV145" s="418"/>
      <c r="AW145" s="418"/>
      <c r="AX145" s="419">
        <v>0</v>
      </c>
      <c r="AY145" s="419">
        <v>0</v>
      </c>
      <c r="AZ145" s="418">
        <v>0</v>
      </c>
      <c r="BA145" s="406">
        <v>0</v>
      </c>
      <c r="BB145" s="406">
        <v>0</v>
      </c>
      <c r="BC145" s="418">
        <v>0</v>
      </c>
      <c r="BD145" s="418"/>
      <c r="BE145" s="418">
        <f t="shared" si="55"/>
        <v>0</v>
      </c>
      <c r="BF145" s="419">
        <v>0</v>
      </c>
      <c r="BG145" s="419">
        <v>0</v>
      </c>
      <c r="BH145" s="406">
        <v>0</v>
      </c>
      <c r="BI145"/>
      <c r="BJ145"/>
      <c r="BK145"/>
      <c r="BL145"/>
      <c r="BM145"/>
      <c r="BN145"/>
      <c r="BO145"/>
      <c r="BP145" s="377"/>
      <c r="BQ145" s="395">
        <f t="shared" si="47"/>
        <v>36738</v>
      </c>
      <c r="BR145" s="395">
        <f t="shared" si="37"/>
        <v>0</v>
      </c>
      <c r="BS145" s="395">
        <f t="shared" si="48"/>
        <v>0</v>
      </c>
      <c r="BT145" s="395">
        <f t="shared" si="49"/>
        <v>0</v>
      </c>
      <c r="BU145" s="395">
        <f t="shared" si="50"/>
        <v>0</v>
      </c>
      <c r="BV145" s="395">
        <f t="shared" si="38"/>
        <v>0</v>
      </c>
      <c r="BW145" s="395">
        <f t="shared" si="39"/>
        <v>0</v>
      </c>
      <c r="BX145" s="395">
        <f t="shared" si="51"/>
        <v>0</v>
      </c>
      <c r="BY145" s="395">
        <f t="shared" si="52"/>
        <v>56.55</v>
      </c>
      <c r="BZ145" s="395">
        <f t="shared" si="53"/>
        <v>0</v>
      </c>
      <c r="CA145" s="395">
        <f t="shared" si="56"/>
        <v>1793.9999999999998</v>
      </c>
      <c r="CB145" s="395">
        <f t="shared" si="57"/>
        <v>0</v>
      </c>
      <c r="CC145" s="399">
        <f t="shared" si="58"/>
        <v>38588.550000000003</v>
      </c>
    </row>
    <row r="146" spans="1:81" ht="15" hidden="1" x14ac:dyDescent="0.25">
      <c r="A146">
        <v>3302466</v>
      </c>
      <c r="B146">
        <v>2466</v>
      </c>
      <c r="C146" t="s">
        <v>319</v>
      </c>
      <c r="D146" s="406">
        <v>0</v>
      </c>
      <c r="E146" s="406">
        <v>0</v>
      </c>
      <c r="F146" s="406">
        <v>0</v>
      </c>
      <c r="G146" s="406">
        <v>19</v>
      </c>
      <c r="H146" s="406">
        <v>26</v>
      </c>
      <c r="I146" s="407">
        <v>0</v>
      </c>
      <c r="J146" s="407">
        <v>45</v>
      </c>
      <c r="K146" s="406">
        <v>1</v>
      </c>
      <c r="L146" s="406">
        <v>5</v>
      </c>
      <c r="M146" s="407">
        <v>6</v>
      </c>
      <c r="N146" s="406">
        <v>0</v>
      </c>
      <c r="O146" s="406">
        <v>0</v>
      </c>
      <c r="P146" s="406">
        <v>285</v>
      </c>
      <c r="Q146" s="406">
        <v>390</v>
      </c>
      <c r="R146" s="407">
        <v>675</v>
      </c>
      <c r="S146" s="406">
        <v>0</v>
      </c>
      <c r="T146" s="406">
        <v>0</v>
      </c>
      <c r="U146" s="406">
        <v>15</v>
      </c>
      <c r="V146" s="406">
        <v>75</v>
      </c>
      <c r="W146" s="407">
        <v>90</v>
      </c>
      <c r="X146" s="406">
        <v>1</v>
      </c>
      <c r="Y146" s="406">
        <v>15</v>
      </c>
      <c r="Z146" s="418">
        <v>0</v>
      </c>
      <c r="AA146" s="406">
        <v>8</v>
      </c>
      <c r="AB146" s="406">
        <v>120</v>
      </c>
      <c r="AC146" s="418">
        <v>15</v>
      </c>
      <c r="AD146" s="406">
        <v>34</v>
      </c>
      <c r="AE146" s="406">
        <v>510</v>
      </c>
      <c r="AF146" s="418">
        <v>60</v>
      </c>
      <c r="AG146" s="419">
        <v>0</v>
      </c>
      <c r="AH146" s="419">
        <v>0</v>
      </c>
      <c r="AI146" s="418">
        <v>0</v>
      </c>
      <c r="AJ146" s="419">
        <v>15</v>
      </c>
      <c r="AK146" s="419">
        <v>225</v>
      </c>
      <c r="AL146" s="418">
        <v>0</v>
      </c>
      <c r="AM146" s="406">
        <v>15</v>
      </c>
      <c r="AN146" s="406">
        <v>225</v>
      </c>
      <c r="AO146" s="418">
        <v>0</v>
      </c>
      <c r="AP146" s="418"/>
      <c r="AQ146" s="418"/>
      <c r="AR146" s="418">
        <f t="shared" si="54"/>
        <v>15</v>
      </c>
      <c r="AS146" s="419">
        <v>0</v>
      </c>
      <c r="AT146" s="419">
        <v>0</v>
      </c>
      <c r="AU146" s="418">
        <v>0</v>
      </c>
      <c r="AV146" s="418"/>
      <c r="AW146" s="418"/>
      <c r="AX146" s="419">
        <v>0</v>
      </c>
      <c r="AY146" s="419">
        <v>0</v>
      </c>
      <c r="AZ146" s="418">
        <v>0</v>
      </c>
      <c r="BA146" s="406">
        <v>0</v>
      </c>
      <c r="BB146" s="406">
        <v>0</v>
      </c>
      <c r="BC146" s="418">
        <v>0</v>
      </c>
      <c r="BD146" s="418"/>
      <c r="BE146" s="418">
        <f t="shared" si="55"/>
        <v>0</v>
      </c>
      <c r="BF146" s="419">
        <v>0</v>
      </c>
      <c r="BG146" s="419">
        <v>0</v>
      </c>
      <c r="BH146" s="406">
        <v>0</v>
      </c>
      <c r="BI146"/>
      <c r="BJ146"/>
      <c r="BK146"/>
      <c r="BL146"/>
      <c r="BM146"/>
      <c r="BN146"/>
      <c r="BO146"/>
      <c r="BP146" s="377"/>
      <c r="BQ146" s="395">
        <f t="shared" si="47"/>
        <v>55107</v>
      </c>
      <c r="BR146" s="395">
        <f t="shared" si="37"/>
        <v>7347.6</v>
      </c>
      <c r="BS146" s="395">
        <f t="shared" si="48"/>
        <v>0</v>
      </c>
      <c r="BT146" s="395">
        <f t="shared" si="49"/>
        <v>0</v>
      </c>
      <c r="BU146" s="395">
        <f t="shared" si="50"/>
        <v>0</v>
      </c>
      <c r="BV146" s="395">
        <f t="shared" si="38"/>
        <v>0</v>
      </c>
      <c r="BW146" s="395">
        <f t="shared" si="39"/>
        <v>0</v>
      </c>
      <c r="BX146" s="395">
        <f t="shared" si="51"/>
        <v>118.95</v>
      </c>
      <c r="BY146" s="395">
        <f t="shared" si="52"/>
        <v>508.95</v>
      </c>
      <c r="BZ146" s="395">
        <f t="shared" si="53"/>
        <v>592.80000000000007</v>
      </c>
      <c r="CA146" s="395">
        <f t="shared" si="56"/>
        <v>3363.7499999999995</v>
      </c>
      <c r="CB146" s="395">
        <f t="shared" si="57"/>
        <v>0</v>
      </c>
      <c r="CC146" s="399">
        <f t="shared" si="58"/>
        <v>67039.049999999988</v>
      </c>
    </row>
    <row r="147" spans="1:81" ht="15" hidden="1" x14ac:dyDescent="0.25">
      <c r="A147">
        <v>3302471</v>
      </c>
      <c r="B147">
        <v>2471</v>
      </c>
      <c r="C147" t="s">
        <v>320</v>
      </c>
      <c r="D147" s="406">
        <v>0</v>
      </c>
      <c r="E147" s="406">
        <v>0</v>
      </c>
      <c r="F147" s="406">
        <v>0</v>
      </c>
      <c r="G147" s="406">
        <v>17</v>
      </c>
      <c r="H147" s="406">
        <v>17</v>
      </c>
      <c r="I147" s="407">
        <v>0</v>
      </c>
      <c r="J147" s="407">
        <v>34</v>
      </c>
      <c r="K147" s="406">
        <v>0</v>
      </c>
      <c r="L147" s="406">
        <v>0</v>
      </c>
      <c r="M147" s="407">
        <v>0</v>
      </c>
      <c r="N147" s="406">
        <v>0</v>
      </c>
      <c r="O147" s="406">
        <v>0</v>
      </c>
      <c r="P147" s="406">
        <v>255</v>
      </c>
      <c r="Q147" s="406">
        <v>255</v>
      </c>
      <c r="R147" s="407">
        <v>510</v>
      </c>
      <c r="S147" s="406">
        <v>0</v>
      </c>
      <c r="T147" s="406">
        <v>0</v>
      </c>
      <c r="U147" s="406">
        <v>0</v>
      </c>
      <c r="V147" s="406">
        <v>0</v>
      </c>
      <c r="W147" s="407">
        <v>0</v>
      </c>
      <c r="X147" s="406">
        <v>0</v>
      </c>
      <c r="Y147" s="406">
        <v>0</v>
      </c>
      <c r="Z147" s="418">
        <v>0</v>
      </c>
      <c r="AA147" s="406">
        <v>19</v>
      </c>
      <c r="AB147" s="406">
        <v>285</v>
      </c>
      <c r="AC147" s="418">
        <v>0</v>
      </c>
      <c r="AD147" s="406">
        <v>13</v>
      </c>
      <c r="AE147" s="406">
        <v>195</v>
      </c>
      <c r="AF147" s="418">
        <v>0</v>
      </c>
      <c r="AG147" s="419">
        <v>0</v>
      </c>
      <c r="AH147" s="419">
        <v>0</v>
      </c>
      <c r="AI147" s="418">
        <v>0</v>
      </c>
      <c r="AJ147" s="419">
        <v>9</v>
      </c>
      <c r="AK147" s="419">
        <v>135</v>
      </c>
      <c r="AL147" s="418">
        <v>0</v>
      </c>
      <c r="AM147" s="406">
        <v>9</v>
      </c>
      <c r="AN147" s="406">
        <v>135</v>
      </c>
      <c r="AO147" s="418">
        <v>0</v>
      </c>
      <c r="AP147" s="418"/>
      <c r="AQ147" s="418"/>
      <c r="AR147" s="418">
        <f t="shared" si="54"/>
        <v>9</v>
      </c>
      <c r="AS147" s="419">
        <v>0</v>
      </c>
      <c r="AT147" s="419">
        <v>0</v>
      </c>
      <c r="AU147" s="418">
        <v>0</v>
      </c>
      <c r="AV147" s="418"/>
      <c r="AW147" s="418"/>
      <c r="AX147" s="419">
        <v>0</v>
      </c>
      <c r="AY147" s="419">
        <v>0</v>
      </c>
      <c r="AZ147" s="418">
        <v>0</v>
      </c>
      <c r="BA147" s="406">
        <v>0</v>
      </c>
      <c r="BB147" s="406">
        <v>0</v>
      </c>
      <c r="BC147" s="418">
        <v>0</v>
      </c>
      <c r="BD147" s="418"/>
      <c r="BE147" s="418">
        <f t="shared" si="55"/>
        <v>0</v>
      </c>
      <c r="BF147" s="419">
        <v>0</v>
      </c>
      <c r="BG147" s="419">
        <v>0</v>
      </c>
      <c r="BH147" s="406">
        <v>0</v>
      </c>
      <c r="BI147"/>
      <c r="BJ147"/>
      <c r="BK147"/>
      <c r="BL147"/>
      <c r="BM147"/>
      <c r="BN147"/>
      <c r="BO147"/>
      <c r="BP147" s="377"/>
      <c r="BQ147" s="395">
        <f t="shared" si="47"/>
        <v>41636.400000000001</v>
      </c>
      <c r="BR147" s="395">
        <f t="shared" si="37"/>
        <v>0</v>
      </c>
      <c r="BS147" s="395">
        <f t="shared" si="48"/>
        <v>0</v>
      </c>
      <c r="BT147" s="395">
        <f t="shared" si="49"/>
        <v>0</v>
      </c>
      <c r="BU147" s="395">
        <f t="shared" si="50"/>
        <v>0</v>
      </c>
      <c r="BV147" s="395">
        <f t="shared" si="38"/>
        <v>0</v>
      </c>
      <c r="BW147" s="395">
        <f t="shared" si="39"/>
        <v>0</v>
      </c>
      <c r="BX147" s="395">
        <f t="shared" si="51"/>
        <v>0</v>
      </c>
      <c r="BY147" s="395">
        <f t="shared" si="52"/>
        <v>1074.4499999999998</v>
      </c>
      <c r="BZ147" s="395">
        <f t="shared" si="53"/>
        <v>202.8</v>
      </c>
      <c r="CA147" s="395">
        <f t="shared" si="56"/>
        <v>2018.2499999999998</v>
      </c>
      <c r="CB147" s="395">
        <f t="shared" si="57"/>
        <v>0</v>
      </c>
      <c r="CC147" s="399">
        <f t="shared" si="58"/>
        <v>44931.9</v>
      </c>
    </row>
    <row r="148" spans="1:81" ht="15" hidden="1" x14ac:dyDescent="0.25">
      <c r="A148">
        <v>3302478</v>
      </c>
      <c r="B148">
        <v>2478</v>
      </c>
      <c r="C148" t="s">
        <v>321</v>
      </c>
      <c r="D148" s="406">
        <v>0</v>
      </c>
      <c r="E148" s="406">
        <v>0</v>
      </c>
      <c r="F148" s="406">
        <v>0</v>
      </c>
      <c r="G148" s="406">
        <v>11</v>
      </c>
      <c r="H148" s="406">
        <v>15</v>
      </c>
      <c r="I148" s="407">
        <v>0</v>
      </c>
      <c r="J148" s="407">
        <v>26</v>
      </c>
      <c r="K148" s="406">
        <v>10</v>
      </c>
      <c r="L148" s="406">
        <v>8</v>
      </c>
      <c r="M148" s="407">
        <v>18</v>
      </c>
      <c r="N148" s="406">
        <v>0</v>
      </c>
      <c r="O148" s="406">
        <v>0</v>
      </c>
      <c r="P148" s="406">
        <v>165</v>
      </c>
      <c r="Q148" s="406">
        <v>225</v>
      </c>
      <c r="R148" s="407">
        <v>390</v>
      </c>
      <c r="S148" s="406">
        <v>0</v>
      </c>
      <c r="T148" s="406">
        <v>0</v>
      </c>
      <c r="U148" s="406">
        <v>150</v>
      </c>
      <c r="V148" s="406">
        <v>120</v>
      </c>
      <c r="W148" s="407">
        <v>270</v>
      </c>
      <c r="X148" s="406">
        <v>0</v>
      </c>
      <c r="Y148" s="406">
        <v>0</v>
      </c>
      <c r="Z148" s="418">
        <v>0</v>
      </c>
      <c r="AA148" s="406">
        <v>0</v>
      </c>
      <c r="AB148" s="406">
        <v>0</v>
      </c>
      <c r="AC148" s="418">
        <v>0</v>
      </c>
      <c r="AD148" s="406">
        <v>2</v>
      </c>
      <c r="AE148" s="406">
        <v>30</v>
      </c>
      <c r="AF148" s="418">
        <v>30</v>
      </c>
      <c r="AG148" s="419">
        <v>0</v>
      </c>
      <c r="AH148" s="419">
        <v>0</v>
      </c>
      <c r="AI148" s="418">
        <v>0</v>
      </c>
      <c r="AJ148" s="419">
        <v>2</v>
      </c>
      <c r="AK148" s="419">
        <v>30</v>
      </c>
      <c r="AL148" s="418">
        <v>30</v>
      </c>
      <c r="AM148" s="406">
        <v>2</v>
      </c>
      <c r="AN148" s="406">
        <v>30</v>
      </c>
      <c r="AO148" s="418">
        <v>30</v>
      </c>
      <c r="AP148" s="418"/>
      <c r="AQ148" s="418"/>
      <c r="AR148" s="418">
        <f t="shared" si="54"/>
        <v>2</v>
      </c>
      <c r="AS148" s="419">
        <v>0</v>
      </c>
      <c r="AT148" s="419">
        <v>0</v>
      </c>
      <c r="AU148" s="418">
        <v>0</v>
      </c>
      <c r="AV148" s="418"/>
      <c r="AW148" s="418"/>
      <c r="AX148" s="419">
        <v>2</v>
      </c>
      <c r="AY148" s="419">
        <v>30</v>
      </c>
      <c r="AZ148" s="418">
        <v>30</v>
      </c>
      <c r="BA148" s="406">
        <v>2</v>
      </c>
      <c r="BB148" s="406">
        <v>30</v>
      </c>
      <c r="BC148" s="418">
        <v>30</v>
      </c>
      <c r="BD148" s="418"/>
      <c r="BE148" s="418">
        <f t="shared" si="55"/>
        <v>4</v>
      </c>
      <c r="BF148" s="419">
        <v>0</v>
      </c>
      <c r="BG148" s="419">
        <v>0</v>
      </c>
      <c r="BH148" s="406">
        <v>0</v>
      </c>
      <c r="BI148"/>
      <c r="BJ148"/>
      <c r="BK148"/>
      <c r="BL148"/>
      <c r="BM148"/>
      <c r="BN148"/>
      <c r="BO148"/>
      <c r="BP148" s="377"/>
      <c r="BQ148" s="395">
        <f t="shared" si="47"/>
        <v>31839.600000000002</v>
      </c>
      <c r="BR148" s="395">
        <f t="shared" si="37"/>
        <v>22042.799999999999</v>
      </c>
      <c r="BS148" s="395">
        <f t="shared" si="48"/>
        <v>0</v>
      </c>
      <c r="BT148" s="395">
        <f t="shared" si="49"/>
        <v>0</v>
      </c>
      <c r="BU148" s="395">
        <f t="shared" si="50"/>
        <v>0</v>
      </c>
      <c r="BV148" s="395">
        <f t="shared" si="38"/>
        <v>0</v>
      </c>
      <c r="BW148" s="395">
        <f t="shared" si="39"/>
        <v>372.84</v>
      </c>
      <c r="BX148" s="395">
        <f t="shared" si="51"/>
        <v>0</v>
      </c>
      <c r="BY148" s="395">
        <f t="shared" si="52"/>
        <v>0</v>
      </c>
      <c r="BZ148" s="395">
        <f t="shared" si="53"/>
        <v>62.4</v>
      </c>
      <c r="CA148" s="395">
        <f t="shared" si="56"/>
        <v>448.49999999999994</v>
      </c>
      <c r="CB148" s="395">
        <f t="shared" si="57"/>
        <v>0</v>
      </c>
      <c r="CC148" s="399">
        <f t="shared" si="58"/>
        <v>54766.14</v>
      </c>
    </row>
    <row r="149" spans="1:81" ht="15" hidden="1" x14ac:dyDescent="0.25">
      <c r="A149">
        <v>3302479</v>
      </c>
      <c r="B149">
        <v>2479</v>
      </c>
      <c r="C149" t="s">
        <v>322</v>
      </c>
      <c r="D149" s="406">
        <v>0</v>
      </c>
      <c r="E149" s="406">
        <v>0</v>
      </c>
      <c r="F149" s="406">
        <v>0</v>
      </c>
      <c r="G149" s="406">
        <v>44</v>
      </c>
      <c r="H149" s="406">
        <v>33</v>
      </c>
      <c r="I149" s="407">
        <v>0</v>
      </c>
      <c r="J149" s="407">
        <v>77</v>
      </c>
      <c r="K149" s="406">
        <v>9</v>
      </c>
      <c r="L149" s="406">
        <v>2</v>
      </c>
      <c r="M149" s="407">
        <v>11</v>
      </c>
      <c r="N149" s="406">
        <v>0</v>
      </c>
      <c r="O149" s="406">
        <v>0</v>
      </c>
      <c r="P149" s="406">
        <v>660</v>
      </c>
      <c r="Q149" s="406">
        <v>495</v>
      </c>
      <c r="R149" s="407">
        <v>1155</v>
      </c>
      <c r="S149" s="406">
        <v>0</v>
      </c>
      <c r="T149" s="406">
        <v>0</v>
      </c>
      <c r="U149" s="406">
        <v>135</v>
      </c>
      <c r="V149" s="406">
        <v>30</v>
      </c>
      <c r="W149" s="407">
        <v>165</v>
      </c>
      <c r="X149" s="406">
        <v>18</v>
      </c>
      <c r="Y149" s="406">
        <v>270</v>
      </c>
      <c r="Z149" s="418">
        <v>30</v>
      </c>
      <c r="AA149" s="406">
        <v>46</v>
      </c>
      <c r="AB149" s="406">
        <v>690</v>
      </c>
      <c r="AC149" s="418">
        <v>90</v>
      </c>
      <c r="AD149" s="406">
        <v>10</v>
      </c>
      <c r="AE149" s="406">
        <v>150</v>
      </c>
      <c r="AF149" s="418">
        <v>15</v>
      </c>
      <c r="AG149" s="419">
        <v>0</v>
      </c>
      <c r="AH149" s="419">
        <v>0</v>
      </c>
      <c r="AI149" s="418">
        <v>0</v>
      </c>
      <c r="AJ149" s="419">
        <v>17</v>
      </c>
      <c r="AK149" s="419">
        <v>255</v>
      </c>
      <c r="AL149" s="418">
        <v>0</v>
      </c>
      <c r="AM149" s="406">
        <v>17</v>
      </c>
      <c r="AN149" s="406">
        <v>255</v>
      </c>
      <c r="AO149" s="418">
        <v>0</v>
      </c>
      <c r="AP149" s="418"/>
      <c r="AQ149" s="418"/>
      <c r="AR149" s="418">
        <f t="shared" si="54"/>
        <v>17</v>
      </c>
      <c r="AS149" s="419">
        <v>0</v>
      </c>
      <c r="AT149" s="419">
        <v>0</v>
      </c>
      <c r="AU149" s="418">
        <v>0</v>
      </c>
      <c r="AV149" s="418"/>
      <c r="AW149" s="418"/>
      <c r="AX149" s="419">
        <v>17</v>
      </c>
      <c r="AY149" s="419">
        <v>255</v>
      </c>
      <c r="AZ149" s="418">
        <v>0</v>
      </c>
      <c r="BA149" s="406">
        <v>17</v>
      </c>
      <c r="BB149" s="406">
        <v>255</v>
      </c>
      <c r="BC149" s="418">
        <v>0</v>
      </c>
      <c r="BD149" s="418"/>
      <c r="BE149" s="418">
        <f t="shared" si="55"/>
        <v>34</v>
      </c>
      <c r="BF149" s="419">
        <v>0</v>
      </c>
      <c r="BG149" s="419">
        <v>0</v>
      </c>
      <c r="BH149" s="406">
        <v>0</v>
      </c>
      <c r="BI149"/>
      <c r="BJ149"/>
      <c r="BK149"/>
      <c r="BL149"/>
      <c r="BM149"/>
      <c r="BN149"/>
      <c r="BO149"/>
      <c r="BP149" s="377"/>
      <c r="BQ149" s="395">
        <f t="shared" si="47"/>
        <v>94294.2</v>
      </c>
      <c r="BR149" s="395">
        <f t="shared" si="37"/>
        <v>13470.6</v>
      </c>
      <c r="BS149" s="395">
        <f t="shared" si="48"/>
        <v>0</v>
      </c>
      <c r="BT149" s="395">
        <f t="shared" si="49"/>
        <v>0</v>
      </c>
      <c r="BU149" s="395">
        <f t="shared" si="50"/>
        <v>0</v>
      </c>
      <c r="BV149" s="395">
        <f t="shared" si="38"/>
        <v>1268.54</v>
      </c>
      <c r="BW149" s="395">
        <f t="shared" si="39"/>
        <v>0</v>
      </c>
      <c r="BX149" s="395">
        <f t="shared" si="51"/>
        <v>2379</v>
      </c>
      <c r="BY149" s="395">
        <f t="shared" si="52"/>
        <v>2940.6</v>
      </c>
      <c r="BZ149" s="395">
        <f t="shared" si="53"/>
        <v>171.6</v>
      </c>
      <c r="CA149" s="395">
        <f t="shared" si="56"/>
        <v>3812.2499999999995</v>
      </c>
      <c r="CB149" s="395">
        <f t="shared" si="57"/>
        <v>0</v>
      </c>
      <c r="CC149" s="399">
        <f t="shared" si="58"/>
        <v>118336.79000000001</v>
      </c>
    </row>
    <row r="150" spans="1:81" ht="15" hidden="1" x14ac:dyDescent="0.25">
      <c r="A150">
        <v>3302480</v>
      </c>
      <c r="B150">
        <v>2480</v>
      </c>
      <c r="C150" t="s">
        <v>323</v>
      </c>
      <c r="D150" s="406">
        <v>0</v>
      </c>
      <c r="E150" s="406">
        <v>0</v>
      </c>
      <c r="F150" s="406">
        <v>0</v>
      </c>
      <c r="G150" s="406">
        <v>13</v>
      </c>
      <c r="H150" s="406">
        <v>15</v>
      </c>
      <c r="I150" s="407">
        <v>0</v>
      </c>
      <c r="J150" s="407">
        <v>28</v>
      </c>
      <c r="K150" s="406">
        <v>1</v>
      </c>
      <c r="L150" s="406">
        <v>1</v>
      </c>
      <c r="M150" s="407">
        <v>2</v>
      </c>
      <c r="N150" s="406">
        <v>0</v>
      </c>
      <c r="O150" s="406">
        <v>0</v>
      </c>
      <c r="P150" s="406">
        <v>195</v>
      </c>
      <c r="Q150" s="406">
        <v>225</v>
      </c>
      <c r="R150" s="407">
        <v>420</v>
      </c>
      <c r="S150" s="406">
        <v>0</v>
      </c>
      <c r="T150" s="406">
        <v>0</v>
      </c>
      <c r="U150" s="406">
        <v>15</v>
      </c>
      <c r="V150" s="406">
        <v>15</v>
      </c>
      <c r="W150" s="407">
        <v>30</v>
      </c>
      <c r="X150" s="406">
        <v>24</v>
      </c>
      <c r="Y150" s="406">
        <v>360</v>
      </c>
      <c r="Z150" s="418">
        <v>30</v>
      </c>
      <c r="AA150" s="406">
        <v>1</v>
      </c>
      <c r="AB150" s="406">
        <v>15</v>
      </c>
      <c r="AC150" s="418">
        <v>0</v>
      </c>
      <c r="AD150" s="406">
        <v>0</v>
      </c>
      <c r="AE150" s="406">
        <v>0</v>
      </c>
      <c r="AF150" s="418">
        <v>0</v>
      </c>
      <c r="AG150" s="419">
        <v>0</v>
      </c>
      <c r="AH150" s="419">
        <v>0</v>
      </c>
      <c r="AI150" s="418">
        <v>0</v>
      </c>
      <c r="AJ150" s="419">
        <v>11</v>
      </c>
      <c r="AK150" s="419">
        <v>165</v>
      </c>
      <c r="AL150" s="418">
        <v>15</v>
      </c>
      <c r="AM150" s="406">
        <v>11</v>
      </c>
      <c r="AN150" s="406">
        <v>165</v>
      </c>
      <c r="AO150" s="418">
        <v>15</v>
      </c>
      <c r="AP150" s="418"/>
      <c r="AQ150" s="418"/>
      <c r="AR150" s="418">
        <f t="shared" si="54"/>
        <v>11</v>
      </c>
      <c r="AS150" s="419">
        <v>0</v>
      </c>
      <c r="AT150" s="419">
        <v>0</v>
      </c>
      <c r="AU150" s="418">
        <v>0</v>
      </c>
      <c r="AV150" s="418"/>
      <c r="AW150" s="418"/>
      <c r="AX150" s="419">
        <v>1</v>
      </c>
      <c r="AY150" s="419">
        <v>15</v>
      </c>
      <c r="AZ150" s="418">
        <v>0</v>
      </c>
      <c r="BA150" s="406">
        <v>1</v>
      </c>
      <c r="BB150" s="406">
        <v>15</v>
      </c>
      <c r="BC150" s="418">
        <v>0</v>
      </c>
      <c r="BD150" s="418"/>
      <c r="BE150" s="418">
        <f t="shared" si="55"/>
        <v>2</v>
      </c>
      <c r="BF150" s="419">
        <v>0</v>
      </c>
      <c r="BG150" s="419">
        <v>0</v>
      </c>
      <c r="BH150" s="406">
        <v>0</v>
      </c>
      <c r="BI150"/>
      <c r="BJ150"/>
      <c r="BK150"/>
      <c r="BL150"/>
      <c r="BM150"/>
      <c r="BN150"/>
      <c r="BO150"/>
      <c r="BP150" s="377"/>
      <c r="BQ150" s="395">
        <f t="shared" si="47"/>
        <v>34288.800000000003</v>
      </c>
      <c r="BR150" s="395">
        <f t="shared" si="37"/>
        <v>2449.2000000000003</v>
      </c>
      <c r="BS150" s="395">
        <f t="shared" si="48"/>
        <v>0</v>
      </c>
      <c r="BT150" s="395">
        <f t="shared" si="49"/>
        <v>0</v>
      </c>
      <c r="BU150" s="395">
        <f t="shared" si="50"/>
        <v>0</v>
      </c>
      <c r="BV150" s="395">
        <f t="shared" si="38"/>
        <v>74.62</v>
      </c>
      <c r="BW150" s="395">
        <f t="shared" si="39"/>
        <v>0</v>
      </c>
      <c r="BX150" s="395">
        <f t="shared" si="51"/>
        <v>3092.7</v>
      </c>
      <c r="BY150" s="395">
        <f t="shared" si="52"/>
        <v>56.55</v>
      </c>
      <c r="BZ150" s="395">
        <f t="shared" si="53"/>
        <v>0</v>
      </c>
      <c r="CA150" s="395">
        <f t="shared" si="56"/>
        <v>2466.75</v>
      </c>
      <c r="CB150" s="395">
        <f t="shared" si="57"/>
        <v>0</v>
      </c>
      <c r="CC150" s="399">
        <f t="shared" si="58"/>
        <v>42428.62</v>
      </c>
    </row>
    <row r="151" spans="1:81" ht="15" hidden="1" x14ac:dyDescent="0.25">
      <c r="A151">
        <v>3302481</v>
      </c>
      <c r="B151">
        <v>2481</v>
      </c>
      <c r="C151" t="s">
        <v>324</v>
      </c>
      <c r="D151" s="406">
        <v>0</v>
      </c>
      <c r="E151" s="406">
        <v>0</v>
      </c>
      <c r="F151" s="406">
        <v>0</v>
      </c>
      <c r="G151" s="406">
        <v>21</v>
      </c>
      <c r="H151" s="406">
        <v>25</v>
      </c>
      <c r="I151" s="407">
        <v>0</v>
      </c>
      <c r="J151" s="407">
        <v>46</v>
      </c>
      <c r="K151" s="406">
        <v>1</v>
      </c>
      <c r="L151" s="406">
        <v>2</v>
      </c>
      <c r="M151" s="407">
        <v>3</v>
      </c>
      <c r="N151" s="406">
        <v>0</v>
      </c>
      <c r="O151" s="406">
        <v>0</v>
      </c>
      <c r="P151" s="406">
        <v>315</v>
      </c>
      <c r="Q151" s="406">
        <v>375</v>
      </c>
      <c r="R151" s="407">
        <v>690</v>
      </c>
      <c r="S151" s="406">
        <v>0</v>
      </c>
      <c r="T151" s="406">
        <v>0</v>
      </c>
      <c r="U151" s="406">
        <v>15</v>
      </c>
      <c r="V151" s="406">
        <v>30</v>
      </c>
      <c r="W151" s="407">
        <v>45</v>
      </c>
      <c r="X151" s="406">
        <v>0</v>
      </c>
      <c r="Y151" s="406">
        <v>0</v>
      </c>
      <c r="Z151" s="418">
        <v>0</v>
      </c>
      <c r="AA151" s="406">
        <v>2</v>
      </c>
      <c r="AB151" s="406">
        <v>30</v>
      </c>
      <c r="AC151" s="418">
        <v>0</v>
      </c>
      <c r="AD151" s="406">
        <v>37</v>
      </c>
      <c r="AE151" s="406">
        <v>555</v>
      </c>
      <c r="AF151" s="418">
        <v>15</v>
      </c>
      <c r="AG151" s="419">
        <v>0</v>
      </c>
      <c r="AH151" s="419">
        <v>0</v>
      </c>
      <c r="AI151" s="418">
        <v>0</v>
      </c>
      <c r="AJ151" s="419">
        <v>18</v>
      </c>
      <c r="AK151" s="419">
        <v>270</v>
      </c>
      <c r="AL151" s="418">
        <v>30</v>
      </c>
      <c r="AM151" s="406">
        <v>18</v>
      </c>
      <c r="AN151" s="406">
        <v>270</v>
      </c>
      <c r="AO151" s="418">
        <v>30</v>
      </c>
      <c r="AP151" s="418"/>
      <c r="AQ151" s="418"/>
      <c r="AR151" s="418">
        <f t="shared" si="54"/>
        <v>18</v>
      </c>
      <c r="AS151" s="419">
        <v>0</v>
      </c>
      <c r="AT151" s="419">
        <v>0</v>
      </c>
      <c r="AU151" s="418">
        <v>0</v>
      </c>
      <c r="AV151" s="418"/>
      <c r="AW151" s="418"/>
      <c r="AX151" s="419">
        <v>18</v>
      </c>
      <c r="AY151" s="419">
        <v>270</v>
      </c>
      <c r="AZ151" s="418">
        <v>30</v>
      </c>
      <c r="BA151" s="406">
        <v>18</v>
      </c>
      <c r="BB151" s="406">
        <v>270</v>
      </c>
      <c r="BC151" s="418">
        <v>30</v>
      </c>
      <c r="BD151" s="418"/>
      <c r="BE151" s="418">
        <f t="shared" si="55"/>
        <v>36</v>
      </c>
      <c r="BF151" s="419">
        <v>0</v>
      </c>
      <c r="BG151" s="419">
        <v>0</v>
      </c>
      <c r="BH151" s="406">
        <v>0</v>
      </c>
      <c r="BI151"/>
      <c r="BJ151"/>
      <c r="BK151"/>
      <c r="BL151"/>
      <c r="BM151"/>
      <c r="BN151"/>
      <c r="BO151"/>
      <c r="BP151" s="377"/>
      <c r="BQ151" s="395">
        <f t="shared" si="47"/>
        <v>56331.600000000006</v>
      </c>
      <c r="BR151" s="395">
        <f t="shared" si="37"/>
        <v>3673.8</v>
      </c>
      <c r="BS151" s="395">
        <f t="shared" si="48"/>
        <v>0</v>
      </c>
      <c r="BT151" s="395">
        <f t="shared" si="49"/>
        <v>0</v>
      </c>
      <c r="BU151" s="395">
        <f t="shared" si="50"/>
        <v>0</v>
      </c>
      <c r="BV151" s="395">
        <f t="shared" si="38"/>
        <v>1193.92</v>
      </c>
      <c r="BW151" s="395">
        <f t="shared" si="39"/>
        <v>372.84</v>
      </c>
      <c r="BX151" s="395">
        <f t="shared" si="51"/>
        <v>0</v>
      </c>
      <c r="BY151" s="395">
        <f t="shared" si="52"/>
        <v>113.1</v>
      </c>
      <c r="BZ151" s="395">
        <f t="shared" si="53"/>
        <v>592.80000000000007</v>
      </c>
      <c r="CA151" s="395">
        <f t="shared" si="56"/>
        <v>4036.4999999999995</v>
      </c>
      <c r="CB151" s="395">
        <f t="shared" si="57"/>
        <v>0</v>
      </c>
      <c r="CC151" s="399">
        <f t="shared" si="58"/>
        <v>66314.559999999998</v>
      </c>
    </row>
    <row r="152" spans="1:81" ht="15" hidden="1" x14ac:dyDescent="0.25">
      <c r="A152">
        <v>3302486</v>
      </c>
      <c r="B152">
        <v>2486</v>
      </c>
      <c r="C152" t="s">
        <v>325</v>
      </c>
      <c r="D152" s="406">
        <v>0</v>
      </c>
      <c r="E152" s="406">
        <v>0</v>
      </c>
      <c r="F152" s="406">
        <v>0</v>
      </c>
      <c r="G152" s="406">
        <v>13</v>
      </c>
      <c r="H152" s="406">
        <v>5</v>
      </c>
      <c r="I152" s="407">
        <v>0</v>
      </c>
      <c r="J152" s="407">
        <v>18</v>
      </c>
      <c r="K152" s="406">
        <v>0</v>
      </c>
      <c r="L152" s="406">
        <v>0</v>
      </c>
      <c r="M152" s="407">
        <v>0</v>
      </c>
      <c r="N152" s="406">
        <v>0</v>
      </c>
      <c r="O152" s="406">
        <v>0</v>
      </c>
      <c r="P152" s="406">
        <v>195</v>
      </c>
      <c r="Q152" s="406">
        <v>75</v>
      </c>
      <c r="R152" s="407">
        <v>270</v>
      </c>
      <c r="S152" s="406">
        <v>0</v>
      </c>
      <c r="T152" s="406">
        <v>0</v>
      </c>
      <c r="U152" s="406">
        <v>0</v>
      </c>
      <c r="V152" s="406">
        <v>0</v>
      </c>
      <c r="W152" s="407">
        <v>0</v>
      </c>
      <c r="X152" s="406">
        <v>16</v>
      </c>
      <c r="Y152" s="406">
        <v>240</v>
      </c>
      <c r="Z152" s="418">
        <v>0</v>
      </c>
      <c r="AA152" s="406">
        <v>2</v>
      </c>
      <c r="AB152" s="406">
        <v>30</v>
      </c>
      <c r="AC152" s="418">
        <v>0</v>
      </c>
      <c r="AD152" s="406">
        <v>0</v>
      </c>
      <c r="AE152" s="406">
        <v>0</v>
      </c>
      <c r="AF152" s="418">
        <v>0</v>
      </c>
      <c r="AG152" s="419">
        <v>0</v>
      </c>
      <c r="AH152" s="419">
        <v>0</v>
      </c>
      <c r="AI152" s="418">
        <v>0</v>
      </c>
      <c r="AJ152" s="419">
        <v>9</v>
      </c>
      <c r="AK152" s="419">
        <v>135</v>
      </c>
      <c r="AL152" s="418">
        <v>0</v>
      </c>
      <c r="AM152" s="406">
        <v>9</v>
      </c>
      <c r="AN152" s="406">
        <v>135</v>
      </c>
      <c r="AO152" s="418">
        <v>0</v>
      </c>
      <c r="AP152" s="418"/>
      <c r="AQ152" s="418"/>
      <c r="AR152" s="418">
        <f t="shared" si="54"/>
        <v>9</v>
      </c>
      <c r="AS152" s="419">
        <v>0</v>
      </c>
      <c r="AT152" s="419">
        <v>0</v>
      </c>
      <c r="AU152" s="418">
        <v>0</v>
      </c>
      <c r="AV152" s="418"/>
      <c r="AW152" s="418"/>
      <c r="AX152" s="419">
        <v>9</v>
      </c>
      <c r="AY152" s="419">
        <v>135</v>
      </c>
      <c r="AZ152" s="418">
        <v>0</v>
      </c>
      <c r="BA152" s="406">
        <v>9</v>
      </c>
      <c r="BB152" s="406">
        <v>135</v>
      </c>
      <c r="BC152" s="418">
        <v>0</v>
      </c>
      <c r="BD152" s="418"/>
      <c r="BE152" s="418">
        <f t="shared" si="55"/>
        <v>18</v>
      </c>
      <c r="BF152" s="419">
        <v>0</v>
      </c>
      <c r="BG152" s="419">
        <v>0</v>
      </c>
      <c r="BH152" s="406">
        <v>0</v>
      </c>
      <c r="BI152"/>
      <c r="BJ152"/>
      <c r="BK152"/>
      <c r="BL152"/>
      <c r="BM152"/>
      <c r="BN152"/>
      <c r="BO152"/>
      <c r="BP152" s="377"/>
      <c r="BQ152" s="395">
        <f t="shared" si="47"/>
        <v>22042.799999999999</v>
      </c>
      <c r="BR152" s="395">
        <f t="shared" si="37"/>
        <v>0</v>
      </c>
      <c r="BS152" s="395">
        <f t="shared" si="48"/>
        <v>0</v>
      </c>
      <c r="BT152" s="395">
        <f t="shared" si="49"/>
        <v>0</v>
      </c>
      <c r="BU152" s="395">
        <f t="shared" si="50"/>
        <v>0</v>
      </c>
      <c r="BV152" s="395">
        <f t="shared" si="38"/>
        <v>671.58</v>
      </c>
      <c r="BW152" s="395">
        <f t="shared" si="39"/>
        <v>0</v>
      </c>
      <c r="BX152" s="395">
        <f t="shared" si="51"/>
        <v>1903.2</v>
      </c>
      <c r="BY152" s="395">
        <f t="shared" si="52"/>
        <v>113.1</v>
      </c>
      <c r="BZ152" s="395">
        <f t="shared" si="53"/>
        <v>0</v>
      </c>
      <c r="CA152" s="395">
        <f t="shared" si="56"/>
        <v>2018.2499999999998</v>
      </c>
      <c r="CB152" s="395">
        <f t="shared" si="57"/>
        <v>0</v>
      </c>
      <c r="CC152" s="399">
        <f t="shared" si="58"/>
        <v>26748.93</v>
      </c>
    </row>
    <row r="153" spans="1:81" ht="15" hidden="1" x14ac:dyDescent="0.25">
      <c r="A153">
        <v>3303002</v>
      </c>
      <c r="B153">
        <v>3002</v>
      </c>
      <c r="C153" t="s">
        <v>326</v>
      </c>
      <c r="D153" s="406">
        <v>0</v>
      </c>
      <c r="E153" s="406">
        <v>0</v>
      </c>
      <c r="F153" s="406">
        <v>0</v>
      </c>
      <c r="G153" s="406">
        <v>9</v>
      </c>
      <c r="H153" s="406">
        <v>7</v>
      </c>
      <c r="I153" s="407">
        <v>0</v>
      </c>
      <c r="J153" s="407">
        <v>16</v>
      </c>
      <c r="K153" s="406">
        <v>0</v>
      </c>
      <c r="L153" s="406">
        <v>0</v>
      </c>
      <c r="M153" s="407">
        <v>0</v>
      </c>
      <c r="N153" s="406">
        <v>0</v>
      </c>
      <c r="O153" s="406">
        <v>0</v>
      </c>
      <c r="P153" s="406">
        <v>135</v>
      </c>
      <c r="Q153" s="406">
        <v>105</v>
      </c>
      <c r="R153" s="407">
        <v>240</v>
      </c>
      <c r="S153" s="406">
        <v>0</v>
      </c>
      <c r="T153" s="406">
        <v>0</v>
      </c>
      <c r="U153" s="406">
        <v>0</v>
      </c>
      <c r="V153" s="406">
        <v>0</v>
      </c>
      <c r="W153" s="407">
        <v>0</v>
      </c>
      <c r="X153" s="406">
        <v>12</v>
      </c>
      <c r="Y153" s="406">
        <v>180</v>
      </c>
      <c r="Z153" s="418">
        <v>0</v>
      </c>
      <c r="AA153" s="406">
        <v>1</v>
      </c>
      <c r="AB153" s="406">
        <v>15</v>
      </c>
      <c r="AC153" s="418">
        <v>0</v>
      </c>
      <c r="AD153" s="406">
        <v>2</v>
      </c>
      <c r="AE153" s="406">
        <v>30</v>
      </c>
      <c r="AF153" s="418">
        <v>0</v>
      </c>
      <c r="AG153" s="419">
        <v>0</v>
      </c>
      <c r="AH153" s="419">
        <v>0</v>
      </c>
      <c r="AI153" s="418">
        <v>0</v>
      </c>
      <c r="AJ153" s="419">
        <v>9</v>
      </c>
      <c r="AK153" s="419">
        <v>135</v>
      </c>
      <c r="AL153" s="418">
        <v>0</v>
      </c>
      <c r="AM153" s="406">
        <v>9</v>
      </c>
      <c r="AN153" s="406">
        <v>135</v>
      </c>
      <c r="AO153" s="418">
        <v>0</v>
      </c>
      <c r="AP153" s="418"/>
      <c r="AQ153" s="418"/>
      <c r="AR153" s="418">
        <f t="shared" si="54"/>
        <v>9</v>
      </c>
      <c r="AS153" s="419">
        <v>0</v>
      </c>
      <c r="AT153" s="419">
        <v>0</v>
      </c>
      <c r="AU153" s="418">
        <v>0</v>
      </c>
      <c r="AV153" s="418"/>
      <c r="AW153" s="418"/>
      <c r="AX153" s="419">
        <v>9</v>
      </c>
      <c r="AY153" s="419">
        <v>135</v>
      </c>
      <c r="AZ153" s="418">
        <v>0</v>
      </c>
      <c r="BA153" s="406">
        <v>9</v>
      </c>
      <c r="BB153" s="406">
        <v>135</v>
      </c>
      <c r="BC153" s="418">
        <v>0</v>
      </c>
      <c r="BD153" s="418"/>
      <c r="BE153" s="418">
        <f t="shared" si="55"/>
        <v>18</v>
      </c>
      <c r="BF153" s="419">
        <v>0</v>
      </c>
      <c r="BG153" s="419">
        <v>0</v>
      </c>
      <c r="BH153" s="406">
        <v>0</v>
      </c>
      <c r="BI153"/>
      <c r="BJ153"/>
      <c r="BK153"/>
      <c r="BL153"/>
      <c r="BM153"/>
      <c r="BN153"/>
      <c r="BO153"/>
      <c r="BP153" s="377"/>
      <c r="BQ153" s="395">
        <f t="shared" si="47"/>
        <v>19593.600000000002</v>
      </c>
      <c r="BR153" s="395">
        <f t="shared" si="37"/>
        <v>0</v>
      </c>
      <c r="BS153" s="395">
        <f t="shared" si="48"/>
        <v>0</v>
      </c>
      <c r="BT153" s="395">
        <f t="shared" si="49"/>
        <v>0</v>
      </c>
      <c r="BU153" s="395">
        <f t="shared" si="50"/>
        <v>0</v>
      </c>
      <c r="BV153" s="395">
        <f t="shared" si="38"/>
        <v>671.58</v>
      </c>
      <c r="BW153" s="395">
        <f t="shared" si="39"/>
        <v>0</v>
      </c>
      <c r="BX153" s="395">
        <f t="shared" si="51"/>
        <v>1427.3999999999999</v>
      </c>
      <c r="BY153" s="395">
        <f t="shared" si="52"/>
        <v>56.55</v>
      </c>
      <c r="BZ153" s="395">
        <f t="shared" si="53"/>
        <v>31.2</v>
      </c>
      <c r="CA153" s="395">
        <f t="shared" si="56"/>
        <v>2018.2499999999998</v>
      </c>
      <c r="CB153" s="395">
        <f t="shared" si="57"/>
        <v>0</v>
      </c>
      <c r="CC153" s="399">
        <f t="shared" si="58"/>
        <v>23798.580000000005</v>
      </c>
    </row>
    <row r="154" spans="1:81" ht="15" hidden="1" x14ac:dyDescent="0.25">
      <c r="A154">
        <v>3303015</v>
      </c>
      <c r="B154">
        <v>3015</v>
      </c>
      <c r="C154" t="s">
        <v>327</v>
      </c>
      <c r="D154" s="406">
        <v>0</v>
      </c>
      <c r="E154" s="406">
        <v>0</v>
      </c>
      <c r="F154" s="406">
        <v>0</v>
      </c>
      <c r="G154" s="406">
        <v>9</v>
      </c>
      <c r="H154" s="406">
        <v>16</v>
      </c>
      <c r="I154" s="407">
        <v>0</v>
      </c>
      <c r="J154" s="407">
        <v>25</v>
      </c>
      <c r="K154" s="406">
        <v>0</v>
      </c>
      <c r="L154" s="406">
        <v>0</v>
      </c>
      <c r="M154" s="407">
        <v>0</v>
      </c>
      <c r="N154" s="406">
        <v>0</v>
      </c>
      <c r="O154" s="406">
        <v>0</v>
      </c>
      <c r="P154" s="406">
        <v>135</v>
      </c>
      <c r="Q154" s="406">
        <v>240</v>
      </c>
      <c r="R154" s="407">
        <v>375</v>
      </c>
      <c r="S154" s="406">
        <v>0</v>
      </c>
      <c r="T154" s="406">
        <v>0</v>
      </c>
      <c r="U154" s="406">
        <v>0</v>
      </c>
      <c r="V154" s="406">
        <v>0</v>
      </c>
      <c r="W154" s="407">
        <v>0</v>
      </c>
      <c r="X154" s="406">
        <v>1</v>
      </c>
      <c r="Y154" s="406">
        <v>15</v>
      </c>
      <c r="Z154" s="418">
        <v>0</v>
      </c>
      <c r="AA154" s="406">
        <v>9</v>
      </c>
      <c r="AB154" s="406">
        <v>135</v>
      </c>
      <c r="AC154" s="418">
        <v>0</v>
      </c>
      <c r="AD154" s="406">
        <v>3</v>
      </c>
      <c r="AE154" s="406">
        <v>45</v>
      </c>
      <c r="AF154" s="418">
        <v>0</v>
      </c>
      <c r="AG154" s="419">
        <v>0</v>
      </c>
      <c r="AH154" s="419">
        <v>0</v>
      </c>
      <c r="AI154" s="418">
        <v>0</v>
      </c>
      <c r="AJ154" s="419">
        <v>0</v>
      </c>
      <c r="AK154" s="419">
        <v>0</v>
      </c>
      <c r="AL154" s="418">
        <v>0</v>
      </c>
      <c r="AM154" s="406">
        <v>0</v>
      </c>
      <c r="AN154" s="406">
        <v>0</v>
      </c>
      <c r="AO154" s="418">
        <v>0</v>
      </c>
      <c r="AP154" s="418"/>
      <c r="AQ154" s="418"/>
      <c r="AR154" s="418">
        <f t="shared" si="54"/>
        <v>0</v>
      </c>
      <c r="AS154" s="419">
        <v>0</v>
      </c>
      <c r="AT154" s="419">
        <v>0</v>
      </c>
      <c r="AU154" s="418">
        <v>0</v>
      </c>
      <c r="AV154" s="418"/>
      <c r="AW154" s="418"/>
      <c r="AX154" s="419">
        <v>0</v>
      </c>
      <c r="AY154" s="419">
        <v>0</v>
      </c>
      <c r="AZ154" s="418">
        <v>0</v>
      </c>
      <c r="BA154" s="406">
        <v>0</v>
      </c>
      <c r="BB154" s="406">
        <v>0</v>
      </c>
      <c r="BC154" s="418">
        <v>0</v>
      </c>
      <c r="BD154" s="418"/>
      <c r="BE154" s="418">
        <f t="shared" si="55"/>
        <v>0</v>
      </c>
      <c r="BF154" s="419">
        <v>0</v>
      </c>
      <c r="BG154" s="419">
        <v>0</v>
      </c>
      <c r="BH154" s="406">
        <v>0</v>
      </c>
      <c r="BI154"/>
      <c r="BJ154"/>
      <c r="BK154"/>
      <c r="BL154"/>
      <c r="BM154"/>
      <c r="BN154"/>
      <c r="BO154"/>
      <c r="BP154" s="377"/>
      <c r="BQ154" s="395">
        <f t="shared" si="47"/>
        <v>30615</v>
      </c>
      <c r="BR154" s="395">
        <f t="shared" si="37"/>
        <v>0</v>
      </c>
      <c r="BS154" s="395">
        <f t="shared" si="48"/>
        <v>0</v>
      </c>
      <c r="BT154" s="395">
        <f t="shared" si="49"/>
        <v>0</v>
      </c>
      <c r="BU154" s="395">
        <f t="shared" si="50"/>
        <v>0</v>
      </c>
      <c r="BV154" s="395">
        <f t="shared" si="38"/>
        <v>0</v>
      </c>
      <c r="BW154" s="395">
        <f t="shared" si="39"/>
        <v>0</v>
      </c>
      <c r="BX154" s="395">
        <f t="shared" si="51"/>
        <v>118.95</v>
      </c>
      <c r="BY154" s="395">
        <f t="shared" si="52"/>
        <v>508.95</v>
      </c>
      <c r="BZ154" s="395">
        <f t="shared" si="53"/>
        <v>46.800000000000004</v>
      </c>
      <c r="CA154" s="395">
        <f t="shared" si="56"/>
        <v>0</v>
      </c>
      <c r="CB154" s="395">
        <f t="shared" si="57"/>
        <v>0</v>
      </c>
      <c r="CC154" s="399">
        <f t="shared" si="58"/>
        <v>31289.7</v>
      </c>
    </row>
    <row r="155" spans="1:81" ht="15" hidden="1" x14ac:dyDescent="0.25">
      <c r="A155">
        <v>3303302</v>
      </c>
      <c r="B155">
        <v>3302</v>
      </c>
      <c r="C155" t="s">
        <v>328</v>
      </c>
      <c r="D155" s="406">
        <v>0</v>
      </c>
      <c r="E155" s="406">
        <v>0</v>
      </c>
      <c r="F155" s="406">
        <v>0</v>
      </c>
      <c r="G155" s="406">
        <v>18</v>
      </c>
      <c r="H155" s="406">
        <v>18</v>
      </c>
      <c r="I155" s="407">
        <v>0</v>
      </c>
      <c r="J155" s="407">
        <v>36</v>
      </c>
      <c r="K155" s="406">
        <v>7</v>
      </c>
      <c r="L155" s="406">
        <v>7</v>
      </c>
      <c r="M155" s="407">
        <v>14</v>
      </c>
      <c r="N155" s="406">
        <v>0</v>
      </c>
      <c r="O155" s="406">
        <v>0</v>
      </c>
      <c r="P155" s="406">
        <v>270</v>
      </c>
      <c r="Q155" s="406">
        <v>270</v>
      </c>
      <c r="R155" s="407">
        <v>540</v>
      </c>
      <c r="S155" s="406">
        <v>0</v>
      </c>
      <c r="T155" s="406">
        <v>0</v>
      </c>
      <c r="U155" s="406">
        <v>105</v>
      </c>
      <c r="V155" s="406">
        <v>105</v>
      </c>
      <c r="W155" s="407">
        <v>210</v>
      </c>
      <c r="X155" s="406">
        <v>4</v>
      </c>
      <c r="Y155" s="406">
        <v>60</v>
      </c>
      <c r="Z155" s="418">
        <v>15</v>
      </c>
      <c r="AA155" s="406">
        <v>5</v>
      </c>
      <c r="AB155" s="406">
        <v>75</v>
      </c>
      <c r="AC155" s="418">
        <v>15</v>
      </c>
      <c r="AD155" s="406">
        <v>4</v>
      </c>
      <c r="AE155" s="406">
        <v>60</v>
      </c>
      <c r="AF155" s="418">
        <v>30</v>
      </c>
      <c r="AG155" s="419">
        <v>0</v>
      </c>
      <c r="AH155" s="419">
        <v>0</v>
      </c>
      <c r="AI155" s="418">
        <v>0</v>
      </c>
      <c r="AJ155" s="419">
        <v>8</v>
      </c>
      <c r="AK155" s="419">
        <v>120</v>
      </c>
      <c r="AL155" s="418">
        <v>15</v>
      </c>
      <c r="AM155" s="406">
        <v>8</v>
      </c>
      <c r="AN155" s="406">
        <v>120</v>
      </c>
      <c r="AO155" s="418">
        <v>15</v>
      </c>
      <c r="AP155" s="418"/>
      <c r="AQ155" s="418"/>
      <c r="AR155" s="418">
        <f t="shared" si="54"/>
        <v>8</v>
      </c>
      <c r="AS155" s="419">
        <v>0</v>
      </c>
      <c r="AT155" s="419">
        <v>0</v>
      </c>
      <c r="AU155" s="418">
        <v>0</v>
      </c>
      <c r="AV155" s="418"/>
      <c r="AW155" s="418"/>
      <c r="AX155" s="419">
        <v>8</v>
      </c>
      <c r="AY155" s="419">
        <v>120</v>
      </c>
      <c r="AZ155" s="418">
        <v>15</v>
      </c>
      <c r="BA155" s="406">
        <v>8</v>
      </c>
      <c r="BB155" s="406">
        <v>120</v>
      </c>
      <c r="BC155" s="418">
        <v>15</v>
      </c>
      <c r="BD155" s="418"/>
      <c r="BE155" s="418">
        <f t="shared" si="55"/>
        <v>16</v>
      </c>
      <c r="BF155" s="419">
        <v>0</v>
      </c>
      <c r="BG155" s="419">
        <v>0</v>
      </c>
      <c r="BH155" s="406">
        <v>0</v>
      </c>
      <c r="BI155"/>
      <c r="BJ155"/>
      <c r="BK155"/>
      <c r="BL155"/>
      <c r="BM155"/>
      <c r="BN155"/>
      <c r="BO155"/>
      <c r="BP155" s="377"/>
      <c r="BQ155" s="395">
        <f t="shared" si="47"/>
        <v>44085.599999999999</v>
      </c>
      <c r="BR155" s="395">
        <f t="shared" si="37"/>
        <v>17144.400000000001</v>
      </c>
      <c r="BS155" s="395">
        <f t="shared" si="48"/>
        <v>0</v>
      </c>
      <c r="BT155" s="395">
        <f t="shared" si="49"/>
        <v>0</v>
      </c>
      <c r="BU155" s="395">
        <f t="shared" si="50"/>
        <v>0</v>
      </c>
      <c r="BV155" s="395">
        <f t="shared" si="38"/>
        <v>522.34</v>
      </c>
      <c r="BW155" s="395">
        <f t="shared" si="39"/>
        <v>186.42</v>
      </c>
      <c r="BX155" s="395">
        <f t="shared" si="51"/>
        <v>594.75</v>
      </c>
      <c r="BY155" s="395">
        <f t="shared" si="52"/>
        <v>339.29999999999995</v>
      </c>
      <c r="BZ155" s="395">
        <f t="shared" si="53"/>
        <v>93.600000000000009</v>
      </c>
      <c r="CA155" s="395">
        <f t="shared" si="56"/>
        <v>1793.9999999999998</v>
      </c>
      <c r="CB155" s="395">
        <f t="shared" si="57"/>
        <v>0</v>
      </c>
      <c r="CC155" s="399">
        <f t="shared" si="58"/>
        <v>64760.409999999996</v>
      </c>
    </row>
    <row r="156" spans="1:81" ht="15" hidden="1" x14ac:dyDescent="0.25">
      <c r="A156">
        <v>3303306</v>
      </c>
      <c r="B156">
        <v>3306</v>
      </c>
      <c r="C156" t="s">
        <v>329</v>
      </c>
      <c r="D156" s="406">
        <v>0</v>
      </c>
      <c r="E156" s="406">
        <v>0</v>
      </c>
      <c r="F156" s="406">
        <v>0</v>
      </c>
      <c r="G156" s="406">
        <v>14</v>
      </c>
      <c r="H156" s="406">
        <v>24</v>
      </c>
      <c r="I156" s="407">
        <v>0</v>
      </c>
      <c r="J156" s="407">
        <v>38</v>
      </c>
      <c r="K156" s="406">
        <v>0</v>
      </c>
      <c r="L156" s="406">
        <v>0</v>
      </c>
      <c r="M156" s="407">
        <v>0</v>
      </c>
      <c r="N156" s="406">
        <v>0</v>
      </c>
      <c r="O156" s="406">
        <v>0</v>
      </c>
      <c r="P156" s="406">
        <v>210</v>
      </c>
      <c r="Q156" s="406">
        <v>360</v>
      </c>
      <c r="R156" s="407">
        <v>570</v>
      </c>
      <c r="S156" s="406">
        <v>0</v>
      </c>
      <c r="T156" s="406">
        <v>0</v>
      </c>
      <c r="U156" s="406">
        <v>0</v>
      </c>
      <c r="V156" s="406">
        <v>0</v>
      </c>
      <c r="W156" s="407">
        <v>0</v>
      </c>
      <c r="X156" s="406">
        <v>0</v>
      </c>
      <c r="Y156" s="406">
        <v>0</v>
      </c>
      <c r="Z156" s="418">
        <v>0</v>
      </c>
      <c r="AA156" s="406">
        <v>2</v>
      </c>
      <c r="AB156" s="406">
        <v>30</v>
      </c>
      <c r="AC156" s="418">
        <v>0</v>
      </c>
      <c r="AD156" s="406">
        <v>28</v>
      </c>
      <c r="AE156" s="406">
        <v>420</v>
      </c>
      <c r="AF156" s="418">
        <v>0</v>
      </c>
      <c r="AG156" s="419">
        <v>0</v>
      </c>
      <c r="AH156" s="419">
        <v>0</v>
      </c>
      <c r="AI156" s="418">
        <v>0</v>
      </c>
      <c r="AJ156" s="419">
        <v>7</v>
      </c>
      <c r="AK156" s="419">
        <v>105</v>
      </c>
      <c r="AL156" s="418">
        <v>0</v>
      </c>
      <c r="AM156" s="406">
        <v>7</v>
      </c>
      <c r="AN156" s="406">
        <v>105</v>
      </c>
      <c r="AO156" s="418">
        <v>0</v>
      </c>
      <c r="AP156" s="418"/>
      <c r="AQ156" s="418"/>
      <c r="AR156" s="418">
        <f t="shared" si="54"/>
        <v>7</v>
      </c>
      <c r="AS156" s="419">
        <v>0</v>
      </c>
      <c r="AT156" s="419">
        <v>0</v>
      </c>
      <c r="AU156" s="418">
        <v>0</v>
      </c>
      <c r="AV156" s="418"/>
      <c r="AW156" s="418"/>
      <c r="AX156" s="419">
        <v>0</v>
      </c>
      <c r="AY156" s="419">
        <v>0</v>
      </c>
      <c r="AZ156" s="418">
        <v>0</v>
      </c>
      <c r="BA156" s="406">
        <v>0</v>
      </c>
      <c r="BB156" s="406">
        <v>0</v>
      </c>
      <c r="BC156" s="418">
        <v>0</v>
      </c>
      <c r="BD156" s="418"/>
      <c r="BE156" s="418">
        <f t="shared" si="55"/>
        <v>0</v>
      </c>
      <c r="BF156" s="419">
        <v>0</v>
      </c>
      <c r="BG156" s="419">
        <v>0</v>
      </c>
      <c r="BH156" s="406">
        <v>0</v>
      </c>
      <c r="BI156"/>
      <c r="BJ156"/>
      <c r="BK156"/>
      <c r="BL156"/>
      <c r="BM156"/>
      <c r="BN156"/>
      <c r="BO156"/>
      <c r="BP156" s="377"/>
      <c r="BQ156" s="395">
        <f t="shared" si="47"/>
        <v>46534.8</v>
      </c>
      <c r="BR156" s="395">
        <f t="shared" si="37"/>
        <v>0</v>
      </c>
      <c r="BS156" s="395">
        <f t="shared" si="48"/>
        <v>0</v>
      </c>
      <c r="BT156" s="395">
        <f t="shared" si="49"/>
        <v>0</v>
      </c>
      <c r="BU156" s="395">
        <f t="shared" si="50"/>
        <v>0</v>
      </c>
      <c r="BV156" s="395">
        <f t="shared" si="38"/>
        <v>0</v>
      </c>
      <c r="BW156" s="395">
        <f t="shared" si="39"/>
        <v>0</v>
      </c>
      <c r="BX156" s="395">
        <f t="shared" si="51"/>
        <v>0</v>
      </c>
      <c r="BY156" s="395">
        <f t="shared" si="52"/>
        <v>113.1</v>
      </c>
      <c r="BZ156" s="395">
        <f t="shared" si="53"/>
        <v>436.8</v>
      </c>
      <c r="CA156" s="395">
        <f t="shared" si="56"/>
        <v>1569.7499999999998</v>
      </c>
      <c r="CB156" s="395">
        <f t="shared" si="57"/>
        <v>0</v>
      </c>
      <c r="CC156" s="399">
        <f t="shared" si="58"/>
        <v>48654.450000000004</v>
      </c>
    </row>
    <row r="157" spans="1:81" ht="15" hidden="1" x14ac:dyDescent="0.25">
      <c r="A157">
        <v>3303310</v>
      </c>
      <c r="B157">
        <v>3310</v>
      </c>
      <c r="C157" t="s">
        <v>330</v>
      </c>
      <c r="D157" s="406">
        <v>0</v>
      </c>
      <c r="E157" s="406">
        <v>0</v>
      </c>
      <c r="F157" s="406">
        <v>0</v>
      </c>
      <c r="G157" s="406">
        <v>14</v>
      </c>
      <c r="H157" s="406">
        <v>11</v>
      </c>
      <c r="I157" s="407">
        <v>0</v>
      </c>
      <c r="J157" s="407">
        <v>25</v>
      </c>
      <c r="K157" s="406">
        <v>1</v>
      </c>
      <c r="L157" s="406">
        <v>0</v>
      </c>
      <c r="M157" s="407">
        <v>1</v>
      </c>
      <c r="N157" s="406">
        <v>0</v>
      </c>
      <c r="O157" s="406">
        <v>0</v>
      </c>
      <c r="P157" s="406">
        <v>210</v>
      </c>
      <c r="Q157" s="406">
        <v>165</v>
      </c>
      <c r="R157" s="407">
        <v>375</v>
      </c>
      <c r="S157" s="406">
        <v>0</v>
      </c>
      <c r="T157" s="406">
        <v>0</v>
      </c>
      <c r="U157" s="406">
        <v>15</v>
      </c>
      <c r="V157" s="406">
        <v>0</v>
      </c>
      <c r="W157" s="407">
        <v>15</v>
      </c>
      <c r="X157" s="406">
        <v>18</v>
      </c>
      <c r="Y157" s="406">
        <v>270</v>
      </c>
      <c r="Z157" s="418">
        <v>15</v>
      </c>
      <c r="AA157" s="406">
        <v>2</v>
      </c>
      <c r="AB157" s="406">
        <v>30</v>
      </c>
      <c r="AC157" s="418">
        <v>0</v>
      </c>
      <c r="AD157" s="406">
        <v>1</v>
      </c>
      <c r="AE157" s="406">
        <v>15</v>
      </c>
      <c r="AF157" s="418">
        <v>0</v>
      </c>
      <c r="AG157" s="419">
        <v>0</v>
      </c>
      <c r="AH157" s="419">
        <v>0</v>
      </c>
      <c r="AI157" s="418">
        <v>0</v>
      </c>
      <c r="AJ157" s="419">
        <v>13</v>
      </c>
      <c r="AK157" s="419">
        <v>195</v>
      </c>
      <c r="AL157" s="418">
        <v>15</v>
      </c>
      <c r="AM157" s="406">
        <v>13</v>
      </c>
      <c r="AN157" s="406">
        <v>195</v>
      </c>
      <c r="AO157" s="418">
        <v>15</v>
      </c>
      <c r="AP157" s="418"/>
      <c r="AQ157" s="418"/>
      <c r="AR157" s="418">
        <f t="shared" si="54"/>
        <v>13</v>
      </c>
      <c r="AS157" s="419">
        <v>0</v>
      </c>
      <c r="AT157" s="419">
        <v>0</v>
      </c>
      <c r="AU157" s="418">
        <v>0</v>
      </c>
      <c r="AV157" s="418"/>
      <c r="AW157" s="418"/>
      <c r="AX157" s="419">
        <v>13</v>
      </c>
      <c r="AY157" s="419">
        <v>195</v>
      </c>
      <c r="AZ157" s="418">
        <v>15</v>
      </c>
      <c r="BA157" s="406">
        <v>13</v>
      </c>
      <c r="BB157" s="406">
        <v>195</v>
      </c>
      <c r="BC157" s="418">
        <v>15</v>
      </c>
      <c r="BD157" s="418"/>
      <c r="BE157" s="418">
        <f t="shared" si="55"/>
        <v>26</v>
      </c>
      <c r="BF157" s="419">
        <v>0</v>
      </c>
      <c r="BG157" s="419">
        <v>0</v>
      </c>
      <c r="BH157" s="406">
        <v>0</v>
      </c>
      <c r="BI157"/>
      <c r="BJ157"/>
      <c r="BK157"/>
      <c r="BL157"/>
      <c r="BM157"/>
      <c r="BN157"/>
      <c r="BO157"/>
      <c r="BP157" s="377"/>
      <c r="BQ157" s="395">
        <f t="shared" si="47"/>
        <v>30615</v>
      </c>
      <c r="BR157" s="395">
        <f t="shared" si="37"/>
        <v>1224.6000000000001</v>
      </c>
      <c r="BS157" s="395">
        <f t="shared" si="48"/>
        <v>0</v>
      </c>
      <c r="BT157" s="395">
        <f t="shared" si="49"/>
        <v>0</v>
      </c>
      <c r="BU157" s="395">
        <f t="shared" si="50"/>
        <v>0</v>
      </c>
      <c r="BV157" s="395">
        <f t="shared" si="38"/>
        <v>895.44</v>
      </c>
      <c r="BW157" s="395">
        <f t="shared" si="39"/>
        <v>186.42</v>
      </c>
      <c r="BX157" s="395">
        <f t="shared" si="51"/>
        <v>2260.0499999999997</v>
      </c>
      <c r="BY157" s="395">
        <f t="shared" si="52"/>
        <v>113.1</v>
      </c>
      <c r="BZ157" s="395">
        <f t="shared" si="53"/>
        <v>15.6</v>
      </c>
      <c r="CA157" s="395">
        <f t="shared" si="56"/>
        <v>2915.25</v>
      </c>
      <c r="CB157" s="395">
        <f t="shared" si="57"/>
        <v>0</v>
      </c>
      <c r="CC157" s="399">
        <f t="shared" si="58"/>
        <v>38225.46</v>
      </c>
    </row>
    <row r="158" spans="1:81" ht="15" hidden="1" x14ac:dyDescent="0.25">
      <c r="A158">
        <v>3303311</v>
      </c>
      <c r="B158">
        <v>3311</v>
      </c>
      <c r="C158" t="s">
        <v>331</v>
      </c>
      <c r="D158" s="406">
        <v>0</v>
      </c>
      <c r="E158" s="406">
        <v>0</v>
      </c>
      <c r="F158" s="406">
        <v>0</v>
      </c>
      <c r="G158" s="406">
        <v>25</v>
      </c>
      <c r="H158" s="406">
        <v>22</v>
      </c>
      <c r="I158" s="407">
        <v>0</v>
      </c>
      <c r="J158" s="407">
        <v>47</v>
      </c>
      <c r="K158" s="406">
        <v>0</v>
      </c>
      <c r="L158" s="406">
        <v>3</v>
      </c>
      <c r="M158" s="407">
        <v>3</v>
      </c>
      <c r="N158" s="406">
        <v>0</v>
      </c>
      <c r="O158" s="406">
        <v>0</v>
      </c>
      <c r="P158" s="406">
        <v>375</v>
      </c>
      <c r="Q158" s="406">
        <v>324</v>
      </c>
      <c r="R158" s="407">
        <v>699</v>
      </c>
      <c r="S158" s="406">
        <v>0</v>
      </c>
      <c r="T158" s="406">
        <v>0</v>
      </c>
      <c r="U158" s="406">
        <v>0</v>
      </c>
      <c r="V158" s="406">
        <v>45</v>
      </c>
      <c r="W158" s="407">
        <v>45</v>
      </c>
      <c r="X158" s="406">
        <v>32</v>
      </c>
      <c r="Y158" s="406">
        <v>477</v>
      </c>
      <c r="Z158" s="418">
        <v>30</v>
      </c>
      <c r="AA158" s="406">
        <v>9</v>
      </c>
      <c r="AB158" s="406">
        <v>132</v>
      </c>
      <c r="AC158" s="418">
        <v>0</v>
      </c>
      <c r="AD158" s="406">
        <v>1</v>
      </c>
      <c r="AE158" s="406">
        <v>15</v>
      </c>
      <c r="AF158" s="418">
        <v>0</v>
      </c>
      <c r="AG158" s="419">
        <v>0</v>
      </c>
      <c r="AH158" s="419">
        <v>0</v>
      </c>
      <c r="AI158" s="418">
        <v>0</v>
      </c>
      <c r="AJ158" s="419">
        <v>18</v>
      </c>
      <c r="AK158" s="419">
        <v>267</v>
      </c>
      <c r="AL158" s="418">
        <v>0</v>
      </c>
      <c r="AM158" s="406">
        <v>18</v>
      </c>
      <c r="AN158" s="406">
        <v>267</v>
      </c>
      <c r="AO158" s="418">
        <v>0</v>
      </c>
      <c r="AP158" s="418"/>
      <c r="AQ158" s="418"/>
      <c r="AR158" s="418">
        <f t="shared" si="54"/>
        <v>18</v>
      </c>
      <c r="AS158" s="419">
        <v>0</v>
      </c>
      <c r="AT158" s="419">
        <v>0</v>
      </c>
      <c r="AU158" s="418">
        <v>0</v>
      </c>
      <c r="AV158" s="418"/>
      <c r="AW158" s="418"/>
      <c r="AX158" s="419">
        <v>18</v>
      </c>
      <c r="AY158" s="419">
        <v>267</v>
      </c>
      <c r="AZ158" s="418">
        <v>0</v>
      </c>
      <c r="BA158" s="406">
        <v>18</v>
      </c>
      <c r="BB158" s="406">
        <v>267</v>
      </c>
      <c r="BC158" s="418">
        <v>0</v>
      </c>
      <c r="BD158" s="418"/>
      <c r="BE158" s="418">
        <f t="shared" si="55"/>
        <v>36</v>
      </c>
      <c r="BF158" s="419">
        <v>0</v>
      </c>
      <c r="BG158" s="419">
        <v>0</v>
      </c>
      <c r="BH158" s="406">
        <v>0</v>
      </c>
      <c r="BI158"/>
      <c r="BJ158"/>
      <c r="BK158"/>
      <c r="BL158"/>
      <c r="BM158"/>
      <c r="BN158"/>
      <c r="BO158"/>
      <c r="BP158" s="377"/>
      <c r="BQ158" s="395">
        <f t="shared" si="47"/>
        <v>57066.36</v>
      </c>
      <c r="BR158" s="395">
        <f t="shared" si="37"/>
        <v>3673.8</v>
      </c>
      <c r="BS158" s="395">
        <f t="shared" si="48"/>
        <v>0</v>
      </c>
      <c r="BT158" s="395">
        <f t="shared" si="49"/>
        <v>0</v>
      </c>
      <c r="BU158" s="395">
        <f t="shared" si="50"/>
        <v>0</v>
      </c>
      <c r="BV158" s="395">
        <f t="shared" si="38"/>
        <v>1328.2360000000001</v>
      </c>
      <c r="BW158" s="395">
        <f t="shared" si="39"/>
        <v>0</v>
      </c>
      <c r="BX158" s="395">
        <f t="shared" si="51"/>
        <v>4020.5099999999998</v>
      </c>
      <c r="BY158" s="395">
        <f t="shared" si="52"/>
        <v>497.64</v>
      </c>
      <c r="BZ158" s="395">
        <f t="shared" si="53"/>
        <v>15.6</v>
      </c>
      <c r="CA158" s="395">
        <f t="shared" si="56"/>
        <v>3991.6499999999996</v>
      </c>
      <c r="CB158" s="395">
        <f t="shared" si="57"/>
        <v>0</v>
      </c>
      <c r="CC158" s="399">
        <f t="shared" si="58"/>
        <v>70593.796000000002</v>
      </c>
    </row>
    <row r="159" spans="1:81" ht="15" hidden="1" x14ac:dyDescent="0.25">
      <c r="A159">
        <v>3303314</v>
      </c>
      <c r="B159">
        <v>3314</v>
      </c>
      <c r="C159" t="s">
        <v>332</v>
      </c>
      <c r="D159" s="406">
        <v>0</v>
      </c>
      <c r="E159" s="406">
        <v>0</v>
      </c>
      <c r="F159" s="406">
        <v>0</v>
      </c>
      <c r="G159" s="406">
        <v>3</v>
      </c>
      <c r="H159" s="406">
        <v>23</v>
      </c>
      <c r="I159" s="407">
        <v>0</v>
      </c>
      <c r="J159" s="407">
        <v>26</v>
      </c>
      <c r="K159" s="406">
        <v>0</v>
      </c>
      <c r="L159" s="406">
        <v>3</v>
      </c>
      <c r="M159" s="407">
        <v>3</v>
      </c>
      <c r="N159" s="406">
        <v>0</v>
      </c>
      <c r="O159" s="406">
        <v>0</v>
      </c>
      <c r="P159" s="406">
        <v>45</v>
      </c>
      <c r="Q159" s="406">
        <v>345</v>
      </c>
      <c r="R159" s="407">
        <v>390</v>
      </c>
      <c r="S159" s="406">
        <v>0</v>
      </c>
      <c r="T159" s="406">
        <v>0</v>
      </c>
      <c r="U159" s="406">
        <v>0</v>
      </c>
      <c r="V159" s="406">
        <v>45</v>
      </c>
      <c r="W159" s="407">
        <v>45</v>
      </c>
      <c r="X159" s="406">
        <v>13</v>
      </c>
      <c r="Y159" s="406">
        <v>195</v>
      </c>
      <c r="Z159" s="418">
        <v>30</v>
      </c>
      <c r="AA159" s="406">
        <v>1</v>
      </c>
      <c r="AB159" s="406">
        <v>15</v>
      </c>
      <c r="AC159" s="418">
        <v>0</v>
      </c>
      <c r="AD159" s="406">
        <v>3</v>
      </c>
      <c r="AE159" s="406">
        <v>45</v>
      </c>
      <c r="AF159" s="418">
        <v>15</v>
      </c>
      <c r="AG159" s="419">
        <v>0</v>
      </c>
      <c r="AH159" s="419">
        <v>0</v>
      </c>
      <c r="AI159" s="418">
        <v>0</v>
      </c>
      <c r="AJ159" s="419">
        <v>8</v>
      </c>
      <c r="AK159" s="419">
        <v>120</v>
      </c>
      <c r="AL159" s="418">
        <v>0</v>
      </c>
      <c r="AM159" s="406">
        <v>8</v>
      </c>
      <c r="AN159" s="406">
        <v>120</v>
      </c>
      <c r="AO159" s="418">
        <v>0</v>
      </c>
      <c r="AP159" s="418"/>
      <c r="AQ159" s="418"/>
      <c r="AR159" s="418">
        <f t="shared" si="54"/>
        <v>8</v>
      </c>
      <c r="AS159" s="419">
        <v>0</v>
      </c>
      <c r="AT159" s="419">
        <v>0</v>
      </c>
      <c r="AU159" s="418">
        <v>0</v>
      </c>
      <c r="AV159" s="418"/>
      <c r="AW159" s="418"/>
      <c r="AX159" s="419">
        <v>8</v>
      </c>
      <c r="AY159" s="419">
        <v>120</v>
      </c>
      <c r="AZ159" s="418">
        <v>0</v>
      </c>
      <c r="BA159" s="406">
        <v>8</v>
      </c>
      <c r="BB159" s="406">
        <v>120</v>
      </c>
      <c r="BC159" s="418">
        <v>0</v>
      </c>
      <c r="BD159" s="418"/>
      <c r="BE159" s="418">
        <f t="shared" si="55"/>
        <v>16</v>
      </c>
      <c r="BF159" s="419">
        <v>0</v>
      </c>
      <c r="BG159" s="419">
        <v>0</v>
      </c>
      <c r="BH159" s="406">
        <v>0</v>
      </c>
      <c r="BI159"/>
      <c r="BJ159"/>
      <c r="BK159"/>
      <c r="BL159"/>
      <c r="BM159"/>
      <c r="BN159"/>
      <c r="BO159"/>
      <c r="BP159" s="377"/>
      <c r="BQ159" s="395">
        <f t="shared" si="47"/>
        <v>31839.600000000002</v>
      </c>
      <c r="BR159" s="395">
        <f t="shared" si="37"/>
        <v>3673.8</v>
      </c>
      <c r="BS159" s="395">
        <f t="shared" si="48"/>
        <v>0</v>
      </c>
      <c r="BT159" s="395">
        <f t="shared" si="49"/>
        <v>0</v>
      </c>
      <c r="BU159" s="395">
        <f t="shared" si="50"/>
        <v>0</v>
      </c>
      <c r="BV159" s="395">
        <f t="shared" si="38"/>
        <v>596.96</v>
      </c>
      <c r="BW159" s="395">
        <f t="shared" si="39"/>
        <v>0</v>
      </c>
      <c r="BX159" s="395">
        <f t="shared" si="51"/>
        <v>1784.25</v>
      </c>
      <c r="BY159" s="395">
        <f t="shared" si="52"/>
        <v>56.55</v>
      </c>
      <c r="BZ159" s="395">
        <f t="shared" si="53"/>
        <v>62.4</v>
      </c>
      <c r="CA159" s="395">
        <f t="shared" si="56"/>
        <v>1793.9999999999998</v>
      </c>
      <c r="CB159" s="395">
        <f t="shared" si="57"/>
        <v>0</v>
      </c>
      <c r="CC159" s="399">
        <f t="shared" si="58"/>
        <v>39807.560000000005</v>
      </c>
    </row>
    <row r="160" spans="1:81" ht="15" hidden="1" x14ac:dyDescent="0.25">
      <c r="A160">
        <v>3303317</v>
      </c>
      <c r="B160">
        <v>3317</v>
      </c>
      <c r="C160" t="s">
        <v>333</v>
      </c>
      <c r="D160" s="406">
        <v>0</v>
      </c>
      <c r="E160" s="406">
        <v>0</v>
      </c>
      <c r="F160" s="406">
        <v>0</v>
      </c>
      <c r="G160" s="406">
        <v>10</v>
      </c>
      <c r="H160" s="406">
        <v>16</v>
      </c>
      <c r="I160" s="407">
        <v>0</v>
      </c>
      <c r="J160" s="407">
        <v>26</v>
      </c>
      <c r="K160" s="406">
        <v>0</v>
      </c>
      <c r="L160" s="406">
        <v>2</v>
      </c>
      <c r="M160" s="407">
        <v>2</v>
      </c>
      <c r="N160" s="406">
        <v>0</v>
      </c>
      <c r="O160" s="406">
        <v>0</v>
      </c>
      <c r="P160" s="406">
        <v>150</v>
      </c>
      <c r="Q160" s="406">
        <v>240</v>
      </c>
      <c r="R160" s="407">
        <v>390</v>
      </c>
      <c r="S160" s="406">
        <v>0</v>
      </c>
      <c r="T160" s="406">
        <v>0</v>
      </c>
      <c r="U160" s="406">
        <v>0</v>
      </c>
      <c r="V160" s="406">
        <v>30</v>
      </c>
      <c r="W160" s="407">
        <v>30</v>
      </c>
      <c r="X160" s="406">
        <v>1</v>
      </c>
      <c r="Y160" s="406">
        <v>15</v>
      </c>
      <c r="Z160" s="418">
        <v>0</v>
      </c>
      <c r="AA160" s="406">
        <v>1</v>
      </c>
      <c r="AB160" s="406">
        <v>15</v>
      </c>
      <c r="AC160" s="418">
        <v>0</v>
      </c>
      <c r="AD160" s="406">
        <v>14</v>
      </c>
      <c r="AE160" s="406">
        <v>210</v>
      </c>
      <c r="AF160" s="418">
        <v>30</v>
      </c>
      <c r="AG160" s="419">
        <v>0</v>
      </c>
      <c r="AH160" s="419">
        <v>0</v>
      </c>
      <c r="AI160" s="418">
        <v>0</v>
      </c>
      <c r="AJ160" s="419">
        <v>14</v>
      </c>
      <c r="AK160" s="419">
        <v>210</v>
      </c>
      <c r="AL160" s="418">
        <v>0</v>
      </c>
      <c r="AM160" s="406">
        <v>14</v>
      </c>
      <c r="AN160" s="406">
        <v>210</v>
      </c>
      <c r="AO160" s="418">
        <v>0</v>
      </c>
      <c r="AP160" s="418"/>
      <c r="AQ160" s="418"/>
      <c r="AR160" s="418">
        <f t="shared" si="54"/>
        <v>14</v>
      </c>
      <c r="AS160" s="419">
        <v>0</v>
      </c>
      <c r="AT160" s="419">
        <v>0</v>
      </c>
      <c r="AU160" s="418">
        <v>0</v>
      </c>
      <c r="AV160" s="418"/>
      <c r="AW160" s="418"/>
      <c r="AX160" s="419">
        <v>14</v>
      </c>
      <c r="AY160" s="419">
        <v>210</v>
      </c>
      <c r="AZ160" s="418">
        <v>0</v>
      </c>
      <c r="BA160" s="406">
        <v>14</v>
      </c>
      <c r="BB160" s="406">
        <v>210</v>
      </c>
      <c r="BC160" s="418">
        <v>0</v>
      </c>
      <c r="BD160" s="418"/>
      <c r="BE160" s="418">
        <f t="shared" si="55"/>
        <v>28</v>
      </c>
      <c r="BF160" s="419">
        <v>0</v>
      </c>
      <c r="BG160" s="419">
        <v>0</v>
      </c>
      <c r="BH160" s="406">
        <v>0</v>
      </c>
      <c r="BI160"/>
      <c r="BJ160"/>
      <c r="BK160"/>
      <c r="BL160"/>
      <c r="BM160"/>
      <c r="BN160"/>
      <c r="BO160"/>
      <c r="BP160" s="377"/>
      <c r="BQ160" s="395">
        <f t="shared" si="47"/>
        <v>31839.600000000002</v>
      </c>
      <c r="BR160" s="395">
        <f t="shared" ref="BR160:BR200" si="59">(W160+BJ160)*$BQ$1*$BQ$3</f>
        <v>2449.2000000000003</v>
      </c>
      <c r="BS160" s="395">
        <f t="shared" si="48"/>
        <v>0</v>
      </c>
      <c r="BT160" s="395">
        <f t="shared" si="49"/>
        <v>0</v>
      </c>
      <c r="BU160" s="395">
        <f t="shared" si="50"/>
        <v>0</v>
      </c>
      <c r="BV160" s="395">
        <f t="shared" ref="BV160:BV200" si="60">((BB160-BC160)/15)*$BQ$1*BV$3+BL160</f>
        <v>1044.68</v>
      </c>
      <c r="BW160" s="395">
        <f t="shared" ref="BW160:BW200" si="61">(BC160/15)*$BQ$1*BW$3</f>
        <v>0</v>
      </c>
      <c r="BX160" s="395">
        <f t="shared" si="51"/>
        <v>118.95</v>
      </c>
      <c r="BY160" s="395">
        <f t="shared" si="52"/>
        <v>56.55</v>
      </c>
      <c r="BZ160" s="395">
        <f t="shared" si="53"/>
        <v>249.6</v>
      </c>
      <c r="CA160" s="395">
        <f t="shared" si="56"/>
        <v>3139.4999999999995</v>
      </c>
      <c r="CB160" s="395">
        <f t="shared" si="57"/>
        <v>0</v>
      </c>
      <c r="CC160" s="399">
        <f t="shared" si="58"/>
        <v>38898.080000000002</v>
      </c>
    </row>
    <row r="161" spans="1:81" ht="15" hidden="1" x14ac:dyDescent="0.25">
      <c r="A161">
        <v>3303319</v>
      </c>
      <c r="B161">
        <v>3319</v>
      </c>
      <c r="C161" t="s">
        <v>334</v>
      </c>
      <c r="D161" s="406">
        <v>0</v>
      </c>
      <c r="E161" s="406">
        <v>0</v>
      </c>
      <c r="F161" s="406">
        <v>0</v>
      </c>
      <c r="G161" s="406">
        <v>11</v>
      </c>
      <c r="H161" s="406">
        <v>24</v>
      </c>
      <c r="I161" s="407">
        <v>0</v>
      </c>
      <c r="J161" s="407">
        <v>35</v>
      </c>
      <c r="K161" s="406">
        <v>2</v>
      </c>
      <c r="L161" s="406">
        <v>8</v>
      </c>
      <c r="M161" s="407">
        <v>10</v>
      </c>
      <c r="N161" s="406">
        <v>0</v>
      </c>
      <c r="O161" s="406">
        <v>0</v>
      </c>
      <c r="P161" s="406">
        <v>165</v>
      </c>
      <c r="Q161" s="406">
        <v>360</v>
      </c>
      <c r="R161" s="407">
        <v>525</v>
      </c>
      <c r="S161" s="406">
        <v>0</v>
      </c>
      <c r="T161" s="406">
        <v>0</v>
      </c>
      <c r="U161" s="406">
        <v>30</v>
      </c>
      <c r="V161" s="406">
        <v>120</v>
      </c>
      <c r="W161" s="407">
        <v>150</v>
      </c>
      <c r="X161" s="406">
        <v>10</v>
      </c>
      <c r="Y161" s="406">
        <v>150</v>
      </c>
      <c r="Z161" s="418">
        <v>30</v>
      </c>
      <c r="AA161" s="406">
        <v>15</v>
      </c>
      <c r="AB161" s="406">
        <v>225</v>
      </c>
      <c r="AC161" s="418">
        <v>90</v>
      </c>
      <c r="AD161" s="406">
        <v>2</v>
      </c>
      <c r="AE161" s="406">
        <v>30</v>
      </c>
      <c r="AF161" s="418">
        <v>0</v>
      </c>
      <c r="AG161" s="419">
        <v>0</v>
      </c>
      <c r="AH161" s="419">
        <v>0</v>
      </c>
      <c r="AI161" s="418">
        <v>0</v>
      </c>
      <c r="AJ161" s="419">
        <v>20</v>
      </c>
      <c r="AK161" s="419">
        <v>300</v>
      </c>
      <c r="AL161" s="418">
        <v>75</v>
      </c>
      <c r="AM161" s="406">
        <v>20</v>
      </c>
      <c r="AN161" s="406">
        <v>300</v>
      </c>
      <c r="AO161" s="418">
        <v>75</v>
      </c>
      <c r="AP161" s="418"/>
      <c r="AQ161" s="418"/>
      <c r="AR161" s="418">
        <f t="shared" si="54"/>
        <v>20</v>
      </c>
      <c r="AS161" s="419">
        <v>0</v>
      </c>
      <c r="AT161" s="419">
        <v>0</v>
      </c>
      <c r="AU161" s="418">
        <v>0</v>
      </c>
      <c r="AV161" s="418"/>
      <c r="AW161" s="418"/>
      <c r="AX161" s="419">
        <v>20</v>
      </c>
      <c r="AY161" s="419">
        <v>300</v>
      </c>
      <c r="AZ161" s="418">
        <v>75</v>
      </c>
      <c r="BA161" s="406">
        <v>20</v>
      </c>
      <c r="BB161" s="406">
        <v>300</v>
      </c>
      <c r="BC161" s="418">
        <v>75</v>
      </c>
      <c r="BD161" s="418"/>
      <c r="BE161" s="418">
        <f t="shared" si="55"/>
        <v>40</v>
      </c>
      <c r="BF161" s="419">
        <v>0</v>
      </c>
      <c r="BG161" s="419">
        <v>0</v>
      </c>
      <c r="BH161" s="406">
        <v>0</v>
      </c>
      <c r="BI161"/>
      <c r="BJ161"/>
      <c r="BK161"/>
      <c r="BL161"/>
      <c r="BM161"/>
      <c r="BN161"/>
      <c r="BO161"/>
      <c r="BP161" s="377"/>
      <c r="BQ161" s="395">
        <f t="shared" si="47"/>
        <v>42861</v>
      </c>
      <c r="BR161" s="395">
        <f t="shared" si="59"/>
        <v>12246</v>
      </c>
      <c r="BS161" s="395">
        <f t="shared" si="48"/>
        <v>0</v>
      </c>
      <c r="BT161" s="395">
        <f t="shared" si="49"/>
        <v>0</v>
      </c>
      <c r="BU161" s="395">
        <f t="shared" si="50"/>
        <v>0</v>
      </c>
      <c r="BV161" s="395">
        <f t="shared" si="60"/>
        <v>1119.3</v>
      </c>
      <c r="BW161" s="395">
        <f t="shared" si="61"/>
        <v>932.1</v>
      </c>
      <c r="BX161" s="395">
        <f t="shared" si="51"/>
        <v>1427.3999999999999</v>
      </c>
      <c r="BY161" s="395">
        <f t="shared" si="52"/>
        <v>1187.55</v>
      </c>
      <c r="BZ161" s="395">
        <f t="shared" si="53"/>
        <v>31.2</v>
      </c>
      <c r="CA161" s="395">
        <f t="shared" si="56"/>
        <v>4485</v>
      </c>
      <c r="CB161" s="395">
        <f t="shared" si="57"/>
        <v>0</v>
      </c>
      <c r="CC161" s="399">
        <f t="shared" si="58"/>
        <v>64289.55</v>
      </c>
    </row>
    <row r="162" spans="1:81" ht="15" hidden="1" x14ac:dyDescent="0.25">
      <c r="A162">
        <v>3303322</v>
      </c>
      <c r="B162">
        <v>3322</v>
      </c>
      <c r="C162" t="s">
        <v>335</v>
      </c>
      <c r="D162" s="406">
        <v>0</v>
      </c>
      <c r="E162" s="406">
        <v>0</v>
      </c>
      <c r="F162" s="406">
        <v>0</v>
      </c>
      <c r="G162" s="406">
        <v>18</v>
      </c>
      <c r="H162" s="406">
        <v>9</v>
      </c>
      <c r="I162" s="407">
        <v>0</v>
      </c>
      <c r="J162" s="407">
        <v>27</v>
      </c>
      <c r="K162" s="406">
        <v>7</v>
      </c>
      <c r="L162" s="406">
        <v>4</v>
      </c>
      <c r="M162" s="407">
        <v>11</v>
      </c>
      <c r="N162" s="406">
        <v>0</v>
      </c>
      <c r="O162" s="406">
        <v>0</v>
      </c>
      <c r="P162" s="406">
        <v>270</v>
      </c>
      <c r="Q162" s="406">
        <v>135</v>
      </c>
      <c r="R162" s="407">
        <v>405</v>
      </c>
      <c r="S162" s="406">
        <v>0</v>
      </c>
      <c r="T162" s="406">
        <v>0</v>
      </c>
      <c r="U162" s="406">
        <v>105</v>
      </c>
      <c r="V162" s="406">
        <v>60</v>
      </c>
      <c r="W162" s="407">
        <v>165</v>
      </c>
      <c r="X162" s="406">
        <v>5</v>
      </c>
      <c r="Y162" s="406">
        <v>75</v>
      </c>
      <c r="Z162" s="418">
        <v>30</v>
      </c>
      <c r="AA162" s="406">
        <v>2</v>
      </c>
      <c r="AB162" s="406">
        <v>30</v>
      </c>
      <c r="AC162" s="418">
        <v>0</v>
      </c>
      <c r="AD162" s="406">
        <v>1</v>
      </c>
      <c r="AE162" s="406">
        <v>15</v>
      </c>
      <c r="AF162" s="418">
        <v>0</v>
      </c>
      <c r="AG162" s="419">
        <v>0</v>
      </c>
      <c r="AH162" s="419">
        <v>0</v>
      </c>
      <c r="AI162" s="418">
        <v>0</v>
      </c>
      <c r="AJ162" s="419">
        <v>7</v>
      </c>
      <c r="AK162" s="419">
        <v>105</v>
      </c>
      <c r="AL162" s="418">
        <v>15</v>
      </c>
      <c r="AM162" s="406">
        <v>7</v>
      </c>
      <c r="AN162" s="406">
        <v>105</v>
      </c>
      <c r="AO162" s="418">
        <v>15</v>
      </c>
      <c r="AP162" s="418"/>
      <c r="AQ162" s="418"/>
      <c r="AR162" s="418">
        <f t="shared" si="54"/>
        <v>7</v>
      </c>
      <c r="AS162" s="419">
        <v>0</v>
      </c>
      <c r="AT162" s="419">
        <v>0</v>
      </c>
      <c r="AU162" s="418">
        <v>0</v>
      </c>
      <c r="AV162" s="418"/>
      <c r="AW162" s="418"/>
      <c r="AX162" s="419">
        <v>0</v>
      </c>
      <c r="AY162" s="419">
        <v>0</v>
      </c>
      <c r="AZ162" s="418">
        <v>0</v>
      </c>
      <c r="BA162" s="406">
        <v>0</v>
      </c>
      <c r="BB162" s="406">
        <v>0</v>
      </c>
      <c r="BC162" s="418">
        <v>0</v>
      </c>
      <c r="BD162" s="418"/>
      <c r="BE162" s="418">
        <f t="shared" si="55"/>
        <v>0</v>
      </c>
      <c r="BF162" s="419">
        <v>0</v>
      </c>
      <c r="BG162" s="419">
        <v>0</v>
      </c>
      <c r="BH162" s="406">
        <v>0</v>
      </c>
      <c r="BI162"/>
      <c r="BJ162"/>
      <c r="BK162"/>
      <c r="BL162"/>
      <c r="BM162"/>
      <c r="BN162"/>
      <c r="BO162"/>
      <c r="BP162" s="377"/>
      <c r="BQ162" s="395">
        <f t="shared" si="47"/>
        <v>33064.200000000004</v>
      </c>
      <c r="BR162" s="395">
        <f t="shared" si="59"/>
        <v>13470.6</v>
      </c>
      <c r="BS162" s="395">
        <f t="shared" si="48"/>
        <v>0</v>
      </c>
      <c r="BT162" s="395">
        <f t="shared" si="49"/>
        <v>0</v>
      </c>
      <c r="BU162" s="395">
        <f t="shared" si="50"/>
        <v>0</v>
      </c>
      <c r="BV162" s="395">
        <f t="shared" si="60"/>
        <v>0</v>
      </c>
      <c r="BW162" s="395">
        <f t="shared" si="61"/>
        <v>0</v>
      </c>
      <c r="BX162" s="395">
        <f t="shared" si="51"/>
        <v>832.65</v>
      </c>
      <c r="BY162" s="395">
        <f t="shared" si="52"/>
        <v>113.1</v>
      </c>
      <c r="BZ162" s="395">
        <f t="shared" si="53"/>
        <v>15.6</v>
      </c>
      <c r="CA162" s="395">
        <f t="shared" si="56"/>
        <v>1569.7499999999998</v>
      </c>
      <c r="CB162" s="395">
        <f t="shared" si="57"/>
        <v>0</v>
      </c>
      <c r="CC162" s="399">
        <f t="shared" si="58"/>
        <v>49065.9</v>
      </c>
    </row>
    <row r="163" spans="1:81" ht="15" hidden="1" x14ac:dyDescent="0.25">
      <c r="A163">
        <v>3303323</v>
      </c>
      <c r="B163">
        <v>3323</v>
      </c>
      <c r="C163" t="s">
        <v>336</v>
      </c>
      <c r="D163" s="406">
        <v>0</v>
      </c>
      <c r="E163" s="406">
        <v>0</v>
      </c>
      <c r="F163" s="406">
        <v>0</v>
      </c>
      <c r="G163" s="406">
        <v>5</v>
      </c>
      <c r="H163" s="406">
        <v>11</v>
      </c>
      <c r="I163" s="407">
        <v>0</v>
      </c>
      <c r="J163" s="407">
        <v>16</v>
      </c>
      <c r="K163" s="406">
        <v>0</v>
      </c>
      <c r="L163" s="406">
        <v>0</v>
      </c>
      <c r="M163" s="407">
        <v>0</v>
      </c>
      <c r="N163" s="406">
        <v>0</v>
      </c>
      <c r="O163" s="406">
        <v>0</v>
      </c>
      <c r="P163" s="406">
        <v>75</v>
      </c>
      <c r="Q163" s="406">
        <v>165</v>
      </c>
      <c r="R163" s="407">
        <v>240</v>
      </c>
      <c r="S163" s="406">
        <v>0</v>
      </c>
      <c r="T163" s="406">
        <v>0</v>
      </c>
      <c r="U163" s="406">
        <v>0</v>
      </c>
      <c r="V163" s="406">
        <v>0</v>
      </c>
      <c r="W163" s="407">
        <v>0</v>
      </c>
      <c r="X163" s="406">
        <v>6</v>
      </c>
      <c r="Y163" s="406">
        <v>90</v>
      </c>
      <c r="Z163" s="418">
        <v>0</v>
      </c>
      <c r="AA163" s="406">
        <v>0</v>
      </c>
      <c r="AB163" s="406">
        <v>0</v>
      </c>
      <c r="AC163" s="418">
        <v>0</v>
      </c>
      <c r="AD163" s="406">
        <v>3</v>
      </c>
      <c r="AE163" s="406">
        <v>45</v>
      </c>
      <c r="AF163" s="418">
        <v>0</v>
      </c>
      <c r="AG163" s="419">
        <v>0</v>
      </c>
      <c r="AH163" s="419">
        <v>0</v>
      </c>
      <c r="AI163" s="418">
        <v>0</v>
      </c>
      <c r="AJ163" s="419">
        <v>7</v>
      </c>
      <c r="AK163" s="419">
        <v>105</v>
      </c>
      <c r="AL163" s="418">
        <v>0</v>
      </c>
      <c r="AM163" s="406">
        <v>7</v>
      </c>
      <c r="AN163" s="406">
        <v>105</v>
      </c>
      <c r="AO163" s="418">
        <v>0</v>
      </c>
      <c r="AP163" s="418"/>
      <c r="AQ163" s="418"/>
      <c r="AR163" s="418">
        <f t="shared" si="54"/>
        <v>7</v>
      </c>
      <c r="AS163" s="419">
        <v>0</v>
      </c>
      <c r="AT163" s="419">
        <v>0</v>
      </c>
      <c r="AU163" s="418">
        <v>0</v>
      </c>
      <c r="AV163" s="418"/>
      <c r="AW163" s="418"/>
      <c r="AX163" s="419">
        <v>0</v>
      </c>
      <c r="AY163" s="419">
        <v>0</v>
      </c>
      <c r="AZ163" s="418">
        <v>0</v>
      </c>
      <c r="BA163" s="406">
        <v>0</v>
      </c>
      <c r="BB163" s="406">
        <v>0</v>
      </c>
      <c r="BC163" s="418">
        <v>0</v>
      </c>
      <c r="BD163" s="418"/>
      <c r="BE163" s="418">
        <f t="shared" si="55"/>
        <v>0</v>
      </c>
      <c r="BF163" s="419">
        <v>0</v>
      </c>
      <c r="BG163" s="419">
        <v>0</v>
      </c>
      <c r="BH163" s="406">
        <v>0</v>
      </c>
      <c r="BI163"/>
      <c r="BJ163"/>
      <c r="BK163"/>
      <c r="BL163"/>
      <c r="BM163"/>
      <c r="BN163"/>
      <c r="BO163"/>
      <c r="BP163" s="377"/>
      <c r="BQ163" s="395">
        <f t="shared" si="47"/>
        <v>19593.600000000002</v>
      </c>
      <c r="BR163" s="395">
        <f t="shared" si="59"/>
        <v>0</v>
      </c>
      <c r="BS163" s="395">
        <f t="shared" si="48"/>
        <v>0</v>
      </c>
      <c r="BT163" s="395">
        <f t="shared" si="49"/>
        <v>0</v>
      </c>
      <c r="BU163" s="395">
        <f t="shared" si="50"/>
        <v>0</v>
      </c>
      <c r="BV163" s="395">
        <f t="shared" si="60"/>
        <v>0</v>
      </c>
      <c r="BW163" s="395">
        <f t="shared" si="61"/>
        <v>0</v>
      </c>
      <c r="BX163" s="395">
        <f t="shared" si="51"/>
        <v>713.69999999999993</v>
      </c>
      <c r="BY163" s="395">
        <f t="shared" si="52"/>
        <v>0</v>
      </c>
      <c r="BZ163" s="395">
        <f t="shared" si="53"/>
        <v>46.800000000000004</v>
      </c>
      <c r="CA163" s="395">
        <f t="shared" si="56"/>
        <v>1569.7499999999998</v>
      </c>
      <c r="CB163" s="395">
        <f t="shared" si="57"/>
        <v>0</v>
      </c>
      <c r="CC163" s="399">
        <f t="shared" si="58"/>
        <v>21923.850000000002</v>
      </c>
    </row>
    <row r="164" spans="1:81" ht="15" hidden="1" x14ac:dyDescent="0.25">
      <c r="A164">
        <v>3303325</v>
      </c>
      <c r="B164">
        <v>3325</v>
      </c>
      <c r="C164" t="s">
        <v>337</v>
      </c>
      <c r="D164" s="406">
        <v>0</v>
      </c>
      <c r="E164" s="406">
        <v>0</v>
      </c>
      <c r="F164" s="406">
        <v>0</v>
      </c>
      <c r="G164" s="406">
        <v>6</v>
      </c>
      <c r="H164" s="406">
        <v>17</v>
      </c>
      <c r="I164" s="407">
        <v>0</v>
      </c>
      <c r="J164" s="407">
        <v>23</v>
      </c>
      <c r="K164" s="406">
        <v>1</v>
      </c>
      <c r="L164" s="406">
        <v>0</v>
      </c>
      <c r="M164" s="407">
        <v>1</v>
      </c>
      <c r="N164" s="406">
        <v>0</v>
      </c>
      <c r="O164" s="406">
        <v>0</v>
      </c>
      <c r="P164" s="406">
        <v>90</v>
      </c>
      <c r="Q164" s="406">
        <v>255</v>
      </c>
      <c r="R164" s="407">
        <v>345</v>
      </c>
      <c r="S164" s="406">
        <v>0</v>
      </c>
      <c r="T164" s="406">
        <v>0</v>
      </c>
      <c r="U164" s="406">
        <v>15</v>
      </c>
      <c r="V164" s="406">
        <v>0</v>
      </c>
      <c r="W164" s="407">
        <v>15</v>
      </c>
      <c r="X164" s="406">
        <v>0</v>
      </c>
      <c r="Y164" s="406">
        <v>0</v>
      </c>
      <c r="Z164" s="418">
        <v>0</v>
      </c>
      <c r="AA164" s="406">
        <v>2</v>
      </c>
      <c r="AB164" s="406">
        <v>30</v>
      </c>
      <c r="AC164" s="418">
        <v>0</v>
      </c>
      <c r="AD164" s="406">
        <v>13</v>
      </c>
      <c r="AE164" s="406">
        <v>195</v>
      </c>
      <c r="AF164" s="418">
        <v>15</v>
      </c>
      <c r="AG164" s="419">
        <v>0</v>
      </c>
      <c r="AH164" s="419">
        <v>0</v>
      </c>
      <c r="AI164" s="418">
        <v>0</v>
      </c>
      <c r="AJ164" s="419">
        <v>5</v>
      </c>
      <c r="AK164" s="419">
        <v>75</v>
      </c>
      <c r="AL164" s="418">
        <v>0</v>
      </c>
      <c r="AM164" s="406">
        <v>5</v>
      </c>
      <c r="AN164" s="406">
        <v>75</v>
      </c>
      <c r="AO164" s="418">
        <v>0</v>
      </c>
      <c r="AP164" s="418"/>
      <c r="AQ164" s="418"/>
      <c r="AR164" s="418">
        <f t="shared" si="54"/>
        <v>5</v>
      </c>
      <c r="AS164" s="419">
        <v>0</v>
      </c>
      <c r="AT164" s="419">
        <v>0</v>
      </c>
      <c r="AU164" s="418">
        <v>0</v>
      </c>
      <c r="AV164" s="418"/>
      <c r="AW164" s="418"/>
      <c r="AX164" s="419">
        <v>5</v>
      </c>
      <c r="AY164" s="419">
        <v>75</v>
      </c>
      <c r="AZ164" s="418">
        <v>0</v>
      </c>
      <c r="BA164" s="406">
        <v>5</v>
      </c>
      <c r="BB164" s="406">
        <v>75</v>
      </c>
      <c r="BC164" s="418">
        <v>0</v>
      </c>
      <c r="BD164" s="418"/>
      <c r="BE164" s="418">
        <f t="shared" si="55"/>
        <v>10</v>
      </c>
      <c r="BF164" s="419">
        <v>0</v>
      </c>
      <c r="BG164" s="419">
        <v>0</v>
      </c>
      <c r="BH164" s="406">
        <v>0</v>
      </c>
      <c r="BI164"/>
      <c r="BJ164"/>
      <c r="BK164"/>
      <c r="BL164"/>
      <c r="BM164"/>
      <c r="BN164"/>
      <c r="BO164"/>
      <c r="BP164" s="377"/>
      <c r="BQ164" s="395">
        <f t="shared" si="47"/>
        <v>28165.800000000003</v>
      </c>
      <c r="BR164" s="395">
        <f t="shared" si="59"/>
        <v>1224.6000000000001</v>
      </c>
      <c r="BS164" s="395">
        <f t="shared" si="48"/>
        <v>0</v>
      </c>
      <c r="BT164" s="395">
        <f t="shared" si="49"/>
        <v>0</v>
      </c>
      <c r="BU164" s="395">
        <f t="shared" si="50"/>
        <v>0</v>
      </c>
      <c r="BV164" s="395">
        <f t="shared" si="60"/>
        <v>373.1</v>
      </c>
      <c r="BW164" s="395">
        <f t="shared" si="61"/>
        <v>0</v>
      </c>
      <c r="BX164" s="395">
        <f t="shared" si="51"/>
        <v>0</v>
      </c>
      <c r="BY164" s="395">
        <f t="shared" si="52"/>
        <v>113.1</v>
      </c>
      <c r="BZ164" s="395">
        <f t="shared" si="53"/>
        <v>218.4</v>
      </c>
      <c r="CA164" s="395">
        <f t="shared" si="56"/>
        <v>1121.25</v>
      </c>
      <c r="CB164" s="395">
        <f t="shared" si="57"/>
        <v>0</v>
      </c>
      <c r="CC164" s="399">
        <f t="shared" si="58"/>
        <v>31216.25</v>
      </c>
    </row>
    <row r="165" spans="1:81" ht="15" hidden="1" x14ac:dyDescent="0.25">
      <c r="A165">
        <v>3303328</v>
      </c>
      <c r="B165">
        <v>3328</v>
      </c>
      <c r="C165" t="s">
        <v>338</v>
      </c>
      <c r="D165" s="406">
        <v>0</v>
      </c>
      <c r="E165" s="406">
        <v>0</v>
      </c>
      <c r="F165" s="406">
        <v>0</v>
      </c>
      <c r="G165" s="406">
        <v>6</v>
      </c>
      <c r="H165" s="406">
        <v>6</v>
      </c>
      <c r="I165" s="407">
        <v>0</v>
      </c>
      <c r="J165" s="407">
        <v>12</v>
      </c>
      <c r="K165" s="406">
        <v>0</v>
      </c>
      <c r="L165" s="406">
        <v>0</v>
      </c>
      <c r="M165" s="407">
        <v>0</v>
      </c>
      <c r="N165" s="406">
        <v>0</v>
      </c>
      <c r="O165" s="406">
        <v>0</v>
      </c>
      <c r="P165" s="406">
        <v>90</v>
      </c>
      <c r="Q165" s="406">
        <v>90</v>
      </c>
      <c r="R165" s="407">
        <v>180</v>
      </c>
      <c r="S165" s="406">
        <v>0</v>
      </c>
      <c r="T165" s="406">
        <v>0</v>
      </c>
      <c r="U165" s="406">
        <v>0</v>
      </c>
      <c r="V165" s="406">
        <v>0</v>
      </c>
      <c r="W165" s="407">
        <v>0</v>
      </c>
      <c r="X165" s="406">
        <v>1</v>
      </c>
      <c r="Y165" s="406">
        <v>15</v>
      </c>
      <c r="Z165" s="418">
        <v>0</v>
      </c>
      <c r="AA165" s="406">
        <v>2</v>
      </c>
      <c r="AB165" s="406">
        <v>30</v>
      </c>
      <c r="AC165" s="418">
        <v>0</v>
      </c>
      <c r="AD165" s="406">
        <v>4</v>
      </c>
      <c r="AE165" s="406">
        <v>60</v>
      </c>
      <c r="AF165" s="418">
        <v>0</v>
      </c>
      <c r="AG165" s="419">
        <v>0</v>
      </c>
      <c r="AH165" s="419">
        <v>0</v>
      </c>
      <c r="AI165" s="418">
        <v>0</v>
      </c>
      <c r="AJ165" s="419">
        <v>0</v>
      </c>
      <c r="AK165" s="419">
        <v>0</v>
      </c>
      <c r="AL165" s="418">
        <v>0</v>
      </c>
      <c r="AM165" s="406">
        <v>0</v>
      </c>
      <c r="AN165" s="406">
        <v>0</v>
      </c>
      <c r="AO165" s="418">
        <v>0</v>
      </c>
      <c r="AP165" s="418"/>
      <c r="AQ165" s="418"/>
      <c r="AR165" s="418">
        <f t="shared" si="54"/>
        <v>0</v>
      </c>
      <c r="AS165" s="419">
        <v>0</v>
      </c>
      <c r="AT165" s="419">
        <v>0</v>
      </c>
      <c r="AU165" s="418">
        <v>0</v>
      </c>
      <c r="AV165" s="418"/>
      <c r="AW165" s="418"/>
      <c r="AX165" s="419">
        <v>0</v>
      </c>
      <c r="AY165" s="419">
        <v>0</v>
      </c>
      <c r="AZ165" s="418">
        <v>0</v>
      </c>
      <c r="BA165" s="406">
        <v>0</v>
      </c>
      <c r="BB165" s="406">
        <v>0</v>
      </c>
      <c r="BC165" s="418">
        <v>0</v>
      </c>
      <c r="BD165" s="418"/>
      <c r="BE165" s="418">
        <f t="shared" si="55"/>
        <v>0</v>
      </c>
      <c r="BF165" s="419">
        <v>0</v>
      </c>
      <c r="BG165" s="419">
        <v>0</v>
      </c>
      <c r="BH165" s="406">
        <v>0</v>
      </c>
      <c r="BI165"/>
      <c r="BJ165"/>
      <c r="BK165"/>
      <c r="BL165"/>
      <c r="BM165"/>
      <c r="BN165"/>
      <c r="BO165"/>
      <c r="BP165" s="377"/>
      <c r="BQ165" s="395">
        <f t="shared" ref="BQ165:BQ198" si="62">R165*$BQ$1*$BQ$3</f>
        <v>14695.2</v>
      </c>
      <c r="BR165" s="395">
        <f t="shared" si="59"/>
        <v>0</v>
      </c>
      <c r="BS165" s="395">
        <f t="shared" ref="BS165:BS198" si="63">O165*$BQ$1*$BS$3+BI165</f>
        <v>0</v>
      </c>
      <c r="BT165" s="395">
        <f t="shared" ref="BT165:BT198" si="64">S165*$BQ$1*BT$3</f>
        <v>0</v>
      </c>
      <c r="BU165" s="395">
        <f t="shared" ref="BU165:BU198" si="65">N165*$BQ$1*BU$3</f>
        <v>0</v>
      </c>
      <c r="BV165" s="395">
        <f t="shared" si="60"/>
        <v>0</v>
      </c>
      <c r="BW165" s="395">
        <f t="shared" si="61"/>
        <v>0</v>
      </c>
      <c r="BX165" s="395">
        <f t="shared" ref="BX165:BX198" si="66">(Y165+Z165)*$BQ$1*BX$3+BM165</f>
        <v>118.95</v>
      </c>
      <c r="BY165" s="395">
        <f t="shared" ref="BY165:BY198" si="67">(AB165+AC165)*$BQ$1*BY$3+BN165</f>
        <v>113.1</v>
      </c>
      <c r="BZ165" s="395">
        <f t="shared" ref="BZ165:BZ198" si="68">(AE165+AF165)*$BQ$1*BZ$3+BO165</f>
        <v>62.4</v>
      </c>
      <c r="CA165" s="395">
        <f t="shared" si="56"/>
        <v>0</v>
      </c>
      <c r="CB165" s="395">
        <f t="shared" si="57"/>
        <v>0</v>
      </c>
      <c r="CC165" s="399">
        <f t="shared" si="58"/>
        <v>14989.650000000001</v>
      </c>
    </row>
    <row r="166" spans="1:81" ht="15" hidden="1" x14ac:dyDescent="0.25">
      <c r="A166">
        <v>3303329</v>
      </c>
      <c r="B166">
        <v>3329</v>
      </c>
      <c r="C166" t="s">
        <v>339</v>
      </c>
      <c r="D166" s="406">
        <v>0</v>
      </c>
      <c r="E166" s="406">
        <v>0</v>
      </c>
      <c r="F166" s="406">
        <v>0</v>
      </c>
      <c r="G166" s="406">
        <v>17</v>
      </c>
      <c r="H166" s="406">
        <v>10</v>
      </c>
      <c r="I166" s="407">
        <v>0</v>
      </c>
      <c r="J166" s="407">
        <v>27</v>
      </c>
      <c r="K166" s="406">
        <v>1</v>
      </c>
      <c r="L166" s="406">
        <v>2</v>
      </c>
      <c r="M166" s="407">
        <v>3</v>
      </c>
      <c r="N166" s="406">
        <v>0</v>
      </c>
      <c r="O166" s="406">
        <v>0</v>
      </c>
      <c r="P166" s="406">
        <v>255</v>
      </c>
      <c r="Q166" s="406">
        <v>150</v>
      </c>
      <c r="R166" s="407">
        <v>405</v>
      </c>
      <c r="S166" s="406">
        <v>0</v>
      </c>
      <c r="T166" s="406">
        <v>0</v>
      </c>
      <c r="U166" s="406">
        <v>15</v>
      </c>
      <c r="V166" s="406">
        <v>30</v>
      </c>
      <c r="W166" s="407">
        <v>45</v>
      </c>
      <c r="X166" s="406">
        <v>1</v>
      </c>
      <c r="Y166" s="406">
        <v>15</v>
      </c>
      <c r="Z166" s="418">
        <v>0</v>
      </c>
      <c r="AA166" s="406">
        <v>3</v>
      </c>
      <c r="AB166" s="406">
        <v>45</v>
      </c>
      <c r="AC166" s="418">
        <v>0</v>
      </c>
      <c r="AD166" s="406">
        <v>19</v>
      </c>
      <c r="AE166" s="406">
        <v>285</v>
      </c>
      <c r="AF166" s="418">
        <v>45</v>
      </c>
      <c r="AG166" s="419">
        <v>0</v>
      </c>
      <c r="AH166" s="419">
        <v>0</v>
      </c>
      <c r="AI166" s="418">
        <v>0</v>
      </c>
      <c r="AJ166" s="419">
        <v>8</v>
      </c>
      <c r="AK166" s="419">
        <v>120</v>
      </c>
      <c r="AL166" s="418">
        <v>30</v>
      </c>
      <c r="AM166" s="406">
        <v>8</v>
      </c>
      <c r="AN166" s="406">
        <v>120</v>
      </c>
      <c r="AO166" s="418">
        <v>30</v>
      </c>
      <c r="AP166" s="418"/>
      <c r="AQ166" s="418"/>
      <c r="AR166" s="418">
        <f t="shared" si="54"/>
        <v>8</v>
      </c>
      <c r="AS166" s="419">
        <v>0</v>
      </c>
      <c r="AT166" s="419">
        <v>0</v>
      </c>
      <c r="AU166" s="418">
        <v>0</v>
      </c>
      <c r="AV166" s="418"/>
      <c r="AW166" s="418"/>
      <c r="AX166" s="419">
        <v>8</v>
      </c>
      <c r="AY166" s="419">
        <v>120</v>
      </c>
      <c r="AZ166" s="418">
        <v>30</v>
      </c>
      <c r="BA166" s="406">
        <v>8</v>
      </c>
      <c r="BB166" s="406">
        <v>120</v>
      </c>
      <c r="BC166" s="418">
        <v>30</v>
      </c>
      <c r="BD166" s="418"/>
      <c r="BE166" s="418">
        <f t="shared" si="55"/>
        <v>16</v>
      </c>
      <c r="BF166" s="419">
        <v>0</v>
      </c>
      <c r="BG166" s="419">
        <v>0</v>
      </c>
      <c r="BH166" s="406">
        <v>0</v>
      </c>
      <c r="BI166"/>
      <c r="BJ166"/>
      <c r="BK166"/>
      <c r="BL166"/>
      <c r="BM166"/>
      <c r="BN166"/>
      <c r="BO166"/>
      <c r="BP166" s="377"/>
      <c r="BQ166" s="395">
        <f t="shared" si="62"/>
        <v>33064.200000000004</v>
      </c>
      <c r="BR166" s="395">
        <f t="shared" si="59"/>
        <v>3673.8</v>
      </c>
      <c r="BS166" s="395">
        <f t="shared" si="63"/>
        <v>0</v>
      </c>
      <c r="BT166" s="395">
        <f t="shared" si="64"/>
        <v>0</v>
      </c>
      <c r="BU166" s="395">
        <f t="shared" si="65"/>
        <v>0</v>
      </c>
      <c r="BV166" s="395">
        <f t="shared" si="60"/>
        <v>447.72</v>
      </c>
      <c r="BW166" s="395">
        <f t="shared" si="61"/>
        <v>372.84</v>
      </c>
      <c r="BX166" s="395">
        <f t="shared" si="66"/>
        <v>118.95</v>
      </c>
      <c r="BY166" s="395">
        <f t="shared" si="67"/>
        <v>169.64999999999998</v>
      </c>
      <c r="BZ166" s="395">
        <f t="shared" si="68"/>
        <v>343.2</v>
      </c>
      <c r="CA166" s="395">
        <f t="shared" si="56"/>
        <v>1793.9999999999998</v>
      </c>
      <c r="CB166" s="395">
        <f t="shared" si="57"/>
        <v>0</v>
      </c>
      <c r="CC166" s="399">
        <f t="shared" si="58"/>
        <v>39984.36</v>
      </c>
    </row>
    <row r="167" spans="1:81" ht="15" hidden="1" x14ac:dyDescent="0.25">
      <c r="A167">
        <v>3303330</v>
      </c>
      <c r="B167">
        <v>3330</v>
      </c>
      <c r="C167" t="s">
        <v>340</v>
      </c>
      <c r="D167" s="406">
        <v>0</v>
      </c>
      <c r="E167" s="406">
        <v>0</v>
      </c>
      <c r="F167" s="406">
        <v>0</v>
      </c>
      <c r="G167" s="406">
        <v>15</v>
      </c>
      <c r="H167" s="406">
        <v>21</v>
      </c>
      <c r="I167" s="407">
        <v>0</v>
      </c>
      <c r="J167" s="407">
        <v>36</v>
      </c>
      <c r="K167" s="406">
        <v>5</v>
      </c>
      <c r="L167" s="406">
        <v>6</v>
      </c>
      <c r="M167" s="407">
        <v>11</v>
      </c>
      <c r="N167" s="406">
        <v>0</v>
      </c>
      <c r="O167" s="406">
        <v>0</v>
      </c>
      <c r="P167" s="406">
        <v>225</v>
      </c>
      <c r="Q167" s="406">
        <v>315</v>
      </c>
      <c r="R167" s="407">
        <v>540</v>
      </c>
      <c r="S167" s="406">
        <v>0</v>
      </c>
      <c r="T167" s="406">
        <v>0</v>
      </c>
      <c r="U167" s="406">
        <v>75</v>
      </c>
      <c r="V167" s="406">
        <v>90</v>
      </c>
      <c r="W167" s="407">
        <v>165</v>
      </c>
      <c r="X167" s="406">
        <v>10</v>
      </c>
      <c r="Y167" s="406">
        <v>150</v>
      </c>
      <c r="Z167" s="418">
        <v>45</v>
      </c>
      <c r="AA167" s="406">
        <v>7</v>
      </c>
      <c r="AB167" s="406">
        <v>105</v>
      </c>
      <c r="AC167" s="418">
        <v>30</v>
      </c>
      <c r="AD167" s="406">
        <v>3</v>
      </c>
      <c r="AE167" s="406">
        <v>45</v>
      </c>
      <c r="AF167" s="418">
        <v>15</v>
      </c>
      <c r="AG167" s="419">
        <v>0</v>
      </c>
      <c r="AH167" s="419">
        <v>0</v>
      </c>
      <c r="AI167" s="418">
        <v>0</v>
      </c>
      <c r="AJ167" s="419">
        <v>0</v>
      </c>
      <c r="AK167" s="419">
        <v>0</v>
      </c>
      <c r="AL167" s="418">
        <v>0</v>
      </c>
      <c r="AM167" s="406">
        <v>0</v>
      </c>
      <c r="AN167" s="406">
        <v>0</v>
      </c>
      <c r="AO167" s="418">
        <v>0</v>
      </c>
      <c r="AP167" s="418"/>
      <c r="AQ167" s="418"/>
      <c r="AR167" s="418">
        <f t="shared" si="54"/>
        <v>0</v>
      </c>
      <c r="AS167" s="419">
        <v>0</v>
      </c>
      <c r="AT167" s="419">
        <v>0</v>
      </c>
      <c r="AU167" s="418">
        <v>0</v>
      </c>
      <c r="AV167" s="418"/>
      <c r="AW167" s="418"/>
      <c r="AX167" s="419">
        <v>0</v>
      </c>
      <c r="AY167" s="419">
        <v>0</v>
      </c>
      <c r="AZ167" s="418">
        <v>0</v>
      </c>
      <c r="BA167" s="406">
        <v>0</v>
      </c>
      <c r="BB167" s="406">
        <v>0</v>
      </c>
      <c r="BC167" s="418">
        <v>0</v>
      </c>
      <c r="BD167" s="418"/>
      <c r="BE167" s="418">
        <f t="shared" si="55"/>
        <v>0</v>
      </c>
      <c r="BF167" s="419">
        <v>0</v>
      </c>
      <c r="BG167" s="419">
        <v>0</v>
      </c>
      <c r="BH167" s="406">
        <v>0</v>
      </c>
      <c r="BI167"/>
      <c r="BJ167"/>
      <c r="BK167"/>
      <c r="BL167"/>
      <c r="BM167"/>
      <c r="BN167"/>
      <c r="BO167"/>
      <c r="BP167" s="377"/>
      <c r="BQ167" s="395">
        <f t="shared" si="62"/>
        <v>44085.599999999999</v>
      </c>
      <c r="BR167" s="395">
        <f t="shared" si="59"/>
        <v>13470.6</v>
      </c>
      <c r="BS167" s="395">
        <f t="shared" si="63"/>
        <v>0</v>
      </c>
      <c r="BT167" s="395">
        <f t="shared" si="64"/>
        <v>0</v>
      </c>
      <c r="BU167" s="395">
        <f t="shared" si="65"/>
        <v>0</v>
      </c>
      <c r="BV167" s="395">
        <f t="shared" si="60"/>
        <v>0</v>
      </c>
      <c r="BW167" s="395">
        <f t="shared" si="61"/>
        <v>0</v>
      </c>
      <c r="BX167" s="395">
        <f t="shared" si="66"/>
        <v>1546.35</v>
      </c>
      <c r="BY167" s="395">
        <f t="shared" si="67"/>
        <v>508.95</v>
      </c>
      <c r="BZ167" s="395">
        <f t="shared" si="68"/>
        <v>62.4</v>
      </c>
      <c r="CA167" s="395">
        <f t="shared" si="56"/>
        <v>0</v>
      </c>
      <c r="CB167" s="395">
        <f t="shared" si="57"/>
        <v>0</v>
      </c>
      <c r="CC167" s="399">
        <f t="shared" si="58"/>
        <v>59673.899999999994</v>
      </c>
    </row>
    <row r="168" spans="1:81" ht="15" hidden="1" x14ac:dyDescent="0.25">
      <c r="A168">
        <v>3303331</v>
      </c>
      <c r="B168">
        <v>3331</v>
      </c>
      <c r="C168" t="s">
        <v>341</v>
      </c>
      <c r="D168" s="406">
        <v>0</v>
      </c>
      <c r="E168" s="406">
        <v>0</v>
      </c>
      <c r="F168" s="406">
        <v>0</v>
      </c>
      <c r="G168" s="406">
        <v>25</v>
      </c>
      <c r="H168" s="406">
        <v>17</v>
      </c>
      <c r="I168" s="407">
        <v>0</v>
      </c>
      <c r="J168" s="407">
        <v>42</v>
      </c>
      <c r="K168" s="406">
        <v>4</v>
      </c>
      <c r="L168" s="406">
        <v>3</v>
      </c>
      <c r="M168" s="407">
        <v>7</v>
      </c>
      <c r="N168" s="406">
        <v>0</v>
      </c>
      <c r="O168" s="406">
        <v>0</v>
      </c>
      <c r="P168" s="406">
        <v>375</v>
      </c>
      <c r="Q168" s="406">
        <v>255</v>
      </c>
      <c r="R168" s="407">
        <v>630</v>
      </c>
      <c r="S168" s="406">
        <v>0</v>
      </c>
      <c r="T168" s="406">
        <v>0</v>
      </c>
      <c r="U168" s="406">
        <v>60</v>
      </c>
      <c r="V168" s="406">
        <v>45</v>
      </c>
      <c r="W168" s="407">
        <v>105</v>
      </c>
      <c r="X168" s="406">
        <v>15</v>
      </c>
      <c r="Y168" s="406">
        <v>225</v>
      </c>
      <c r="Z168" s="418">
        <v>30</v>
      </c>
      <c r="AA168" s="406">
        <v>1</v>
      </c>
      <c r="AB168" s="406">
        <v>15</v>
      </c>
      <c r="AC168" s="418">
        <v>0</v>
      </c>
      <c r="AD168" s="406">
        <v>1</v>
      </c>
      <c r="AE168" s="406">
        <v>15</v>
      </c>
      <c r="AF168" s="418">
        <v>15</v>
      </c>
      <c r="AG168" s="419">
        <v>0</v>
      </c>
      <c r="AH168" s="419">
        <v>0</v>
      </c>
      <c r="AI168" s="418">
        <v>0</v>
      </c>
      <c r="AJ168" s="419">
        <v>12</v>
      </c>
      <c r="AK168" s="419">
        <v>180</v>
      </c>
      <c r="AL168" s="418">
        <v>15</v>
      </c>
      <c r="AM168" s="406">
        <v>12</v>
      </c>
      <c r="AN168" s="406">
        <v>180</v>
      </c>
      <c r="AO168" s="418">
        <v>15</v>
      </c>
      <c r="AP168" s="418"/>
      <c r="AQ168" s="418"/>
      <c r="AR168" s="418">
        <f t="shared" si="54"/>
        <v>12</v>
      </c>
      <c r="AS168" s="419">
        <v>0</v>
      </c>
      <c r="AT168" s="419">
        <v>0</v>
      </c>
      <c r="AU168" s="418">
        <v>0</v>
      </c>
      <c r="AV168" s="418"/>
      <c r="AW168" s="418"/>
      <c r="AX168" s="419">
        <v>12</v>
      </c>
      <c r="AY168" s="419">
        <v>180</v>
      </c>
      <c r="AZ168" s="418">
        <v>15</v>
      </c>
      <c r="BA168" s="406">
        <v>12</v>
      </c>
      <c r="BB168" s="406">
        <v>180</v>
      </c>
      <c r="BC168" s="418">
        <v>15</v>
      </c>
      <c r="BD168" s="418"/>
      <c r="BE168" s="418">
        <f t="shared" si="55"/>
        <v>24</v>
      </c>
      <c r="BF168" s="419">
        <v>0</v>
      </c>
      <c r="BG168" s="419">
        <v>0</v>
      </c>
      <c r="BH168" s="406">
        <v>0</v>
      </c>
      <c r="BI168"/>
      <c r="BJ168"/>
      <c r="BK168"/>
      <c r="BL168"/>
      <c r="BM168"/>
      <c r="BN168"/>
      <c r="BO168"/>
      <c r="BP168" s="377"/>
      <c r="BQ168" s="395">
        <f t="shared" si="62"/>
        <v>51433.200000000004</v>
      </c>
      <c r="BR168" s="395">
        <f t="shared" si="59"/>
        <v>8572.2000000000007</v>
      </c>
      <c r="BS168" s="395">
        <f t="shared" si="63"/>
        <v>0</v>
      </c>
      <c r="BT168" s="395">
        <f t="shared" si="64"/>
        <v>0</v>
      </c>
      <c r="BU168" s="395">
        <f t="shared" si="65"/>
        <v>0</v>
      </c>
      <c r="BV168" s="395">
        <f t="shared" si="60"/>
        <v>820.82</v>
      </c>
      <c r="BW168" s="395">
        <f t="shared" si="61"/>
        <v>186.42</v>
      </c>
      <c r="BX168" s="395">
        <f t="shared" si="66"/>
        <v>2022.1499999999999</v>
      </c>
      <c r="BY168" s="395">
        <f t="shared" si="67"/>
        <v>56.55</v>
      </c>
      <c r="BZ168" s="395">
        <f t="shared" si="68"/>
        <v>31.2</v>
      </c>
      <c r="CA168" s="395">
        <f t="shared" si="56"/>
        <v>2691</v>
      </c>
      <c r="CB168" s="395">
        <f t="shared" si="57"/>
        <v>0</v>
      </c>
      <c r="CC168" s="399">
        <f t="shared" si="58"/>
        <v>65813.540000000008</v>
      </c>
    </row>
    <row r="169" spans="1:81" ht="15" hidden="1" x14ac:dyDescent="0.25">
      <c r="A169">
        <v>3303346</v>
      </c>
      <c r="B169">
        <v>3346</v>
      </c>
      <c r="C169" t="s">
        <v>342</v>
      </c>
      <c r="D169" s="406">
        <v>0</v>
      </c>
      <c r="E169" s="406">
        <v>0</v>
      </c>
      <c r="F169" s="406">
        <v>0</v>
      </c>
      <c r="G169" s="406">
        <v>8</v>
      </c>
      <c r="H169" s="406">
        <v>17</v>
      </c>
      <c r="I169" s="407">
        <v>0</v>
      </c>
      <c r="J169" s="407">
        <v>25</v>
      </c>
      <c r="K169" s="406">
        <v>0</v>
      </c>
      <c r="L169" s="406">
        <v>4</v>
      </c>
      <c r="M169" s="407">
        <v>4</v>
      </c>
      <c r="N169" s="406">
        <v>0</v>
      </c>
      <c r="O169" s="406">
        <v>0</v>
      </c>
      <c r="P169" s="406">
        <v>120</v>
      </c>
      <c r="Q169" s="406">
        <v>255</v>
      </c>
      <c r="R169" s="407">
        <v>375</v>
      </c>
      <c r="S169" s="406">
        <v>0</v>
      </c>
      <c r="T169" s="406">
        <v>0</v>
      </c>
      <c r="U169" s="406">
        <v>0</v>
      </c>
      <c r="V169" s="406">
        <v>60</v>
      </c>
      <c r="W169" s="407">
        <v>60</v>
      </c>
      <c r="X169" s="406">
        <v>5</v>
      </c>
      <c r="Y169" s="406">
        <v>75</v>
      </c>
      <c r="Z169" s="418">
        <v>0</v>
      </c>
      <c r="AA169" s="406">
        <v>17</v>
      </c>
      <c r="AB169" s="406">
        <v>255</v>
      </c>
      <c r="AC169" s="418">
        <v>60</v>
      </c>
      <c r="AD169" s="406">
        <v>1</v>
      </c>
      <c r="AE169" s="406">
        <v>15</v>
      </c>
      <c r="AF169" s="418">
        <v>0</v>
      </c>
      <c r="AG169" s="419">
        <v>0</v>
      </c>
      <c r="AH169" s="419">
        <v>0</v>
      </c>
      <c r="AI169" s="418">
        <v>0</v>
      </c>
      <c r="AJ169" s="419">
        <v>3</v>
      </c>
      <c r="AK169" s="419">
        <v>45</v>
      </c>
      <c r="AL169" s="418">
        <v>0</v>
      </c>
      <c r="AM169" s="406">
        <v>3</v>
      </c>
      <c r="AN169" s="406">
        <v>45</v>
      </c>
      <c r="AO169" s="418">
        <v>0</v>
      </c>
      <c r="AP169" s="418"/>
      <c r="AQ169" s="418"/>
      <c r="AR169" s="418">
        <f t="shared" si="54"/>
        <v>3</v>
      </c>
      <c r="AS169" s="419">
        <v>0</v>
      </c>
      <c r="AT169" s="419">
        <v>0</v>
      </c>
      <c r="AU169" s="418">
        <v>0</v>
      </c>
      <c r="AV169" s="418"/>
      <c r="AW169" s="418"/>
      <c r="AX169" s="419">
        <v>0</v>
      </c>
      <c r="AY169" s="419">
        <v>0</v>
      </c>
      <c r="AZ169" s="418">
        <v>0</v>
      </c>
      <c r="BA169" s="406">
        <v>0</v>
      </c>
      <c r="BB169" s="406">
        <v>0</v>
      </c>
      <c r="BC169" s="418">
        <v>0</v>
      </c>
      <c r="BD169" s="418"/>
      <c r="BE169" s="418">
        <f t="shared" si="55"/>
        <v>0</v>
      </c>
      <c r="BF169" s="419">
        <v>0</v>
      </c>
      <c r="BG169" s="419">
        <v>0</v>
      </c>
      <c r="BH169" s="406">
        <v>0</v>
      </c>
      <c r="BI169"/>
      <c r="BJ169"/>
      <c r="BK169"/>
      <c r="BL169"/>
      <c r="BM169"/>
      <c r="BN169"/>
      <c r="BO169"/>
      <c r="BP169" s="377"/>
      <c r="BQ169" s="395">
        <f t="shared" si="62"/>
        <v>30615</v>
      </c>
      <c r="BR169" s="395">
        <f t="shared" si="59"/>
        <v>4898.4000000000005</v>
      </c>
      <c r="BS169" s="395">
        <f t="shared" si="63"/>
        <v>0</v>
      </c>
      <c r="BT169" s="395">
        <f t="shared" si="64"/>
        <v>0</v>
      </c>
      <c r="BU169" s="395">
        <f t="shared" si="65"/>
        <v>0</v>
      </c>
      <c r="BV169" s="395">
        <f t="shared" si="60"/>
        <v>0</v>
      </c>
      <c r="BW169" s="395">
        <f t="shared" si="61"/>
        <v>0</v>
      </c>
      <c r="BX169" s="395">
        <f t="shared" si="66"/>
        <v>594.75</v>
      </c>
      <c r="BY169" s="395">
        <f t="shared" si="67"/>
        <v>1187.55</v>
      </c>
      <c r="BZ169" s="395">
        <f t="shared" si="68"/>
        <v>15.6</v>
      </c>
      <c r="CA169" s="395">
        <f t="shared" si="56"/>
        <v>672.75</v>
      </c>
      <c r="CB169" s="395">
        <f t="shared" si="57"/>
        <v>0</v>
      </c>
      <c r="CC169" s="399">
        <f t="shared" si="58"/>
        <v>37984.050000000003</v>
      </c>
    </row>
    <row r="170" spans="1:81" ht="15" hidden="1" x14ac:dyDescent="0.25">
      <c r="A170">
        <v>3303351</v>
      </c>
      <c r="B170">
        <v>3351</v>
      </c>
      <c r="C170" t="s">
        <v>343</v>
      </c>
      <c r="D170" s="406">
        <v>0</v>
      </c>
      <c r="E170" s="406">
        <v>0</v>
      </c>
      <c r="F170" s="406">
        <v>0</v>
      </c>
      <c r="G170" s="406">
        <v>14</v>
      </c>
      <c r="H170" s="406">
        <v>10</v>
      </c>
      <c r="I170" s="407">
        <v>0</v>
      </c>
      <c r="J170" s="407">
        <v>24</v>
      </c>
      <c r="K170" s="406">
        <v>2</v>
      </c>
      <c r="L170" s="406">
        <v>0</v>
      </c>
      <c r="M170" s="407">
        <v>2</v>
      </c>
      <c r="N170" s="406">
        <v>0</v>
      </c>
      <c r="O170" s="406">
        <v>0</v>
      </c>
      <c r="P170" s="406">
        <v>210</v>
      </c>
      <c r="Q170" s="406">
        <v>150</v>
      </c>
      <c r="R170" s="407">
        <v>360</v>
      </c>
      <c r="S170" s="406">
        <v>0</v>
      </c>
      <c r="T170" s="406">
        <v>0</v>
      </c>
      <c r="U170" s="406">
        <v>20</v>
      </c>
      <c r="V170" s="406">
        <v>0</v>
      </c>
      <c r="W170" s="407">
        <v>20</v>
      </c>
      <c r="X170" s="406">
        <v>3</v>
      </c>
      <c r="Y170" s="406">
        <v>45</v>
      </c>
      <c r="Z170" s="418">
        <v>10</v>
      </c>
      <c r="AA170" s="406">
        <v>11</v>
      </c>
      <c r="AB170" s="406">
        <v>165</v>
      </c>
      <c r="AC170" s="418">
        <v>10</v>
      </c>
      <c r="AD170" s="406">
        <v>5</v>
      </c>
      <c r="AE170" s="406">
        <v>75</v>
      </c>
      <c r="AF170" s="418">
        <v>0</v>
      </c>
      <c r="AG170" s="419">
        <v>0</v>
      </c>
      <c r="AH170" s="419">
        <v>0</v>
      </c>
      <c r="AI170" s="418">
        <v>0</v>
      </c>
      <c r="AJ170" s="419">
        <v>13</v>
      </c>
      <c r="AK170" s="419">
        <v>195</v>
      </c>
      <c r="AL170" s="418">
        <v>0</v>
      </c>
      <c r="AM170" s="406">
        <v>13</v>
      </c>
      <c r="AN170" s="406">
        <v>195</v>
      </c>
      <c r="AO170" s="418">
        <v>0</v>
      </c>
      <c r="AP170" s="418"/>
      <c r="AQ170" s="418"/>
      <c r="AR170" s="418">
        <f t="shared" si="54"/>
        <v>13</v>
      </c>
      <c r="AS170" s="419">
        <v>0</v>
      </c>
      <c r="AT170" s="419">
        <v>0</v>
      </c>
      <c r="AU170" s="418">
        <v>0</v>
      </c>
      <c r="AV170" s="418"/>
      <c r="AW170" s="418"/>
      <c r="AX170" s="419">
        <v>12</v>
      </c>
      <c r="AY170" s="419">
        <v>180</v>
      </c>
      <c r="AZ170" s="418">
        <v>0</v>
      </c>
      <c r="BA170" s="406">
        <v>12</v>
      </c>
      <c r="BB170" s="406">
        <v>180</v>
      </c>
      <c r="BC170" s="418">
        <v>0</v>
      </c>
      <c r="BD170" s="418"/>
      <c r="BE170" s="418">
        <f t="shared" si="55"/>
        <v>24</v>
      </c>
      <c r="BF170" s="419">
        <v>0</v>
      </c>
      <c r="BG170" s="419">
        <v>0</v>
      </c>
      <c r="BH170" s="406">
        <v>0</v>
      </c>
      <c r="BI170"/>
      <c r="BJ170"/>
      <c r="BK170"/>
      <c r="BL170"/>
      <c r="BM170"/>
      <c r="BN170"/>
      <c r="BO170"/>
      <c r="BP170" s="377"/>
      <c r="BQ170" s="395">
        <f t="shared" si="62"/>
        <v>29390.400000000001</v>
      </c>
      <c r="BR170" s="395">
        <f t="shared" si="59"/>
        <v>1632.8</v>
      </c>
      <c r="BS170" s="395">
        <f t="shared" si="63"/>
        <v>0</v>
      </c>
      <c r="BT170" s="395">
        <f t="shared" si="64"/>
        <v>0</v>
      </c>
      <c r="BU170" s="395">
        <f t="shared" si="65"/>
        <v>0</v>
      </c>
      <c r="BV170" s="395">
        <f t="shared" si="60"/>
        <v>895.44</v>
      </c>
      <c r="BW170" s="395">
        <f t="shared" si="61"/>
        <v>0</v>
      </c>
      <c r="BX170" s="395">
        <f t="shared" si="66"/>
        <v>436.15</v>
      </c>
      <c r="BY170" s="395">
        <f t="shared" si="67"/>
        <v>659.75</v>
      </c>
      <c r="BZ170" s="395">
        <f t="shared" si="68"/>
        <v>78</v>
      </c>
      <c r="CA170" s="395">
        <f t="shared" si="56"/>
        <v>2915.25</v>
      </c>
      <c r="CB170" s="395">
        <f t="shared" si="57"/>
        <v>0</v>
      </c>
      <c r="CC170" s="399">
        <f t="shared" si="58"/>
        <v>36007.79</v>
      </c>
    </row>
    <row r="171" spans="1:81" ht="15" hidden="1" x14ac:dyDescent="0.25">
      <c r="A171">
        <v>3303352</v>
      </c>
      <c r="B171">
        <v>3352</v>
      </c>
      <c r="C171" t="s">
        <v>344</v>
      </c>
      <c r="D171" s="406">
        <v>0</v>
      </c>
      <c r="E171" s="406">
        <v>0</v>
      </c>
      <c r="F171" s="406">
        <v>0</v>
      </c>
      <c r="G171" s="406">
        <v>3</v>
      </c>
      <c r="H171" s="406">
        <v>4</v>
      </c>
      <c r="I171" s="407">
        <v>0</v>
      </c>
      <c r="J171" s="407">
        <v>7</v>
      </c>
      <c r="K171" s="406">
        <v>0</v>
      </c>
      <c r="L171" s="406">
        <v>0</v>
      </c>
      <c r="M171" s="407">
        <v>0</v>
      </c>
      <c r="N171" s="406">
        <v>0</v>
      </c>
      <c r="O171" s="406">
        <v>0</v>
      </c>
      <c r="P171" s="406">
        <v>45</v>
      </c>
      <c r="Q171" s="406">
        <v>60</v>
      </c>
      <c r="R171" s="407">
        <v>105</v>
      </c>
      <c r="S171" s="406">
        <v>0</v>
      </c>
      <c r="T171" s="406">
        <v>0</v>
      </c>
      <c r="U171" s="406">
        <v>0</v>
      </c>
      <c r="V171" s="406">
        <v>0</v>
      </c>
      <c r="W171" s="407">
        <v>0</v>
      </c>
      <c r="X171" s="406">
        <v>0</v>
      </c>
      <c r="Y171" s="406">
        <v>0</v>
      </c>
      <c r="Z171" s="418">
        <v>0</v>
      </c>
      <c r="AA171" s="406">
        <v>0</v>
      </c>
      <c r="AB171" s="406">
        <v>0</v>
      </c>
      <c r="AC171" s="418">
        <v>0</v>
      </c>
      <c r="AD171" s="406">
        <v>0</v>
      </c>
      <c r="AE171" s="406">
        <v>0</v>
      </c>
      <c r="AF171" s="418">
        <v>0</v>
      </c>
      <c r="AG171" s="419">
        <v>0</v>
      </c>
      <c r="AH171" s="419">
        <v>0</v>
      </c>
      <c r="AI171" s="418">
        <v>0</v>
      </c>
      <c r="AJ171" s="419">
        <v>0</v>
      </c>
      <c r="AK171" s="419">
        <v>0</v>
      </c>
      <c r="AL171" s="418">
        <v>0</v>
      </c>
      <c r="AM171" s="406">
        <v>0</v>
      </c>
      <c r="AN171" s="406">
        <v>0</v>
      </c>
      <c r="AO171" s="418">
        <v>0</v>
      </c>
      <c r="AP171" s="418"/>
      <c r="AQ171" s="418"/>
      <c r="AR171" s="418">
        <f t="shared" si="54"/>
        <v>0</v>
      </c>
      <c r="AS171" s="419">
        <v>0</v>
      </c>
      <c r="AT171" s="419">
        <v>0</v>
      </c>
      <c r="AU171" s="418">
        <v>0</v>
      </c>
      <c r="AV171" s="418"/>
      <c r="AW171" s="418"/>
      <c r="AX171" s="419">
        <v>0</v>
      </c>
      <c r="AY171" s="419">
        <v>0</v>
      </c>
      <c r="AZ171" s="418">
        <v>0</v>
      </c>
      <c r="BA171" s="406">
        <v>0</v>
      </c>
      <c r="BB171" s="406">
        <v>0</v>
      </c>
      <c r="BC171" s="418">
        <v>0</v>
      </c>
      <c r="BD171" s="418"/>
      <c r="BE171" s="418">
        <f t="shared" si="55"/>
        <v>0</v>
      </c>
      <c r="BF171" s="419">
        <v>0</v>
      </c>
      <c r="BG171" s="419">
        <v>0</v>
      </c>
      <c r="BH171" s="406">
        <v>0</v>
      </c>
      <c r="BI171"/>
      <c r="BJ171"/>
      <c r="BK171"/>
      <c r="BL171"/>
      <c r="BM171"/>
      <c r="BN171"/>
      <c r="BO171"/>
      <c r="BP171" s="377"/>
      <c r="BQ171" s="395">
        <f t="shared" si="62"/>
        <v>8572.2000000000007</v>
      </c>
      <c r="BR171" s="395">
        <f t="shared" si="59"/>
        <v>0</v>
      </c>
      <c r="BS171" s="395">
        <f t="shared" si="63"/>
        <v>0</v>
      </c>
      <c r="BT171" s="395">
        <f t="shared" si="64"/>
        <v>0</v>
      </c>
      <c r="BU171" s="395">
        <f t="shared" si="65"/>
        <v>0</v>
      </c>
      <c r="BV171" s="395">
        <f t="shared" si="60"/>
        <v>0</v>
      </c>
      <c r="BW171" s="395">
        <f t="shared" si="61"/>
        <v>0</v>
      </c>
      <c r="BX171" s="395">
        <f t="shared" si="66"/>
        <v>0</v>
      </c>
      <c r="BY171" s="395">
        <f t="shared" si="67"/>
        <v>0</v>
      </c>
      <c r="BZ171" s="395">
        <f t="shared" si="68"/>
        <v>0</v>
      </c>
      <c r="CA171" s="395">
        <f t="shared" si="56"/>
        <v>0</v>
      </c>
      <c r="CB171" s="395">
        <f t="shared" si="57"/>
        <v>0</v>
      </c>
      <c r="CC171" s="399">
        <f t="shared" si="58"/>
        <v>8572.2000000000007</v>
      </c>
    </row>
    <row r="172" spans="1:81" ht="15" hidden="1" x14ac:dyDescent="0.25">
      <c r="A172">
        <v>3303359</v>
      </c>
      <c r="B172">
        <v>3359</v>
      </c>
      <c r="C172" t="s">
        <v>345</v>
      </c>
      <c r="D172" s="406">
        <v>0</v>
      </c>
      <c r="E172" s="406">
        <v>0</v>
      </c>
      <c r="F172" s="406">
        <v>0</v>
      </c>
      <c r="G172" s="406">
        <v>9</v>
      </c>
      <c r="H172" s="406">
        <v>9</v>
      </c>
      <c r="I172" s="407">
        <v>0</v>
      </c>
      <c r="J172" s="407">
        <v>18</v>
      </c>
      <c r="K172" s="406">
        <v>0</v>
      </c>
      <c r="L172" s="406">
        <v>0</v>
      </c>
      <c r="M172" s="407">
        <v>0</v>
      </c>
      <c r="N172" s="406">
        <v>0</v>
      </c>
      <c r="O172" s="406">
        <v>0</v>
      </c>
      <c r="P172" s="406">
        <v>135</v>
      </c>
      <c r="Q172" s="406">
        <v>135</v>
      </c>
      <c r="R172" s="407">
        <v>270</v>
      </c>
      <c r="S172" s="406">
        <v>0</v>
      </c>
      <c r="T172" s="406">
        <v>0</v>
      </c>
      <c r="U172" s="406">
        <v>0</v>
      </c>
      <c r="V172" s="406">
        <v>0</v>
      </c>
      <c r="W172" s="407">
        <v>0</v>
      </c>
      <c r="X172" s="406">
        <v>9</v>
      </c>
      <c r="Y172" s="406">
        <v>135</v>
      </c>
      <c r="Z172" s="418">
        <v>0</v>
      </c>
      <c r="AA172" s="406">
        <v>6</v>
      </c>
      <c r="AB172" s="406">
        <v>90</v>
      </c>
      <c r="AC172" s="418">
        <v>0</v>
      </c>
      <c r="AD172" s="406">
        <v>1</v>
      </c>
      <c r="AE172" s="406">
        <v>15</v>
      </c>
      <c r="AF172" s="418">
        <v>0</v>
      </c>
      <c r="AG172" s="419">
        <v>0</v>
      </c>
      <c r="AH172" s="419">
        <v>0</v>
      </c>
      <c r="AI172" s="418">
        <v>0</v>
      </c>
      <c r="AJ172" s="419">
        <v>0</v>
      </c>
      <c r="AK172" s="419">
        <v>0</v>
      </c>
      <c r="AL172" s="418">
        <v>0</v>
      </c>
      <c r="AM172" s="406">
        <v>0</v>
      </c>
      <c r="AN172" s="406">
        <v>0</v>
      </c>
      <c r="AO172" s="418">
        <v>0</v>
      </c>
      <c r="AP172" s="418"/>
      <c r="AQ172" s="418"/>
      <c r="AR172" s="418">
        <f t="shared" si="54"/>
        <v>0</v>
      </c>
      <c r="AS172" s="419">
        <v>0</v>
      </c>
      <c r="AT172" s="419">
        <v>0</v>
      </c>
      <c r="AU172" s="418">
        <v>0</v>
      </c>
      <c r="AV172" s="418"/>
      <c r="AW172" s="418"/>
      <c r="AX172" s="419">
        <v>0</v>
      </c>
      <c r="AY172" s="419">
        <v>0</v>
      </c>
      <c r="AZ172" s="418">
        <v>0</v>
      </c>
      <c r="BA172" s="406">
        <v>0</v>
      </c>
      <c r="BB172" s="406">
        <v>0</v>
      </c>
      <c r="BC172" s="418">
        <v>0</v>
      </c>
      <c r="BD172" s="418"/>
      <c r="BE172" s="418">
        <f t="shared" si="55"/>
        <v>0</v>
      </c>
      <c r="BF172" s="419">
        <v>0</v>
      </c>
      <c r="BG172" s="419">
        <v>0</v>
      </c>
      <c r="BH172" s="406">
        <v>0</v>
      </c>
      <c r="BI172"/>
      <c r="BJ172"/>
      <c r="BK172"/>
      <c r="BL172"/>
      <c r="BM172"/>
      <c r="BN172"/>
      <c r="BO172"/>
      <c r="BP172" s="377"/>
      <c r="BQ172" s="395">
        <f t="shared" si="62"/>
        <v>22042.799999999999</v>
      </c>
      <c r="BR172" s="395">
        <f t="shared" si="59"/>
        <v>0</v>
      </c>
      <c r="BS172" s="395">
        <f t="shared" si="63"/>
        <v>0</v>
      </c>
      <c r="BT172" s="395">
        <f t="shared" si="64"/>
        <v>0</v>
      </c>
      <c r="BU172" s="395">
        <f t="shared" si="65"/>
        <v>0</v>
      </c>
      <c r="BV172" s="395">
        <f t="shared" si="60"/>
        <v>0</v>
      </c>
      <c r="BW172" s="395">
        <f t="shared" si="61"/>
        <v>0</v>
      </c>
      <c r="BX172" s="395">
        <f t="shared" si="66"/>
        <v>1070.55</v>
      </c>
      <c r="BY172" s="395">
        <f t="shared" si="67"/>
        <v>339.29999999999995</v>
      </c>
      <c r="BZ172" s="395">
        <f t="shared" si="68"/>
        <v>15.6</v>
      </c>
      <c r="CA172" s="395">
        <f t="shared" si="56"/>
        <v>0</v>
      </c>
      <c r="CB172" s="395">
        <f t="shared" si="57"/>
        <v>0</v>
      </c>
      <c r="CC172" s="399">
        <f t="shared" si="58"/>
        <v>23468.249999999996</v>
      </c>
    </row>
    <row r="173" spans="1:81" ht="15" hidden="1" x14ac:dyDescent="0.25">
      <c r="A173">
        <v>3303361</v>
      </c>
      <c r="B173">
        <v>3361</v>
      </c>
      <c r="C173" t="s">
        <v>346</v>
      </c>
      <c r="D173" s="406">
        <v>0</v>
      </c>
      <c r="E173" s="406">
        <v>0</v>
      </c>
      <c r="F173" s="406">
        <v>0</v>
      </c>
      <c r="G173" s="406">
        <v>12</v>
      </c>
      <c r="H173" s="406">
        <v>8</v>
      </c>
      <c r="I173" s="407">
        <v>0</v>
      </c>
      <c r="J173" s="407">
        <v>20</v>
      </c>
      <c r="K173" s="406">
        <v>2</v>
      </c>
      <c r="L173" s="406">
        <v>3</v>
      </c>
      <c r="M173" s="407">
        <v>5</v>
      </c>
      <c r="N173" s="406">
        <v>0</v>
      </c>
      <c r="O173" s="406">
        <v>0</v>
      </c>
      <c r="P173" s="406">
        <v>180</v>
      </c>
      <c r="Q173" s="406">
        <v>120</v>
      </c>
      <c r="R173" s="407">
        <v>300</v>
      </c>
      <c r="S173" s="406">
        <v>0</v>
      </c>
      <c r="T173" s="406">
        <v>0</v>
      </c>
      <c r="U173" s="406">
        <v>30</v>
      </c>
      <c r="V173" s="406">
        <v>45</v>
      </c>
      <c r="W173" s="407">
        <v>75</v>
      </c>
      <c r="X173" s="406">
        <v>5</v>
      </c>
      <c r="Y173" s="406">
        <v>75</v>
      </c>
      <c r="Z173" s="418">
        <v>0</v>
      </c>
      <c r="AA173" s="406">
        <v>5</v>
      </c>
      <c r="AB173" s="406">
        <v>75</v>
      </c>
      <c r="AC173" s="418">
        <v>30</v>
      </c>
      <c r="AD173" s="406">
        <v>2</v>
      </c>
      <c r="AE173" s="406">
        <v>30</v>
      </c>
      <c r="AF173" s="418">
        <v>0</v>
      </c>
      <c r="AG173" s="419">
        <v>0</v>
      </c>
      <c r="AH173" s="419">
        <v>0</v>
      </c>
      <c r="AI173" s="418">
        <v>0</v>
      </c>
      <c r="AJ173" s="419">
        <v>10</v>
      </c>
      <c r="AK173" s="419">
        <v>150</v>
      </c>
      <c r="AL173" s="418">
        <v>0</v>
      </c>
      <c r="AM173" s="406">
        <v>10</v>
      </c>
      <c r="AN173" s="406">
        <v>150</v>
      </c>
      <c r="AO173" s="418">
        <v>0</v>
      </c>
      <c r="AP173" s="418"/>
      <c r="AQ173" s="418"/>
      <c r="AR173" s="418">
        <f t="shared" si="54"/>
        <v>10</v>
      </c>
      <c r="AS173" s="419">
        <v>0</v>
      </c>
      <c r="AT173" s="419">
        <v>0</v>
      </c>
      <c r="AU173" s="418">
        <v>0</v>
      </c>
      <c r="AV173" s="418"/>
      <c r="AW173" s="418"/>
      <c r="AX173" s="419">
        <v>10</v>
      </c>
      <c r="AY173" s="419">
        <v>150</v>
      </c>
      <c r="AZ173" s="418">
        <v>0</v>
      </c>
      <c r="BA173" s="406">
        <v>10</v>
      </c>
      <c r="BB173" s="406">
        <v>150</v>
      </c>
      <c r="BC173" s="418">
        <v>0</v>
      </c>
      <c r="BD173" s="418"/>
      <c r="BE173" s="418">
        <f t="shared" si="55"/>
        <v>20</v>
      </c>
      <c r="BF173" s="419">
        <v>0</v>
      </c>
      <c r="BG173" s="419">
        <v>0</v>
      </c>
      <c r="BH173" s="406">
        <v>0</v>
      </c>
      <c r="BI173"/>
      <c r="BJ173"/>
      <c r="BK173"/>
      <c r="BL173"/>
      <c r="BM173"/>
      <c r="BN173"/>
      <c r="BO173"/>
      <c r="BP173" s="377"/>
      <c r="BQ173" s="395">
        <f t="shared" si="62"/>
        <v>24492</v>
      </c>
      <c r="BR173" s="395">
        <f t="shared" si="59"/>
        <v>6123</v>
      </c>
      <c r="BS173" s="395">
        <f t="shared" si="63"/>
        <v>0</v>
      </c>
      <c r="BT173" s="395">
        <f t="shared" si="64"/>
        <v>0</v>
      </c>
      <c r="BU173" s="395">
        <f t="shared" si="65"/>
        <v>0</v>
      </c>
      <c r="BV173" s="395">
        <f t="shared" si="60"/>
        <v>746.2</v>
      </c>
      <c r="BW173" s="395">
        <f t="shared" si="61"/>
        <v>0</v>
      </c>
      <c r="BX173" s="395">
        <f t="shared" si="66"/>
        <v>594.75</v>
      </c>
      <c r="BY173" s="395">
        <f t="shared" si="67"/>
        <v>395.84999999999997</v>
      </c>
      <c r="BZ173" s="395">
        <f t="shared" si="68"/>
        <v>31.2</v>
      </c>
      <c r="CA173" s="395">
        <f t="shared" si="56"/>
        <v>2242.5</v>
      </c>
      <c r="CB173" s="395">
        <f t="shared" si="57"/>
        <v>0</v>
      </c>
      <c r="CC173" s="399">
        <f t="shared" si="58"/>
        <v>34625.5</v>
      </c>
    </row>
    <row r="174" spans="1:81" ht="15" hidden="1" x14ac:dyDescent="0.25">
      <c r="A174">
        <v>3303363</v>
      </c>
      <c r="B174">
        <v>3363</v>
      </c>
      <c r="C174" t="s">
        <v>347</v>
      </c>
      <c r="D174" s="406">
        <v>0</v>
      </c>
      <c r="E174" s="406">
        <v>0</v>
      </c>
      <c r="F174" s="406">
        <v>0</v>
      </c>
      <c r="G174" s="406">
        <v>11</v>
      </c>
      <c r="H174" s="406">
        <v>13</v>
      </c>
      <c r="I174" s="407">
        <v>0</v>
      </c>
      <c r="J174" s="407">
        <v>24</v>
      </c>
      <c r="K174" s="406">
        <v>0</v>
      </c>
      <c r="L174" s="406">
        <v>0</v>
      </c>
      <c r="M174" s="407">
        <v>0</v>
      </c>
      <c r="N174" s="406">
        <v>0</v>
      </c>
      <c r="O174" s="406">
        <v>0</v>
      </c>
      <c r="P174" s="406">
        <v>165</v>
      </c>
      <c r="Q174" s="406">
        <v>195</v>
      </c>
      <c r="R174" s="407">
        <v>360</v>
      </c>
      <c r="S174" s="406">
        <v>0</v>
      </c>
      <c r="T174" s="406">
        <v>0</v>
      </c>
      <c r="U174" s="406">
        <v>0</v>
      </c>
      <c r="V174" s="406">
        <v>0</v>
      </c>
      <c r="W174" s="407">
        <v>0</v>
      </c>
      <c r="X174" s="406">
        <v>3</v>
      </c>
      <c r="Y174" s="406">
        <v>45</v>
      </c>
      <c r="Z174" s="418">
        <v>0</v>
      </c>
      <c r="AA174" s="406">
        <v>0</v>
      </c>
      <c r="AB174" s="406">
        <v>0</v>
      </c>
      <c r="AC174" s="418">
        <v>0</v>
      </c>
      <c r="AD174" s="406">
        <v>3</v>
      </c>
      <c r="AE174" s="406">
        <v>45</v>
      </c>
      <c r="AF174" s="418">
        <v>0</v>
      </c>
      <c r="AG174" s="419">
        <v>0</v>
      </c>
      <c r="AH174" s="419">
        <v>0</v>
      </c>
      <c r="AI174" s="418">
        <v>0</v>
      </c>
      <c r="AJ174" s="419">
        <v>6</v>
      </c>
      <c r="AK174" s="419">
        <v>90</v>
      </c>
      <c r="AL174" s="418">
        <v>0</v>
      </c>
      <c r="AM174" s="406">
        <v>6</v>
      </c>
      <c r="AN174" s="406">
        <v>90</v>
      </c>
      <c r="AO174" s="418">
        <v>0</v>
      </c>
      <c r="AP174" s="418"/>
      <c r="AQ174" s="418"/>
      <c r="AR174" s="418">
        <f t="shared" si="54"/>
        <v>6</v>
      </c>
      <c r="AS174" s="419">
        <v>0</v>
      </c>
      <c r="AT174" s="419">
        <v>0</v>
      </c>
      <c r="AU174" s="418">
        <v>0</v>
      </c>
      <c r="AV174" s="418"/>
      <c r="AW174" s="418"/>
      <c r="AX174" s="419">
        <v>6</v>
      </c>
      <c r="AY174" s="419">
        <v>90</v>
      </c>
      <c r="AZ174" s="418">
        <v>0</v>
      </c>
      <c r="BA174" s="406">
        <v>6</v>
      </c>
      <c r="BB174" s="406">
        <v>90</v>
      </c>
      <c r="BC174" s="418">
        <v>0</v>
      </c>
      <c r="BD174" s="418"/>
      <c r="BE174" s="418">
        <f t="shared" si="55"/>
        <v>12</v>
      </c>
      <c r="BF174" s="419">
        <v>0</v>
      </c>
      <c r="BG174" s="419">
        <v>0</v>
      </c>
      <c r="BH174" s="406">
        <v>0</v>
      </c>
      <c r="BI174"/>
      <c r="BJ174"/>
      <c r="BK174"/>
      <c r="BL174"/>
      <c r="BM174"/>
      <c r="BN174"/>
      <c r="BO174"/>
      <c r="BP174" s="377"/>
      <c r="BQ174" s="395">
        <f t="shared" si="62"/>
        <v>29390.400000000001</v>
      </c>
      <c r="BR174" s="395">
        <f t="shared" si="59"/>
        <v>0</v>
      </c>
      <c r="BS174" s="395">
        <f t="shared" si="63"/>
        <v>0</v>
      </c>
      <c r="BT174" s="395">
        <f t="shared" si="64"/>
        <v>0</v>
      </c>
      <c r="BU174" s="395">
        <f t="shared" si="65"/>
        <v>0</v>
      </c>
      <c r="BV174" s="395">
        <f t="shared" si="60"/>
        <v>447.72</v>
      </c>
      <c r="BW174" s="395">
        <f t="shared" si="61"/>
        <v>0</v>
      </c>
      <c r="BX174" s="395">
        <f t="shared" si="66"/>
        <v>356.84999999999997</v>
      </c>
      <c r="BY174" s="395">
        <f t="shared" si="67"/>
        <v>0</v>
      </c>
      <c r="BZ174" s="395">
        <f t="shared" si="68"/>
        <v>46.800000000000004</v>
      </c>
      <c r="CA174" s="395">
        <f t="shared" si="56"/>
        <v>1345.5</v>
      </c>
      <c r="CB174" s="395">
        <f t="shared" si="57"/>
        <v>0</v>
      </c>
      <c r="CC174" s="399">
        <f t="shared" si="58"/>
        <v>31587.27</v>
      </c>
    </row>
    <row r="175" spans="1:81" ht="15" hidden="1" x14ac:dyDescent="0.25">
      <c r="A175">
        <v>3303366</v>
      </c>
      <c r="B175">
        <v>3366</v>
      </c>
      <c r="C175" t="s">
        <v>348</v>
      </c>
      <c r="D175" s="406">
        <v>0</v>
      </c>
      <c r="E175" s="406">
        <v>0</v>
      </c>
      <c r="F175" s="406">
        <v>0</v>
      </c>
      <c r="G175" s="406">
        <v>6</v>
      </c>
      <c r="H175" s="406">
        <v>4</v>
      </c>
      <c r="I175" s="407">
        <v>0</v>
      </c>
      <c r="J175" s="407">
        <v>10</v>
      </c>
      <c r="K175" s="406">
        <v>0</v>
      </c>
      <c r="L175" s="406">
        <v>0</v>
      </c>
      <c r="M175" s="407">
        <v>0</v>
      </c>
      <c r="N175" s="406">
        <v>0</v>
      </c>
      <c r="O175" s="406">
        <v>0</v>
      </c>
      <c r="P175" s="406">
        <v>90</v>
      </c>
      <c r="Q175" s="406">
        <v>60</v>
      </c>
      <c r="R175" s="407">
        <v>150</v>
      </c>
      <c r="S175" s="406">
        <v>0</v>
      </c>
      <c r="T175" s="406">
        <v>0</v>
      </c>
      <c r="U175" s="406">
        <v>0</v>
      </c>
      <c r="V175" s="406">
        <v>0</v>
      </c>
      <c r="W175" s="407">
        <v>0</v>
      </c>
      <c r="X175" s="406">
        <v>4</v>
      </c>
      <c r="Y175" s="406">
        <v>60</v>
      </c>
      <c r="Z175" s="418">
        <v>0</v>
      </c>
      <c r="AA175" s="406">
        <v>2</v>
      </c>
      <c r="AB175" s="406">
        <v>30</v>
      </c>
      <c r="AC175" s="418">
        <v>0</v>
      </c>
      <c r="AD175" s="406">
        <v>1</v>
      </c>
      <c r="AE175" s="406">
        <v>15</v>
      </c>
      <c r="AF175" s="418">
        <v>0</v>
      </c>
      <c r="AG175" s="419">
        <v>0</v>
      </c>
      <c r="AH175" s="419">
        <v>0</v>
      </c>
      <c r="AI175" s="418">
        <v>0</v>
      </c>
      <c r="AJ175" s="419">
        <v>6</v>
      </c>
      <c r="AK175" s="419">
        <v>90</v>
      </c>
      <c r="AL175" s="418">
        <v>0</v>
      </c>
      <c r="AM175" s="406">
        <v>6</v>
      </c>
      <c r="AN175" s="406">
        <v>90</v>
      </c>
      <c r="AO175" s="418">
        <v>0</v>
      </c>
      <c r="AP175" s="418"/>
      <c r="AQ175" s="418"/>
      <c r="AR175" s="418">
        <f t="shared" si="54"/>
        <v>6</v>
      </c>
      <c r="AS175" s="419">
        <v>0</v>
      </c>
      <c r="AT175" s="419">
        <v>0</v>
      </c>
      <c r="AU175" s="418">
        <v>0</v>
      </c>
      <c r="AV175" s="418"/>
      <c r="AW175" s="418"/>
      <c r="AX175" s="419">
        <v>6</v>
      </c>
      <c r="AY175" s="419">
        <v>90</v>
      </c>
      <c r="AZ175" s="418">
        <v>0</v>
      </c>
      <c r="BA175" s="406">
        <v>6</v>
      </c>
      <c r="BB175" s="406">
        <v>90</v>
      </c>
      <c r="BC175" s="418">
        <v>0</v>
      </c>
      <c r="BD175" s="418"/>
      <c r="BE175" s="418">
        <f t="shared" si="55"/>
        <v>12</v>
      </c>
      <c r="BF175" s="419">
        <v>0</v>
      </c>
      <c r="BG175" s="419">
        <v>0</v>
      </c>
      <c r="BH175" s="406">
        <v>0</v>
      </c>
      <c r="BI175"/>
      <c r="BJ175"/>
      <c r="BK175"/>
      <c r="BL175"/>
      <c r="BM175"/>
      <c r="BN175"/>
      <c r="BO175"/>
      <c r="BP175" s="377"/>
      <c r="BQ175" s="395">
        <f t="shared" si="62"/>
        <v>12246</v>
      </c>
      <c r="BR175" s="395">
        <f t="shared" si="59"/>
        <v>0</v>
      </c>
      <c r="BS175" s="395">
        <f t="shared" si="63"/>
        <v>0</v>
      </c>
      <c r="BT175" s="395">
        <f t="shared" si="64"/>
        <v>0</v>
      </c>
      <c r="BU175" s="395">
        <f t="shared" si="65"/>
        <v>0</v>
      </c>
      <c r="BV175" s="395">
        <f t="shared" si="60"/>
        <v>447.72</v>
      </c>
      <c r="BW175" s="395">
        <f t="shared" si="61"/>
        <v>0</v>
      </c>
      <c r="BX175" s="395">
        <f t="shared" si="66"/>
        <v>475.8</v>
      </c>
      <c r="BY175" s="395">
        <f t="shared" si="67"/>
        <v>113.1</v>
      </c>
      <c r="BZ175" s="395">
        <f t="shared" si="68"/>
        <v>15.6</v>
      </c>
      <c r="CA175" s="395">
        <f t="shared" si="56"/>
        <v>1345.5</v>
      </c>
      <c r="CB175" s="395">
        <f t="shared" si="57"/>
        <v>0</v>
      </c>
      <c r="CC175" s="399">
        <f t="shared" si="58"/>
        <v>14643.72</v>
      </c>
    </row>
    <row r="176" spans="1:81" ht="15" hidden="1" x14ac:dyDescent="0.25">
      <c r="A176">
        <v>3303367</v>
      </c>
      <c r="B176">
        <v>3367</v>
      </c>
      <c r="C176" t="s">
        <v>349</v>
      </c>
      <c r="D176" s="406">
        <v>0</v>
      </c>
      <c r="E176" s="406">
        <v>0</v>
      </c>
      <c r="F176" s="406">
        <v>0</v>
      </c>
      <c r="G176" s="406">
        <v>12</v>
      </c>
      <c r="H176" s="406">
        <v>14</v>
      </c>
      <c r="I176" s="407">
        <v>0</v>
      </c>
      <c r="J176" s="407">
        <v>26</v>
      </c>
      <c r="K176" s="406">
        <v>4</v>
      </c>
      <c r="L176" s="406">
        <v>5</v>
      </c>
      <c r="M176" s="407">
        <v>9</v>
      </c>
      <c r="N176" s="406">
        <v>0</v>
      </c>
      <c r="O176" s="406">
        <v>0</v>
      </c>
      <c r="P176" s="406">
        <v>180</v>
      </c>
      <c r="Q176" s="406">
        <v>210</v>
      </c>
      <c r="R176" s="407">
        <v>390</v>
      </c>
      <c r="S176" s="406">
        <v>0</v>
      </c>
      <c r="T176" s="406">
        <v>0</v>
      </c>
      <c r="U176" s="406">
        <v>60</v>
      </c>
      <c r="V176" s="406">
        <v>75</v>
      </c>
      <c r="W176" s="407">
        <v>135</v>
      </c>
      <c r="X176" s="406">
        <v>12</v>
      </c>
      <c r="Y176" s="406">
        <v>180</v>
      </c>
      <c r="Z176" s="418">
        <v>45</v>
      </c>
      <c r="AA176" s="406">
        <v>2</v>
      </c>
      <c r="AB176" s="406">
        <v>30</v>
      </c>
      <c r="AC176" s="418">
        <v>15</v>
      </c>
      <c r="AD176" s="406">
        <v>1</v>
      </c>
      <c r="AE176" s="406">
        <v>15</v>
      </c>
      <c r="AF176" s="418">
        <v>0</v>
      </c>
      <c r="AG176" s="419">
        <v>0</v>
      </c>
      <c r="AH176" s="419">
        <v>0</v>
      </c>
      <c r="AI176" s="418">
        <v>0</v>
      </c>
      <c r="AJ176" s="419">
        <v>7</v>
      </c>
      <c r="AK176" s="419">
        <v>105</v>
      </c>
      <c r="AL176" s="418">
        <v>0</v>
      </c>
      <c r="AM176" s="406">
        <v>7</v>
      </c>
      <c r="AN176" s="406">
        <v>105</v>
      </c>
      <c r="AO176" s="418">
        <v>0</v>
      </c>
      <c r="AP176" s="418"/>
      <c r="AQ176" s="418"/>
      <c r="AR176" s="418">
        <f t="shared" si="54"/>
        <v>7</v>
      </c>
      <c r="AS176" s="419">
        <v>0</v>
      </c>
      <c r="AT176" s="419">
        <v>0</v>
      </c>
      <c r="AU176" s="418">
        <v>0</v>
      </c>
      <c r="AV176" s="418"/>
      <c r="AW176" s="418"/>
      <c r="AX176" s="419">
        <v>7</v>
      </c>
      <c r="AY176" s="419">
        <v>105</v>
      </c>
      <c r="AZ176" s="418">
        <v>0</v>
      </c>
      <c r="BA176" s="406">
        <v>7</v>
      </c>
      <c r="BB176" s="406">
        <v>105</v>
      </c>
      <c r="BC176" s="418">
        <v>0</v>
      </c>
      <c r="BD176" s="418"/>
      <c r="BE176" s="418">
        <f t="shared" si="55"/>
        <v>14</v>
      </c>
      <c r="BF176" s="419">
        <v>0</v>
      </c>
      <c r="BG176" s="419">
        <v>0</v>
      </c>
      <c r="BH176" s="406">
        <v>0</v>
      </c>
      <c r="BI176"/>
      <c r="BJ176"/>
      <c r="BK176"/>
      <c r="BL176"/>
      <c r="BM176"/>
      <c r="BN176"/>
      <c r="BO176"/>
      <c r="BP176" s="377"/>
      <c r="BQ176" s="395">
        <f t="shared" si="62"/>
        <v>31839.600000000002</v>
      </c>
      <c r="BR176" s="395">
        <f t="shared" si="59"/>
        <v>11021.4</v>
      </c>
      <c r="BS176" s="395">
        <f t="shared" si="63"/>
        <v>0</v>
      </c>
      <c r="BT176" s="395">
        <f t="shared" si="64"/>
        <v>0</v>
      </c>
      <c r="BU176" s="395">
        <f t="shared" si="65"/>
        <v>0</v>
      </c>
      <c r="BV176" s="395">
        <f t="shared" si="60"/>
        <v>522.34</v>
      </c>
      <c r="BW176" s="395">
        <f t="shared" si="61"/>
        <v>0</v>
      </c>
      <c r="BX176" s="395">
        <f t="shared" si="66"/>
        <v>1784.25</v>
      </c>
      <c r="BY176" s="395">
        <f t="shared" si="67"/>
        <v>169.64999999999998</v>
      </c>
      <c r="BZ176" s="395">
        <f t="shared" si="68"/>
        <v>15.6</v>
      </c>
      <c r="CA176" s="395">
        <f t="shared" si="56"/>
        <v>1569.7499999999998</v>
      </c>
      <c r="CB176" s="395">
        <f t="shared" si="57"/>
        <v>0</v>
      </c>
      <c r="CC176" s="399">
        <f t="shared" si="58"/>
        <v>46922.59</v>
      </c>
    </row>
    <row r="177" spans="1:81" ht="15" hidden="1" x14ac:dyDescent="0.25">
      <c r="A177">
        <v>3303372</v>
      </c>
      <c r="B177">
        <v>3372</v>
      </c>
      <c r="C177" t="s">
        <v>350</v>
      </c>
      <c r="D177" s="406">
        <v>0</v>
      </c>
      <c r="E177" s="406">
        <v>0</v>
      </c>
      <c r="F177" s="406">
        <v>0</v>
      </c>
      <c r="G177" s="406">
        <v>25</v>
      </c>
      <c r="H177" s="406">
        <v>28</v>
      </c>
      <c r="I177" s="407">
        <v>0</v>
      </c>
      <c r="J177" s="407">
        <v>53</v>
      </c>
      <c r="K177" s="406">
        <v>3</v>
      </c>
      <c r="L177" s="406">
        <v>1</v>
      </c>
      <c r="M177" s="407">
        <v>4</v>
      </c>
      <c r="N177" s="406">
        <v>0</v>
      </c>
      <c r="O177" s="406">
        <v>0</v>
      </c>
      <c r="P177" s="406">
        <v>375</v>
      </c>
      <c r="Q177" s="406">
        <v>420</v>
      </c>
      <c r="R177" s="407">
        <v>795</v>
      </c>
      <c r="S177" s="406">
        <v>0</v>
      </c>
      <c r="T177" s="406">
        <v>0</v>
      </c>
      <c r="U177" s="406">
        <v>45</v>
      </c>
      <c r="V177" s="406">
        <v>15</v>
      </c>
      <c r="W177" s="407">
        <v>60</v>
      </c>
      <c r="X177" s="406">
        <v>8</v>
      </c>
      <c r="Y177" s="406">
        <v>120</v>
      </c>
      <c r="Z177" s="418">
        <v>30</v>
      </c>
      <c r="AA177" s="406">
        <v>7</v>
      </c>
      <c r="AB177" s="406">
        <v>105</v>
      </c>
      <c r="AC177" s="418">
        <v>0</v>
      </c>
      <c r="AD177" s="406">
        <v>19</v>
      </c>
      <c r="AE177" s="406">
        <v>285</v>
      </c>
      <c r="AF177" s="418">
        <v>0</v>
      </c>
      <c r="AG177" s="419">
        <v>0</v>
      </c>
      <c r="AH177" s="419">
        <v>0</v>
      </c>
      <c r="AI177" s="418">
        <v>0</v>
      </c>
      <c r="AJ177" s="419">
        <v>19</v>
      </c>
      <c r="AK177" s="419">
        <v>285</v>
      </c>
      <c r="AL177" s="418">
        <v>15</v>
      </c>
      <c r="AM177" s="406">
        <v>19</v>
      </c>
      <c r="AN177" s="406">
        <v>285</v>
      </c>
      <c r="AO177" s="418">
        <v>15</v>
      </c>
      <c r="AP177" s="418"/>
      <c r="AQ177" s="418"/>
      <c r="AR177" s="418">
        <f t="shared" si="54"/>
        <v>19</v>
      </c>
      <c r="AS177" s="419">
        <v>0</v>
      </c>
      <c r="AT177" s="419">
        <v>0</v>
      </c>
      <c r="AU177" s="418">
        <v>0</v>
      </c>
      <c r="AV177" s="418"/>
      <c r="AW177" s="418"/>
      <c r="AX177" s="419">
        <v>19</v>
      </c>
      <c r="AY177" s="419">
        <v>285</v>
      </c>
      <c r="AZ177" s="418">
        <v>15</v>
      </c>
      <c r="BA177" s="406">
        <v>19</v>
      </c>
      <c r="BB177" s="406">
        <v>285</v>
      </c>
      <c r="BC177" s="418">
        <v>15</v>
      </c>
      <c r="BD177" s="418"/>
      <c r="BE177" s="418">
        <f t="shared" si="55"/>
        <v>38</v>
      </c>
      <c r="BF177" s="419">
        <v>0</v>
      </c>
      <c r="BG177" s="419">
        <v>0</v>
      </c>
      <c r="BH177" s="406">
        <v>0</v>
      </c>
      <c r="BI177"/>
      <c r="BJ177"/>
      <c r="BK177"/>
      <c r="BL177"/>
      <c r="BM177"/>
      <c r="BN177"/>
      <c r="BO177"/>
      <c r="BP177" s="377"/>
      <c r="BQ177" s="395">
        <f t="shared" si="62"/>
        <v>64903.8</v>
      </c>
      <c r="BR177" s="395">
        <f t="shared" si="59"/>
        <v>4898.4000000000005</v>
      </c>
      <c r="BS177" s="395">
        <f t="shared" si="63"/>
        <v>0</v>
      </c>
      <c r="BT177" s="395">
        <f t="shared" si="64"/>
        <v>0</v>
      </c>
      <c r="BU177" s="395">
        <f t="shared" si="65"/>
        <v>0</v>
      </c>
      <c r="BV177" s="395">
        <f t="shared" si="60"/>
        <v>1343.16</v>
      </c>
      <c r="BW177" s="395">
        <f t="shared" si="61"/>
        <v>186.42</v>
      </c>
      <c r="BX177" s="395">
        <f t="shared" si="66"/>
        <v>1189.5</v>
      </c>
      <c r="BY177" s="395">
        <f t="shared" si="67"/>
        <v>395.84999999999997</v>
      </c>
      <c r="BZ177" s="395">
        <f t="shared" si="68"/>
        <v>296.40000000000003</v>
      </c>
      <c r="CA177" s="395">
        <f t="shared" si="56"/>
        <v>4260.75</v>
      </c>
      <c r="CB177" s="395">
        <f t="shared" si="57"/>
        <v>0</v>
      </c>
      <c r="CC177" s="399">
        <f t="shared" si="58"/>
        <v>77474.28</v>
      </c>
    </row>
    <row r="178" spans="1:81" ht="15" hidden="1" x14ac:dyDescent="0.25">
      <c r="A178">
        <v>3303377</v>
      </c>
      <c r="B178">
        <v>3377</v>
      </c>
      <c r="C178" t="s">
        <v>351</v>
      </c>
      <c r="D178" s="406">
        <v>0</v>
      </c>
      <c r="E178" s="406">
        <v>0</v>
      </c>
      <c r="F178" s="406">
        <v>0</v>
      </c>
      <c r="G178" s="406">
        <v>11</v>
      </c>
      <c r="H178" s="406">
        <v>8</v>
      </c>
      <c r="I178" s="407">
        <v>0</v>
      </c>
      <c r="J178" s="407">
        <v>19</v>
      </c>
      <c r="K178" s="406">
        <v>0</v>
      </c>
      <c r="L178" s="406">
        <v>0</v>
      </c>
      <c r="M178" s="407">
        <v>0</v>
      </c>
      <c r="N178" s="406">
        <v>0</v>
      </c>
      <c r="O178" s="406">
        <v>0</v>
      </c>
      <c r="P178" s="406">
        <v>165</v>
      </c>
      <c r="Q178" s="406">
        <v>120</v>
      </c>
      <c r="R178" s="407">
        <v>285</v>
      </c>
      <c r="S178" s="406">
        <v>0</v>
      </c>
      <c r="T178" s="406">
        <v>0</v>
      </c>
      <c r="U178" s="406">
        <v>0</v>
      </c>
      <c r="V178" s="406">
        <v>0</v>
      </c>
      <c r="W178" s="407">
        <v>0</v>
      </c>
      <c r="X178" s="406">
        <v>14</v>
      </c>
      <c r="Y178" s="406">
        <v>210</v>
      </c>
      <c r="Z178" s="418">
        <v>0</v>
      </c>
      <c r="AA178" s="406">
        <v>3</v>
      </c>
      <c r="AB178" s="406">
        <v>45</v>
      </c>
      <c r="AC178" s="418">
        <v>0</v>
      </c>
      <c r="AD178" s="406">
        <v>0</v>
      </c>
      <c r="AE178" s="406">
        <v>0</v>
      </c>
      <c r="AF178" s="418">
        <v>0</v>
      </c>
      <c r="AG178" s="419">
        <v>0</v>
      </c>
      <c r="AH178" s="419">
        <v>0</v>
      </c>
      <c r="AI178" s="418">
        <v>0</v>
      </c>
      <c r="AJ178" s="419">
        <v>13</v>
      </c>
      <c r="AK178" s="419">
        <v>195</v>
      </c>
      <c r="AL178" s="418">
        <v>0</v>
      </c>
      <c r="AM178" s="406">
        <v>13</v>
      </c>
      <c r="AN178" s="406">
        <v>195</v>
      </c>
      <c r="AO178" s="418">
        <v>0</v>
      </c>
      <c r="AP178" s="418"/>
      <c r="AQ178" s="418"/>
      <c r="AR178" s="418">
        <f t="shared" si="54"/>
        <v>13</v>
      </c>
      <c r="AS178" s="419">
        <v>0</v>
      </c>
      <c r="AT178" s="419">
        <v>0</v>
      </c>
      <c r="AU178" s="418">
        <v>0</v>
      </c>
      <c r="AV178" s="418"/>
      <c r="AW178" s="418"/>
      <c r="AX178" s="419">
        <v>0</v>
      </c>
      <c r="AY178" s="419">
        <v>0</v>
      </c>
      <c r="AZ178" s="418">
        <v>0</v>
      </c>
      <c r="BA178" s="406">
        <v>0</v>
      </c>
      <c r="BB178" s="406">
        <v>0</v>
      </c>
      <c r="BC178" s="418">
        <v>0</v>
      </c>
      <c r="BD178" s="418"/>
      <c r="BE178" s="418">
        <f t="shared" si="55"/>
        <v>0</v>
      </c>
      <c r="BF178" s="419">
        <v>0</v>
      </c>
      <c r="BG178" s="419">
        <v>0</v>
      </c>
      <c r="BH178" s="406">
        <v>0</v>
      </c>
      <c r="BI178"/>
      <c r="BJ178"/>
      <c r="BK178"/>
      <c r="BL178"/>
      <c r="BM178"/>
      <c r="BN178"/>
      <c r="BO178"/>
      <c r="BP178" s="377"/>
      <c r="BQ178" s="395">
        <f t="shared" si="62"/>
        <v>23267.4</v>
      </c>
      <c r="BR178" s="395">
        <f t="shared" si="59"/>
        <v>0</v>
      </c>
      <c r="BS178" s="395">
        <f t="shared" si="63"/>
        <v>0</v>
      </c>
      <c r="BT178" s="395">
        <f t="shared" si="64"/>
        <v>0</v>
      </c>
      <c r="BU178" s="395">
        <f t="shared" si="65"/>
        <v>0</v>
      </c>
      <c r="BV178" s="395">
        <f t="shared" si="60"/>
        <v>0</v>
      </c>
      <c r="BW178" s="395">
        <f t="shared" si="61"/>
        <v>0</v>
      </c>
      <c r="BX178" s="395">
        <f t="shared" si="66"/>
        <v>1665.3</v>
      </c>
      <c r="BY178" s="395">
        <f t="shared" si="67"/>
        <v>169.64999999999998</v>
      </c>
      <c r="BZ178" s="395">
        <f t="shared" si="68"/>
        <v>0</v>
      </c>
      <c r="CA178" s="395">
        <f t="shared" si="56"/>
        <v>2915.25</v>
      </c>
      <c r="CB178" s="395">
        <f t="shared" si="57"/>
        <v>0</v>
      </c>
      <c r="CC178" s="399">
        <f t="shared" si="58"/>
        <v>28017.600000000002</v>
      </c>
    </row>
    <row r="179" spans="1:81" ht="15" hidden="1" x14ac:dyDescent="0.25">
      <c r="A179">
        <v>3303386</v>
      </c>
      <c r="B179">
        <v>3386</v>
      </c>
      <c r="C179" t="s">
        <v>352</v>
      </c>
      <c r="D179" s="406">
        <v>0</v>
      </c>
      <c r="E179" s="406">
        <v>0</v>
      </c>
      <c r="F179" s="406">
        <v>0</v>
      </c>
      <c r="G179" s="406">
        <v>14</v>
      </c>
      <c r="H179" s="406">
        <v>18</v>
      </c>
      <c r="I179" s="407">
        <v>0</v>
      </c>
      <c r="J179" s="407">
        <v>32</v>
      </c>
      <c r="K179" s="406">
        <v>3</v>
      </c>
      <c r="L179" s="406">
        <v>6</v>
      </c>
      <c r="M179" s="407">
        <v>9</v>
      </c>
      <c r="N179" s="406">
        <v>0</v>
      </c>
      <c r="O179" s="406">
        <v>0</v>
      </c>
      <c r="P179" s="406">
        <v>210</v>
      </c>
      <c r="Q179" s="406">
        <v>270</v>
      </c>
      <c r="R179" s="407">
        <v>480</v>
      </c>
      <c r="S179" s="406">
        <v>0</v>
      </c>
      <c r="T179" s="406">
        <v>0</v>
      </c>
      <c r="U179" s="406">
        <v>45</v>
      </c>
      <c r="V179" s="406">
        <v>90</v>
      </c>
      <c r="W179" s="407">
        <v>135</v>
      </c>
      <c r="X179" s="406">
        <v>2</v>
      </c>
      <c r="Y179" s="406">
        <v>30</v>
      </c>
      <c r="Z179" s="418">
        <v>15</v>
      </c>
      <c r="AA179" s="406">
        <v>18</v>
      </c>
      <c r="AB179" s="406">
        <v>270</v>
      </c>
      <c r="AC179" s="418">
        <v>15</v>
      </c>
      <c r="AD179" s="406">
        <v>4</v>
      </c>
      <c r="AE179" s="406">
        <v>60</v>
      </c>
      <c r="AF179" s="418">
        <v>30</v>
      </c>
      <c r="AG179" s="419">
        <v>0</v>
      </c>
      <c r="AH179" s="419">
        <v>0</v>
      </c>
      <c r="AI179" s="418">
        <v>0</v>
      </c>
      <c r="AJ179" s="419">
        <v>16</v>
      </c>
      <c r="AK179" s="419">
        <v>240</v>
      </c>
      <c r="AL179" s="418">
        <v>30</v>
      </c>
      <c r="AM179" s="406">
        <v>16</v>
      </c>
      <c r="AN179" s="406">
        <v>240</v>
      </c>
      <c r="AO179" s="418">
        <v>30</v>
      </c>
      <c r="AP179" s="418"/>
      <c r="AQ179" s="418"/>
      <c r="AR179" s="418">
        <f t="shared" si="54"/>
        <v>16</v>
      </c>
      <c r="AS179" s="419">
        <v>0</v>
      </c>
      <c r="AT179" s="419">
        <v>0</v>
      </c>
      <c r="AU179" s="418">
        <v>0</v>
      </c>
      <c r="AV179" s="418"/>
      <c r="AW179" s="418"/>
      <c r="AX179" s="419">
        <v>13</v>
      </c>
      <c r="AY179" s="419">
        <v>195</v>
      </c>
      <c r="AZ179" s="418">
        <v>30</v>
      </c>
      <c r="BA179" s="406">
        <v>13</v>
      </c>
      <c r="BB179" s="406">
        <v>195</v>
      </c>
      <c r="BC179" s="418">
        <v>30</v>
      </c>
      <c r="BD179" s="418"/>
      <c r="BE179" s="418">
        <f t="shared" si="55"/>
        <v>26</v>
      </c>
      <c r="BF179" s="419">
        <v>0</v>
      </c>
      <c r="BG179" s="419">
        <v>0</v>
      </c>
      <c r="BH179" s="406">
        <v>0</v>
      </c>
      <c r="BI179"/>
      <c r="BJ179"/>
      <c r="BK179"/>
      <c r="BL179"/>
      <c r="BM179"/>
      <c r="BN179"/>
      <c r="BO179"/>
      <c r="BP179" s="377"/>
      <c r="BQ179" s="395">
        <f t="shared" si="62"/>
        <v>39187.200000000004</v>
      </c>
      <c r="BR179" s="395">
        <f t="shared" si="59"/>
        <v>11021.4</v>
      </c>
      <c r="BS179" s="395">
        <f t="shared" si="63"/>
        <v>0</v>
      </c>
      <c r="BT179" s="395">
        <f t="shared" si="64"/>
        <v>0</v>
      </c>
      <c r="BU179" s="395">
        <f t="shared" si="65"/>
        <v>0</v>
      </c>
      <c r="BV179" s="395">
        <f t="shared" si="60"/>
        <v>820.82</v>
      </c>
      <c r="BW179" s="395">
        <f t="shared" si="61"/>
        <v>372.84</v>
      </c>
      <c r="BX179" s="395">
        <f t="shared" si="66"/>
        <v>356.84999999999997</v>
      </c>
      <c r="BY179" s="395">
        <f t="shared" si="67"/>
        <v>1074.4499999999998</v>
      </c>
      <c r="BZ179" s="395">
        <f t="shared" si="68"/>
        <v>93.600000000000009</v>
      </c>
      <c r="CA179" s="395">
        <f t="shared" si="56"/>
        <v>3587.9999999999995</v>
      </c>
      <c r="CB179" s="395">
        <f t="shared" si="57"/>
        <v>0</v>
      </c>
      <c r="CC179" s="399">
        <f t="shared" si="58"/>
        <v>56515.159999999996</v>
      </c>
    </row>
    <row r="180" spans="1:81" ht="15" hidden="1" x14ac:dyDescent="0.25">
      <c r="A180">
        <v>3303406</v>
      </c>
      <c r="B180">
        <v>3406</v>
      </c>
      <c r="C180" t="s">
        <v>353</v>
      </c>
      <c r="D180" s="406">
        <v>0</v>
      </c>
      <c r="E180" s="406">
        <v>0</v>
      </c>
      <c r="F180" s="406">
        <v>0</v>
      </c>
      <c r="G180" s="406">
        <v>12</v>
      </c>
      <c r="H180" s="406">
        <v>10</v>
      </c>
      <c r="I180" s="407">
        <v>0</v>
      </c>
      <c r="J180" s="407">
        <v>22</v>
      </c>
      <c r="K180" s="406">
        <v>0</v>
      </c>
      <c r="L180" s="406">
        <v>0</v>
      </c>
      <c r="M180" s="407">
        <v>0</v>
      </c>
      <c r="N180" s="406">
        <v>0</v>
      </c>
      <c r="O180" s="406">
        <v>0</v>
      </c>
      <c r="P180" s="406">
        <v>180</v>
      </c>
      <c r="Q180" s="406">
        <v>150</v>
      </c>
      <c r="R180" s="407">
        <v>330</v>
      </c>
      <c r="S180" s="406">
        <v>0</v>
      </c>
      <c r="T180" s="406">
        <v>0</v>
      </c>
      <c r="U180" s="406">
        <v>0</v>
      </c>
      <c r="V180" s="406">
        <v>0</v>
      </c>
      <c r="W180" s="407">
        <v>0</v>
      </c>
      <c r="X180" s="406">
        <v>1</v>
      </c>
      <c r="Y180" s="406">
        <v>15</v>
      </c>
      <c r="Z180" s="418">
        <v>0</v>
      </c>
      <c r="AA180" s="406">
        <v>13</v>
      </c>
      <c r="AB180" s="406">
        <v>195</v>
      </c>
      <c r="AC180" s="418">
        <v>0</v>
      </c>
      <c r="AD180" s="406">
        <v>5</v>
      </c>
      <c r="AE180" s="406">
        <v>75</v>
      </c>
      <c r="AF180" s="418">
        <v>0</v>
      </c>
      <c r="AG180" s="419">
        <v>0</v>
      </c>
      <c r="AH180" s="419">
        <v>0</v>
      </c>
      <c r="AI180" s="418">
        <v>0</v>
      </c>
      <c r="AJ180" s="419">
        <v>12</v>
      </c>
      <c r="AK180" s="419">
        <v>180</v>
      </c>
      <c r="AL180" s="418">
        <v>0</v>
      </c>
      <c r="AM180" s="406">
        <v>12</v>
      </c>
      <c r="AN180" s="406">
        <v>180</v>
      </c>
      <c r="AO180" s="418">
        <v>0</v>
      </c>
      <c r="AP180" s="418"/>
      <c r="AQ180" s="418"/>
      <c r="AR180" s="418">
        <f t="shared" si="54"/>
        <v>12</v>
      </c>
      <c r="AS180" s="419">
        <v>0</v>
      </c>
      <c r="AT180" s="419">
        <v>0</v>
      </c>
      <c r="AU180" s="418">
        <v>0</v>
      </c>
      <c r="AV180" s="418"/>
      <c r="AW180" s="418"/>
      <c r="AX180" s="419">
        <v>12</v>
      </c>
      <c r="AY180" s="419">
        <v>180</v>
      </c>
      <c r="AZ180" s="418">
        <v>0</v>
      </c>
      <c r="BA180" s="406">
        <v>12</v>
      </c>
      <c r="BB180" s="406">
        <v>180</v>
      </c>
      <c r="BC180" s="418">
        <v>0</v>
      </c>
      <c r="BD180" s="418"/>
      <c r="BE180" s="418">
        <f t="shared" si="55"/>
        <v>24</v>
      </c>
      <c r="BF180" s="419">
        <v>0</v>
      </c>
      <c r="BG180" s="419">
        <v>0</v>
      </c>
      <c r="BH180" s="406">
        <v>0</v>
      </c>
      <c r="BI180"/>
      <c r="BJ180"/>
      <c r="BK180"/>
      <c r="BL180"/>
      <c r="BM180"/>
      <c r="BN180"/>
      <c r="BO180"/>
      <c r="BP180" s="377"/>
      <c r="BQ180" s="395">
        <f t="shared" si="62"/>
        <v>26941.200000000001</v>
      </c>
      <c r="BR180" s="395">
        <f t="shared" si="59"/>
        <v>0</v>
      </c>
      <c r="BS180" s="395">
        <f t="shared" si="63"/>
        <v>0</v>
      </c>
      <c r="BT180" s="395">
        <f t="shared" si="64"/>
        <v>0</v>
      </c>
      <c r="BU180" s="395">
        <f t="shared" si="65"/>
        <v>0</v>
      </c>
      <c r="BV180" s="395">
        <f t="shared" si="60"/>
        <v>895.44</v>
      </c>
      <c r="BW180" s="395">
        <f t="shared" si="61"/>
        <v>0</v>
      </c>
      <c r="BX180" s="395">
        <f t="shared" si="66"/>
        <v>118.95</v>
      </c>
      <c r="BY180" s="395">
        <f t="shared" si="67"/>
        <v>735.15</v>
      </c>
      <c r="BZ180" s="395">
        <f t="shared" si="68"/>
        <v>78</v>
      </c>
      <c r="CA180" s="395">
        <f t="shared" si="56"/>
        <v>2691</v>
      </c>
      <c r="CB180" s="395">
        <f t="shared" si="57"/>
        <v>0</v>
      </c>
      <c r="CC180" s="399">
        <f t="shared" si="58"/>
        <v>31459.74</v>
      </c>
    </row>
    <row r="181" spans="1:81" ht="15" hidden="1" x14ac:dyDescent="0.25">
      <c r="A181">
        <v>3303411</v>
      </c>
      <c r="B181">
        <v>3411</v>
      </c>
      <c r="C181" t="s">
        <v>354</v>
      </c>
      <c r="D181" s="406">
        <v>0</v>
      </c>
      <c r="E181" s="406">
        <v>0</v>
      </c>
      <c r="F181" s="406">
        <v>0</v>
      </c>
      <c r="G181" s="406">
        <v>24</v>
      </c>
      <c r="H181" s="406">
        <v>16</v>
      </c>
      <c r="I181" s="407">
        <v>0</v>
      </c>
      <c r="J181" s="407">
        <v>40</v>
      </c>
      <c r="K181" s="406">
        <v>6</v>
      </c>
      <c r="L181" s="406">
        <v>3</v>
      </c>
      <c r="M181" s="407">
        <v>9</v>
      </c>
      <c r="N181" s="406">
        <v>0</v>
      </c>
      <c r="O181" s="406">
        <v>0</v>
      </c>
      <c r="P181" s="406">
        <v>360</v>
      </c>
      <c r="Q181" s="406">
        <v>240</v>
      </c>
      <c r="R181" s="407">
        <v>600</v>
      </c>
      <c r="S181" s="406">
        <v>0</v>
      </c>
      <c r="T181" s="406">
        <v>0</v>
      </c>
      <c r="U181" s="406">
        <v>90</v>
      </c>
      <c r="V181" s="406">
        <v>45</v>
      </c>
      <c r="W181" s="407">
        <v>135</v>
      </c>
      <c r="X181" s="406">
        <v>34</v>
      </c>
      <c r="Y181" s="406">
        <v>510</v>
      </c>
      <c r="Z181" s="418">
        <v>120</v>
      </c>
      <c r="AA181" s="406">
        <v>4</v>
      </c>
      <c r="AB181" s="406">
        <v>60</v>
      </c>
      <c r="AC181" s="418">
        <v>0</v>
      </c>
      <c r="AD181" s="406">
        <v>0</v>
      </c>
      <c r="AE181" s="406">
        <v>0</v>
      </c>
      <c r="AF181" s="418">
        <v>0</v>
      </c>
      <c r="AG181" s="419">
        <v>0</v>
      </c>
      <c r="AH181" s="419">
        <v>0</v>
      </c>
      <c r="AI181" s="418">
        <v>0</v>
      </c>
      <c r="AJ181" s="419">
        <v>32</v>
      </c>
      <c r="AK181" s="419">
        <v>480</v>
      </c>
      <c r="AL181" s="418">
        <v>75</v>
      </c>
      <c r="AM181" s="406">
        <v>32</v>
      </c>
      <c r="AN181" s="406">
        <v>480</v>
      </c>
      <c r="AO181" s="418">
        <v>75</v>
      </c>
      <c r="AP181" s="418"/>
      <c r="AQ181" s="418"/>
      <c r="AR181" s="418">
        <f t="shared" si="54"/>
        <v>32</v>
      </c>
      <c r="AS181" s="419">
        <v>0</v>
      </c>
      <c r="AT181" s="419">
        <v>0</v>
      </c>
      <c r="AU181" s="418">
        <v>0</v>
      </c>
      <c r="AV181" s="418"/>
      <c r="AW181" s="418"/>
      <c r="AX181" s="419">
        <v>31</v>
      </c>
      <c r="AY181" s="419">
        <v>465</v>
      </c>
      <c r="AZ181" s="418">
        <v>75</v>
      </c>
      <c r="BA181" s="406">
        <v>31</v>
      </c>
      <c r="BB181" s="406">
        <v>465</v>
      </c>
      <c r="BC181" s="418">
        <v>75</v>
      </c>
      <c r="BD181" s="418"/>
      <c r="BE181" s="418">
        <f t="shared" si="55"/>
        <v>62</v>
      </c>
      <c r="BF181" s="419">
        <v>0</v>
      </c>
      <c r="BG181" s="419">
        <v>0</v>
      </c>
      <c r="BH181" s="406">
        <v>0</v>
      </c>
      <c r="BI181"/>
      <c r="BJ181"/>
      <c r="BK181"/>
      <c r="BL181"/>
      <c r="BM181"/>
      <c r="BN181"/>
      <c r="BO181"/>
      <c r="BP181" s="377"/>
      <c r="BQ181" s="395">
        <f t="shared" si="62"/>
        <v>48984</v>
      </c>
      <c r="BR181" s="395">
        <f t="shared" si="59"/>
        <v>11021.4</v>
      </c>
      <c r="BS181" s="395">
        <f t="shared" si="63"/>
        <v>0</v>
      </c>
      <c r="BT181" s="395">
        <f t="shared" si="64"/>
        <v>0</v>
      </c>
      <c r="BU181" s="395">
        <f t="shared" si="65"/>
        <v>0</v>
      </c>
      <c r="BV181" s="395">
        <f t="shared" si="60"/>
        <v>1940.1200000000001</v>
      </c>
      <c r="BW181" s="395">
        <f t="shared" si="61"/>
        <v>932.1</v>
      </c>
      <c r="BX181" s="395">
        <f t="shared" si="66"/>
        <v>4995.8999999999996</v>
      </c>
      <c r="BY181" s="395">
        <f t="shared" si="67"/>
        <v>226.2</v>
      </c>
      <c r="BZ181" s="395">
        <f t="shared" si="68"/>
        <v>0</v>
      </c>
      <c r="CA181" s="395">
        <f t="shared" si="56"/>
        <v>7175.9999999999991</v>
      </c>
      <c r="CB181" s="395">
        <f t="shared" si="57"/>
        <v>0</v>
      </c>
      <c r="CC181" s="399">
        <f t="shared" si="58"/>
        <v>75275.72</v>
      </c>
    </row>
    <row r="182" spans="1:81" ht="15" hidden="1" x14ac:dyDescent="0.25">
      <c r="A182">
        <v>3303412</v>
      </c>
      <c r="B182">
        <v>3412</v>
      </c>
      <c r="C182" t="s">
        <v>355</v>
      </c>
      <c r="D182" s="406">
        <v>0</v>
      </c>
      <c r="E182" s="406">
        <v>0</v>
      </c>
      <c r="F182" s="406">
        <v>0</v>
      </c>
      <c r="G182" s="406">
        <v>41</v>
      </c>
      <c r="H182" s="406">
        <v>32</v>
      </c>
      <c r="I182" s="407">
        <v>0</v>
      </c>
      <c r="J182" s="407">
        <v>73</v>
      </c>
      <c r="K182" s="406">
        <v>6</v>
      </c>
      <c r="L182" s="406">
        <v>6</v>
      </c>
      <c r="M182" s="407">
        <v>12</v>
      </c>
      <c r="N182" s="406">
        <v>0</v>
      </c>
      <c r="O182" s="406">
        <v>0</v>
      </c>
      <c r="P182" s="406">
        <v>615</v>
      </c>
      <c r="Q182" s="406">
        <v>480</v>
      </c>
      <c r="R182" s="407">
        <v>1095</v>
      </c>
      <c r="S182" s="406">
        <v>0</v>
      </c>
      <c r="T182" s="406">
        <v>0</v>
      </c>
      <c r="U182" s="406">
        <v>90</v>
      </c>
      <c r="V182" s="406">
        <v>90</v>
      </c>
      <c r="W182" s="407">
        <v>180</v>
      </c>
      <c r="X182" s="406">
        <v>24</v>
      </c>
      <c r="Y182" s="406">
        <v>360</v>
      </c>
      <c r="Z182" s="418">
        <v>90</v>
      </c>
      <c r="AA182" s="406">
        <v>36</v>
      </c>
      <c r="AB182" s="406">
        <v>540</v>
      </c>
      <c r="AC182" s="418">
        <v>75</v>
      </c>
      <c r="AD182" s="406">
        <v>3</v>
      </c>
      <c r="AE182" s="406">
        <v>45</v>
      </c>
      <c r="AF182" s="418">
        <v>0</v>
      </c>
      <c r="AG182" s="419">
        <v>0</v>
      </c>
      <c r="AH182" s="419">
        <v>0</v>
      </c>
      <c r="AI182" s="418">
        <v>0</v>
      </c>
      <c r="AJ182" s="419">
        <v>33</v>
      </c>
      <c r="AK182" s="419">
        <v>495</v>
      </c>
      <c r="AL182" s="418">
        <v>0</v>
      </c>
      <c r="AM182" s="406">
        <v>33</v>
      </c>
      <c r="AN182" s="406">
        <v>495</v>
      </c>
      <c r="AO182" s="418">
        <v>0</v>
      </c>
      <c r="AP182" s="418"/>
      <c r="AQ182" s="418"/>
      <c r="AR182" s="418">
        <f t="shared" si="54"/>
        <v>33</v>
      </c>
      <c r="AS182" s="419">
        <v>0</v>
      </c>
      <c r="AT182" s="419">
        <v>0</v>
      </c>
      <c r="AU182" s="418">
        <v>0</v>
      </c>
      <c r="AV182" s="418"/>
      <c r="AW182" s="418"/>
      <c r="AX182" s="419">
        <v>33</v>
      </c>
      <c r="AY182" s="419">
        <v>495</v>
      </c>
      <c r="AZ182" s="418">
        <v>0</v>
      </c>
      <c r="BA182" s="406">
        <v>33</v>
      </c>
      <c r="BB182" s="406">
        <v>495</v>
      </c>
      <c r="BC182" s="418">
        <v>0</v>
      </c>
      <c r="BD182" s="418"/>
      <c r="BE182" s="418">
        <f t="shared" si="55"/>
        <v>66</v>
      </c>
      <c r="BF182" s="419">
        <v>0</v>
      </c>
      <c r="BG182" s="419">
        <v>0</v>
      </c>
      <c r="BH182" s="406">
        <v>0</v>
      </c>
      <c r="BI182"/>
      <c r="BJ182"/>
      <c r="BK182"/>
      <c r="BL182"/>
      <c r="BM182"/>
      <c r="BN182"/>
      <c r="BO182"/>
      <c r="BP182" s="377"/>
      <c r="BQ182" s="395">
        <f t="shared" si="62"/>
        <v>89395.8</v>
      </c>
      <c r="BR182" s="395">
        <f t="shared" si="59"/>
        <v>14695.2</v>
      </c>
      <c r="BS182" s="395">
        <f t="shared" si="63"/>
        <v>0</v>
      </c>
      <c r="BT182" s="395">
        <f t="shared" si="64"/>
        <v>0</v>
      </c>
      <c r="BU182" s="395">
        <f t="shared" si="65"/>
        <v>0</v>
      </c>
      <c r="BV182" s="395">
        <f t="shared" si="60"/>
        <v>2462.46</v>
      </c>
      <c r="BW182" s="395">
        <f t="shared" si="61"/>
        <v>0</v>
      </c>
      <c r="BX182" s="395">
        <f t="shared" si="66"/>
        <v>3568.5</v>
      </c>
      <c r="BY182" s="395">
        <f t="shared" si="67"/>
        <v>2318.5499999999997</v>
      </c>
      <c r="BZ182" s="395">
        <f t="shared" si="68"/>
        <v>46.800000000000004</v>
      </c>
      <c r="CA182" s="395">
        <f t="shared" si="56"/>
        <v>7400.2499999999991</v>
      </c>
      <c r="CB182" s="395">
        <f t="shared" si="57"/>
        <v>0</v>
      </c>
      <c r="CC182" s="399">
        <f t="shared" si="58"/>
        <v>119887.56000000001</v>
      </c>
    </row>
    <row r="183" spans="1:81" ht="15" hidden="1" x14ac:dyDescent="0.25">
      <c r="A183">
        <v>3303428</v>
      </c>
      <c r="B183">
        <v>3428</v>
      </c>
      <c r="C183" t="s">
        <v>356</v>
      </c>
      <c r="D183" s="406">
        <v>0</v>
      </c>
      <c r="E183" s="406">
        <v>0</v>
      </c>
      <c r="F183" s="406">
        <v>0</v>
      </c>
      <c r="G183" s="406">
        <v>16</v>
      </c>
      <c r="H183" s="406">
        <v>10</v>
      </c>
      <c r="I183" s="407">
        <v>0</v>
      </c>
      <c r="J183" s="407">
        <v>26</v>
      </c>
      <c r="K183" s="406">
        <v>9</v>
      </c>
      <c r="L183" s="406">
        <v>6</v>
      </c>
      <c r="M183" s="407">
        <v>15</v>
      </c>
      <c r="N183" s="406">
        <v>0</v>
      </c>
      <c r="O183" s="406">
        <v>0</v>
      </c>
      <c r="P183" s="406">
        <v>240</v>
      </c>
      <c r="Q183" s="406">
        <v>150</v>
      </c>
      <c r="R183" s="407">
        <v>390</v>
      </c>
      <c r="S183" s="406">
        <v>0</v>
      </c>
      <c r="T183" s="406">
        <v>0</v>
      </c>
      <c r="U183" s="406">
        <v>135</v>
      </c>
      <c r="V183" s="406">
        <v>90</v>
      </c>
      <c r="W183" s="407">
        <v>225</v>
      </c>
      <c r="X183" s="406">
        <v>1</v>
      </c>
      <c r="Y183" s="406">
        <v>15</v>
      </c>
      <c r="Z183" s="418">
        <v>0</v>
      </c>
      <c r="AA183" s="406">
        <v>2</v>
      </c>
      <c r="AB183" s="406">
        <v>30</v>
      </c>
      <c r="AC183" s="418">
        <v>30</v>
      </c>
      <c r="AD183" s="406">
        <v>1</v>
      </c>
      <c r="AE183" s="406">
        <v>15</v>
      </c>
      <c r="AF183" s="418">
        <v>0</v>
      </c>
      <c r="AG183" s="419">
        <v>0</v>
      </c>
      <c r="AH183" s="419">
        <v>0</v>
      </c>
      <c r="AI183" s="418">
        <v>0</v>
      </c>
      <c r="AJ183" s="419">
        <v>5</v>
      </c>
      <c r="AK183" s="419">
        <v>75</v>
      </c>
      <c r="AL183" s="418">
        <v>45</v>
      </c>
      <c r="AM183" s="406">
        <v>5</v>
      </c>
      <c r="AN183" s="406">
        <v>75</v>
      </c>
      <c r="AO183" s="418">
        <v>45</v>
      </c>
      <c r="AP183" s="418"/>
      <c r="AQ183" s="418"/>
      <c r="AR183" s="418">
        <f t="shared" si="54"/>
        <v>5</v>
      </c>
      <c r="AS183" s="419">
        <v>0</v>
      </c>
      <c r="AT183" s="419">
        <v>0</v>
      </c>
      <c r="AU183" s="418">
        <v>0</v>
      </c>
      <c r="AV183" s="418"/>
      <c r="AW183" s="418"/>
      <c r="AX183" s="419">
        <v>5</v>
      </c>
      <c r="AY183" s="419">
        <v>75</v>
      </c>
      <c r="AZ183" s="418">
        <v>45</v>
      </c>
      <c r="BA183" s="406">
        <v>5</v>
      </c>
      <c r="BB183" s="406">
        <v>75</v>
      </c>
      <c r="BC183" s="418">
        <v>45</v>
      </c>
      <c r="BD183" s="418"/>
      <c r="BE183" s="418">
        <f t="shared" si="55"/>
        <v>10</v>
      </c>
      <c r="BF183" s="419">
        <v>0</v>
      </c>
      <c r="BG183" s="419">
        <v>0</v>
      </c>
      <c r="BH183" s="406">
        <v>0</v>
      </c>
      <c r="BI183"/>
      <c r="BJ183"/>
      <c r="BK183"/>
      <c r="BL183"/>
      <c r="BM183"/>
      <c r="BN183"/>
      <c r="BO183"/>
      <c r="BP183" s="377"/>
      <c r="BQ183" s="395">
        <f t="shared" si="62"/>
        <v>31839.600000000002</v>
      </c>
      <c r="BR183" s="395">
        <f t="shared" si="59"/>
        <v>18369</v>
      </c>
      <c r="BS183" s="395">
        <f t="shared" si="63"/>
        <v>0</v>
      </c>
      <c r="BT183" s="395">
        <f t="shared" si="64"/>
        <v>0</v>
      </c>
      <c r="BU183" s="395">
        <f t="shared" si="65"/>
        <v>0</v>
      </c>
      <c r="BV183" s="395">
        <f t="shared" si="60"/>
        <v>149.24</v>
      </c>
      <c r="BW183" s="395">
        <f t="shared" si="61"/>
        <v>559.26</v>
      </c>
      <c r="BX183" s="395">
        <f t="shared" si="66"/>
        <v>118.95</v>
      </c>
      <c r="BY183" s="395">
        <f t="shared" si="67"/>
        <v>226.2</v>
      </c>
      <c r="BZ183" s="395">
        <f t="shared" si="68"/>
        <v>15.6</v>
      </c>
      <c r="CA183" s="395">
        <f t="shared" si="56"/>
        <v>1121.25</v>
      </c>
      <c r="CB183" s="395">
        <f t="shared" si="57"/>
        <v>0</v>
      </c>
      <c r="CC183" s="399">
        <f t="shared" si="58"/>
        <v>52399.1</v>
      </c>
    </row>
    <row r="184" spans="1:81" ht="15" hidden="1" x14ac:dyDescent="0.25">
      <c r="A184">
        <v>3303431</v>
      </c>
      <c r="B184">
        <v>3431</v>
      </c>
      <c r="C184" t="s">
        <v>357</v>
      </c>
      <c r="D184" s="406">
        <v>0</v>
      </c>
      <c r="E184" s="406">
        <v>0</v>
      </c>
      <c r="F184" s="406">
        <v>0</v>
      </c>
      <c r="G184" s="406">
        <v>16</v>
      </c>
      <c r="H184" s="406">
        <v>29</v>
      </c>
      <c r="I184" s="407">
        <v>0</v>
      </c>
      <c r="J184" s="407">
        <v>45</v>
      </c>
      <c r="K184" s="406">
        <v>9</v>
      </c>
      <c r="L184" s="406">
        <v>19</v>
      </c>
      <c r="M184" s="407">
        <v>28</v>
      </c>
      <c r="N184" s="406">
        <v>0</v>
      </c>
      <c r="O184" s="406">
        <v>0</v>
      </c>
      <c r="P184" s="406">
        <v>240</v>
      </c>
      <c r="Q184" s="406">
        <v>435</v>
      </c>
      <c r="R184" s="407">
        <v>675</v>
      </c>
      <c r="S184" s="406">
        <v>0</v>
      </c>
      <c r="T184" s="406">
        <v>0</v>
      </c>
      <c r="U184" s="406">
        <v>135</v>
      </c>
      <c r="V184" s="406">
        <v>285</v>
      </c>
      <c r="W184" s="407">
        <v>420</v>
      </c>
      <c r="X184" s="406">
        <v>5</v>
      </c>
      <c r="Y184" s="406">
        <v>75</v>
      </c>
      <c r="Z184" s="418">
        <v>45</v>
      </c>
      <c r="AA184" s="406">
        <v>1</v>
      </c>
      <c r="AB184" s="406">
        <v>15</v>
      </c>
      <c r="AC184" s="418">
        <v>15</v>
      </c>
      <c r="AD184" s="406">
        <v>3</v>
      </c>
      <c r="AE184" s="406">
        <v>45</v>
      </c>
      <c r="AF184" s="418">
        <v>45</v>
      </c>
      <c r="AG184" s="419">
        <v>0</v>
      </c>
      <c r="AH184" s="419">
        <v>0</v>
      </c>
      <c r="AI184" s="418">
        <v>0</v>
      </c>
      <c r="AJ184" s="419">
        <v>4</v>
      </c>
      <c r="AK184" s="419">
        <v>60</v>
      </c>
      <c r="AL184" s="418">
        <v>30</v>
      </c>
      <c r="AM184" s="406">
        <v>4</v>
      </c>
      <c r="AN184" s="406">
        <v>60</v>
      </c>
      <c r="AO184" s="418">
        <v>30</v>
      </c>
      <c r="AP184" s="418"/>
      <c r="AQ184" s="418"/>
      <c r="AR184" s="418">
        <f t="shared" si="54"/>
        <v>4</v>
      </c>
      <c r="AS184" s="419">
        <v>0</v>
      </c>
      <c r="AT184" s="419">
        <v>0</v>
      </c>
      <c r="AU184" s="418">
        <v>0</v>
      </c>
      <c r="AV184" s="418"/>
      <c r="AW184" s="418"/>
      <c r="AX184" s="419">
        <v>4</v>
      </c>
      <c r="AY184" s="419">
        <v>60</v>
      </c>
      <c r="AZ184" s="418">
        <v>30</v>
      </c>
      <c r="BA184" s="406">
        <v>4</v>
      </c>
      <c r="BB184" s="406">
        <v>60</v>
      </c>
      <c r="BC184" s="418">
        <v>30</v>
      </c>
      <c r="BD184" s="418"/>
      <c r="BE184" s="418">
        <f t="shared" si="55"/>
        <v>8</v>
      </c>
      <c r="BF184" s="419">
        <v>0</v>
      </c>
      <c r="BG184" s="419">
        <v>1</v>
      </c>
      <c r="BH184" s="406">
        <v>1</v>
      </c>
      <c r="BI184"/>
      <c r="BJ184"/>
      <c r="BK184"/>
      <c r="BL184"/>
      <c r="BM184"/>
      <c r="BN184"/>
      <c r="BO184"/>
      <c r="BP184" s="377"/>
      <c r="BQ184" s="395">
        <f t="shared" si="62"/>
        <v>55107</v>
      </c>
      <c r="BR184" s="395">
        <f t="shared" si="59"/>
        <v>34288.800000000003</v>
      </c>
      <c r="BS184" s="395">
        <f t="shared" si="63"/>
        <v>0</v>
      </c>
      <c r="BT184" s="395">
        <f t="shared" si="64"/>
        <v>0</v>
      </c>
      <c r="BU184" s="395">
        <f t="shared" si="65"/>
        <v>0</v>
      </c>
      <c r="BV184" s="395">
        <f t="shared" si="60"/>
        <v>149.24</v>
      </c>
      <c r="BW184" s="395">
        <f t="shared" si="61"/>
        <v>372.84</v>
      </c>
      <c r="BX184" s="395">
        <f t="shared" si="66"/>
        <v>951.6</v>
      </c>
      <c r="BY184" s="395">
        <f t="shared" si="67"/>
        <v>113.1</v>
      </c>
      <c r="BZ184" s="395">
        <f t="shared" si="68"/>
        <v>93.600000000000009</v>
      </c>
      <c r="CA184" s="395">
        <f t="shared" si="56"/>
        <v>896.99999999999989</v>
      </c>
      <c r="CB184" s="395">
        <f t="shared" si="57"/>
        <v>975</v>
      </c>
      <c r="CC184" s="399">
        <f t="shared" si="58"/>
        <v>92948.180000000022</v>
      </c>
    </row>
    <row r="185" spans="1:81" ht="15" hidden="1" x14ac:dyDescent="0.25">
      <c r="A185">
        <v>3303432</v>
      </c>
      <c r="B185">
        <v>3432</v>
      </c>
      <c r="C185" t="s">
        <v>358</v>
      </c>
      <c r="D185" s="406">
        <v>0</v>
      </c>
      <c r="E185" s="406">
        <v>0</v>
      </c>
      <c r="F185" s="406">
        <v>0</v>
      </c>
      <c r="G185" s="406">
        <v>60</v>
      </c>
      <c r="H185" s="406">
        <v>30</v>
      </c>
      <c r="I185" s="407">
        <v>0</v>
      </c>
      <c r="J185" s="407">
        <v>90</v>
      </c>
      <c r="K185" s="406">
        <v>4</v>
      </c>
      <c r="L185" s="406">
        <v>2</v>
      </c>
      <c r="M185" s="407">
        <v>6</v>
      </c>
      <c r="N185" s="406">
        <v>0</v>
      </c>
      <c r="O185" s="406">
        <v>0</v>
      </c>
      <c r="P185" s="406">
        <v>885.7</v>
      </c>
      <c r="Q185" s="406">
        <v>447</v>
      </c>
      <c r="R185" s="407">
        <v>1332.7</v>
      </c>
      <c r="S185" s="406">
        <v>0</v>
      </c>
      <c r="T185" s="406">
        <v>0</v>
      </c>
      <c r="U185" s="406">
        <v>60</v>
      </c>
      <c r="V185" s="406">
        <v>30</v>
      </c>
      <c r="W185" s="407">
        <v>90</v>
      </c>
      <c r="X185" s="406">
        <v>29</v>
      </c>
      <c r="Y185" s="406">
        <v>435</v>
      </c>
      <c r="Z185" s="418">
        <v>15</v>
      </c>
      <c r="AA185" s="406">
        <v>52</v>
      </c>
      <c r="AB185" s="406">
        <v>765.7</v>
      </c>
      <c r="AC185" s="418">
        <v>75</v>
      </c>
      <c r="AD185" s="406">
        <v>4</v>
      </c>
      <c r="AE185" s="406">
        <v>60</v>
      </c>
      <c r="AF185" s="418">
        <v>0</v>
      </c>
      <c r="AG185" s="419">
        <v>0</v>
      </c>
      <c r="AH185" s="419">
        <v>0</v>
      </c>
      <c r="AI185" s="418">
        <v>0</v>
      </c>
      <c r="AJ185" s="419">
        <v>32</v>
      </c>
      <c r="AK185" s="419">
        <v>480</v>
      </c>
      <c r="AL185" s="418">
        <v>0</v>
      </c>
      <c r="AM185" s="406">
        <v>32</v>
      </c>
      <c r="AN185" s="406">
        <v>480</v>
      </c>
      <c r="AO185" s="418">
        <v>0</v>
      </c>
      <c r="AP185" s="418"/>
      <c r="AQ185" s="418"/>
      <c r="AR185" s="418">
        <f t="shared" si="54"/>
        <v>32</v>
      </c>
      <c r="AS185" s="419">
        <v>0</v>
      </c>
      <c r="AT185" s="419">
        <v>0</v>
      </c>
      <c r="AU185" s="418">
        <v>0</v>
      </c>
      <c r="AV185" s="418"/>
      <c r="AW185" s="418"/>
      <c r="AX185" s="419">
        <v>0</v>
      </c>
      <c r="AY185" s="419">
        <v>0</v>
      </c>
      <c r="AZ185" s="418">
        <v>0</v>
      </c>
      <c r="BA185" s="406">
        <v>0</v>
      </c>
      <c r="BB185" s="406">
        <v>0</v>
      </c>
      <c r="BC185" s="418">
        <v>0</v>
      </c>
      <c r="BD185" s="418"/>
      <c r="BE185" s="418">
        <f t="shared" si="55"/>
        <v>0</v>
      </c>
      <c r="BF185" s="419">
        <v>0</v>
      </c>
      <c r="BG185" s="419">
        <v>0</v>
      </c>
      <c r="BH185" s="406">
        <v>0</v>
      </c>
      <c r="BI185"/>
      <c r="BJ185"/>
      <c r="BK185"/>
      <c r="BL185"/>
      <c r="BM185"/>
      <c r="BN185"/>
      <c r="BO185"/>
      <c r="BP185" s="377"/>
      <c r="BQ185" s="395">
        <f t="shared" si="62"/>
        <v>108801.62800000001</v>
      </c>
      <c r="BR185" s="395">
        <f t="shared" si="59"/>
        <v>7347.6</v>
      </c>
      <c r="BS185" s="395">
        <f t="shared" si="63"/>
        <v>0</v>
      </c>
      <c r="BT185" s="395">
        <f t="shared" si="64"/>
        <v>0</v>
      </c>
      <c r="BU185" s="395">
        <f t="shared" si="65"/>
        <v>0</v>
      </c>
      <c r="BV185" s="395">
        <f t="shared" si="60"/>
        <v>0</v>
      </c>
      <c r="BW185" s="395">
        <f t="shared" si="61"/>
        <v>0</v>
      </c>
      <c r="BX185" s="395">
        <f t="shared" si="66"/>
        <v>3568.5</v>
      </c>
      <c r="BY185" s="395">
        <f t="shared" si="67"/>
        <v>3169.4389999999999</v>
      </c>
      <c r="BZ185" s="395">
        <f t="shared" si="68"/>
        <v>62.4</v>
      </c>
      <c r="CA185" s="395">
        <f t="shared" si="56"/>
        <v>7175.9999999999991</v>
      </c>
      <c r="CB185" s="395">
        <f t="shared" si="57"/>
        <v>0</v>
      </c>
      <c r="CC185" s="399">
        <f t="shared" si="58"/>
        <v>130125.56700000001</v>
      </c>
    </row>
    <row r="186" spans="1:81" ht="15" hidden="1" x14ac:dyDescent="0.25">
      <c r="A186">
        <v>3303433</v>
      </c>
      <c r="B186">
        <v>3433</v>
      </c>
      <c r="C186" t="s">
        <v>359</v>
      </c>
      <c r="D186" s="406">
        <v>0</v>
      </c>
      <c r="E186" s="406">
        <v>0</v>
      </c>
      <c r="F186" s="406">
        <v>0</v>
      </c>
      <c r="G186" s="406">
        <v>9</v>
      </c>
      <c r="H186" s="406">
        <v>12</v>
      </c>
      <c r="I186" s="407">
        <v>0</v>
      </c>
      <c r="J186" s="407">
        <v>21</v>
      </c>
      <c r="K186" s="406">
        <v>0</v>
      </c>
      <c r="L186" s="406">
        <v>0</v>
      </c>
      <c r="M186" s="407">
        <v>0</v>
      </c>
      <c r="N186" s="406">
        <v>0</v>
      </c>
      <c r="O186" s="406">
        <v>0</v>
      </c>
      <c r="P186" s="406">
        <v>135</v>
      </c>
      <c r="Q186" s="406">
        <v>180</v>
      </c>
      <c r="R186" s="407">
        <v>315</v>
      </c>
      <c r="S186" s="406">
        <v>0</v>
      </c>
      <c r="T186" s="406">
        <v>0</v>
      </c>
      <c r="U186" s="406">
        <v>0</v>
      </c>
      <c r="V186" s="406">
        <v>0</v>
      </c>
      <c r="W186" s="407">
        <v>0</v>
      </c>
      <c r="X186" s="406">
        <v>7</v>
      </c>
      <c r="Y186" s="406">
        <v>105</v>
      </c>
      <c r="Z186" s="418">
        <v>0</v>
      </c>
      <c r="AA186" s="406">
        <v>3</v>
      </c>
      <c r="AB186" s="406">
        <v>45</v>
      </c>
      <c r="AC186" s="418">
        <v>0</v>
      </c>
      <c r="AD186" s="406">
        <v>8</v>
      </c>
      <c r="AE186" s="406">
        <v>120</v>
      </c>
      <c r="AF186" s="418">
        <v>0</v>
      </c>
      <c r="AG186" s="419">
        <v>0</v>
      </c>
      <c r="AH186" s="419">
        <v>0</v>
      </c>
      <c r="AI186" s="418">
        <v>0</v>
      </c>
      <c r="AJ186" s="419">
        <v>12</v>
      </c>
      <c r="AK186" s="419">
        <v>180</v>
      </c>
      <c r="AL186" s="418">
        <v>0</v>
      </c>
      <c r="AM186" s="406">
        <v>12</v>
      </c>
      <c r="AN186" s="406">
        <v>180</v>
      </c>
      <c r="AO186" s="418">
        <v>0</v>
      </c>
      <c r="AP186" s="418"/>
      <c r="AQ186" s="418"/>
      <c r="AR186" s="418">
        <f t="shared" si="54"/>
        <v>12</v>
      </c>
      <c r="AS186" s="419">
        <v>0</v>
      </c>
      <c r="AT186" s="419">
        <v>0</v>
      </c>
      <c r="AU186" s="418">
        <v>0</v>
      </c>
      <c r="AV186" s="418"/>
      <c r="AW186" s="418"/>
      <c r="AX186" s="419">
        <v>12</v>
      </c>
      <c r="AY186" s="419">
        <v>180</v>
      </c>
      <c r="AZ186" s="418">
        <v>0</v>
      </c>
      <c r="BA186" s="406">
        <v>12</v>
      </c>
      <c r="BB186" s="406">
        <v>180</v>
      </c>
      <c r="BC186" s="418">
        <v>0</v>
      </c>
      <c r="BD186" s="418"/>
      <c r="BE186" s="418">
        <f t="shared" si="55"/>
        <v>24</v>
      </c>
      <c r="BF186" s="419">
        <v>0</v>
      </c>
      <c r="BG186" s="419">
        <v>0</v>
      </c>
      <c r="BH186" s="406">
        <v>0</v>
      </c>
      <c r="BI186"/>
      <c r="BJ186"/>
      <c r="BK186"/>
      <c r="BL186"/>
      <c r="BM186"/>
      <c r="BN186"/>
      <c r="BO186"/>
      <c r="BP186" s="377"/>
      <c r="BQ186" s="395">
        <f t="shared" si="62"/>
        <v>25716.600000000002</v>
      </c>
      <c r="BR186" s="395">
        <f t="shared" si="59"/>
        <v>0</v>
      </c>
      <c r="BS186" s="395">
        <f t="shared" si="63"/>
        <v>0</v>
      </c>
      <c r="BT186" s="395">
        <f t="shared" si="64"/>
        <v>0</v>
      </c>
      <c r="BU186" s="395">
        <f t="shared" si="65"/>
        <v>0</v>
      </c>
      <c r="BV186" s="395">
        <f t="shared" si="60"/>
        <v>895.44</v>
      </c>
      <c r="BW186" s="395">
        <f t="shared" si="61"/>
        <v>0</v>
      </c>
      <c r="BX186" s="395">
        <f t="shared" si="66"/>
        <v>832.65</v>
      </c>
      <c r="BY186" s="395">
        <f t="shared" si="67"/>
        <v>169.64999999999998</v>
      </c>
      <c r="BZ186" s="395">
        <f t="shared" si="68"/>
        <v>124.8</v>
      </c>
      <c r="CA186" s="395">
        <f t="shared" si="56"/>
        <v>2691</v>
      </c>
      <c r="CB186" s="395">
        <f t="shared" si="57"/>
        <v>0</v>
      </c>
      <c r="CC186" s="399">
        <f t="shared" si="58"/>
        <v>30430.140000000003</v>
      </c>
    </row>
    <row r="187" spans="1:81" ht="15" hidden="1" x14ac:dyDescent="0.25">
      <c r="A187">
        <v>3304001</v>
      </c>
      <c r="B187">
        <v>4001</v>
      </c>
      <c r="C187" t="s">
        <v>360</v>
      </c>
      <c r="D187" s="406">
        <v>0</v>
      </c>
      <c r="E187" s="406">
        <v>0</v>
      </c>
      <c r="F187" s="406">
        <v>0</v>
      </c>
      <c r="G187" s="406">
        <v>15</v>
      </c>
      <c r="H187" s="406">
        <v>11</v>
      </c>
      <c r="I187" s="407">
        <v>0</v>
      </c>
      <c r="J187" s="407">
        <v>26</v>
      </c>
      <c r="K187" s="406">
        <v>0</v>
      </c>
      <c r="L187" s="406">
        <v>0</v>
      </c>
      <c r="M187" s="407">
        <v>0</v>
      </c>
      <c r="N187" s="406">
        <v>0</v>
      </c>
      <c r="O187" s="406">
        <v>0</v>
      </c>
      <c r="P187" s="406">
        <v>225</v>
      </c>
      <c r="Q187" s="406">
        <v>165</v>
      </c>
      <c r="R187" s="407">
        <v>390</v>
      </c>
      <c r="S187" s="406">
        <v>0</v>
      </c>
      <c r="T187" s="406">
        <v>0</v>
      </c>
      <c r="U187" s="406">
        <v>0</v>
      </c>
      <c r="V187" s="406">
        <v>0</v>
      </c>
      <c r="W187" s="407">
        <v>0</v>
      </c>
      <c r="X187" s="406">
        <v>14</v>
      </c>
      <c r="Y187" s="406">
        <v>210</v>
      </c>
      <c r="Z187" s="418">
        <v>0</v>
      </c>
      <c r="AA187" s="406">
        <v>9</v>
      </c>
      <c r="AB187" s="406">
        <v>135</v>
      </c>
      <c r="AC187" s="418">
        <v>0</v>
      </c>
      <c r="AD187" s="406">
        <v>0</v>
      </c>
      <c r="AE187" s="406">
        <v>0</v>
      </c>
      <c r="AF187" s="418">
        <v>0</v>
      </c>
      <c r="AG187" s="419">
        <v>0</v>
      </c>
      <c r="AH187" s="419">
        <v>0</v>
      </c>
      <c r="AI187" s="418">
        <v>0</v>
      </c>
      <c r="AJ187" s="419">
        <v>13</v>
      </c>
      <c r="AK187" s="419">
        <v>195</v>
      </c>
      <c r="AL187" s="418">
        <v>0</v>
      </c>
      <c r="AM187" s="406">
        <v>13</v>
      </c>
      <c r="AN187" s="406">
        <v>195</v>
      </c>
      <c r="AO187" s="418">
        <v>0</v>
      </c>
      <c r="AP187" s="418"/>
      <c r="AQ187" s="418"/>
      <c r="AR187" s="418">
        <f t="shared" si="54"/>
        <v>13</v>
      </c>
      <c r="AS187" s="419">
        <v>0</v>
      </c>
      <c r="AT187" s="419">
        <v>0</v>
      </c>
      <c r="AU187" s="418">
        <v>0</v>
      </c>
      <c r="AV187" s="418"/>
      <c r="AW187" s="418"/>
      <c r="AX187" s="419">
        <v>12</v>
      </c>
      <c r="AY187" s="419">
        <v>180</v>
      </c>
      <c r="AZ187" s="418">
        <v>0</v>
      </c>
      <c r="BA187" s="406">
        <v>12</v>
      </c>
      <c r="BB187" s="406">
        <v>180</v>
      </c>
      <c r="BC187" s="418">
        <v>0</v>
      </c>
      <c r="BD187" s="418"/>
      <c r="BE187" s="418">
        <f t="shared" si="55"/>
        <v>24</v>
      </c>
      <c r="BF187" s="419">
        <v>0</v>
      </c>
      <c r="BG187" s="419">
        <v>0</v>
      </c>
      <c r="BH187" s="406">
        <v>0</v>
      </c>
      <c r="BI187"/>
      <c r="BJ187"/>
      <c r="BK187"/>
      <c r="BL187"/>
      <c r="BM187"/>
      <c r="BN187"/>
      <c r="BO187"/>
      <c r="BP187" s="377"/>
      <c r="BQ187" s="395">
        <f t="shared" si="62"/>
        <v>31839.600000000002</v>
      </c>
      <c r="BR187" s="395">
        <f t="shared" si="59"/>
        <v>0</v>
      </c>
      <c r="BS187" s="395">
        <f t="shared" si="63"/>
        <v>0</v>
      </c>
      <c r="BT187" s="395">
        <f t="shared" si="64"/>
        <v>0</v>
      </c>
      <c r="BU187" s="395">
        <f t="shared" si="65"/>
        <v>0</v>
      </c>
      <c r="BV187" s="395">
        <f t="shared" si="60"/>
        <v>895.44</v>
      </c>
      <c r="BW187" s="395">
        <f t="shared" si="61"/>
        <v>0</v>
      </c>
      <c r="BX187" s="395">
        <f t="shared" si="66"/>
        <v>1665.3</v>
      </c>
      <c r="BY187" s="395">
        <f t="shared" si="67"/>
        <v>508.95</v>
      </c>
      <c r="BZ187" s="395">
        <f t="shared" si="68"/>
        <v>0</v>
      </c>
      <c r="CA187" s="395">
        <f t="shared" si="56"/>
        <v>2915.25</v>
      </c>
      <c r="CB187" s="395">
        <f t="shared" si="57"/>
        <v>0</v>
      </c>
      <c r="CC187" s="399">
        <f t="shared" si="58"/>
        <v>37824.54</v>
      </c>
    </row>
    <row r="188" spans="1:81" ht="15" hidden="1" x14ac:dyDescent="0.25">
      <c r="A188">
        <v>3304019</v>
      </c>
      <c r="B188">
        <v>4019</v>
      </c>
      <c r="C188" t="s">
        <v>361</v>
      </c>
      <c r="D188" s="406">
        <v>0</v>
      </c>
      <c r="E188" s="406">
        <v>0</v>
      </c>
      <c r="F188" s="406">
        <v>0</v>
      </c>
      <c r="G188" s="406">
        <v>58</v>
      </c>
      <c r="H188" s="406">
        <v>37</v>
      </c>
      <c r="I188" s="407">
        <v>0</v>
      </c>
      <c r="J188" s="407">
        <v>95</v>
      </c>
      <c r="K188" s="406">
        <v>4</v>
      </c>
      <c r="L188" s="406">
        <v>3</v>
      </c>
      <c r="M188" s="407">
        <v>7</v>
      </c>
      <c r="N188" s="406">
        <v>0</v>
      </c>
      <c r="O188" s="406">
        <v>0</v>
      </c>
      <c r="P188" s="406">
        <v>870</v>
      </c>
      <c r="Q188" s="406">
        <v>555</v>
      </c>
      <c r="R188" s="407">
        <v>1425</v>
      </c>
      <c r="S188" s="406">
        <v>0</v>
      </c>
      <c r="T188" s="406">
        <v>0</v>
      </c>
      <c r="U188" s="406">
        <v>60</v>
      </c>
      <c r="V188" s="406">
        <v>45</v>
      </c>
      <c r="W188" s="407">
        <v>105</v>
      </c>
      <c r="X188" s="406">
        <v>1</v>
      </c>
      <c r="Y188" s="406">
        <v>15</v>
      </c>
      <c r="Z188" s="418">
        <v>0</v>
      </c>
      <c r="AA188" s="406">
        <v>5</v>
      </c>
      <c r="AB188" s="406">
        <v>75</v>
      </c>
      <c r="AC188" s="418">
        <v>0</v>
      </c>
      <c r="AD188" s="406">
        <v>61</v>
      </c>
      <c r="AE188" s="406">
        <v>915</v>
      </c>
      <c r="AF188" s="418">
        <v>75</v>
      </c>
      <c r="AG188" s="419">
        <v>0</v>
      </c>
      <c r="AH188" s="419">
        <v>0</v>
      </c>
      <c r="AI188" s="418">
        <v>0</v>
      </c>
      <c r="AJ188" s="419">
        <v>18</v>
      </c>
      <c r="AK188" s="419">
        <v>270</v>
      </c>
      <c r="AL188" s="418">
        <v>15</v>
      </c>
      <c r="AM188" s="406">
        <v>18</v>
      </c>
      <c r="AN188" s="406">
        <v>270</v>
      </c>
      <c r="AO188" s="418">
        <v>15</v>
      </c>
      <c r="AP188" s="418"/>
      <c r="AQ188" s="418"/>
      <c r="AR188" s="418">
        <f t="shared" si="54"/>
        <v>18</v>
      </c>
      <c r="AS188" s="419">
        <v>0</v>
      </c>
      <c r="AT188" s="419">
        <v>0</v>
      </c>
      <c r="AU188" s="418">
        <v>0</v>
      </c>
      <c r="AV188" s="418"/>
      <c r="AW188" s="418"/>
      <c r="AX188" s="419">
        <v>18</v>
      </c>
      <c r="AY188" s="419">
        <v>270</v>
      </c>
      <c r="AZ188" s="418">
        <v>15</v>
      </c>
      <c r="BA188" s="406">
        <v>18</v>
      </c>
      <c r="BB188" s="406">
        <v>270</v>
      </c>
      <c r="BC188" s="418">
        <v>15</v>
      </c>
      <c r="BD188" s="418"/>
      <c r="BE188" s="418">
        <f t="shared" si="55"/>
        <v>36</v>
      </c>
      <c r="BF188" s="419">
        <v>0</v>
      </c>
      <c r="BG188" s="419">
        <v>0</v>
      </c>
      <c r="BH188" s="406">
        <v>0</v>
      </c>
      <c r="BI188"/>
      <c r="BJ188"/>
      <c r="BK188"/>
      <c r="BL188"/>
      <c r="BM188"/>
      <c r="BN188"/>
      <c r="BO188"/>
      <c r="BP188" s="377"/>
      <c r="BQ188" s="395">
        <f t="shared" si="62"/>
        <v>116337</v>
      </c>
      <c r="BR188" s="395">
        <f t="shared" si="59"/>
        <v>8572.2000000000007</v>
      </c>
      <c r="BS188" s="395">
        <f t="shared" si="63"/>
        <v>0</v>
      </c>
      <c r="BT188" s="395">
        <f t="shared" si="64"/>
        <v>0</v>
      </c>
      <c r="BU188" s="395">
        <f t="shared" si="65"/>
        <v>0</v>
      </c>
      <c r="BV188" s="395">
        <f t="shared" si="60"/>
        <v>1268.54</v>
      </c>
      <c r="BW188" s="395">
        <f t="shared" si="61"/>
        <v>186.42</v>
      </c>
      <c r="BX188" s="395">
        <f t="shared" si="66"/>
        <v>118.95</v>
      </c>
      <c r="BY188" s="395">
        <f t="shared" si="67"/>
        <v>282.75</v>
      </c>
      <c r="BZ188" s="395">
        <f t="shared" si="68"/>
        <v>1029.5999999999999</v>
      </c>
      <c r="CA188" s="395">
        <f t="shared" si="56"/>
        <v>4036.4999999999995</v>
      </c>
      <c r="CB188" s="395">
        <f t="shared" si="57"/>
        <v>0</v>
      </c>
      <c r="CC188" s="399">
        <f t="shared" si="58"/>
        <v>131831.96</v>
      </c>
    </row>
    <row r="189" spans="1:81" ht="15" hidden="1" x14ac:dyDescent="0.25">
      <c r="A189">
        <v>3304038</v>
      </c>
      <c r="B189">
        <v>4038</v>
      </c>
      <c r="C189" t="s">
        <v>362</v>
      </c>
      <c r="D189" s="406">
        <v>0</v>
      </c>
      <c r="E189" s="406">
        <v>0</v>
      </c>
      <c r="F189" s="406">
        <v>0</v>
      </c>
      <c r="G189" s="406">
        <v>68</v>
      </c>
      <c r="H189" s="406">
        <v>55</v>
      </c>
      <c r="I189" s="407">
        <v>0</v>
      </c>
      <c r="J189" s="407">
        <v>123</v>
      </c>
      <c r="K189" s="406">
        <v>1</v>
      </c>
      <c r="L189" s="406">
        <v>3</v>
      </c>
      <c r="M189" s="407">
        <v>4</v>
      </c>
      <c r="N189" s="406">
        <v>0</v>
      </c>
      <c r="O189" s="406">
        <v>0</v>
      </c>
      <c r="P189" s="406">
        <v>1020</v>
      </c>
      <c r="Q189" s="406">
        <v>825</v>
      </c>
      <c r="R189" s="407">
        <v>1845</v>
      </c>
      <c r="S189" s="406">
        <v>0</v>
      </c>
      <c r="T189" s="406">
        <v>0</v>
      </c>
      <c r="U189" s="406">
        <v>15</v>
      </c>
      <c r="V189" s="406">
        <v>45</v>
      </c>
      <c r="W189" s="407">
        <v>60</v>
      </c>
      <c r="X189" s="406">
        <v>11</v>
      </c>
      <c r="Y189" s="406">
        <v>165</v>
      </c>
      <c r="Z189" s="418">
        <v>0</v>
      </c>
      <c r="AA189" s="406">
        <v>30</v>
      </c>
      <c r="AB189" s="406">
        <v>450</v>
      </c>
      <c r="AC189" s="418">
        <v>15</v>
      </c>
      <c r="AD189" s="406">
        <v>68</v>
      </c>
      <c r="AE189" s="406">
        <v>1020</v>
      </c>
      <c r="AF189" s="418">
        <v>45</v>
      </c>
      <c r="AG189" s="419">
        <v>0</v>
      </c>
      <c r="AH189" s="419">
        <v>0</v>
      </c>
      <c r="AI189" s="418">
        <v>0</v>
      </c>
      <c r="AJ189" s="419">
        <v>7</v>
      </c>
      <c r="AK189" s="419">
        <v>105</v>
      </c>
      <c r="AL189" s="418">
        <v>60</v>
      </c>
      <c r="AM189" s="406">
        <v>7</v>
      </c>
      <c r="AN189" s="406">
        <v>105</v>
      </c>
      <c r="AO189" s="418">
        <v>60</v>
      </c>
      <c r="AP189" s="418"/>
      <c r="AQ189" s="418"/>
      <c r="AR189" s="418">
        <f t="shared" si="54"/>
        <v>7</v>
      </c>
      <c r="AS189" s="419">
        <v>0</v>
      </c>
      <c r="AT189" s="419">
        <v>0</v>
      </c>
      <c r="AU189" s="418">
        <v>0</v>
      </c>
      <c r="AV189" s="418"/>
      <c r="AW189" s="418"/>
      <c r="AX189" s="419">
        <v>1</v>
      </c>
      <c r="AY189" s="419">
        <v>15</v>
      </c>
      <c r="AZ189" s="418">
        <v>0</v>
      </c>
      <c r="BA189" s="406">
        <v>1</v>
      </c>
      <c r="BB189" s="406">
        <v>15</v>
      </c>
      <c r="BC189" s="418">
        <v>0</v>
      </c>
      <c r="BD189" s="418"/>
      <c r="BE189" s="418">
        <f t="shared" si="55"/>
        <v>2</v>
      </c>
      <c r="BF189" s="419">
        <v>0</v>
      </c>
      <c r="BG189" s="419">
        <v>0</v>
      </c>
      <c r="BH189" s="406">
        <v>0</v>
      </c>
      <c r="BI189"/>
      <c r="BJ189"/>
      <c r="BK189"/>
      <c r="BL189"/>
      <c r="BM189"/>
      <c r="BN189"/>
      <c r="BO189"/>
      <c r="BP189" s="377"/>
      <c r="BQ189" s="395">
        <f t="shared" si="62"/>
        <v>150625.80000000002</v>
      </c>
      <c r="BR189" s="395">
        <f t="shared" si="59"/>
        <v>4898.4000000000005</v>
      </c>
      <c r="BS189" s="395">
        <f t="shared" si="63"/>
        <v>0</v>
      </c>
      <c r="BT189" s="395">
        <f t="shared" si="64"/>
        <v>0</v>
      </c>
      <c r="BU189" s="395">
        <f t="shared" si="65"/>
        <v>0</v>
      </c>
      <c r="BV189" s="395">
        <f t="shared" si="60"/>
        <v>74.62</v>
      </c>
      <c r="BW189" s="395">
        <f t="shared" si="61"/>
        <v>0</v>
      </c>
      <c r="BX189" s="395">
        <f t="shared" si="66"/>
        <v>1308.45</v>
      </c>
      <c r="BY189" s="395">
        <f t="shared" si="67"/>
        <v>1753.05</v>
      </c>
      <c r="BZ189" s="395">
        <f t="shared" si="68"/>
        <v>1107.6000000000001</v>
      </c>
      <c r="CA189" s="395">
        <f t="shared" si="56"/>
        <v>1569.7499999999998</v>
      </c>
      <c r="CB189" s="395">
        <f t="shared" si="57"/>
        <v>0</v>
      </c>
      <c r="CC189" s="399">
        <f t="shared" si="58"/>
        <v>161337.67000000001</v>
      </c>
    </row>
    <row r="190" spans="1:81" ht="15" hidden="1" x14ac:dyDescent="0.25">
      <c r="A190">
        <v>3305201</v>
      </c>
      <c r="B190">
        <v>5201</v>
      </c>
      <c r="C190" t="s">
        <v>363</v>
      </c>
      <c r="D190" s="406">
        <v>0</v>
      </c>
      <c r="E190" s="406">
        <v>0</v>
      </c>
      <c r="F190" s="406">
        <v>0</v>
      </c>
      <c r="G190" s="406">
        <v>10</v>
      </c>
      <c r="H190" s="406">
        <v>15</v>
      </c>
      <c r="I190" s="407">
        <v>0</v>
      </c>
      <c r="J190" s="407">
        <v>25</v>
      </c>
      <c r="K190" s="406">
        <v>0</v>
      </c>
      <c r="L190" s="406">
        <v>0</v>
      </c>
      <c r="M190" s="407">
        <v>0</v>
      </c>
      <c r="N190" s="406">
        <v>0</v>
      </c>
      <c r="O190" s="406">
        <v>0</v>
      </c>
      <c r="P190" s="406">
        <v>150</v>
      </c>
      <c r="Q190" s="406">
        <v>225</v>
      </c>
      <c r="R190" s="407">
        <v>375</v>
      </c>
      <c r="S190" s="406">
        <v>0</v>
      </c>
      <c r="T190" s="406">
        <v>0</v>
      </c>
      <c r="U190" s="406">
        <v>0</v>
      </c>
      <c r="V190" s="406">
        <v>0</v>
      </c>
      <c r="W190" s="407">
        <v>0</v>
      </c>
      <c r="X190" s="406">
        <v>0</v>
      </c>
      <c r="Y190" s="406">
        <v>0</v>
      </c>
      <c r="Z190" s="418">
        <v>0</v>
      </c>
      <c r="AA190" s="406">
        <v>0</v>
      </c>
      <c r="AB190" s="406">
        <v>0</v>
      </c>
      <c r="AC190" s="418">
        <v>0</v>
      </c>
      <c r="AD190" s="406">
        <v>1</v>
      </c>
      <c r="AE190" s="406">
        <v>15</v>
      </c>
      <c r="AF190" s="418">
        <v>0</v>
      </c>
      <c r="AG190" s="419">
        <v>0</v>
      </c>
      <c r="AH190" s="419">
        <v>0</v>
      </c>
      <c r="AI190" s="418">
        <v>0</v>
      </c>
      <c r="AJ190" s="419">
        <v>1</v>
      </c>
      <c r="AK190" s="419">
        <v>15</v>
      </c>
      <c r="AL190" s="418">
        <v>0</v>
      </c>
      <c r="AM190" s="406">
        <v>1</v>
      </c>
      <c r="AN190" s="406">
        <v>15</v>
      </c>
      <c r="AO190" s="418">
        <v>0</v>
      </c>
      <c r="AP190" s="418"/>
      <c r="AQ190" s="418"/>
      <c r="AR190" s="418">
        <f t="shared" si="54"/>
        <v>1</v>
      </c>
      <c r="AS190" s="419">
        <v>0</v>
      </c>
      <c r="AT190" s="419">
        <v>0</v>
      </c>
      <c r="AU190" s="418">
        <v>0</v>
      </c>
      <c r="AV190" s="418"/>
      <c r="AW190" s="418"/>
      <c r="AX190" s="419">
        <v>1</v>
      </c>
      <c r="AY190" s="419">
        <v>15</v>
      </c>
      <c r="AZ190" s="418">
        <v>0</v>
      </c>
      <c r="BA190" s="406">
        <v>1</v>
      </c>
      <c r="BB190" s="406">
        <v>15</v>
      </c>
      <c r="BC190" s="418">
        <v>0</v>
      </c>
      <c r="BD190" s="418"/>
      <c r="BE190" s="418">
        <f t="shared" si="55"/>
        <v>2</v>
      </c>
      <c r="BF190" s="419">
        <v>0</v>
      </c>
      <c r="BG190" s="419">
        <v>0</v>
      </c>
      <c r="BH190" s="406">
        <v>0</v>
      </c>
      <c r="BI190"/>
      <c r="BJ190"/>
      <c r="BK190"/>
      <c r="BL190"/>
      <c r="BM190"/>
      <c r="BN190"/>
      <c r="BO190"/>
      <c r="BP190" s="377"/>
      <c r="BQ190" s="395">
        <f t="shared" si="62"/>
        <v>30615</v>
      </c>
      <c r="BR190" s="395">
        <f t="shared" si="59"/>
        <v>0</v>
      </c>
      <c r="BS190" s="395">
        <f t="shared" si="63"/>
        <v>0</v>
      </c>
      <c r="BT190" s="395">
        <f t="shared" si="64"/>
        <v>0</v>
      </c>
      <c r="BU190" s="395">
        <f t="shared" si="65"/>
        <v>0</v>
      </c>
      <c r="BV190" s="395">
        <f t="shared" si="60"/>
        <v>74.62</v>
      </c>
      <c r="BW190" s="395">
        <f t="shared" si="61"/>
        <v>0</v>
      </c>
      <c r="BX190" s="395">
        <f t="shared" si="66"/>
        <v>0</v>
      </c>
      <c r="BY190" s="395">
        <f t="shared" si="67"/>
        <v>0</v>
      </c>
      <c r="BZ190" s="395">
        <f t="shared" si="68"/>
        <v>15.6</v>
      </c>
      <c r="CA190" s="395">
        <f t="shared" si="56"/>
        <v>224.24999999999997</v>
      </c>
      <c r="CB190" s="395">
        <f t="shared" si="57"/>
        <v>0</v>
      </c>
      <c r="CC190" s="399">
        <f t="shared" si="58"/>
        <v>30929.469999999998</v>
      </c>
    </row>
    <row r="191" spans="1:81" ht="15" hidden="1" x14ac:dyDescent="0.25">
      <c r="A191">
        <v>3305203</v>
      </c>
      <c r="B191">
        <v>5203</v>
      </c>
      <c r="C191" t="s">
        <v>364</v>
      </c>
      <c r="D191" s="406">
        <v>0</v>
      </c>
      <c r="E191" s="406">
        <v>0</v>
      </c>
      <c r="F191" s="406">
        <v>0</v>
      </c>
      <c r="G191" s="406">
        <v>22</v>
      </c>
      <c r="H191" s="406">
        <v>30</v>
      </c>
      <c r="I191" s="407">
        <v>0</v>
      </c>
      <c r="J191" s="407">
        <v>52</v>
      </c>
      <c r="K191" s="406">
        <v>20</v>
      </c>
      <c r="L191" s="406">
        <v>23</v>
      </c>
      <c r="M191" s="407">
        <v>43</v>
      </c>
      <c r="N191" s="406">
        <v>0</v>
      </c>
      <c r="O191" s="406">
        <v>0</v>
      </c>
      <c r="P191" s="406">
        <v>330</v>
      </c>
      <c r="Q191" s="406">
        <v>450</v>
      </c>
      <c r="R191" s="407">
        <v>780</v>
      </c>
      <c r="S191" s="406">
        <v>0</v>
      </c>
      <c r="T191" s="406">
        <v>0</v>
      </c>
      <c r="U191" s="406">
        <v>300</v>
      </c>
      <c r="V191" s="406">
        <v>345</v>
      </c>
      <c r="W191" s="407">
        <v>645</v>
      </c>
      <c r="X191" s="406">
        <v>0</v>
      </c>
      <c r="Y191" s="406">
        <v>0</v>
      </c>
      <c r="Z191" s="418">
        <v>0</v>
      </c>
      <c r="AA191" s="406">
        <v>0</v>
      </c>
      <c r="AB191" s="406">
        <v>0</v>
      </c>
      <c r="AC191" s="418">
        <v>0</v>
      </c>
      <c r="AD191" s="406">
        <v>2</v>
      </c>
      <c r="AE191" s="406">
        <v>30</v>
      </c>
      <c r="AF191" s="418">
        <v>30</v>
      </c>
      <c r="AG191" s="419">
        <v>0</v>
      </c>
      <c r="AH191" s="419">
        <v>0</v>
      </c>
      <c r="AI191" s="418">
        <v>0</v>
      </c>
      <c r="AJ191" s="419">
        <v>4</v>
      </c>
      <c r="AK191" s="419">
        <v>60</v>
      </c>
      <c r="AL191" s="418">
        <v>30</v>
      </c>
      <c r="AM191" s="406">
        <v>4</v>
      </c>
      <c r="AN191" s="406">
        <v>60</v>
      </c>
      <c r="AO191" s="418">
        <v>30</v>
      </c>
      <c r="AP191" s="418"/>
      <c r="AQ191" s="418"/>
      <c r="AR191" s="418">
        <f t="shared" si="54"/>
        <v>4</v>
      </c>
      <c r="AS191" s="419">
        <v>0</v>
      </c>
      <c r="AT191" s="419">
        <v>0</v>
      </c>
      <c r="AU191" s="418">
        <v>0</v>
      </c>
      <c r="AV191" s="418"/>
      <c r="AW191" s="418"/>
      <c r="AX191" s="419">
        <v>3</v>
      </c>
      <c r="AY191" s="419">
        <v>45</v>
      </c>
      <c r="AZ191" s="418">
        <v>15</v>
      </c>
      <c r="BA191" s="406">
        <v>3</v>
      </c>
      <c r="BB191" s="406">
        <v>45</v>
      </c>
      <c r="BC191" s="418">
        <v>15</v>
      </c>
      <c r="BD191" s="418"/>
      <c r="BE191" s="418">
        <f t="shared" si="55"/>
        <v>6</v>
      </c>
      <c r="BF191" s="419">
        <v>0</v>
      </c>
      <c r="BG191" s="419">
        <v>0</v>
      </c>
      <c r="BH191" s="406">
        <v>0</v>
      </c>
      <c r="BI191"/>
      <c r="BJ191"/>
      <c r="BK191"/>
      <c r="BL191"/>
      <c r="BM191"/>
      <c r="BN191"/>
      <c r="BO191"/>
      <c r="BP191" s="377"/>
      <c r="BQ191" s="395">
        <f t="shared" si="62"/>
        <v>63679.200000000004</v>
      </c>
      <c r="BR191" s="395">
        <f t="shared" si="59"/>
        <v>52657.8</v>
      </c>
      <c r="BS191" s="395">
        <f t="shared" si="63"/>
        <v>0</v>
      </c>
      <c r="BT191" s="395">
        <f t="shared" si="64"/>
        <v>0</v>
      </c>
      <c r="BU191" s="395">
        <f t="shared" si="65"/>
        <v>0</v>
      </c>
      <c r="BV191" s="395">
        <f t="shared" si="60"/>
        <v>149.24</v>
      </c>
      <c r="BW191" s="395">
        <f t="shared" si="61"/>
        <v>186.42</v>
      </c>
      <c r="BX191" s="395">
        <f t="shared" si="66"/>
        <v>0</v>
      </c>
      <c r="BY191" s="395">
        <f t="shared" si="67"/>
        <v>0</v>
      </c>
      <c r="BZ191" s="395">
        <f t="shared" si="68"/>
        <v>62.4</v>
      </c>
      <c r="CA191" s="395">
        <f t="shared" si="56"/>
        <v>896.99999999999989</v>
      </c>
      <c r="CB191" s="395">
        <f t="shared" si="57"/>
        <v>0</v>
      </c>
      <c r="CC191" s="399">
        <f t="shared" si="58"/>
        <v>117632.06</v>
      </c>
    </row>
    <row r="192" spans="1:81" ht="15" hidden="1" x14ac:dyDescent="0.25">
      <c r="A192">
        <v>3305205</v>
      </c>
      <c r="B192">
        <v>5205</v>
      </c>
      <c r="C192" t="s">
        <v>365</v>
      </c>
      <c r="D192" s="406">
        <v>0</v>
      </c>
      <c r="E192" s="406">
        <v>0</v>
      </c>
      <c r="F192" s="406">
        <v>0</v>
      </c>
      <c r="G192" s="406">
        <v>15</v>
      </c>
      <c r="H192" s="406">
        <v>9</v>
      </c>
      <c r="I192" s="407">
        <v>0</v>
      </c>
      <c r="J192" s="407">
        <v>24</v>
      </c>
      <c r="K192" s="406">
        <v>11</v>
      </c>
      <c r="L192" s="406">
        <v>5</v>
      </c>
      <c r="M192" s="407">
        <v>16</v>
      </c>
      <c r="N192" s="406">
        <v>0</v>
      </c>
      <c r="O192" s="406">
        <v>0</v>
      </c>
      <c r="P192" s="406">
        <v>225</v>
      </c>
      <c r="Q192" s="406">
        <v>133</v>
      </c>
      <c r="R192" s="407">
        <v>358</v>
      </c>
      <c r="S192" s="406">
        <v>0</v>
      </c>
      <c r="T192" s="406">
        <v>0</v>
      </c>
      <c r="U192" s="406">
        <v>165</v>
      </c>
      <c r="V192" s="406">
        <v>75</v>
      </c>
      <c r="W192" s="407">
        <v>240</v>
      </c>
      <c r="X192" s="406">
        <v>3</v>
      </c>
      <c r="Y192" s="406">
        <v>43</v>
      </c>
      <c r="Z192" s="418">
        <v>15</v>
      </c>
      <c r="AA192" s="406">
        <v>1</v>
      </c>
      <c r="AB192" s="406">
        <v>15</v>
      </c>
      <c r="AC192" s="418">
        <v>15</v>
      </c>
      <c r="AD192" s="406">
        <v>3</v>
      </c>
      <c r="AE192" s="406">
        <v>45</v>
      </c>
      <c r="AF192" s="418">
        <v>30</v>
      </c>
      <c r="AG192" s="419">
        <v>0</v>
      </c>
      <c r="AH192" s="419">
        <v>0</v>
      </c>
      <c r="AI192" s="418">
        <v>0</v>
      </c>
      <c r="AJ192" s="419">
        <v>2</v>
      </c>
      <c r="AK192" s="419">
        <v>30</v>
      </c>
      <c r="AL192" s="418">
        <v>15</v>
      </c>
      <c r="AM192" s="406">
        <v>2</v>
      </c>
      <c r="AN192" s="406">
        <v>30</v>
      </c>
      <c r="AO192" s="418">
        <v>15</v>
      </c>
      <c r="AP192" s="418"/>
      <c r="AQ192" s="418"/>
      <c r="AR192" s="418">
        <f t="shared" si="54"/>
        <v>2</v>
      </c>
      <c r="AS192" s="419">
        <v>0</v>
      </c>
      <c r="AT192" s="419">
        <v>0</v>
      </c>
      <c r="AU192" s="418">
        <v>0</v>
      </c>
      <c r="AV192" s="418"/>
      <c r="AW192" s="418"/>
      <c r="AX192" s="419">
        <v>2</v>
      </c>
      <c r="AY192" s="419">
        <v>30</v>
      </c>
      <c r="AZ192" s="418">
        <v>15</v>
      </c>
      <c r="BA192" s="406">
        <v>2</v>
      </c>
      <c r="BB192" s="406">
        <v>30</v>
      </c>
      <c r="BC192" s="418">
        <v>15</v>
      </c>
      <c r="BD192" s="418"/>
      <c r="BE192" s="418">
        <f t="shared" si="55"/>
        <v>4</v>
      </c>
      <c r="BF192" s="419">
        <v>0</v>
      </c>
      <c r="BG192" s="419">
        <v>0</v>
      </c>
      <c r="BH192" s="406">
        <v>0</v>
      </c>
      <c r="BI192"/>
      <c r="BJ192"/>
      <c r="BK192"/>
      <c r="BL192"/>
      <c r="BM192"/>
      <c r="BN192"/>
      <c r="BO192"/>
      <c r="BP192" s="377"/>
      <c r="BQ192" s="395">
        <f t="shared" si="62"/>
        <v>29227.120000000003</v>
      </c>
      <c r="BR192" s="395">
        <f t="shared" si="59"/>
        <v>19593.600000000002</v>
      </c>
      <c r="BS192" s="395">
        <f t="shared" si="63"/>
        <v>0</v>
      </c>
      <c r="BT192" s="395">
        <f t="shared" si="64"/>
        <v>0</v>
      </c>
      <c r="BU192" s="395">
        <f t="shared" si="65"/>
        <v>0</v>
      </c>
      <c r="BV192" s="395">
        <f t="shared" si="60"/>
        <v>74.62</v>
      </c>
      <c r="BW192" s="395">
        <f t="shared" si="61"/>
        <v>186.42</v>
      </c>
      <c r="BX192" s="395">
        <f t="shared" si="66"/>
        <v>459.94</v>
      </c>
      <c r="BY192" s="395">
        <f t="shared" si="67"/>
        <v>113.1</v>
      </c>
      <c r="BZ192" s="395">
        <f t="shared" si="68"/>
        <v>78</v>
      </c>
      <c r="CA192" s="395">
        <f t="shared" si="56"/>
        <v>448.49999999999994</v>
      </c>
      <c r="CB192" s="395">
        <f t="shared" si="57"/>
        <v>0</v>
      </c>
      <c r="CC192" s="399">
        <f t="shared" si="58"/>
        <v>50181.3</v>
      </c>
    </row>
    <row r="193" spans="1:81" ht="15" hidden="1" x14ac:dyDescent="0.25">
      <c r="A193">
        <v>3307009</v>
      </c>
      <c r="B193">
        <v>7009</v>
      </c>
      <c r="C193" t="s">
        <v>366</v>
      </c>
      <c r="D193" s="406">
        <v>0</v>
      </c>
      <c r="E193" s="406">
        <v>0</v>
      </c>
      <c r="F193" s="406">
        <v>0</v>
      </c>
      <c r="G193" s="406">
        <v>2</v>
      </c>
      <c r="H193" s="406">
        <v>2</v>
      </c>
      <c r="I193" s="407">
        <v>0</v>
      </c>
      <c r="J193" s="407">
        <v>4</v>
      </c>
      <c r="K193" s="406">
        <v>0</v>
      </c>
      <c r="L193" s="406">
        <v>0</v>
      </c>
      <c r="M193" s="407">
        <v>0</v>
      </c>
      <c r="N193" s="406">
        <v>0</v>
      </c>
      <c r="O193" s="406">
        <v>0</v>
      </c>
      <c r="P193" s="406">
        <v>30</v>
      </c>
      <c r="Q193" s="406">
        <v>30</v>
      </c>
      <c r="R193" s="407">
        <v>60</v>
      </c>
      <c r="S193" s="406">
        <v>0</v>
      </c>
      <c r="T193" s="406">
        <v>0</v>
      </c>
      <c r="U193" s="406">
        <v>0</v>
      </c>
      <c r="V193" s="406">
        <v>0</v>
      </c>
      <c r="W193" s="407">
        <v>0</v>
      </c>
      <c r="X193" s="406">
        <v>3</v>
      </c>
      <c r="Y193" s="406">
        <v>45</v>
      </c>
      <c r="Z193" s="418">
        <v>0</v>
      </c>
      <c r="AA193" s="406">
        <v>0</v>
      </c>
      <c r="AB193" s="406">
        <v>0</v>
      </c>
      <c r="AC193" s="418">
        <v>0</v>
      </c>
      <c r="AD193" s="406">
        <v>0</v>
      </c>
      <c r="AE193" s="406">
        <v>0</v>
      </c>
      <c r="AF193" s="418">
        <v>0</v>
      </c>
      <c r="AG193" s="419">
        <v>0</v>
      </c>
      <c r="AH193" s="419">
        <v>0</v>
      </c>
      <c r="AI193" s="418">
        <v>0</v>
      </c>
      <c r="AJ193" s="419">
        <v>1</v>
      </c>
      <c r="AK193" s="419">
        <v>15</v>
      </c>
      <c r="AL193" s="418">
        <v>0</v>
      </c>
      <c r="AM193" s="406">
        <v>1</v>
      </c>
      <c r="AN193" s="406">
        <v>15</v>
      </c>
      <c r="AO193" s="418">
        <v>0</v>
      </c>
      <c r="AP193" s="418"/>
      <c r="AQ193" s="418"/>
      <c r="AR193" s="418">
        <f t="shared" si="54"/>
        <v>1</v>
      </c>
      <c r="AS193" s="419">
        <v>0</v>
      </c>
      <c r="AT193" s="419">
        <v>0</v>
      </c>
      <c r="AU193" s="418">
        <v>0</v>
      </c>
      <c r="AV193" s="418"/>
      <c r="AW193" s="418"/>
      <c r="AX193" s="419">
        <v>1</v>
      </c>
      <c r="AY193" s="419">
        <v>15</v>
      </c>
      <c r="AZ193" s="418">
        <v>0</v>
      </c>
      <c r="BA193" s="406">
        <v>1</v>
      </c>
      <c r="BB193" s="406">
        <v>15</v>
      </c>
      <c r="BC193" s="418">
        <v>0</v>
      </c>
      <c r="BD193" s="418"/>
      <c r="BE193" s="418">
        <f t="shared" si="55"/>
        <v>2</v>
      </c>
      <c r="BF193" s="419">
        <v>0</v>
      </c>
      <c r="BG193" s="419">
        <v>0</v>
      </c>
      <c r="BH193" s="406">
        <v>0</v>
      </c>
      <c r="BI193"/>
      <c r="BJ193"/>
      <c r="BK193"/>
      <c r="BL193"/>
      <c r="BM193"/>
      <c r="BN193"/>
      <c r="BO193"/>
      <c r="BP193" s="377"/>
      <c r="BQ193" s="395">
        <f t="shared" si="62"/>
        <v>4898.4000000000005</v>
      </c>
      <c r="BR193" s="395">
        <f t="shared" si="59"/>
        <v>0</v>
      </c>
      <c r="BS193" s="395">
        <f t="shared" si="63"/>
        <v>0</v>
      </c>
      <c r="BT193" s="395">
        <f t="shared" si="64"/>
        <v>0</v>
      </c>
      <c r="BU193" s="395">
        <f t="shared" si="65"/>
        <v>0</v>
      </c>
      <c r="BV193" s="395">
        <f t="shared" si="60"/>
        <v>74.62</v>
      </c>
      <c r="BW193" s="395">
        <f t="shared" si="61"/>
        <v>0</v>
      </c>
      <c r="BX193" s="395">
        <f t="shared" si="66"/>
        <v>356.84999999999997</v>
      </c>
      <c r="BY193" s="395">
        <f t="shared" si="67"/>
        <v>0</v>
      </c>
      <c r="BZ193" s="395">
        <f t="shared" si="68"/>
        <v>0</v>
      </c>
      <c r="CA193" s="395">
        <f t="shared" si="56"/>
        <v>224.24999999999997</v>
      </c>
      <c r="CB193" s="395">
        <f t="shared" si="57"/>
        <v>0</v>
      </c>
      <c r="CC193" s="399">
        <f t="shared" si="58"/>
        <v>5554.1200000000008</v>
      </c>
    </row>
    <row r="194" spans="1:81" ht="15" hidden="1" x14ac:dyDescent="0.25">
      <c r="A194">
        <v>3307012</v>
      </c>
      <c r="B194">
        <v>7012</v>
      </c>
      <c r="C194" t="s">
        <v>367</v>
      </c>
      <c r="D194" s="406">
        <v>0</v>
      </c>
      <c r="E194" s="406">
        <v>0</v>
      </c>
      <c r="F194" s="406">
        <v>0</v>
      </c>
      <c r="G194" s="406">
        <v>2</v>
      </c>
      <c r="H194" s="406">
        <v>2</v>
      </c>
      <c r="I194" s="407">
        <v>0</v>
      </c>
      <c r="J194" s="407">
        <v>4</v>
      </c>
      <c r="K194" s="406">
        <v>0</v>
      </c>
      <c r="L194" s="406">
        <v>0</v>
      </c>
      <c r="M194" s="407">
        <v>0</v>
      </c>
      <c r="N194" s="406">
        <v>0</v>
      </c>
      <c r="O194" s="406">
        <v>0</v>
      </c>
      <c r="P194" s="406">
        <v>30</v>
      </c>
      <c r="Q194" s="406">
        <v>30</v>
      </c>
      <c r="R194" s="407">
        <v>60</v>
      </c>
      <c r="S194" s="406">
        <v>0</v>
      </c>
      <c r="T194" s="406">
        <v>0</v>
      </c>
      <c r="U194" s="406">
        <v>0</v>
      </c>
      <c r="V194" s="406">
        <v>0</v>
      </c>
      <c r="W194" s="407">
        <v>0</v>
      </c>
      <c r="X194" s="406">
        <v>0</v>
      </c>
      <c r="Y194" s="406">
        <v>0</v>
      </c>
      <c r="Z194" s="418">
        <v>0</v>
      </c>
      <c r="AA194" s="406">
        <v>0</v>
      </c>
      <c r="AB194" s="406">
        <v>0</v>
      </c>
      <c r="AC194" s="418">
        <v>0</v>
      </c>
      <c r="AD194" s="406">
        <v>0</v>
      </c>
      <c r="AE194" s="406">
        <v>0</v>
      </c>
      <c r="AF194" s="418">
        <v>0</v>
      </c>
      <c r="AG194" s="419">
        <v>0</v>
      </c>
      <c r="AH194" s="419">
        <v>0</v>
      </c>
      <c r="AI194" s="418">
        <v>0</v>
      </c>
      <c r="AJ194" s="419">
        <v>1</v>
      </c>
      <c r="AK194" s="419">
        <v>15</v>
      </c>
      <c r="AL194" s="418">
        <v>0</v>
      </c>
      <c r="AM194" s="406">
        <v>1</v>
      </c>
      <c r="AN194" s="406">
        <v>15</v>
      </c>
      <c r="AO194" s="418">
        <v>0</v>
      </c>
      <c r="AP194" s="418"/>
      <c r="AQ194" s="418"/>
      <c r="AR194" s="418">
        <f t="shared" si="54"/>
        <v>1</v>
      </c>
      <c r="AS194" s="419">
        <v>0</v>
      </c>
      <c r="AT194" s="419">
        <v>0</v>
      </c>
      <c r="AU194" s="418">
        <v>0</v>
      </c>
      <c r="AV194" s="418"/>
      <c r="AW194" s="418"/>
      <c r="AX194" s="419">
        <v>1</v>
      </c>
      <c r="AY194" s="419">
        <v>15</v>
      </c>
      <c r="AZ194" s="418">
        <v>0</v>
      </c>
      <c r="BA194" s="406">
        <v>1</v>
      </c>
      <c r="BB194" s="406">
        <v>15</v>
      </c>
      <c r="BC194" s="418">
        <v>0</v>
      </c>
      <c r="BD194" s="418"/>
      <c r="BE194" s="418">
        <f t="shared" si="55"/>
        <v>2</v>
      </c>
      <c r="BF194" s="419">
        <v>0</v>
      </c>
      <c r="BG194" s="419">
        <v>0</v>
      </c>
      <c r="BH194" s="406">
        <v>0</v>
      </c>
      <c r="BI194"/>
      <c r="BJ194"/>
      <c r="BK194"/>
      <c r="BL194"/>
      <c r="BM194"/>
      <c r="BN194"/>
      <c r="BO194"/>
      <c r="BP194" s="377"/>
      <c r="BQ194" s="395">
        <f t="shared" si="62"/>
        <v>4898.4000000000005</v>
      </c>
      <c r="BR194" s="395">
        <f t="shared" si="59"/>
        <v>0</v>
      </c>
      <c r="BS194" s="395">
        <f t="shared" si="63"/>
        <v>0</v>
      </c>
      <c r="BT194" s="395">
        <f t="shared" si="64"/>
        <v>0</v>
      </c>
      <c r="BU194" s="395">
        <f t="shared" si="65"/>
        <v>0</v>
      </c>
      <c r="BV194" s="395">
        <f t="shared" si="60"/>
        <v>74.62</v>
      </c>
      <c r="BW194" s="395">
        <f t="shared" si="61"/>
        <v>0</v>
      </c>
      <c r="BX194" s="395">
        <f t="shared" si="66"/>
        <v>0</v>
      </c>
      <c r="BY194" s="395">
        <f t="shared" si="67"/>
        <v>0</v>
      </c>
      <c r="BZ194" s="395">
        <f t="shared" si="68"/>
        <v>0</v>
      </c>
      <c r="CA194" s="395">
        <f t="shared" si="56"/>
        <v>224.24999999999997</v>
      </c>
      <c r="CB194" s="395">
        <f t="shared" si="57"/>
        <v>0</v>
      </c>
      <c r="CC194" s="399">
        <f t="shared" si="58"/>
        <v>5197.2700000000004</v>
      </c>
    </row>
    <row r="195" spans="1:81" ht="15" hidden="1" x14ac:dyDescent="0.25">
      <c r="A195">
        <v>3307013</v>
      </c>
      <c r="B195">
        <v>7013</v>
      </c>
      <c r="C195" t="s">
        <v>368</v>
      </c>
      <c r="D195" s="406">
        <v>0</v>
      </c>
      <c r="E195" s="406">
        <v>0</v>
      </c>
      <c r="F195" s="406">
        <v>0</v>
      </c>
      <c r="G195" s="406">
        <v>2</v>
      </c>
      <c r="H195" s="406">
        <v>4</v>
      </c>
      <c r="I195" s="407">
        <v>0</v>
      </c>
      <c r="J195" s="407">
        <v>6</v>
      </c>
      <c r="K195" s="406">
        <v>0</v>
      </c>
      <c r="L195" s="406">
        <v>0</v>
      </c>
      <c r="M195" s="407">
        <v>0</v>
      </c>
      <c r="N195" s="406">
        <v>0</v>
      </c>
      <c r="O195" s="406">
        <v>0</v>
      </c>
      <c r="P195" s="406">
        <v>30</v>
      </c>
      <c r="Q195" s="406">
        <v>60</v>
      </c>
      <c r="R195" s="407">
        <v>90</v>
      </c>
      <c r="S195" s="406">
        <v>0</v>
      </c>
      <c r="T195" s="406">
        <v>0</v>
      </c>
      <c r="U195" s="406">
        <v>0</v>
      </c>
      <c r="V195" s="406">
        <v>0</v>
      </c>
      <c r="W195" s="407">
        <v>0</v>
      </c>
      <c r="X195" s="406">
        <v>0</v>
      </c>
      <c r="Y195" s="406">
        <v>0</v>
      </c>
      <c r="Z195" s="418">
        <v>0</v>
      </c>
      <c r="AA195" s="406">
        <v>2</v>
      </c>
      <c r="AB195" s="406">
        <v>30</v>
      </c>
      <c r="AC195" s="418">
        <v>0</v>
      </c>
      <c r="AD195" s="406">
        <v>1</v>
      </c>
      <c r="AE195" s="406">
        <v>15</v>
      </c>
      <c r="AF195" s="418">
        <v>0</v>
      </c>
      <c r="AG195" s="419">
        <v>0</v>
      </c>
      <c r="AH195" s="419">
        <v>0</v>
      </c>
      <c r="AI195" s="418">
        <v>0</v>
      </c>
      <c r="AJ195" s="419">
        <v>1</v>
      </c>
      <c r="AK195" s="419">
        <v>15</v>
      </c>
      <c r="AL195" s="418">
        <v>0</v>
      </c>
      <c r="AM195" s="406">
        <v>1</v>
      </c>
      <c r="AN195" s="406">
        <v>15</v>
      </c>
      <c r="AO195" s="418">
        <v>0</v>
      </c>
      <c r="AP195" s="418"/>
      <c r="AQ195" s="418"/>
      <c r="AR195" s="418">
        <f t="shared" si="54"/>
        <v>1</v>
      </c>
      <c r="AS195" s="419">
        <v>0</v>
      </c>
      <c r="AT195" s="419">
        <v>0</v>
      </c>
      <c r="AU195" s="418">
        <v>0</v>
      </c>
      <c r="AV195" s="418"/>
      <c r="AW195" s="418"/>
      <c r="AX195" s="419">
        <v>1</v>
      </c>
      <c r="AY195" s="419">
        <v>15</v>
      </c>
      <c r="AZ195" s="418">
        <v>0</v>
      </c>
      <c r="BA195" s="406">
        <v>1</v>
      </c>
      <c r="BB195" s="406">
        <v>15</v>
      </c>
      <c r="BC195" s="418">
        <v>0</v>
      </c>
      <c r="BD195" s="418"/>
      <c r="BE195" s="418">
        <f t="shared" si="55"/>
        <v>2</v>
      </c>
      <c r="BF195" s="419">
        <v>0</v>
      </c>
      <c r="BG195" s="419">
        <v>0</v>
      </c>
      <c r="BH195" s="406">
        <v>0</v>
      </c>
      <c r="BI195"/>
      <c r="BJ195"/>
      <c r="BK195"/>
      <c r="BL195"/>
      <c r="BM195"/>
      <c r="BN195"/>
      <c r="BO195"/>
      <c r="BP195" s="377"/>
      <c r="BQ195" s="395">
        <f t="shared" si="62"/>
        <v>7347.6</v>
      </c>
      <c r="BR195" s="395">
        <f t="shared" si="59"/>
        <v>0</v>
      </c>
      <c r="BS195" s="395">
        <f t="shared" si="63"/>
        <v>0</v>
      </c>
      <c r="BT195" s="395">
        <f t="shared" si="64"/>
        <v>0</v>
      </c>
      <c r="BU195" s="395">
        <f t="shared" si="65"/>
        <v>0</v>
      </c>
      <c r="BV195" s="395">
        <f t="shared" si="60"/>
        <v>74.62</v>
      </c>
      <c r="BW195" s="395">
        <f t="shared" si="61"/>
        <v>0</v>
      </c>
      <c r="BX195" s="395">
        <f t="shared" si="66"/>
        <v>0</v>
      </c>
      <c r="BY195" s="395">
        <f t="shared" si="67"/>
        <v>113.1</v>
      </c>
      <c r="BZ195" s="395">
        <f t="shared" si="68"/>
        <v>15.6</v>
      </c>
      <c r="CA195" s="395">
        <f t="shared" si="56"/>
        <v>224.24999999999997</v>
      </c>
      <c r="CB195" s="395">
        <f t="shared" si="57"/>
        <v>0</v>
      </c>
      <c r="CC195" s="399">
        <f t="shared" si="58"/>
        <v>7775.170000000001</v>
      </c>
    </row>
    <row r="196" spans="1:81" ht="15" hidden="1" x14ac:dyDescent="0.25">
      <c r="A196">
        <v>3307014</v>
      </c>
      <c r="B196">
        <v>7014</v>
      </c>
      <c r="C196" t="s">
        <v>369</v>
      </c>
      <c r="D196" s="406">
        <v>0</v>
      </c>
      <c r="E196" s="406">
        <v>0</v>
      </c>
      <c r="F196" s="406">
        <v>0</v>
      </c>
      <c r="G196" s="406">
        <v>0</v>
      </c>
      <c r="H196" s="406">
        <v>1</v>
      </c>
      <c r="I196" s="407">
        <v>0</v>
      </c>
      <c r="J196" s="407">
        <v>1</v>
      </c>
      <c r="K196" s="406">
        <v>0</v>
      </c>
      <c r="L196" s="406">
        <v>0</v>
      </c>
      <c r="M196" s="407">
        <v>0</v>
      </c>
      <c r="N196" s="406">
        <v>0</v>
      </c>
      <c r="O196" s="406">
        <v>0</v>
      </c>
      <c r="P196" s="406">
        <v>0</v>
      </c>
      <c r="Q196" s="406">
        <v>15</v>
      </c>
      <c r="R196" s="407">
        <v>15</v>
      </c>
      <c r="S196" s="406">
        <v>0</v>
      </c>
      <c r="T196" s="406">
        <v>0</v>
      </c>
      <c r="U196" s="406">
        <v>0</v>
      </c>
      <c r="V196" s="406">
        <v>0</v>
      </c>
      <c r="W196" s="407">
        <v>0</v>
      </c>
      <c r="X196" s="406">
        <v>0</v>
      </c>
      <c r="Y196" s="406">
        <v>0</v>
      </c>
      <c r="Z196" s="418">
        <v>0</v>
      </c>
      <c r="AA196" s="406">
        <v>0</v>
      </c>
      <c r="AB196" s="406">
        <v>0</v>
      </c>
      <c r="AC196" s="418">
        <v>0</v>
      </c>
      <c r="AD196" s="406">
        <v>0</v>
      </c>
      <c r="AE196" s="406">
        <v>0</v>
      </c>
      <c r="AF196" s="418">
        <v>0</v>
      </c>
      <c r="AG196" s="419">
        <v>0</v>
      </c>
      <c r="AH196" s="419">
        <v>0</v>
      </c>
      <c r="AI196" s="418">
        <v>0</v>
      </c>
      <c r="AJ196" s="419">
        <v>1</v>
      </c>
      <c r="AK196" s="419">
        <v>15</v>
      </c>
      <c r="AL196" s="418">
        <v>0</v>
      </c>
      <c r="AM196" s="406">
        <v>1</v>
      </c>
      <c r="AN196" s="406">
        <v>15</v>
      </c>
      <c r="AO196" s="418">
        <v>0</v>
      </c>
      <c r="AP196" s="418"/>
      <c r="AQ196" s="418"/>
      <c r="AR196" s="418">
        <f t="shared" si="54"/>
        <v>1</v>
      </c>
      <c r="AS196" s="419">
        <v>0</v>
      </c>
      <c r="AT196" s="419">
        <v>0</v>
      </c>
      <c r="AU196" s="418">
        <v>0</v>
      </c>
      <c r="AV196" s="418"/>
      <c r="AW196" s="418"/>
      <c r="AX196" s="419">
        <v>1</v>
      </c>
      <c r="AY196" s="419">
        <v>15</v>
      </c>
      <c r="AZ196" s="418">
        <v>0</v>
      </c>
      <c r="BA196" s="406">
        <v>1</v>
      </c>
      <c r="BB196" s="406">
        <v>15</v>
      </c>
      <c r="BC196" s="418">
        <v>0</v>
      </c>
      <c r="BD196" s="418"/>
      <c r="BE196" s="418">
        <f t="shared" si="55"/>
        <v>2</v>
      </c>
      <c r="BF196" s="419">
        <v>0</v>
      </c>
      <c r="BG196" s="419">
        <v>0</v>
      </c>
      <c r="BH196" s="406">
        <v>0</v>
      </c>
      <c r="BI196"/>
      <c r="BJ196"/>
      <c r="BK196"/>
      <c r="BL196"/>
      <c r="BM196"/>
      <c r="BN196"/>
      <c r="BO196"/>
      <c r="BP196" s="377"/>
      <c r="BQ196" s="395">
        <f t="shared" si="62"/>
        <v>1224.6000000000001</v>
      </c>
      <c r="BR196" s="395">
        <f t="shared" si="59"/>
        <v>0</v>
      </c>
      <c r="BS196" s="395">
        <f t="shared" si="63"/>
        <v>0</v>
      </c>
      <c r="BT196" s="395">
        <f t="shared" si="64"/>
        <v>0</v>
      </c>
      <c r="BU196" s="395">
        <f t="shared" si="65"/>
        <v>0</v>
      </c>
      <c r="BV196" s="395">
        <f t="shared" si="60"/>
        <v>74.62</v>
      </c>
      <c r="BW196" s="395">
        <f t="shared" si="61"/>
        <v>0</v>
      </c>
      <c r="BX196" s="395">
        <f t="shared" si="66"/>
        <v>0</v>
      </c>
      <c r="BY196" s="395">
        <f t="shared" si="67"/>
        <v>0</v>
      </c>
      <c r="BZ196" s="395">
        <f t="shared" si="68"/>
        <v>0</v>
      </c>
      <c r="CA196" s="395">
        <f t="shared" si="56"/>
        <v>224.24999999999997</v>
      </c>
      <c r="CB196" s="395">
        <f t="shared" si="57"/>
        <v>0</v>
      </c>
      <c r="CC196" s="399">
        <f t="shared" si="58"/>
        <v>1523.4700000000003</v>
      </c>
    </row>
    <row r="197" spans="1:81" ht="15" hidden="1" x14ac:dyDescent="0.25">
      <c r="A197">
        <v>3307031</v>
      </c>
      <c r="B197">
        <v>7031</v>
      </c>
      <c r="C197" t="s">
        <v>370</v>
      </c>
      <c r="D197" s="406">
        <v>0</v>
      </c>
      <c r="E197" s="406">
        <v>0</v>
      </c>
      <c r="F197" s="406">
        <v>0</v>
      </c>
      <c r="G197" s="406">
        <v>3</v>
      </c>
      <c r="H197" s="406">
        <v>2</v>
      </c>
      <c r="I197" s="407">
        <v>0</v>
      </c>
      <c r="J197" s="407">
        <v>5</v>
      </c>
      <c r="K197" s="406">
        <v>0</v>
      </c>
      <c r="L197" s="406">
        <v>0</v>
      </c>
      <c r="M197" s="407">
        <v>0</v>
      </c>
      <c r="N197" s="406">
        <v>0</v>
      </c>
      <c r="O197" s="406">
        <v>0</v>
      </c>
      <c r="P197" s="406">
        <v>45</v>
      </c>
      <c r="Q197" s="406">
        <v>30</v>
      </c>
      <c r="R197" s="407">
        <v>75</v>
      </c>
      <c r="S197" s="406">
        <v>0</v>
      </c>
      <c r="T197" s="406">
        <v>0</v>
      </c>
      <c r="U197" s="406">
        <v>0</v>
      </c>
      <c r="V197" s="406">
        <v>0</v>
      </c>
      <c r="W197" s="407">
        <v>0</v>
      </c>
      <c r="X197" s="406">
        <v>1</v>
      </c>
      <c r="Y197" s="406">
        <v>15</v>
      </c>
      <c r="Z197" s="418">
        <v>0</v>
      </c>
      <c r="AA197" s="406">
        <v>3</v>
      </c>
      <c r="AB197" s="406">
        <v>45</v>
      </c>
      <c r="AC197" s="418">
        <v>0</v>
      </c>
      <c r="AD197" s="406">
        <v>0</v>
      </c>
      <c r="AE197" s="406">
        <v>0</v>
      </c>
      <c r="AF197" s="418">
        <v>0</v>
      </c>
      <c r="AG197" s="419">
        <v>0</v>
      </c>
      <c r="AH197" s="419">
        <v>0</v>
      </c>
      <c r="AI197" s="418">
        <v>0</v>
      </c>
      <c r="AJ197" s="419">
        <v>1</v>
      </c>
      <c r="AK197" s="419">
        <v>15</v>
      </c>
      <c r="AL197" s="418">
        <v>0</v>
      </c>
      <c r="AM197" s="406">
        <v>1</v>
      </c>
      <c r="AN197" s="406">
        <v>15</v>
      </c>
      <c r="AO197" s="418">
        <v>0</v>
      </c>
      <c r="AP197" s="418"/>
      <c r="AQ197" s="418"/>
      <c r="AR197" s="418">
        <f t="shared" si="54"/>
        <v>1</v>
      </c>
      <c r="AS197" s="419">
        <v>0</v>
      </c>
      <c r="AT197" s="419">
        <v>0</v>
      </c>
      <c r="AU197" s="418">
        <v>0</v>
      </c>
      <c r="AV197" s="418"/>
      <c r="AW197" s="418"/>
      <c r="AX197" s="419">
        <v>1</v>
      </c>
      <c r="AY197" s="419">
        <v>15</v>
      </c>
      <c r="AZ197" s="418">
        <v>0</v>
      </c>
      <c r="BA197" s="406">
        <v>1</v>
      </c>
      <c r="BB197" s="406">
        <v>15</v>
      </c>
      <c r="BC197" s="418">
        <v>0</v>
      </c>
      <c r="BD197" s="418"/>
      <c r="BE197" s="418">
        <f t="shared" si="55"/>
        <v>2</v>
      </c>
      <c r="BF197" s="419">
        <v>0</v>
      </c>
      <c r="BG197" s="419">
        <v>5</v>
      </c>
      <c r="BH197" s="406">
        <v>5</v>
      </c>
      <c r="BI197"/>
      <c r="BJ197"/>
      <c r="BK197"/>
      <c r="BL197"/>
      <c r="BM197"/>
      <c r="BN197"/>
      <c r="BO197"/>
      <c r="BP197" s="377"/>
      <c r="BQ197" s="395">
        <f t="shared" si="62"/>
        <v>6123</v>
      </c>
      <c r="BR197" s="395">
        <f t="shared" si="59"/>
        <v>0</v>
      </c>
      <c r="BS197" s="395">
        <f t="shared" si="63"/>
        <v>0</v>
      </c>
      <c r="BT197" s="395">
        <f t="shared" si="64"/>
        <v>0</v>
      </c>
      <c r="BU197" s="395">
        <f t="shared" si="65"/>
        <v>0</v>
      </c>
      <c r="BV197" s="395">
        <f t="shared" si="60"/>
        <v>74.62</v>
      </c>
      <c r="BW197" s="395">
        <f t="shared" si="61"/>
        <v>0</v>
      </c>
      <c r="BX197" s="395">
        <f t="shared" si="66"/>
        <v>118.95</v>
      </c>
      <c r="BY197" s="395">
        <f t="shared" si="67"/>
        <v>169.64999999999998</v>
      </c>
      <c r="BZ197" s="395">
        <f t="shared" si="68"/>
        <v>0</v>
      </c>
      <c r="CA197" s="395">
        <f t="shared" si="56"/>
        <v>224.24999999999997</v>
      </c>
      <c r="CB197" s="395">
        <f t="shared" si="57"/>
        <v>4875</v>
      </c>
      <c r="CC197" s="399">
        <f t="shared" si="58"/>
        <v>11585.47</v>
      </c>
    </row>
    <row r="198" spans="1:81" ht="15" hidden="1" x14ac:dyDescent="0.25">
      <c r="A198">
        <v>3307034</v>
      </c>
      <c r="B198">
        <v>7034</v>
      </c>
      <c r="C198" t="s">
        <v>371</v>
      </c>
      <c r="D198" s="406">
        <v>0</v>
      </c>
      <c r="E198" s="406">
        <v>1</v>
      </c>
      <c r="F198" s="406">
        <v>0</v>
      </c>
      <c r="G198" s="406">
        <v>1</v>
      </c>
      <c r="H198" s="406">
        <v>2</v>
      </c>
      <c r="I198" s="407">
        <v>1</v>
      </c>
      <c r="J198" s="407">
        <v>3</v>
      </c>
      <c r="K198" s="406">
        <v>0</v>
      </c>
      <c r="L198" s="406">
        <v>0</v>
      </c>
      <c r="M198" s="407">
        <v>0</v>
      </c>
      <c r="N198" s="406">
        <v>0</v>
      </c>
      <c r="O198" s="406">
        <v>15</v>
      </c>
      <c r="P198" s="406">
        <v>15</v>
      </c>
      <c r="Q198" s="406">
        <v>30</v>
      </c>
      <c r="R198" s="407">
        <v>45</v>
      </c>
      <c r="S198" s="406">
        <v>0</v>
      </c>
      <c r="T198" s="406">
        <v>15</v>
      </c>
      <c r="U198" s="406">
        <v>0</v>
      </c>
      <c r="V198" s="406">
        <v>0</v>
      </c>
      <c r="W198" s="407">
        <v>0</v>
      </c>
      <c r="X198" s="406">
        <v>0</v>
      </c>
      <c r="Y198" s="406">
        <v>0</v>
      </c>
      <c r="Z198" s="418">
        <v>0</v>
      </c>
      <c r="AA198" s="406">
        <v>0</v>
      </c>
      <c r="AB198" s="406">
        <v>0</v>
      </c>
      <c r="AC198" s="418">
        <v>0</v>
      </c>
      <c r="AD198" s="406">
        <v>0</v>
      </c>
      <c r="AE198" s="406">
        <v>0</v>
      </c>
      <c r="AF198" s="418">
        <v>0</v>
      </c>
      <c r="AG198" s="419">
        <v>1</v>
      </c>
      <c r="AH198" s="419">
        <v>15</v>
      </c>
      <c r="AI198" s="418">
        <v>0</v>
      </c>
      <c r="AJ198" s="419">
        <v>2</v>
      </c>
      <c r="AK198" s="419">
        <v>30</v>
      </c>
      <c r="AL198" s="418">
        <v>0</v>
      </c>
      <c r="AM198" s="406">
        <v>3</v>
      </c>
      <c r="AN198" s="406">
        <v>45</v>
      </c>
      <c r="AO198" s="418">
        <v>0</v>
      </c>
      <c r="AP198" s="418"/>
      <c r="AQ198" s="418"/>
      <c r="AR198" s="418">
        <f t="shared" ref="AR198:AR200" si="69">AM198+AP198</f>
        <v>3</v>
      </c>
      <c r="AS198" s="419">
        <v>1</v>
      </c>
      <c r="AT198" s="419">
        <v>15</v>
      </c>
      <c r="AU198" s="418">
        <v>0</v>
      </c>
      <c r="AV198" s="418"/>
      <c r="AW198" s="418"/>
      <c r="AX198" s="419">
        <v>2</v>
      </c>
      <c r="AY198" s="419">
        <v>30</v>
      </c>
      <c r="AZ198" s="418">
        <v>0</v>
      </c>
      <c r="BA198" s="406">
        <v>3</v>
      </c>
      <c r="BB198" s="406">
        <v>45</v>
      </c>
      <c r="BC198" s="418">
        <v>0</v>
      </c>
      <c r="BD198" s="418"/>
      <c r="BE198" s="418">
        <f t="shared" ref="BE198:BE200" si="70">AX198+BA198</f>
        <v>5</v>
      </c>
      <c r="BF198" s="419">
        <v>1</v>
      </c>
      <c r="BG198" s="419">
        <v>3</v>
      </c>
      <c r="BH198" s="406">
        <v>4</v>
      </c>
      <c r="BI198"/>
      <c r="BJ198"/>
      <c r="BK198"/>
      <c r="BL198"/>
      <c r="BM198"/>
      <c r="BN198"/>
      <c r="BO198"/>
      <c r="BP198" s="377"/>
      <c r="BQ198" s="395">
        <f t="shared" si="62"/>
        <v>3673.8</v>
      </c>
      <c r="BR198" s="395">
        <f t="shared" si="59"/>
        <v>0</v>
      </c>
      <c r="BS198" s="395">
        <f t="shared" si="63"/>
        <v>1729.6499999999999</v>
      </c>
      <c r="BT198" s="395">
        <f t="shared" si="64"/>
        <v>0</v>
      </c>
      <c r="BU198" s="395">
        <f t="shared" si="65"/>
        <v>0</v>
      </c>
      <c r="BV198" s="395">
        <f t="shared" si="60"/>
        <v>223.86</v>
      </c>
      <c r="BW198" s="395">
        <f t="shared" si="61"/>
        <v>0</v>
      </c>
      <c r="BX198" s="395">
        <f t="shared" si="66"/>
        <v>0</v>
      </c>
      <c r="BY198" s="395">
        <f t="shared" si="67"/>
        <v>0</v>
      </c>
      <c r="BZ198" s="395">
        <f t="shared" si="68"/>
        <v>0</v>
      </c>
      <c r="CA198" s="395">
        <f t="shared" ref="CA198:CA200" si="71">AN198*$BQ$1*$CA$3+BK198</f>
        <v>672.75</v>
      </c>
      <c r="CB198" s="395">
        <f t="shared" ref="CB198:CB200" si="72">BH198*$CB$3</f>
        <v>3900</v>
      </c>
      <c r="CC198" s="399">
        <f t="shared" ref="CC198" si="73">SUM(BQ198:CB198)</f>
        <v>10200.06</v>
      </c>
    </row>
    <row r="199" spans="1:81" ht="15" hidden="1" x14ac:dyDescent="0.25">
      <c r="A199">
        <v>3307038</v>
      </c>
      <c r="B199">
        <v>7038</v>
      </c>
      <c r="C199" t="s">
        <v>372</v>
      </c>
      <c r="D199" s="406">
        <v>0</v>
      </c>
      <c r="E199" s="406">
        <v>0</v>
      </c>
      <c r="F199" s="406">
        <v>0</v>
      </c>
      <c r="G199" s="406">
        <v>1</v>
      </c>
      <c r="H199" s="406">
        <v>0</v>
      </c>
      <c r="I199" s="407">
        <v>0</v>
      </c>
      <c r="J199" s="407">
        <v>1</v>
      </c>
      <c r="K199" s="406">
        <v>0</v>
      </c>
      <c r="L199" s="406">
        <v>0</v>
      </c>
      <c r="M199" s="407">
        <v>0</v>
      </c>
      <c r="N199" s="406">
        <v>0</v>
      </c>
      <c r="O199" s="406">
        <v>0</v>
      </c>
      <c r="P199" s="406">
        <v>15</v>
      </c>
      <c r="Q199" s="406">
        <v>0</v>
      </c>
      <c r="R199" s="407">
        <v>15</v>
      </c>
      <c r="S199" s="406">
        <v>0</v>
      </c>
      <c r="T199" s="406">
        <v>0</v>
      </c>
      <c r="U199" s="406">
        <v>0</v>
      </c>
      <c r="V199" s="406">
        <v>0</v>
      </c>
      <c r="W199" s="407">
        <v>0</v>
      </c>
      <c r="X199" s="406">
        <v>0</v>
      </c>
      <c r="Y199" s="406">
        <v>0</v>
      </c>
      <c r="Z199" s="418">
        <v>0</v>
      </c>
      <c r="AA199" s="406">
        <v>0</v>
      </c>
      <c r="AB199" s="406">
        <v>0</v>
      </c>
      <c r="AC199" s="418">
        <v>0</v>
      </c>
      <c r="AD199" s="406">
        <v>0</v>
      </c>
      <c r="AE199" s="406">
        <v>0</v>
      </c>
      <c r="AF199" s="418">
        <v>0</v>
      </c>
      <c r="AG199" s="419">
        <v>0</v>
      </c>
      <c r="AH199" s="419">
        <v>0</v>
      </c>
      <c r="AI199" s="418">
        <v>0</v>
      </c>
      <c r="AJ199" s="419">
        <v>0</v>
      </c>
      <c r="AK199" s="419">
        <v>0</v>
      </c>
      <c r="AL199" s="418">
        <v>0</v>
      </c>
      <c r="AM199" s="406">
        <v>0</v>
      </c>
      <c r="AN199" s="406">
        <v>0</v>
      </c>
      <c r="AO199" s="418">
        <v>0</v>
      </c>
      <c r="AP199" s="418"/>
      <c r="AQ199" s="418"/>
      <c r="AR199" s="418">
        <f t="shared" si="69"/>
        <v>0</v>
      </c>
      <c r="AS199" s="419">
        <v>0</v>
      </c>
      <c r="AT199" s="419">
        <v>0</v>
      </c>
      <c r="AU199" s="418">
        <v>0</v>
      </c>
      <c r="AV199" s="418"/>
      <c r="AW199" s="418"/>
      <c r="AX199" s="419">
        <v>0</v>
      </c>
      <c r="AY199" s="419">
        <v>0</v>
      </c>
      <c r="AZ199" s="418">
        <v>0</v>
      </c>
      <c r="BA199" s="406">
        <v>0</v>
      </c>
      <c r="BB199" s="406">
        <v>0</v>
      </c>
      <c r="BC199" s="418">
        <v>0</v>
      </c>
      <c r="BD199" s="418"/>
      <c r="BE199" s="418">
        <f t="shared" si="70"/>
        <v>0</v>
      </c>
      <c r="BF199" s="419">
        <v>0</v>
      </c>
      <c r="BG199" s="419">
        <v>0</v>
      </c>
      <c r="BH199" s="406">
        <v>0</v>
      </c>
      <c r="BI199"/>
      <c r="BJ199"/>
      <c r="BK199"/>
      <c r="BL199"/>
      <c r="BM199"/>
      <c r="BN199"/>
      <c r="BO199"/>
      <c r="BP199" s="377"/>
      <c r="BQ199" s="395">
        <f t="shared" ref="BQ199:BQ200" si="74">R199*$BQ$1*$BQ$3</f>
        <v>1224.6000000000001</v>
      </c>
      <c r="BR199" s="395">
        <f t="shared" si="59"/>
        <v>0</v>
      </c>
      <c r="BS199" s="395">
        <f t="shared" ref="BS199:BS200" si="75">O199*$BQ$1*$BS$3+BI199</f>
        <v>0</v>
      </c>
      <c r="BT199" s="395">
        <f t="shared" ref="BT199:BT200" si="76">S199*$BQ$1*BT$3</f>
        <v>0</v>
      </c>
      <c r="BU199" s="395">
        <f t="shared" ref="BU199:BU200" si="77">N199*$BQ$1*BU$3</f>
        <v>0</v>
      </c>
      <c r="BV199" s="395">
        <f t="shared" si="60"/>
        <v>0</v>
      </c>
      <c r="BW199" s="395">
        <f t="shared" si="61"/>
        <v>0</v>
      </c>
      <c r="BX199" s="395">
        <f t="shared" ref="BX199:BX200" si="78">(Y199+Z199)*$BQ$1*BX$3+BM199</f>
        <v>0</v>
      </c>
      <c r="BY199" s="395">
        <f t="shared" ref="BY199:BY200" si="79">(AB199+AC199)*$BQ$1*BY$3+BN199</f>
        <v>0</v>
      </c>
      <c r="BZ199" s="395">
        <f t="shared" ref="BZ199:BZ200" si="80">(AE199+AF199)*$BQ$1*BZ$3+BO199</f>
        <v>0</v>
      </c>
      <c r="CA199" s="395">
        <f t="shared" si="71"/>
        <v>0</v>
      </c>
      <c r="CB199" s="395">
        <f t="shared" si="72"/>
        <v>0</v>
      </c>
      <c r="CC199" s="399">
        <f t="shared" ref="CC199:CC200" si="81">SUM(BQ199:CB199)</f>
        <v>1224.6000000000001</v>
      </c>
    </row>
    <row r="200" spans="1:81" ht="15" hidden="1" x14ac:dyDescent="0.25">
      <c r="A200">
        <v>3307052</v>
      </c>
      <c r="B200">
        <v>7052</v>
      </c>
      <c r="C200" t="s">
        <v>373</v>
      </c>
      <c r="D200" s="406">
        <v>0</v>
      </c>
      <c r="E200" s="406">
        <v>0</v>
      </c>
      <c r="F200" s="406">
        <v>0</v>
      </c>
      <c r="G200" s="406">
        <v>0</v>
      </c>
      <c r="H200" s="406">
        <v>1</v>
      </c>
      <c r="I200" s="407">
        <v>0</v>
      </c>
      <c r="J200" s="407">
        <v>1</v>
      </c>
      <c r="K200" s="406">
        <v>0</v>
      </c>
      <c r="L200" s="406">
        <v>0</v>
      </c>
      <c r="M200" s="407">
        <v>0</v>
      </c>
      <c r="N200" s="406">
        <v>0</v>
      </c>
      <c r="O200" s="406">
        <v>0</v>
      </c>
      <c r="P200" s="406">
        <v>0</v>
      </c>
      <c r="Q200" s="406">
        <v>15</v>
      </c>
      <c r="R200" s="407">
        <v>15</v>
      </c>
      <c r="S200" s="406">
        <v>0</v>
      </c>
      <c r="T200" s="406">
        <v>0</v>
      </c>
      <c r="U200" s="406">
        <v>0</v>
      </c>
      <c r="V200" s="406">
        <v>0</v>
      </c>
      <c r="W200" s="407">
        <v>0</v>
      </c>
      <c r="X200" s="406">
        <v>1</v>
      </c>
      <c r="Y200" s="406">
        <v>15</v>
      </c>
      <c r="Z200" s="418">
        <v>0</v>
      </c>
      <c r="AA200" s="406">
        <v>0</v>
      </c>
      <c r="AB200" s="406">
        <v>0</v>
      </c>
      <c r="AC200" s="418">
        <v>0</v>
      </c>
      <c r="AD200" s="406">
        <v>0</v>
      </c>
      <c r="AE200" s="406">
        <v>0</v>
      </c>
      <c r="AF200" s="418">
        <v>0</v>
      </c>
      <c r="AG200" s="419">
        <v>0</v>
      </c>
      <c r="AH200" s="419">
        <v>0</v>
      </c>
      <c r="AI200" s="418">
        <v>0</v>
      </c>
      <c r="AJ200" s="419">
        <v>0</v>
      </c>
      <c r="AK200" s="419">
        <v>0</v>
      </c>
      <c r="AL200" s="418">
        <v>0</v>
      </c>
      <c r="AM200" s="406">
        <v>0</v>
      </c>
      <c r="AN200" s="406">
        <v>0</v>
      </c>
      <c r="AO200" s="418">
        <v>0</v>
      </c>
      <c r="AP200" s="418"/>
      <c r="AQ200" s="418"/>
      <c r="AR200" s="418">
        <f t="shared" si="69"/>
        <v>0</v>
      </c>
      <c r="AS200" s="419">
        <v>0</v>
      </c>
      <c r="AT200" s="419">
        <v>0</v>
      </c>
      <c r="AU200" s="418">
        <v>0</v>
      </c>
      <c r="AV200" s="418"/>
      <c r="AW200" s="418"/>
      <c r="AX200" s="419">
        <v>0</v>
      </c>
      <c r="AY200" s="419">
        <v>0</v>
      </c>
      <c r="AZ200" s="418">
        <v>0</v>
      </c>
      <c r="BA200" s="406">
        <v>0</v>
      </c>
      <c r="BB200" s="406">
        <v>0</v>
      </c>
      <c r="BC200" s="418">
        <v>0</v>
      </c>
      <c r="BD200" s="418"/>
      <c r="BE200" s="418">
        <f t="shared" si="70"/>
        <v>0</v>
      </c>
      <c r="BF200" s="419">
        <v>0</v>
      </c>
      <c r="BG200" s="419">
        <v>0</v>
      </c>
      <c r="BH200" s="406">
        <v>0</v>
      </c>
      <c r="BI200"/>
      <c r="BJ200"/>
      <c r="BK200"/>
      <c r="BL200"/>
      <c r="BM200"/>
      <c r="BN200"/>
      <c r="BO200"/>
      <c r="BP200" s="377"/>
      <c r="BQ200" s="395">
        <f t="shared" si="74"/>
        <v>1224.6000000000001</v>
      </c>
      <c r="BR200" s="395">
        <f t="shared" si="59"/>
        <v>0</v>
      </c>
      <c r="BS200" s="395">
        <f t="shared" si="75"/>
        <v>0</v>
      </c>
      <c r="BT200" s="395">
        <f t="shared" si="76"/>
        <v>0</v>
      </c>
      <c r="BU200" s="395">
        <f t="shared" si="77"/>
        <v>0</v>
      </c>
      <c r="BV200" s="395">
        <f t="shared" si="60"/>
        <v>0</v>
      </c>
      <c r="BW200" s="395">
        <f t="shared" si="61"/>
        <v>0</v>
      </c>
      <c r="BX200" s="395">
        <f t="shared" si="78"/>
        <v>118.95</v>
      </c>
      <c r="BY200" s="395">
        <f t="shared" si="79"/>
        <v>0</v>
      </c>
      <c r="BZ200" s="395">
        <f t="shared" si="80"/>
        <v>0</v>
      </c>
      <c r="CA200" s="395">
        <f t="shared" si="71"/>
        <v>0</v>
      </c>
      <c r="CB200" s="395">
        <f t="shared" si="72"/>
        <v>0</v>
      </c>
      <c r="CC200" s="399">
        <f t="shared" si="81"/>
        <v>1343.5500000000002</v>
      </c>
    </row>
    <row r="201" spans="1:81" ht="13.5" hidden="1" thickBot="1" x14ac:dyDescent="0.25">
      <c r="D201" s="386">
        <f t="shared" ref="D201:J201" si="82">SUM(D5:D200)</f>
        <v>3</v>
      </c>
      <c r="E201" s="386">
        <f t="shared" si="82"/>
        <v>611</v>
      </c>
      <c r="F201" s="386">
        <f t="shared" si="82"/>
        <v>195</v>
      </c>
      <c r="G201" s="386">
        <f t="shared" si="82"/>
        <v>4347</v>
      </c>
      <c r="H201" s="386">
        <f t="shared" si="82"/>
        <v>3880</v>
      </c>
      <c r="I201" s="386">
        <f t="shared" si="82"/>
        <v>806</v>
      </c>
      <c r="J201" s="386">
        <f t="shared" si="82"/>
        <v>8227</v>
      </c>
      <c r="K201" s="386">
        <f t="shared" ref="K201:BO201" si="83">SUM(K5:K200)</f>
        <v>744</v>
      </c>
      <c r="L201" s="386">
        <f t="shared" si="83"/>
        <v>709</v>
      </c>
      <c r="M201" s="386">
        <f t="shared" si="83"/>
        <v>1453</v>
      </c>
      <c r="N201" s="386">
        <f t="shared" si="83"/>
        <v>45</v>
      </c>
      <c r="O201" s="386">
        <f t="shared" si="83"/>
        <v>9165</v>
      </c>
      <c r="P201" s="386">
        <f t="shared" si="83"/>
        <v>65157.7</v>
      </c>
      <c r="Q201" s="386">
        <f t="shared" si="83"/>
        <v>58109.5</v>
      </c>
      <c r="R201" s="386">
        <f t="shared" si="83"/>
        <v>123267.2</v>
      </c>
      <c r="S201" s="386">
        <f t="shared" si="83"/>
        <v>2925</v>
      </c>
      <c r="T201" s="386">
        <f t="shared" si="83"/>
        <v>12090</v>
      </c>
      <c r="U201" s="386">
        <f t="shared" si="83"/>
        <v>11053.7</v>
      </c>
      <c r="V201" s="386">
        <f t="shared" si="83"/>
        <v>10421.4</v>
      </c>
      <c r="W201" s="386">
        <f t="shared" si="83"/>
        <v>21475.1</v>
      </c>
      <c r="X201" s="386">
        <f t="shared" si="83"/>
        <v>2039</v>
      </c>
      <c r="Y201" s="386">
        <f t="shared" si="83"/>
        <v>30563</v>
      </c>
      <c r="Z201" s="386">
        <f t="shared" si="83"/>
        <v>3700</v>
      </c>
      <c r="AA201" s="386">
        <f t="shared" si="83"/>
        <v>1834</v>
      </c>
      <c r="AB201" s="386">
        <f t="shared" si="83"/>
        <v>27462.7</v>
      </c>
      <c r="AC201" s="386">
        <f t="shared" si="83"/>
        <v>3363.5</v>
      </c>
      <c r="AD201" s="386">
        <f t="shared" si="83"/>
        <v>2355</v>
      </c>
      <c r="AE201" s="386">
        <f t="shared" si="83"/>
        <v>35325</v>
      </c>
      <c r="AF201" s="386">
        <f t="shared" si="83"/>
        <v>3884</v>
      </c>
      <c r="AG201" s="386">
        <f t="shared" si="83"/>
        <v>479</v>
      </c>
      <c r="AH201" s="386">
        <f t="shared" si="83"/>
        <v>7185</v>
      </c>
      <c r="AI201" s="386">
        <f t="shared" si="83"/>
        <v>0</v>
      </c>
      <c r="AJ201" s="386">
        <f t="shared" si="83"/>
        <v>3092</v>
      </c>
      <c r="AK201" s="386">
        <f t="shared" si="83"/>
        <v>46377</v>
      </c>
      <c r="AL201" s="386">
        <f t="shared" si="83"/>
        <v>3539.5</v>
      </c>
      <c r="AM201" s="386">
        <f t="shared" si="83"/>
        <v>3571</v>
      </c>
      <c r="AN201" s="386">
        <f t="shared" si="83"/>
        <v>53562</v>
      </c>
      <c r="AO201" s="386">
        <f t="shared" si="83"/>
        <v>3539.5</v>
      </c>
      <c r="AP201" s="386">
        <f t="shared" si="83"/>
        <v>1</v>
      </c>
      <c r="AQ201" s="386">
        <f t="shared" si="83"/>
        <v>0</v>
      </c>
      <c r="AR201" s="386">
        <f t="shared" si="83"/>
        <v>3572</v>
      </c>
      <c r="AS201" s="386">
        <f t="shared" si="83"/>
        <v>276</v>
      </c>
      <c r="AT201" s="386">
        <f t="shared" si="83"/>
        <v>4140</v>
      </c>
      <c r="AU201" s="386">
        <f t="shared" si="83"/>
        <v>0</v>
      </c>
      <c r="AV201" s="386">
        <f t="shared" si="83"/>
        <v>0</v>
      </c>
      <c r="AW201" s="386">
        <f t="shared" si="83"/>
        <v>0</v>
      </c>
      <c r="AX201" s="386">
        <f t="shared" si="83"/>
        <v>2201</v>
      </c>
      <c r="AY201" s="386">
        <f t="shared" si="83"/>
        <v>33012</v>
      </c>
      <c r="AZ201" s="386">
        <f t="shared" si="83"/>
        <v>2939.5</v>
      </c>
      <c r="BA201" s="386">
        <f t="shared" si="83"/>
        <v>2477</v>
      </c>
      <c r="BB201" s="386">
        <f t="shared" si="83"/>
        <v>37152</v>
      </c>
      <c r="BC201" s="386">
        <f t="shared" si="83"/>
        <v>2939.5</v>
      </c>
      <c r="BD201" s="386">
        <f t="shared" si="83"/>
        <v>0</v>
      </c>
      <c r="BE201" s="386">
        <f t="shared" si="83"/>
        <v>4678</v>
      </c>
      <c r="BF201" s="386">
        <f t="shared" si="83"/>
        <v>23</v>
      </c>
      <c r="BG201" s="386">
        <f t="shared" si="83"/>
        <v>151</v>
      </c>
      <c r="BH201" s="386">
        <f t="shared" si="83"/>
        <v>174</v>
      </c>
      <c r="BI201" s="386">
        <f t="shared" si="83"/>
        <v>1346.4</v>
      </c>
      <c r="BJ201" s="386">
        <f t="shared" si="83"/>
        <v>1463.3999999999999</v>
      </c>
      <c r="BK201" s="386">
        <f t="shared" si="83"/>
        <v>0</v>
      </c>
      <c r="BL201" s="386">
        <f t="shared" si="83"/>
        <v>0</v>
      </c>
      <c r="BM201" s="386">
        <f t="shared" si="83"/>
        <v>0</v>
      </c>
      <c r="BN201" s="386">
        <f t="shared" si="83"/>
        <v>0</v>
      </c>
      <c r="BO201" s="386">
        <f t="shared" si="83"/>
        <v>0</v>
      </c>
      <c r="BQ201" s="398">
        <f>SUM(BQ7:BQ200)</f>
        <v>9897233.5279999934</v>
      </c>
      <c r="BR201" s="398">
        <f t="shared" ref="BR201:CC201" si="84">SUM(BR7:BR200)</f>
        <v>1828475.3800000001</v>
      </c>
      <c r="BS201" s="398">
        <f t="shared" si="84"/>
        <v>1041084.318</v>
      </c>
      <c r="BT201" s="398">
        <f t="shared" si="84"/>
        <v>326903.85000000003</v>
      </c>
      <c r="BU201" s="398">
        <f t="shared" si="84"/>
        <v>7189.65</v>
      </c>
      <c r="BV201" s="398">
        <f t="shared" si="84"/>
        <v>169133.69199999986</v>
      </c>
      <c r="BW201" s="398">
        <f t="shared" si="84"/>
        <v>36389.183999999943</v>
      </c>
      <c r="BX201" s="398">
        <f t="shared" si="84"/>
        <v>268731.8400000002</v>
      </c>
      <c r="BY201" s="398">
        <f t="shared" si="84"/>
        <v>115334.47900000008</v>
      </c>
      <c r="BZ201" s="398">
        <f t="shared" si="84"/>
        <v>40200.160000000003</v>
      </c>
      <c r="CA201" s="398">
        <f t="shared" si="84"/>
        <v>789315.15</v>
      </c>
      <c r="CB201" s="398">
        <f t="shared" si="84"/>
        <v>167700</v>
      </c>
      <c r="CC201" s="398">
        <f t="shared" si="84"/>
        <v>14687691.230999999</v>
      </c>
    </row>
    <row r="205" spans="1:81" x14ac:dyDescent="0.2">
      <c r="R205" s="399"/>
      <c r="S205" s="399"/>
      <c r="W205" s="399"/>
    </row>
  </sheetData>
  <autoFilter ref="A4:CD201" xr:uid="{E844F01E-C7B0-4B1E-823D-625722C13A6E}">
    <filterColumn colId="2">
      <filters>
        <filter val="Bloomsbury Nursery School"/>
      </filters>
    </filterColumn>
  </autoFilter>
  <conditionalFormatting sqref="B1:B1048576 F1 J1 N1 R1 V1 Z1 AD1">
    <cfRule type="duplicateValues" dxfId="1" priority="1"/>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407CC-D470-47B0-BCCA-709BE910C8E2}">
  <dimension ref="A1:CC206"/>
  <sheetViews>
    <sheetView topLeftCell="BG1" workbookViewId="0">
      <pane ySplit="4" topLeftCell="A24" activePane="bottomLeft" state="frozen"/>
      <selection pane="bottomLeft" activeCell="CC22" sqref="CC22"/>
    </sheetView>
  </sheetViews>
  <sheetFormatPr defaultColWidth="9.140625" defaultRowHeight="12.75" x14ac:dyDescent="0.2"/>
  <cols>
    <col min="1" max="2" width="9.140625" style="231"/>
    <col min="3" max="3" width="54.140625" style="231" bestFit="1" customWidth="1"/>
    <col min="4" max="6" width="8.85546875" style="232" customWidth="1"/>
    <col min="7" max="7" width="9.28515625" style="232" customWidth="1"/>
    <col min="8" max="8" width="8.85546875" style="232" customWidth="1"/>
    <col min="9" max="15" width="9.28515625" style="231" customWidth="1"/>
    <col min="16" max="16" width="10.28515625" style="231" customWidth="1"/>
    <col min="17" max="17" width="9.28515625" style="231" customWidth="1"/>
    <col min="18" max="18" width="10.28515625" style="231" bestFit="1" customWidth="1"/>
    <col min="19" max="19" width="9.28515625" style="231" customWidth="1"/>
    <col min="20" max="21" width="10.28515625" style="231" customWidth="1"/>
    <col min="22" max="22" width="9.28515625" style="231" customWidth="1"/>
    <col min="23" max="23" width="10.28515625" style="231" bestFit="1" customWidth="1"/>
    <col min="24" max="24" width="9.28515625" style="231" customWidth="1"/>
    <col min="25" max="25" width="10.28515625" style="231" bestFit="1" customWidth="1"/>
    <col min="26" max="26" width="9.28515625" style="231" bestFit="1" customWidth="1"/>
    <col min="27" max="27" width="9.28515625" style="231" customWidth="1"/>
    <col min="28" max="28" width="10.28515625" style="231" bestFit="1" customWidth="1"/>
    <col min="29" max="29" width="9.28515625" style="231" bestFit="1" customWidth="1"/>
    <col min="30" max="30" width="9.28515625" style="231" customWidth="1"/>
    <col min="31" max="31" width="10.28515625" style="231" bestFit="1" customWidth="1"/>
    <col min="32" max="32" width="9.28515625" style="231" bestFit="1" customWidth="1"/>
    <col min="33" max="33" width="9.28515625" style="231" customWidth="1"/>
    <col min="34" max="34" width="9.28515625" style="231" bestFit="1" customWidth="1"/>
    <col min="35" max="36" width="9.28515625" style="231" customWidth="1"/>
    <col min="37" max="37" width="10.28515625" style="231" bestFit="1" customWidth="1"/>
    <col min="38" max="39" width="9.28515625" style="231" customWidth="1"/>
    <col min="40" max="40" width="10.28515625" style="231" bestFit="1" customWidth="1"/>
    <col min="41" max="44" width="9.28515625" style="231" customWidth="1"/>
    <col min="45" max="45" width="9.28515625" style="231" bestFit="1" customWidth="1"/>
    <col min="46" max="47" width="9.28515625" style="231" customWidth="1"/>
    <col min="48" max="48" width="9.28515625" style="326" bestFit="1" customWidth="1"/>
    <col min="49" max="49" width="8.85546875" style="326" bestFit="1" customWidth="1"/>
    <col min="50" max="50" width="9.28515625" style="231" customWidth="1"/>
    <col min="51" max="51" width="10.28515625" style="231" customWidth="1"/>
    <col min="52" max="53" width="9.28515625" style="231" customWidth="1"/>
    <col min="54" max="54" width="10.28515625" style="231" customWidth="1"/>
    <col min="55" max="55" width="9.28515625" style="233" customWidth="1"/>
    <col min="56" max="57" width="8.85546875" style="233" customWidth="1"/>
    <col min="58" max="59" width="9.28515625" style="231" customWidth="1"/>
    <col min="60" max="60" width="9.28515625" style="231" bestFit="1" customWidth="1"/>
    <col min="61" max="61" width="15.85546875" style="231" customWidth="1"/>
    <col min="62" max="62" width="16.85546875" style="231" customWidth="1"/>
    <col min="63" max="63" width="15.28515625" style="231" customWidth="1"/>
    <col min="64" max="64" width="17.7109375" style="231" customWidth="1"/>
    <col min="65" max="65" width="12" style="231" customWidth="1"/>
    <col min="66" max="66" width="13.5703125" style="231" customWidth="1"/>
    <col min="67" max="67" width="16.7109375" style="231" customWidth="1"/>
    <col min="68" max="68" width="9.140625" style="231"/>
    <col min="69" max="72" width="10.28515625" style="231" bestFit="1" customWidth="1"/>
    <col min="73" max="73" width="7.42578125" style="231" bestFit="1" customWidth="1"/>
    <col min="74" max="74" width="10.28515625" style="231" bestFit="1" customWidth="1"/>
    <col min="75" max="75" width="8.7109375" style="231" bestFit="1" customWidth="1"/>
    <col min="76" max="76" width="10.28515625" style="231" bestFit="1" customWidth="1"/>
    <col min="77" max="78" width="9" style="231" bestFit="1" customWidth="1"/>
    <col min="79" max="79" width="9.140625" style="231"/>
    <col min="80" max="80" width="8.7109375" style="231" bestFit="1" customWidth="1"/>
    <col min="81" max="81" width="11.28515625" style="231" bestFit="1" customWidth="1"/>
    <col min="82" max="16384" width="9.140625" style="231"/>
  </cols>
  <sheetData>
    <row r="1" spans="1:81" ht="15" x14ac:dyDescent="0.2">
      <c r="A1" s="408"/>
      <c r="B1" s="408"/>
      <c r="C1" s="408"/>
      <c r="D1" s="409"/>
      <c r="E1" s="409"/>
      <c r="F1" s="409"/>
      <c r="G1" s="409"/>
      <c r="H1" s="409"/>
      <c r="I1" s="410"/>
      <c r="J1" s="410"/>
      <c r="K1" s="409"/>
      <c r="L1" s="409"/>
      <c r="M1" s="410"/>
      <c r="N1" s="409"/>
      <c r="O1" s="409"/>
      <c r="P1" s="409"/>
      <c r="Q1" s="409"/>
      <c r="R1" s="410"/>
      <c r="S1" s="409"/>
      <c r="T1" s="409"/>
      <c r="U1" s="409"/>
      <c r="V1" s="409"/>
      <c r="W1" s="410"/>
      <c r="X1" s="411"/>
      <c r="Y1" s="411"/>
      <c r="Z1" s="412"/>
      <c r="AA1" s="411"/>
      <c r="AB1" s="411"/>
      <c r="AC1" s="412"/>
      <c r="AD1" s="411"/>
      <c r="AE1" s="411"/>
      <c r="AF1" s="412"/>
      <c r="AG1" s="409"/>
      <c r="AH1" s="409"/>
      <c r="AI1" s="413"/>
      <c r="AJ1" s="409"/>
      <c r="AK1" s="409"/>
      <c r="AL1" s="413"/>
      <c r="AM1" s="409"/>
      <c r="AN1" s="409"/>
      <c r="AO1" s="413"/>
      <c r="AP1" s="414"/>
      <c r="AR1" s="415"/>
      <c r="AS1" s="409"/>
      <c r="AT1" s="409"/>
      <c r="AU1" s="413"/>
      <c r="AX1" s="409"/>
      <c r="AY1" s="409"/>
      <c r="AZ1" s="413"/>
      <c r="BA1" s="409"/>
      <c r="BB1" s="409"/>
      <c r="BC1" s="413"/>
      <c r="BD1" s="414"/>
      <c r="BE1" s="414"/>
      <c r="BF1" s="409"/>
      <c r="BG1" s="409"/>
      <c r="BH1" s="416"/>
      <c r="BI1" s="417"/>
      <c r="BJ1" s="417"/>
      <c r="BK1" s="417"/>
      <c r="BL1" s="417"/>
      <c r="BM1" s="417"/>
      <c r="BN1" s="417"/>
      <c r="BO1" s="417"/>
      <c r="BP1" s="377" t="s">
        <v>902</v>
      </c>
      <c r="BQ1" s="377">
        <v>13</v>
      </c>
      <c r="BR1" s="377"/>
      <c r="BS1" s="377"/>
      <c r="BT1" s="377"/>
      <c r="BU1" s="377"/>
      <c r="BV1" s="377"/>
      <c r="BW1" s="377"/>
      <c r="BX1" s="377"/>
      <c r="BY1" s="377"/>
      <c r="BZ1" s="377"/>
      <c r="CA1" s="377"/>
      <c r="CB1" s="377"/>
    </row>
    <row r="2" spans="1:81" x14ac:dyDescent="0.2">
      <c r="AV2" s="231"/>
      <c r="AW2" s="231"/>
      <c r="BI2" s="231" t="s">
        <v>982</v>
      </c>
      <c r="BJ2" s="231" t="s">
        <v>982</v>
      </c>
      <c r="BP2" s="377"/>
      <c r="BQ2" s="377"/>
      <c r="BR2" s="377"/>
      <c r="BS2" s="377"/>
      <c r="BT2" s="377"/>
      <c r="BU2" s="377"/>
      <c r="BV2" s="377"/>
      <c r="BW2" s="377"/>
      <c r="BX2" s="377"/>
      <c r="BY2" s="377"/>
      <c r="BZ2" s="377"/>
      <c r="CA2" s="377"/>
      <c r="CB2" s="377"/>
    </row>
    <row r="3" spans="1:81" x14ac:dyDescent="0.2">
      <c r="N3" s="378"/>
      <c r="O3" s="378"/>
      <c r="R3" s="378"/>
      <c r="S3" s="378"/>
      <c r="W3" s="378"/>
      <c r="Y3" s="378"/>
      <c r="Z3" s="378"/>
      <c r="AB3" s="378"/>
      <c r="AC3" s="378"/>
      <c r="AE3" s="378"/>
      <c r="AF3" s="378"/>
      <c r="AH3" s="378"/>
      <c r="AK3" s="378"/>
      <c r="AN3" s="378"/>
      <c r="AS3" s="378"/>
      <c r="AT3" s="231" t="s">
        <v>903</v>
      </c>
      <c r="AU3" s="231" t="s">
        <v>904</v>
      </c>
      <c r="AV3" s="378"/>
      <c r="AW3" s="378"/>
      <c r="BH3" s="378"/>
      <c r="BI3" s="378"/>
      <c r="BJ3" s="378"/>
      <c r="BK3" s="378" t="s">
        <v>905</v>
      </c>
      <c r="BL3" s="378" t="s">
        <v>905</v>
      </c>
      <c r="BM3" s="378" t="s">
        <v>905</v>
      </c>
      <c r="BN3" s="378" t="s">
        <v>905</v>
      </c>
      <c r="BO3" s="378" t="s">
        <v>905</v>
      </c>
      <c r="BP3" s="377"/>
      <c r="BQ3" s="379">
        <v>6.28</v>
      </c>
      <c r="BR3" s="379">
        <v>6.28</v>
      </c>
      <c r="BS3" s="379">
        <v>8.8699999999999992</v>
      </c>
      <c r="BT3" s="379">
        <v>8.8699999999999992</v>
      </c>
      <c r="BU3" s="379">
        <v>12.29</v>
      </c>
      <c r="BV3" s="379">
        <v>5.74</v>
      </c>
      <c r="BW3" s="379">
        <v>14.34</v>
      </c>
      <c r="BX3" s="379">
        <v>0.61</v>
      </c>
      <c r="BY3" s="379">
        <v>0.28999999999999998</v>
      </c>
      <c r="BZ3" s="379">
        <v>0.08</v>
      </c>
      <c r="CA3" s="379">
        <v>1.1499999999999999</v>
      </c>
      <c r="CB3" s="379">
        <v>975</v>
      </c>
    </row>
    <row r="4" spans="1:81" s="234" customFormat="1" ht="48.6" customHeight="1" x14ac:dyDescent="0.25">
      <c r="A4" s="234" t="s">
        <v>106</v>
      </c>
      <c r="C4" s="234" t="s">
        <v>107</v>
      </c>
      <c r="D4" s="235" t="s">
        <v>108</v>
      </c>
      <c r="E4" s="235" t="s">
        <v>109</v>
      </c>
      <c r="F4" s="235" t="s">
        <v>110</v>
      </c>
      <c r="G4" s="235" t="s">
        <v>111</v>
      </c>
      <c r="H4" s="235" t="s">
        <v>112</v>
      </c>
      <c r="I4" s="236" t="s">
        <v>113</v>
      </c>
      <c r="J4" s="236" t="s">
        <v>114</v>
      </c>
      <c r="K4" s="235" t="s">
        <v>115</v>
      </c>
      <c r="L4" s="235" t="s">
        <v>116</v>
      </c>
      <c r="M4" s="236" t="s">
        <v>117</v>
      </c>
      <c r="N4" s="380" t="s">
        <v>118</v>
      </c>
      <c r="O4" s="380" t="s">
        <v>119</v>
      </c>
      <c r="P4" s="235" t="s">
        <v>120</v>
      </c>
      <c r="Q4" s="235" t="s">
        <v>121</v>
      </c>
      <c r="R4" s="381" t="s">
        <v>122</v>
      </c>
      <c r="S4" s="380" t="s">
        <v>123</v>
      </c>
      <c r="T4" s="235" t="s">
        <v>124</v>
      </c>
      <c r="U4" s="235" t="s">
        <v>125</v>
      </c>
      <c r="V4" s="235" t="s">
        <v>126</v>
      </c>
      <c r="W4" s="381" t="s">
        <v>127</v>
      </c>
      <c r="X4" s="237" t="s">
        <v>128</v>
      </c>
      <c r="Y4" s="382" t="s">
        <v>129</v>
      </c>
      <c r="Z4" s="383" t="s">
        <v>130</v>
      </c>
      <c r="AA4" s="237" t="s">
        <v>131</v>
      </c>
      <c r="AB4" s="382" t="s">
        <v>132</v>
      </c>
      <c r="AC4" s="383" t="s">
        <v>133</v>
      </c>
      <c r="AD4" s="237" t="s">
        <v>134</v>
      </c>
      <c r="AE4" s="382" t="s">
        <v>135</v>
      </c>
      <c r="AF4" s="383" t="s">
        <v>136</v>
      </c>
      <c r="AG4" s="235" t="s">
        <v>137</v>
      </c>
      <c r="AH4" s="380" t="s">
        <v>138</v>
      </c>
      <c r="AI4" s="239" t="s">
        <v>139</v>
      </c>
      <c r="AJ4" s="235" t="s">
        <v>140</v>
      </c>
      <c r="AK4" s="380" t="s">
        <v>141</v>
      </c>
      <c r="AL4" s="239" t="s">
        <v>142</v>
      </c>
      <c r="AM4" s="235" t="s">
        <v>143</v>
      </c>
      <c r="AN4" s="380" t="s">
        <v>144</v>
      </c>
      <c r="AO4" s="239" t="s">
        <v>145</v>
      </c>
      <c r="AP4" s="240" t="s">
        <v>906</v>
      </c>
      <c r="AQ4" s="240" t="s">
        <v>907</v>
      </c>
      <c r="AR4" s="241" t="s">
        <v>908</v>
      </c>
      <c r="AS4" s="380" t="s">
        <v>148</v>
      </c>
      <c r="AT4" s="235" t="s">
        <v>149</v>
      </c>
      <c r="AU4" s="239" t="s">
        <v>150</v>
      </c>
      <c r="AV4" s="380" t="s">
        <v>909</v>
      </c>
      <c r="AW4" s="380" t="s">
        <v>910</v>
      </c>
      <c r="AX4" s="235" t="s">
        <v>151</v>
      </c>
      <c r="AY4" s="235" t="s">
        <v>152</v>
      </c>
      <c r="AZ4" s="239" t="s">
        <v>153</v>
      </c>
      <c r="BA4" s="242" t="s">
        <v>911</v>
      </c>
      <c r="BB4" s="235" t="s">
        <v>155</v>
      </c>
      <c r="BC4" s="239" t="s">
        <v>156</v>
      </c>
      <c r="BD4" s="240" t="s">
        <v>912</v>
      </c>
      <c r="BE4" s="240" t="s">
        <v>913</v>
      </c>
      <c r="BF4" s="235" t="s">
        <v>159</v>
      </c>
      <c r="BG4" s="235" t="s">
        <v>160</v>
      </c>
      <c r="BH4" s="380" t="s">
        <v>161</v>
      </c>
      <c r="BI4" s="380" t="s">
        <v>162</v>
      </c>
      <c r="BJ4" s="380" t="s">
        <v>163</v>
      </c>
      <c r="BK4" s="380" t="s">
        <v>164</v>
      </c>
      <c r="BL4" s="380" t="s">
        <v>165</v>
      </c>
      <c r="BM4" s="380" t="s">
        <v>166</v>
      </c>
      <c r="BN4" s="380" t="s">
        <v>167</v>
      </c>
      <c r="BO4" s="380" t="s">
        <v>168</v>
      </c>
      <c r="BP4" s="384"/>
      <c r="BQ4" s="384" t="s">
        <v>825</v>
      </c>
      <c r="BR4" s="384" t="s">
        <v>826</v>
      </c>
      <c r="BS4" s="384" t="s">
        <v>827</v>
      </c>
      <c r="BT4" s="384" t="s">
        <v>828</v>
      </c>
      <c r="BU4" s="384" t="s">
        <v>829</v>
      </c>
      <c r="BV4" s="384" t="s">
        <v>830</v>
      </c>
      <c r="BW4" s="384" t="s">
        <v>831</v>
      </c>
      <c r="BX4" s="384" t="s">
        <v>32</v>
      </c>
      <c r="BY4" s="384" t="s">
        <v>33</v>
      </c>
      <c r="BZ4" s="384" t="s">
        <v>34</v>
      </c>
      <c r="CA4" s="384" t="s">
        <v>173</v>
      </c>
      <c r="CB4" s="384" t="s">
        <v>42</v>
      </c>
    </row>
    <row r="5" spans="1:81" ht="15" x14ac:dyDescent="0.25">
      <c r="A5" s="231">
        <v>3301000</v>
      </c>
      <c r="B5" s="231">
        <v>1000</v>
      </c>
      <c r="C5" s="231" t="s">
        <v>179</v>
      </c>
      <c r="D5" s="385">
        <v>0</v>
      </c>
      <c r="E5" s="385">
        <v>0</v>
      </c>
      <c r="F5" s="385">
        <v>0</v>
      </c>
      <c r="G5" s="385">
        <v>39</v>
      </c>
      <c r="H5" s="385">
        <v>0</v>
      </c>
      <c r="I5" s="386">
        <v>0</v>
      </c>
      <c r="J5" s="386">
        <v>39</v>
      </c>
      <c r="K5" s="385">
        <v>11</v>
      </c>
      <c r="L5" s="385">
        <v>0</v>
      </c>
      <c r="M5" s="386">
        <v>11</v>
      </c>
      <c r="N5" s="387">
        <v>0</v>
      </c>
      <c r="O5" s="388">
        <v>0</v>
      </c>
      <c r="P5" s="385">
        <v>585</v>
      </c>
      <c r="Q5" s="385">
        <v>0</v>
      </c>
      <c r="R5" s="388">
        <v>585</v>
      </c>
      <c r="S5" s="387">
        <v>0</v>
      </c>
      <c r="T5" s="385">
        <v>0</v>
      </c>
      <c r="U5" s="385">
        <v>137.5</v>
      </c>
      <c r="V5" s="385">
        <v>0</v>
      </c>
      <c r="W5" s="388">
        <v>137.5</v>
      </c>
      <c r="X5" s="385">
        <v>7</v>
      </c>
      <c r="Y5" s="387">
        <v>105</v>
      </c>
      <c r="Z5" s="389">
        <v>60</v>
      </c>
      <c r="AA5" s="385">
        <v>7</v>
      </c>
      <c r="AB5" s="387">
        <v>105</v>
      </c>
      <c r="AC5" s="389">
        <v>3</v>
      </c>
      <c r="AD5" s="385">
        <v>1</v>
      </c>
      <c r="AE5" s="387">
        <v>15</v>
      </c>
      <c r="AF5" s="389">
        <v>0</v>
      </c>
      <c r="AG5" s="390">
        <v>0</v>
      </c>
      <c r="AH5" s="391">
        <v>0</v>
      </c>
      <c r="AI5" s="392">
        <v>0</v>
      </c>
      <c r="AJ5" s="390">
        <v>9</v>
      </c>
      <c r="AK5" s="391">
        <v>135</v>
      </c>
      <c r="AL5" s="392">
        <v>0</v>
      </c>
      <c r="AM5" s="385">
        <v>9</v>
      </c>
      <c r="AN5" s="387">
        <v>135</v>
      </c>
      <c r="AO5" s="392">
        <v>0</v>
      </c>
      <c r="AP5" s="392"/>
      <c r="AQ5" s="392"/>
      <c r="AR5" s="390">
        <f>AM5+AP5+AQ5</f>
        <v>9</v>
      </c>
      <c r="AS5" s="391">
        <v>0</v>
      </c>
      <c r="AT5" s="385">
        <v>0</v>
      </c>
      <c r="AU5" s="392">
        <v>0</v>
      </c>
      <c r="AV5" s="387">
        <v>8</v>
      </c>
      <c r="AW5" s="387">
        <v>0</v>
      </c>
      <c r="AX5" s="390">
        <v>8</v>
      </c>
      <c r="AY5" s="390">
        <v>120</v>
      </c>
      <c r="AZ5" s="392">
        <v>0</v>
      </c>
      <c r="BA5" s="385">
        <v>8</v>
      </c>
      <c r="BB5" s="385">
        <v>120</v>
      </c>
      <c r="BC5" s="392">
        <v>0</v>
      </c>
      <c r="BD5" s="392"/>
      <c r="BE5" s="392"/>
      <c r="BF5" s="390">
        <v>0</v>
      </c>
      <c r="BG5" s="390">
        <v>0</v>
      </c>
      <c r="BH5" s="387">
        <v>0</v>
      </c>
      <c r="BI5" s="393"/>
      <c r="BJ5" s="393">
        <v>75</v>
      </c>
      <c r="BK5" s="393"/>
      <c r="BL5" s="393"/>
      <c r="BM5" s="393"/>
      <c r="BN5" s="393"/>
      <c r="BO5" s="394"/>
      <c r="BP5" s="377"/>
      <c r="BQ5" s="395">
        <f t="shared" ref="BQ5" si="0">R5*$BQ$1*$BQ$3</f>
        <v>47759.4</v>
      </c>
      <c r="BR5" s="395">
        <f>((W5)*$BQ$1*$BR$3)+(BJ5*$BR$3)</f>
        <v>11696.5</v>
      </c>
      <c r="BS5" s="395">
        <f>(O5*$BQ$1*$BS$3)+(BI5*$BS$3)</f>
        <v>0</v>
      </c>
      <c r="BT5" s="395">
        <f t="shared" ref="BT5" si="1">S5*$BQ$1*BT$3</f>
        <v>0</v>
      </c>
      <c r="BU5" s="395">
        <f t="shared" ref="BU5" si="2">N5*$BQ$1*BU$3</f>
        <v>0</v>
      </c>
      <c r="BV5" s="395">
        <f t="shared" ref="BV5" si="3">((BB5-BC5)/15)*$BQ$1*BV$3+BL5</f>
        <v>596.96</v>
      </c>
      <c r="BW5" s="395">
        <f t="shared" ref="BW5" si="4">(BC5/15)*$BQ$1*BW$3</f>
        <v>0</v>
      </c>
      <c r="BX5" s="395">
        <f t="shared" ref="BX5" si="5">(Y5+Z5)*$BQ$1*BX$3+BM5</f>
        <v>1308.45</v>
      </c>
      <c r="BY5" s="395">
        <f t="shared" ref="BY5" si="6">(AB5+AC5)*$BQ$1*BY$3+BN5</f>
        <v>407.15999999999997</v>
      </c>
      <c r="BZ5" s="395">
        <f t="shared" ref="BZ5" si="7">(AE5+AF5)*$BQ$1*BZ$3+BO5</f>
        <v>15.6</v>
      </c>
      <c r="CA5" s="395">
        <f>AN5*$BQ$1*$CA$3+BK5</f>
        <v>2018.2499999999998</v>
      </c>
      <c r="CB5" s="395">
        <f t="shared" ref="CB5" si="8">BH5*$CB$3</f>
        <v>0</v>
      </c>
      <c r="CC5" s="399">
        <f>SUM(BQ5:CB5)</f>
        <v>63802.32</v>
      </c>
    </row>
    <row r="6" spans="1:81" ht="15" x14ac:dyDescent="0.25">
      <c r="A6" s="231">
        <v>3301001</v>
      </c>
      <c r="B6" s="231">
        <v>1001</v>
      </c>
      <c r="C6" s="231" t="s">
        <v>180</v>
      </c>
      <c r="D6" s="385">
        <v>0</v>
      </c>
      <c r="E6" s="385">
        <v>16</v>
      </c>
      <c r="F6" s="385">
        <v>6</v>
      </c>
      <c r="G6" s="385">
        <v>55</v>
      </c>
      <c r="H6" s="385">
        <v>0</v>
      </c>
      <c r="I6" s="386">
        <v>22</v>
      </c>
      <c r="J6" s="386">
        <v>55</v>
      </c>
      <c r="K6" s="385">
        <v>11</v>
      </c>
      <c r="L6" s="385">
        <v>0</v>
      </c>
      <c r="M6" s="386">
        <v>11</v>
      </c>
      <c r="N6" s="387">
        <v>0</v>
      </c>
      <c r="O6" s="388">
        <v>240</v>
      </c>
      <c r="P6" s="385">
        <v>825</v>
      </c>
      <c r="Q6" s="385">
        <v>0</v>
      </c>
      <c r="R6" s="388">
        <v>825</v>
      </c>
      <c r="S6" s="387">
        <v>150</v>
      </c>
      <c r="T6" s="385">
        <v>390</v>
      </c>
      <c r="U6" s="385">
        <v>165</v>
      </c>
      <c r="V6" s="385">
        <v>0</v>
      </c>
      <c r="W6" s="388">
        <v>165</v>
      </c>
      <c r="X6" s="385">
        <v>9</v>
      </c>
      <c r="Y6" s="387">
        <v>135</v>
      </c>
      <c r="Z6" s="389">
        <v>15</v>
      </c>
      <c r="AA6" s="385">
        <v>7</v>
      </c>
      <c r="AB6" s="387">
        <v>105</v>
      </c>
      <c r="AC6" s="389">
        <v>0</v>
      </c>
      <c r="AD6" s="385">
        <v>30</v>
      </c>
      <c r="AE6" s="387">
        <v>450</v>
      </c>
      <c r="AF6" s="389">
        <v>120</v>
      </c>
      <c r="AG6" s="390">
        <v>17</v>
      </c>
      <c r="AH6" s="391">
        <v>255</v>
      </c>
      <c r="AI6" s="392">
        <v>30</v>
      </c>
      <c r="AJ6" s="390">
        <v>23</v>
      </c>
      <c r="AK6" s="391">
        <v>345</v>
      </c>
      <c r="AL6" s="392">
        <v>45</v>
      </c>
      <c r="AM6" s="385">
        <v>40</v>
      </c>
      <c r="AN6" s="387">
        <v>600</v>
      </c>
      <c r="AO6" s="392">
        <v>75</v>
      </c>
      <c r="AP6" s="392"/>
      <c r="AQ6" s="392"/>
      <c r="AR6" s="390">
        <f t="shared" ref="AR6:AR69" si="9">AM6+AP6+AQ6</f>
        <v>40</v>
      </c>
      <c r="AS6" s="391">
        <v>1</v>
      </c>
      <c r="AT6" s="385">
        <v>15</v>
      </c>
      <c r="AU6" s="392">
        <v>0</v>
      </c>
      <c r="AV6" s="387">
        <v>0</v>
      </c>
      <c r="AW6" s="387">
        <v>0</v>
      </c>
      <c r="AX6" s="390">
        <v>0</v>
      </c>
      <c r="AY6" s="390">
        <v>0</v>
      </c>
      <c r="AZ6" s="392">
        <v>0</v>
      </c>
      <c r="BA6" s="385">
        <v>1</v>
      </c>
      <c r="BB6" s="385">
        <v>15</v>
      </c>
      <c r="BC6" s="392">
        <v>0</v>
      </c>
      <c r="BD6" s="392"/>
      <c r="BE6" s="392"/>
      <c r="BF6" s="390">
        <v>0</v>
      </c>
      <c r="BG6" s="390">
        <v>0</v>
      </c>
      <c r="BH6" s="387">
        <v>0</v>
      </c>
      <c r="BI6" s="393">
        <f>135+135+90</f>
        <v>360</v>
      </c>
      <c r="BJ6" s="393">
        <v>135</v>
      </c>
      <c r="BK6" s="393">
        <f>135+135+90</f>
        <v>360</v>
      </c>
      <c r="BL6" s="393">
        <v>51.3</v>
      </c>
      <c r="BM6" s="393"/>
      <c r="BN6" s="393"/>
      <c r="BO6" s="394"/>
      <c r="BP6" s="377"/>
      <c r="BQ6" s="395">
        <f t="shared" ref="BQ6:BQ69" si="10">R6*$BQ$1*$BQ$3</f>
        <v>67353</v>
      </c>
      <c r="BR6" s="395">
        <f t="shared" ref="BR6:BR69" si="11">((W6)*$BQ$1*$BR$3)+(BJ6*$BR$3)</f>
        <v>14318.4</v>
      </c>
      <c r="BS6" s="395">
        <f t="shared" ref="BS6:BS69" si="12">(O6*$BQ$1*$BS$3)+(BI6*$BS$3)</f>
        <v>30867.599999999999</v>
      </c>
      <c r="BT6" s="395">
        <f t="shared" ref="BT6:BT69" si="13">S6*$BQ$1*BT$3</f>
        <v>17296.5</v>
      </c>
      <c r="BU6" s="395">
        <f t="shared" ref="BU6:BU69" si="14">N6*$BQ$1*BU$3</f>
        <v>0</v>
      </c>
      <c r="BV6" s="395">
        <f t="shared" ref="BV6:BV69" si="15">((BB6-BC6)/15)*$BQ$1*BV$3+BL6</f>
        <v>125.92</v>
      </c>
      <c r="BW6" s="395">
        <f t="shared" ref="BW6:BW69" si="16">(BC6/15)*$BQ$1*BW$3</f>
        <v>0</v>
      </c>
      <c r="BX6" s="395">
        <f t="shared" ref="BX6:BX69" si="17">(Y6+Z6)*$BQ$1*BX$3+BM6</f>
        <v>1189.5</v>
      </c>
      <c r="BY6" s="395">
        <f t="shared" ref="BY6:BY69" si="18">(AB6+AC6)*$BQ$1*BY$3+BN6</f>
        <v>395.84999999999997</v>
      </c>
      <c r="BZ6" s="395">
        <f t="shared" ref="BZ6:BZ69" si="19">(AE6+AF6)*$BQ$1*BZ$3+BO6</f>
        <v>592.80000000000007</v>
      </c>
      <c r="CA6" s="395">
        <f t="shared" ref="CA6:CA69" si="20">AN6*$BQ$1*$CA$3+BK6</f>
        <v>9330</v>
      </c>
      <c r="CB6" s="395">
        <f t="shared" ref="CB6:CB69" si="21">BH6*$CB$3</f>
        <v>0</v>
      </c>
      <c r="CC6" s="399">
        <f t="shared" ref="CC6:CC69" si="22">SUM(BQ6:CB6)</f>
        <v>141469.56999999998</v>
      </c>
    </row>
    <row r="7" spans="1:81" ht="15" x14ac:dyDescent="0.25">
      <c r="A7" s="231">
        <v>3301002</v>
      </c>
      <c r="B7" s="231">
        <v>1002</v>
      </c>
      <c r="C7" s="231" t="s">
        <v>181</v>
      </c>
      <c r="D7" s="385">
        <v>0</v>
      </c>
      <c r="E7" s="385">
        <v>32</v>
      </c>
      <c r="F7" s="385">
        <v>3</v>
      </c>
      <c r="G7" s="385">
        <v>50</v>
      </c>
      <c r="H7" s="385">
        <v>0</v>
      </c>
      <c r="I7" s="386">
        <v>35</v>
      </c>
      <c r="J7" s="386">
        <v>50</v>
      </c>
      <c r="K7" s="385">
        <v>4</v>
      </c>
      <c r="L7" s="385">
        <v>0</v>
      </c>
      <c r="M7" s="386">
        <v>4</v>
      </c>
      <c r="N7" s="387">
        <v>0</v>
      </c>
      <c r="O7" s="388">
        <v>480</v>
      </c>
      <c r="P7" s="385">
        <v>750</v>
      </c>
      <c r="Q7" s="385">
        <v>0</v>
      </c>
      <c r="R7" s="388">
        <v>750</v>
      </c>
      <c r="S7" s="387">
        <v>45</v>
      </c>
      <c r="T7" s="385">
        <v>525</v>
      </c>
      <c r="U7" s="385">
        <v>60</v>
      </c>
      <c r="V7" s="385">
        <v>0</v>
      </c>
      <c r="W7" s="388">
        <v>60</v>
      </c>
      <c r="X7" s="385">
        <v>62</v>
      </c>
      <c r="Y7" s="387">
        <v>930</v>
      </c>
      <c r="Z7" s="389">
        <v>30</v>
      </c>
      <c r="AA7" s="385">
        <v>13</v>
      </c>
      <c r="AB7" s="387">
        <v>195</v>
      </c>
      <c r="AC7" s="389">
        <v>15</v>
      </c>
      <c r="AD7" s="385">
        <v>2</v>
      </c>
      <c r="AE7" s="387">
        <v>30</v>
      </c>
      <c r="AF7" s="389">
        <v>0</v>
      </c>
      <c r="AG7" s="390">
        <v>22</v>
      </c>
      <c r="AH7" s="391">
        <v>330</v>
      </c>
      <c r="AI7" s="392">
        <v>0</v>
      </c>
      <c r="AJ7" s="390">
        <v>29</v>
      </c>
      <c r="AK7" s="391">
        <v>435</v>
      </c>
      <c r="AL7" s="392">
        <v>0</v>
      </c>
      <c r="AM7" s="385">
        <v>51</v>
      </c>
      <c r="AN7" s="387">
        <v>765</v>
      </c>
      <c r="AO7" s="392">
        <v>0</v>
      </c>
      <c r="AP7" s="392"/>
      <c r="AQ7" s="392"/>
      <c r="AR7" s="390">
        <f t="shared" si="9"/>
        <v>51</v>
      </c>
      <c r="AS7" s="391">
        <v>21</v>
      </c>
      <c r="AT7" s="385">
        <v>315</v>
      </c>
      <c r="AU7" s="392">
        <v>0</v>
      </c>
      <c r="AV7" s="387">
        <v>29</v>
      </c>
      <c r="AW7" s="387">
        <v>0</v>
      </c>
      <c r="AX7" s="390">
        <v>29</v>
      </c>
      <c r="AY7" s="390">
        <v>435</v>
      </c>
      <c r="AZ7" s="392">
        <v>0</v>
      </c>
      <c r="BA7" s="385">
        <v>50</v>
      </c>
      <c r="BB7" s="385">
        <v>750</v>
      </c>
      <c r="BC7" s="392">
        <v>0</v>
      </c>
      <c r="BD7" s="392"/>
      <c r="BE7" s="392"/>
      <c r="BF7" s="390">
        <v>0</v>
      </c>
      <c r="BG7" s="390">
        <v>0</v>
      </c>
      <c r="BH7" s="387">
        <v>0</v>
      </c>
      <c r="BI7" s="393">
        <f>135+135</f>
        <v>270</v>
      </c>
      <c r="BJ7" s="393"/>
      <c r="BK7" s="393">
        <f>135+135</f>
        <v>270</v>
      </c>
      <c r="BL7" s="393"/>
      <c r="BM7" s="393"/>
      <c r="BN7" s="393"/>
      <c r="BO7" s="394"/>
      <c r="BP7" s="377"/>
      <c r="BQ7" s="395">
        <f t="shared" si="10"/>
        <v>61230</v>
      </c>
      <c r="BR7" s="395">
        <f t="shared" si="11"/>
        <v>4898.4000000000005</v>
      </c>
      <c r="BS7" s="395">
        <f t="shared" si="12"/>
        <v>57743.7</v>
      </c>
      <c r="BT7" s="395">
        <f t="shared" si="13"/>
        <v>5188.95</v>
      </c>
      <c r="BU7" s="395">
        <f t="shared" si="14"/>
        <v>0</v>
      </c>
      <c r="BV7" s="395">
        <f t="shared" si="15"/>
        <v>3731</v>
      </c>
      <c r="BW7" s="395">
        <f t="shared" si="16"/>
        <v>0</v>
      </c>
      <c r="BX7" s="395">
        <f t="shared" si="17"/>
        <v>7612.8</v>
      </c>
      <c r="BY7" s="395">
        <f t="shared" si="18"/>
        <v>791.69999999999993</v>
      </c>
      <c r="BZ7" s="395">
        <f t="shared" si="19"/>
        <v>31.2</v>
      </c>
      <c r="CA7" s="395">
        <f t="shared" si="20"/>
        <v>11706.75</v>
      </c>
      <c r="CB7" s="395">
        <f t="shared" si="21"/>
        <v>0</v>
      </c>
      <c r="CC7" s="399">
        <f t="shared" si="22"/>
        <v>152934.5</v>
      </c>
    </row>
    <row r="8" spans="1:81" ht="15" x14ac:dyDescent="0.25">
      <c r="A8" s="231">
        <v>3301006</v>
      </c>
      <c r="B8" s="231">
        <v>1006</v>
      </c>
      <c r="C8" s="231" t="s">
        <v>182</v>
      </c>
      <c r="D8" s="385">
        <v>0</v>
      </c>
      <c r="E8" s="385">
        <v>0</v>
      </c>
      <c r="F8" s="385">
        <v>5</v>
      </c>
      <c r="G8" s="385">
        <v>69</v>
      </c>
      <c r="H8" s="385">
        <v>0</v>
      </c>
      <c r="I8" s="386">
        <v>5</v>
      </c>
      <c r="J8" s="386">
        <v>69</v>
      </c>
      <c r="K8" s="385">
        <v>25</v>
      </c>
      <c r="L8" s="385">
        <v>0</v>
      </c>
      <c r="M8" s="386">
        <v>25</v>
      </c>
      <c r="N8" s="387">
        <v>0</v>
      </c>
      <c r="O8" s="388">
        <v>0</v>
      </c>
      <c r="P8" s="385">
        <v>1035</v>
      </c>
      <c r="Q8" s="385">
        <v>0</v>
      </c>
      <c r="R8" s="388">
        <v>1035</v>
      </c>
      <c r="S8" s="387">
        <v>150</v>
      </c>
      <c r="T8" s="385">
        <v>150</v>
      </c>
      <c r="U8" s="385">
        <v>375</v>
      </c>
      <c r="V8" s="385">
        <v>0</v>
      </c>
      <c r="W8" s="388">
        <v>375</v>
      </c>
      <c r="X8" s="385">
        <v>7</v>
      </c>
      <c r="Y8" s="387">
        <v>105</v>
      </c>
      <c r="Z8" s="389">
        <v>60</v>
      </c>
      <c r="AA8" s="385">
        <v>4</v>
      </c>
      <c r="AB8" s="387">
        <v>60</v>
      </c>
      <c r="AC8" s="389">
        <v>30</v>
      </c>
      <c r="AD8" s="385">
        <v>3</v>
      </c>
      <c r="AE8" s="387">
        <v>45</v>
      </c>
      <c r="AF8" s="389">
        <v>15</v>
      </c>
      <c r="AG8" s="390">
        <v>0</v>
      </c>
      <c r="AH8" s="391">
        <v>0</v>
      </c>
      <c r="AI8" s="392">
        <v>0</v>
      </c>
      <c r="AJ8" s="390">
        <v>14</v>
      </c>
      <c r="AK8" s="391">
        <v>210</v>
      </c>
      <c r="AL8" s="392">
        <v>45</v>
      </c>
      <c r="AM8" s="385">
        <v>14</v>
      </c>
      <c r="AN8" s="387">
        <v>210</v>
      </c>
      <c r="AO8" s="392">
        <v>45</v>
      </c>
      <c r="AP8" s="392"/>
      <c r="AQ8" s="392"/>
      <c r="AR8" s="390">
        <f t="shared" si="9"/>
        <v>14</v>
      </c>
      <c r="AS8" s="391">
        <v>0</v>
      </c>
      <c r="AT8" s="385">
        <v>0</v>
      </c>
      <c r="AU8" s="392">
        <v>0</v>
      </c>
      <c r="AV8" s="387">
        <v>0</v>
      </c>
      <c r="AW8" s="387">
        <v>2</v>
      </c>
      <c r="AX8" s="390">
        <v>2</v>
      </c>
      <c r="AY8" s="390">
        <v>30</v>
      </c>
      <c r="AZ8" s="392">
        <v>30</v>
      </c>
      <c r="BA8" s="385">
        <v>2</v>
      </c>
      <c r="BB8" s="385">
        <v>30</v>
      </c>
      <c r="BC8" s="392">
        <v>30</v>
      </c>
      <c r="BD8" s="392"/>
      <c r="BE8" s="392"/>
      <c r="BF8" s="390">
        <v>1</v>
      </c>
      <c r="BG8" s="390">
        <v>7</v>
      </c>
      <c r="BH8" s="387">
        <v>8</v>
      </c>
      <c r="BI8" s="393"/>
      <c r="BJ8" s="393"/>
      <c r="BK8" s="393"/>
      <c r="BL8" s="393"/>
      <c r="BM8" s="393"/>
      <c r="BN8" s="393"/>
      <c r="BO8" s="394"/>
      <c r="BP8" s="377"/>
      <c r="BQ8" s="395">
        <f t="shared" si="10"/>
        <v>84497.400000000009</v>
      </c>
      <c r="BR8" s="395">
        <f t="shared" si="11"/>
        <v>30615</v>
      </c>
      <c r="BS8" s="395">
        <f t="shared" si="12"/>
        <v>0</v>
      </c>
      <c r="BT8" s="395">
        <f t="shared" si="13"/>
        <v>17296.5</v>
      </c>
      <c r="BU8" s="395">
        <f t="shared" si="14"/>
        <v>0</v>
      </c>
      <c r="BV8" s="395">
        <f t="shared" si="15"/>
        <v>0</v>
      </c>
      <c r="BW8" s="395">
        <f t="shared" si="16"/>
        <v>372.84</v>
      </c>
      <c r="BX8" s="395">
        <f t="shared" si="17"/>
        <v>1308.45</v>
      </c>
      <c r="BY8" s="395">
        <f t="shared" si="18"/>
        <v>339.29999999999995</v>
      </c>
      <c r="BZ8" s="395">
        <f t="shared" si="19"/>
        <v>62.4</v>
      </c>
      <c r="CA8" s="395">
        <f t="shared" si="20"/>
        <v>3139.4999999999995</v>
      </c>
      <c r="CB8" s="395">
        <f t="shared" si="21"/>
        <v>7800</v>
      </c>
      <c r="CC8" s="399">
        <f t="shared" si="22"/>
        <v>145431.39000000001</v>
      </c>
    </row>
    <row r="9" spans="1:81" ht="15" x14ac:dyDescent="0.25">
      <c r="A9" s="231">
        <v>3301008</v>
      </c>
      <c r="B9" s="231">
        <v>1008</v>
      </c>
      <c r="C9" s="231" t="s">
        <v>183</v>
      </c>
      <c r="D9" s="385">
        <v>0</v>
      </c>
      <c r="E9" s="385">
        <v>0</v>
      </c>
      <c r="F9" s="385">
        <v>0</v>
      </c>
      <c r="G9" s="385">
        <v>57</v>
      </c>
      <c r="H9" s="385">
        <v>0</v>
      </c>
      <c r="I9" s="386">
        <v>0</v>
      </c>
      <c r="J9" s="386">
        <v>57</v>
      </c>
      <c r="K9" s="385">
        <v>25</v>
      </c>
      <c r="L9" s="385">
        <v>0</v>
      </c>
      <c r="M9" s="386">
        <v>25</v>
      </c>
      <c r="N9" s="387">
        <v>0</v>
      </c>
      <c r="O9" s="388">
        <v>0</v>
      </c>
      <c r="P9" s="385">
        <v>855</v>
      </c>
      <c r="Q9" s="385">
        <v>0</v>
      </c>
      <c r="R9" s="388">
        <v>855</v>
      </c>
      <c r="S9" s="387">
        <v>0</v>
      </c>
      <c r="T9" s="385">
        <v>0</v>
      </c>
      <c r="U9" s="385">
        <v>375</v>
      </c>
      <c r="V9" s="385">
        <v>0</v>
      </c>
      <c r="W9" s="388">
        <v>375</v>
      </c>
      <c r="X9" s="385">
        <v>1</v>
      </c>
      <c r="Y9" s="387">
        <v>15</v>
      </c>
      <c r="Z9" s="389">
        <v>0</v>
      </c>
      <c r="AA9" s="385">
        <v>1</v>
      </c>
      <c r="AB9" s="387">
        <v>15</v>
      </c>
      <c r="AC9" s="389">
        <v>0</v>
      </c>
      <c r="AD9" s="385">
        <v>4</v>
      </c>
      <c r="AE9" s="387">
        <v>60</v>
      </c>
      <c r="AF9" s="389">
        <v>15</v>
      </c>
      <c r="AG9" s="390">
        <v>0</v>
      </c>
      <c r="AH9" s="391">
        <v>0</v>
      </c>
      <c r="AI9" s="392">
        <v>0</v>
      </c>
      <c r="AJ9" s="390">
        <v>2</v>
      </c>
      <c r="AK9" s="391">
        <v>30</v>
      </c>
      <c r="AL9" s="392">
        <v>15</v>
      </c>
      <c r="AM9" s="385">
        <v>2</v>
      </c>
      <c r="AN9" s="387">
        <v>30</v>
      </c>
      <c r="AO9" s="392">
        <v>15</v>
      </c>
      <c r="AP9" s="392"/>
      <c r="AQ9" s="392"/>
      <c r="AR9" s="390">
        <f t="shared" si="9"/>
        <v>2</v>
      </c>
      <c r="AS9" s="391">
        <v>0</v>
      </c>
      <c r="AT9" s="385">
        <v>0</v>
      </c>
      <c r="AU9" s="392">
        <v>0</v>
      </c>
      <c r="AV9" s="387">
        <v>1</v>
      </c>
      <c r="AW9" s="387">
        <v>1</v>
      </c>
      <c r="AX9" s="390">
        <v>2</v>
      </c>
      <c r="AY9" s="390">
        <v>30</v>
      </c>
      <c r="AZ9" s="392">
        <v>15</v>
      </c>
      <c r="BA9" s="385">
        <v>2</v>
      </c>
      <c r="BB9" s="385">
        <v>30</v>
      </c>
      <c r="BC9" s="392">
        <v>15</v>
      </c>
      <c r="BD9" s="392"/>
      <c r="BE9" s="392"/>
      <c r="BF9" s="390">
        <v>0</v>
      </c>
      <c r="BG9" s="390">
        <v>0</v>
      </c>
      <c r="BH9" s="387">
        <v>0</v>
      </c>
      <c r="BI9" s="393"/>
      <c r="BJ9" s="393"/>
      <c r="BK9" s="393"/>
      <c r="BL9" s="393"/>
      <c r="BM9" s="393"/>
      <c r="BN9" s="393"/>
      <c r="BO9" s="394"/>
      <c r="BP9" s="377"/>
      <c r="BQ9" s="395">
        <f t="shared" si="10"/>
        <v>69802.2</v>
      </c>
      <c r="BR9" s="395">
        <f t="shared" si="11"/>
        <v>30615</v>
      </c>
      <c r="BS9" s="395">
        <f t="shared" si="12"/>
        <v>0</v>
      </c>
      <c r="BT9" s="395">
        <f t="shared" si="13"/>
        <v>0</v>
      </c>
      <c r="BU9" s="395">
        <f t="shared" si="14"/>
        <v>0</v>
      </c>
      <c r="BV9" s="395">
        <f t="shared" si="15"/>
        <v>74.62</v>
      </c>
      <c r="BW9" s="395">
        <f t="shared" si="16"/>
        <v>186.42</v>
      </c>
      <c r="BX9" s="395">
        <f t="shared" si="17"/>
        <v>118.95</v>
      </c>
      <c r="BY9" s="395">
        <f t="shared" si="18"/>
        <v>56.55</v>
      </c>
      <c r="BZ9" s="395">
        <f t="shared" si="19"/>
        <v>78</v>
      </c>
      <c r="CA9" s="395">
        <f t="shared" si="20"/>
        <v>448.49999999999994</v>
      </c>
      <c r="CB9" s="395">
        <f t="shared" si="21"/>
        <v>0</v>
      </c>
      <c r="CC9" s="399">
        <f t="shared" si="22"/>
        <v>101380.23999999999</v>
      </c>
    </row>
    <row r="10" spans="1:81" ht="15" x14ac:dyDescent="0.25">
      <c r="A10" s="231">
        <v>3301009</v>
      </c>
      <c r="B10" s="231">
        <v>1009</v>
      </c>
      <c r="C10" s="231" t="s">
        <v>184</v>
      </c>
      <c r="D10" s="385">
        <v>0</v>
      </c>
      <c r="E10" s="385">
        <v>23</v>
      </c>
      <c r="F10" s="385">
        <v>3</v>
      </c>
      <c r="G10" s="385">
        <v>49</v>
      </c>
      <c r="H10" s="385">
        <v>1</v>
      </c>
      <c r="I10" s="386">
        <v>26</v>
      </c>
      <c r="J10" s="386">
        <v>50</v>
      </c>
      <c r="K10" s="385">
        <v>14</v>
      </c>
      <c r="L10" s="385">
        <v>1</v>
      </c>
      <c r="M10" s="386">
        <v>15</v>
      </c>
      <c r="N10" s="387">
        <v>0</v>
      </c>
      <c r="O10" s="388">
        <v>345</v>
      </c>
      <c r="P10" s="385">
        <v>735</v>
      </c>
      <c r="Q10" s="385">
        <v>0</v>
      </c>
      <c r="R10" s="388">
        <v>735</v>
      </c>
      <c r="S10" s="387">
        <v>90</v>
      </c>
      <c r="T10" s="385">
        <v>435</v>
      </c>
      <c r="U10" s="385">
        <v>210</v>
      </c>
      <c r="V10" s="385">
        <v>15</v>
      </c>
      <c r="W10" s="388">
        <v>225</v>
      </c>
      <c r="X10" s="385">
        <v>32</v>
      </c>
      <c r="Y10" s="387">
        <v>465</v>
      </c>
      <c r="Z10" s="389">
        <v>165</v>
      </c>
      <c r="AA10" s="385">
        <v>4</v>
      </c>
      <c r="AB10" s="387">
        <v>60</v>
      </c>
      <c r="AC10" s="389">
        <v>0</v>
      </c>
      <c r="AD10" s="385">
        <v>4</v>
      </c>
      <c r="AE10" s="387">
        <v>60</v>
      </c>
      <c r="AF10" s="389">
        <v>30</v>
      </c>
      <c r="AG10" s="390">
        <v>17</v>
      </c>
      <c r="AH10" s="391">
        <v>255</v>
      </c>
      <c r="AI10" s="392">
        <v>0</v>
      </c>
      <c r="AJ10" s="390">
        <v>14</v>
      </c>
      <c r="AK10" s="391">
        <v>210</v>
      </c>
      <c r="AL10" s="392">
        <v>45</v>
      </c>
      <c r="AM10" s="385">
        <v>31</v>
      </c>
      <c r="AN10" s="387">
        <v>465</v>
      </c>
      <c r="AO10" s="392">
        <v>45</v>
      </c>
      <c r="AP10" s="392"/>
      <c r="AQ10" s="392"/>
      <c r="AR10" s="390">
        <f t="shared" si="9"/>
        <v>31</v>
      </c>
      <c r="AS10" s="391">
        <v>16</v>
      </c>
      <c r="AT10" s="385">
        <v>240</v>
      </c>
      <c r="AU10" s="392">
        <v>0</v>
      </c>
      <c r="AV10" s="387">
        <v>11</v>
      </c>
      <c r="AW10" s="387">
        <v>3</v>
      </c>
      <c r="AX10" s="390">
        <v>14</v>
      </c>
      <c r="AY10" s="390">
        <v>210</v>
      </c>
      <c r="AZ10" s="392">
        <v>45</v>
      </c>
      <c r="BA10" s="385">
        <v>30</v>
      </c>
      <c r="BB10" s="385">
        <v>450</v>
      </c>
      <c r="BC10" s="392">
        <v>45</v>
      </c>
      <c r="BD10" s="392"/>
      <c r="BE10" s="392"/>
      <c r="BF10" s="390">
        <v>1</v>
      </c>
      <c r="BG10" s="390">
        <v>2</v>
      </c>
      <c r="BH10" s="387">
        <v>3</v>
      </c>
      <c r="BI10" s="393">
        <v>60</v>
      </c>
      <c r="BJ10" s="393"/>
      <c r="BK10" s="393">
        <v>60</v>
      </c>
      <c r="BL10" s="393"/>
      <c r="BM10" s="393"/>
      <c r="BN10" s="393"/>
      <c r="BO10" s="394"/>
      <c r="BP10" s="377"/>
      <c r="BQ10" s="395">
        <f t="shared" si="10"/>
        <v>60005.4</v>
      </c>
      <c r="BR10" s="395">
        <f t="shared" si="11"/>
        <v>18369</v>
      </c>
      <c r="BS10" s="395">
        <f t="shared" si="12"/>
        <v>40314.149999999994</v>
      </c>
      <c r="BT10" s="395">
        <f t="shared" si="13"/>
        <v>10377.9</v>
      </c>
      <c r="BU10" s="395">
        <f t="shared" si="14"/>
        <v>0</v>
      </c>
      <c r="BV10" s="395">
        <f t="shared" si="15"/>
        <v>2014.74</v>
      </c>
      <c r="BW10" s="395">
        <f t="shared" si="16"/>
        <v>559.26</v>
      </c>
      <c r="BX10" s="395">
        <f t="shared" si="17"/>
        <v>4995.8999999999996</v>
      </c>
      <c r="BY10" s="395">
        <f t="shared" si="18"/>
        <v>226.2</v>
      </c>
      <c r="BZ10" s="395">
        <f t="shared" si="19"/>
        <v>93.600000000000009</v>
      </c>
      <c r="CA10" s="395">
        <f t="shared" si="20"/>
        <v>7011.7499999999991</v>
      </c>
      <c r="CB10" s="395">
        <f t="shared" si="21"/>
        <v>2925</v>
      </c>
      <c r="CC10" s="399">
        <f t="shared" si="22"/>
        <v>146892.9</v>
      </c>
    </row>
    <row r="11" spans="1:81" ht="15" x14ac:dyDescent="0.25">
      <c r="A11" s="231">
        <v>3301010</v>
      </c>
      <c r="B11" s="231">
        <v>1010</v>
      </c>
      <c r="C11" s="231" t="s">
        <v>185</v>
      </c>
      <c r="D11" s="385">
        <v>0</v>
      </c>
      <c r="E11" s="385">
        <v>40</v>
      </c>
      <c r="F11" s="385">
        <v>9</v>
      </c>
      <c r="G11" s="385">
        <v>76</v>
      </c>
      <c r="H11" s="385">
        <v>0</v>
      </c>
      <c r="I11" s="386">
        <v>49</v>
      </c>
      <c r="J11" s="386">
        <v>76</v>
      </c>
      <c r="K11" s="385">
        <v>11</v>
      </c>
      <c r="L11" s="385">
        <v>0</v>
      </c>
      <c r="M11" s="386">
        <v>11</v>
      </c>
      <c r="N11" s="387">
        <v>0</v>
      </c>
      <c r="O11" s="388">
        <v>600</v>
      </c>
      <c r="P11" s="385">
        <v>1140</v>
      </c>
      <c r="Q11" s="385">
        <v>0</v>
      </c>
      <c r="R11" s="388">
        <v>1140</v>
      </c>
      <c r="S11" s="387">
        <v>270</v>
      </c>
      <c r="T11" s="385">
        <v>870</v>
      </c>
      <c r="U11" s="385">
        <v>165</v>
      </c>
      <c r="V11" s="385">
        <v>0</v>
      </c>
      <c r="W11" s="388">
        <v>165</v>
      </c>
      <c r="X11" s="385">
        <v>4</v>
      </c>
      <c r="Y11" s="387">
        <v>60</v>
      </c>
      <c r="Z11" s="389">
        <v>0</v>
      </c>
      <c r="AA11" s="385">
        <v>24</v>
      </c>
      <c r="AB11" s="387">
        <v>360</v>
      </c>
      <c r="AC11" s="389">
        <v>30</v>
      </c>
      <c r="AD11" s="385">
        <v>91</v>
      </c>
      <c r="AE11" s="387">
        <v>1365</v>
      </c>
      <c r="AF11" s="389">
        <v>225</v>
      </c>
      <c r="AG11" s="390">
        <v>17</v>
      </c>
      <c r="AH11" s="391">
        <v>255</v>
      </c>
      <c r="AI11" s="392">
        <v>60</v>
      </c>
      <c r="AJ11" s="390">
        <v>22</v>
      </c>
      <c r="AK11" s="391">
        <v>330</v>
      </c>
      <c r="AL11" s="392">
        <v>15</v>
      </c>
      <c r="AM11" s="385">
        <v>39</v>
      </c>
      <c r="AN11" s="387">
        <v>585</v>
      </c>
      <c r="AO11" s="392">
        <v>75</v>
      </c>
      <c r="AP11" s="392"/>
      <c r="AQ11" s="392"/>
      <c r="AR11" s="390">
        <f t="shared" si="9"/>
        <v>39</v>
      </c>
      <c r="AS11" s="391">
        <v>5</v>
      </c>
      <c r="AT11" s="385">
        <v>75</v>
      </c>
      <c r="AU11" s="392">
        <v>60</v>
      </c>
      <c r="AV11" s="387">
        <v>7</v>
      </c>
      <c r="AW11" s="387">
        <v>1</v>
      </c>
      <c r="AX11" s="390">
        <v>8</v>
      </c>
      <c r="AY11" s="390">
        <v>120</v>
      </c>
      <c r="AZ11" s="392">
        <v>15</v>
      </c>
      <c r="BA11" s="385">
        <v>13</v>
      </c>
      <c r="BB11" s="385">
        <v>195</v>
      </c>
      <c r="BC11" s="392">
        <v>75</v>
      </c>
      <c r="BD11" s="392"/>
      <c r="BE11" s="392"/>
      <c r="BF11" s="390">
        <v>2</v>
      </c>
      <c r="BG11" s="390">
        <v>2</v>
      </c>
      <c r="BH11" s="387">
        <v>4</v>
      </c>
      <c r="BI11" s="393"/>
      <c r="BJ11" s="393"/>
      <c r="BK11" s="393"/>
      <c r="BL11" s="393"/>
      <c r="BM11" s="393"/>
      <c r="BN11" s="393"/>
      <c r="BO11" s="394"/>
      <c r="BP11" s="377"/>
      <c r="BQ11" s="395">
        <f t="shared" si="10"/>
        <v>93069.6</v>
      </c>
      <c r="BR11" s="395">
        <f t="shared" si="11"/>
        <v>13470.6</v>
      </c>
      <c r="BS11" s="395">
        <f t="shared" si="12"/>
        <v>69186</v>
      </c>
      <c r="BT11" s="395">
        <f t="shared" si="13"/>
        <v>31133.699999999997</v>
      </c>
      <c r="BU11" s="395">
        <f t="shared" si="14"/>
        <v>0</v>
      </c>
      <c r="BV11" s="395">
        <f t="shared" si="15"/>
        <v>596.96</v>
      </c>
      <c r="BW11" s="395">
        <f t="shared" si="16"/>
        <v>932.1</v>
      </c>
      <c r="BX11" s="395">
        <f t="shared" si="17"/>
        <v>475.8</v>
      </c>
      <c r="BY11" s="395">
        <f t="shared" si="18"/>
        <v>1470.3</v>
      </c>
      <c r="BZ11" s="395">
        <f t="shared" si="19"/>
        <v>1653.6000000000001</v>
      </c>
      <c r="CA11" s="395">
        <f t="shared" si="20"/>
        <v>8745.75</v>
      </c>
      <c r="CB11" s="395">
        <f t="shared" si="21"/>
        <v>3900</v>
      </c>
      <c r="CC11" s="399">
        <f t="shared" si="22"/>
        <v>224634.41</v>
      </c>
    </row>
    <row r="12" spans="1:81" ht="15" x14ac:dyDescent="0.25">
      <c r="A12" s="231">
        <v>3301012</v>
      </c>
      <c r="B12" s="231">
        <v>1012</v>
      </c>
      <c r="C12" s="231" t="s">
        <v>186</v>
      </c>
      <c r="D12" s="385">
        <v>0</v>
      </c>
      <c r="E12" s="385">
        <v>7</v>
      </c>
      <c r="F12" s="385">
        <v>5</v>
      </c>
      <c r="G12" s="385">
        <v>73</v>
      </c>
      <c r="H12" s="385">
        <v>0</v>
      </c>
      <c r="I12" s="386">
        <v>12</v>
      </c>
      <c r="J12" s="386">
        <v>73</v>
      </c>
      <c r="K12" s="385">
        <v>13</v>
      </c>
      <c r="L12" s="385">
        <v>0</v>
      </c>
      <c r="M12" s="386">
        <v>13</v>
      </c>
      <c r="N12" s="387">
        <v>0</v>
      </c>
      <c r="O12" s="388">
        <v>105</v>
      </c>
      <c r="P12" s="385">
        <v>1095</v>
      </c>
      <c r="Q12" s="385">
        <v>0</v>
      </c>
      <c r="R12" s="388">
        <v>1095</v>
      </c>
      <c r="S12" s="387">
        <v>75</v>
      </c>
      <c r="T12" s="385">
        <v>180</v>
      </c>
      <c r="U12" s="385">
        <v>195</v>
      </c>
      <c r="V12" s="385">
        <v>0</v>
      </c>
      <c r="W12" s="388">
        <v>195</v>
      </c>
      <c r="X12" s="385">
        <v>17</v>
      </c>
      <c r="Y12" s="387">
        <v>255</v>
      </c>
      <c r="Z12" s="389">
        <v>60</v>
      </c>
      <c r="AA12" s="385">
        <v>20</v>
      </c>
      <c r="AB12" s="387">
        <v>300</v>
      </c>
      <c r="AC12" s="389">
        <v>60</v>
      </c>
      <c r="AD12" s="385">
        <v>14</v>
      </c>
      <c r="AE12" s="387">
        <v>210</v>
      </c>
      <c r="AF12" s="389">
        <v>0</v>
      </c>
      <c r="AG12" s="390">
        <v>7</v>
      </c>
      <c r="AH12" s="391">
        <v>105</v>
      </c>
      <c r="AI12" s="392">
        <v>0</v>
      </c>
      <c r="AJ12" s="390">
        <v>37</v>
      </c>
      <c r="AK12" s="391">
        <v>555</v>
      </c>
      <c r="AL12" s="392">
        <v>45</v>
      </c>
      <c r="AM12" s="385">
        <v>44</v>
      </c>
      <c r="AN12" s="387">
        <v>660</v>
      </c>
      <c r="AO12" s="392">
        <v>45</v>
      </c>
      <c r="AP12" s="392"/>
      <c r="AQ12" s="392"/>
      <c r="AR12" s="390">
        <f t="shared" si="9"/>
        <v>44</v>
      </c>
      <c r="AS12" s="391">
        <v>0</v>
      </c>
      <c r="AT12" s="385">
        <v>0</v>
      </c>
      <c r="AU12" s="392">
        <v>0</v>
      </c>
      <c r="AV12" s="387">
        <v>0</v>
      </c>
      <c r="AW12" s="387">
        <v>0</v>
      </c>
      <c r="AX12" s="390">
        <v>0</v>
      </c>
      <c r="AY12" s="390">
        <v>0</v>
      </c>
      <c r="AZ12" s="392">
        <v>0</v>
      </c>
      <c r="BA12" s="385">
        <v>0</v>
      </c>
      <c r="BB12" s="385">
        <v>0</v>
      </c>
      <c r="BC12" s="392">
        <v>0</v>
      </c>
      <c r="BD12" s="392"/>
      <c r="BE12" s="392"/>
      <c r="BF12" s="390">
        <v>0</v>
      </c>
      <c r="BG12" s="390">
        <v>0</v>
      </c>
      <c r="BH12" s="387">
        <v>0</v>
      </c>
      <c r="BI12" s="393"/>
      <c r="BJ12" s="393"/>
      <c r="BK12" s="393"/>
      <c r="BL12" s="393"/>
      <c r="BM12" s="393"/>
      <c r="BN12" s="393"/>
      <c r="BO12" s="394"/>
      <c r="BP12" s="377"/>
      <c r="BQ12" s="395">
        <f t="shared" si="10"/>
        <v>89395.8</v>
      </c>
      <c r="BR12" s="395">
        <f t="shared" si="11"/>
        <v>15919.800000000001</v>
      </c>
      <c r="BS12" s="395">
        <f t="shared" si="12"/>
        <v>12107.55</v>
      </c>
      <c r="BT12" s="395">
        <f t="shared" si="13"/>
        <v>8648.25</v>
      </c>
      <c r="BU12" s="395">
        <f t="shared" si="14"/>
        <v>0</v>
      </c>
      <c r="BV12" s="395">
        <f t="shared" si="15"/>
        <v>0</v>
      </c>
      <c r="BW12" s="395">
        <f t="shared" si="16"/>
        <v>0</v>
      </c>
      <c r="BX12" s="395">
        <f t="shared" si="17"/>
        <v>2497.9499999999998</v>
      </c>
      <c r="BY12" s="395">
        <f t="shared" si="18"/>
        <v>1357.1999999999998</v>
      </c>
      <c r="BZ12" s="395">
        <f t="shared" si="19"/>
        <v>218.4</v>
      </c>
      <c r="CA12" s="395">
        <f t="shared" si="20"/>
        <v>9867</v>
      </c>
      <c r="CB12" s="395">
        <f t="shared" si="21"/>
        <v>0</v>
      </c>
      <c r="CC12" s="399">
        <f t="shared" si="22"/>
        <v>140011.95000000001</v>
      </c>
    </row>
    <row r="13" spans="1:81" ht="15" x14ac:dyDescent="0.25">
      <c r="A13" s="231">
        <v>3301014</v>
      </c>
      <c r="B13" s="231">
        <v>1014</v>
      </c>
      <c r="C13" s="231" t="s">
        <v>187</v>
      </c>
      <c r="D13" s="385">
        <v>0</v>
      </c>
      <c r="E13" s="385">
        <v>29</v>
      </c>
      <c r="F13" s="385">
        <v>0</v>
      </c>
      <c r="G13" s="385">
        <v>66</v>
      </c>
      <c r="H13" s="385">
        <v>0</v>
      </c>
      <c r="I13" s="386">
        <v>29</v>
      </c>
      <c r="J13" s="386">
        <v>66</v>
      </c>
      <c r="K13" s="385">
        <v>23</v>
      </c>
      <c r="L13" s="385">
        <v>0</v>
      </c>
      <c r="M13" s="386">
        <v>23</v>
      </c>
      <c r="N13" s="387">
        <v>0</v>
      </c>
      <c r="O13" s="388">
        <v>435</v>
      </c>
      <c r="P13" s="385">
        <v>990</v>
      </c>
      <c r="Q13" s="385">
        <v>0</v>
      </c>
      <c r="R13" s="388">
        <v>990</v>
      </c>
      <c r="S13" s="387">
        <v>0</v>
      </c>
      <c r="T13" s="385">
        <v>435</v>
      </c>
      <c r="U13" s="385">
        <v>345</v>
      </c>
      <c r="V13" s="385">
        <v>0</v>
      </c>
      <c r="W13" s="388">
        <v>345</v>
      </c>
      <c r="X13" s="385">
        <v>34</v>
      </c>
      <c r="Y13" s="387">
        <v>510</v>
      </c>
      <c r="Z13" s="389">
        <v>75</v>
      </c>
      <c r="AA13" s="385">
        <v>20</v>
      </c>
      <c r="AB13" s="387">
        <v>300</v>
      </c>
      <c r="AC13" s="389">
        <v>75</v>
      </c>
      <c r="AD13" s="385">
        <v>13</v>
      </c>
      <c r="AE13" s="387">
        <v>195</v>
      </c>
      <c r="AF13" s="389">
        <v>30</v>
      </c>
      <c r="AG13" s="390">
        <v>12</v>
      </c>
      <c r="AH13" s="391">
        <v>180</v>
      </c>
      <c r="AI13" s="392">
        <v>0</v>
      </c>
      <c r="AJ13" s="390">
        <v>41</v>
      </c>
      <c r="AK13" s="391">
        <v>615</v>
      </c>
      <c r="AL13" s="392">
        <v>135</v>
      </c>
      <c r="AM13" s="385">
        <v>53</v>
      </c>
      <c r="AN13" s="387">
        <v>795</v>
      </c>
      <c r="AO13" s="392">
        <v>135</v>
      </c>
      <c r="AP13" s="392"/>
      <c r="AQ13" s="392"/>
      <c r="AR13" s="390">
        <f t="shared" si="9"/>
        <v>53</v>
      </c>
      <c r="AS13" s="391">
        <v>1</v>
      </c>
      <c r="AT13" s="385">
        <v>15</v>
      </c>
      <c r="AU13" s="392">
        <v>0</v>
      </c>
      <c r="AV13" s="387">
        <v>32</v>
      </c>
      <c r="AW13" s="387">
        <v>9</v>
      </c>
      <c r="AX13" s="390">
        <v>41</v>
      </c>
      <c r="AY13" s="390">
        <v>615</v>
      </c>
      <c r="AZ13" s="392">
        <v>135</v>
      </c>
      <c r="BA13" s="385">
        <v>42</v>
      </c>
      <c r="BB13" s="385">
        <v>630</v>
      </c>
      <c r="BC13" s="392">
        <v>135</v>
      </c>
      <c r="BD13" s="392"/>
      <c r="BE13" s="392"/>
      <c r="BF13" s="390">
        <v>0</v>
      </c>
      <c r="BG13" s="390">
        <v>2</v>
      </c>
      <c r="BH13" s="387">
        <v>2</v>
      </c>
      <c r="BI13" s="393">
        <f>45+105+105</f>
        <v>255</v>
      </c>
      <c r="BJ13" s="393">
        <v>120</v>
      </c>
      <c r="BK13" s="393">
        <f>45+105</f>
        <v>150</v>
      </c>
      <c r="BL13" s="393"/>
      <c r="BM13" s="393"/>
      <c r="BN13" s="393"/>
      <c r="BO13" s="394"/>
      <c r="BP13" s="377"/>
      <c r="BQ13" s="395">
        <f t="shared" si="10"/>
        <v>80823.600000000006</v>
      </c>
      <c r="BR13" s="395">
        <f t="shared" si="11"/>
        <v>28919.4</v>
      </c>
      <c r="BS13" s="395">
        <f t="shared" si="12"/>
        <v>52421.7</v>
      </c>
      <c r="BT13" s="395">
        <f t="shared" si="13"/>
        <v>0</v>
      </c>
      <c r="BU13" s="395">
        <f t="shared" si="14"/>
        <v>0</v>
      </c>
      <c r="BV13" s="395">
        <f t="shared" si="15"/>
        <v>2462.46</v>
      </c>
      <c r="BW13" s="395">
        <f t="shared" si="16"/>
        <v>1677.78</v>
      </c>
      <c r="BX13" s="395">
        <f t="shared" si="17"/>
        <v>4639.05</v>
      </c>
      <c r="BY13" s="395">
        <f t="shared" si="18"/>
        <v>1413.75</v>
      </c>
      <c r="BZ13" s="395">
        <f t="shared" si="19"/>
        <v>234</v>
      </c>
      <c r="CA13" s="395">
        <f t="shared" si="20"/>
        <v>12035.249999999998</v>
      </c>
      <c r="CB13" s="395">
        <f t="shared" si="21"/>
        <v>1950</v>
      </c>
      <c r="CC13" s="399">
        <f t="shared" si="22"/>
        <v>186576.99</v>
      </c>
    </row>
    <row r="14" spans="1:81" ht="15" x14ac:dyDescent="0.25">
      <c r="A14" s="231">
        <v>3301015</v>
      </c>
      <c r="B14" s="231">
        <v>1015</v>
      </c>
      <c r="C14" s="231" t="s">
        <v>188</v>
      </c>
      <c r="D14" s="385">
        <v>0</v>
      </c>
      <c r="E14" s="385">
        <v>9</v>
      </c>
      <c r="F14" s="385">
        <v>20</v>
      </c>
      <c r="G14" s="385">
        <v>70</v>
      </c>
      <c r="H14" s="385">
        <v>0</v>
      </c>
      <c r="I14" s="386">
        <v>29</v>
      </c>
      <c r="J14" s="386">
        <v>70</v>
      </c>
      <c r="K14" s="385">
        <v>34</v>
      </c>
      <c r="L14" s="385">
        <v>0</v>
      </c>
      <c r="M14" s="386">
        <v>34</v>
      </c>
      <c r="N14" s="387">
        <v>0</v>
      </c>
      <c r="O14" s="388">
        <v>135</v>
      </c>
      <c r="P14" s="385">
        <v>1050</v>
      </c>
      <c r="Q14" s="385">
        <v>0</v>
      </c>
      <c r="R14" s="388">
        <v>1050</v>
      </c>
      <c r="S14" s="387">
        <v>495</v>
      </c>
      <c r="T14" s="385">
        <v>630</v>
      </c>
      <c r="U14" s="385">
        <v>510</v>
      </c>
      <c r="V14" s="385">
        <v>0</v>
      </c>
      <c r="W14" s="388">
        <v>510</v>
      </c>
      <c r="X14" s="385">
        <v>10</v>
      </c>
      <c r="Y14" s="387">
        <v>150</v>
      </c>
      <c r="Z14" s="389">
        <v>45</v>
      </c>
      <c r="AA14" s="385">
        <v>7</v>
      </c>
      <c r="AB14" s="387">
        <v>105</v>
      </c>
      <c r="AC14" s="389">
        <v>75</v>
      </c>
      <c r="AD14" s="385">
        <v>9</v>
      </c>
      <c r="AE14" s="387">
        <v>135</v>
      </c>
      <c r="AF14" s="389">
        <v>45</v>
      </c>
      <c r="AG14" s="390">
        <v>11</v>
      </c>
      <c r="AH14" s="391">
        <v>165</v>
      </c>
      <c r="AI14" s="392">
        <v>45</v>
      </c>
      <c r="AJ14" s="390">
        <v>30</v>
      </c>
      <c r="AK14" s="391">
        <v>450</v>
      </c>
      <c r="AL14" s="392">
        <v>180</v>
      </c>
      <c r="AM14" s="385">
        <v>41</v>
      </c>
      <c r="AN14" s="387">
        <v>615</v>
      </c>
      <c r="AO14" s="392">
        <v>225</v>
      </c>
      <c r="AP14" s="392"/>
      <c r="AQ14" s="392"/>
      <c r="AR14" s="390">
        <f t="shared" si="9"/>
        <v>41</v>
      </c>
      <c r="AS14" s="391">
        <v>11</v>
      </c>
      <c r="AT14" s="385">
        <v>165</v>
      </c>
      <c r="AU14" s="392">
        <v>45</v>
      </c>
      <c r="AV14" s="387">
        <v>18</v>
      </c>
      <c r="AW14" s="387">
        <v>12</v>
      </c>
      <c r="AX14" s="390">
        <v>30</v>
      </c>
      <c r="AY14" s="390">
        <v>450</v>
      </c>
      <c r="AZ14" s="392">
        <v>180</v>
      </c>
      <c r="BA14" s="385">
        <v>41</v>
      </c>
      <c r="BB14" s="385">
        <v>615</v>
      </c>
      <c r="BC14" s="392">
        <v>225</v>
      </c>
      <c r="BD14" s="392"/>
      <c r="BE14" s="392"/>
      <c r="BF14" s="390">
        <v>0</v>
      </c>
      <c r="BG14" s="390">
        <v>6</v>
      </c>
      <c r="BH14" s="387">
        <v>6</v>
      </c>
      <c r="BI14" s="393"/>
      <c r="BJ14" s="393"/>
      <c r="BK14" s="393"/>
      <c r="BL14" s="393"/>
      <c r="BM14" s="393"/>
      <c r="BN14" s="393"/>
      <c r="BO14" s="394"/>
      <c r="BP14" s="377"/>
      <c r="BQ14" s="395">
        <f t="shared" si="10"/>
        <v>85722</v>
      </c>
      <c r="BR14" s="395">
        <f t="shared" si="11"/>
        <v>41636.400000000001</v>
      </c>
      <c r="BS14" s="395">
        <f t="shared" si="12"/>
        <v>15566.849999999999</v>
      </c>
      <c r="BT14" s="395">
        <f t="shared" si="13"/>
        <v>57078.45</v>
      </c>
      <c r="BU14" s="395">
        <f t="shared" si="14"/>
        <v>0</v>
      </c>
      <c r="BV14" s="395">
        <f t="shared" si="15"/>
        <v>1940.1200000000001</v>
      </c>
      <c r="BW14" s="395">
        <f t="shared" si="16"/>
        <v>2796.3</v>
      </c>
      <c r="BX14" s="395">
        <f t="shared" si="17"/>
        <v>1546.35</v>
      </c>
      <c r="BY14" s="395">
        <f t="shared" si="18"/>
        <v>678.59999999999991</v>
      </c>
      <c r="BZ14" s="395">
        <f t="shared" si="19"/>
        <v>187.20000000000002</v>
      </c>
      <c r="CA14" s="395">
        <f t="shared" si="20"/>
        <v>9194.25</v>
      </c>
      <c r="CB14" s="395">
        <f t="shared" si="21"/>
        <v>5850</v>
      </c>
      <c r="CC14" s="399">
        <f t="shared" si="22"/>
        <v>222196.52000000002</v>
      </c>
    </row>
    <row r="15" spans="1:81" ht="15" x14ac:dyDescent="0.25">
      <c r="A15" s="231">
        <v>3301016</v>
      </c>
      <c r="B15" s="231">
        <v>1016</v>
      </c>
      <c r="C15" s="231" t="s">
        <v>189</v>
      </c>
      <c r="D15" s="385">
        <v>0</v>
      </c>
      <c r="E15" s="385">
        <v>12</v>
      </c>
      <c r="F15" s="385">
        <v>13</v>
      </c>
      <c r="G15" s="385">
        <v>55</v>
      </c>
      <c r="H15" s="385">
        <v>0</v>
      </c>
      <c r="I15" s="386">
        <v>25</v>
      </c>
      <c r="J15" s="386">
        <v>55</v>
      </c>
      <c r="K15" s="385">
        <v>21</v>
      </c>
      <c r="L15" s="385">
        <v>0</v>
      </c>
      <c r="M15" s="386">
        <v>21</v>
      </c>
      <c r="N15" s="387">
        <v>0</v>
      </c>
      <c r="O15" s="388">
        <v>180</v>
      </c>
      <c r="P15" s="385">
        <v>825</v>
      </c>
      <c r="Q15" s="385">
        <v>0</v>
      </c>
      <c r="R15" s="388">
        <v>825</v>
      </c>
      <c r="S15" s="387">
        <v>195</v>
      </c>
      <c r="T15" s="385">
        <v>375</v>
      </c>
      <c r="U15" s="385">
        <v>276.5</v>
      </c>
      <c r="V15" s="385">
        <v>0</v>
      </c>
      <c r="W15" s="388">
        <v>276.5</v>
      </c>
      <c r="X15" s="385">
        <v>20</v>
      </c>
      <c r="Y15" s="387">
        <v>300</v>
      </c>
      <c r="Z15" s="389">
        <v>60</v>
      </c>
      <c r="AA15" s="385">
        <v>8</v>
      </c>
      <c r="AB15" s="387">
        <v>120</v>
      </c>
      <c r="AC15" s="389">
        <v>34</v>
      </c>
      <c r="AD15" s="385">
        <v>8</v>
      </c>
      <c r="AE15" s="387">
        <v>120</v>
      </c>
      <c r="AF15" s="389">
        <v>30</v>
      </c>
      <c r="AG15" s="390">
        <v>10</v>
      </c>
      <c r="AH15" s="391">
        <v>150</v>
      </c>
      <c r="AI15" s="392">
        <v>0</v>
      </c>
      <c r="AJ15" s="390">
        <v>21</v>
      </c>
      <c r="AK15" s="391">
        <v>315</v>
      </c>
      <c r="AL15" s="392">
        <v>30</v>
      </c>
      <c r="AM15" s="385">
        <v>31</v>
      </c>
      <c r="AN15" s="387">
        <v>465</v>
      </c>
      <c r="AO15" s="392">
        <v>30</v>
      </c>
      <c r="AP15" s="392"/>
      <c r="AQ15" s="392"/>
      <c r="AR15" s="390">
        <f t="shared" si="9"/>
        <v>31</v>
      </c>
      <c r="AS15" s="391">
        <v>10</v>
      </c>
      <c r="AT15" s="385">
        <v>150</v>
      </c>
      <c r="AU15" s="392">
        <v>0</v>
      </c>
      <c r="AV15" s="387">
        <v>19</v>
      </c>
      <c r="AW15" s="387">
        <v>2</v>
      </c>
      <c r="AX15" s="390">
        <v>21</v>
      </c>
      <c r="AY15" s="390">
        <v>315</v>
      </c>
      <c r="AZ15" s="392">
        <v>30</v>
      </c>
      <c r="BA15" s="385">
        <v>31</v>
      </c>
      <c r="BB15" s="385">
        <v>465</v>
      </c>
      <c r="BC15" s="392">
        <v>30</v>
      </c>
      <c r="BD15" s="392"/>
      <c r="BE15" s="392"/>
      <c r="BF15" s="390">
        <v>0</v>
      </c>
      <c r="BG15" s="390">
        <v>0</v>
      </c>
      <c r="BH15" s="387">
        <v>0</v>
      </c>
      <c r="BI15" s="393"/>
      <c r="BJ15" s="393"/>
      <c r="BK15" s="393"/>
      <c r="BL15" s="393"/>
      <c r="BM15" s="393"/>
      <c r="BN15" s="393"/>
      <c r="BO15" s="394"/>
      <c r="BP15" s="377"/>
      <c r="BQ15" s="395">
        <f t="shared" si="10"/>
        <v>67353</v>
      </c>
      <c r="BR15" s="395">
        <f t="shared" si="11"/>
        <v>22573.46</v>
      </c>
      <c r="BS15" s="395">
        <f t="shared" si="12"/>
        <v>20755.8</v>
      </c>
      <c r="BT15" s="395">
        <f t="shared" si="13"/>
        <v>22485.449999999997</v>
      </c>
      <c r="BU15" s="395">
        <f t="shared" si="14"/>
        <v>0</v>
      </c>
      <c r="BV15" s="395">
        <f t="shared" si="15"/>
        <v>2163.98</v>
      </c>
      <c r="BW15" s="395">
        <f t="shared" si="16"/>
        <v>372.84</v>
      </c>
      <c r="BX15" s="395">
        <f t="shared" si="17"/>
        <v>2854.7999999999997</v>
      </c>
      <c r="BY15" s="395">
        <f t="shared" si="18"/>
        <v>580.57999999999993</v>
      </c>
      <c r="BZ15" s="395">
        <f t="shared" si="19"/>
        <v>156</v>
      </c>
      <c r="CA15" s="395">
        <f t="shared" si="20"/>
        <v>6951.7499999999991</v>
      </c>
      <c r="CB15" s="395">
        <f t="shared" si="21"/>
        <v>0</v>
      </c>
      <c r="CC15" s="399">
        <f t="shared" si="22"/>
        <v>146247.65999999997</v>
      </c>
    </row>
    <row r="16" spans="1:81" ht="15" x14ac:dyDescent="0.25">
      <c r="A16" s="231">
        <v>3301017</v>
      </c>
      <c r="B16" s="231">
        <v>1017</v>
      </c>
      <c r="C16" s="231" t="s">
        <v>190</v>
      </c>
      <c r="D16" s="385">
        <v>0</v>
      </c>
      <c r="E16" s="385">
        <v>19</v>
      </c>
      <c r="F16" s="385">
        <v>22</v>
      </c>
      <c r="G16" s="385">
        <v>68</v>
      </c>
      <c r="H16" s="385">
        <v>0</v>
      </c>
      <c r="I16" s="386">
        <v>41</v>
      </c>
      <c r="J16" s="386">
        <v>68</v>
      </c>
      <c r="K16" s="385">
        <v>21</v>
      </c>
      <c r="L16" s="385">
        <v>0</v>
      </c>
      <c r="M16" s="386">
        <v>21</v>
      </c>
      <c r="N16" s="387">
        <v>0</v>
      </c>
      <c r="O16" s="388">
        <v>279</v>
      </c>
      <c r="P16" s="385">
        <v>1020</v>
      </c>
      <c r="Q16" s="385">
        <v>0</v>
      </c>
      <c r="R16" s="388">
        <v>1020</v>
      </c>
      <c r="S16" s="387">
        <v>630</v>
      </c>
      <c r="T16" s="385">
        <v>909</v>
      </c>
      <c r="U16" s="385">
        <v>315</v>
      </c>
      <c r="V16" s="385">
        <v>0</v>
      </c>
      <c r="W16" s="388">
        <v>315</v>
      </c>
      <c r="X16" s="385">
        <v>17</v>
      </c>
      <c r="Y16" s="387">
        <v>255</v>
      </c>
      <c r="Z16" s="389">
        <v>90</v>
      </c>
      <c r="AA16" s="385">
        <v>25</v>
      </c>
      <c r="AB16" s="387">
        <v>375</v>
      </c>
      <c r="AC16" s="389">
        <v>135</v>
      </c>
      <c r="AD16" s="385">
        <v>17</v>
      </c>
      <c r="AE16" s="387">
        <v>249</v>
      </c>
      <c r="AF16" s="389">
        <v>105</v>
      </c>
      <c r="AG16" s="390">
        <v>17</v>
      </c>
      <c r="AH16" s="391">
        <v>255</v>
      </c>
      <c r="AI16" s="392">
        <v>15</v>
      </c>
      <c r="AJ16" s="390">
        <v>33</v>
      </c>
      <c r="AK16" s="391">
        <v>495</v>
      </c>
      <c r="AL16" s="392">
        <v>60</v>
      </c>
      <c r="AM16" s="385">
        <v>50</v>
      </c>
      <c r="AN16" s="387">
        <v>750</v>
      </c>
      <c r="AO16" s="392">
        <v>75</v>
      </c>
      <c r="AP16" s="392"/>
      <c r="AQ16" s="392"/>
      <c r="AR16" s="390">
        <f t="shared" si="9"/>
        <v>50</v>
      </c>
      <c r="AS16" s="391">
        <v>17</v>
      </c>
      <c r="AT16" s="385">
        <v>255</v>
      </c>
      <c r="AU16" s="392">
        <v>15</v>
      </c>
      <c r="AV16" s="387">
        <v>29</v>
      </c>
      <c r="AW16" s="387">
        <v>4</v>
      </c>
      <c r="AX16" s="390">
        <v>33</v>
      </c>
      <c r="AY16" s="390">
        <v>495</v>
      </c>
      <c r="AZ16" s="392">
        <v>60</v>
      </c>
      <c r="BA16" s="385">
        <v>50</v>
      </c>
      <c r="BB16" s="385">
        <v>750</v>
      </c>
      <c r="BC16" s="392">
        <v>75</v>
      </c>
      <c r="BD16" s="392"/>
      <c r="BE16" s="392"/>
      <c r="BF16" s="390">
        <v>1</v>
      </c>
      <c r="BG16" s="390">
        <v>4</v>
      </c>
      <c r="BH16" s="387">
        <v>5</v>
      </c>
      <c r="BI16" s="393"/>
      <c r="BJ16" s="396">
        <v>-195</v>
      </c>
      <c r="BK16" s="393"/>
      <c r="BL16" s="393"/>
      <c r="BM16" s="393"/>
      <c r="BN16" s="393"/>
      <c r="BO16" s="394"/>
      <c r="BP16" s="377"/>
      <c r="BQ16" s="395">
        <f t="shared" si="10"/>
        <v>83272.800000000003</v>
      </c>
      <c r="BR16" s="395">
        <f t="shared" si="11"/>
        <v>24492.000000000004</v>
      </c>
      <c r="BS16" s="395">
        <f t="shared" si="12"/>
        <v>32171.489999999998</v>
      </c>
      <c r="BT16" s="395">
        <f t="shared" si="13"/>
        <v>72645.299999999988</v>
      </c>
      <c r="BU16" s="395">
        <f t="shared" si="14"/>
        <v>0</v>
      </c>
      <c r="BV16" s="395">
        <f t="shared" si="15"/>
        <v>3357.9</v>
      </c>
      <c r="BW16" s="395">
        <f t="shared" si="16"/>
        <v>932.1</v>
      </c>
      <c r="BX16" s="395">
        <f t="shared" si="17"/>
        <v>2735.85</v>
      </c>
      <c r="BY16" s="395">
        <f t="shared" si="18"/>
        <v>1922.6999999999998</v>
      </c>
      <c r="BZ16" s="395">
        <f t="shared" si="19"/>
        <v>368.16</v>
      </c>
      <c r="CA16" s="395">
        <f t="shared" si="20"/>
        <v>11212.5</v>
      </c>
      <c r="CB16" s="395">
        <f t="shared" si="21"/>
        <v>4875</v>
      </c>
      <c r="CC16" s="399">
        <f t="shared" si="22"/>
        <v>237985.80000000002</v>
      </c>
    </row>
    <row r="17" spans="1:81" ht="15" x14ac:dyDescent="0.25">
      <c r="A17" s="231">
        <v>3301018</v>
      </c>
      <c r="B17" s="231">
        <v>1018</v>
      </c>
      <c r="C17" s="231" t="s">
        <v>191</v>
      </c>
      <c r="D17" s="385">
        <v>0</v>
      </c>
      <c r="E17" s="385">
        <v>31</v>
      </c>
      <c r="F17" s="385">
        <v>11</v>
      </c>
      <c r="G17" s="385">
        <v>65</v>
      </c>
      <c r="H17" s="385">
        <v>0</v>
      </c>
      <c r="I17" s="386">
        <v>42</v>
      </c>
      <c r="J17" s="386">
        <v>65</v>
      </c>
      <c r="K17" s="385">
        <v>27</v>
      </c>
      <c r="L17" s="385">
        <v>0</v>
      </c>
      <c r="M17" s="386">
        <v>27</v>
      </c>
      <c r="N17" s="387">
        <v>0</v>
      </c>
      <c r="O17" s="388">
        <v>465</v>
      </c>
      <c r="P17" s="385">
        <v>975</v>
      </c>
      <c r="Q17" s="385">
        <v>0</v>
      </c>
      <c r="R17" s="388">
        <v>975</v>
      </c>
      <c r="S17" s="387">
        <v>330</v>
      </c>
      <c r="T17" s="385">
        <v>795</v>
      </c>
      <c r="U17" s="385">
        <v>405</v>
      </c>
      <c r="V17" s="385">
        <v>0</v>
      </c>
      <c r="W17" s="388">
        <v>405</v>
      </c>
      <c r="X17" s="385">
        <v>28</v>
      </c>
      <c r="Y17" s="387">
        <v>420</v>
      </c>
      <c r="Z17" s="389">
        <v>135</v>
      </c>
      <c r="AA17" s="385">
        <v>17</v>
      </c>
      <c r="AB17" s="387">
        <v>255</v>
      </c>
      <c r="AC17" s="389">
        <v>90</v>
      </c>
      <c r="AD17" s="385">
        <v>17</v>
      </c>
      <c r="AE17" s="387">
        <v>255</v>
      </c>
      <c r="AF17" s="389">
        <v>60</v>
      </c>
      <c r="AG17" s="390">
        <v>28</v>
      </c>
      <c r="AH17" s="391">
        <v>420</v>
      </c>
      <c r="AI17" s="392">
        <v>30</v>
      </c>
      <c r="AJ17" s="390">
        <v>43</v>
      </c>
      <c r="AK17" s="391">
        <v>645</v>
      </c>
      <c r="AL17" s="392">
        <v>120</v>
      </c>
      <c r="AM17" s="385">
        <v>71</v>
      </c>
      <c r="AN17" s="387">
        <v>1065</v>
      </c>
      <c r="AO17" s="392">
        <v>150</v>
      </c>
      <c r="AP17" s="392"/>
      <c r="AQ17" s="392"/>
      <c r="AR17" s="390">
        <f t="shared" si="9"/>
        <v>71</v>
      </c>
      <c r="AS17" s="391">
        <v>28</v>
      </c>
      <c r="AT17" s="385">
        <v>420</v>
      </c>
      <c r="AU17" s="392">
        <v>30</v>
      </c>
      <c r="AV17" s="387">
        <v>35</v>
      </c>
      <c r="AW17" s="387">
        <v>8</v>
      </c>
      <c r="AX17" s="390">
        <v>43</v>
      </c>
      <c r="AY17" s="390">
        <v>645</v>
      </c>
      <c r="AZ17" s="392">
        <v>120</v>
      </c>
      <c r="BA17" s="385">
        <v>71</v>
      </c>
      <c r="BB17" s="385">
        <v>1065</v>
      </c>
      <c r="BC17" s="392">
        <v>150</v>
      </c>
      <c r="BD17" s="392"/>
      <c r="BE17" s="392"/>
      <c r="BF17" s="390">
        <v>2</v>
      </c>
      <c r="BG17" s="390">
        <v>3</v>
      </c>
      <c r="BH17" s="387">
        <v>5</v>
      </c>
      <c r="BI17" s="393"/>
      <c r="BJ17" s="393"/>
      <c r="BK17" s="393"/>
      <c r="BL17" s="393"/>
      <c r="BM17" s="393"/>
      <c r="BN17" s="393"/>
      <c r="BO17" s="394"/>
      <c r="BP17" s="377"/>
      <c r="BQ17" s="395">
        <f t="shared" si="10"/>
        <v>79599</v>
      </c>
      <c r="BR17" s="395">
        <f t="shared" si="11"/>
        <v>33064.200000000004</v>
      </c>
      <c r="BS17" s="395">
        <f t="shared" si="12"/>
        <v>53619.149999999994</v>
      </c>
      <c r="BT17" s="395">
        <f t="shared" si="13"/>
        <v>38052.299999999996</v>
      </c>
      <c r="BU17" s="395">
        <f t="shared" si="14"/>
        <v>0</v>
      </c>
      <c r="BV17" s="395">
        <f t="shared" si="15"/>
        <v>4551.8200000000006</v>
      </c>
      <c r="BW17" s="395">
        <f t="shared" si="16"/>
        <v>1864.2</v>
      </c>
      <c r="BX17" s="395">
        <f t="shared" si="17"/>
        <v>4401.1499999999996</v>
      </c>
      <c r="BY17" s="395">
        <f t="shared" si="18"/>
        <v>1300.6499999999999</v>
      </c>
      <c r="BZ17" s="395">
        <f t="shared" si="19"/>
        <v>327.60000000000002</v>
      </c>
      <c r="CA17" s="395">
        <f t="shared" si="20"/>
        <v>15921.749999999998</v>
      </c>
      <c r="CB17" s="395">
        <f t="shared" si="21"/>
        <v>4875</v>
      </c>
      <c r="CC17" s="399">
        <f t="shared" si="22"/>
        <v>237576.82</v>
      </c>
    </row>
    <row r="18" spans="1:81" ht="15" x14ac:dyDescent="0.25">
      <c r="F18" s="385">
        <v>5</v>
      </c>
      <c r="G18" s="385">
        <v>67</v>
      </c>
      <c r="H18" s="385">
        <v>1</v>
      </c>
      <c r="I18" s="386">
        <v>17</v>
      </c>
      <c r="J18" s="386">
        <v>68</v>
      </c>
      <c r="K18" s="385">
        <v>17</v>
      </c>
      <c r="L18" s="385">
        <v>0</v>
      </c>
      <c r="M18" s="386">
        <v>17</v>
      </c>
      <c r="N18" s="387">
        <v>0</v>
      </c>
      <c r="O18" s="388">
        <v>180</v>
      </c>
      <c r="P18" s="385">
        <v>1005</v>
      </c>
      <c r="Q18" s="385">
        <v>15</v>
      </c>
      <c r="R18" s="388">
        <v>1020</v>
      </c>
      <c r="S18" s="387">
        <v>135</v>
      </c>
      <c r="T18" s="385">
        <v>315</v>
      </c>
      <c r="U18" s="385">
        <v>255</v>
      </c>
      <c r="V18" s="385">
        <v>0</v>
      </c>
      <c r="W18" s="388">
        <v>255</v>
      </c>
      <c r="X18" s="385">
        <v>21</v>
      </c>
      <c r="Y18" s="387">
        <v>315</v>
      </c>
      <c r="Z18" s="389">
        <v>45</v>
      </c>
      <c r="AA18" s="385">
        <v>13</v>
      </c>
      <c r="AB18" s="387">
        <v>195</v>
      </c>
      <c r="AC18" s="389">
        <v>105</v>
      </c>
      <c r="AD18" s="385">
        <v>33</v>
      </c>
      <c r="AE18" s="387">
        <v>495</v>
      </c>
      <c r="AF18" s="389">
        <v>60</v>
      </c>
      <c r="AG18" s="390">
        <v>8</v>
      </c>
      <c r="AH18" s="391">
        <v>120</v>
      </c>
      <c r="AI18" s="392">
        <v>0</v>
      </c>
      <c r="AJ18" s="390">
        <v>16</v>
      </c>
      <c r="AK18" s="391">
        <v>240</v>
      </c>
      <c r="AL18" s="392">
        <v>15</v>
      </c>
      <c r="AM18" s="385">
        <v>24</v>
      </c>
      <c r="AN18" s="387">
        <v>360</v>
      </c>
      <c r="AO18" s="392">
        <v>15</v>
      </c>
      <c r="AP18" s="392"/>
      <c r="AQ18" s="392"/>
      <c r="AR18" s="390">
        <f t="shared" si="9"/>
        <v>24</v>
      </c>
      <c r="AS18" s="391">
        <v>0</v>
      </c>
      <c r="AT18" s="385">
        <v>0</v>
      </c>
      <c r="AU18" s="392">
        <v>0</v>
      </c>
      <c r="AV18" s="387">
        <v>0</v>
      </c>
      <c r="AW18" s="387">
        <v>1</v>
      </c>
      <c r="AX18" s="390">
        <v>1</v>
      </c>
      <c r="AY18" s="390">
        <v>15</v>
      </c>
      <c r="AZ18" s="392">
        <v>15</v>
      </c>
      <c r="BA18" s="385">
        <v>1</v>
      </c>
      <c r="BB18" s="385">
        <v>15</v>
      </c>
      <c r="BC18" s="392">
        <v>15</v>
      </c>
      <c r="BD18" s="392"/>
      <c r="BE18" s="392"/>
      <c r="BF18" s="390">
        <v>1</v>
      </c>
      <c r="BG18" s="390">
        <v>0</v>
      </c>
      <c r="BH18" s="387">
        <v>1</v>
      </c>
      <c r="BI18" s="393"/>
      <c r="BJ18" s="393">
        <v>120</v>
      </c>
      <c r="BK18" s="393">
        <v>120</v>
      </c>
      <c r="BL18" s="393"/>
      <c r="BM18" s="393"/>
      <c r="BN18" s="393"/>
      <c r="BO18" s="394"/>
      <c r="BP18" s="377"/>
      <c r="BQ18" s="395">
        <f t="shared" si="10"/>
        <v>83272.800000000003</v>
      </c>
      <c r="BR18" s="395">
        <f t="shared" si="11"/>
        <v>21571.8</v>
      </c>
      <c r="BS18" s="395">
        <f t="shared" si="12"/>
        <v>20755.8</v>
      </c>
      <c r="BT18" s="395">
        <f t="shared" si="13"/>
        <v>15566.849999999999</v>
      </c>
      <c r="BU18" s="395">
        <f t="shared" si="14"/>
        <v>0</v>
      </c>
      <c r="BV18" s="395">
        <f t="shared" si="15"/>
        <v>0</v>
      </c>
      <c r="BW18" s="395">
        <f t="shared" si="16"/>
        <v>186.42</v>
      </c>
      <c r="BX18" s="395">
        <f t="shared" si="17"/>
        <v>2854.7999999999997</v>
      </c>
      <c r="BY18" s="395">
        <f t="shared" si="18"/>
        <v>1131</v>
      </c>
      <c r="BZ18" s="395">
        <f t="shared" si="19"/>
        <v>577.20000000000005</v>
      </c>
      <c r="CA18" s="395">
        <f t="shared" si="20"/>
        <v>5502</v>
      </c>
      <c r="CB18" s="395">
        <f t="shared" si="21"/>
        <v>975</v>
      </c>
      <c r="CC18" s="399">
        <f t="shared" si="22"/>
        <v>152393.67000000001</v>
      </c>
    </row>
    <row r="19" spans="1:81" ht="15" x14ac:dyDescent="0.25">
      <c r="A19" s="231">
        <v>3301020</v>
      </c>
      <c r="B19" s="231">
        <v>1020</v>
      </c>
      <c r="C19" s="231" t="s">
        <v>193</v>
      </c>
      <c r="D19" s="385">
        <v>1</v>
      </c>
      <c r="E19" s="385">
        <v>43</v>
      </c>
      <c r="F19" s="385">
        <v>21</v>
      </c>
      <c r="G19" s="385">
        <v>79</v>
      </c>
      <c r="H19" s="385">
        <v>0</v>
      </c>
      <c r="I19" s="386">
        <v>64</v>
      </c>
      <c r="J19" s="386">
        <v>79</v>
      </c>
      <c r="K19" s="385">
        <v>15</v>
      </c>
      <c r="L19" s="385">
        <v>0</v>
      </c>
      <c r="M19" s="386">
        <v>15</v>
      </c>
      <c r="N19" s="387">
        <v>30</v>
      </c>
      <c r="O19" s="388">
        <v>645</v>
      </c>
      <c r="P19" s="385">
        <v>1185</v>
      </c>
      <c r="Q19" s="385">
        <v>0</v>
      </c>
      <c r="R19" s="388">
        <v>1185</v>
      </c>
      <c r="S19" s="387">
        <v>630</v>
      </c>
      <c r="T19" s="385">
        <v>1275</v>
      </c>
      <c r="U19" s="385">
        <v>225</v>
      </c>
      <c r="V19" s="385">
        <v>0</v>
      </c>
      <c r="W19" s="388">
        <v>225</v>
      </c>
      <c r="X19" s="385">
        <v>51</v>
      </c>
      <c r="Y19" s="387">
        <v>765</v>
      </c>
      <c r="Z19" s="389">
        <v>150</v>
      </c>
      <c r="AA19" s="385">
        <v>42</v>
      </c>
      <c r="AB19" s="387">
        <v>630</v>
      </c>
      <c r="AC19" s="389">
        <v>180</v>
      </c>
      <c r="AD19" s="385">
        <v>32</v>
      </c>
      <c r="AE19" s="387">
        <v>480</v>
      </c>
      <c r="AF19" s="389">
        <v>120</v>
      </c>
      <c r="AG19" s="390">
        <v>38</v>
      </c>
      <c r="AH19" s="391">
        <v>570</v>
      </c>
      <c r="AI19" s="392">
        <v>60</v>
      </c>
      <c r="AJ19" s="390">
        <v>48</v>
      </c>
      <c r="AK19" s="391">
        <v>720</v>
      </c>
      <c r="AL19" s="392">
        <v>45</v>
      </c>
      <c r="AM19" s="385">
        <v>86</v>
      </c>
      <c r="AN19" s="387">
        <v>1290</v>
      </c>
      <c r="AO19" s="392">
        <v>105</v>
      </c>
      <c r="AP19" s="392"/>
      <c r="AQ19" s="392"/>
      <c r="AR19" s="390">
        <f t="shared" si="9"/>
        <v>86</v>
      </c>
      <c r="AS19" s="391">
        <v>37</v>
      </c>
      <c r="AT19" s="385">
        <v>555</v>
      </c>
      <c r="AU19" s="392">
        <v>60</v>
      </c>
      <c r="AV19" s="387">
        <v>45</v>
      </c>
      <c r="AW19" s="387">
        <v>3</v>
      </c>
      <c r="AX19" s="390">
        <v>48</v>
      </c>
      <c r="AY19" s="390">
        <v>720</v>
      </c>
      <c r="AZ19" s="392">
        <v>45</v>
      </c>
      <c r="BA19" s="385">
        <v>85</v>
      </c>
      <c r="BB19" s="385">
        <v>1275</v>
      </c>
      <c r="BC19" s="392">
        <v>105</v>
      </c>
      <c r="BD19" s="392"/>
      <c r="BE19" s="392"/>
      <c r="BF19" s="390">
        <v>0</v>
      </c>
      <c r="BG19" s="390">
        <v>0</v>
      </c>
      <c r="BH19" s="387">
        <v>0</v>
      </c>
      <c r="BI19" s="393">
        <v>90</v>
      </c>
      <c r="BJ19" s="393"/>
      <c r="BK19" s="393"/>
      <c r="BL19" s="393"/>
      <c r="BM19" s="393"/>
      <c r="BN19" s="393"/>
      <c r="BO19" s="394"/>
      <c r="BP19" s="377"/>
      <c r="BQ19" s="395">
        <f t="shared" si="10"/>
        <v>96743.400000000009</v>
      </c>
      <c r="BR19" s="395">
        <f t="shared" si="11"/>
        <v>18369</v>
      </c>
      <c r="BS19" s="395">
        <f t="shared" si="12"/>
        <v>75173.25</v>
      </c>
      <c r="BT19" s="395">
        <f t="shared" si="13"/>
        <v>72645.299999999988</v>
      </c>
      <c r="BU19" s="395">
        <f t="shared" si="14"/>
        <v>4793.0999999999995</v>
      </c>
      <c r="BV19" s="395">
        <f t="shared" si="15"/>
        <v>5820.3600000000006</v>
      </c>
      <c r="BW19" s="395">
        <f t="shared" si="16"/>
        <v>1304.94</v>
      </c>
      <c r="BX19" s="395">
        <f t="shared" si="17"/>
        <v>7255.95</v>
      </c>
      <c r="BY19" s="395">
        <f t="shared" si="18"/>
        <v>3053.7</v>
      </c>
      <c r="BZ19" s="395">
        <f t="shared" si="19"/>
        <v>624</v>
      </c>
      <c r="CA19" s="395">
        <f t="shared" si="20"/>
        <v>19285.5</v>
      </c>
      <c r="CB19" s="395">
        <f t="shared" si="21"/>
        <v>0</v>
      </c>
      <c r="CC19" s="399">
        <f t="shared" si="22"/>
        <v>305068.5</v>
      </c>
    </row>
    <row r="20" spans="1:81" ht="15" x14ac:dyDescent="0.25">
      <c r="A20" s="231">
        <v>3301021</v>
      </c>
      <c r="B20" s="231">
        <v>1021</v>
      </c>
      <c r="C20" s="231" t="s">
        <v>194</v>
      </c>
      <c r="D20" s="385">
        <v>0</v>
      </c>
      <c r="E20" s="385">
        <v>19</v>
      </c>
      <c r="F20" s="385">
        <v>11</v>
      </c>
      <c r="G20" s="385">
        <v>28</v>
      </c>
      <c r="H20" s="385">
        <v>0</v>
      </c>
      <c r="I20" s="386">
        <v>30</v>
      </c>
      <c r="J20" s="386">
        <v>28</v>
      </c>
      <c r="K20" s="385">
        <v>4</v>
      </c>
      <c r="L20" s="385">
        <v>0</v>
      </c>
      <c r="M20" s="386">
        <v>4</v>
      </c>
      <c r="N20" s="387">
        <v>0</v>
      </c>
      <c r="O20" s="388">
        <v>285</v>
      </c>
      <c r="P20" s="385">
        <v>420</v>
      </c>
      <c r="Q20" s="385">
        <v>0</v>
      </c>
      <c r="R20" s="388">
        <v>420</v>
      </c>
      <c r="S20" s="387">
        <v>330</v>
      </c>
      <c r="T20" s="385">
        <v>615</v>
      </c>
      <c r="U20" s="385">
        <v>60</v>
      </c>
      <c r="V20" s="385">
        <v>0</v>
      </c>
      <c r="W20" s="388">
        <v>60</v>
      </c>
      <c r="X20" s="385">
        <v>5</v>
      </c>
      <c r="Y20" s="387">
        <v>75</v>
      </c>
      <c r="Z20" s="389">
        <v>15</v>
      </c>
      <c r="AA20" s="385">
        <v>13</v>
      </c>
      <c r="AB20" s="387">
        <v>195</v>
      </c>
      <c r="AC20" s="389">
        <v>15</v>
      </c>
      <c r="AD20" s="385">
        <v>17</v>
      </c>
      <c r="AE20" s="387">
        <v>255</v>
      </c>
      <c r="AF20" s="389">
        <v>90</v>
      </c>
      <c r="AG20" s="390">
        <v>16</v>
      </c>
      <c r="AH20" s="391">
        <v>240</v>
      </c>
      <c r="AI20" s="392">
        <v>15</v>
      </c>
      <c r="AJ20" s="390">
        <v>14</v>
      </c>
      <c r="AK20" s="391">
        <v>210</v>
      </c>
      <c r="AL20" s="392">
        <v>15</v>
      </c>
      <c r="AM20" s="385">
        <v>30</v>
      </c>
      <c r="AN20" s="387">
        <v>450</v>
      </c>
      <c r="AO20" s="392">
        <v>30</v>
      </c>
      <c r="AP20" s="392"/>
      <c r="AQ20" s="392"/>
      <c r="AR20" s="390">
        <f t="shared" si="9"/>
        <v>30</v>
      </c>
      <c r="AS20" s="391">
        <v>16</v>
      </c>
      <c r="AT20" s="385">
        <v>240</v>
      </c>
      <c r="AU20" s="392">
        <v>15</v>
      </c>
      <c r="AV20" s="387">
        <v>13</v>
      </c>
      <c r="AW20" s="387">
        <v>1</v>
      </c>
      <c r="AX20" s="390">
        <v>14</v>
      </c>
      <c r="AY20" s="390">
        <v>210</v>
      </c>
      <c r="AZ20" s="392">
        <v>15</v>
      </c>
      <c r="BA20" s="385">
        <v>30</v>
      </c>
      <c r="BB20" s="385">
        <v>450</v>
      </c>
      <c r="BC20" s="392">
        <v>30</v>
      </c>
      <c r="BD20" s="392"/>
      <c r="BE20" s="392"/>
      <c r="BF20" s="390">
        <v>0</v>
      </c>
      <c r="BG20" s="390">
        <v>1</v>
      </c>
      <c r="BH20" s="387">
        <v>1</v>
      </c>
      <c r="BI20" s="393"/>
      <c r="BJ20" s="393"/>
      <c r="BK20" s="393"/>
      <c r="BL20" s="393"/>
      <c r="BM20" s="393"/>
      <c r="BN20" s="393"/>
      <c r="BO20" s="394"/>
      <c r="BP20" s="377"/>
      <c r="BQ20" s="395">
        <f t="shared" si="10"/>
        <v>34288.800000000003</v>
      </c>
      <c r="BR20" s="395">
        <f t="shared" si="11"/>
        <v>4898.4000000000005</v>
      </c>
      <c r="BS20" s="395">
        <f t="shared" si="12"/>
        <v>32863.35</v>
      </c>
      <c r="BT20" s="395">
        <f t="shared" si="13"/>
        <v>38052.299999999996</v>
      </c>
      <c r="BU20" s="395">
        <f t="shared" si="14"/>
        <v>0</v>
      </c>
      <c r="BV20" s="395">
        <f t="shared" si="15"/>
        <v>2089.36</v>
      </c>
      <c r="BW20" s="395">
        <f t="shared" si="16"/>
        <v>372.84</v>
      </c>
      <c r="BX20" s="395">
        <f t="shared" si="17"/>
        <v>713.69999999999993</v>
      </c>
      <c r="BY20" s="395">
        <f t="shared" si="18"/>
        <v>791.69999999999993</v>
      </c>
      <c r="BZ20" s="395">
        <f t="shared" si="19"/>
        <v>358.8</v>
      </c>
      <c r="CA20" s="395">
        <f t="shared" si="20"/>
        <v>6727.4999999999991</v>
      </c>
      <c r="CB20" s="395">
        <f t="shared" si="21"/>
        <v>975</v>
      </c>
      <c r="CC20" s="399">
        <f t="shared" si="22"/>
        <v>122131.75</v>
      </c>
    </row>
    <row r="21" spans="1:81" ht="15" x14ac:dyDescent="0.25">
      <c r="A21" s="231">
        <v>3301022</v>
      </c>
      <c r="B21" s="231">
        <v>1022</v>
      </c>
      <c r="C21" s="231" t="s">
        <v>195</v>
      </c>
      <c r="D21" s="385">
        <v>3</v>
      </c>
      <c r="E21" s="385">
        <v>16</v>
      </c>
      <c r="F21" s="385">
        <v>11</v>
      </c>
      <c r="G21" s="385">
        <v>46</v>
      </c>
      <c r="H21" s="385">
        <v>0</v>
      </c>
      <c r="I21" s="386">
        <v>27</v>
      </c>
      <c r="J21" s="386">
        <v>46</v>
      </c>
      <c r="K21" s="385">
        <v>15</v>
      </c>
      <c r="L21" s="385">
        <v>0</v>
      </c>
      <c r="M21" s="386">
        <v>15</v>
      </c>
      <c r="N21" s="387">
        <v>90</v>
      </c>
      <c r="O21" s="388">
        <v>240</v>
      </c>
      <c r="P21" s="385">
        <v>690</v>
      </c>
      <c r="Q21" s="385">
        <v>0</v>
      </c>
      <c r="R21" s="388">
        <v>690</v>
      </c>
      <c r="S21" s="387">
        <v>315</v>
      </c>
      <c r="T21" s="385">
        <v>555</v>
      </c>
      <c r="U21" s="385">
        <v>225</v>
      </c>
      <c r="V21" s="385">
        <v>0</v>
      </c>
      <c r="W21" s="388">
        <v>225</v>
      </c>
      <c r="X21" s="385">
        <v>14</v>
      </c>
      <c r="Y21" s="387">
        <v>210</v>
      </c>
      <c r="Z21" s="389">
        <v>45</v>
      </c>
      <c r="AA21" s="385">
        <v>14</v>
      </c>
      <c r="AB21" s="387">
        <v>210</v>
      </c>
      <c r="AC21" s="389">
        <v>90</v>
      </c>
      <c r="AD21" s="385">
        <v>41</v>
      </c>
      <c r="AE21" s="387">
        <v>615</v>
      </c>
      <c r="AF21" s="389">
        <v>210</v>
      </c>
      <c r="AG21" s="390">
        <v>13</v>
      </c>
      <c r="AH21" s="391">
        <v>195</v>
      </c>
      <c r="AI21" s="392">
        <v>15</v>
      </c>
      <c r="AJ21" s="390">
        <v>22</v>
      </c>
      <c r="AK21" s="391">
        <v>330</v>
      </c>
      <c r="AL21" s="392">
        <v>75</v>
      </c>
      <c r="AM21" s="385">
        <v>35</v>
      </c>
      <c r="AN21" s="387">
        <v>525</v>
      </c>
      <c r="AO21" s="392">
        <v>90</v>
      </c>
      <c r="AP21" s="392"/>
      <c r="AQ21" s="392"/>
      <c r="AR21" s="390">
        <f t="shared" si="9"/>
        <v>35</v>
      </c>
      <c r="AS21" s="391">
        <v>1</v>
      </c>
      <c r="AT21" s="385">
        <v>15</v>
      </c>
      <c r="AU21" s="392">
        <v>15</v>
      </c>
      <c r="AV21" s="387">
        <v>5</v>
      </c>
      <c r="AW21" s="387">
        <v>5</v>
      </c>
      <c r="AX21" s="390">
        <v>10</v>
      </c>
      <c r="AY21" s="390">
        <v>150</v>
      </c>
      <c r="AZ21" s="392">
        <v>75</v>
      </c>
      <c r="BA21" s="385">
        <v>11</v>
      </c>
      <c r="BB21" s="385">
        <v>165</v>
      </c>
      <c r="BC21" s="392">
        <v>90</v>
      </c>
      <c r="BD21" s="392"/>
      <c r="BE21" s="392"/>
      <c r="BF21" s="390">
        <v>2</v>
      </c>
      <c r="BG21" s="390">
        <v>1</v>
      </c>
      <c r="BH21" s="387">
        <v>3</v>
      </c>
      <c r="BI21" s="393">
        <v>405</v>
      </c>
      <c r="BJ21" s="393"/>
      <c r="BK21" s="393">
        <v>135</v>
      </c>
      <c r="BL21" s="393"/>
      <c r="BM21" s="393"/>
      <c r="BN21" s="393"/>
      <c r="BO21" s="394"/>
      <c r="BP21" s="377"/>
      <c r="BQ21" s="395">
        <f t="shared" si="10"/>
        <v>56331.600000000006</v>
      </c>
      <c r="BR21" s="395">
        <f t="shared" si="11"/>
        <v>18369</v>
      </c>
      <c r="BS21" s="395">
        <f t="shared" si="12"/>
        <v>31266.749999999996</v>
      </c>
      <c r="BT21" s="395">
        <f t="shared" si="13"/>
        <v>36322.649999999994</v>
      </c>
      <c r="BU21" s="395">
        <f t="shared" si="14"/>
        <v>14379.3</v>
      </c>
      <c r="BV21" s="395">
        <f t="shared" si="15"/>
        <v>373.1</v>
      </c>
      <c r="BW21" s="395">
        <f t="shared" si="16"/>
        <v>1118.52</v>
      </c>
      <c r="BX21" s="395">
        <f t="shared" si="17"/>
        <v>2022.1499999999999</v>
      </c>
      <c r="BY21" s="395">
        <f t="shared" si="18"/>
        <v>1131</v>
      </c>
      <c r="BZ21" s="395">
        <f t="shared" si="19"/>
        <v>858</v>
      </c>
      <c r="CA21" s="395">
        <f t="shared" si="20"/>
        <v>7983.7499999999991</v>
      </c>
      <c r="CB21" s="395">
        <f t="shared" si="21"/>
        <v>2925</v>
      </c>
      <c r="CC21" s="399">
        <f t="shared" si="22"/>
        <v>173080.81999999998</v>
      </c>
    </row>
    <row r="22" spans="1:81" ht="15" x14ac:dyDescent="0.25">
      <c r="A22" s="231">
        <v>3301023</v>
      </c>
      <c r="B22" s="231">
        <v>1023</v>
      </c>
      <c r="C22" s="231" t="s">
        <v>196</v>
      </c>
      <c r="D22" s="385">
        <v>0</v>
      </c>
      <c r="E22" s="385">
        <v>24</v>
      </c>
      <c r="F22" s="385">
        <v>8</v>
      </c>
      <c r="G22" s="385">
        <v>49</v>
      </c>
      <c r="H22" s="385">
        <v>0</v>
      </c>
      <c r="I22" s="386">
        <v>32</v>
      </c>
      <c r="J22" s="386">
        <v>49</v>
      </c>
      <c r="K22" s="385">
        <v>7</v>
      </c>
      <c r="L22" s="385">
        <v>0</v>
      </c>
      <c r="M22" s="386">
        <v>7</v>
      </c>
      <c r="N22" s="387">
        <v>0</v>
      </c>
      <c r="O22" s="388">
        <v>360</v>
      </c>
      <c r="P22" s="385">
        <v>735</v>
      </c>
      <c r="Q22" s="385">
        <v>0</v>
      </c>
      <c r="R22" s="388">
        <v>735</v>
      </c>
      <c r="S22" s="387">
        <v>240</v>
      </c>
      <c r="T22" s="385">
        <v>600</v>
      </c>
      <c r="U22" s="385">
        <v>105</v>
      </c>
      <c r="V22" s="385">
        <v>0</v>
      </c>
      <c r="W22" s="388">
        <v>105</v>
      </c>
      <c r="X22" s="385">
        <v>7</v>
      </c>
      <c r="Y22" s="387">
        <v>105</v>
      </c>
      <c r="Z22" s="389">
        <v>15</v>
      </c>
      <c r="AA22" s="385">
        <v>18</v>
      </c>
      <c r="AB22" s="387">
        <v>270</v>
      </c>
      <c r="AC22" s="389">
        <v>60</v>
      </c>
      <c r="AD22" s="385">
        <v>40</v>
      </c>
      <c r="AE22" s="387">
        <v>600</v>
      </c>
      <c r="AF22" s="389">
        <v>90</v>
      </c>
      <c r="AG22" s="390">
        <v>19</v>
      </c>
      <c r="AH22" s="391">
        <v>285</v>
      </c>
      <c r="AI22" s="392">
        <v>15</v>
      </c>
      <c r="AJ22" s="390">
        <v>26</v>
      </c>
      <c r="AK22" s="391">
        <v>390</v>
      </c>
      <c r="AL22" s="392">
        <v>15</v>
      </c>
      <c r="AM22" s="385">
        <v>45</v>
      </c>
      <c r="AN22" s="387">
        <v>675</v>
      </c>
      <c r="AO22" s="392">
        <v>30</v>
      </c>
      <c r="AP22" s="392"/>
      <c r="AQ22" s="392"/>
      <c r="AR22" s="390">
        <f t="shared" si="9"/>
        <v>45</v>
      </c>
      <c r="AS22" s="391">
        <v>6</v>
      </c>
      <c r="AT22" s="385">
        <v>90</v>
      </c>
      <c r="AU22" s="392">
        <v>15</v>
      </c>
      <c r="AV22" s="387">
        <v>11</v>
      </c>
      <c r="AW22" s="387">
        <v>1</v>
      </c>
      <c r="AX22" s="390">
        <v>12</v>
      </c>
      <c r="AY22" s="390">
        <v>180</v>
      </c>
      <c r="AZ22" s="392">
        <v>15</v>
      </c>
      <c r="BA22" s="385">
        <v>18</v>
      </c>
      <c r="BB22" s="385">
        <v>270</v>
      </c>
      <c r="BC22" s="392">
        <v>30</v>
      </c>
      <c r="BD22" s="392"/>
      <c r="BE22" s="392"/>
      <c r="BF22" s="390">
        <v>0</v>
      </c>
      <c r="BG22" s="390">
        <v>2</v>
      </c>
      <c r="BH22" s="387">
        <v>2</v>
      </c>
      <c r="BI22" s="393">
        <v>135</v>
      </c>
      <c r="BJ22" s="393">
        <f>135+105</f>
        <v>240</v>
      </c>
      <c r="BK22" s="393">
        <f>135+105</f>
        <v>240</v>
      </c>
      <c r="BL22" s="393">
        <v>39.9</v>
      </c>
      <c r="BM22" s="393"/>
      <c r="BN22" s="393"/>
      <c r="BO22" s="394"/>
      <c r="BP22" s="377"/>
      <c r="BQ22" s="395">
        <f t="shared" si="10"/>
        <v>60005.4</v>
      </c>
      <c r="BR22" s="395">
        <f t="shared" si="11"/>
        <v>10079.400000000001</v>
      </c>
      <c r="BS22" s="395">
        <f t="shared" si="12"/>
        <v>42709.049999999996</v>
      </c>
      <c r="BT22" s="395">
        <f t="shared" si="13"/>
        <v>27674.399999999998</v>
      </c>
      <c r="BU22" s="395">
        <f t="shared" si="14"/>
        <v>0</v>
      </c>
      <c r="BV22" s="395">
        <f t="shared" si="15"/>
        <v>1233.8200000000002</v>
      </c>
      <c r="BW22" s="395">
        <f t="shared" si="16"/>
        <v>372.84</v>
      </c>
      <c r="BX22" s="395">
        <f t="shared" si="17"/>
        <v>951.6</v>
      </c>
      <c r="BY22" s="395">
        <f t="shared" si="18"/>
        <v>1244.0999999999999</v>
      </c>
      <c r="BZ22" s="395">
        <f t="shared" si="19"/>
        <v>717.6</v>
      </c>
      <c r="CA22" s="395">
        <f t="shared" si="20"/>
        <v>10331.25</v>
      </c>
      <c r="CB22" s="395">
        <f t="shared" si="21"/>
        <v>1950</v>
      </c>
      <c r="CC22" s="399">
        <f t="shared" si="22"/>
        <v>157269.46000000002</v>
      </c>
    </row>
    <row r="23" spans="1:81" ht="15" x14ac:dyDescent="0.25">
      <c r="A23" s="231">
        <v>3301024</v>
      </c>
      <c r="B23" s="231">
        <v>1024</v>
      </c>
      <c r="C23" s="231" t="s">
        <v>197</v>
      </c>
      <c r="D23" s="385">
        <v>0</v>
      </c>
      <c r="E23" s="385">
        <v>26</v>
      </c>
      <c r="F23" s="385">
        <v>7</v>
      </c>
      <c r="G23" s="385">
        <v>35</v>
      </c>
      <c r="H23" s="385">
        <v>1</v>
      </c>
      <c r="I23" s="386">
        <v>33</v>
      </c>
      <c r="J23" s="386">
        <v>36</v>
      </c>
      <c r="K23" s="385">
        <v>4</v>
      </c>
      <c r="L23" s="385">
        <v>0</v>
      </c>
      <c r="M23" s="386">
        <v>4</v>
      </c>
      <c r="N23" s="387">
        <v>0</v>
      </c>
      <c r="O23" s="388">
        <v>390</v>
      </c>
      <c r="P23" s="385">
        <v>525</v>
      </c>
      <c r="Q23" s="385">
        <v>15</v>
      </c>
      <c r="R23" s="388">
        <v>540</v>
      </c>
      <c r="S23" s="387">
        <v>210</v>
      </c>
      <c r="T23" s="385">
        <v>600</v>
      </c>
      <c r="U23" s="385">
        <v>60</v>
      </c>
      <c r="V23" s="385">
        <v>0</v>
      </c>
      <c r="W23" s="388">
        <v>60</v>
      </c>
      <c r="X23" s="385">
        <v>27</v>
      </c>
      <c r="Y23" s="387">
        <v>405</v>
      </c>
      <c r="Z23" s="389">
        <v>45</v>
      </c>
      <c r="AA23" s="385">
        <v>9</v>
      </c>
      <c r="AB23" s="387">
        <v>135</v>
      </c>
      <c r="AC23" s="389">
        <v>30</v>
      </c>
      <c r="AD23" s="385">
        <v>14</v>
      </c>
      <c r="AE23" s="387">
        <v>210</v>
      </c>
      <c r="AF23" s="389">
        <v>45</v>
      </c>
      <c r="AG23" s="390">
        <v>23</v>
      </c>
      <c r="AH23" s="391">
        <v>345</v>
      </c>
      <c r="AI23" s="392">
        <v>15</v>
      </c>
      <c r="AJ23" s="390">
        <v>23</v>
      </c>
      <c r="AK23" s="391">
        <v>345</v>
      </c>
      <c r="AL23" s="392">
        <v>0</v>
      </c>
      <c r="AM23" s="385">
        <v>46</v>
      </c>
      <c r="AN23" s="387">
        <v>690</v>
      </c>
      <c r="AO23" s="392">
        <v>15</v>
      </c>
      <c r="AP23" s="392"/>
      <c r="AQ23" s="392"/>
      <c r="AR23" s="390">
        <f t="shared" si="9"/>
        <v>46</v>
      </c>
      <c r="AS23" s="391">
        <v>21</v>
      </c>
      <c r="AT23" s="385">
        <v>315</v>
      </c>
      <c r="AU23" s="392">
        <v>0</v>
      </c>
      <c r="AV23" s="387">
        <v>23</v>
      </c>
      <c r="AW23" s="387">
        <v>0</v>
      </c>
      <c r="AX23" s="390">
        <v>23</v>
      </c>
      <c r="AY23" s="390">
        <v>345</v>
      </c>
      <c r="AZ23" s="392">
        <v>0</v>
      </c>
      <c r="BA23" s="385">
        <v>44</v>
      </c>
      <c r="BB23" s="385">
        <v>660</v>
      </c>
      <c r="BC23" s="392">
        <v>0</v>
      </c>
      <c r="BD23" s="392"/>
      <c r="BE23" s="392"/>
      <c r="BF23" s="390">
        <v>0</v>
      </c>
      <c r="BG23" s="390">
        <v>0</v>
      </c>
      <c r="BH23" s="387">
        <v>0</v>
      </c>
      <c r="BI23" s="393">
        <v>135</v>
      </c>
      <c r="BJ23" s="393">
        <f>135+90</f>
        <v>225</v>
      </c>
      <c r="BK23" s="393">
        <v>135</v>
      </c>
      <c r="BL23" s="393"/>
      <c r="BM23" s="393"/>
      <c r="BN23" s="393"/>
      <c r="BO23" s="394"/>
      <c r="BP23" s="377"/>
      <c r="BQ23" s="395">
        <f t="shared" si="10"/>
        <v>44085.599999999999</v>
      </c>
      <c r="BR23" s="395">
        <f t="shared" si="11"/>
        <v>6311.4000000000005</v>
      </c>
      <c r="BS23" s="395">
        <f t="shared" si="12"/>
        <v>46168.349999999991</v>
      </c>
      <c r="BT23" s="395">
        <f t="shared" si="13"/>
        <v>24215.1</v>
      </c>
      <c r="BU23" s="395">
        <f t="shared" si="14"/>
        <v>0</v>
      </c>
      <c r="BV23" s="395">
        <f t="shared" si="15"/>
        <v>3283.28</v>
      </c>
      <c r="BW23" s="395">
        <f t="shared" si="16"/>
        <v>0</v>
      </c>
      <c r="BX23" s="395">
        <f t="shared" si="17"/>
        <v>3568.5</v>
      </c>
      <c r="BY23" s="395">
        <f t="shared" si="18"/>
        <v>622.04999999999995</v>
      </c>
      <c r="BZ23" s="395">
        <f t="shared" si="19"/>
        <v>265.2</v>
      </c>
      <c r="CA23" s="395">
        <f t="shared" si="20"/>
        <v>10450.5</v>
      </c>
      <c r="CB23" s="395">
        <f t="shared" si="21"/>
        <v>0</v>
      </c>
      <c r="CC23" s="399">
        <f t="shared" si="22"/>
        <v>138969.97999999998</v>
      </c>
    </row>
    <row r="24" spans="1:81" ht="15" x14ac:dyDescent="0.25">
      <c r="A24" s="231">
        <v>3301025</v>
      </c>
      <c r="B24" s="231">
        <v>1025</v>
      </c>
      <c r="C24" s="231" t="s">
        <v>198</v>
      </c>
      <c r="D24" s="385">
        <v>0</v>
      </c>
      <c r="E24" s="385">
        <v>45</v>
      </c>
      <c r="F24" s="385">
        <v>5</v>
      </c>
      <c r="G24" s="385">
        <v>50</v>
      </c>
      <c r="H24" s="385">
        <v>0</v>
      </c>
      <c r="I24" s="386">
        <v>50</v>
      </c>
      <c r="J24" s="386">
        <v>50</v>
      </c>
      <c r="K24" s="385">
        <v>9</v>
      </c>
      <c r="L24" s="385">
        <v>0</v>
      </c>
      <c r="M24" s="386">
        <v>9</v>
      </c>
      <c r="N24" s="387">
        <v>0</v>
      </c>
      <c r="O24" s="388">
        <v>675</v>
      </c>
      <c r="P24" s="385">
        <v>750</v>
      </c>
      <c r="Q24" s="385">
        <v>0</v>
      </c>
      <c r="R24" s="388">
        <v>750</v>
      </c>
      <c r="S24" s="387">
        <v>120</v>
      </c>
      <c r="T24" s="385">
        <v>795</v>
      </c>
      <c r="U24" s="385">
        <v>135</v>
      </c>
      <c r="V24" s="385">
        <v>0</v>
      </c>
      <c r="W24" s="388">
        <v>135</v>
      </c>
      <c r="X24" s="385">
        <v>51</v>
      </c>
      <c r="Y24" s="387">
        <v>765</v>
      </c>
      <c r="Z24" s="389">
        <v>90</v>
      </c>
      <c r="AA24" s="385">
        <v>34</v>
      </c>
      <c r="AB24" s="387">
        <v>510</v>
      </c>
      <c r="AC24" s="389">
        <v>45</v>
      </c>
      <c r="AD24" s="385">
        <v>9</v>
      </c>
      <c r="AE24" s="387">
        <v>135</v>
      </c>
      <c r="AF24" s="389">
        <v>0</v>
      </c>
      <c r="AG24" s="390">
        <v>32</v>
      </c>
      <c r="AH24" s="391">
        <v>480</v>
      </c>
      <c r="AI24" s="392">
        <v>15</v>
      </c>
      <c r="AJ24" s="390">
        <v>34</v>
      </c>
      <c r="AK24" s="391">
        <v>510</v>
      </c>
      <c r="AL24" s="392">
        <v>15</v>
      </c>
      <c r="AM24" s="385">
        <v>66</v>
      </c>
      <c r="AN24" s="387">
        <v>990</v>
      </c>
      <c r="AO24" s="392">
        <v>30</v>
      </c>
      <c r="AP24" s="392"/>
      <c r="AQ24" s="392"/>
      <c r="AR24" s="390">
        <f t="shared" si="9"/>
        <v>66</v>
      </c>
      <c r="AS24" s="391">
        <v>29</v>
      </c>
      <c r="AT24" s="385">
        <v>435</v>
      </c>
      <c r="AU24" s="392">
        <v>15</v>
      </c>
      <c r="AV24" s="387">
        <v>31</v>
      </c>
      <c r="AW24" s="387">
        <v>1</v>
      </c>
      <c r="AX24" s="390">
        <v>32</v>
      </c>
      <c r="AY24" s="390">
        <v>480</v>
      </c>
      <c r="AZ24" s="392">
        <v>15</v>
      </c>
      <c r="BA24" s="385">
        <v>61</v>
      </c>
      <c r="BB24" s="385">
        <v>915</v>
      </c>
      <c r="BC24" s="392">
        <v>30</v>
      </c>
      <c r="BD24" s="392"/>
      <c r="BE24" s="392"/>
      <c r="BF24" s="390">
        <v>1</v>
      </c>
      <c r="BG24" s="390">
        <v>2</v>
      </c>
      <c r="BH24" s="387">
        <v>3</v>
      </c>
      <c r="BI24" s="393"/>
      <c r="BJ24" s="393"/>
      <c r="BK24" s="393"/>
      <c r="BL24" s="393"/>
      <c r="BM24" s="393"/>
      <c r="BN24" s="393"/>
      <c r="BO24" s="394"/>
      <c r="BP24" s="377"/>
      <c r="BQ24" s="395">
        <f t="shared" si="10"/>
        <v>61230</v>
      </c>
      <c r="BR24" s="395">
        <f t="shared" si="11"/>
        <v>11021.4</v>
      </c>
      <c r="BS24" s="395">
        <f t="shared" si="12"/>
        <v>77834.25</v>
      </c>
      <c r="BT24" s="395">
        <f t="shared" si="13"/>
        <v>13837.199999999999</v>
      </c>
      <c r="BU24" s="395">
        <f t="shared" si="14"/>
        <v>0</v>
      </c>
      <c r="BV24" s="395">
        <f t="shared" si="15"/>
        <v>4402.58</v>
      </c>
      <c r="BW24" s="395">
        <f t="shared" si="16"/>
        <v>372.84</v>
      </c>
      <c r="BX24" s="395">
        <f t="shared" si="17"/>
        <v>6780.15</v>
      </c>
      <c r="BY24" s="395">
        <f t="shared" si="18"/>
        <v>2092.35</v>
      </c>
      <c r="BZ24" s="395">
        <f t="shared" si="19"/>
        <v>140.4</v>
      </c>
      <c r="CA24" s="395">
        <f t="shared" si="20"/>
        <v>14800.499999999998</v>
      </c>
      <c r="CB24" s="395">
        <f t="shared" si="21"/>
        <v>2925</v>
      </c>
      <c r="CC24" s="399">
        <f t="shared" si="22"/>
        <v>195436.66999999998</v>
      </c>
    </row>
    <row r="25" spans="1:81" ht="15" x14ac:dyDescent="0.25">
      <c r="A25" s="231">
        <v>3301026</v>
      </c>
      <c r="B25" s="231">
        <v>1026</v>
      </c>
      <c r="C25" s="231" t="s">
        <v>199</v>
      </c>
      <c r="D25" s="385">
        <v>0</v>
      </c>
      <c r="E25" s="385">
        <v>24</v>
      </c>
      <c r="F25" s="385">
        <v>7</v>
      </c>
      <c r="G25" s="385">
        <v>55</v>
      </c>
      <c r="H25" s="385">
        <v>1</v>
      </c>
      <c r="I25" s="386">
        <v>31</v>
      </c>
      <c r="J25" s="386">
        <v>56</v>
      </c>
      <c r="K25" s="385">
        <v>14</v>
      </c>
      <c r="L25" s="385">
        <v>0</v>
      </c>
      <c r="M25" s="386">
        <v>14</v>
      </c>
      <c r="N25" s="387">
        <v>0</v>
      </c>
      <c r="O25" s="388">
        <v>360</v>
      </c>
      <c r="P25" s="385">
        <v>825</v>
      </c>
      <c r="Q25" s="385">
        <v>15</v>
      </c>
      <c r="R25" s="388">
        <v>840</v>
      </c>
      <c r="S25" s="387">
        <v>210</v>
      </c>
      <c r="T25" s="385">
        <v>570</v>
      </c>
      <c r="U25" s="385">
        <v>210</v>
      </c>
      <c r="V25" s="385">
        <v>0</v>
      </c>
      <c r="W25" s="388">
        <v>210</v>
      </c>
      <c r="X25" s="385">
        <v>7</v>
      </c>
      <c r="Y25" s="387">
        <v>105</v>
      </c>
      <c r="Z25" s="389">
        <v>30</v>
      </c>
      <c r="AA25" s="385">
        <v>10</v>
      </c>
      <c r="AB25" s="387">
        <v>150</v>
      </c>
      <c r="AC25" s="389">
        <v>45</v>
      </c>
      <c r="AD25" s="385">
        <v>17</v>
      </c>
      <c r="AE25" s="387">
        <v>255</v>
      </c>
      <c r="AF25" s="389">
        <v>90</v>
      </c>
      <c r="AG25" s="390">
        <v>22</v>
      </c>
      <c r="AH25" s="391">
        <v>330</v>
      </c>
      <c r="AI25" s="392">
        <v>45</v>
      </c>
      <c r="AJ25" s="390">
        <v>25</v>
      </c>
      <c r="AK25" s="391">
        <v>375</v>
      </c>
      <c r="AL25" s="392">
        <v>15</v>
      </c>
      <c r="AM25" s="385">
        <v>47</v>
      </c>
      <c r="AN25" s="387">
        <v>705</v>
      </c>
      <c r="AO25" s="392">
        <v>60</v>
      </c>
      <c r="AP25" s="392"/>
      <c r="AQ25" s="392"/>
      <c r="AR25" s="390">
        <f t="shared" si="9"/>
        <v>47</v>
      </c>
      <c r="AS25" s="391">
        <v>3</v>
      </c>
      <c r="AT25" s="385">
        <v>45</v>
      </c>
      <c r="AU25" s="392">
        <v>45</v>
      </c>
      <c r="AV25" s="387">
        <v>8</v>
      </c>
      <c r="AW25" s="387">
        <v>1</v>
      </c>
      <c r="AX25" s="390">
        <v>9</v>
      </c>
      <c r="AY25" s="390">
        <v>135</v>
      </c>
      <c r="AZ25" s="392">
        <v>15</v>
      </c>
      <c r="BA25" s="385">
        <v>12</v>
      </c>
      <c r="BB25" s="385">
        <v>180</v>
      </c>
      <c r="BC25" s="392">
        <v>60</v>
      </c>
      <c r="BD25" s="392"/>
      <c r="BE25" s="392"/>
      <c r="BF25" s="390">
        <v>0</v>
      </c>
      <c r="BG25" s="390">
        <v>2</v>
      </c>
      <c r="BH25" s="387">
        <v>2</v>
      </c>
      <c r="BI25" s="393">
        <f>135+105</f>
        <v>240</v>
      </c>
      <c r="BJ25" s="393">
        <f>120+90</f>
        <v>210</v>
      </c>
      <c r="BK25" s="393">
        <v>90</v>
      </c>
      <c r="BL25" s="393"/>
      <c r="BM25" s="393"/>
      <c r="BN25" s="393"/>
      <c r="BO25" s="394"/>
      <c r="BP25" s="377"/>
      <c r="BQ25" s="395">
        <f t="shared" si="10"/>
        <v>68577.600000000006</v>
      </c>
      <c r="BR25" s="395">
        <f t="shared" si="11"/>
        <v>18463.2</v>
      </c>
      <c r="BS25" s="395">
        <f t="shared" si="12"/>
        <v>43640.4</v>
      </c>
      <c r="BT25" s="395">
        <f t="shared" si="13"/>
        <v>24215.1</v>
      </c>
      <c r="BU25" s="395">
        <f t="shared" si="14"/>
        <v>0</v>
      </c>
      <c r="BV25" s="395">
        <f t="shared" si="15"/>
        <v>596.96</v>
      </c>
      <c r="BW25" s="395">
        <f t="shared" si="16"/>
        <v>745.68</v>
      </c>
      <c r="BX25" s="395">
        <f t="shared" si="17"/>
        <v>1070.55</v>
      </c>
      <c r="BY25" s="395">
        <f t="shared" si="18"/>
        <v>735.15</v>
      </c>
      <c r="BZ25" s="395">
        <f t="shared" si="19"/>
        <v>358.8</v>
      </c>
      <c r="CA25" s="395">
        <f t="shared" si="20"/>
        <v>10629.75</v>
      </c>
      <c r="CB25" s="395">
        <f t="shared" si="21"/>
        <v>1950</v>
      </c>
      <c r="CC25" s="399">
        <f t="shared" si="22"/>
        <v>170983.18999999997</v>
      </c>
    </row>
    <row r="26" spans="1:81" ht="15" x14ac:dyDescent="0.25">
      <c r="A26" s="231">
        <v>3301027</v>
      </c>
      <c r="B26" s="231">
        <v>1027</v>
      </c>
      <c r="C26" s="231" t="s">
        <v>57</v>
      </c>
      <c r="D26" s="385">
        <v>0</v>
      </c>
      <c r="E26" s="385">
        <v>28</v>
      </c>
      <c r="F26" s="385">
        <v>6</v>
      </c>
      <c r="G26" s="385">
        <v>46</v>
      </c>
      <c r="H26" s="385">
        <v>1</v>
      </c>
      <c r="I26" s="386">
        <v>34</v>
      </c>
      <c r="J26" s="386">
        <v>47</v>
      </c>
      <c r="K26" s="385">
        <v>7</v>
      </c>
      <c r="L26" s="385">
        <v>0</v>
      </c>
      <c r="M26" s="386">
        <v>7</v>
      </c>
      <c r="N26" s="387">
        <v>0</v>
      </c>
      <c r="O26" s="388">
        <v>420</v>
      </c>
      <c r="P26" s="385">
        <v>690</v>
      </c>
      <c r="Q26" s="385">
        <v>15</v>
      </c>
      <c r="R26" s="388">
        <v>705</v>
      </c>
      <c r="S26" s="387">
        <v>180</v>
      </c>
      <c r="T26" s="385">
        <v>600</v>
      </c>
      <c r="U26" s="385">
        <v>105</v>
      </c>
      <c r="V26" s="385">
        <v>0</v>
      </c>
      <c r="W26" s="388">
        <v>105</v>
      </c>
      <c r="X26" s="385">
        <v>2</v>
      </c>
      <c r="Y26" s="387">
        <v>30</v>
      </c>
      <c r="Z26" s="389">
        <v>0</v>
      </c>
      <c r="AA26" s="385">
        <v>37</v>
      </c>
      <c r="AB26" s="387">
        <v>555</v>
      </c>
      <c r="AC26" s="389">
        <v>60</v>
      </c>
      <c r="AD26" s="385">
        <v>33</v>
      </c>
      <c r="AE26" s="387">
        <v>495</v>
      </c>
      <c r="AF26" s="389">
        <v>75</v>
      </c>
      <c r="AG26" s="390">
        <v>15</v>
      </c>
      <c r="AH26" s="391">
        <v>225</v>
      </c>
      <c r="AI26" s="392">
        <v>0</v>
      </c>
      <c r="AJ26" s="390">
        <v>22</v>
      </c>
      <c r="AK26" s="391">
        <v>330</v>
      </c>
      <c r="AL26" s="392">
        <v>0</v>
      </c>
      <c r="AM26" s="385">
        <v>37</v>
      </c>
      <c r="AN26" s="387">
        <v>555</v>
      </c>
      <c r="AO26" s="392">
        <v>0</v>
      </c>
      <c r="AP26" s="392"/>
      <c r="AQ26" s="392"/>
      <c r="AR26" s="390">
        <f t="shared" si="9"/>
        <v>37</v>
      </c>
      <c r="AS26" s="391">
        <v>9</v>
      </c>
      <c r="AT26" s="385">
        <v>135</v>
      </c>
      <c r="AU26" s="392">
        <v>0</v>
      </c>
      <c r="AV26" s="387">
        <v>21</v>
      </c>
      <c r="AW26" s="387">
        <v>0</v>
      </c>
      <c r="AX26" s="390">
        <v>21</v>
      </c>
      <c r="AY26" s="390">
        <v>315</v>
      </c>
      <c r="AZ26" s="392">
        <v>0</v>
      </c>
      <c r="BA26" s="385">
        <v>30</v>
      </c>
      <c r="BB26" s="385">
        <v>450</v>
      </c>
      <c r="BC26" s="392">
        <v>0</v>
      </c>
      <c r="BD26" s="392"/>
      <c r="BE26" s="392"/>
      <c r="BF26" s="390">
        <v>1</v>
      </c>
      <c r="BG26" s="390">
        <v>2</v>
      </c>
      <c r="BH26" s="387">
        <v>3</v>
      </c>
      <c r="BI26" s="393"/>
      <c r="BJ26" s="393">
        <v>105</v>
      </c>
      <c r="BK26" s="393"/>
      <c r="BL26" s="393"/>
      <c r="BM26" s="393"/>
      <c r="BN26" s="393"/>
      <c r="BO26" s="394"/>
      <c r="BP26" s="377"/>
      <c r="BQ26" s="395">
        <f t="shared" si="10"/>
        <v>57556.200000000004</v>
      </c>
      <c r="BR26" s="395">
        <f t="shared" si="11"/>
        <v>9231.6</v>
      </c>
      <c r="BS26" s="395">
        <f t="shared" si="12"/>
        <v>48430.2</v>
      </c>
      <c r="BT26" s="395">
        <f t="shared" si="13"/>
        <v>20755.8</v>
      </c>
      <c r="BU26" s="395">
        <f t="shared" si="14"/>
        <v>0</v>
      </c>
      <c r="BV26" s="395">
        <f t="shared" si="15"/>
        <v>2238.6</v>
      </c>
      <c r="BW26" s="395">
        <f t="shared" si="16"/>
        <v>0</v>
      </c>
      <c r="BX26" s="395">
        <f t="shared" si="17"/>
        <v>237.9</v>
      </c>
      <c r="BY26" s="395">
        <f t="shared" si="18"/>
        <v>2318.5499999999997</v>
      </c>
      <c r="BZ26" s="395">
        <f t="shared" si="19"/>
        <v>592.80000000000007</v>
      </c>
      <c r="CA26" s="395">
        <f t="shared" si="20"/>
        <v>8297.25</v>
      </c>
      <c r="CB26" s="395">
        <f t="shared" si="21"/>
        <v>2925</v>
      </c>
      <c r="CC26" s="399">
        <f t="shared" si="22"/>
        <v>152583.89999999997</v>
      </c>
    </row>
    <row r="27" spans="1:81" ht="15" x14ac:dyDescent="0.25">
      <c r="A27" s="231">
        <v>3301028</v>
      </c>
      <c r="B27" s="231">
        <v>1028</v>
      </c>
      <c r="C27" s="231" t="s">
        <v>200</v>
      </c>
      <c r="D27" s="385">
        <v>0</v>
      </c>
      <c r="E27" s="385">
        <v>27</v>
      </c>
      <c r="F27" s="385">
        <v>6</v>
      </c>
      <c r="G27" s="385">
        <v>46</v>
      </c>
      <c r="H27" s="385">
        <v>0</v>
      </c>
      <c r="I27" s="386">
        <v>33</v>
      </c>
      <c r="J27" s="386">
        <v>46</v>
      </c>
      <c r="K27" s="385">
        <v>7</v>
      </c>
      <c r="L27" s="385">
        <v>0</v>
      </c>
      <c r="M27" s="386">
        <v>7</v>
      </c>
      <c r="N27" s="387">
        <v>0</v>
      </c>
      <c r="O27" s="388">
        <v>405</v>
      </c>
      <c r="P27" s="385">
        <v>690</v>
      </c>
      <c r="Q27" s="385">
        <v>0</v>
      </c>
      <c r="R27" s="388">
        <v>690</v>
      </c>
      <c r="S27" s="387">
        <v>180</v>
      </c>
      <c r="T27" s="385">
        <v>585</v>
      </c>
      <c r="U27" s="385">
        <v>105</v>
      </c>
      <c r="V27" s="385">
        <v>0</v>
      </c>
      <c r="W27" s="388">
        <v>105</v>
      </c>
      <c r="X27" s="385">
        <v>47</v>
      </c>
      <c r="Y27" s="387">
        <v>705</v>
      </c>
      <c r="Z27" s="389">
        <v>60</v>
      </c>
      <c r="AA27" s="385">
        <v>13</v>
      </c>
      <c r="AB27" s="387">
        <v>195</v>
      </c>
      <c r="AC27" s="389">
        <v>45</v>
      </c>
      <c r="AD27" s="385">
        <v>14</v>
      </c>
      <c r="AE27" s="387">
        <v>210</v>
      </c>
      <c r="AF27" s="389">
        <v>45</v>
      </c>
      <c r="AG27" s="390">
        <v>25</v>
      </c>
      <c r="AH27" s="391">
        <v>375</v>
      </c>
      <c r="AI27" s="392">
        <v>0</v>
      </c>
      <c r="AJ27" s="390">
        <v>27</v>
      </c>
      <c r="AK27" s="391">
        <v>405</v>
      </c>
      <c r="AL27" s="392">
        <v>0</v>
      </c>
      <c r="AM27" s="385">
        <v>52</v>
      </c>
      <c r="AN27" s="387">
        <v>780</v>
      </c>
      <c r="AO27" s="392">
        <v>0</v>
      </c>
      <c r="AP27" s="392"/>
      <c r="AQ27" s="392"/>
      <c r="AR27" s="390">
        <f t="shared" si="9"/>
        <v>52</v>
      </c>
      <c r="AS27" s="391">
        <v>5</v>
      </c>
      <c r="AT27" s="385">
        <v>75</v>
      </c>
      <c r="AU27" s="392">
        <v>0</v>
      </c>
      <c r="AV27" s="387">
        <v>10</v>
      </c>
      <c r="AW27" s="387">
        <v>0</v>
      </c>
      <c r="AX27" s="390">
        <v>10</v>
      </c>
      <c r="AY27" s="390">
        <v>150</v>
      </c>
      <c r="AZ27" s="392">
        <v>0</v>
      </c>
      <c r="BA27" s="385">
        <v>15</v>
      </c>
      <c r="BB27" s="385">
        <v>225</v>
      </c>
      <c r="BC27" s="392">
        <v>0</v>
      </c>
      <c r="BD27" s="392"/>
      <c r="BE27" s="392"/>
      <c r="BF27" s="390">
        <v>0</v>
      </c>
      <c r="BG27" s="390">
        <v>1</v>
      </c>
      <c r="BH27" s="387">
        <v>1</v>
      </c>
      <c r="BI27" s="393"/>
      <c r="BJ27" s="393"/>
      <c r="BK27" s="393"/>
      <c r="BL27" s="393"/>
      <c r="BM27" s="393"/>
      <c r="BN27" s="393"/>
      <c r="BO27" s="394"/>
      <c r="BP27" s="377"/>
      <c r="BQ27" s="395">
        <f t="shared" si="10"/>
        <v>56331.600000000006</v>
      </c>
      <c r="BR27" s="395">
        <f t="shared" si="11"/>
        <v>8572.2000000000007</v>
      </c>
      <c r="BS27" s="395">
        <f t="shared" si="12"/>
        <v>46700.549999999996</v>
      </c>
      <c r="BT27" s="395">
        <f t="shared" si="13"/>
        <v>20755.8</v>
      </c>
      <c r="BU27" s="395">
        <f t="shared" si="14"/>
        <v>0</v>
      </c>
      <c r="BV27" s="395">
        <f t="shared" si="15"/>
        <v>1119.3</v>
      </c>
      <c r="BW27" s="395">
        <f t="shared" si="16"/>
        <v>0</v>
      </c>
      <c r="BX27" s="395">
        <f t="shared" si="17"/>
        <v>6066.45</v>
      </c>
      <c r="BY27" s="395">
        <f t="shared" si="18"/>
        <v>904.8</v>
      </c>
      <c r="BZ27" s="395">
        <f t="shared" si="19"/>
        <v>265.2</v>
      </c>
      <c r="CA27" s="395">
        <f t="shared" si="20"/>
        <v>11661</v>
      </c>
      <c r="CB27" s="395">
        <f t="shared" si="21"/>
        <v>975</v>
      </c>
      <c r="CC27" s="399">
        <f t="shared" si="22"/>
        <v>153351.9</v>
      </c>
    </row>
    <row r="28" spans="1:81" ht="15" x14ac:dyDescent="0.25">
      <c r="A28" s="231">
        <v>3301038</v>
      </c>
      <c r="B28" s="231">
        <v>1038</v>
      </c>
      <c r="C28" s="231" t="s">
        <v>201</v>
      </c>
      <c r="D28" s="385">
        <v>1</v>
      </c>
      <c r="E28" s="385">
        <v>19</v>
      </c>
      <c r="F28" s="385">
        <v>25</v>
      </c>
      <c r="G28" s="385">
        <v>80</v>
      </c>
      <c r="H28" s="385">
        <v>0</v>
      </c>
      <c r="I28" s="386">
        <v>44</v>
      </c>
      <c r="J28" s="386">
        <v>80</v>
      </c>
      <c r="K28" s="385">
        <v>38</v>
      </c>
      <c r="L28" s="385">
        <v>0</v>
      </c>
      <c r="M28" s="386">
        <v>38</v>
      </c>
      <c r="N28" s="387">
        <v>15</v>
      </c>
      <c r="O28" s="388">
        <v>285</v>
      </c>
      <c r="P28" s="385">
        <v>1200</v>
      </c>
      <c r="Q28" s="385">
        <v>0</v>
      </c>
      <c r="R28" s="388">
        <v>1200</v>
      </c>
      <c r="S28" s="387">
        <v>615</v>
      </c>
      <c r="T28" s="385">
        <v>900</v>
      </c>
      <c r="U28" s="385">
        <v>570</v>
      </c>
      <c r="V28" s="385">
        <v>0</v>
      </c>
      <c r="W28" s="388">
        <v>570</v>
      </c>
      <c r="X28" s="385">
        <v>48</v>
      </c>
      <c r="Y28" s="387">
        <v>720</v>
      </c>
      <c r="Z28" s="389">
        <v>240</v>
      </c>
      <c r="AA28" s="385">
        <v>16</v>
      </c>
      <c r="AB28" s="387">
        <v>240</v>
      </c>
      <c r="AC28" s="389">
        <v>75</v>
      </c>
      <c r="AD28" s="385">
        <v>29</v>
      </c>
      <c r="AE28" s="387">
        <v>435</v>
      </c>
      <c r="AF28" s="389">
        <v>240</v>
      </c>
      <c r="AG28" s="390">
        <v>20</v>
      </c>
      <c r="AH28" s="391">
        <v>300</v>
      </c>
      <c r="AI28" s="392">
        <v>15</v>
      </c>
      <c r="AJ28" s="390">
        <v>35</v>
      </c>
      <c r="AK28" s="391">
        <v>525</v>
      </c>
      <c r="AL28" s="392">
        <v>105</v>
      </c>
      <c r="AM28" s="385">
        <v>55</v>
      </c>
      <c r="AN28" s="387">
        <v>825</v>
      </c>
      <c r="AO28" s="392">
        <v>120</v>
      </c>
      <c r="AP28" s="392"/>
      <c r="AQ28" s="392"/>
      <c r="AR28" s="390">
        <f t="shared" si="9"/>
        <v>55</v>
      </c>
      <c r="AS28" s="391">
        <v>19</v>
      </c>
      <c r="AT28" s="385">
        <v>285</v>
      </c>
      <c r="AU28" s="392">
        <v>15</v>
      </c>
      <c r="AV28" s="387">
        <v>28</v>
      </c>
      <c r="AW28" s="387">
        <v>7</v>
      </c>
      <c r="AX28" s="390">
        <v>35</v>
      </c>
      <c r="AY28" s="390">
        <v>525</v>
      </c>
      <c r="AZ28" s="392">
        <v>105</v>
      </c>
      <c r="BA28" s="385">
        <v>54</v>
      </c>
      <c r="BB28" s="385">
        <v>810</v>
      </c>
      <c r="BC28" s="392">
        <v>120</v>
      </c>
      <c r="BD28" s="392"/>
      <c r="BE28" s="392"/>
      <c r="BF28" s="390">
        <v>0</v>
      </c>
      <c r="BG28" s="390">
        <v>2</v>
      </c>
      <c r="BH28" s="387">
        <v>2</v>
      </c>
      <c r="BI28" s="393"/>
      <c r="BJ28" s="393"/>
      <c r="BK28" s="393"/>
      <c r="BL28" s="393"/>
      <c r="BM28" s="393"/>
      <c r="BN28" s="393"/>
      <c r="BO28" s="394"/>
      <c r="BP28" s="377"/>
      <c r="BQ28" s="395">
        <f t="shared" si="10"/>
        <v>97968</v>
      </c>
      <c r="BR28" s="395">
        <f t="shared" si="11"/>
        <v>46534.8</v>
      </c>
      <c r="BS28" s="395">
        <f t="shared" si="12"/>
        <v>32863.35</v>
      </c>
      <c r="BT28" s="395">
        <f t="shared" si="13"/>
        <v>70915.649999999994</v>
      </c>
      <c r="BU28" s="395">
        <f t="shared" si="14"/>
        <v>2396.5499999999997</v>
      </c>
      <c r="BV28" s="395">
        <f t="shared" si="15"/>
        <v>3432.52</v>
      </c>
      <c r="BW28" s="395">
        <f t="shared" si="16"/>
        <v>1491.36</v>
      </c>
      <c r="BX28" s="395">
        <f t="shared" si="17"/>
        <v>7612.8</v>
      </c>
      <c r="BY28" s="395">
        <f t="shared" si="18"/>
        <v>1187.55</v>
      </c>
      <c r="BZ28" s="395">
        <f t="shared" si="19"/>
        <v>702</v>
      </c>
      <c r="CA28" s="395">
        <f t="shared" si="20"/>
        <v>12333.749999999998</v>
      </c>
      <c r="CB28" s="395">
        <f t="shared" si="21"/>
        <v>1950</v>
      </c>
      <c r="CC28" s="399">
        <f t="shared" si="22"/>
        <v>279388.32999999996</v>
      </c>
    </row>
    <row r="29" spans="1:81" ht="15" x14ac:dyDescent="0.25">
      <c r="A29" s="231">
        <v>3301048</v>
      </c>
      <c r="B29" s="231">
        <v>1048</v>
      </c>
      <c r="C29" s="231" t="s">
        <v>202</v>
      </c>
      <c r="D29" s="385">
        <v>0</v>
      </c>
      <c r="E29" s="385">
        <v>33</v>
      </c>
      <c r="F29" s="385">
        <v>5</v>
      </c>
      <c r="G29" s="385">
        <v>90</v>
      </c>
      <c r="H29" s="385">
        <v>0</v>
      </c>
      <c r="I29" s="386">
        <v>38</v>
      </c>
      <c r="J29" s="386">
        <v>90</v>
      </c>
      <c r="K29" s="385">
        <v>29</v>
      </c>
      <c r="L29" s="385">
        <v>0</v>
      </c>
      <c r="M29" s="386">
        <v>29</v>
      </c>
      <c r="N29" s="387">
        <v>0</v>
      </c>
      <c r="O29" s="388">
        <v>495</v>
      </c>
      <c r="P29" s="385">
        <v>1350</v>
      </c>
      <c r="Q29" s="385">
        <v>0</v>
      </c>
      <c r="R29" s="388">
        <v>1350</v>
      </c>
      <c r="S29" s="387">
        <v>135</v>
      </c>
      <c r="T29" s="385">
        <v>630</v>
      </c>
      <c r="U29" s="385">
        <v>435</v>
      </c>
      <c r="V29" s="385">
        <v>0</v>
      </c>
      <c r="W29" s="388">
        <v>435</v>
      </c>
      <c r="X29" s="385">
        <v>87</v>
      </c>
      <c r="Y29" s="387">
        <v>1305</v>
      </c>
      <c r="Z29" s="389">
        <v>360</v>
      </c>
      <c r="AA29" s="385">
        <v>2</v>
      </c>
      <c r="AB29" s="387">
        <v>30</v>
      </c>
      <c r="AC29" s="389">
        <v>15</v>
      </c>
      <c r="AD29" s="385">
        <v>20</v>
      </c>
      <c r="AE29" s="387">
        <v>300</v>
      </c>
      <c r="AF29" s="389">
        <v>30</v>
      </c>
      <c r="AG29" s="390">
        <v>19</v>
      </c>
      <c r="AH29" s="391">
        <v>285</v>
      </c>
      <c r="AI29" s="392">
        <v>0</v>
      </c>
      <c r="AJ29" s="390">
        <v>35</v>
      </c>
      <c r="AK29" s="391">
        <v>525</v>
      </c>
      <c r="AL29" s="392">
        <v>90</v>
      </c>
      <c r="AM29" s="385">
        <v>54</v>
      </c>
      <c r="AN29" s="387">
        <v>810</v>
      </c>
      <c r="AO29" s="392">
        <v>90</v>
      </c>
      <c r="AP29" s="392"/>
      <c r="AQ29" s="392"/>
      <c r="AR29" s="390">
        <f t="shared" si="9"/>
        <v>54</v>
      </c>
      <c r="AS29" s="391">
        <v>1</v>
      </c>
      <c r="AT29" s="385">
        <v>15</v>
      </c>
      <c r="AU29" s="392">
        <v>0</v>
      </c>
      <c r="AV29" s="387">
        <v>3</v>
      </c>
      <c r="AW29" s="387">
        <v>4</v>
      </c>
      <c r="AX29" s="390">
        <v>7</v>
      </c>
      <c r="AY29" s="390">
        <v>105</v>
      </c>
      <c r="AZ29" s="392">
        <v>60</v>
      </c>
      <c r="BA29" s="385">
        <v>8</v>
      </c>
      <c r="BB29" s="385">
        <v>120</v>
      </c>
      <c r="BC29" s="392">
        <v>60</v>
      </c>
      <c r="BD29" s="392"/>
      <c r="BE29" s="392"/>
      <c r="BF29" s="390">
        <v>2</v>
      </c>
      <c r="BG29" s="390">
        <v>0</v>
      </c>
      <c r="BH29" s="387">
        <v>2</v>
      </c>
      <c r="BI29" s="393"/>
      <c r="BJ29" s="393"/>
      <c r="BK29" s="393"/>
      <c r="BL29" s="393"/>
      <c r="BM29" s="393"/>
      <c r="BN29" s="393"/>
      <c r="BO29" s="394"/>
      <c r="BP29" s="377"/>
      <c r="BQ29" s="395">
        <f t="shared" si="10"/>
        <v>110214</v>
      </c>
      <c r="BR29" s="395">
        <f t="shared" si="11"/>
        <v>35513.4</v>
      </c>
      <c r="BS29" s="395">
        <f t="shared" si="12"/>
        <v>57078.45</v>
      </c>
      <c r="BT29" s="395">
        <f t="shared" si="13"/>
        <v>15566.849999999999</v>
      </c>
      <c r="BU29" s="395">
        <f t="shared" si="14"/>
        <v>0</v>
      </c>
      <c r="BV29" s="395">
        <f t="shared" si="15"/>
        <v>298.48</v>
      </c>
      <c r="BW29" s="395">
        <f t="shared" si="16"/>
        <v>745.68</v>
      </c>
      <c r="BX29" s="395">
        <f t="shared" si="17"/>
        <v>13203.449999999999</v>
      </c>
      <c r="BY29" s="395">
        <f t="shared" si="18"/>
        <v>169.64999999999998</v>
      </c>
      <c r="BZ29" s="395">
        <f t="shared" si="19"/>
        <v>343.2</v>
      </c>
      <c r="CA29" s="395">
        <f t="shared" si="20"/>
        <v>12109.499999999998</v>
      </c>
      <c r="CB29" s="395">
        <f t="shared" si="21"/>
        <v>1950</v>
      </c>
      <c r="CC29" s="399">
        <f t="shared" si="22"/>
        <v>247192.66</v>
      </c>
    </row>
    <row r="30" spans="1:81" ht="15" x14ac:dyDescent="0.25">
      <c r="A30" s="231">
        <v>3301049</v>
      </c>
      <c r="B30" s="231">
        <v>1049</v>
      </c>
      <c r="C30" s="231" t="s">
        <v>203</v>
      </c>
      <c r="D30" s="385">
        <v>0</v>
      </c>
      <c r="E30" s="385">
        <v>34</v>
      </c>
      <c r="F30" s="385">
        <v>4</v>
      </c>
      <c r="G30" s="385">
        <v>65</v>
      </c>
      <c r="H30" s="385">
        <v>0</v>
      </c>
      <c r="I30" s="386">
        <v>38</v>
      </c>
      <c r="J30" s="386">
        <v>65</v>
      </c>
      <c r="K30" s="385">
        <v>11</v>
      </c>
      <c r="L30" s="385">
        <v>0</v>
      </c>
      <c r="M30" s="386">
        <v>11</v>
      </c>
      <c r="N30" s="387">
        <v>0</v>
      </c>
      <c r="O30" s="388">
        <v>510</v>
      </c>
      <c r="P30" s="385">
        <v>975</v>
      </c>
      <c r="Q30" s="385">
        <v>0</v>
      </c>
      <c r="R30" s="388">
        <v>975</v>
      </c>
      <c r="S30" s="387">
        <v>120</v>
      </c>
      <c r="T30" s="385">
        <v>630</v>
      </c>
      <c r="U30" s="385">
        <v>165</v>
      </c>
      <c r="V30" s="385">
        <v>0</v>
      </c>
      <c r="W30" s="388">
        <v>165</v>
      </c>
      <c r="X30" s="385">
        <v>47</v>
      </c>
      <c r="Y30" s="387">
        <v>705</v>
      </c>
      <c r="Z30" s="389">
        <v>75</v>
      </c>
      <c r="AA30" s="385">
        <v>1</v>
      </c>
      <c r="AB30" s="387">
        <v>15</v>
      </c>
      <c r="AC30" s="389">
        <v>0</v>
      </c>
      <c r="AD30" s="385">
        <v>25</v>
      </c>
      <c r="AE30" s="387">
        <v>375</v>
      </c>
      <c r="AF30" s="389">
        <v>60</v>
      </c>
      <c r="AG30" s="390">
        <v>28</v>
      </c>
      <c r="AH30" s="391">
        <v>420</v>
      </c>
      <c r="AI30" s="392">
        <v>15</v>
      </c>
      <c r="AJ30" s="390">
        <v>42</v>
      </c>
      <c r="AK30" s="391">
        <v>630</v>
      </c>
      <c r="AL30" s="392">
        <v>75</v>
      </c>
      <c r="AM30" s="385">
        <v>70</v>
      </c>
      <c r="AN30" s="387">
        <v>1050</v>
      </c>
      <c r="AO30" s="392">
        <v>90</v>
      </c>
      <c r="AP30" s="392"/>
      <c r="AQ30" s="392"/>
      <c r="AR30" s="390">
        <f t="shared" si="9"/>
        <v>70</v>
      </c>
      <c r="AS30" s="391">
        <v>2</v>
      </c>
      <c r="AT30" s="385">
        <v>30</v>
      </c>
      <c r="AU30" s="392">
        <v>15</v>
      </c>
      <c r="AV30" s="387">
        <v>17</v>
      </c>
      <c r="AW30" s="387">
        <v>5</v>
      </c>
      <c r="AX30" s="390">
        <v>22</v>
      </c>
      <c r="AY30" s="390">
        <v>330</v>
      </c>
      <c r="AZ30" s="392">
        <v>75</v>
      </c>
      <c r="BA30" s="385">
        <v>24</v>
      </c>
      <c r="BB30" s="385">
        <v>360</v>
      </c>
      <c r="BC30" s="392">
        <v>90</v>
      </c>
      <c r="BD30" s="392"/>
      <c r="BE30" s="392"/>
      <c r="BF30" s="390">
        <v>2</v>
      </c>
      <c r="BG30" s="390">
        <v>0</v>
      </c>
      <c r="BH30" s="387">
        <v>2</v>
      </c>
      <c r="BI30" s="393"/>
      <c r="BJ30" s="393">
        <f>120+90</f>
        <v>210</v>
      </c>
      <c r="BK30" s="393">
        <v>120</v>
      </c>
      <c r="BL30" s="393"/>
      <c r="BM30" s="393"/>
      <c r="BN30" s="393"/>
      <c r="BO30" s="394"/>
      <c r="BP30" s="377"/>
      <c r="BQ30" s="395">
        <f t="shared" si="10"/>
        <v>79599</v>
      </c>
      <c r="BR30" s="395">
        <f t="shared" si="11"/>
        <v>14789.4</v>
      </c>
      <c r="BS30" s="395">
        <f t="shared" si="12"/>
        <v>58808.099999999991</v>
      </c>
      <c r="BT30" s="395">
        <f t="shared" si="13"/>
        <v>13837.199999999999</v>
      </c>
      <c r="BU30" s="395">
        <f t="shared" si="14"/>
        <v>0</v>
      </c>
      <c r="BV30" s="395">
        <f t="shared" si="15"/>
        <v>1343.16</v>
      </c>
      <c r="BW30" s="395">
        <f t="shared" si="16"/>
        <v>1118.52</v>
      </c>
      <c r="BX30" s="395">
        <f t="shared" si="17"/>
        <v>6185.4</v>
      </c>
      <c r="BY30" s="395">
        <f t="shared" si="18"/>
        <v>56.55</v>
      </c>
      <c r="BZ30" s="395">
        <f t="shared" si="19"/>
        <v>452.40000000000003</v>
      </c>
      <c r="CA30" s="395">
        <f t="shared" si="20"/>
        <v>15817.499999999998</v>
      </c>
      <c r="CB30" s="395">
        <f t="shared" si="21"/>
        <v>1950</v>
      </c>
      <c r="CC30" s="399">
        <f t="shared" si="22"/>
        <v>193957.22999999998</v>
      </c>
    </row>
    <row r="31" spans="1:81" ht="15" x14ac:dyDescent="0.25">
      <c r="A31" s="231">
        <v>3301802</v>
      </c>
      <c r="B31" s="231">
        <v>1802</v>
      </c>
      <c r="C31" s="231" t="s">
        <v>204</v>
      </c>
      <c r="D31" s="385">
        <v>0</v>
      </c>
      <c r="E31" s="385">
        <v>18</v>
      </c>
      <c r="F31" s="385">
        <v>8</v>
      </c>
      <c r="G31" s="385">
        <v>43</v>
      </c>
      <c r="H31" s="385">
        <v>0</v>
      </c>
      <c r="I31" s="386">
        <v>26</v>
      </c>
      <c r="J31" s="386">
        <v>43</v>
      </c>
      <c r="K31" s="385">
        <v>13</v>
      </c>
      <c r="L31" s="385">
        <v>0</v>
      </c>
      <c r="M31" s="386">
        <v>13</v>
      </c>
      <c r="N31" s="387">
        <v>0</v>
      </c>
      <c r="O31" s="388">
        <v>270</v>
      </c>
      <c r="P31" s="385">
        <v>645</v>
      </c>
      <c r="Q31" s="385">
        <v>0</v>
      </c>
      <c r="R31" s="388">
        <v>645</v>
      </c>
      <c r="S31" s="387">
        <v>240</v>
      </c>
      <c r="T31" s="385">
        <v>510</v>
      </c>
      <c r="U31" s="385">
        <v>195</v>
      </c>
      <c r="V31" s="385">
        <v>0</v>
      </c>
      <c r="W31" s="388">
        <v>195</v>
      </c>
      <c r="X31" s="385">
        <v>19</v>
      </c>
      <c r="Y31" s="387">
        <v>285</v>
      </c>
      <c r="Z31" s="389">
        <v>30</v>
      </c>
      <c r="AA31" s="385">
        <v>28</v>
      </c>
      <c r="AB31" s="387">
        <v>420</v>
      </c>
      <c r="AC31" s="389">
        <v>165</v>
      </c>
      <c r="AD31" s="385">
        <v>8</v>
      </c>
      <c r="AE31" s="387">
        <v>120</v>
      </c>
      <c r="AF31" s="389">
        <v>30</v>
      </c>
      <c r="AG31" s="390">
        <v>15</v>
      </c>
      <c r="AH31" s="391">
        <v>225</v>
      </c>
      <c r="AI31" s="392">
        <v>15</v>
      </c>
      <c r="AJ31" s="390">
        <v>28</v>
      </c>
      <c r="AK31" s="391">
        <v>420</v>
      </c>
      <c r="AL31" s="392">
        <v>60</v>
      </c>
      <c r="AM31" s="385">
        <v>43</v>
      </c>
      <c r="AN31" s="387">
        <v>645</v>
      </c>
      <c r="AO31" s="392">
        <v>75</v>
      </c>
      <c r="AP31" s="392"/>
      <c r="AQ31" s="392"/>
      <c r="AR31" s="390">
        <f t="shared" si="9"/>
        <v>43</v>
      </c>
      <c r="AS31" s="391">
        <v>15</v>
      </c>
      <c r="AT31" s="385">
        <v>225</v>
      </c>
      <c r="AU31" s="392">
        <v>15</v>
      </c>
      <c r="AV31" s="387">
        <v>24</v>
      </c>
      <c r="AW31" s="387">
        <v>4</v>
      </c>
      <c r="AX31" s="390">
        <v>28</v>
      </c>
      <c r="AY31" s="390">
        <v>420</v>
      </c>
      <c r="AZ31" s="392">
        <v>60</v>
      </c>
      <c r="BA31" s="385">
        <v>43</v>
      </c>
      <c r="BB31" s="385">
        <v>645</v>
      </c>
      <c r="BC31" s="392">
        <v>75</v>
      </c>
      <c r="BD31" s="392"/>
      <c r="BE31" s="392"/>
      <c r="BF31" s="390">
        <v>2</v>
      </c>
      <c r="BG31" s="390">
        <v>2</v>
      </c>
      <c r="BH31" s="387">
        <v>4</v>
      </c>
      <c r="BI31" s="393">
        <f>540+90</f>
        <v>630</v>
      </c>
      <c r="BJ31" s="393">
        <v>150</v>
      </c>
      <c r="BK31" s="393"/>
      <c r="BL31" s="393"/>
      <c r="BM31" s="393"/>
      <c r="BN31" s="393"/>
      <c r="BO31" s="394"/>
      <c r="BP31" s="377"/>
      <c r="BQ31" s="395">
        <f t="shared" si="10"/>
        <v>52657.8</v>
      </c>
      <c r="BR31" s="395">
        <f t="shared" si="11"/>
        <v>16861.800000000003</v>
      </c>
      <c r="BS31" s="395">
        <f t="shared" si="12"/>
        <v>36721.799999999996</v>
      </c>
      <c r="BT31" s="395">
        <f t="shared" si="13"/>
        <v>27674.399999999998</v>
      </c>
      <c r="BU31" s="395">
        <f t="shared" si="14"/>
        <v>0</v>
      </c>
      <c r="BV31" s="395">
        <f t="shared" si="15"/>
        <v>2835.56</v>
      </c>
      <c r="BW31" s="395">
        <f t="shared" si="16"/>
        <v>932.1</v>
      </c>
      <c r="BX31" s="395">
        <f t="shared" si="17"/>
        <v>2497.9499999999998</v>
      </c>
      <c r="BY31" s="395">
        <f t="shared" si="18"/>
        <v>2205.4499999999998</v>
      </c>
      <c r="BZ31" s="395">
        <f t="shared" si="19"/>
        <v>156</v>
      </c>
      <c r="CA31" s="395">
        <f t="shared" si="20"/>
        <v>9642.75</v>
      </c>
      <c r="CB31" s="395">
        <f t="shared" si="21"/>
        <v>3900</v>
      </c>
      <c r="CC31" s="399">
        <f t="shared" si="22"/>
        <v>156085.61000000002</v>
      </c>
    </row>
    <row r="32" spans="1:81" ht="15" x14ac:dyDescent="0.25">
      <c r="A32" s="231">
        <v>3302003</v>
      </c>
      <c r="B32" s="231">
        <v>2003</v>
      </c>
      <c r="C32" s="231" t="s">
        <v>205</v>
      </c>
      <c r="D32" s="385">
        <v>0</v>
      </c>
      <c r="E32" s="385">
        <v>0</v>
      </c>
      <c r="F32" s="385">
        <v>0</v>
      </c>
      <c r="G32" s="385">
        <v>63</v>
      </c>
      <c r="H32" s="385">
        <v>0</v>
      </c>
      <c r="I32" s="386">
        <v>0</v>
      </c>
      <c r="J32" s="386">
        <v>63</v>
      </c>
      <c r="K32" s="385">
        <v>0</v>
      </c>
      <c r="L32" s="385">
        <v>0</v>
      </c>
      <c r="M32" s="386">
        <v>0</v>
      </c>
      <c r="N32" s="387">
        <v>0</v>
      </c>
      <c r="O32" s="388">
        <v>0</v>
      </c>
      <c r="P32" s="385">
        <v>945</v>
      </c>
      <c r="Q32" s="385">
        <v>0</v>
      </c>
      <c r="R32" s="388">
        <v>945</v>
      </c>
      <c r="S32" s="387">
        <v>0</v>
      </c>
      <c r="T32" s="385">
        <v>0</v>
      </c>
      <c r="U32" s="385">
        <v>0</v>
      </c>
      <c r="V32" s="385">
        <v>0</v>
      </c>
      <c r="W32" s="388">
        <v>0</v>
      </c>
      <c r="X32" s="385">
        <v>1</v>
      </c>
      <c r="Y32" s="387">
        <v>15</v>
      </c>
      <c r="Z32" s="389">
        <v>0</v>
      </c>
      <c r="AA32" s="385">
        <v>29</v>
      </c>
      <c r="AB32" s="387">
        <v>435</v>
      </c>
      <c r="AC32" s="389">
        <v>0</v>
      </c>
      <c r="AD32" s="385">
        <v>28</v>
      </c>
      <c r="AE32" s="387">
        <v>420</v>
      </c>
      <c r="AF32" s="389">
        <v>0</v>
      </c>
      <c r="AG32" s="390">
        <v>0</v>
      </c>
      <c r="AH32" s="391">
        <v>0</v>
      </c>
      <c r="AI32" s="392">
        <v>0</v>
      </c>
      <c r="AJ32" s="390">
        <v>17</v>
      </c>
      <c r="AK32" s="391">
        <v>255</v>
      </c>
      <c r="AL32" s="392">
        <v>0</v>
      </c>
      <c r="AM32" s="385">
        <v>17</v>
      </c>
      <c r="AN32" s="387">
        <v>255</v>
      </c>
      <c r="AO32" s="392">
        <v>0</v>
      </c>
      <c r="AP32" s="392"/>
      <c r="AQ32" s="392"/>
      <c r="AR32" s="390">
        <f t="shared" si="9"/>
        <v>17</v>
      </c>
      <c r="AS32" s="391">
        <v>0</v>
      </c>
      <c r="AT32" s="385">
        <v>0</v>
      </c>
      <c r="AU32" s="392">
        <v>0</v>
      </c>
      <c r="AV32" s="387">
        <v>17</v>
      </c>
      <c r="AW32" s="387">
        <v>0</v>
      </c>
      <c r="AX32" s="390">
        <v>17</v>
      </c>
      <c r="AY32" s="390">
        <v>255</v>
      </c>
      <c r="AZ32" s="392">
        <v>0</v>
      </c>
      <c r="BA32" s="385">
        <v>17</v>
      </c>
      <c r="BB32" s="385">
        <v>255</v>
      </c>
      <c r="BC32" s="392">
        <v>0</v>
      </c>
      <c r="BD32" s="392"/>
      <c r="BE32" s="392"/>
      <c r="BF32" s="390">
        <v>0</v>
      </c>
      <c r="BG32" s="390">
        <v>0</v>
      </c>
      <c r="BH32" s="387">
        <v>0</v>
      </c>
      <c r="BI32" s="393"/>
      <c r="BJ32" s="393"/>
      <c r="BK32" s="393"/>
      <c r="BL32" s="393"/>
      <c r="BM32" s="393"/>
      <c r="BN32" s="393"/>
      <c r="BO32" s="394"/>
      <c r="BP32" s="377"/>
      <c r="BQ32" s="395">
        <f t="shared" si="10"/>
        <v>77149.8</v>
      </c>
      <c r="BR32" s="395">
        <f t="shared" si="11"/>
        <v>0</v>
      </c>
      <c r="BS32" s="395">
        <f t="shared" si="12"/>
        <v>0</v>
      </c>
      <c r="BT32" s="395">
        <f t="shared" si="13"/>
        <v>0</v>
      </c>
      <c r="BU32" s="395">
        <f t="shared" si="14"/>
        <v>0</v>
      </c>
      <c r="BV32" s="395">
        <f t="shared" si="15"/>
        <v>1268.54</v>
      </c>
      <c r="BW32" s="395">
        <f t="shared" si="16"/>
        <v>0</v>
      </c>
      <c r="BX32" s="395">
        <f t="shared" si="17"/>
        <v>118.95</v>
      </c>
      <c r="BY32" s="395">
        <f t="shared" si="18"/>
        <v>1639.9499999999998</v>
      </c>
      <c r="BZ32" s="395">
        <f t="shared" si="19"/>
        <v>436.8</v>
      </c>
      <c r="CA32" s="395">
        <f t="shared" si="20"/>
        <v>3812.2499999999995</v>
      </c>
      <c r="CB32" s="395">
        <f t="shared" si="21"/>
        <v>0</v>
      </c>
      <c r="CC32" s="399">
        <f t="shared" si="22"/>
        <v>84426.29</v>
      </c>
    </row>
    <row r="33" spans="1:81" ht="15" x14ac:dyDescent="0.25">
      <c r="A33" s="231">
        <v>3302005</v>
      </c>
      <c r="B33" s="231">
        <v>2005</v>
      </c>
      <c r="C33" s="231" t="s">
        <v>207</v>
      </c>
      <c r="D33" s="385">
        <v>0</v>
      </c>
      <c r="E33" s="385">
        <v>0</v>
      </c>
      <c r="F33" s="385">
        <v>0</v>
      </c>
      <c r="G33" s="385">
        <v>21</v>
      </c>
      <c r="H33" s="385">
        <v>0</v>
      </c>
      <c r="I33" s="386">
        <v>0</v>
      </c>
      <c r="J33" s="386">
        <v>21</v>
      </c>
      <c r="K33" s="385">
        <v>6</v>
      </c>
      <c r="L33" s="385">
        <v>0</v>
      </c>
      <c r="M33" s="386">
        <v>6</v>
      </c>
      <c r="N33" s="387">
        <v>0</v>
      </c>
      <c r="O33" s="388">
        <v>0</v>
      </c>
      <c r="P33" s="385">
        <v>315</v>
      </c>
      <c r="Q33" s="385">
        <v>0</v>
      </c>
      <c r="R33" s="388">
        <v>315</v>
      </c>
      <c r="S33" s="387">
        <v>0</v>
      </c>
      <c r="T33" s="385">
        <v>0</v>
      </c>
      <c r="U33" s="385">
        <v>16.5</v>
      </c>
      <c r="V33" s="385">
        <v>0</v>
      </c>
      <c r="W33" s="388">
        <v>16.5</v>
      </c>
      <c r="X33" s="385">
        <v>2</v>
      </c>
      <c r="Y33" s="387">
        <v>30</v>
      </c>
      <c r="Z33" s="389">
        <v>0</v>
      </c>
      <c r="AA33" s="385">
        <v>1</v>
      </c>
      <c r="AB33" s="387">
        <v>15</v>
      </c>
      <c r="AC33" s="389">
        <v>0</v>
      </c>
      <c r="AD33" s="385">
        <v>0</v>
      </c>
      <c r="AE33" s="387">
        <v>0</v>
      </c>
      <c r="AF33" s="389">
        <v>0</v>
      </c>
      <c r="AG33" s="390">
        <v>0</v>
      </c>
      <c r="AH33" s="391">
        <v>0</v>
      </c>
      <c r="AI33" s="392">
        <v>0</v>
      </c>
      <c r="AJ33" s="390">
        <v>5</v>
      </c>
      <c r="AK33" s="391">
        <v>75</v>
      </c>
      <c r="AL33" s="392">
        <v>0</v>
      </c>
      <c r="AM33" s="385">
        <v>5</v>
      </c>
      <c r="AN33" s="387">
        <v>75</v>
      </c>
      <c r="AO33" s="392">
        <v>0</v>
      </c>
      <c r="AP33" s="392"/>
      <c r="AQ33" s="392">
        <v>1</v>
      </c>
      <c r="AR33" s="390">
        <f t="shared" si="9"/>
        <v>6</v>
      </c>
      <c r="AS33" s="391">
        <v>0</v>
      </c>
      <c r="AT33" s="385">
        <v>0</v>
      </c>
      <c r="AU33" s="392">
        <v>0</v>
      </c>
      <c r="AV33" s="387">
        <v>5</v>
      </c>
      <c r="AW33" s="387">
        <v>0</v>
      </c>
      <c r="AX33" s="390">
        <v>5</v>
      </c>
      <c r="AY33" s="390">
        <v>75</v>
      </c>
      <c r="AZ33" s="392">
        <v>0</v>
      </c>
      <c r="BA33" s="385">
        <v>5</v>
      </c>
      <c r="BB33" s="385">
        <v>75</v>
      </c>
      <c r="BC33" s="392">
        <v>0</v>
      </c>
      <c r="BD33" s="392"/>
      <c r="BE33" s="392"/>
      <c r="BF33" s="390">
        <v>0</v>
      </c>
      <c r="BG33" s="390">
        <v>0</v>
      </c>
      <c r="BH33" s="387">
        <v>0</v>
      </c>
      <c r="BI33" s="393"/>
      <c r="BJ33" s="393"/>
      <c r="BK33" s="393"/>
      <c r="BL33" s="393"/>
      <c r="BM33" s="393"/>
      <c r="BN33" s="393"/>
      <c r="BO33" s="394"/>
      <c r="BP33" s="377"/>
      <c r="BQ33" s="395">
        <f t="shared" si="10"/>
        <v>25716.600000000002</v>
      </c>
      <c r="BR33" s="395">
        <f t="shared" si="11"/>
        <v>1347.06</v>
      </c>
      <c r="BS33" s="395">
        <f t="shared" si="12"/>
        <v>0</v>
      </c>
      <c r="BT33" s="395">
        <f t="shared" si="13"/>
        <v>0</v>
      </c>
      <c r="BU33" s="395">
        <f t="shared" si="14"/>
        <v>0</v>
      </c>
      <c r="BV33" s="395">
        <f t="shared" si="15"/>
        <v>373.1</v>
      </c>
      <c r="BW33" s="395">
        <f t="shared" si="16"/>
        <v>0</v>
      </c>
      <c r="BX33" s="395">
        <f t="shared" si="17"/>
        <v>237.9</v>
      </c>
      <c r="BY33" s="395">
        <f t="shared" si="18"/>
        <v>56.55</v>
      </c>
      <c r="BZ33" s="395">
        <f t="shared" si="19"/>
        <v>0</v>
      </c>
      <c r="CA33" s="395">
        <f t="shared" si="20"/>
        <v>1121.25</v>
      </c>
      <c r="CB33" s="395">
        <f t="shared" si="21"/>
        <v>0</v>
      </c>
      <c r="CC33" s="399">
        <f t="shared" si="22"/>
        <v>28852.460000000003</v>
      </c>
    </row>
    <row r="34" spans="1:81" ht="15" x14ac:dyDescent="0.25">
      <c r="A34" s="231">
        <v>3301019</v>
      </c>
      <c r="B34" s="231">
        <v>1019</v>
      </c>
      <c r="C34" s="231" t="s">
        <v>192</v>
      </c>
      <c r="D34" s="385">
        <v>0</v>
      </c>
      <c r="E34" s="385">
        <v>12</v>
      </c>
      <c r="F34" s="385">
        <v>0</v>
      </c>
      <c r="G34" s="385">
        <v>32</v>
      </c>
      <c r="H34" s="385">
        <v>0</v>
      </c>
      <c r="I34" s="386">
        <v>0</v>
      </c>
      <c r="J34" s="386">
        <v>32</v>
      </c>
      <c r="K34" s="385">
        <v>4</v>
      </c>
      <c r="L34" s="385">
        <v>0</v>
      </c>
      <c r="M34" s="386">
        <v>4</v>
      </c>
      <c r="N34" s="387">
        <v>0</v>
      </c>
      <c r="O34" s="388">
        <v>0</v>
      </c>
      <c r="P34" s="385">
        <v>480</v>
      </c>
      <c r="Q34" s="385">
        <v>0</v>
      </c>
      <c r="R34" s="388">
        <v>480</v>
      </c>
      <c r="S34" s="387">
        <v>0</v>
      </c>
      <c r="T34" s="385">
        <v>0</v>
      </c>
      <c r="U34" s="385">
        <v>60</v>
      </c>
      <c r="V34" s="385">
        <v>0</v>
      </c>
      <c r="W34" s="388">
        <v>60</v>
      </c>
      <c r="X34" s="385">
        <v>6</v>
      </c>
      <c r="Y34" s="387">
        <v>90</v>
      </c>
      <c r="Z34" s="389">
        <v>15</v>
      </c>
      <c r="AA34" s="385">
        <v>0</v>
      </c>
      <c r="AB34" s="387">
        <v>0</v>
      </c>
      <c r="AC34" s="389">
        <v>0</v>
      </c>
      <c r="AD34" s="385">
        <v>21</v>
      </c>
      <c r="AE34" s="387">
        <v>315</v>
      </c>
      <c r="AF34" s="389">
        <v>30</v>
      </c>
      <c r="AG34" s="390">
        <v>0</v>
      </c>
      <c r="AH34" s="391">
        <v>0</v>
      </c>
      <c r="AI34" s="392">
        <v>0</v>
      </c>
      <c r="AJ34" s="390">
        <v>5</v>
      </c>
      <c r="AK34" s="391">
        <v>75</v>
      </c>
      <c r="AL34" s="392">
        <v>15</v>
      </c>
      <c r="AM34" s="385">
        <v>5</v>
      </c>
      <c r="AN34" s="387">
        <v>75</v>
      </c>
      <c r="AO34" s="392">
        <v>15</v>
      </c>
      <c r="AP34" s="392"/>
      <c r="AQ34" s="392"/>
      <c r="AR34" s="390">
        <f t="shared" si="9"/>
        <v>5</v>
      </c>
      <c r="AS34" s="391">
        <v>0</v>
      </c>
      <c r="AT34" s="385">
        <v>0</v>
      </c>
      <c r="AU34" s="392">
        <v>0</v>
      </c>
      <c r="AV34" s="387">
        <v>0</v>
      </c>
      <c r="AW34" s="387">
        <v>1</v>
      </c>
      <c r="AX34" s="390">
        <v>1</v>
      </c>
      <c r="AY34" s="390">
        <v>15</v>
      </c>
      <c r="AZ34" s="392">
        <v>15</v>
      </c>
      <c r="BA34" s="385">
        <v>1</v>
      </c>
      <c r="BB34" s="385">
        <v>15</v>
      </c>
      <c r="BC34" s="392">
        <v>15</v>
      </c>
      <c r="BD34" s="392"/>
      <c r="BE34" s="392"/>
      <c r="BF34" s="390">
        <v>0</v>
      </c>
      <c r="BG34" s="390">
        <v>0</v>
      </c>
      <c r="BH34" s="387">
        <v>0</v>
      </c>
      <c r="BI34" s="393"/>
      <c r="BJ34" s="393"/>
      <c r="BK34" s="393"/>
      <c r="BL34" s="393"/>
      <c r="BM34" s="393"/>
      <c r="BN34" s="393"/>
      <c r="BO34" s="394"/>
      <c r="BP34" s="377"/>
      <c r="BQ34" s="395">
        <f t="shared" si="10"/>
        <v>39187.200000000004</v>
      </c>
      <c r="BR34" s="395">
        <f t="shared" si="11"/>
        <v>4898.4000000000005</v>
      </c>
      <c r="BS34" s="395">
        <f t="shared" si="12"/>
        <v>0</v>
      </c>
      <c r="BT34" s="395">
        <f t="shared" si="13"/>
        <v>0</v>
      </c>
      <c r="BU34" s="395">
        <f t="shared" si="14"/>
        <v>0</v>
      </c>
      <c r="BV34" s="395">
        <f t="shared" si="15"/>
        <v>0</v>
      </c>
      <c r="BW34" s="395">
        <f t="shared" si="16"/>
        <v>186.42</v>
      </c>
      <c r="BX34" s="395">
        <f t="shared" si="17"/>
        <v>832.65</v>
      </c>
      <c r="BY34" s="395">
        <f t="shared" si="18"/>
        <v>0</v>
      </c>
      <c r="BZ34" s="395">
        <f t="shared" si="19"/>
        <v>358.8</v>
      </c>
      <c r="CA34" s="395">
        <f t="shared" si="20"/>
        <v>1121.25</v>
      </c>
      <c r="CB34" s="395">
        <f t="shared" si="21"/>
        <v>0</v>
      </c>
      <c r="CC34" s="399">
        <f t="shared" si="22"/>
        <v>46584.720000000008</v>
      </c>
    </row>
    <row r="35" spans="1:81" ht="15" x14ac:dyDescent="0.25">
      <c r="A35" s="231">
        <v>3302011</v>
      </c>
      <c r="B35" s="231">
        <v>2011</v>
      </c>
      <c r="C35" s="231" t="s">
        <v>209</v>
      </c>
      <c r="D35" s="385">
        <v>0</v>
      </c>
      <c r="E35" s="385">
        <v>0</v>
      </c>
      <c r="F35" s="385">
        <v>0</v>
      </c>
      <c r="G35" s="385">
        <v>38</v>
      </c>
      <c r="H35" s="385">
        <v>0</v>
      </c>
      <c r="I35" s="386">
        <v>0</v>
      </c>
      <c r="J35" s="386">
        <v>38</v>
      </c>
      <c r="K35" s="385">
        <v>0</v>
      </c>
      <c r="L35" s="385">
        <v>0</v>
      </c>
      <c r="M35" s="386">
        <v>0</v>
      </c>
      <c r="N35" s="387">
        <v>0</v>
      </c>
      <c r="O35" s="388">
        <v>0</v>
      </c>
      <c r="P35" s="385">
        <v>570</v>
      </c>
      <c r="Q35" s="385">
        <v>0</v>
      </c>
      <c r="R35" s="388">
        <v>570</v>
      </c>
      <c r="S35" s="387">
        <v>0</v>
      </c>
      <c r="T35" s="385">
        <v>0</v>
      </c>
      <c r="U35" s="385">
        <v>0</v>
      </c>
      <c r="V35" s="385">
        <v>0</v>
      </c>
      <c r="W35" s="388">
        <v>0</v>
      </c>
      <c r="X35" s="385">
        <v>7</v>
      </c>
      <c r="Y35" s="387">
        <v>105</v>
      </c>
      <c r="Z35" s="389">
        <v>0</v>
      </c>
      <c r="AA35" s="385">
        <v>0</v>
      </c>
      <c r="AB35" s="387">
        <v>0</v>
      </c>
      <c r="AC35" s="389">
        <v>0</v>
      </c>
      <c r="AD35" s="385">
        <v>3</v>
      </c>
      <c r="AE35" s="387">
        <v>45</v>
      </c>
      <c r="AF35" s="389">
        <v>0</v>
      </c>
      <c r="AG35" s="390">
        <v>0</v>
      </c>
      <c r="AH35" s="391">
        <v>0</v>
      </c>
      <c r="AI35" s="392">
        <v>0</v>
      </c>
      <c r="AJ35" s="390">
        <v>7</v>
      </c>
      <c r="AK35" s="391">
        <v>105</v>
      </c>
      <c r="AL35" s="392">
        <v>0</v>
      </c>
      <c r="AM35" s="385">
        <v>7</v>
      </c>
      <c r="AN35" s="387">
        <v>105</v>
      </c>
      <c r="AO35" s="392">
        <v>0</v>
      </c>
      <c r="AP35" s="392"/>
      <c r="AQ35" s="392"/>
      <c r="AR35" s="390">
        <f t="shared" si="9"/>
        <v>7</v>
      </c>
      <c r="AS35" s="391">
        <v>0</v>
      </c>
      <c r="AT35" s="385">
        <v>0</v>
      </c>
      <c r="AU35" s="392">
        <v>0</v>
      </c>
      <c r="AV35" s="387">
        <v>0</v>
      </c>
      <c r="AW35" s="387">
        <v>0</v>
      </c>
      <c r="AX35" s="390">
        <v>0</v>
      </c>
      <c r="AY35" s="390">
        <v>0</v>
      </c>
      <c r="AZ35" s="392">
        <v>0</v>
      </c>
      <c r="BA35" s="385">
        <v>0</v>
      </c>
      <c r="BB35" s="385">
        <v>0</v>
      </c>
      <c r="BC35" s="392">
        <v>0</v>
      </c>
      <c r="BD35" s="392"/>
      <c r="BE35" s="392"/>
      <c r="BF35" s="390">
        <v>0</v>
      </c>
      <c r="BG35" s="390">
        <v>0</v>
      </c>
      <c r="BH35" s="387">
        <v>0</v>
      </c>
      <c r="BI35" s="393"/>
      <c r="BJ35" s="393"/>
      <c r="BK35" s="393"/>
      <c r="BL35" s="393"/>
      <c r="BM35" s="393"/>
      <c r="BN35" s="393"/>
      <c r="BO35" s="394"/>
      <c r="BP35" s="377"/>
      <c r="BQ35" s="395">
        <f t="shared" si="10"/>
        <v>46534.8</v>
      </c>
      <c r="BR35" s="395">
        <f t="shared" si="11"/>
        <v>0</v>
      </c>
      <c r="BS35" s="395">
        <f t="shared" si="12"/>
        <v>0</v>
      </c>
      <c r="BT35" s="395">
        <f t="shared" si="13"/>
        <v>0</v>
      </c>
      <c r="BU35" s="395">
        <f t="shared" si="14"/>
        <v>0</v>
      </c>
      <c r="BV35" s="395">
        <f t="shared" si="15"/>
        <v>0</v>
      </c>
      <c r="BW35" s="395">
        <f t="shared" si="16"/>
        <v>0</v>
      </c>
      <c r="BX35" s="395">
        <f t="shared" si="17"/>
        <v>832.65</v>
      </c>
      <c r="BY35" s="395">
        <f t="shared" si="18"/>
        <v>0</v>
      </c>
      <c r="BZ35" s="395">
        <f t="shared" si="19"/>
        <v>46.800000000000004</v>
      </c>
      <c r="CA35" s="395">
        <f t="shared" si="20"/>
        <v>1569.7499999999998</v>
      </c>
      <c r="CB35" s="395">
        <f t="shared" si="21"/>
        <v>0</v>
      </c>
      <c r="CC35" s="399">
        <f t="shared" si="22"/>
        <v>48984.000000000007</v>
      </c>
    </row>
    <row r="36" spans="1:81" ht="15" x14ac:dyDescent="0.25">
      <c r="A36" s="231">
        <v>3302014</v>
      </c>
      <c r="B36" s="231">
        <v>2014</v>
      </c>
      <c r="C36" s="231" t="s">
        <v>210</v>
      </c>
      <c r="D36" s="385">
        <v>0</v>
      </c>
      <c r="E36" s="385">
        <v>0</v>
      </c>
      <c r="F36" s="385">
        <v>0</v>
      </c>
      <c r="G36" s="385">
        <v>33</v>
      </c>
      <c r="H36" s="385">
        <v>0</v>
      </c>
      <c r="I36" s="386">
        <v>0</v>
      </c>
      <c r="J36" s="386">
        <v>33</v>
      </c>
      <c r="K36" s="385">
        <v>7</v>
      </c>
      <c r="L36" s="385">
        <v>0</v>
      </c>
      <c r="M36" s="386">
        <v>7</v>
      </c>
      <c r="N36" s="387">
        <v>0</v>
      </c>
      <c r="O36" s="388">
        <v>0</v>
      </c>
      <c r="P36" s="385">
        <v>495</v>
      </c>
      <c r="Q36" s="385">
        <v>0</v>
      </c>
      <c r="R36" s="388">
        <v>495</v>
      </c>
      <c r="S36" s="387">
        <v>0</v>
      </c>
      <c r="T36" s="385">
        <v>0</v>
      </c>
      <c r="U36" s="385">
        <v>105</v>
      </c>
      <c r="V36" s="385">
        <v>0</v>
      </c>
      <c r="W36" s="388">
        <v>105</v>
      </c>
      <c r="X36" s="385">
        <v>2</v>
      </c>
      <c r="Y36" s="387">
        <v>30</v>
      </c>
      <c r="Z36" s="389">
        <v>0</v>
      </c>
      <c r="AA36" s="385">
        <v>21</v>
      </c>
      <c r="AB36" s="387">
        <v>315</v>
      </c>
      <c r="AC36" s="389">
        <v>75</v>
      </c>
      <c r="AD36" s="385">
        <v>0</v>
      </c>
      <c r="AE36" s="387">
        <v>0</v>
      </c>
      <c r="AF36" s="389">
        <v>0</v>
      </c>
      <c r="AG36" s="390">
        <v>0</v>
      </c>
      <c r="AH36" s="391">
        <v>0</v>
      </c>
      <c r="AI36" s="392">
        <v>0</v>
      </c>
      <c r="AJ36" s="390">
        <v>15</v>
      </c>
      <c r="AK36" s="391">
        <v>225</v>
      </c>
      <c r="AL36" s="392">
        <v>45</v>
      </c>
      <c r="AM36" s="385">
        <v>15</v>
      </c>
      <c r="AN36" s="387">
        <v>225</v>
      </c>
      <c r="AO36" s="392">
        <v>45</v>
      </c>
      <c r="AP36" s="392"/>
      <c r="AQ36" s="392"/>
      <c r="AR36" s="390">
        <f t="shared" si="9"/>
        <v>15</v>
      </c>
      <c r="AS36" s="391">
        <v>0</v>
      </c>
      <c r="AT36" s="385">
        <v>0</v>
      </c>
      <c r="AU36" s="392">
        <v>0</v>
      </c>
      <c r="AV36" s="387">
        <v>12</v>
      </c>
      <c r="AW36" s="387">
        <v>3</v>
      </c>
      <c r="AX36" s="390">
        <v>15</v>
      </c>
      <c r="AY36" s="390">
        <v>225</v>
      </c>
      <c r="AZ36" s="392">
        <v>45</v>
      </c>
      <c r="BA36" s="385">
        <v>15</v>
      </c>
      <c r="BB36" s="385">
        <v>225</v>
      </c>
      <c r="BC36" s="392">
        <v>45</v>
      </c>
      <c r="BD36" s="392"/>
      <c r="BE36" s="392"/>
      <c r="BF36" s="390">
        <v>0</v>
      </c>
      <c r="BG36" s="390">
        <v>0</v>
      </c>
      <c r="BH36" s="387">
        <v>0</v>
      </c>
      <c r="BI36" s="393"/>
      <c r="BJ36" s="393"/>
      <c r="BK36" s="393"/>
      <c r="BL36" s="393"/>
      <c r="BM36" s="393"/>
      <c r="BN36" s="393"/>
      <c r="BO36" s="394"/>
      <c r="BP36" s="377"/>
      <c r="BQ36" s="395">
        <f t="shared" si="10"/>
        <v>40411.800000000003</v>
      </c>
      <c r="BR36" s="395">
        <f t="shared" si="11"/>
        <v>8572.2000000000007</v>
      </c>
      <c r="BS36" s="395">
        <f t="shared" si="12"/>
        <v>0</v>
      </c>
      <c r="BT36" s="395">
        <f t="shared" si="13"/>
        <v>0</v>
      </c>
      <c r="BU36" s="395">
        <f t="shared" si="14"/>
        <v>0</v>
      </c>
      <c r="BV36" s="395">
        <f t="shared" si="15"/>
        <v>895.44</v>
      </c>
      <c r="BW36" s="395">
        <f t="shared" si="16"/>
        <v>559.26</v>
      </c>
      <c r="BX36" s="395">
        <f t="shared" si="17"/>
        <v>237.9</v>
      </c>
      <c r="BY36" s="395">
        <f t="shared" si="18"/>
        <v>1470.3</v>
      </c>
      <c r="BZ36" s="395">
        <f t="shared" si="19"/>
        <v>0</v>
      </c>
      <c r="CA36" s="395">
        <f t="shared" si="20"/>
        <v>3363.7499999999995</v>
      </c>
      <c r="CB36" s="395">
        <f t="shared" si="21"/>
        <v>0</v>
      </c>
      <c r="CC36" s="399">
        <f t="shared" si="22"/>
        <v>55510.650000000009</v>
      </c>
    </row>
    <row r="37" spans="1:81" ht="15" x14ac:dyDescent="0.25">
      <c r="A37" s="231">
        <v>3302015</v>
      </c>
      <c r="B37" s="231">
        <v>2015</v>
      </c>
      <c r="C37" s="231" t="s">
        <v>211</v>
      </c>
      <c r="D37" s="385">
        <v>0</v>
      </c>
      <c r="E37" s="385">
        <v>0</v>
      </c>
      <c r="F37" s="385">
        <v>0</v>
      </c>
      <c r="G37" s="385">
        <v>28</v>
      </c>
      <c r="H37" s="385">
        <v>0</v>
      </c>
      <c r="I37" s="386">
        <v>0</v>
      </c>
      <c r="J37" s="386">
        <v>28</v>
      </c>
      <c r="K37" s="385">
        <v>0</v>
      </c>
      <c r="L37" s="385">
        <v>0</v>
      </c>
      <c r="M37" s="386">
        <v>0</v>
      </c>
      <c r="N37" s="387">
        <v>0</v>
      </c>
      <c r="O37" s="388">
        <v>0</v>
      </c>
      <c r="P37" s="385">
        <v>420</v>
      </c>
      <c r="Q37" s="385">
        <v>0</v>
      </c>
      <c r="R37" s="388">
        <v>420</v>
      </c>
      <c r="S37" s="387">
        <v>0</v>
      </c>
      <c r="T37" s="385">
        <v>0</v>
      </c>
      <c r="U37" s="385">
        <v>0</v>
      </c>
      <c r="V37" s="385">
        <v>0</v>
      </c>
      <c r="W37" s="388">
        <v>0</v>
      </c>
      <c r="X37" s="385">
        <v>9</v>
      </c>
      <c r="Y37" s="387">
        <v>135</v>
      </c>
      <c r="Z37" s="389">
        <v>0</v>
      </c>
      <c r="AA37" s="385">
        <v>5</v>
      </c>
      <c r="AB37" s="387">
        <v>75</v>
      </c>
      <c r="AC37" s="389">
        <v>0</v>
      </c>
      <c r="AD37" s="385">
        <v>14</v>
      </c>
      <c r="AE37" s="387">
        <v>210</v>
      </c>
      <c r="AF37" s="389">
        <v>0</v>
      </c>
      <c r="AG37" s="390">
        <v>0</v>
      </c>
      <c r="AH37" s="391">
        <v>0</v>
      </c>
      <c r="AI37" s="392">
        <v>0</v>
      </c>
      <c r="AJ37" s="390">
        <v>10</v>
      </c>
      <c r="AK37" s="391">
        <v>150</v>
      </c>
      <c r="AL37" s="392">
        <v>0</v>
      </c>
      <c r="AM37" s="385">
        <v>10</v>
      </c>
      <c r="AN37" s="387">
        <v>150</v>
      </c>
      <c r="AO37" s="392">
        <v>0</v>
      </c>
      <c r="AP37" s="392"/>
      <c r="AQ37" s="392"/>
      <c r="AR37" s="390">
        <f t="shared" si="9"/>
        <v>10</v>
      </c>
      <c r="AS37" s="391">
        <v>0</v>
      </c>
      <c r="AT37" s="385">
        <v>0</v>
      </c>
      <c r="AU37" s="392">
        <v>0</v>
      </c>
      <c r="AV37" s="387">
        <v>10</v>
      </c>
      <c r="AW37" s="387">
        <v>0</v>
      </c>
      <c r="AX37" s="390">
        <v>10</v>
      </c>
      <c r="AY37" s="390">
        <v>150</v>
      </c>
      <c r="AZ37" s="392">
        <v>0</v>
      </c>
      <c r="BA37" s="385">
        <v>10</v>
      </c>
      <c r="BB37" s="385">
        <v>150</v>
      </c>
      <c r="BC37" s="392">
        <v>0</v>
      </c>
      <c r="BD37" s="392"/>
      <c r="BE37" s="392"/>
      <c r="BF37" s="390">
        <v>0</v>
      </c>
      <c r="BG37" s="390">
        <v>0</v>
      </c>
      <c r="BH37" s="387">
        <v>0</v>
      </c>
      <c r="BI37" s="393"/>
      <c r="BJ37" s="393"/>
      <c r="BK37" s="393"/>
      <c r="BL37" s="393"/>
      <c r="BM37" s="393"/>
      <c r="BN37" s="393"/>
      <c r="BO37" s="394"/>
      <c r="BP37" s="377"/>
      <c r="BQ37" s="395">
        <f t="shared" si="10"/>
        <v>34288.800000000003</v>
      </c>
      <c r="BR37" s="395">
        <f t="shared" si="11"/>
        <v>0</v>
      </c>
      <c r="BS37" s="395">
        <f t="shared" si="12"/>
        <v>0</v>
      </c>
      <c r="BT37" s="395">
        <f t="shared" si="13"/>
        <v>0</v>
      </c>
      <c r="BU37" s="395">
        <f t="shared" si="14"/>
        <v>0</v>
      </c>
      <c r="BV37" s="395">
        <f t="shared" si="15"/>
        <v>746.2</v>
      </c>
      <c r="BW37" s="395">
        <f t="shared" si="16"/>
        <v>0</v>
      </c>
      <c r="BX37" s="395">
        <f t="shared" si="17"/>
        <v>1070.55</v>
      </c>
      <c r="BY37" s="395">
        <f t="shared" si="18"/>
        <v>282.75</v>
      </c>
      <c r="BZ37" s="395">
        <f t="shared" si="19"/>
        <v>218.4</v>
      </c>
      <c r="CA37" s="395">
        <f t="shared" si="20"/>
        <v>2242.5</v>
      </c>
      <c r="CB37" s="395">
        <f t="shared" si="21"/>
        <v>0</v>
      </c>
      <c r="CC37" s="399">
        <f t="shared" si="22"/>
        <v>38849.200000000004</v>
      </c>
    </row>
    <row r="38" spans="1:81" ht="15" x14ac:dyDescent="0.25">
      <c r="A38" s="231">
        <v>3302018</v>
      </c>
      <c r="B38" s="231">
        <v>2018</v>
      </c>
      <c r="C38" s="231" t="s">
        <v>212</v>
      </c>
      <c r="D38" s="385">
        <v>0</v>
      </c>
      <c r="E38" s="385">
        <v>18</v>
      </c>
      <c r="F38" s="385">
        <v>0</v>
      </c>
      <c r="G38" s="385">
        <v>30</v>
      </c>
      <c r="H38" s="385">
        <v>0</v>
      </c>
      <c r="I38" s="386">
        <v>18</v>
      </c>
      <c r="J38" s="386">
        <v>30</v>
      </c>
      <c r="K38" s="385">
        <v>3</v>
      </c>
      <c r="L38" s="385">
        <v>0</v>
      </c>
      <c r="M38" s="386">
        <v>3</v>
      </c>
      <c r="N38" s="387">
        <v>0</v>
      </c>
      <c r="O38" s="388">
        <v>270</v>
      </c>
      <c r="P38" s="385">
        <v>450</v>
      </c>
      <c r="Q38" s="385">
        <v>0</v>
      </c>
      <c r="R38" s="388">
        <v>450</v>
      </c>
      <c r="S38" s="387">
        <v>0</v>
      </c>
      <c r="T38" s="385">
        <v>270</v>
      </c>
      <c r="U38" s="385">
        <v>45</v>
      </c>
      <c r="V38" s="385">
        <v>0</v>
      </c>
      <c r="W38" s="388">
        <v>45</v>
      </c>
      <c r="X38" s="385">
        <v>30</v>
      </c>
      <c r="Y38" s="387">
        <v>450</v>
      </c>
      <c r="Z38" s="389">
        <v>30</v>
      </c>
      <c r="AA38" s="385">
        <v>11</v>
      </c>
      <c r="AB38" s="387">
        <v>165</v>
      </c>
      <c r="AC38" s="389">
        <v>0</v>
      </c>
      <c r="AD38" s="385">
        <v>1</v>
      </c>
      <c r="AE38" s="387">
        <v>15</v>
      </c>
      <c r="AF38" s="389">
        <v>0</v>
      </c>
      <c r="AG38" s="390">
        <v>17</v>
      </c>
      <c r="AH38" s="391">
        <v>255</v>
      </c>
      <c r="AI38" s="392">
        <v>0</v>
      </c>
      <c r="AJ38" s="390">
        <v>19</v>
      </c>
      <c r="AK38" s="391">
        <v>285</v>
      </c>
      <c r="AL38" s="392">
        <v>30</v>
      </c>
      <c r="AM38" s="385">
        <v>36</v>
      </c>
      <c r="AN38" s="387">
        <v>540</v>
      </c>
      <c r="AO38" s="392">
        <v>30</v>
      </c>
      <c r="AP38" s="392"/>
      <c r="AQ38" s="392"/>
      <c r="AR38" s="390">
        <f t="shared" si="9"/>
        <v>36</v>
      </c>
      <c r="AS38" s="391">
        <v>0</v>
      </c>
      <c r="AT38" s="385">
        <v>0</v>
      </c>
      <c r="AU38" s="392">
        <v>0</v>
      </c>
      <c r="AV38" s="387">
        <v>0</v>
      </c>
      <c r="AW38" s="387">
        <v>2</v>
      </c>
      <c r="AX38" s="390">
        <v>2</v>
      </c>
      <c r="AY38" s="390">
        <v>30</v>
      </c>
      <c r="AZ38" s="392">
        <v>30</v>
      </c>
      <c r="BA38" s="385">
        <v>2</v>
      </c>
      <c r="BB38" s="385">
        <v>30</v>
      </c>
      <c r="BC38" s="392">
        <v>30</v>
      </c>
      <c r="BD38" s="392"/>
      <c r="BE38" s="392"/>
      <c r="BF38" s="390">
        <v>0</v>
      </c>
      <c r="BG38" s="390">
        <v>0</v>
      </c>
      <c r="BH38" s="387">
        <v>0</v>
      </c>
      <c r="BI38" s="393"/>
      <c r="BJ38" s="393">
        <v>75</v>
      </c>
      <c r="BK38" s="393">
        <v>75</v>
      </c>
      <c r="BL38" s="393"/>
      <c r="BM38" s="393"/>
      <c r="BN38" s="393"/>
      <c r="BO38" s="394"/>
      <c r="BP38" s="377"/>
      <c r="BQ38" s="395">
        <f t="shared" si="10"/>
        <v>36738</v>
      </c>
      <c r="BR38" s="395">
        <f t="shared" si="11"/>
        <v>4144.8</v>
      </c>
      <c r="BS38" s="395">
        <f t="shared" si="12"/>
        <v>31133.699999999997</v>
      </c>
      <c r="BT38" s="395">
        <f t="shared" si="13"/>
        <v>0</v>
      </c>
      <c r="BU38" s="395">
        <f t="shared" si="14"/>
        <v>0</v>
      </c>
      <c r="BV38" s="395">
        <f t="shared" si="15"/>
        <v>0</v>
      </c>
      <c r="BW38" s="395">
        <f t="shared" si="16"/>
        <v>372.84</v>
      </c>
      <c r="BX38" s="395">
        <f t="shared" si="17"/>
        <v>3806.4</v>
      </c>
      <c r="BY38" s="395">
        <f t="shared" si="18"/>
        <v>622.04999999999995</v>
      </c>
      <c r="BZ38" s="395">
        <f t="shared" si="19"/>
        <v>15.6</v>
      </c>
      <c r="CA38" s="395">
        <f t="shared" si="20"/>
        <v>8147.9999999999991</v>
      </c>
      <c r="CB38" s="395">
        <f t="shared" si="21"/>
        <v>0</v>
      </c>
      <c r="CC38" s="399">
        <f t="shared" si="22"/>
        <v>84981.39</v>
      </c>
    </row>
    <row r="39" spans="1:81" ht="15" x14ac:dyDescent="0.25">
      <c r="A39" s="231">
        <v>3302020</v>
      </c>
      <c r="B39" s="231">
        <v>2020</v>
      </c>
      <c r="C39" s="231" t="s">
        <v>213</v>
      </c>
      <c r="D39" s="385">
        <v>0</v>
      </c>
      <c r="E39" s="385">
        <v>0</v>
      </c>
      <c r="F39" s="385">
        <v>0</v>
      </c>
      <c r="G39" s="385">
        <v>47</v>
      </c>
      <c r="H39" s="385">
        <v>0</v>
      </c>
      <c r="I39" s="386">
        <v>0</v>
      </c>
      <c r="J39" s="386">
        <v>47</v>
      </c>
      <c r="K39" s="385">
        <v>11</v>
      </c>
      <c r="L39" s="385">
        <v>0</v>
      </c>
      <c r="M39" s="386">
        <v>11</v>
      </c>
      <c r="N39" s="387">
        <v>0</v>
      </c>
      <c r="O39" s="388">
        <v>0</v>
      </c>
      <c r="P39" s="385">
        <v>705</v>
      </c>
      <c r="Q39" s="385">
        <v>0</v>
      </c>
      <c r="R39" s="388">
        <v>705</v>
      </c>
      <c r="S39" s="387">
        <v>0</v>
      </c>
      <c r="T39" s="385">
        <v>0</v>
      </c>
      <c r="U39" s="385">
        <v>165</v>
      </c>
      <c r="V39" s="385">
        <v>0</v>
      </c>
      <c r="W39" s="388">
        <v>165</v>
      </c>
      <c r="X39" s="385">
        <v>0</v>
      </c>
      <c r="Y39" s="387">
        <v>0</v>
      </c>
      <c r="Z39" s="389">
        <v>0</v>
      </c>
      <c r="AA39" s="385">
        <v>11</v>
      </c>
      <c r="AB39" s="387">
        <v>165</v>
      </c>
      <c r="AC39" s="389">
        <v>75</v>
      </c>
      <c r="AD39" s="385">
        <v>16</v>
      </c>
      <c r="AE39" s="387">
        <v>240</v>
      </c>
      <c r="AF39" s="389">
        <v>15</v>
      </c>
      <c r="AG39" s="390">
        <v>0</v>
      </c>
      <c r="AH39" s="391">
        <v>0</v>
      </c>
      <c r="AI39" s="392">
        <v>0</v>
      </c>
      <c r="AJ39" s="390">
        <v>8</v>
      </c>
      <c r="AK39" s="391">
        <v>120</v>
      </c>
      <c r="AL39" s="392">
        <v>15</v>
      </c>
      <c r="AM39" s="385">
        <v>8</v>
      </c>
      <c r="AN39" s="387">
        <v>120</v>
      </c>
      <c r="AO39" s="392">
        <v>15</v>
      </c>
      <c r="AP39" s="392"/>
      <c r="AQ39" s="392"/>
      <c r="AR39" s="390">
        <f t="shared" si="9"/>
        <v>8</v>
      </c>
      <c r="AS39" s="391">
        <v>0</v>
      </c>
      <c r="AT39" s="385">
        <v>0</v>
      </c>
      <c r="AU39" s="392">
        <v>0</v>
      </c>
      <c r="AV39" s="387">
        <v>7</v>
      </c>
      <c r="AW39" s="387">
        <v>1</v>
      </c>
      <c r="AX39" s="390">
        <v>8</v>
      </c>
      <c r="AY39" s="390">
        <v>120</v>
      </c>
      <c r="AZ39" s="392">
        <v>15</v>
      </c>
      <c r="BA39" s="385">
        <v>8</v>
      </c>
      <c r="BB39" s="385">
        <v>120</v>
      </c>
      <c r="BC39" s="392">
        <v>15</v>
      </c>
      <c r="BD39" s="392"/>
      <c r="BE39" s="392"/>
      <c r="BF39" s="390">
        <v>0</v>
      </c>
      <c r="BG39" s="390">
        <v>0</v>
      </c>
      <c r="BH39" s="387">
        <v>0</v>
      </c>
      <c r="BI39" s="393"/>
      <c r="BJ39" s="393"/>
      <c r="BK39" s="393"/>
      <c r="BL39" s="393"/>
      <c r="BM39" s="393"/>
      <c r="BN39" s="393"/>
      <c r="BO39" s="394"/>
      <c r="BP39" s="377"/>
      <c r="BQ39" s="395">
        <f t="shared" si="10"/>
        <v>57556.200000000004</v>
      </c>
      <c r="BR39" s="395">
        <f t="shared" si="11"/>
        <v>13470.6</v>
      </c>
      <c r="BS39" s="395">
        <f t="shared" si="12"/>
        <v>0</v>
      </c>
      <c r="BT39" s="395">
        <f t="shared" si="13"/>
        <v>0</v>
      </c>
      <c r="BU39" s="395">
        <f t="shared" si="14"/>
        <v>0</v>
      </c>
      <c r="BV39" s="395">
        <f t="shared" si="15"/>
        <v>522.34</v>
      </c>
      <c r="BW39" s="395">
        <f t="shared" si="16"/>
        <v>186.42</v>
      </c>
      <c r="BX39" s="395">
        <f t="shared" si="17"/>
        <v>0</v>
      </c>
      <c r="BY39" s="395">
        <f t="shared" si="18"/>
        <v>904.8</v>
      </c>
      <c r="BZ39" s="395">
        <f t="shared" si="19"/>
        <v>265.2</v>
      </c>
      <c r="CA39" s="395">
        <f t="shared" si="20"/>
        <v>1793.9999999999998</v>
      </c>
      <c r="CB39" s="395">
        <f t="shared" si="21"/>
        <v>0</v>
      </c>
      <c r="CC39" s="399">
        <f t="shared" si="22"/>
        <v>74699.56</v>
      </c>
    </row>
    <row r="40" spans="1:81" ht="15" x14ac:dyDescent="0.25">
      <c r="A40" s="231">
        <v>3302021</v>
      </c>
      <c r="B40" s="231">
        <v>2021</v>
      </c>
      <c r="C40" s="231" t="s">
        <v>214</v>
      </c>
      <c r="D40" s="385">
        <v>0</v>
      </c>
      <c r="E40" s="385">
        <v>0</v>
      </c>
      <c r="F40" s="385">
        <v>0</v>
      </c>
      <c r="G40" s="385">
        <v>20</v>
      </c>
      <c r="H40" s="385">
        <v>0</v>
      </c>
      <c r="I40" s="386">
        <v>0</v>
      </c>
      <c r="J40" s="386">
        <v>20</v>
      </c>
      <c r="K40" s="385">
        <v>0</v>
      </c>
      <c r="L40" s="385">
        <v>0</v>
      </c>
      <c r="M40" s="386">
        <v>0</v>
      </c>
      <c r="N40" s="387">
        <v>0</v>
      </c>
      <c r="O40" s="388">
        <v>0</v>
      </c>
      <c r="P40" s="385">
        <v>300</v>
      </c>
      <c r="Q40" s="385">
        <v>0</v>
      </c>
      <c r="R40" s="388">
        <v>300</v>
      </c>
      <c r="S40" s="387">
        <v>0</v>
      </c>
      <c r="T40" s="385">
        <v>0</v>
      </c>
      <c r="U40" s="385">
        <v>0</v>
      </c>
      <c r="V40" s="385">
        <v>0</v>
      </c>
      <c r="W40" s="388">
        <v>0</v>
      </c>
      <c r="X40" s="385">
        <v>2</v>
      </c>
      <c r="Y40" s="387">
        <v>30</v>
      </c>
      <c r="Z40" s="389">
        <v>0</v>
      </c>
      <c r="AA40" s="385">
        <v>12</v>
      </c>
      <c r="AB40" s="387">
        <v>180</v>
      </c>
      <c r="AC40" s="389">
        <v>0</v>
      </c>
      <c r="AD40" s="385">
        <v>2</v>
      </c>
      <c r="AE40" s="387">
        <v>30</v>
      </c>
      <c r="AF40" s="389">
        <v>0</v>
      </c>
      <c r="AG40" s="390">
        <v>0</v>
      </c>
      <c r="AH40" s="391">
        <v>0</v>
      </c>
      <c r="AI40" s="392">
        <v>0</v>
      </c>
      <c r="AJ40" s="390">
        <v>7</v>
      </c>
      <c r="AK40" s="391">
        <v>105</v>
      </c>
      <c r="AL40" s="392">
        <v>0</v>
      </c>
      <c r="AM40" s="385">
        <v>7</v>
      </c>
      <c r="AN40" s="387">
        <v>105</v>
      </c>
      <c r="AO40" s="392">
        <v>0</v>
      </c>
      <c r="AP40" s="392"/>
      <c r="AQ40" s="392"/>
      <c r="AR40" s="390">
        <f t="shared" si="9"/>
        <v>7</v>
      </c>
      <c r="AS40" s="391">
        <v>0</v>
      </c>
      <c r="AT40" s="385">
        <v>0</v>
      </c>
      <c r="AU40" s="392">
        <v>0</v>
      </c>
      <c r="AV40" s="387">
        <v>0</v>
      </c>
      <c r="AW40" s="387">
        <v>0</v>
      </c>
      <c r="AX40" s="390">
        <v>0</v>
      </c>
      <c r="AY40" s="390">
        <v>0</v>
      </c>
      <c r="AZ40" s="392">
        <v>0</v>
      </c>
      <c r="BA40" s="385">
        <v>0</v>
      </c>
      <c r="BB40" s="385">
        <v>0</v>
      </c>
      <c r="BC40" s="392">
        <v>0</v>
      </c>
      <c r="BD40" s="392"/>
      <c r="BE40" s="392"/>
      <c r="BF40" s="390">
        <v>0</v>
      </c>
      <c r="BG40" s="390">
        <v>0</v>
      </c>
      <c r="BH40" s="387">
        <v>0</v>
      </c>
      <c r="BI40" s="393"/>
      <c r="BJ40" s="393"/>
      <c r="BK40" s="393"/>
      <c r="BL40" s="393"/>
      <c r="BM40" s="393"/>
      <c r="BN40" s="393"/>
      <c r="BO40" s="394"/>
      <c r="BP40" s="377"/>
      <c r="BQ40" s="395">
        <f t="shared" si="10"/>
        <v>24492</v>
      </c>
      <c r="BR40" s="395">
        <f t="shared" si="11"/>
        <v>0</v>
      </c>
      <c r="BS40" s="395">
        <f t="shared" si="12"/>
        <v>0</v>
      </c>
      <c r="BT40" s="395">
        <f t="shared" si="13"/>
        <v>0</v>
      </c>
      <c r="BU40" s="395">
        <f t="shared" si="14"/>
        <v>0</v>
      </c>
      <c r="BV40" s="395">
        <f t="shared" si="15"/>
        <v>0</v>
      </c>
      <c r="BW40" s="395">
        <f t="shared" si="16"/>
        <v>0</v>
      </c>
      <c r="BX40" s="395">
        <f t="shared" si="17"/>
        <v>237.9</v>
      </c>
      <c r="BY40" s="395">
        <f t="shared" si="18"/>
        <v>678.59999999999991</v>
      </c>
      <c r="BZ40" s="395">
        <f t="shared" si="19"/>
        <v>31.2</v>
      </c>
      <c r="CA40" s="395">
        <f t="shared" si="20"/>
        <v>1569.7499999999998</v>
      </c>
      <c r="CB40" s="395">
        <f t="shared" si="21"/>
        <v>0</v>
      </c>
      <c r="CC40" s="399">
        <f t="shared" si="22"/>
        <v>27009.45</v>
      </c>
    </row>
    <row r="41" spans="1:81" ht="15" x14ac:dyDescent="0.25">
      <c r="A41" s="231">
        <v>3302030</v>
      </c>
      <c r="B41" s="231">
        <v>2030</v>
      </c>
      <c r="C41" s="231" t="s">
        <v>215</v>
      </c>
      <c r="D41" s="385">
        <v>0</v>
      </c>
      <c r="E41" s="385">
        <v>0</v>
      </c>
      <c r="F41" s="385">
        <v>0</v>
      </c>
      <c r="G41" s="385">
        <v>34</v>
      </c>
      <c r="H41" s="385">
        <v>0</v>
      </c>
      <c r="I41" s="386">
        <v>0</v>
      </c>
      <c r="J41" s="386">
        <v>34</v>
      </c>
      <c r="K41" s="385">
        <v>0</v>
      </c>
      <c r="L41" s="385">
        <v>0</v>
      </c>
      <c r="M41" s="386">
        <v>0</v>
      </c>
      <c r="N41" s="387">
        <v>0</v>
      </c>
      <c r="O41" s="388">
        <v>0</v>
      </c>
      <c r="P41" s="385">
        <v>510</v>
      </c>
      <c r="Q41" s="385">
        <v>0</v>
      </c>
      <c r="R41" s="388">
        <v>510</v>
      </c>
      <c r="S41" s="387">
        <v>0</v>
      </c>
      <c r="T41" s="385">
        <v>0</v>
      </c>
      <c r="U41" s="385">
        <v>0</v>
      </c>
      <c r="V41" s="385">
        <v>0</v>
      </c>
      <c r="W41" s="388">
        <v>0</v>
      </c>
      <c r="X41" s="385">
        <v>0</v>
      </c>
      <c r="Y41" s="387">
        <v>0</v>
      </c>
      <c r="Z41" s="389">
        <v>0</v>
      </c>
      <c r="AA41" s="385">
        <v>2</v>
      </c>
      <c r="AB41" s="387">
        <v>30</v>
      </c>
      <c r="AC41" s="389">
        <v>0</v>
      </c>
      <c r="AD41" s="385">
        <v>27</v>
      </c>
      <c r="AE41" s="387">
        <v>405</v>
      </c>
      <c r="AF41" s="389">
        <v>0</v>
      </c>
      <c r="AG41" s="390">
        <v>0</v>
      </c>
      <c r="AH41" s="391">
        <v>0</v>
      </c>
      <c r="AI41" s="392">
        <v>0</v>
      </c>
      <c r="AJ41" s="390">
        <v>7</v>
      </c>
      <c r="AK41" s="391">
        <v>105</v>
      </c>
      <c r="AL41" s="392">
        <v>0</v>
      </c>
      <c r="AM41" s="385">
        <v>7</v>
      </c>
      <c r="AN41" s="387">
        <v>105</v>
      </c>
      <c r="AO41" s="392">
        <v>0</v>
      </c>
      <c r="AP41" s="392"/>
      <c r="AQ41" s="392"/>
      <c r="AR41" s="390">
        <f t="shared" si="9"/>
        <v>7</v>
      </c>
      <c r="AS41" s="391">
        <v>0</v>
      </c>
      <c r="AT41" s="385">
        <v>0</v>
      </c>
      <c r="AU41" s="392">
        <v>0</v>
      </c>
      <c r="AV41" s="387">
        <v>0</v>
      </c>
      <c r="AW41" s="387">
        <v>0</v>
      </c>
      <c r="AX41" s="390">
        <v>0</v>
      </c>
      <c r="AY41" s="390">
        <v>0</v>
      </c>
      <c r="AZ41" s="392">
        <v>0</v>
      </c>
      <c r="BA41" s="385">
        <v>0</v>
      </c>
      <c r="BB41" s="385">
        <v>0</v>
      </c>
      <c r="BC41" s="392">
        <v>0</v>
      </c>
      <c r="BD41" s="392"/>
      <c r="BE41" s="392"/>
      <c r="BF41" s="390">
        <v>0</v>
      </c>
      <c r="BG41" s="390">
        <v>0</v>
      </c>
      <c r="BH41" s="387">
        <v>0</v>
      </c>
      <c r="BI41" s="393"/>
      <c r="BJ41" s="393"/>
      <c r="BK41" s="393"/>
      <c r="BL41" s="393"/>
      <c r="BM41" s="393"/>
      <c r="BN41" s="393"/>
      <c r="BO41" s="394"/>
      <c r="BP41" s="377"/>
      <c r="BQ41" s="395">
        <f t="shared" si="10"/>
        <v>41636.400000000001</v>
      </c>
      <c r="BR41" s="395">
        <f t="shared" si="11"/>
        <v>0</v>
      </c>
      <c r="BS41" s="395">
        <f t="shared" si="12"/>
        <v>0</v>
      </c>
      <c r="BT41" s="395">
        <f t="shared" si="13"/>
        <v>0</v>
      </c>
      <c r="BU41" s="395">
        <f t="shared" si="14"/>
        <v>0</v>
      </c>
      <c r="BV41" s="395">
        <f t="shared" si="15"/>
        <v>0</v>
      </c>
      <c r="BW41" s="395">
        <f t="shared" si="16"/>
        <v>0</v>
      </c>
      <c r="BX41" s="395">
        <f t="shared" si="17"/>
        <v>0</v>
      </c>
      <c r="BY41" s="395">
        <f t="shared" si="18"/>
        <v>113.1</v>
      </c>
      <c r="BZ41" s="395">
        <f t="shared" si="19"/>
        <v>421.2</v>
      </c>
      <c r="CA41" s="395">
        <f t="shared" si="20"/>
        <v>1569.7499999999998</v>
      </c>
      <c r="CB41" s="395">
        <f t="shared" si="21"/>
        <v>0</v>
      </c>
      <c r="CC41" s="399">
        <f t="shared" si="22"/>
        <v>43740.45</v>
      </c>
    </row>
    <row r="42" spans="1:81" ht="15" x14ac:dyDescent="0.25">
      <c r="A42" s="231">
        <v>3302036</v>
      </c>
      <c r="B42" s="231">
        <v>2036</v>
      </c>
      <c r="C42" s="231" t="s">
        <v>216</v>
      </c>
      <c r="D42" s="385">
        <v>0</v>
      </c>
      <c r="E42" s="385">
        <v>0</v>
      </c>
      <c r="F42" s="385">
        <v>0</v>
      </c>
      <c r="G42" s="385">
        <v>25</v>
      </c>
      <c r="H42" s="385">
        <v>0</v>
      </c>
      <c r="I42" s="386">
        <v>0</v>
      </c>
      <c r="J42" s="386">
        <v>25</v>
      </c>
      <c r="K42" s="385">
        <v>0</v>
      </c>
      <c r="L42" s="385">
        <v>0</v>
      </c>
      <c r="M42" s="386">
        <v>0</v>
      </c>
      <c r="N42" s="387">
        <v>0</v>
      </c>
      <c r="O42" s="388">
        <v>0</v>
      </c>
      <c r="P42" s="385">
        <v>375</v>
      </c>
      <c r="Q42" s="385">
        <v>0</v>
      </c>
      <c r="R42" s="388">
        <v>375</v>
      </c>
      <c r="S42" s="387">
        <v>0</v>
      </c>
      <c r="T42" s="385">
        <v>0</v>
      </c>
      <c r="U42" s="385">
        <v>0</v>
      </c>
      <c r="V42" s="385">
        <v>0</v>
      </c>
      <c r="W42" s="388">
        <v>0</v>
      </c>
      <c r="X42" s="385">
        <v>2</v>
      </c>
      <c r="Y42" s="387">
        <v>30</v>
      </c>
      <c r="Z42" s="389">
        <v>0</v>
      </c>
      <c r="AA42" s="385">
        <v>13</v>
      </c>
      <c r="AB42" s="387">
        <v>195</v>
      </c>
      <c r="AC42" s="389">
        <v>0</v>
      </c>
      <c r="AD42" s="385">
        <v>3</v>
      </c>
      <c r="AE42" s="387">
        <v>45</v>
      </c>
      <c r="AF42" s="389">
        <v>0</v>
      </c>
      <c r="AG42" s="390">
        <v>0</v>
      </c>
      <c r="AH42" s="391">
        <v>0</v>
      </c>
      <c r="AI42" s="392">
        <v>0</v>
      </c>
      <c r="AJ42" s="390">
        <v>3</v>
      </c>
      <c r="AK42" s="391">
        <v>45</v>
      </c>
      <c r="AL42" s="392">
        <v>0</v>
      </c>
      <c r="AM42" s="385">
        <v>3</v>
      </c>
      <c r="AN42" s="387">
        <v>45</v>
      </c>
      <c r="AO42" s="392">
        <v>0</v>
      </c>
      <c r="AP42" s="392"/>
      <c r="AQ42" s="392"/>
      <c r="AR42" s="390">
        <f t="shared" si="9"/>
        <v>3</v>
      </c>
      <c r="AS42" s="391">
        <v>0</v>
      </c>
      <c r="AT42" s="385">
        <v>0</v>
      </c>
      <c r="AU42" s="392">
        <v>0</v>
      </c>
      <c r="AV42" s="387">
        <v>3</v>
      </c>
      <c r="AW42" s="387">
        <v>0</v>
      </c>
      <c r="AX42" s="390">
        <v>3</v>
      </c>
      <c r="AY42" s="390">
        <v>45</v>
      </c>
      <c r="AZ42" s="392">
        <v>0</v>
      </c>
      <c r="BA42" s="385">
        <v>3</v>
      </c>
      <c r="BB42" s="385">
        <v>45</v>
      </c>
      <c r="BC42" s="392">
        <v>0</v>
      </c>
      <c r="BD42" s="392"/>
      <c r="BE42" s="392"/>
      <c r="BF42" s="390">
        <v>0</v>
      </c>
      <c r="BG42" s="390">
        <v>0</v>
      </c>
      <c r="BH42" s="387">
        <v>0</v>
      </c>
      <c r="BI42" s="393"/>
      <c r="BJ42" s="393"/>
      <c r="BK42" s="393"/>
      <c r="BL42" s="393"/>
      <c r="BM42" s="393"/>
      <c r="BN42" s="393"/>
      <c r="BO42" s="394"/>
      <c r="BP42" s="377"/>
      <c r="BQ42" s="395">
        <f t="shared" si="10"/>
        <v>30615</v>
      </c>
      <c r="BR42" s="395">
        <f t="shared" si="11"/>
        <v>0</v>
      </c>
      <c r="BS42" s="395">
        <f t="shared" si="12"/>
        <v>0</v>
      </c>
      <c r="BT42" s="395">
        <f t="shared" si="13"/>
        <v>0</v>
      </c>
      <c r="BU42" s="395">
        <f t="shared" si="14"/>
        <v>0</v>
      </c>
      <c r="BV42" s="395">
        <f t="shared" si="15"/>
        <v>223.86</v>
      </c>
      <c r="BW42" s="395">
        <f t="shared" si="16"/>
        <v>0</v>
      </c>
      <c r="BX42" s="395">
        <f t="shared" si="17"/>
        <v>237.9</v>
      </c>
      <c r="BY42" s="395">
        <f t="shared" si="18"/>
        <v>735.15</v>
      </c>
      <c r="BZ42" s="395">
        <f t="shared" si="19"/>
        <v>46.800000000000004</v>
      </c>
      <c r="CA42" s="395">
        <f t="shared" si="20"/>
        <v>672.75</v>
      </c>
      <c r="CB42" s="395">
        <f t="shared" si="21"/>
        <v>0</v>
      </c>
      <c r="CC42" s="399">
        <f t="shared" si="22"/>
        <v>32531.460000000003</v>
      </c>
    </row>
    <row r="43" spans="1:81" ht="15" x14ac:dyDescent="0.25">
      <c r="A43" s="231">
        <v>3302037</v>
      </c>
      <c r="B43" s="231">
        <v>2037</v>
      </c>
      <c r="C43" s="231" t="s">
        <v>217</v>
      </c>
      <c r="D43" s="385">
        <v>0</v>
      </c>
      <c r="E43" s="385">
        <v>0</v>
      </c>
      <c r="F43" s="385">
        <v>0</v>
      </c>
      <c r="G43" s="385">
        <v>32</v>
      </c>
      <c r="H43" s="385">
        <v>0</v>
      </c>
      <c r="I43" s="386">
        <v>0</v>
      </c>
      <c r="J43" s="386">
        <v>32</v>
      </c>
      <c r="K43" s="385">
        <v>5</v>
      </c>
      <c r="L43" s="385">
        <v>0</v>
      </c>
      <c r="M43" s="386">
        <v>5</v>
      </c>
      <c r="N43" s="387">
        <v>0</v>
      </c>
      <c r="O43" s="388">
        <v>0</v>
      </c>
      <c r="P43" s="385">
        <v>480</v>
      </c>
      <c r="Q43" s="385">
        <v>0</v>
      </c>
      <c r="R43" s="388">
        <v>480</v>
      </c>
      <c r="S43" s="387">
        <v>0</v>
      </c>
      <c r="T43" s="385">
        <v>0</v>
      </c>
      <c r="U43" s="385">
        <v>75</v>
      </c>
      <c r="V43" s="385">
        <v>0</v>
      </c>
      <c r="W43" s="388">
        <v>75</v>
      </c>
      <c r="X43" s="385">
        <v>1</v>
      </c>
      <c r="Y43" s="387">
        <v>15</v>
      </c>
      <c r="Z43" s="389">
        <v>0</v>
      </c>
      <c r="AA43" s="385">
        <v>3</v>
      </c>
      <c r="AB43" s="387">
        <v>45</v>
      </c>
      <c r="AC43" s="389">
        <v>0</v>
      </c>
      <c r="AD43" s="385">
        <v>19</v>
      </c>
      <c r="AE43" s="387">
        <v>285</v>
      </c>
      <c r="AF43" s="389">
        <v>45</v>
      </c>
      <c r="AG43" s="390">
        <v>0</v>
      </c>
      <c r="AH43" s="391">
        <v>0</v>
      </c>
      <c r="AI43" s="392">
        <v>0</v>
      </c>
      <c r="AJ43" s="390">
        <v>7</v>
      </c>
      <c r="AK43" s="391">
        <v>105</v>
      </c>
      <c r="AL43" s="392">
        <v>15</v>
      </c>
      <c r="AM43" s="385">
        <v>7</v>
      </c>
      <c r="AN43" s="387">
        <v>105</v>
      </c>
      <c r="AO43" s="392">
        <v>15</v>
      </c>
      <c r="AP43" s="392"/>
      <c r="AQ43" s="392"/>
      <c r="AR43" s="390">
        <f t="shared" si="9"/>
        <v>7</v>
      </c>
      <c r="AS43" s="391">
        <v>0</v>
      </c>
      <c r="AT43" s="385">
        <v>0</v>
      </c>
      <c r="AU43" s="392">
        <v>0</v>
      </c>
      <c r="AV43" s="387">
        <v>4</v>
      </c>
      <c r="AW43" s="387">
        <v>1</v>
      </c>
      <c r="AX43" s="390">
        <v>5</v>
      </c>
      <c r="AY43" s="390">
        <v>75</v>
      </c>
      <c r="AZ43" s="392">
        <v>15</v>
      </c>
      <c r="BA43" s="385">
        <v>5</v>
      </c>
      <c r="BB43" s="385">
        <v>75</v>
      </c>
      <c r="BC43" s="392">
        <v>15</v>
      </c>
      <c r="BD43" s="392"/>
      <c r="BE43" s="392"/>
      <c r="BF43" s="390">
        <v>0</v>
      </c>
      <c r="BG43" s="390">
        <v>0</v>
      </c>
      <c r="BH43" s="387">
        <v>0</v>
      </c>
      <c r="BI43" s="393"/>
      <c r="BJ43" s="393"/>
      <c r="BK43" s="393"/>
      <c r="BL43" s="393"/>
      <c r="BM43" s="393"/>
      <c r="BN43" s="393"/>
      <c r="BO43" s="394"/>
      <c r="BP43" s="377"/>
      <c r="BQ43" s="395">
        <f t="shared" si="10"/>
        <v>39187.200000000004</v>
      </c>
      <c r="BR43" s="395">
        <f t="shared" si="11"/>
        <v>6123</v>
      </c>
      <c r="BS43" s="395">
        <f t="shared" si="12"/>
        <v>0</v>
      </c>
      <c r="BT43" s="395">
        <f t="shared" si="13"/>
        <v>0</v>
      </c>
      <c r="BU43" s="395">
        <f t="shared" si="14"/>
        <v>0</v>
      </c>
      <c r="BV43" s="395">
        <f t="shared" si="15"/>
        <v>298.48</v>
      </c>
      <c r="BW43" s="395">
        <f t="shared" si="16"/>
        <v>186.42</v>
      </c>
      <c r="BX43" s="395">
        <f t="shared" si="17"/>
        <v>118.95</v>
      </c>
      <c r="BY43" s="395">
        <f t="shared" si="18"/>
        <v>169.64999999999998</v>
      </c>
      <c r="BZ43" s="395">
        <f t="shared" si="19"/>
        <v>343.2</v>
      </c>
      <c r="CA43" s="395">
        <f t="shared" si="20"/>
        <v>1569.7499999999998</v>
      </c>
      <c r="CB43" s="395">
        <f t="shared" si="21"/>
        <v>0</v>
      </c>
      <c r="CC43" s="399">
        <f t="shared" si="22"/>
        <v>47996.65</v>
      </c>
    </row>
    <row r="44" spans="1:81" ht="15" x14ac:dyDescent="0.25">
      <c r="A44" s="231">
        <v>3302038</v>
      </c>
      <c r="B44" s="231">
        <v>2038</v>
      </c>
      <c r="C44" s="231" t="s">
        <v>790</v>
      </c>
      <c r="D44" s="385">
        <v>0</v>
      </c>
      <c r="E44" s="385">
        <v>0</v>
      </c>
      <c r="F44" s="385">
        <v>0</v>
      </c>
      <c r="G44" s="385">
        <v>21</v>
      </c>
      <c r="H44" s="385">
        <v>0</v>
      </c>
      <c r="I44" s="386">
        <v>0</v>
      </c>
      <c r="J44" s="386">
        <v>21</v>
      </c>
      <c r="K44" s="385">
        <v>0</v>
      </c>
      <c r="L44" s="385">
        <v>0</v>
      </c>
      <c r="M44" s="386">
        <v>0</v>
      </c>
      <c r="N44" s="387">
        <v>0</v>
      </c>
      <c r="O44" s="388">
        <v>0</v>
      </c>
      <c r="P44" s="385">
        <v>315</v>
      </c>
      <c r="Q44" s="385">
        <v>0</v>
      </c>
      <c r="R44" s="388">
        <v>315</v>
      </c>
      <c r="S44" s="387">
        <v>0</v>
      </c>
      <c r="T44" s="385">
        <v>0</v>
      </c>
      <c r="U44" s="385">
        <v>0</v>
      </c>
      <c r="V44" s="385">
        <v>0</v>
      </c>
      <c r="W44" s="388">
        <v>0</v>
      </c>
      <c r="X44" s="385">
        <v>3</v>
      </c>
      <c r="Y44" s="387">
        <v>45</v>
      </c>
      <c r="Z44" s="389">
        <v>0</v>
      </c>
      <c r="AA44" s="385">
        <v>1</v>
      </c>
      <c r="AB44" s="387">
        <v>15</v>
      </c>
      <c r="AC44" s="389">
        <v>0</v>
      </c>
      <c r="AD44" s="385">
        <v>16</v>
      </c>
      <c r="AE44" s="387">
        <v>240</v>
      </c>
      <c r="AF44" s="389">
        <v>0</v>
      </c>
      <c r="AG44" s="390">
        <v>0</v>
      </c>
      <c r="AH44" s="391">
        <v>0</v>
      </c>
      <c r="AI44" s="392">
        <v>0</v>
      </c>
      <c r="AJ44" s="390">
        <v>5</v>
      </c>
      <c r="AK44" s="391">
        <v>75</v>
      </c>
      <c r="AL44" s="392">
        <v>0</v>
      </c>
      <c r="AM44" s="385">
        <v>5</v>
      </c>
      <c r="AN44" s="387">
        <v>75</v>
      </c>
      <c r="AO44" s="392">
        <v>0</v>
      </c>
      <c r="AP44" s="392"/>
      <c r="AQ44" s="392"/>
      <c r="AR44" s="390">
        <f t="shared" si="9"/>
        <v>5</v>
      </c>
      <c r="AS44" s="391">
        <v>0</v>
      </c>
      <c r="AT44" s="385">
        <v>0</v>
      </c>
      <c r="AU44" s="392">
        <v>0</v>
      </c>
      <c r="AV44" s="387">
        <v>5</v>
      </c>
      <c r="AW44" s="387">
        <v>0</v>
      </c>
      <c r="AX44" s="390">
        <v>5</v>
      </c>
      <c r="AY44" s="390">
        <v>75</v>
      </c>
      <c r="AZ44" s="392">
        <v>0</v>
      </c>
      <c r="BA44" s="385">
        <v>5</v>
      </c>
      <c r="BB44" s="385">
        <v>75</v>
      </c>
      <c r="BC44" s="392">
        <v>0</v>
      </c>
      <c r="BD44" s="392"/>
      <c r="BE44" s="392"/>
      <c r="BF44" s="390">
        <v>0</v>
      </c>
      <c r="BG44" s="390">
        <v>0</v>
      </c>
      <c r="BH44" s="387">
        <v>0</v>
      </c>
      <c r="BI44" s="393"/>
      <c r="BJ44" s="393"/>
      <c r="BK44" s="393"/>
      <c r="BL44" s="393"/>
      <c r="BM44" s="393"/>
      <c r="BN44" s="393"/>
      <c r="BO44" s="394"/>
      <c r="BP44" s="377"/>
      <c r="BQ44" s="395">
        <f t="shared" si="10"/>
        <v>25716.600000000002</v>
      </c>
      <c r="BR44" s="395">
        <f t="shared" si="11"/>
        <v>0</v>
      </c>
      <c r="BS44" s="395">
        <f t="shared" si="12"/>
        <v>0</v>
      </c>
      <c r="BT44" s="395">
        <f t="shared" si="13"/>
        <v>0</v>
      </c>
      <c r="BU44" s="395">
        <f t="shared" si="14"/>
        <v>0</v>
      </c>
      <c r="BV44" s="395">
        <f t="shared" si="15"/>
        <v>373.1</v>
      </c>
      <c r="BW44" s="395">
        <f t="shared" si="16"/>
        <v>0</v>
      </c>
      <c r="BX44" s="395">
        <f t="shared" si="17"/>
        <v>356.84999999999997</v>
      </c>
      <c r="BY44" s="395">
        <f t="shared" si="18"/>
        <v>56.55</v>
      </c>
      <c r="BZ44" s="395">
        <f t="shared" si="19"/>
        <v>249.6</v>
      </c>
      <c r="CA44" s="395">
        <f t="shared" si="20"/>
        <v>1121.25</v>
      </c>
      <c r="CB44" s="395">
        <f t="shared" si="21"/>
        <v>0</v>
      </c>
      <c r="CC44" s="399">
        <f t="shared" si="22"/>
        <v>27873.949999999997</v>
      </c>
    </row>
    <row r="45" spans="1:81" ht="15" x14ac:dyDescent="0.25">
      <c r="A45" s="231">
        <v>3302039</v>
      </c>
      <c r="B45" s="231">
        <v>2039</v>
      </c>
      <c r="C45" s="231" t="s">
        <v>218</v>
      </c>
      <c r="D45" s="385">
        <v>0</v>
      </c>
      <c r="E45" s="385">
        <v>0</v>
      </c>
      <c r="F45" s="385">
        <v>0</v>
      </c>
      <c r="G45" s="385">
        <v>59</v>
      </c>
      <c r="H45" s="385">
        <v>0</v>
      </c>
      <c r="I45" s="386">
        <v>0</v>
      </c>
      <c r="J45" s="386">
        <v>59</v>
      </c>
      <c r="K45" s="385">
        <v>0</v>
      </c>
      <c r="L45" s="385">
        <v>0</v>
      </c>
      <c r="M45" s="386">
        <v>0</v>
      </c>
      <c r="N45" s="387">
        <v>0</v>
      </c>
      <c r="O45" s="388">
        <v>0</v>
      </c>
      <c r="P45" s="385">
        <v>885</v>
      </c>
      <c r="Q45" s="385">
        <v>0</v>
      </c>
      <c r="R45" s="388">
        <v>885</v>
      </c>
      <c r="S45" s="387">
        <v>0</v>
      </c>
      <c r="T45" s="385">
        <v>0</v>
      </c>
      <c r="U45" s="385">
        <v>0</v>
      </c>
      <c r="V45" s="385">
        <v>0</v>
      </c>
      <c r="W45" s="388">
        <v>0</v>
      </c>
      <c r="X45" s="385">
        <v>0</v>
      </c>
      <c r="Y45" s="387">
        <v>0</v>
      </c>
      <c r="Z45" s="389">
        <v>0</v>
      </c>
      <c r="AA45" s="385">
        <v>4</v>
      </c>
      <c r="AB45" s="387">
        <v>60</v>
      </c>
      <c r="AC45" s="389">
        <v>0</v>
      </c>
      <c r="AD45" s="385">
        <v>27</v>
      </c>
      <c r="AE45" s="387">
        <v>405</v>
      </c>
      <c r="AF45" s="389">
        <v>0</v>
      </c>
      <c r="AG45" s="390">
        <v>0</v>
      </c>
      <c r="AH45" s="391">
        <v>0</v>
      </c>
      <c r="AI45" s="392">
        <v>0</v>
      </c>
      <c r="AJ45" s="390">
        <v>15</v>
      </c>
      <c r="AK45" s="391">
        <v>225</v>
      </c>
      <c r="AL45" s="392">
        <v>0</v>
      </c>
      <c r="AM45" s="385">
        <v>15</v>
      </c>
      <c r="AN45" s="387">
        <v>225</v>
      </c>
      <c r="AO45" s="392">
        <v>0</v>
      </c>
      <c r="AP45" s="392"/>
      <c r="AQ45" s="392"/>
      <c r="AR45" s="390">
        <f t="shared" si="9"/>
        <v>15</v>
      </c>
      <c r="AS45" s="391">
        <v>0</v>
      </c>
      <c r="AT45" s="385">
        <v>0</v>
      </c>
      <c r="AU45" s="392">
        <v>0</v>
      </c>
      <c r="AV45" s="387">
        <v>15</v>
      </c>
      <c r="AW45" s="387">
        <v>0</v>
      </c>
      <c r="AX45" s="390">
        <v>15</v>
      </c>
      <c r="AY45" s="390">
        <v>225</v>
      </c>
      <c r="AZ45" s="392">
        <v>0</v>
      </c>
      <c r="BA45" s="385">
        <v>15</v>
      </c>
      <c r="BB45" s="385">
        <v>225</v>
      </c>
      <c r="BC45" s="392">
        <v>0</v>
      </c>
      <c r="BD45" s="392"/>
      <c r="BE45" s="392"/>
      <c r="BF45" s="390">
        <v>0</v>
      </c>
      <c r="BG45" s="390">
        <v>0</v>
      </c>
      <c r="BH45" s="387">
        <v>0</v>
      </c>
      <c r="BI45" s="393"/>
      <c r="BJ45" s="393"/>
      <c r="BK45" s="393"/>
      <c r="BL45" s="393"/>
      <c r="BM45" s="393"/>
      <c r="BN45" s="393"/>
      <c r="BO45" s="394"/>
      <c r="BP45" s="377"/>
      <c r="BQ45" s="395">
        <f t="shared" si="10"/>
        <v>72251.400000000009</v>
      </c>
      <c r="BR45" s="395">
        <f t="shared" si="11"/>
        <v>0</v>
      </c>
      <c r="BS45" s="395">
        <f t="shared" si="12"/>
        <v>0</v>
      </c>
      <c r="BT45" s="395">
        <f t="shared" si="13"/>
        <v>0</v>
      </c>
      <c r="BU45" s="395">
        <f t="shared" si="14"/>
        <v>0</v>
      </c>
      <c r="BV45" s="395">
        <f t="shared" si="15"/>
        <v>1119.3</v>
      </c>
      <c r="BW45" s="395">
        <f t="shared" si="16"/>
        <v>0</v>
      </c>
      <c r="BX45" s="395">
        <f t="shared" si="17"/>
        <v>0</v>
      </c>
      <c r="BY45" s="395">
        <f t="shared" si="18"/>
        <v>226.2</v>
      </c>
      <c r="BZ45" s="395">
        <f t="shared" si="19"/>
        <v>421.2</v>
      </c>
      <c r="CA45" s="395">
        <f t="shared" si="20"/>
        <v>3363.7499999999995</v>
      </c>
      <c r="CB45" s="395">
        <f t="shared" si="21"/>
        <v>0</v>
      </c>
      <c r="CC45" s="399">
        <f t="shared" si="22"/>
        <v>77381.850000000006</v>
      </c>
    </row>
    <row r="46" spans="1:81" ht="15" x14ac:dyDescent="0.25">
      <c r="A46" s="231">
        <v>3302040</v>
      </c>
      <c r="B46" s="231">
        <v>2040</v>
      </c>
      <c r="C46" s="231" t="s">
        <v>219</v>
      </c>
      <c r="D46" s="385">
        <v>0</v>
      </c>
      <c r="E46" s="385">
        <v>0</v>
      </c>
      <c r="F46" s="385">
        <v>0</v>
      </c>
      <c r="G46" s="385">
        <v>21</v>
      </c>
      <c r="H46" s="385">
        <v>0</v>
      </c>
      <c r="I46" s="386">
        <v>0</v>
      </c>
      <c r="J46" s="386">
        <v>21</v>
      </c>
      <c r="K46" s="385">
        <v>0</v>
      </c>
      <c r="L46" s="385">
        <v>0</v>
      </c>
      <c r="M46" s="386">
        <v>0</v>
      </c>
      <c r="N46" s="387">
        <v>0</v>
      </c>
      <c r="O46" s="388">
        <v>0</v>
      </c>
      <c r="P46" s="385">
        <v>315</v>
      </c>
      <c r="Q46" s="385">
        <v>0</v>
      </c>
      <c r="R46" s="388">
        <v>315</v>
      </c>
      <c r="S46" s="387">
        <v>0</v>
      </c>
      <c r="T46" s="385">
        <v>0</v>
      </c>
      <c r="U46" s="385">
        <v>0</v>
      </c>
      <c r="V46" s="385">
        <v>0</v>
      </c>
      <c r="W46" s="388">
        <v>0</v>
      </c>
      <c r="X46" s="385">
        <v>0</v>
      </c>
      <c r="Y46" s="387">
        <v>0</v>
      </c>
      <c r="Z46" s="389">
        <v>0</v>
      </c>
      <c r="AA46" s="385">
        <v>1</v>
      </c>
      <c r="AB46" s="387">
        <v>15</v>
      </c>
      <c r="AC46" s="389">
        <v>0</v>
      </c>
      <c r="AD46" s="385">
        <v>0</v>
      </c>
      <c r="AE46" s="387">
        <v>0</v>
      </c>
      <c r="AF46" s="389">
        <v>0</v>
      </c>
      <c r="AG46" s="390">
        <v>0</v>
      </c>
      <c r="AH46" s="391">
        <v>0</v>
      </c>
      <c r="AI46" s="392">
        <v>0</v>
      </c>
      <c r="AJ46" s="390">
        <v>1</v>
      </c>
      <c r="AK46" s="391">
        <v>15</v>
      </c>
      <c r="AL46" s="392">
        <v>0</v>
      </c>
      <c r="AM46" s="385">
        <v>1</v>
      </c>
      <c r="AN46" s="387">
        <v>15</v>
      </c>
      <c r="AO46" s="392">
        <v>0</v>
      </c>
      <c r="AP46" s="392"/>
      <c r="AQ46" s="392"/>
      <c r="AR46" s="390">
        <f t="shared" si="9"/>
        <v>1</v>
      </c>
      <c r="AS46" s="391">
        <v>0</v>
      </c>
      <c r="AT46" s="385">
        <v>0</v>
      </c>
      <c r="AU46" s="392">
        <v>0</v>
      </c>
      <c r="AV46" s="387">
        <v>0</v>
      </c>
      <c r="AW46" s="387">
        <v>0</v>
      </c>
      <c r="AX46" s="390">
        <v>0</v>
      </c>
      <c r="AY46" s="390">
        <v>0</v>
      </c>
      <c r="AZ46" s="392">
        <v>0</v>
      </c>
      <c r="BA46" s="385">
        <v>0</v>
      </c>
      <c r="BB46" s="385">
        <v>0</v>
      </c>
      <c r="BC46" s="392">
        <v>0</v>
      </c>
      <c r="BD46" s="392"/>
      <c r="BE46" s="392"/>
      <c r="BF46" s="390">
        <v>0</v>
      </c>
      <c r="BG46" s="390">
        <v>0</v>
      </c>
      <c r="BH46" s="387">
        <v>0</v>
      </c>
      <c r="BI46" s="393"/>
      <c r="BJ46" s="393"/>
      <c r="BK46" s="393"/>
      <c r="BL46" s="393"/>
      <c r="BM46" s="393"/>
      <c r="BN46" s="393"/>
      <c r="BO46" s="394"/>
      <c r="BP46" s="377"/>
      <c r="BQ46" s="395">
        <f t="shared" si="10"/>
        <v>25716.600000000002</v>
      </c>
      <c r="BR46" s="395">
        <f t="shared" si="11"/>
        <v>0</v>
      </c>
      <c r="BS46" s="395">
        <f t="shared" si="12"/>
        <v>0</v>
      </c>
      <c r="BT46" s="395">
        <f t="shared" si="13"/>
        <v>0</v>
      </c>
      <c r="BU46" s="395">
        <f t="shared" si="14"/>
        <v>0</v>
      </c>
      <c r="BV46" s="395">
        <f t="shared" si="15"/>
        <v>0</v>
      </c>
      <c r="BW46" s="395">
        <f t="shared" si="16"/>
        <v>0</v>
      </c>
      <c r="BX46" s="395">
        <f t="shared" si="17"/>
        <v>0</v>
      </c>
      <c r="BY46" s="395">
        <f t="shared" si="18"/>
        <v>56.55</v>
      </c>
      <c r="BZ46" s="395">
        <f t="shared" si="19"/>
        <v>0</v>
      </c>
      <c r="CA46" s="395">
        <f t="shared" si="20"/>
        <v>224.24999999999997</v>
      </c>
      <c r="CB46" s="395">
        <f t="shared" si="21"/>
        <v>0</v>
      </c>
      <c r="CC46" s="399">
        <f t="shared" si="22"/>
        <v>25997.4</v>
      </c>
    </row>
    <row r="47" spans="1:81" ht="15" x14ac:dyDescent="0.25">
      <c r="A47" s="231">
        <v>3302048</v>
      </c>
      <c r="B47" s="231">
        <v>2048</v>
      </c>
      <c r="C47" s="231" t="s">
        <v>220</v>
      </c>
      <c r="D47" s="385">
        <v>0</v>
      </c>
      <c r="E47" s="385">
        <v>0</v>
      </c>
      <c r="F47" s="385">
        <v>0</v>
      </c>
      <c r="G47" s="385">
        <v>13</v>
      </c>
      <c r="H47" s="385">
        <v>0</v>
      </c>
      <c r="I47" s="386">
        <v>0</v>
      </c>
      <c r="J47" s="386">
        <v>13</v>
      </c>
      <c r="K47" s="385">
        <v>0</v>
      </c>
      <c r="L47" s="385">
        <v>0</v>
      </c>
      <c r="M47" s="386">
        <v>0</v>
      </c>
      <c r="N47" s="387">
        <v>0</v>
      </c>
      <c r="O47" s="388">
        <v>0</v>
      </c>
      <c r="P47" s="385">
        <v>195</v>
      </c>
      <c r="Q47" s="385">
        <v>0</v>
      </c>
      <c r="R47" s="388">
        <v>195</v>
      </c>
      <c r="S47" s="387">
        <v>0</v>
      </c>
      <c r="T47" s="385">
        <v>0</v>
      </c>
      <c r="U47" s="385">
        <v>0</v>
      </c>
      <c r="V47" s="385">
        <v>0</v>
      </c>
      <c r="W47" s="388">
        <v>0</v>
      </c>
      <c r="X47" s="385">
        <v>0</v>
      </c>
      <c r="Y47" s="387">
        <v>0</v>
      </c>
      <c r="Z47" s="389">
        <v>0</v>
      </c>
      <c r="AA47" s="385">
        <v>12</v>
      </c>
      <c r="AB47" s="387">
        <v>180</v>
      </c>
      <c r="AC47" s="389">
        <v>0</v>
      </c>
      <c r="AD47" s="385">
        <v>1</v>
      </c>
      <c r="AE47" s="387">
        <v>15</v>
      </c>
      <c r="AF47" s="389">
        <v>0</v>
      </c>
      <c r="AG47" s="390">
        <v>0</v>
      </c>
      <c r="AH47" s="391">
        <v>0</v>
      </c>
      <c r="AI47" s="392">
        <v>0</v>
      </c>
      <c r="AJ47" s="390">
        <v>8</v>
      </c>
      <c r="AK47" s="391">
        <v>120</v>
      </c>
      <c r="AL47" s="392">
        <v>0</v>
      </c>
      <c r="AM47" s="385">
        <v>8</v>
      </c>
      <c r="AN47" s="387">
        <v>120</v>
      </c>
      <c r="AO47" s="392">
        <v>0</v>
      </c>
      <c r="AP47" s="392"/>
      <c r="AQ47" s="392"/>
      <c r="AR47" s="390">
        <f t="shared" si="9"/>
        <v>8</v>
      </c>
      <c r="AS47" s="391">
        <v>0</v>
      </c>
      <c r="AT47" s="385">
        <v>0</v>
      </c>
      <c r="AU47" s="392">
        <v>0</v>
      </c>
      <c r="AV47" s="387">
        <v>8</v>
      </c>
      <c r="AW47" s="387">
        <v>0</v>
      </c>
      <c r="AX47" s="390">
        <v>8</v>
      </c>
      <c r="AY47" s="390">
        <v>120</v>
      </c>
      <c r="AZ47" s="392">
        <v>0</v>
      </c>
      <c r="BA47" s="385">
        <v>8</v>
      </c>
      <c r="BB47" s="385">
        <v>120</v>
      </c>
      <c r="BC47" s="392">
        <v>0</v>
      </c>
      <c r="BD47" s="392"/>
      <c r="BE47" s="392"/>
      <c r="BF47" s="390">
        <v>0</v>
      </c>
      <c r="BG47" s="390">
        <v>0</v>
      </c>
      <c r="BH47" s="387">
        <v>0</v>
      </c>
      <c r="BI47" s="393"/>
      <c r="BJ47" s="393"/>
      <c r="BK47" s="393"/>
      <c r="BL47" s="393"/>
      <c r="BM47" s="393"/>
      <c r="BN47" s="393"/>
      <c r="BO47" s="394"/>
      <c r="BP47" s="377"/>
      <c r="BQ47" s="395">
        <f t="shared" si="10"/>
        <v>15919.800000000001</v>
      </c>
      <c r="BR47" s="395">
        <f t="shared" si="11"/>
        <v>0</v>
      </c>
      <c r="BS47" s="395">
        <f t="shared" si="12"/>
        <v>0</v>
      </c>
      <c r="BT47" s="395">
        <f t="shared" si="13"/>
        <v>0</v>
      </c>
      <c r="BU47" s="395">
        <f t="shared" si="14"/>
        <v>0</v>
      </c>
      <c r="BV47" s="395">
        <f t="shared" si="15"/>
        <v>596.96</v>
      </c>
      <c r="BW47" s="395">
        <f t="shared" si="16"/>
        <v>0</v>
      </c>
      <c r="BX47" s="395">
        <f t="shared" si="17"/>
        <v>0</v>
      </c>
      <c r="BY47" s="395">
        <f t="shared" si="18"/>
        <v>678.59999999999991</v>
      </c>
      <c r="BZ47" s="395">
        <f t="shared" si="19"/>
        <v>15.6</v>
      </c>
      <c r="CA47" s="395">
        <f t="shared" si="20"/>
        <v>1793.9999999999998</v>
      </c>
      <c r="CB47" s="395">
        <f t="shared" si="21"/>
        <v>0</v>
      </c>
      <c r="CC47" s="399">
        <f t="shared" si="22"/>
        <v>19004.96</v>
      </c>
    </row>
    <row r="48" spans="1:81" ht="15" x14ac:dyDescent="0.25">
      <c r="A48" s="231">
        <v>3302054</v>
      </c>
      <c r="B48" s="231">
        <v>2054</v>
      </c>
      <c r="C48" s="231" t="s">
        <v>221</v>
      </c>
      <c r="D48" s="385">
        <v>0</v>
      </c>
      <c r="E48" s="385">
        <v>0</v>
      </c>
      <c r="F48" s="385">
        <v>0</v>
      </c>
      <c r="G48" s="385">
        <v>37</v>
      </c>
      <c r="H48" s="385">
        <v>0</v>
      </c>
      <c r="I48" s="386">
        <v>0</v>
      </c>
      <c r="J48" s="386">
        <v>37</v>
      </c>
      <c r="K48" s="385">
        <v>11</v>
      </c>
      <c r="L48" s="385">
        <v>0</v>
      </c>
      <c r="M48" s="386">
        <v>11</v>
      </c>
      <c r="N48" s="387">
        <v>0</v>
      </c>
      <c r="O48" s="388">
        <v>0</v>
      </c>
      <c r="P48" s="385">
        <v>555</v>
      </c>
      <c r="Q48" s="385">
        <v>0</v>
      </c>
      <c r="R48" s="388">
        <v>555</v>
      </c>
      <c r="S48" s="387">
        <v>0</v>
      </c>
      <c r="T48" s="385">
        <v>0</v>
      </c>
      <c r="U48" s="385">
        <v>165</v>
      </c>
      <c r="V48" s="385">
        <v>0</v>
      </c>
      <c r="W48" s="388">
        <v>165</v>
      </c>
      <c r="X48" s="385">
        <v>4</v>
      </c>
      <c r="Y48" s="387">
        <v>60</v>
      </c>
      <c r="Z48" s="389">
        <v>15</v>
      </c>
      <c r="AA48" s="385">
        <v>1</v>
      </c>
      <c r="AB48" s="387">
        <v>15</v>
      </c>
      <c r="AC48" s="389">
        <v>0</v>
      </c>
      <c r="AD48" s="385">
        <v>2</v>
      </c>
      <c r="AE48" s="387">
        <v>30</v>
      </c>
      <c r="AF48" s="389">
        <v>15</v>
      </c>
      <c r="AG48" s="390">
        <v>0</v>
      </c>
      <c r="AH48" s="391">
        <v>0</v>
      </c>
      <c r="AI48" s="392">
        <v>0</v>
      </c>
      <c r="AJ48" s="390">
        <v>7</v>
      </c>
      <c r="AK48" s="391">
        <v>105</v>
      </c>
      <c r="AL48" s="392">
        <v>15</v>
      </c>
      <c r="AM48" s="385">
        <v>7</v>
      </c>
      <c r="AN48" s="387">
        <v>105</v>
      </c>
      <c r="AO48" s="392">
        <v>15</v>
      </c>
      <c r="AP48" s="392"/>
      <c r="AQ48" s="392"/>
      <c r="AR48" s="390">
        <f t="shared" si="9"/>
        <v>7</v>
      </c>
      <c r="AS48" s="391">
        <v>0</v>
      </c>
      <c r="AT48" s="385">
        <v>0</v>
      </c>
      <c r="AU48" s="392">
        <v>0</v>
      </c>
      <c r="AV48" s="387">
        <v>6</v>
      </c>
      <c r="AW48" s="387">
        <v>1</v>
      </c>
      <c r="AX48" s="390">
        <v>7</v>
      </c>
      <c r="AY48" s="390">
        <v>105</v>
      </c>
      <c r="AZ48" s="392">
        <v>15</v>
      </c>
      <c r="BA48" s="385">
        <v>7</v>
      </c>
      <c r="BB48" s="385">
        <v>105</v>
      </c>
      <c r="BC48" s="392">
        <v>15</v>
      </c>
      <c r="BD48" s="392"/>
      <c r="BE48" s="392"/>
      <c r="BF48" s="390">
        <v>0</v>
      </c>
      <c r="BG48" s="390">
        <v>1</v>
      </c>
      <c r="BH48" s="387">
        <v>1</v>
      </c>
      <c r="BI48" s="393"/>
      <c r="BJ48" s="393"/>
      <c r="BK48" s="393"/>
      <c r="BL48" s="393"/>
      <c r="BM48" s="393"/>
      <c r="BN48" s="393"/>
      <c r="BO48" s="394"/>
      <c r="BP48" s="377"/>
      <c r="BQ48" s="395">
        <f t="shared" si="10"/>
        <v>45310.200000000004</v>
      </c>
      <c r="BR48" s="395">
        <f t="shared" si="11"/>
        <v>13470.6</v>
      </c>
      <c r="BS48" s="395">
        <f t="shared" si="12"/>
        <v>0</v>
      </c>
      <c r="BT48" s="395">
        <f t="shared" si="13"/>
        <v>0</v>
      </c>
      <c r="BU48" s="395">
        <f t="shared" si="14"/>
        <v>0</v>
      </c>
      <c r="BV48" s="395">
        <f t="shared" si="15"/>
        <v>447.72</v>
      </c>
      <c r="BW48" s="395">
        <f t="shared" si="16"/>
        <v>186.42</v>
      </c>
      <c r="BX48" s="395">
        <f t="shared" si="17"/>
        <v>594.75</v>
      </c>
      <c r="BY48" s="395">
        <f t="shared" si="18"/>
        <v>56.55</v>
      </c>
      <c r="BZ48" s="395">
        <f t="shared" si="19"/>
        <v>46.800000000000004</v>
      </c>
      <c r="CA48" s="395">
        <f t="shared" si="20"/>
        <v>1569.7499999999998</v>
      </c>
      <c r="CB48" s="395">
        <f t="shared" si="21"/>
        <v>975</v>
      </c>
      <c r="CC48" s="399">
        <f t="shared" si="22"/>
        <v>62657.790000000008</v>
      </c>
    </row>
    <row r="49" spans="1:81" ht="15" x14ac:dyDescent="0.25">
      <c r="A49" s="231">
        <v>3302055</v>
      </c>
      <c r="B49" s="231">
        <v>2055</v>
      </c>
      <c r="C49" s="231" t="s">
        <v>222</v>
      </c>
      <c r="D49" s="385">
        <v>0</v>
      </c>
      <c r="E49" s="385">
        <v>0</v>
      </c>
      <c r="F49" s="385">
        <v>0</v>
      </c>
      <c r="G49" s="385">
        <v>29</v>
      </c>
      <c r="H49" s="385">
        <v>0</v>
      </c>
      <c r="I49" s="386">
        <v>0</v>
      </c>
      <c r="J49" s="386">
        <v>29</v>
      </c>
      <c r="K49" s="385">
        <v>15</v>
      </c>
      <c r="L49" s="385">
        <v>0</v>
      </c>
      <c r="M49" s="386">
        <v>15</v>
      </c>
      <c r="N49" s="387">
        <v>0</v>
      </c>
      <c r="O49" s="388">
        <v>0</v>
      </c>
      <c r="P49" s="385">
        <v>420</v>
      </c>
      <c r="Q49" s="385">
        <v>0</v>
      </c>
      <c r="R49" s="388">
        <v>420</v>
      </c>
      <c r="S49" s="387">
        <v>0</v>
      </c>
      <c r="T49" s="385">
        <v>0</v>
      </c>
      <c r="U49" s="385">
        <v>225</v>
      </c>
      <c r="V49" s="385">
        <v>0</v>
      </c>
      <c r="W49" s="388">
        <v>225</v>
      </c>
      <c r="X49" s="385">
        <v>2</v>
      </c>
      <c r="Y49" s="387">
        <v>30</v>
      </c>
      <c r="Z49" s="389">
        <v>15</v>
      </c>
      <c r="AA49" s="385">
        <v>0</v>
      </c>
      <c r="AB49" s="387">
        <v>0</v>
      </c>
      <c r="AC49" s="389">
        <v>0</v>
      </c>
      <c r="AD49" s="385">
        <v>4</v>
      </c>
      <c r="AE49" s="387">
        <v>60</v>
      </c>
      <c r="AF49" s="389">
        <v>45</v>
      </c>
      <c r="AG49" s="390">
        <v>0</v>
      </c>
      <c r="AH49" s="391">
        <v>0</v>
      </c>
      <c r="AI49" s="392">
        <v>0</v>
      </c>
      <c r="AJ49" s="390">
        <v>6</v>
      </c>
      <c r="AK49" s="391">
        <v>90</v>
      </c>
      <c r="AL49" s="392">
        <v>0</v>
      </c>
      <c r="AM49" s="385">
        <v>6</v>
      </c>
      <c r="AN49" s="387">
        <v>90</v>
      </c>
      <c r="AO49" s="392">
        <v>0</v>
      </c>
      <c r="AP49" s="392"/>
      <c r="AQ49" s="392"/>
      <c r="AR49" s="390">
        <f t="shared" si="9"/>
        <v>6</v>
      </c>
      <c r="AS49" s="391">
        <v>0</v>
      </c>
      <c r="AT49" s="385">
        <v>0</v>
      </c>
      <c r="AU49" s="392">
        <v>0</v>
      </c>
      <c r="AV49" s="387">
        <v>0</v>
      </c>
      <c r="AW49" s="387">
        <v>0</v>
      </c>
      <c r="AX49" s="390">
        <v>0</v>
      </c>
      <c r="AY49" s="390">
        <v>0</v>
      </c>
      <c r="AZ49" s="392">
        <v>0</v>
      </c>
      <c r="BA49" s="385">
        <v>0</v>
      </c>
      <c r="BB49" s="385">
        <v>0</v>
      </c>
      <c r="BC49" s="392">
        <v>0</v>
      </c>
      <c r="BD49" s="392"/>
      <c r="BE49" s="392"/>
      <c r="BF49" s="390">
        <v>0</v>
      </c>
      <c r="BG49" s="390">
        <v>0</v>
      </c>
      <c r="BH49" s="387">
        <v>0</v>
      </c>
      <c r="BI49" s="393"/>
      <c r="BJ49" s="393"/>
      <c r="BK49" s="393"/>
      <c r="BL49" s="393"/>
      <c r="BM49" s="393"/>
      <c r="BN49" s="393"/>
      <c r="BO49" s="394"/>
      <c r="BP49" s="377"/>
      <c r="BQ49" s="395">
        <f t="shared" si="10"/>
        <v>34288.800000000003</v>
      </c>
      <c r="BR49" s="395">
        <f t="shared" si="11"/>
        <v>18369</v>
      </c>
      <c r="BS49" s="395">
        <f t="shared" si="12"/>
        <v>0</v>
      </c>
      <c r="BT49" s="395">
        <f t="shared" si="13"/>
        <v>0</v>
      </c>
      <c r="BU49" s="395">
        <f t="shared" si="14"/>
        <v>0</v>
      </c>
      <c r="BV49" s="395">
        <f t="shared" si="15"/>
        <v>0</v>
      </c>
      <c r="BW49" s="395">
        <f t="shared" si="16"/>
        <v>0</v>
      </c>
      <c r="BX49" s="395">
        <f t="shared" si="17"/>
        <v>356.84999999999997</v>
      </c>
      <c r="BY49" s="395">
        <f t="shared" si="18"/>
        <v>0</v>
      </c>
      <c r="BZ49" s="395">
        <f t="shared" si="19"/>
        <v>109.2</v>
      </c>
      <c r="CA49" s="395">
        <f t="shared" si="20"/>
        <v>1345.5</v>
      </c>
      <c r="CB49" s="395">
        <f t="shared" si="21"/>
        <v>0</v>
      </c>
      <c r="CC49" s="399">
        <f t="shared" si="22"/>
        <v>54469.35</v>
      </c>
    </row>
    <row r="50" spans="1:81" ht="15" x14ac:dyDescent="0.25">
      <c r="A50" s="231">
        <v>3302008</v>
      </c>
      <c r="B50" s="231">
        <v>2008</v>
      </c>
      <c r="C50" s="231" t="s">
        <v>208</v>
      </c>
      <c r="D50" s="385">
        <v>0</v>
      </c>
      <c r="E50" s="385">
        <v>0</v>
      </c>
      <c r="F50" s="385">
        <v>0</v>
      </c>
      <c r="G50" s="385">
        <v>37</v>
      </c>
      <c r="H50" s="385">
        <v>2</v>
      </c>
      <c r="I50" s="386">
        <v>0</v>
      </c>
      <c r="J50" s="386">
        <v>39</v>
      </c>
      <c r="K50" s="385">
        <v>0</v>
      </c>
      <c r="L50" s="385">
        <v>0</v>
      </c>
      <c r="M50" s="386">
        <v>0</v>
      </c>
      <c r="N50" s="387">
        <v>0</v>
      </c>
      <c r="O50" s="388">
        <v>0</v>
      </c>
      <c r="P50" s="385">
        <v>555</v>
      </c>
      <c r="Q50" s="385">
        <v>30</v>
      </c>
      <c r="R50" s="388">
        <v>585</v>
      </c>
      <c r="S50" s="387">
        <v>0</v>
      </c>
      <c r="T50" s="385">
        <v>0</v>
      </c>
      <c r="U50" s="385">
        <v>0</v>
      </c>
      <c r="V50" s="385">
        <v>0</v>
      </c>
      <c r="W50" s="388">
        <v>0</v>
      </c>
      <c r="X50" s="385">
        <v>11</v>
      </c>
      <c r="Y50" s="387">
        <v>165</v>
      </c>
      <c r="Z50" s="389">
        <v>0</v>
      </c>
      <c r="AA50" s="385">
        <v>15</v>
      </c>
      <c r="AB50" s="387">
        <v>225</v>
      </c>
      <c r="AC50" s="389">
        <v>0</v>
      </c>
      <c r="AD50" s="385">
        <v>8</v>
      </c>
      <c r="AE50" s="387">
        <v>120</v>
      </c>
      <c r="AF50" s="389">
        <v>0</v>
      </c>
      <c r="AG50" s="390">
        <v>0</v>
      </c>
      <c r="AH50" s="391">
        <v>0</v>
      </c>
      <c r="AI50" s="392">
        <v>0</v>
      </c>
      <c r="AJ50" s="390">
        <v>3</v>
      </c>
      <c r="AK50" s="391">
        <v>45</v>
      </c>
      <c r="AL50" s="392">
        <v>0</v>
      </c>
      <c r="AM50" s="385">
        <v>3</v>
      </c>
      <c r="AN50" s="387">
        <v>45</v>
      </c>
      <c r="AO50" s="392">
        <v>0</v>
      </c>
      <c r="AP50" s="392"/>
      <c r="AQ50" s="392"/>
      <c r="AR50" s="390">
        <f t="shared" si="9"/>
        <v>3</v>
      </c>
      <c r="AS50" s="391">
        <v>0</v>
      </c>
      <c r="AT50" s="385">
        <v>0</v>
      </c>
      <c r="AU50" s="392">
        <v>0</v>
      </c>
      <c r="AV50" s="387">
        <v>3</v>
      </c>
      <c r="AW50" s="387">
        <v>0</v>
      </c>
      <c r="AX50" s="390">
        <v>3</v>
      </c>
      <c r="AY50" s="390">
        <v>45</v>
      </c>
      <c r="AZ50" s="392">
        <v>0</v>
      </c>
      <c r="BA50" s="385">
        <v>3</v>
      </c>
      <c r="BB50" s="385">
        <v>45</v>
      </c>
      <c r="BC50" s="392">
        <v>0</v>
      </c>
      <c r="BD50" s="392"/>
      <c r="BE50" s="392"/>
      <c r="BF50" s="390">
        <v>0</v>
      </c>
      <c r="BG50" s="390">
        <v>0</v>
      </c>
      <c r="BH50" s="387">
        <v>0</v>
      </c>
      <c r="BI50" s="393"/>
      <c r="BJ50" s="393"/>
      <c r="BK50" s="393"/>
      <c r="BL50" s="393"/>
      <c r="BM50" s="393"/>
      <c r="BN50" s="393"/>
      <c r="BO50" s="394"/>
      <c r="BP50" s="377"/>
      <c r="BQ50" s="395">
        <f t="shared" si="10"/>
        <v>47759.4</v>
      </c>
      <c r="BR50" s="395">
        <f t="shared" si="11"/>
        <v>0</v>
      </c>
      <c r="BS50" s="395">
        <f t="shared" si="12"/>
        <v>0</v>
      </c>
      <c r="BT50" s="395">
        <f t="shared" si="13"/>
        <v>0</v>
      </c>
      <c r="BU50" s="395">
        <f t="shared" si="14"/>
        <v>0</v>
      </c>
      <c r="BV50" s="395">
        <f t="shared" si="15"/>
        <v>223.86</v>
      </c>
      <c r="BW50" s="395">
        <f t="shared" si="16"/>
        <v>0</v>
      </c>
      <c r="BX50" s="395">
        <f t="shared" si="17"/>
        <v>1308.45</v>
      </c>
      <c r="BY50" s="395">
        <f t="shared" si="18"/>
        <v>848.24999999999989</v>
      </c>
      <c r="BZ50" s="395">
        <f t="shared" si="19"/>
        <v>124.8</v>
      </c>
      <c r="CA50" s="395">
        <f t="shared" si="20"/>
        <v>672.75</v>
      </c>
      <c r="CB50" s="395">
        <f t="shared" si="21"/>
        <v>0</v>
      </c>
      <c r="CC50" s="399">
        <f t="shared" si="22"/>
        <v>50937.51</v>
      </c>
    </row>
    <row r="51" spans="1:81" ht="15" x14ac:dyDescent="0.25">
      <c r="A51" s="231">
        <v>3302057</v>
      </c>
      <c r="B51" s="231">
        <v>2057</v>
      </c>
      <c r="C51" s="231" t="s">
        <v>914</v>
      </c>
      <c r="D51" s="385">
        <v>0</v>
      </c>
      <c r="E51" s="385">
        <v>0</v>
      </c>
      <c r="F51" s="385">
        <v>0</v>
      </c>
      <c r="G51" s="385">
        <v>38</v>
      </c>
      <c r="H51" s="385">
        <v>0</v>
      </c>
      <c r="I51" s="386">
        <v>0</v>
      </c>
      <c r="J51" s="386">
        <v>38</v>
      </c>
      <c r="K51" s="385">
        <v>0</v>
      </c>
      <c r="L51" s="385">
        <v>0</v>
      </c>
      <c r="M51" s="386">
        <v>0</v>
      </c>
      <c r="N51" s="387">
        <v>0</v>
      </c>
      <c r="O51" s="388">
        <v>0</v>
      </c>
      <c r="P51" s="385">
        <v>570</v>
      </c>
      <c r="Q51" s="385">
        <v>0</v>
      </c>
      <c r="R51" s="388">
        <v>570</v>
      </c>
      <c r="S51" s="387">
        <v>0</v>
      </c>
      <c r="T51" s="385">
        <v>0</v>
      </c>
      <c r="U51" s="385">
        <v>0</v>
      </c>
      <c r="V51" s="385">
        <v>0</v>
      </c>
      <c r="W51" s="388">
        <v>0</v>
      </c>
      <c r="X51" s="385">
        <v>9</v>
      </c>
      <c r="Y51" s="387">
        <v>135</v>
      </c>
      <c r="Z51" s="389">
        <v>0</v>
      </c>
      <c r="AA51" s="385">
        <v>19</v>
      </c>
      <c r="AB51" s="387">
        <v>285</v>
      </c>
      <c r="AC51" s="389">
        <v>0</v>
      </c>
      <c r="AD51" s="385">
        <v>8</v>
      </c>
      <c r="AE51" s="387">
        <v>120</v>
      </c>
      <c r="AF51" s="389">
        <v>0</v>
      </c>
      <c r="AG51" s="390">
        <v>0</v>
      </c>
      <c r="AH51" s="391">
        <v>0</v>
      </c>
      <c r="AI51" s="392">
        <v>0</v>
      </c>
      <c r="AJ51" s="390">
        <v>20</v>
      </c>
      <c r="AK51" s="391">
        <v>300</v>
      </c>
      <c r="AL51" s="392">
        <v>0</v>
      </c>
      <c r="AM51" s="385">
        <v>20</v>
      </c>
      <c r="AN51" s="387">
        <v>300</v>
      </c>
      <c r="AO51" s="392">
        <v>0</v>
      </c>
      <c r="AP51" s="392"/>
      <c r="AQ51" s="392"/>
      <c r="AR51" s="390">
        <f t="shared" si="9"/>
        <v>20</v>
      </c>
      <c r="AS51" s="391">
        <v>0</v>
      </c>
      <c r="AT51" s="385">
        <v>0</v>
      </c>
      <c r="AU51" s="392">
        <v>0</v>
      </c>
      <c r="AV51" s="387">
        <v>20</v>
      </c>
      <c r="AW51" s="387">
        <v>0</v>
      </c>
      <c r="AX51" s="390">
        <v>20</v>
      </c>
      <c r="AY51" s="390">
        <v>300</v>
      </c>
      <c r="AZ51" s="392">
        <v>0</v>
      </c>
      <c r="BA51" s="385">
        <v>20</v>
      </c>
      <c r="BB51" s="385">
        <v>300</v>
      </c>
      <c r="BC51" s="392">
        <v>0</v>
      </c>
      <c r="BD51" s="392"/>
      <c r="BE51" s="392"/>
      <c r="BF51" s="390">
        <v>0</v>
      </c>
      <c r="BG51" s="390">
        <v>0</v>
      </c>
      <c r="BH51" s="387">
        <v>0</v>
      </c>
      <c r="BI51" s="393"/>
      <c r="BJ51" s="396">
        <v>-390</v>
      </c>
      <c r="BK51" s="396">
        <v>-390</v>
      </c>
      <c r="BL51" s="396">
        <v>-148.19999999999999</v>
      </c>
      <c r="BM51" s="393"/>
      <c r="BN51" s="393"/>
      <c r="BO51" s="397">
        <v>-31.2</v>
      </c>
      <c r="BP51" s="377"/>
      <c r="BQ51" s="395">
        <f t="shared" si="10"/>
        <v>46534.8</v>
      </c>
      <c r="BR51" s="395">
        <f t="shared" si="11"/>
        <v>-2449.2000000000003</v>
      </c>
      <c r="BS51" s="395">
        <f t="shared" si="12"/>
        <v>0</v>
      </c>
      <c r="BT51" s="395">
        <f t="shared" si="13"/>
        <v>0</v>
      </c>
      <c r="BU51" s="395">
        <f t="shared" si="14"/>
        <v>0</v>
      </c>
      <c r="BV51" s="395">
        <f t="shared" si="15"/>
        <v>1344.2</v>
      </c>
      <c r="BW51" s="395">
        <f t="shared" si="16"/>
        <v>0</v>
      </c>
      <c r="BX51" s="395">
        <f t="shared" si="17"/>
        <v>1070.55</v>
      </c>
      <c r="BY51" s="395">
        <f t="shared" si="18"/>
        <v>1074.4499999999998</v>
      </c>
      <c r="BZ51" s="395">
        <f t="shared" si="19"/>
        <v>93.6</v>
      </c>
      <c r="CA51" s="395">
        <f t="shared" si="20"/>
        <v>4095</v>
      </c>
      <c r="CB51" s="395">
        <f t="shared" si="21"/>
        <v>0</v>
      </c>
      <c r="CC51" s="399">
        <f t="shared" si="22"/>
        <v>51763.4</v>
      </c>
    </row>
    <row r="52" spans="1:81" ht="15" x14ac:dyDescent="0.25">
      <c r="A52" s="231">
        <v>3302058</v>
      </c>
      <c r="B52" s="231">
        <v>2058</v>
      </c>
      <c r="C52" s="231" t="s">
        <v>225</v>
      </c>
      <c r="D52" s="385">
        <v>0</v>
      </c>
      <c r="E52" s="385">
        <v>0</v>
      </c>
      <c r="F52" s="385">
        <v>0</v>
      </c>
      <c r="G52" s="385">
        <v>28</v>
      </c>
      <c r="H52" s="385">
        <v>0</v>
      </c>
      <c r="I52" s="386">
        <v>0</v>
      </c>
      <c r="J52" s="386">
        <v>28</v>
      </c>
      <c r="K52" s="385">
        <v>3</v>
      </c>
      <c r="L52" s="385">
        <v>0</v>
      </c>
      <c r="M52" s="386">
        <v>3</v>
      </c>
      <c r="N52" s="387">
        <v>0</v>
      </c>
      <c r="O52" s="388">
        <v>0</v>
      </c>
      <c r="P52" s="385">
        <v>420</v>
      </c>
      <c r="Q52" s="385">
        <v>0</v>
      </c>
      <c r="R52" s="388">
        <v>420</v>
      </c>
      <c r="S52" s="387">
        <v>0</v>
      </c>
      <c r="T52" s="385">
        <v>0</v>
      </c>
      <c r="U52" s="385">
        <v>45</v>
      </c>
      <c r="V52" s="385">
        <v>0</v>
      </c>
      <c r="W52" s="388">
        <v>45</v>
      </c>
      <c r="X52" s="385">
        <v>5</v>
      </c>
      <c r="Y52" s="387">
        <v>75</v>
      </c>
      <c r="Z52" s="389">
        <v>0</v>
      </c>
      <c r="AA52" s="385">
        <v>16</v>
      </c>
      <c r="AB52" s="387">
        <v>240</v>
      </c>
      <c r="AC52" s="389">
        <v>30</v>
      </c>
      <c r="AD52" s="385">
        <v>6</v>
      </c>
      <c r="AE52" s="387">
        <v>90</v>
      </c>
      <c r="AF52" s="389">
        <v>0</v>
      </c>
      <c r="AG52" s="390">
        <v>0</v>
      </c>
      <c r="AH52" s="391">
        <v>0</v>
      </c>
      <c r="AI52" s="392">
        <v>0</v>
      </c>
      <c r="AJ52" s="390">
        <v>16</v>
      </c>
      <c r="AK52" s="391">
        <v>240</v>
      </c>
      <c r="AL52" s="392">
        <v>0</v>
      </c>
      <c r="AM52" s="385">
        <v>16</v>
      </c>
      <c r="AN52" s="387">
        <v>240</v>
      </c>
      <c r="AO52" s="392">
        <v>0</v>
      </c>
      <c r="AP52" s="392"/>
      <c r="AQ52" s="392"/>
      <c r="AR52" s="390">
        <f t="shared" si="9"/>
        <v>16</v>
      </c>
      <c r="AS52" s="391">
        <v>0</v>
      </c>
      <c r="AT52" s="385">
        <v>0</v>
      </c>
      <c r="AU52" s="392">
        <v>0</v>
      </c>
      <c r="AV52" s="387">
        <v>16</v>
      </c>
      <c r="AW52" s="387">
        <v>0</v>
      </c>
      <c r="AX52" s="390">
        <v>16</v>
      </c>
      <c r="AY52" s="390">
        <v>240</v>
      </c>
      <c r="AZ52" s="392">
        <v>0</v>
      </c>
      <c r="BA52" s="385">
        <v>16</v>
      </c>
      <c r="BB52" s="385">
        <v>240</v>
      </c>
      <c r="BC52" s="392">
        <v>0</v>
      </c>
      <c r="BD52" s="392"/>
      <c r="BE52" s="392"/>
      <c r="BF52" s="390">
        <v>0</v>
      </c>
      <c r="BG52" s="390">
        <v>0</v>
      </c>
      <c r="BH52" s="387">
        <v>0</v>
      </c>
      <c r="BI52" s="393"/>
      <c r="BJ52" s="393"/>
      <c r="BK52" s="393"/>
      <c r="BL52" s="393"/>
      <c r="BM52" s="393"/>
      <c r="BN52" s="393"/>
      <c r="BO52" s="394"/>
      <c r="BP52" s="377"/>
      <c r="BQ52" s="395">
        <f t="shared" si="10"/>
        <v>34288.800000000003</v>
      </c>
      <c r="BR52" s="395">
        <f t="shared" si="11"/>
        <v>3673.8</v>
      </c>
      <c r="BS52" s="395">
        <f t="shared" si="12"/>
        <v>0</v>
      </c>
      <c r="BT52" s="395">
        <f t="shared" si="13"/>
        <v>0</v>
      </c>
      <c r="BU52" s="395">
        <f t="shared" si="14"/>
        <v>0</v>
      </c>
      <c r="BV52" s="395">
        <f t="shared" si="15"/>
        <v>1193.92</v>
      </c>
      <c r="BW52" s="395">
        <f t="shared" si="16"/>
        <v>0</v>
      </c>
      <c r="BX52" s="395">
        <f t="shared" si="17"/>
        <v>594.75</v>
      </c>
      <c r="BY52" s="395">
        <f t="shared" si="18"/>
        <v>1017.9</v>
      </c>
      <c r="BZ52" s="395">
        <f t="shared" si="19"/>
        <v>93.600000000000009</v>
      </c>
      <c r="CA52" s="395">
        <f t="shared" si="20"/>
        <v>3587.9999999999995</v>
      </c>
      <c r="CB52" s="395">
        <f t="shared" si="21"/>
        <v>0</v>
      </c>
      <c r="CC52" s="399">
        <f t="shared" si="22"/>
        <v>44450.770000000004</v>
      </c>
    </row>
    <row r="53" spans="1:81" ht="15" x14ac:dyDescent="0.25">
      <c r="A53" s="231">
        <v>3302059</v>
      </c>
      <c r="B53" s="231">
        <v>2059</v>
      </c>
      <c r="C53" s="231" t="s">
        <v>226</v>
      </c>
      <c r="D53" s="385">
        <v>0</v>
      </c>
      <c r="E53" s="385">
        <v>0</v>
      </c>
      <c r="F53" s="385">
        <v>0</v>
      </c>
      <c r="G53" s="385">
        <v>10</v>
      </c>
      <c r="H53" s="385">
        <v>0</v>
      </c>
      <c r="I53" s="386">
        <v>0</v>
      </c>
      <c r="J53" s="386">
        <v>10</v>
      </c>
      <c r="K53" s="385">
        <v>1</v>
      </c>
      <c r="L53" s="385">
        <v>0</v>
      </c>
      <c r="M53" s="386">
        <v>1</v>
      </c>
      <c r="N53" s="387">
        <v>0</v>
      </c>
      <c r="O53" s="388">
        <v>0</v>
      </c>
      <c r="P53" s="385">
        <v>150</v>
      </c>
      <c r="Q53" s="385">
        <v>0</v>
      </c>
      <c r="R53" s="388">
        <v>150</v>
      </c>
      <c r="S53" s="387">
        <v>0</v>
      </c>
      <c r="T53" s="385">
        <v>0</v>
      </c>
      <c r="U53" s="385">
        <v>15</v>
      </c>
      <c r="V53" s="385">
        <v>0</v>
      </c>
      <c r="W53" s="388">
        <v>15</v>
      </c>
      <c r="X53" s="385">
        <v>0</v>
      </c>
      <c r="Y53" s="387">
        <v>0</v>
      </c>
      <c r="Z53" s="389">
        <v>0</v>
      </c>
      <c r="AA53" s="385">
        <v>6</v>
      </c>
      <c r="AB53" s="387">
        <v>90</v>
      </c>
      <c r="AC53" s="389">
        <v>0</v>
      </c>
      <c r="AD53" s="385">
        <v>1</v>
      </c>
      <c r="AE53" s="387">
        <v>15</v>
      </c>
      <c r="AF53" s="389">
        <v>0</v>
      </c>
      <c r="AG53" s="390">
        <v>0</v>
      </c>
      <c r="AH53" s="391">
        <v>0</v>
      </c>
      <c r="AI53" s="392">
        <v>0</v>
      </c>
      <c r="AJ53" s="390">
        <v>8</v>
      </c>
      <c r="AK53" s="391">
        <v>120</v>
      </c>
      <c r="AL53" s="392">
        <v>15</v>
      </c>
      <c r="AM53" s="385">
        <v>8</v>
      </c>
      <c r="AN53" s="387">
        <v>120</v>
      </c>
      <c r="AO53" s="392">
        <v>15</v>
      </c>
      <c r="AP53" s="392"/>
      <c r="AQ53" s="392"/>
      <c r="AR53" s="390">
        <f t="shared" si="9"/>
        <v>8</v>
      </c>
      <c r="AS53" s="391">
        <v>0</v>
      </c>
      <c r="AT53" s="385">
        <v>0</v>
      </c>
      <c r="AU53" s="392">
        <v>0</v>
      </c>
      <c r="AV53" s="387">
        <v>7</v>
      </c>
      <c r="AW53" s="387">
        <v>1</v>
      </c>
      <c r="AX53" s="390">
        <v>8</v>
      </c>
      <c r="AY53" s="390">
        <v>120</v>
      </c>
      <c r="AZ53" s="392">
        <v>15</v>
      </c>
      <c r="BA53" s="385">
        <v>8</v>
      </c>
      <c r="BB53" s="385">
        <v>120</v>
      </c>
      <c r="BC53" s="392">
        <v>15</v>
      </c>
      <c r="BD53" s="392"/>
      <c r="BE53" s="392"/>
      <c r="BF53" s="390">
        <v>0</v>
      </c>
      <c r="BG53" s="390">
        <v>0</v>
      </c>
      <c r="BH53" s="387">
        <v>0</v>
      </c>
      <c r="BI53" s="393"/>
      <c r="BJ53" s="393"/>
      <c r="BK53" s="393"/>
      <c r="BL53" s="393"/>
      <c r="BM53" s="393"/>
      <c r="BN53" s="393"/>
      <c r="BO53" s="394"/>
      <c r="BP53" s="377"/>
      <c r="BQ53" s="395">
        <f t="shared" si="10"/>
        <v>12246</v>
      </c>
      <c r="BR53" s="395">
        <f t="shared" si="11"/>
        <v>1224.6000000000001</v>
      </c>
      <c r="BS53" s="395">
        <f t="shared" si="12"/>
        <v>0</v>
      </c>
      <c r="BT53" s="395">
        <f t="shared" si="13"/>
        <v>0</v>
      </c>
      <c r="BU53" s="395">
        <f t="shared" si="14"/>
        <v>0</v>
      </c>
      <c r="BV53" s="395">
        <f t="shared" si="15"/>
        <v>522.34</v>
      </c>
      <c r="BW53" s="395">
        <f t="shared" si="16"/>
        <v>186.42</v>
      </c>
      <c r="BX53" s="395">
        <f t="shared" si="17"/>
        <v>0</v>
      </c>
      <c r="BY53" s="395">
        <f t="shared" si="18"/>
        <v>339.29999999999995</v>
      </c>
      <c r="BZ53" s="395">
        <f t="shared" si="19"/>
        <v>15.6</v>
      </c>
      <c r="CA53" s="395">
        <f t="shared" si="20"/>
        <v>1793.9999999999998</v>
      </c>
      <c r="CB53" s="395">
        <f t="shared" si="21"/>
        <v>0</v>
      </c>
      <c r="CC53" s="399">
        <f t="shared" si="22"/>
        <v>16328.26</v>
      </c>
    </row>
    <row r="54" spans="1:81" ht="15" x14ac:dyDescent="0.25">
      <c r="A54" s="231">
        <v>3302060</v>
      </c>
      <c r="B54" s="231">
        <v>2060</v>
      </c>
      <c r="C54" s="231" t="s">
        <v>227</v>
      </c>
      <c r="D54" s="385">
        <v>0</v>
      </c>
      <c r="E54" s="385">
        <v>0</v>
      </c>
      <c r="F54" s="385">
        <v>0</v>
      </c>
      <c r="G54" s="385">
        <v>20</v>
      </c>
      <c r="H54" s="385">
        <v>0</v>
      </c>
      <c r="I54" s="386">
        <v>0</v>
      </c>
      <c r="J54" s="386">
        <v>20</v>
      </c>
      <c r="K54" s="385">
        <v>0</v>
      </c>
      <c r="L54" s="385">
        <v>0</v>
      </c>
      <c r="M54" s="386">
        <v>0</v>
      </c>
      <c r="N54" s="387">
        <v>0</v>
      </c>
      <c r="O54" s="388">
        <v>0</v>
      </c>
      <c r="P54" s="385">
        <v>300</v>
      </c>
      <c r="Q54" s="385">
        <v>0</v>
      </c>
      <c r="R54" s="388">
        <v>300</v>
      </c>
      <c r="S54" s="387">
        <v>0</v>
      </c>
      <c r="T54" s="385">
        <v>0</v>
      </c>
      <c r="U54" s="385">
        <v>0</v>
      </c>
      <c r="V54" s="385">
        <v>0</v>
      </c>
      <c r="W54" s="388">
        <v>0</v>
      </c>
      <c r="X54" s="385">
        <v>19</v>
      </c>
      <c r="Y54" s="387">
        <v>285</v>
      </c>
      <c r="Z54" s="389">
        <v>0</v>
      </c>
      <c r="AA54" s="385">
        <v>1</v>
      </c>
      <c r="AB54" s="387">
        <v>15</v>
      </c>
      <c r="AC54" s="389">
        <v>0</v>
      </c>
      <c r="AD54" s="385">
        <v>0</v>
      </c>
      <c r="AE54" s="387">
        <v>0</v>
      </c>
      <c r="AF54" s="389">
        <v>0</v>
      </c>
      <c r="AG54" s="390">
        <v>0</v>
      </c>
      <c r="AH54" s="391">
        <v>0</v>
      </c>
      <c r="AI54" s="392">
        <v>0</v>
      </c>
      <c r="AJ54" s="390">
        <v>8</v>
      </c>
      <c r="AK54" s="391">
        <v>120</v>
      </c>
      <c r="AL54" s="392">
        <v>0</v>
      </c>
      <c r="AM54" s="385">
        <v>8</v>
      </c>
      <c r="AN54" s="387">
        <v>120</v>
      </c>
      <c r="AO54" s="392">
        <v>0</v>
      </c>
      <c r="AP54" s="392"/>
      <c r="AQ54" s="392"/>
      <c r="AR54" s="390">
        <f t="shared" si="9"/>
        <v>8</v>
      </c>
      <c r="AS54" s="391">
        <v>0</v>
      </c>
      <c r="AT54" s="385">
        <v>0</v>
      </c>
      <c r="AU54" s="392">
        <v>0</v>
      </c>
      <c r="AV54" s="387">
        <v>7</v>
      </c>
      <c r="AW54" s="387">
        <v>0</v>
      </c>
      <c r="AX54" s="390">
        <v>7</v>
      </c>
      <c r="AY54" s="390">
        <v>105</v>
      </c>
      <c r="AZ54" s="392">
        <v>0</v>
      </c>
      <c r="BA54" s="385">
        <v>7</v>
      </c>
      <c r="BB54" s="385">
        <v>105</v>
      </c>
      <c r="BC54" s="392">
        <v>0</v>
      </c>
      <c r="BD54" s="392"/>
      <c r="BE54" s="392"/>
      <c r="BF54" s="390">
        <v>0</v>
      </c>
      <c r="BG54" s="390">
        <v>0</v>
      </c>
      <c r="BH54" s="387">
        <v>0</v>
      </c>
      <c r="BI54" s="393"/>
      <c r="BJ54" s="393"/>
      <c r="BK54" s="393"/>
      <c r="BL54" s="393"/>
      <c r="BM54" s="393"/>
      <c r="BN54" s="393"/>
      <c r="BO54" s="394"/>
      <c r="BP54" s="377"/>
      <c r="BQ54" s="395">
        <f t="shared" si="10"/>
        <v>24492</v>
      </c>
      <c r="BR54" s="395">
        <f t="shared" si="11"/>
        <v>0</v>
      </c>
      <c r="BS54" s="395">
        <f t="shared" si="12"/>
        <v>0</v>
      </c>
      <c r="BT54" s="395">
        <f t="shared" si="13"/>
        <v>0</v>
      </c>
      <c r="BU54" s="395">
        <f t="shared" si="14"/>
        <v>0</v>
      </c>
      <c r="BV54" s="395">
        <f t="shared" si="15"/>
        <v>522.34</v>
      </c>
      <c r="BW54" s="395">
        <f t="shared" si="16"/>
        <v>0</v>
      </c>
      <c r="BX54" s="395">
        <f t="shared" si="17"/>
        <v>2260.0499999999997</v>
      </c>
      <c r="BY54" s="395">
        <f t="shared" si="18"/>
        <v>56.55</v>
      </c>
      <c r="BZ54" s="395">
        <f t="shared" si="19"/>
        <v>0</v>
      </c>
      <c r="CA54" s="395">
        <f t="shared" si="20"/>
        <v>1793.9999999999998</v>
      </c>
      <c r="CB54" s="395">
        <f t="shared" si="21"/>
        <v>0</v>
      </c>
      <c r="CC54" s="399">
        <f t="shared" si="22"/>
        <v>29124.94</v>
      </c>
    </row>
    <row r="55" spans="1:81" ht="15" x14ac:dyDescent="0.25">
      <c r="A55" s="231">
        <v>3302062</v>
      </c>
      <c r="B55" s="231">
        <v>2062</v>
      </c>
      <c r="C55" s="231" t="s">
        <v>228</v>
      </c>
      <c r="D55" s="385">
        <v>0</v>
      </c>
      <c r="E55" s="385">
        <v>0</v>
      </c>
      <c r="F55" s="385">
        <v>0</v>
      </c>
      <c r="G55" s="385">
        <v>37</v>
      </c>
      <c r="H55" s="385">
        <v>2</v>
      </c>
      <c r="I55" s="386">
        <v>0</v>
      </c>
      <c r="J55" s="386">
        <v>39</v>
      </c>
      <c r="K55" s="385">
        <v>0</v>
      </c>
      <c r="L55" s="385">
        <v>0</v>
      </c>
      <c r="M55" s="386">
        <v>0</v>
      </c>
      <c r="N55" s="387">
        <v>0</v>
      </c>
      <c r="O55" s="388">
        <v>0</v>
      </c>
      <c r="P55" s="385">
        <v>555</v>
      </c>
      <c r="Q55" s="385">
        <v>30</v>
      </c>
      <c r="R55" s="388">
        <v>585</v>
      </c>
      <c r="S55" s="387">
        <v>0</v>
      </c>
      <c r="T55" s="385">
        <v>0</v>
      </c>
      <c r="U55" s="385">
        <v>0</v>
      </c>
      <c r="V55" s="385">
        <v>0</v>
      </c>
      <c r="W55" s="388">
        <v>0</v>
      </c>
      <c r="X55" s="385">
        <v>8</v>
      </c>
      <c r="Y55" s="387">
        <v>120</v>
      </c>
      <c r="Z55" s="389">
        <v>0</v>
      </c>
      <c r="AA55" s="385">
        <v>5</v>
      </c>
      <c r="AB55" s="387">
        <v>75</v>
      </c>
      <c r="AC55" s="389">
        <v>0</v>
      </c>
      <c r="AD55" s="385">
        <v>10</v>
      </c>
      <c r="AE55" s="387">
        <v>150</v>
      </c>
      <c r="AF55" s="389">
        <v>0</v>
      </c>
      <c r="AG55" s="390">
        <v>0</v>
      </c>
      <c r="AH55" s="391">
        <v>0</v>
      </c>
      <c r="AI55" s="392">
        <v>0</v>
      </c>
      <c r="AJ55" s="390">
        <v>3</v>
      </c>
      <c r="AK55" s="391">
        <v>45</v>
      </c>
      <c r="AL55" s="392">
        <v>0</v>
      </c>
      <c r="AM55" s="385">
        <v>3</v>
      </c>
      <c r="AN55" s="387">
        <v>45</v>
      </c>
      <c r="AO55" s="392">
        <v>0</v>
      </c>
      <c r="AP55" s="392"/>
      <c r="AQ55" s="392"/>
      <c r="AR55" s="390">
        <f t="shared" si="9"/>
        <v>3</v>
      </c>
      <c r="AS55" s="391">
        <v>0</v>
      </c>
      <c r="AT55" s="385">
        <v>0</v>
      </c>
      <c r="AU55" s="392">
        <v>0</v>
      </c>
      <c r="AV55" s="387">
        <v>0</v>
      </c>
      <c r="AW55" s="387">
        <v>0</v>
      </c>
      <c r="AX55" s="390">
        <v>0</v>
      </c>
      <c r="AY55" s="390">
        <v>0</v>
      </c>
      <c r="AZ55" s="392">
        <v>0</v>
      </c>
      <c r="BA55" s="385">
        <v>0</v>
      </c>
      <c r="BB55" s="385">
        <v>0</v>
      </c>
      <c r="BC55" s="392">
        <v>0</v>
      </c>
      <c r="BD55" s="392"/>
      <c r="BE55" s="392"/>
      <c r="BF55" s="390">
        <v>0</v>
      </c>
      <c r="BG55" s="390">
        <v>0</v>
      </c>
      <c r="BH55" s="387">
        <v>0</v>
      </c>
      <c r="BI55" s="393"/>
      <c r="BJ55" s="393"/>
      <c r="BK55" s="393"/>
      <c r="BL55" s="393"/>
      <c r="BM55" s="393"/>
      <c r="BN55" s="393"/>
      <c r="BO55" s="394"/>
      <c r="BP55" s="377"/>
      <c r="BQ55" s="395">
        <f t="shared" si="10"/>
        <v>47759.4</v>
      </c>
      <c r="BR55" s="395">
        <f t="shared" si="11"/>
        <v>0</v>
      </c>
      <c r="BS55" s="395">
        <f t="shared" si="12"/>
        <v>0</v>
      </c>
      <c r="BT55" s="395">
        <f t="shared" si="13"/>
        <v>0</v>
      </c>
      <c r="BU55" s="395">
        <f t="shared" si="14"/>
        <v>0</v>
      </c>
      <c r="BV55" s="395">
        <f t="shared" si="15"/>
        <v>0</v>
      </c>
      <c r="BW55" s="395">
        <f t="shared" si="16"/>
        <v>0</v>
      </c>
      <c r="BX55" s="395">
        <f t="shared" si="17"/>
        <v>951.6</v>
      </c>
      <c r="BY55" s="395">
        <f t="shared" si="18"/>
        <v>282.75</v>
      </c>
      <c r="BZ55" s="395">
        <f t="shared" si="19"/>
        <v>156</v>
      </c>
      <c r="CA55" s="395">
        <f t="shared" si="20"/>
        <v>672.75</v>
      </c>
      <c r="CB55" s="395">
        <f t="shared" si="21"/>
        <v>0</v>
      </c>
      <c r="CC55" s="399">
        <f t="shared" si="22"/>
        <v>49822.5</v>
      </c>
    </row>
    <row r="56" spans="1:81" ht="15" x14ac:dyDescent="0.25">
      <c r="A56" s="231">
        <v>3302063</v>
      </c>
      <c r="B56" s="231">
        <v>2063</v>
      </c>
      <c r="C56" s="231" t="s">
        <v>229</v>
      </c>
      <c r="D56" s="385">
        <v>0</v>
      </c>
      <c r="E56" s="385">
        <v>0</v>
      </c>
      <c r="F56" s="385">
        <v>0</v>
      </c>
      <c r="G56" s="385">
        <v>22</v>
      </c>
      <c r="H56" s="385">
        <v>0</v>
      </c>
      <c r="I56" s="386">
        <v>0</v>
      </c>
      <c r="J56" s="386">
        <v>22</v>
      </c>
      <c r="K56" s="385">
        <v>0</v>
      </c>
      <c r="L56" s="385">
        <v>0</v>
      </c>
      <c r="M56" s="386">
        <v>0</v>
      </c>
      <c r="N56" s="387">
        <v>0</v>
      </c>
      <c r="O56" s="388">
        <v>0</v>
      </c>
      <c r="P56" s="385">
        <v>330</v>
      </c>
      <c r="Q56" s="385">
        <v>0</v>
      </c>
      <c r="R56" s="388">
        <v>330</v>
      </c>
      <c r="S56" s="387">
        <v>0</v>
      </c>
      <c r="T56" s="385">
        <v>0</v>
      </c>
      <c r="U56" s="385">
        <v>0</v>
      </c>
      <c r="V56" s="385">
        <v>0</v>
      </c>
      <c r="W56" s="388">
        <v>0</v>
      </c>
      <c r="X56" s="385">
        <v>12</v>
      </c>
      <c r="Y56" s="387">
        <v>180</v>
      </c>
      <c r="Z56" s="389">
        <v>0</v>
      </c>
      <c r="AA56" s="385">
        <v>0</v>
      </c>
      <c r="AB56" s="387">
        <v>0</v>
      </c>
      <c r="AC56" s="389">
        <v>0</v>
      </c>
      <c r="AD56" s="385">
        <v>10</v>
      </c>
      <c r="AE56" s="387">
        <v>150</v>
      </c>
      <c r="AF56" s="389">
        <v>0</v>
      </c>
      <c r="AG56" s="390">
        <v>0</v>
      </c>
      <c r="AH56" s="391">
        <v>0</v>
      </c>
      <c r="AI56" s="392">
        <v>0</v>
      </c>
      <c r="AJ56" s="390">
        <v>6</v>
      </c>
      <c r="AK56" s="391">
        <v>90</v>
      </c>
      <c r="AL56" s="392">
        <v>0</v>
      </c>
      <c r="AM56" s="385">
        <v>6</v>
      </c>
      <c r="AN56" s="387">
        <v>90</v>
      </c>
      <c r="AO56" s="392">
        <v>0</v>
      </c>
      <c r="AP56" s="392"/>
      <c r="AQ56" s="392"/>
      <c r="AR56" s="390">
        <f t="shared" si="9"/>
        <v>6</v>
      </c>
      <c r="AS56" s="391">
        <v>0</v>
      </c>
      <c r="AT56" s="385">
        <v>0</v>
      </c>
      <c r="AU56" s="392">
        <v>0</v>
      </c>
      <c r="AV56" s="387">
        <v>0</v>
      </c>
      <c r="AW56" s="387">
        <v>0</v>
      </c>
      <c r="AX56" s="390">
        <v>0</v>
      </c>
      <c r="AY56" s="390">
        <v>0</v>
      </c>
      <c r="AZ56" s="392">
        <v>0</v>
      </c>
      <c r="BA56" s="385">
        <v>0</v>
      </c>
      <c r="BB56" s="385">
        <v>0</v>
      </c>
      <c r="BC56" s="392">
        <v>0</v>
      </c>
      <c r="BD56" s="392"/>
      <c r="BE56" s="392"/>
      <c r="BF56" s="390">
        <v>0</v>
      </c>
      <c r="BG56" s="390">
        <v>0</v>
      </c>
      <c r="BH56" s="387">
        <v>0</v>
      </c>
      <c r="BI56" s="393"/>
      <c r="BJ56" s="393"/>
      <c r="BK56" s="393"/>
      <c r="BL56" s="393"/>
      <c r="BM56" s="393"/>
      <c r="BN56" s="393"/>
      <c r="BO56" s="394"/>
      <c r="BP56" s="377"/>
      <c r="BQ56" s="395">
        <f t="shared" si="10"/>
        <v>26941.200000000001</v>
      </c>
      <c r="BR56" s="395">
        <f t="shared" si="11"/>
        <v>0</v>
      </c>
      <c r="BS56" s="395">
        <f t="shared" si="12"/>
        <v>0</v>
      </c>
      <c r="BT56" s="395">
        <f t="shared" si="13"/>
        <v>0</v>
      </c>
      <c r="BU56" s="395">
        <f t="shared" si="14"/>
        <v>0</v>
      </c>
      <c r="BV56" s="395">
        <f t="shared" si="15"/>
        <v>0</v>
      </c>
      <c r="BW56" s="395">
        <f t="shared" si="16"/>
        <v>0</v>
      </c>
      <c r="BX56" s="395">
        <f t="shared" si="17"/>
        <v>1427.3999999999999</v>
      </c>
      <c r="BY56" s="395">
        <f t="shared" si="18"/>
        <v>0</v>
      </c>
      <c r="BZ56" s="395">
        <f t="shared" si="19"/>
        <v>156</v>
      </c>
      <c r="CA56" s="395">
        <f t="shared" si="20"/>
        <v>1345.5</v>
      </c>
      <c r="CB56" s="395">
        <f t="shared" si="21"/>
        <v>0</v>
      </c>
      <c r="CC56" s="399">
        <f t="shared" si="22"/>
        <v>29870.100000000002</v>
      </c>
    </row>
    <row r="57" spans="1:81" ht="15" x14ac:dyDescent="0.25">
      <c r="A57" s="231">
        <v>3302064</v>
      </c>
      <c r="B57" s="231">
        <v>2064</v>
      </c>
      <c r="C57" s="231" t="s">
        <v>230</v>
      </c>
      <c r="D57" s="385">
        <v>0</v>
      </c>
      <c r="E57" s="385">
        <v>0</v>
      </c>
      <c r="F57" s="385">
        <v>0</v>
      </c>
      <c r="G57" s="385">
        <v>20</v>
      </c>
      <c r="H57" s="385">
        <v>0</v>
      </c>
      <c r="I57" s="386">
        <v>0</v>
      </c>
      <c r="J57" s="386">
        <v>20</v>
      </c>
      <c r="K57" s="385">
        <v>0</v>
      </c>
      <c r="L57" s="385">
        <v>0</v>
      </c>
      <c r="M57" s="386">
        <v>0</v>
      </c>
      <c r="N57" s="387">
        <v>0</v>
      </c>
      <c r="O57" s="388">
        <v>0</v>
      </c>
      <c r="P57" s="385">
        <v>300</v>
      </c>
      <c r="Q57" s="385">
        <v>0</v>
      </c>
      <c r="R57" s="388">
        <v>300</v>
      </c>
      <c r="S57" s="387">
        <v>0</v>
      </c>
      <c r="T57" s="385">
        <v>0</v>
      </c>
      <c r="U57" s="385">
        <v>0</v>
      </c>
      <c r="V57" s="385">
        <v>0</v>
      </c>
      <c r="W57" s="388">
        <v>0</v>
      </c>
      <c r="X57" s="385">
        <v>0</v>
      </c>
      <c r="Y57" s="387">
        <v>0</v>
      </c>
      <c r="Z57" s="389">
        <v>0</v>
      </c>
      <c r="AA57" s="385">
        <v>9</v>
      </c>
      <c r="AB57" s="387">
        <v>135</v>
      </c>
      <c r="AC57" s="389">
        <v>0</v>
      </c>
      <c r="AD57" s="385">
        <v>0</v>
      </c>
      <c r="AE57" s="387">
        <v>0</v>
      </c>
      <c r="AF57" s="389">
        <v>0</v>
      </c>
      <c r="AG57" s="390">
        <v>0</v>
      </c>
      <c r="AH57" s="391">
        <v>0</v>
      </c>
      <c r="AI57" s="392">
        <v>0</v>
      </c>
      <c r="AJ57" s="390">
        <v>9</v>
      </c>
      <c r="AK57" s="391">
        <v>135</v>
      </c>
      <c r="AL57" s="392">
        <v>0</v>
      </c>
      <c r="AM57" s="385">
        <v>9</v>
      </c>
      <c r="AN57" s="387">
        <v>135</v>
      </c>
      <c r="AO57" s="392">
        <v>0</v>
      </c>
      <c r="AP57" s="392"/>
      <c r="AQ57" s="392"/>
      <c r="AR57" s="390">
        <f t="shared" si="9"/>
        <v>9</v>
      </c>
      <c r="AS57" s="391">
        <v>0</v>
      </c>
      <c r="AT57" s="385">
        <v>0</v>
      </c>
      <c r="AU57" s="392">
        <v>0</v>
      </c>
      <c r="AV57" s="387">
        <v>9</v>
      </c>
      <c r="AW57" s="387">
        <v>0</v>
      </c>
      <c r="AX57" s="390">
        <v>9</v>
      </c>
      <c r="AY57" s="390">
        <v>135</v>
      </c>
      <c r="AZ57" s="392">
        <v>0</v>
      </c>
      <c r="BA57" s="385">
        <v>9</v>
      </c>
      <c r="BB57" s="385">
        <v>135</v>
      </c>
      <c r="BC57" s="392">
        <v>0</v>
      </c>
      <c r="BD57" s="392"/>
      <c r="BE57" s="392"/>
      <c r="BF57" s="390">
        <v>0</v>
      </c>
      <c r="BG57" s="390">
        <v>0</v>
      </c>
      <c r="BH57" s="387">
        <v>0</v>
      </c>
      <c r="BI57" s="393"/>
      <c r="BJ57" s="393"/>
      <c r="BK57" s="393"/>
      <c r="BL57" s="393"/>
      <c r="BM57" s="393"/>
      <c r="BN57" s="393"/>
      <c r="BO57" s="394"/>
      <c r="BP57" s="377"/>
      <c r="BQ57" s="395">
        <f t="shared" si="10"/>
        <v>24492</v>
      </c>
      <c r="BR57" s="395">
        <f t="shared" si="11"/>
        <v>0</v>
      </c>
      <c r="BS57" s="395">
        <f t="shared" si="12"/>
        <v>0</v>
      </c>
      <c r="BT57" s="395">
        <f t="shared" si="13"/>
        <v>0</v>
      </c>
      <c r="BU57" s="395">
        <f t="shared" si="14"/>
        <v>0</v>
      </c>
      <c r="BV57" s="395">
        <f t="shared" si="15"/>
        <v>671.58</v>
      </c>
      <c r="BW57" s="395">
        <f t="shared" si="16"/>
        <v>0</v>
      </c>
      <c r="BX57" s="395">
        <f t="shared" si="17"/>
        <v>0</v>
      </c>
      <c r="BY57" s="395">
        <f t="shared" si="18"/>
        <v>508.95</v>
      </c>
      <c r="BZ57" s="395">
        <f t="shared" si="19"/>
        <v>0</v>
      </c>
      <c r="CA57" s="395">
        <f t="shared" si="20"/>
        <v>2018.2499999999998</v>
      </c>
      <c r="CB57" s="395">
        <f t="shared" si="21"/>
        <v>0</v>
      </c>
      <c r="CC57" s="399">
        <f t="shared" si="22"/>
        <v>27690.780000000002</v>
      </c>
    </row>
    <row r="58" spans="1:81" ht="15" x14ac:dyDescent="0.25">
      <c r="A58" s="231">
        <v>3302065</v>
      </c>
      <c r="B58" s="231">
        <v>2065</v>
      </c>
      <c r="C58" s="231" t="s">
        <v>231</v>
      </c>
      <c r="D58" s="385">
        <v>0</v>
      </c>
      <c r="E58" s="385">
        <v>0</v>
      </c>
      <c r="F58" s="385">
        <v>0</v>
      </c>
      <c r="G58" s="385">
        <v>31</v>
      </c>
      <c r="H58" s="385">
        <v>0</v>
      </c>
      <c r="I58" s="386">
        <v>0</v>
      </c>
      <c r="J58" s="386">
        <v>31</v>
      </c>
      <c r="K58" s="385">
        <v>0</v>
      </c>
      <c r="L58" s="385">
        <v>0</v>
      </c>
      <c r="M58" s="386">
        <v>0</v>
      </c>
      <c r="N58" s="387">
        <v>0</v>
      </c>
      <c r="O58" s="388">
        <v>0</v>
      </c>
      <c r="P58" s="385">
        <v>465</v>
      </c>
      <c r="Q58" s="385">
        <v>0</v>
      </c>
      <c r="R58" s="388">
        <v>465</v>
      </c>
      <c r="S58" s="387">
        <v>0</v>
      </c>
      <c r="T58" s="385">
        <v>0</v>
      </c>
      <c r="U58" s="385">
        <v>0</v>
      </c>
      <c r="V58" s="385">
        <v>0</v>
      </c>
      <c r="W58" s="388">
        <v>0</v>
      </c>
      <c r="X58" s="385">
        <v>0</v>
      </c>
      <c r="Y58" s="387">
        <v>0</v>
      </c>
      <c r="Z58" s="389">
        <v>0</v>
      </c>
      <c r="AA58" s="385">
        <v>0</v>
      </c>
      <c r="AB58" s="387">
        <v>0</v>
      </c>
      <c r="AC58" s="389">
        <v>0</v>
      </c>
      <c r="AD58" s="385">
        <v>0</v>
      </c>
      <c r="AE58" s="387">
        <v>0</v>
      </c>
      <c r="AF58" s="389">
        <v>0</v>
      </c>
      <c r="AG58" s="390">
        <v>0</v>
      </c>
      <c r="AH58" s="391">
        <v>0</v>
      </c>
      <c r="AI58" s="392">
        <v>0</v>
      </c>
      <c r="AJ58" s="390">
        <v>0</v>
      </c>
      <c r="AK58" s="391">
        <v>0</v>
      </c>
      <c r="AL58" s="392">
        <v>0</v>
      </c>
      <c r="AM58" s="385">
        <v>0</v>
      </c>
      <c r="AN58" s="387">
        <v>0</v>
      </c>
      <c r="AO58" s="392">
        <v>0</v>
      </c>
      <c r="AP58" s="392"/>
      <c r="AQ58" s="392"/>
      <c r="AR58" s="390">
        <f t="shared" si="9"/>
        <v>0</v>
      </c>
      <c r="AS58" s="391">
        <v>0</v>
      </c>
      <c r="AT58" s="385">
        <v>0</v>
      </c>
      <c r="AU58" s="392">
        <v>0</v>
      </c>
      <c r="AV58" s="387">
        <v>0</v>
      </c>
      <c r="AW58" s="387">
        <v>0</v>
      </c>
      <c r="AX58" s="390">
        <v>0</v>
      </c>
      <c r="AY58" s="390">
        <v>0</v>
      </c>
      <c r="AZ58" s="392">
        <v>0</v>
      </c>
      <c r="BA58" s="385">
        <v>0</v>
      </c>
      <c r="BB58" s="385">
        <v>0</v>
      </c>
      <c r="BC58" s="392">
        <v>0</v>
      </c>
      <c r="BD58" s="392"/>
      <c r="BE58" s="392"/>
      <c r="BF58" s="390">
        <v>0</v>
      </c>
      <c r="BG58" s="390">
        <v>0</v>
      </c>
      <c r="BH58" s="387">
        <v>0</v>
      </c>
      <c r="BI58" s="393"/>
      <c r="BJ58" s="393"/>
      <c r="BK58" s="393"/>
      <c r="BL58" s="393"/>
      <c r="BM58" s="393"/>
      <c r="BN58" s="393"/>
      <c r="BO58" s="394"/>
      <c r="BP58" s="377"/>
      <c r="BQ58" s="395">
        <f t="shared" si="10"/>
        <v>37962.6</v>
      </c>
      <c r="BR58" s="395">
        <f t="shared" si="11"/>
        <v>0</v>
      </c>
      <c r="BS58" s="395">
        <f t="shared" si="12"/>
        <v>0</v>
      </c>
      <c r="BT58" s="395">
        <f t="shared" si="13"/>
        <v>0</v>
      </c>
      <c r="BU58" s="395">
        <f t="shared" si="14"/>
        <v>0</v>
      </c>
      <c r="BV58" s="395">
        <f t="shared" si="15"/>
        <v>0</v>
      </c>
      <c r="BW58" s="395">
        <f t="shared" si="16"/>
        <v>0</v>
      </c>
      <c r="BX58" s="395">
        <f t="shared" si="17"/>
        <v>0</v>
      </c>
      <c r="BY58" s="395">
        <f t="shared" si="18"/>
        <v>0</v>
      </c>
      <c r="BZ58" s="395">
        <f t="shared" si="19"/>
        <v>0</v>
      </c>
      <c r="CA58" s="395">
        <f t="shared" si="20"/>
        <v>0</v>
      </c>
      <c r="CB58" s="395">
        <f t="shared" si="21"/>
        <v>0</v>
      </c>
      <c r="CC58" s="399">
        <f t="shared" si="22"/>
        <v>37962.6</v>
      </c>
    </row>
    <row r="59" spans="1:81" ht="15" x14ac:dyDescent="0.25">
      <c r="A59" s="231">
        <v>3302068</v>
      </c>
      <c r="B59" s="231">
        <v>2068</v>
      </c>
      <c r="C59" s="231" t="s">
        <v>232</v>
      </c>
      <c r="D59" s="385">
        <v>0</v>
      </c>
      <c r="E59" s="385">
        <v>0</v>
      </c>
      <c r="F59" s="385">
        <v>0</v>
      </c>
      <c r="G59" s="385">
        <v>20</v>
      </c>
      <c r="H59" s="385">
        <v>0</v>
      </c>
      <c r="I59" s="386">
        <v>0</v>
      </c>
      <c r="J59" s="386">
        <v>20</v>
      </c>
      <c r="K59" s="385">
        <v>2</v>
      </c>
      <c r="L59" s="385">
        <v>0</v>
      </c>
      <c r="M59" s="386">
        <v>2</v>
      </c>
      <c r="N59" s="387">
        <v>0</v>
      </c>
      <c r="O59" s="388">
        <v>0</v>
      </c>
      <c r="P59" s="385">
        <v>300</v>
      </c>
      <c r="Q59" s="385">
        <v>0</v>
      </c>
      <c r="R59" s="388">
        <v>300</v>
      </c>
      <c r="S59" s="387">
        <v>0</v>
      </c>
      <c r="T59" s="385">
        <v>0</v>
      </c>
      <c r="U59" s="385">
        <v>30</v>
      </c>
      <c r="V59" s="385">
        <v>0</v>
      </c>
      <c r="W59" s="388">
        <v>30</v>
      </c>
      <c r="X59" s="385">
        <v>3</v>
      </c>
      <c r="Y59" s="387">
        <v>45</v>
      </c>
      <c r="Z59" s="389">
        <v>0</v>
      </c>
      <c r="AA59" s="385">
        <v>9</v>
      </c>
      <c r="AB59" s="387">
        <v>135</v>
      </c>
      <c r="AC59" s="389">
        <v>15</v>
      </c>
      <c r="AD59" s="385">
        <v>0</v>
      </c>
      <c r="AE59" s="387">
        <v>0</v>
      </c>
      <c r="AF59" s="389">
        <v>0</v>
      </c>
      <c r="AG59" s="390">
        <v>0</v>
      </c>
      <c r="AH59" s="391">
        <v>0</v>
      </c>
      <c r="AI59" s="392">
        <v>0</v>
      </c>
      <c r="AJ59" s="390">
        <v>9</v>
      </c>
      <c r="AK59" s="391">
        <v>135</v>
      </c>
      <c r="AL59" s="392">
        <v>15</v>
      </c>
      <c r="AM59" s="385">
        <v>9</v>
      </c>
      <c r="AN59" s="387">
        <v>135</v>
      </c>
      <c r="AO59" s="392">
        <v>15</v>
      </c>
      <c r="AP59" s="392"/>
      <c r="AQ59" s="392"/>
      <c r="AR59" s="390">
        <f t="shared" si="9"/>
        <v>9</v>
      </c>
      <c r="AS59" s="391">
        <v>0</v>
      </c>
      <c r="AT59" s="385">
        <v>0</v>
      </c>
      <c r="AU59" s="392">
        <v>0</v>
      </c>
      <c r="AV59" s="387">
        <v>8</v>
      </c>
      <c r="AW59" s="387">
        <v>1</v>
      </c>
      <c r="AX59" s="390">
        <v>9</v>
      </c>
      <c r="AY59" s="390">
        <v>135</v>
      </c>
      <c r="AZ59" s="392">
        <v>15</v>
      </c>
      <c r="BA59" s="385">
        <v>9</v>
      </c>
      <c r="BB59" s="385">
        <v>135</v>
      </c>
      <c r="BC59" s="392">
        <v>15</v>
      </c>
      <c r="BD59" s="392"/>
      <c r="BE59" s="392"/>
      <c r="BF59" s="390">
        <v>0</v>
      </c>
      <c r="BG59" s="390">
        <v>0</v>
      </c>
      <c r="BH59" s="387">
        <v>0</v>
      </c>
      <c r="BI59" s="393"/>
      <c r="BJ59" s="393"/>
      <c r="BK59" s="393"/>
      <c r="BL59" s="393"/>
      <c r="BM59" s="393"/>
      <c r="BN59" s="393"/>
      <c r="BO59" s="394"/>
      <c r="BP59" s="377"/>
      <c r="BQ59" s="395">
        <f t="shared" si="10"/>
        <v>24492</v>
      </c>
      <c r="BR59" s="395">
        <f t="shared" si="11"/>
        <v>2449.2000000000003</v>
      </c>
      <c r="BS59" s="395">
        <f t="shared" si="12"/>
        <v>0</v>
      </c>
      <c r="BT59" s="395">
        <f t="shared" si="13"/>
        <v>0</v>
      </c>
      <c r="BU59" s="395">
        <f t="shared" si="14"/>
        <v>0</v>
      </c>
      <c r="BV59" s="395">
        <f t="shared" si="15"/>
        <v>596.96</v>
      </c>
      <c r="BW59" s="395">
        <f t="shared" si="16"/>
        <v>186.42</v>
      </c>
      <c r="BX59" s="395">
        <f t="shared" si="17"/>
        <v>356.84999999999997</v>
      </c>
      <c r="BY59" s="395">
        <f t="shared" si="18"/>
        <v>565.5</v>
      </c>
      <c r="BZ59" s="395">
        <f t="shared" si="19"/>
        <v>0</v>
      </c>
      <c r="CA59" s="395">
        <f t="shared" si="20"/>
        <v>2018.2499999999998</v>
      </c>
      <c r="CB59" s="395">
        <f t="shared" si="21"/>
        <v>0</v>
      </c>
      <c r="CC59" s="399">
        <f t="shared" si="22"/>
        <v>30665.179999999997</v>
      </c>
    </row>
    <row r="60" spans="1:81" ht="15" x14ac:dyDescent="0.25">
      <c r="A60" s="231">
        <v>3302070</v>
      </c>
      <c r="B60" s="231">
        <v>2070</v>
      </c>
      <c r="C60" s="231" t="s">
        <v>915</v>
      </c>
      <c r="D60" s="385">
        <v>0</v>
      </c>
      <c r="E60" s="385">
        <v>9</v>
      </c>
      <c r="F60" s="385">
        <v>0</v>
      </c>
      <c r="G60" s="385">
        <v>26</v>
      </c>
      <c r="H60" s="385">
        <v>0</v>
      </c>
      <c r="I60" s="386">
        <v>9</v>
      </c>
      <c r="J60" s="386">
        <v>26</v>
      </c>
      <c r="K60" s="385">
        <v>0</v>
      </c>
      <c r="L60" s="385">
        <v>0</v>
      </c>
      <c r="M60" s="386">
        <v>0</v>
      </c>
      <c r="N60" s="387">
        <v>0</v>
      </c>
      <c r="O60" s="388">
        <v>135</v>
      </c>
      <c r="P60" s="385">
        <v>390</v>
      </c>
      <c r="Q60" s="385">
        <v>0</v>
      </c>
      <c r="R60" s="388">
        <v>390</v>
      </c>
      <c r="S60" s="387">
        <v>0</v>
      </c>
      <c r="T60" s="385">
        <v>135</v>
      </c>
      <c r="U60" s="385">
        <v>0</v>
      </c>
      <c r="V60" s="385">
        <v>0</v>
      </c>
      <c r="W60" s="388">
        <v>0</v>
      </c>
      <c r="X60" s="385">
        <v>7</v>
      </c>
      <c r="Y60" s="387">
        <v>105</v>
      </c>
      <c r="Z60" s="389">
        <v>0</v>
      </c>
      <c r="AA60" s="385">
        <v>7</v>
      </c>
      <c r="AB60" s="387">
        <v>105</v>
      </c>
      <c r="AC60" s="389">
        <v>0</v>
      </c>
      <c r="AD60" s="385">
        <v>18</v>
      </c>
      <c r="AE60" s="387">
        <v>270</v>
      </c>
      <c r="AF60" s="389">
        <v>0</v>
      </c>
      <c r="AG60" s="390">
        <v>4</v>
      </c>
      <c r="AH60" s="391">
        <v>60</v>
      </c>
      <c r="AI60" s="392">
        <v>0</v>
      </c>
      <c r="AJ60" s="390">
        <v>7</v>
      </c>
      <c r="AK60" s="391">
        <v>105</v>
      </c>
      <c r="AL60" s="392">
        <v>0</v>
      </c>
      <c r="AM60" s="385">
        <v>11</v>
      </c>
      <c r="AN60" s="387">
        <v>165</v>
      </c>
      <c r="AO60" s="392">
        <v>0</v>
      </c>
      <c r="AP60" s="392"/>
      <c r="AQ60" s="392"/>
      <c r="AR60" s="390">
        <f t="shared" si="9"/>
        <v>11</v>
      </c>
      <c r="AS60" s="391">
        <v>4</v>
      </c>
      <c r="AT60" s="385">
        <v>60</v>
      </c>
      <c r="AU60" s="392">
        <v>0</v>
      </c>
      <c r="AV60" s="387">
        <v>7</v>
      </c>
      <c r="AW60" s="387">
        <v>0</v>
      </c>
      <c r="AX60" s="390">
        <v>7</v>
      </c>
      <c r="AY60" s="390">
        <v>105</v>
      </c>
      <c r="AZ60" s="392">
        <v>0</v>
      </c>
      <c r="BA60" s="385">
        <v>11</v>
      </c>
      <c r="BB60" s="385">
        <v>165</v>
      </c>
      <c r="BC60" s="392">
        <v>0</v>
      </c>
      <c r="BD60" s="392"/>
      <c r="BE60" s="392"/>
      <c r="BF60" s="390">
        <v>0</v>
      </c>
      <c r="BG60" s="390">
        <v>0</v>
      </c>
      <c r="BH60" s="387">
        <v>0</v>
      </c>
      <c r="BI60" s="393"/>
      <c r="BJ60" s="393"/>
      <c r="BK60" s="393"/>
      <c r="BL60" s="393"/>
      <c r="BM60" s="393"/>
      <c r="BN60" s="393"/>
      <c r="BO60" s="394"/>
      <c r="BP60" s="377"/>
      <c r="BQ60" s="395">
        <f t="shared" si="10"/>
        <v>31839.600000000002</v>
      </c>
      <c r="BR60" s="395">
        <f t="shared" si="11"/>
        <v>0</v>
      </c>
      <c r="BS60" s="395">
        <f t="shared" si="12"/>
        <v>15566.849999999999</v>
      </c>
      <c r="BT60" s="395">
        <f t="shared" si="13"/>
        <v>0</v>
      </c>
      <c r="BU60" s="395">
        <f t="shared" si="14"/>
        <v>0</v>
      </c>
      <c r="BV60" s="395">
        <f t="shared" si="15"/>
        <v>820.82</v>
      </c>
      <c r="BW60" s="395">
        <f t="shared" si="16"/>
        <v>0</v>
      </c>
      <c r="BX60" s="395">
        <f t="shared" si="17"/>
        <v>832.65</v>
      </c>
      <c r="BY60" s="395">
        <f t="shared" si="18"/>
        <v>395.84999999999997</v>
      </c>
      <c r="BZ60" s="395">
        <f t="shared" si="19"/>
        <v>280.8</v>
      </c>
      <c r="CA60" s="395">
        <f t="shared" si="20"/>
        <v>2466.75</v>
      </c>
      <c r="CB60" s="395">
        <f t="shared" si="21"/>
        <v>0</v>
      </c>
      <c r="CC60" s="399">
        <f t="shared" si="22"/>
        <v>52203.32</v>
      </c>
    </row>
    <row r="61" spans="1:81" ht="15" x14ac:dyDescent="0.25">
      <c r="A61" s="231">
        <v>3302072</v>
      </c>
      <c r="B61" s="231">
        <v>2072</v>
      </c>
      <c r="C61" s="231" t="s">
        <v>234</v>
      </c>
      <c r="D61" s="385">
        <v>0</v>
      </c>
      <c r="E61" s="385">
        <v>0</v>
      </c>
      <c r="F61" s="385">
        <v>0</v>
      </c>
      <c r="G61" s="385">
        <v>51</v>
      </c>
      <c r="H61" s="385">
        <v>0</v>
      </c>
      <c r="I61" s="386">
        <v>0</v>
      </c>
      <c r="J61" s="386">
        <v>51</v>
      </c>
      <c r="K61" s="385">
        <v>20</v>
      </c>
      <c r="L61" s="385">
        <v>0</v>
      </c>
      <c r="M61" s="386">
        <v>20</v>
      </c>
      <c r="N61" s="387">
        <v>0</v>
      </c>
      <c r="O61" s="388">
        <v>0</v>
      </c>
      <c r="P61" s="385">
        <v>765</v>
      </c>
      <c r="Q61" s="385">
        <v>0</v>
      </c>
      <c r="R61" s="388">
        <v>765</v>
      </c>
      <c r="S61" s="387">
        <v>0</v>
      </c>
      <c r="T61" s="385">
        <v>0</v>
      </c>
      <c r="U61" s="385">
        <v>300</v>
      </c>
      <c r="V61" s="385">
        <v>0</v>
      </c>
      <c r="W61" s="388">
        <v>300</v>
      </c>
      <c r="X61" s="385">
        <v>11</v>
      </c>
      <c r="Y61" s="387">
        <v>165</v>
      </c>
      <c r="Z61" s="389">
        <v>75</v>
      </c>
      <c r="AA61" s="385">
        <v>14</v>
      </c>
      <c r="AB61" s="387">
        <v>210</v>
      </c>
      <c r="AC61" s="389">
        <v>60</v>
      </c>
      <c r="AD61" s="385">
        <v>14</v>
      </c>
      <c r="AE61" s="387">
        <v>210</v>
      </c>
      <c r="AF61" s="389">
        <v>75</v>
      </c>
      <c r="AG61" s="390">
        <v>0</v>
      </c>
      <c r="AH61" s="391">
        <v>0</v>
      </c>
      <c r="AI61" s="392">
        <v>0</v>
      </c>
      <c r="AJ61" s="390">
        <v>13</v>
      </c>
      <c r="AK61" s="391">
        <v>195</v>
      </c>
      <c r="AL61" s="392">
        <v>30</v>
      </c>
      <c r="AM61" s="385">
        <v>13</v>
      </c>
      <c r="AN61" s="387">
        <v>195</v>
      </c>
      <c r="AO61" s="392">
        <v>30</v>
      </c>
      <c r="AP61" s="392"/>
      <c r="AQ61" s="392"/>
      <c r="AR61" s="390">
        <f t="shared" si="9"/>
        <v>13</v>
      </c>
      <c r="AS61" s="391">
        <v>0</v>
      </c>
      <c r="AT61" s="385">
        <v>0</v>
      </c>
      <c r="AU61" s="392">
        <v>0</v>
      </c>
      <c r="AV61" s="387">
        <v>11</v>
      </c>
      <c r="AW61" s="387">
        <v>2</v>
      </c>
      <c r="AX61" s="390">
        <v>13</v>
      </c>
      <c r="AY61" s="390">
        <v>195</v>
      </c>
      <c r="AZ61" s="392">
        <v>30</v>
      </c>
      <c r="BA61" s="385">
        <v>13</v>
      </c>
      <c r="BB61" s="385">
        <v>195</v>
      </c>
      <c r="BC61" s="392">
        <v>30</v>
      </c>
      <c r="BD61" s="392"/>
      <c r="BE61" s="392"/>
      <c r="BF61" s="390">
        <v>0</v>
      </c>
      <c r="BG61" s="390">
        <v>0</v>
      </c>
      <c r="BH61" s="387">
        <v>0</v>
      </c>
      <c r="BI61" s="393"/>
      <c r="BJ61" s="393"/>
      <c r="BK61" s="393"/>
      <c r="BL61" s="393"/>
      <c r="BM61" s="393"/>
      <c r="BN61" s="393"/>
      <c r="BO61" s="394"/>
      <c r="BP61" s="377"/>
      <c r="BQ61" s="395">
        <f t="shared" si="10"/>
        <v>62454.600000000006</v>
      </c>
      <c r="BR61" s="395">
        <f t="shared" si="11"/>
        <v>24492</v>
      </c>
      <c r="BS61" s="395">
        <f t="shared" si="12"/>
        <v>0</v>
      </c>
      <c r="BT61" s="395">
        <f t="shared" si="13"/>
        <v>0</v>
      </c>
      <c r="BU61" s="395">
        <f t="shared" si="14"/>
        <v>0</v>
      </c>
      <c r="BV61" s="395">
        <f t="shared" si="15"/>
        <v>820.82</v>
      </c>
      <c r="BW61" s="395">
        <f t="shared" si="16"/>
        <v>372.84</v>
      </c>
      <c r="BX61" s="395">
        <f t="shared" si="17"/>
        <v>1903.2</v>
      </c>
      <c r="BY61" s="395">
        <f t="shared" si="18"/>
        <v>1017.9</v>
      </c>
      <c r="BZ61" s="395">
        <f t="shared" si="19"/>
        <v>296.40000000000003</v>
      </c>
      <c r="CA61" s="395">
        <f t="shared" si="20"/>
        <v>2915.25</v>
      </c>
      <c r="CB61" s="395">
        <f t="shared" si="21"/>
        <v>0</v>
      </c>
      <c r="CC61" s="399">
        <f t="shared" si="22"/>
        <v>94273.01</v>
      </c>
    </row>
    <row r="62" spans="1:81" ht="15" x14ac:dyDescent="0.25">
      <c r="A62" s="231">
        <v>3302073</v>
      </c>
      <c r="B62" s="231">
        <v>2073</v>
      </c>
      <c r="C62" s="231" t="s">
        <v>235</v>
      </c>
      <c r="D62" s="385">
        <v>0</v>
      </c>
      <c r="E62" s="385">
        <v>0</v>
      </c>
      <c r="F62" s="385">
        <v>0</v>
      </c>
      <c r="G62" s="385">
        <v>25</v>
      </c>
      <c r="H62" s="385">
        <v>0</v>
      </c>
      <c r="I62" s="386">
        <v>0</v>
      </c>
      <c r="J62" s="386">
        <v>25</v>
      </c>
      <c r="K62" s="385">
        <v>5</v>
      </c>
      <c r="L62" s="385">
        <v>0</v>
      </c>
      <c r="M62" s="386">
        <v>5</v>
      </c>
      <c r="N62" s="387">
        <v>0</v>
      </c>
      <c r="O62" s="388">
        <v>0</v>
      </c>
      <c r="P62" s="385">
        <v>375</v>
      </c>
      <c r="Q62" s="385">
        <v>0</v>
      </c>
      <c r="R62" s="388">
        <v>375</v>
      </c>
      <c r="S62" s="387">
        <v>0</v>
      </c>
      <c r="T62" s="385">
        <v>0</v>
      </c>
      <c r="U62" s="385">
        <v>75</v>
      </c>
      <c r="V62" s="385">
        <v>0</v>
      </c>
      <c r="W62" s="388">
        <v>75</v>
      </c>
      <c r="X62" s="385">
        <v>16</v>
      </c>
      <c r="Y62" s="387">
        <v>240</v>
      </c>
      <c r="Z62" s="389">
        <v>45</v>
      </c>
      <c r="AA62" s="385">
        <v>3</v>
      </c>
      <c r="AB62" s="387">
        <v>45</v>
      </c>
      <c r="AC62" s="389">
        <v>0</v>
      </c>
      <c r="AD62" s="385">
        <v>0</v>
      </c>
      <c r="AE62" s="387">
        <v>0</v>
      </c>
      <c r="AF62" s="389">
        <v>0</v>
      </c>
      <c r="AG62" s="390">
        <v>0</v>
      </c>
      <c r="AH62" s="391">
        <v>0</v>
      </c>
      <c r="AI62" s="392">
        <v>0</v>
      </c>
      <c r="AJ62" s="390">
        <v>10</v>
      </c>
      <c r="AK62" s="391">
        <v>150</v>
      </c>
      <c r="AL62" s="392">
        <v>0</v>
      </c>
      <c r="AM62" s="385">
        <v>10</v>
      </c>
      <c r="AN62" s="387">
        <v>150</v>
      </c>
      <c r="AO62" s="392">
        <v>0</v>
      </c>
      <c r="AP62" s="392"/>
      <c r="AQ62" s="392"/>
      <c r="AR62" s="390">
        <f t="shared" si="9"/>
        <v>10</v>
      </c>
      <c r="AS62" s="391">
        <v>0</v>
      </c>
      <c r="AT62" s="385">
        <v>0</v>
      </c>
      <c r="AU62" s="392">
        <v>0</v>
      </c>
      <c r="AV62" s="387">
        <v>10</v>
      </c>
      <c r="AW62" s="387">
        <v>0</v>
      </c>
      <c r="AX62" s="390">
        <v>10</v>
      </c>
      <c r="AY62" s="390">
        <v>150</v>
      </c>
      <c r="AZ62" s="392">
        <v>0</v>
      </c>
      <c r="BA62" s="385">
        <v>10</v>
      </c>
      <c r="BB62" s="385">
        <v>150</v>
      </c>
      <c r="BC62" s="392">
        <v>0</v>
      </c>
      <c r="BD62" s="392"/>
      <c r="BE62" s="392"/>
      <c r="BF62" s="390">
        <v>0</v>
      </c>
      <c r="BG62" s="390">
        <v>0</v>
      </c>
      <c r="BH62" s="387">
        <v>0</v>
      </c>
      <c r="BI62" s="393"/>
      <c r="BJ62" s="393"/>
      <c r="BK62" s="393"/>
      <c r="BL62" s="393"/>
      <c r="BM62" s="393"/>
      <c r="BN62" s="393"/>
      <c r="BO62" s="394"/>
      <c r="BP62" s="377"/>
      <c r="BQ62" s="395">
        <f t="shared" si="10"/>
        <v>30615</v>
      </c>
      <c r="BR62" s="395">
        <f t="shared" si="11"/>
        <v>6123</v>
      </c>
      <c r="BS62" s="395">
        <f t="shared" si="12"/>
        <v>0</v>
      </c>
      <c r="BT62" s="395">
        <f t="shared" si="13"/>
        <v>0</v>
      </c>
      <c r="BU62" s="395">
        <f t="shared" si="14"/>
        <v>0</v>
      </c>
      <c r="BV62" s="395">
        <f t="shared" si="15"/>
        <v>746.2</v>
      </c>
      <c r="BW62" s="395">
        <f t="shared" si="16"/>
        <v>0</v>
      </c>
      <c r="BX62" s="395">
        <f t="shared" si="17"/>
        <v>2260.0499999999997</v>
      </c>
      <c r="BY62" s="395">
        <f t="shared" si="18"/>
        <v>169.64999999999998</v>
      </c>
      <c r="BZ62" s="395">
        <f t="shared" si="19"/>
        <v>0</v>
      </c>
      <c r="CA62" s="395">
        <f t="shared" si="20"/>
        <v>2242.5</v>
      </c>
      <c r="CB62" s="395">
        <f t="shared" si="21"/>
        <v>0</v>
      </c>
      <c r="CC62" s="399">
        <f t="shared" si="22"/>
        <v>42156.4</v>
      </c>
    </row>
    <row r="63" spans="1:81" ht="15" x14ac:dyDescent="0.25">
      <c r="A63" s="231">
        <v>3302075</v>
      </c>
      <c r="B63" s="231">
        <v>2075</v>
      </c>
      <c r="C63" s="231" t="s">
        <v>236</v>
      </c>
      <c r="D63" s="385">
        <v>0</v>
      </c>
      <c r="E63" s="385">
        <v>0</v>
      </c>
      <c r="F63" s="385">
        <v>0</v>
      </c>
      <c r="G63" s="385">
        <v>15</v>
      </c>
      <c r="H63" s="385">
        <v>0</v>
      </c>
      <c r="I63" s="386">
        <v>0</v>
      </c>
      <c r="J63" s="386">
        <v>15</v>
      </c>
      <c r="K63" s="385">
        <v>0</v>
      </c>
      <c r="L63" s="385">
        <v>0</v>
      </c>
      <c r="M63" s="386">
        <v>0</v>
      </c>
      <c r="N63" s="387">
        <v>0</v>
      </c>
      <c r="O63" s="388">
        <v>0</v>
      </c>
      <c r="P63" s="385">
        <v>225</v>
      </c>
      <c r="Q63" s="385">
        <v>0</v>
      </c>
      <c r="R63" s="388">
        <v>225</v>
      </c>
      <c r="S63" s="387">
        <v>0</v>
      </c>
      <c r="T63" s="385">
        <v>0</v>
      </c>
      <c r="U63" s="385">
        <v>0</v>
      </c>
      <c r="V63" s="385">
        <v>0</v>
      </c>
      <c r="W63" s="388">
        <v>0</v>
      </c>
      <c r="X63" s="385">
        <v>0</v>
      </c>
      <c r="Y63" s="387">
        <v>0</v>
      </c>
      <c r="Z63" s="389">
        <v>0</v>
      </c>
      <c r="AA63" s="385">
        <v>7</v>
      </c>
      <c r="AB63" s="387">
        <v>105</v>
      </c>
      <c r="AC63" s="389">
        <v>0</v>
      </c>
      <c r="AD63" s="385">
        <v>7</v>
      </c>
      <c r="AE63" s="387">
        <v>105</v>
      </c>
      <c r="AF63" s="389">
        <v>0</v>
      </c>
      <c r="AG63" s="390">
        <v>0</v>
      </c>
      <c r="AH63" s="391">
        <v>0</v>
      </c>
      <c r="AI63" s="392">
        <v>0</v>
      </c>
      <c r="AJ63" s="390">
        <v>4</v>
      </c>
      <c r="AK63" s="391">
        <v>60</v>
      </c>
      <c r="AL63" s="392">
        <v>0</v>
      </c>
      <c r="AM63" s="385">
        <v>4</v>
      </c>
      <c r="AN63" s="387">
        <v>60</v>
      </c>
      <c r="AO63" s="392">
        <v>0</v>
      </c>
      <c r="AP63" s="392"/>
      <c r="AQ63" s="392"/>
      <c r="AR63" s="390">
        <f t="shared" si="9"/>
        <v>4</v>
      </c>
      <c r="AS63" s="391">
        <v>0</v>
      </c>
      <c r="AT63" s="385">
        <v>0</v>
      </c>
      <c r="AU63" s="392">
        <v>0</v>
      </c>
      <c r="AV63" s="387">
        <v>0</v>
      </c>
      <c r="AW63" s="387">
        <v>0</v>
      </c>
      <c r="AX63" s="390">
        <v>0</v>
      </c>
      <c r="AY63" s="390">
        <v>0</v>
      </c>
      <c r="AZ63" s="392">
        <v>0</v>
      </c>
      <c r="BA63" s="385">
        <v>0</v>
      </c>
      <c r="BB63" s="385">
        <v>0</v>
      </c>
      <c r="BC63" s="392">
        <v>0</v>
      </c>
      <c r="BD63" s="392"/>
      <c r="BE63" s="392"/>
      <c r="BF63" s="390">
        <v>0</v>
      </c>
      <c r="BG63" s="390">
        <v>0</v>
      </c>
      <c r="BH63" s="387">
        <v>0</v>
      </c>
      <c r="BI63" s="393"/>
      <c r="BJ63" s="393"/>
      <c r="BK63" s="393"/>
      <c r="BL63" s="393"/>
      <c r="BM63" s="393"/>
      <c r="BN63" s="393"/>
      <c r="BO63" s="394"/>
      <c r="BP63" s="377"/>
      <c r="BQ63" s="395">
        <f t="shared" si="10"/>
        <v>18369</v>
      </c>
      <c r="BR63" s="395">
        <f t="shared" si="11"/>
        <v>0</v>
      </c>
      <c r="BS63" s="395">
        <f t="shared" si="12"/>
        <v>0</v>
      </c>
      <c r="BT63" s="395">
        <f t="shared" si="13"/>
        <v>0</v>
      </c>
      <c r="BU63" s="395">
        <f t="shared" si="14"/>
        <v>0</v>
      </c>
      <c r="BV63" s="395">
        <f t="shared" si="15"/>
        <v>0</v>
      </c>
      <c r="BW63" s="395">
        <f t="shared" si="16"/>
        <v>0</v>
      </c>
      <c r="BX63" s="395">
        <f t="shared" si="17"/>
        <v>0</v>
      </c>
      <c r="BY63" s="395">
        <f t="shared" si="18"/>
        <v>395.84999999999997</v>
      </c>
      <c r="BZ63" s="395">
        <f t="shared" si="19"/>
        <v>109.2</v>
      </c>
      <c r="CA63" s="395">
        <f t="shared" si="20"/>
        <v>896.99999999999989</v>
      </c>
      <c r="CB63" s="395">
        <f t="shared" si="21"/>
        <v>0</v>
      </c>
      <c r="CC63" s="399">
        <f t="shared" si="22"/>
        <v>19771.05</v>
      </c>
    </row>
    <row r="64" spans="1:81" ht="15" x14ac:dyDescent="0.25">
      <c r="A64" s="231">
        <v>3302078</v>
      </c>
      <c r="B64" s="231">
        <v>2078</v>
      </c>
      <c r="C64" s="231" t="s">
        <v>237</v>
      </c>
      <c r="D64" s="385">
        <v>0</v>
      </c>
      <c r="E64" s="385">
        <v>0</v>
      </c>
      <c r="F64" s="385">
        <v>0</v>
      </c>
      <c r="G64" s="385">
        <v>28</v>
      </c>
      <c r="H64" s="385">
        <v>0</v>
      </c>
      <c r="I64" s="386">
        <v>0</v>
      </c>
      <c r="J64" s="386">
        <v>28</v>
      </c>
      <c r="K64" s="385">
        <v>13</v>
      </c>
      <c r="L64" s="385">
        <v>0</v>
      </c>
      <c r="M64" s="386">
        <v>13</v>
      </c>
      <c r="N64" s="387">
        <v>0</v>
      </c>
      <c r="O64" s="388">
        <v>0</v>
      </c>
      <c r="P64" s="385">
        <v>418</v>
      </c>
      <c r="Q64" s="385">
        <v>0</v>
      </c>
      <c r="R64" s="388">
        <v>418</v>
      </c>
      <c r="S64" s="387">
        <v>0</v>
      </c>
      <c r="T64" s="385">
        <v>0</v>
      </c>
      <c r="U64" s="385">
        <v>167</v>
      </c>
      <c r="V64" s="385">
        <v>0</v>
      </c>
      <c r="W64" s="388">
        <v>167</v>
      </c>
      <c r="X64" s="385">
        <v>0</v>
      </c>
      <c r="Y64" s="387">
        <v>0</v>
      </c>
      <c r="Z64" s="389">
        <v>0</v>
      </c>
      <c r="AA64" s="385">
        <v>0</v>
      </c>
      <c r="AB64" s="387">
        <v>0</v>
      </c>
      <c r="AC64" s="389">
        <v>0</v>
      </c>
      <c r="AD64" s="385">
        <v>16</v>
      </c>
      <c r="AE64" s="387">
        <v>238</v>
      </c>
      <c r="AF64" s="389">
        <v>60</v>
      </c>
      <c r="AG64" s="390">
        <v>0</v>
      </c>
      <c r="AH64" s="391">
        <v>0</v>
      </c>
      <c r="AI64" s="392">
        <v>0</v>
      </c>
      <c r="AJ64" s="390">
        <v>1</v>
      </c>
      <c r="AK64" s="391">
        <v>15</v>
      </c>
      <c r="AL64" s="392">
        <v>0</v>
      </c>
      <c r="AM64" s="385">
        <v>1</v>
      </c>
      <c r="AN64" s="387">
        <v>15</v>
      </c>
      <c r="AO64" s="392">
        <v>0</v>
      </c>
      <c r="AP64" s="392"/>
      <c r="AQ64" s="392"/>
      <c r="AR64" s="390">
        <f t="shared" si="9"/>
        <v>1</v>
      </c>
      <c r="AS64" s="391">
        <v>0</v>
      </c>
      <c r="AT64" s="385">
        <v>0</v>
      </c>
      <c r="AU64" s="392">
        <v>0</v>
      </c>
      <c r="AV64" s="387">
        <v>1</v>
      </c>
      <c r="AW64" s="387">
        <v>0</v>
      </c>
      <c r="AX64" s="390">
        <v>1</v>
      </c>
      <c r="AY64" s="390">
        <v>15</v>
      </c>
      <c r="AZ64" s="392">
        <v>0</v>
      </c>
      <c r="BA64" s="385">
        <v>1</v>
      </c>
      <c r="BB64" s="385">
        <v>15</v>
      </c>
      <c r="BC64" s="392">
        <v>0</v>
      </c>
      <c r="BD64" s="392"/>
      <c r="BE64" s="392"/>
      <c r="BF64" s="390">
        <v>0</v>
      </c>
      <c r="BG64" s="390">
        <v>0</v>
      </c>
      <c r="BH64" s="387">
        <v>0</v>
      </c>
      <c r="BI64" s="393"/>
      <c r="BJ64" s="393"/>
      <c r="BK64" s="393"/>
      <c r="BL64" s="393"/>
      <c r="BM64" s="393"/>
      <c r="BN64" s="393"/>
      <c r="BO64" s="394"/>
      <c r="BP64" s="377"/>
      <c r="BQ64" s="395">
        <f t="shared" si="10"/>
        <v>34125.520000000004</v>
      </c>
      <c r="BR64" s="395">
        <f t="shared" si="11"/>
        <v>13633.880000000001</v>
      </c>
      <c r="BS64" s="395">
        <f t="shared" si="12"/>
        <v>0</v>
      </c>
      <c r="BT64" s="395">
        <f t="shared" si="13"/>
        <v>0</v>
      </c>
      <c r="BU64" s="395">
        <f t="shared" si="14"/>
        <v>0</v>
      </c>
      <c r="BV64" s="395">
        <f t="shared" si="15"/>
        <v>74.62</v>
      </c>
      <c r="BW64" s="395">
        <f t="shared" si="16"/>
        <v>0</v>
      </c>
      <c r="BX64" s="395">
        <f t="shared" si="17"/>
        <v>0</v>
      </c>
      <c r="BY64" s="395">
        <f t="shared" si="18"/>
        <v>0</v>
      </c>
      <c r="BZ64" s="395">
        <f t="shared" si="19"/>
        <v>309.92</v>
      </c>
      <c r="CA64" s="395">
        <f t="shared" si="20"/>
        <v>224.24999999999997</v>
      </c>
      <c r="CB64" s="395">
        <f t="shared" si="21"/>
        <v>0</v>
      </c>
      <c r="CC64" s="399">
        <f t="shared" si="22"/>
        <v>48368.19000000001</v>
      </c>
    </row>
    <row r="65" spans="1:81" ht="15" x14ac:dyDescent="0.25">
      <c r="A65" s="231">
        <v>3302082</v>
      </c>
      <c r="B65" s="231">
        <v>2082</v>
      </c>
      <c r="C65" s="231" t="s">
        <v>238</v>
      </c>
      <c r="D65" s="385">
        <v>0</v>
      </c>
      <c r="E65" s="385">
        <v>0</v>
      </c>
      <c r="F65" s="385">
        <v>0</v>
      </c>
      <c r="G65" s="385">
        <v>23</v>
      </c>
      <c r="H65" s="385">
        <v>0</v>
      </c>
      <c r="I65" s="386">
        <v>0</v>
      </c>
      <c r="J65" s="386">
        <v>23</v>
      </c>
      <c r="K65" s="385">
        <v>0</v>
      </c>
      <c r="L65" s="385">
        <v>0</v>
      </c>
      <c r="M65" s="386">
        <v>0</v>
      </c>
      <c r="N65" s="387">
        <v>0</v>
      </c>
      <c r="O65" s="388">
        <v>0</v>
      </c>
      <c r="P65" s="385">
        <v>345</v>
      </c>
      <c r="Q65" s="385">
        <v>0</v>
      </c>
      <c r="R65" s="388">
        <v>345</v>
      </c>
      <c r="S65" s="387">
        <v>0</v>
      </c>
      <c r="T65" s="385">
        <v>0</v>
      </c>
      <c r="U65" s="385">
        <v>0</v>
      </c>
      <c r="V65" s="385">
        <v>0</v>
      </c>
      <c r="W65" s="388">
        <v>0</v>
      </c>
      <c r="X65" s="385">
        <v>8</v>
      </c>
      <c r="Y65" s="387">
        <v>120</v>
      </c>
      <c r="Z65" s="389">
        <v>0</v>
      </c>
      <c r="AA65" s="385">
        <v>9</v>
      </c>
      <c r="AB65" s="387">
        <v>135</v>
      </c>
      <c r="AC65" s="389">
        <v>0</v>
      </c>
      <c r="AD65" s="385">
        <v>6</v>
      </c>
      <c r="AE65" s="387">
        <v>90</v>
      </c>
      <c r="AF65" s="389">
        <v>0</v>
      </c>
      <c r="AG65" s="390">
        <v>0</v>
      </c>
      <c r="AH65" s="391">
        <v>0</v>
      </c>
      <c r="AI65" s="392">
        <v>0</v>
      </c>
      <c r="AJ65" s="390">
        <v>0</v>
      </c>
      <c r="AK65" s="391">
        <v>0</v>
      </c>
      <c r="AL65" s="392">
        <v>0</v>
      </c>
      <c r="AM65" s="385">
        <v>0</v>
      </c>
      <c r="AN65" s="387">
        <v>0</v>
      </c>
      <c r="AO65" s="392">
        <v>0</v>
      </c>
      <c r="AP65" s="392"/>
      <c r="AQ65" s="392"/>
      <c r="AR65" s="390">
        <f t="shared" si="9"/>
        <v>0</v>
      </c>
      <c r="AS65" s="391">
        <v>0</v>
      </c>
      <c r="AT65" s="385">
        <v>0</v>
      </c>
      <c r="AU65" s="392">
        <v>0</v>
      </c>
      <c r="AV65" s="387">
        <v>0</v>
      </c>
      <c r="AW65" s="387">
        <v>0</v>
      </c>
      <c r="AX65" s="390">
        <v>0</v>
      </c>
      <c r="AY65" s="390">
        <v>0</v>
      </c>
      <c r="AZ65" s="392">
        <v>0</v>
      </c>
      <c r="BA65" s="385">
        <v>0</v>
      </c>
      <c r="BB65" s="385">
        <v>0</v>
      </c>
      <c r="BC65" s="392">
        <v>0</v>
      </c>
      <c r="BD65" s="392"/>
      <c r="BE65" s="392"/>
      <c r="BF65" s="390">
        <v>0</v>
      </c>
      <c r="BG65" s="390">
        <v>0</v>
      </c>
      <c r="BH65" s="387">
        <v>0</v>
      </c>
      <c r="BI65" s="393"/>
      <c r="BJ65" s="393"/>
      <c r="BK65" s="393"/>
      <c r="BL65" s="393"/>
      <c r="BM65" s="393"/>
      <c r="BN65" s="393"/>
      <c r="BO65" s="394"/>
      <c r="BP65" s="377"/>
      <c r="BQ65" s="395">
        <f t="shared" si="10"/>
        <v>28165.800000000003</v>
      </c>
      <c r="BR65" s="395">
        <f t="shared" si="11"/>
        <v>0</v>
      </c>
      <c r="BS65" s="395">
        <f t="shared" si="12"/>
        <v>0</v>
      </c>
      <c r="BT65" s="395">
        <f t="shared" si="13"/>
        <v>0</v>
      </c>
      <c r="BU65" s="395">
        <f t="shared" si="14"/>
        <v>0</v>
      </c>
      <c r="BV65" s="395">
        <f t="shared" si="15"/>
        <v>0</v>
      </c>
      <c r="BW65" s="395">
        <f t="shared" si="16"/>
        <v>0</v>
      </c>
      <c r="BX65" s="395">
        <f t="shared" si="17"/>
        <v>951.6</v>
      </c>
      <c r="BY65" s="395">
        <f t="shared" si="18"/>
        <v>508.95</v>
      </c>
      <c r="BZ65" s="395">
        <f t="shared" si="19"/>
        <v>93.600000000000009</v>
      </c>
      <c r="CA65" s="395">
        <f t="shared" si="20"/>
        <v>0</v>
      </c>
      <c r="CB65" s="395">
        <f t="shared" si="21"/>
        <v>0</v>
      </c>
      <c r="CC65" s="399">
        <f t="shared" si="22"/>
        <v>29719.95</v>
      </c>
    </row>
    <row r="66" spans="1:81" ht="15" x14ac:dyDescent="0.25">
      <c r="A66" s="231">
        <v>3302056</v>
      </c>
      <c r="B66" s="231">
        <v>2056</v>
      </c>
      <c r="C66" s="231" t="s">
        <v>223</v>
      </c>
      <c r="D66" s="385">
        <v>0</v>
      </c>
      <c r="E66" s="385">
        <v>0</v>
      </c>
      <c r="F66" s="385">
        <v>0</v>
      </c>
      <c r="G66" s="385">
        <v>19</v>
      </c>
      <c r="H66" s="385">
        <v>0</v>
      </c>
      <c r="I66" s="386">
        <v>0</v>
      </c>
      <c r="J66" s="386">
        <v>19</v>
      </c>
      <c r="K66" s="385">
        <v>0</v>
      </c>
      <c r="L66" s="385">
        <v>0</v>
      </c>
      <c r="M66" s="386">
        <v>0</v>
      </c>
      <c r="N66" s="387">
        <v>0</v>
      </c>
      <c r="O66" s="388">
        <v>0</v>
      </c>
      <c r="P66" s="385">
        <v>285</v>
      </c>
      <c r="Q66" s="385">
        <v>0</v>
      </c>
      <c r="R66" s="388">
        <v>285</v>
      </c>
      <c r="S66" s="387">
        <v>0</v>
      </c>
      <c r="T66" s="385">
        <v>0</v>
      </c>
      <c r="U66" s="385">
        <v>0</v>
      </c>
      <c r="V66" s="385">
        <v>0</v>
      </c>
      <c r="W66" s="388">
        <v>0</v>
      </c>
      <c r="X66" s="385">
        <v>0</v>
      </c>
      <c r="Y66" s="387">
        <v>0</v>
      </c>
      <c r="Z66" s="389">
        <v>0</v>
      </c>
      <c r="AA66" s="385">
        <v>4</v>
      </c>
      <c r="AB66" s="387">
        <v>60</v>
      </c>
      <c r="AC66" s="389">
        <v>0</v>
      </c>
      <c r="AD66" s="385">
        <v>15</v>
      </c>
      <c r="AE66" s="387">
        <v>225</v>
      </c>
      <c r="AF66" s="389">
        <v>0</v>
      </c>
      <c r="AG66" s="390">
        <v>0</v>
      </c>
      <c r="AH66" s="391">
        <v>0</v>
      </c>
      <c r="AI66" s="392">
        <v>0</v>
      </c>
      <c r="AJ66" s="390">
        <v>2</v>
      </c>
      <c r="AK66" s="391">
        <v>30</v>
      </c>
      <c r="AL66" s="392">
        <v>0</v>
      </c>
      <c r="AM66" s="385">
        <v>2</v>
      </c>
      <c r="AN66" s="387">
        <v>30</v>
      </c>
      <c r="AO66" s="392">
        <v>0</v>
      </c>
      <c r="AP66" s="392"/>
      <c r="AQ66" s="392"/>
      <c r="AR66" s="390">
        <f t="shared" si="9"/>
        <v>2</v>
      </c>
      <c r="AS66" s="391">
        <v>0</v>
      </c>
      <c r="AT66" s="385">
        <v>0</v>
      </c>
      <c r="AU66" s="392">
        <v>0</v>
      </c>
      <c r="AV66" s="387">
        <v>2</v>
      </c>
      <c r="AW66" s="387">
        <v>0</v>
      </c>
      <c r="AX66" s="390">
        <v>2</v>
      </c>
      <c r="AY66" s="390">
        <v>30</v>
      </c>
      <c r="AZ66" s="392">
        <v>0</v>
      </c>
      <c r="BA66" s="385">
        <v>2</v>
      </c>
      <c r="BB66" s="385">
        <v>30</v>
      </c>
      <c r="BC66" s="392">
        <v>0</v>
      </c>
      <c r="BD66" s="392"/>
      <c r="BE66" s="392"/>
      <c r="BF66" s="390">
        <v>0</v>
      </c>
      <c r="BG66" s="390">
        <v>0</v>
      </c>
      <c r="BH66" s="387">
        <v>0</v>
      </c>
      <c r="BI66" s="393"/>
      <c r="BJ66" s="393"/>
      <c r="BK66" s="393"/>
      <c r="BL66" s="393"/>
      <c r="BM66" s="393"/>
      <c r="BN66" s="393"/>
      <c r="BO66" s="394"/>
      <c r="BP66" s="377"/>
      <c r="BQ66" s="395">
        <f t="shared" si="10"/>
        <v>23267.4</v>
      </c>
      <c r="BR66" s="395">
        <f t="shared" si="11"/>
        <v>0</v>
      </c>
      <c r="BS66" s="395">
        <f t="shared" si="12"/>
        <v>0</v>
      </c>
      <c r="BT66" s="395">
        <f t="shared" si="13"/>
        <v>0</v>
      </c>
      <c r="BU66" s="395">
        <f t="shared" si="14"/>
        <v>0</v>
      </c>
      <c r="BV66" s="395">
        <f t="shared" si="15"/>
        <v>149.24</v>
      </c>
      <c r="BW66" s="395">
        <f t="shared" si="16"/>
        <v>0</v>
      </c>
      <c r="BX66" s="395">
        <f t="shared" si="17"/>
        <v>0</v>
      </c>
      <c r="BY66" s="395">
        <f t="shared" si="18"/>
        <v>226.2</v>
      </c>
      <c r="BZ66" s="395">
        <f t="shared" si="19"/>
        <v>234</v>
      </c>
      <c r="CA66" s="395">
        <f t="shared" si="20"/>
        <v>448.49999999999994</v>
      </c>
      <c r="CB66" s="395">
        <f t="shared" si="21"/>
        <v>0</v>
      </c>
      <c r="CC66" s="399">
        <f t="shared" si="22"/>
        <v>24325.340000000004</v>
      </c>
    </row>
    <row r="67" spans="1:81" ht="15" x14ac:dyDescent="0.25">
      <c r="A67" s="231">
        <v>3302093</v>
      </c>
      <c r="B67" s="231">
        <v>2093</v>
      </c>
      <c r="C67" s="231" t="s">
        <v>240</v>
      </c>
      <c r="D67" s="385">
        <v>0</v>
      </c>
      <c r="E67" s="385">
        <v>0</v>
      </c>
      <c r="F67" s="385">
        <v>0</v>
      </c>
      <c r="G67" s="385">
        <v>50</v>
      </c>
      <c r="H67" s="385">
        <v>0</v>
      </c>
      <c r="I67" s="386">
        <v>0</v>
      </c>
      <c r="J67" s="386">
        <v>50</v>
      </c>
      <c r="K67" s="385">
        <v>0</v>
      </c>
      <c r="L67" s="385">
        <v>0</v>
      </c>
      <c r="M67" s="386">
        <v>0</v>
      </c>
      <c r="N67" s="387">
        <v>0</v>
      </c>
      <c r="O67" s="388">
        <v>0</v>
      </c>
      <c r="P67" s="385">
        <v>750</v>
      </c>
      <c r="Q67" s="385">
        <v>0</v>
      </c>
      <c r="R67" s="388">
        <v>750</v>
      </c>
      <c r="S67" s="387">
        <v>0</v>
      </c>
      <c r="T67" s="385">
        <v>0</v>
      </c>
      <c r="U67" s="385">
        <v>0</v>
      </c>
      <c r="V67" s="385">
        <v>0</v>
      </c>
      <c r="W67" s="388">
        <v>0</v>
      </c>
      <c r="X67" s="385">
        <v>0</v>
      </c>
      <c r="Y67" s="387">
        <v>0</v>
      </c>
      <c r="Z67" s="389">
        <v>0</v>
      </c>
      <c r="AA67" s="385">
        <v>2</v>
      </c>
      <c r="AB67" s="387">
        <v>30</v>
      </c>
      <c r="AC67" s="389">
        <v>0</v>
      </c>
      <c r="AD67" s="385">
        <v>3</v>
      </c>
      <c r="AE67" s="387">
        <v>45</v>
      </c>
      <c r="AF67" s="389">
        <v>0</v>
      </c>
      <c r="AG67" s="390">
        <v>0</v>
      </c>
      <c r="AH67" s="391">
        <v>0</v>
      </c>
      <c r="AI67" s="392">
        <v>0</v>
      </c>
      <c r="AJ67" s="390">
        <v>10</v>
      </c>
      <c r="AK67" s="391">
        <v>150</v>
      </c>
      <c r="AL67" s="392">
        <v>0</v>
      </c>
      <c r="AM67" s="385">
        <v>10</v>
      </c>
      <c r="AN67" s="387">
        <v>150</v>
      </c>
      <c r="AO67" s="392">
        <v>0</v>
      </c>
      <c r="AP67" s="392"/>
      <c r="AQ67" s="392"/>
      <c r="AR67" s="390">
        <f t="shared" si="9"/>
        <v>10</v>
      </c>
      <c r="AS67" s="391">
        <v>0</v>
      </c>
      <c r="AT67" s="385">
        <v>0</v>
      </c>
      <c r="AU67" s="392">
        <v>0</v>
      </c>
      <c r="AV67" s="387">
        <v>9</v>
      </c>
      <c r="AW67" s="387">
        <v>0</v>
      </c>
      <c r="AX67" s="390">
        <v>9</v>
      </c>
      <c r="AY67" s="390">
        <v>135</v>
      </c>
      <c r="AZ67" s="392">
        <v>0</v>
      </c>
      <c r="BA67" s="385">
        <v>9</v>
      </c>
      <c r="BB67" s="385">
        <v>135</v>
      </c>
      <c r="BC67" s="392">
        <v>0</v>
      </c>
      <c r="BD67" s="392"/>
      <c r="BE67" s="392"/>
      <c r="BF67" s="390">
        <v>0</v>
      </c>
      <c r="BG67" s="390">
        <v>0</v>
      </c>
      <c r="BH67" s="387">
        <v>0</v>
      </c>
      <c r="BI67" s="393"/>
      <c r="BJ67" s="393"/>
      <c r="BK67" s="393"/>
      <c r="BL67" s="393"/>
      <c r="BM67" s="393"/>
      <c r="BN67" s="393"/>
      <c r="BO67" s="394"/>
      <c r="BP67" s="377"/>
      <c r="BQ67" s="395">
        <f t="shared" si="10"/>
        <v>61230</v>
      </c>
      <c r="BR67" s="395">
        <f t="shared" si="11"/>
        <v>0</v>
      </c>
      <c r="BS67" s="395">
        <f t="shared" si="12"/>
        <v>0</v>
      </c>
      <c r="BT67" s="395">
        <f t="shared" si="13"/>
        <v>0</v>
      </c>
      <c r="BU67" s="395">
        <f t="shared" si="14"/>
        <v>0</v>
      </c>
      <c r="BV67" s="395">
        <f t="shared" si="15"/>
        <v>671.58</v>
      </c>
      <c r="BW67" s="395">
        <f t="shared" si="16"/>
        <v>0</v>
      </c>
      <c r="BX67" s="395">
        <f t="shared" si="17"/>
        <v>0</v>
      </c>
      <c r="BY67" s="395">
        <f t="shared" si="18"/>
        <v>113.1</v>
      </c>
      <c r="BZ67" s="395">
        <f t="shared" si="19"/>
        <v>46.800000000000004</v>
      </c>
      <c r="CA67" s="395">
        <f t="shared" si="20"/>
        <v>2242.5</v>
      </c>
      <c r="CB67" s="395">
        <f t="shared" si="21"/>
        <v>0</v>
      </c>
      <c r="CC67" s="399">
        <f t="shared" si="22"/>
        <v>64303.98</v>
      </c>
    </row>
    <row r="68" spans="1:81" ht="15" x14ac:dyDescent="0.25">
      <c r="A68" s="231">
        <v>3302096</v>
      </c>
      <c r="B68" s="231">
        <v>2096</v>
      </c>
      <c r="C68" s="231" t="s">
        <v>916</v>
      </c>
      <c r="D68" s="385">
        <v>0</v>
      </c>
      <c r="E68" s="385">
        <v>0</v>
      </c>
      <c r="F68" s="385">
        <v>0</v>
      </c>
      <c r="G68" s="385">
        <v>25</v>
      </c>
      <c r="H68" s="385">
        <v>0</v>
      </c>
      <c r="I68" s="386">
        <v>0</v>
      </c>
      <c r="J68" s="386">
        <v>25</v>
      </c>
      <c r="K68" s="385">
        <v>0</v>
      </c>
      <c r="L68" s="385">
        <v>0</v>
      </c>
      <c r="M68" s="386">
        <v>0</v>
      </c>
      <c r="N68" s="387">
        <v>0</v>
      </c>
      <c r="O68" s="388">
        <v>0</v>
      </c>
      <c r="P68" s="385">
        <v>375</v>
      </c>
      <c r="Q68" s="385">
        <v>0</v>
      </c>
      <c r="R68" s="388">
        <v>375</v>
      </c>
      <c r="S68" s="387">
        <v>0</v>
      </c>
      <c r="T68" s="385">
        <v>0</v>
      </c>
      <c r="U68" s="385">
        <v>0</v>
      </c>
      <c r="V68" s="385">
        <v>0</v>
      </c>
      <c r="W68" s="388">
        <v>0</v>
      </c>
      <c r="X68" s="385">
        <v>7</v>
      </c>
      <c r="Y68" s="387">
        <v>105</v>
      </c>
      <c r="Z68" s="389">
        <v>0</v>
      </c>
      <c r="AA68" s="385">
        <v>14</v>
      </c>
      <c r="AB68" s="387">
        <v>210</v>
      </c>
      <c r="AC68" s="389">
        <v>0</v>
      </c>
      <c r="AD68" s="385">
        <v>1</v>
      </c>
      <c r="AE68" s="387">
        <v>15</v>
      </c>
      <c r="AF68" s="389">
        <v>0</v>
      </c>
      <c r="AG68" s="390">
        <v>0</v>
      </c>
      <c r="AH68" s="391">
        <v>0</v>
      </c>
      <c r="AI68" s="392">
        <v>0</v>
      </c>
      <c r="AJ68" s="390">
        <v>8</v>
      </c>
      <c r="AK68" s="391">
        <v>120</v>
      </c>
      <c r="AL68" s="392">
        <v>0</v>
      </c>
      <c r="AM68" s="385">
        <v>8</v>
      </c>
      <c r="AN68" s="387">
        <v>120</v>
      </c>
      <c r="AO68" s="392">
        <v>0</v>
      </c>
      <c r="AP68" s="392"/>
      <c r="AQ68" s="392"/>
      <c r="AR68" s="390">
        <f t="shared" si="9"/>
        <v>8</v>
      </c>
      <c r="AS68" s="391">
        <v>0</v>
      </c>
      <c r="AT68" s="385">
        <v>0</v>
      </c>
      <c r="AU68" s="392">
        <v>0</v>
      </c>
      <c r="AV68" s="387">
        <v>8</v>
      </c>
      <c r="AW68" s="387">
        <v>0</v>
      </c>
      <c r="AX68" s="390">
        <v>8</v>
      </c>
      <c r="AY68" s="390">
        <v>120</v>
      </c>
      <c r="AZ68" s="392">
        <v>0</v>
      </c>
      <c r="BA68" s="385">
        <v>8</v>
      </c>
      <c r="BB68" s="385">
        <v>120</v>
      </c>
      <c r="BC68" s="392">
        <v>0</v>
      </c>
      <c r="BD68" s="392"/>
      <c r="BE68" s="392"/>
      <c r="BF68" s="390">
        <v>0</v>
      </c>
      <c r="BG68" s="390">
        <v>0</v>
      </c>
      <c r="BH68" s="387">
        <v>0</v>
      </c>
      <c r="BI68" s="393"/>
      <c r="BJ68" s="393"/>
      <c r="BK68" s="393"/>
      <c r="BL68" s="393"/>
      <c r="BM68" s="393"/>
      <c r="BN68" s="393"/>
      <c r="BO68" s="394"/>
      <c r="BP68" s="377"/>
      <c r="BQ68" s="395">
        <f t="shared" si="10"/>
        <v>30615</v>
      </c>
      <c r="BR68" s="395">
        <f t="shared" si="11"/>
        <v>0</v>
      </c>
      <c r="BS68" s="395">
        <f t="shared" si="12"/>
        <v>0</v>
      </c>
      <c r="BT68" s="395">
        <f t="shared" si="13"/>
        <v>0</v>
      </c>
      <c r="BU68" s="395">
        <f t="shared" si="14"/>
        <v>0</v>
      </c>
      <c r="BV68" s="395">
        <f t="shared" si="15"/>
        <v>596.96</v>
      </c>
      <c r="BW68" s="395">
        <f t="shared" si="16"/>
        <v>0</v>
      </c>
      <c r="BX68" s="395">
        <f t="shared" si="17"/>
        <v>832.65</v>
      </c>
      <c r="BY68" s="395">
        <f t="shared" si="18"/>
        <v>791.69999999999993</v>
      </c>
      <c r="BZ68" s="395">
        <f t="shared" si="19"/>
        <v>15.6</v>
      </c>
      <c r="CA68" s="395">
        <f t="shared" si="20"/>
        <v>1793.9999999999998</v>
      </c>
      <c r="CB68" s="395">
        <f t="shared" si="21"/>
        <v>0</v>
      </c>
      <c r="CC68" s="399">
        <f t="shared" si="22"/>
        <v>34645.909999999996</v>
      </c>
    </row>
    <row r="69" spans="1:81" ht="15" x14ac:dyDescent="0.25">
      <c r="A69" s="231">
        <v>3302097</v>
      </c>
      <c r="B69" s="231">
        <v>2097</v>
      </c>
      <c r="C69" s="231" t="s">
        <v>242</v>
      </c>
      <c r="D69" s="385">
        <v>0</v>
      </c>
      <c r="E69" s="385">
        <v>0</v>
      </c>
      <c r="F69" s="385">
        <v>0</v>
      </c>
      <c r="G69" s="385">
        <v>16</v>
      </c>
      <c r="H69" s="385">
        <v>0</v>
      </c>
      <c r="I69" s="386">
        <v>0</v>
      </c>
      <c r="J69" s="386">
        <v>16</v>
      </c>
      <c r="K69" s="385">
        <v>5</v>
      </c>
      <c r="L69" s="385">
        <v>0</v>
      </c>
      <c r="M69" s="386">
        <v>5</v>
      </c>
      <c r="N69" s="387">
        <v>0</v>
      </c>
      <c r="O69" s="388">
        <v>0</v>
      </c>
      <c r="P69" s="385">
        <v>240</v>
      </c>
      <c r="Q69" s="385">
        <v>0</v>
      </c>
      <c r="R69" s="388">
        <v>240</v>
      </c>
      <c r="S69" s="387">
        <v>0</v>
      </c>
      <c r="T69" s="385">
        <v>0</v>
      </c>
      <c r="U69" s="385">
        <v>75</v>
      </c>
      <c r="V69" s="385">
        <v>0</v>
      </c>
      <c r="W69" s="388">
        <v>75</v>
      </c>
      <c r="X69" s="385">
        <v>0</v>
      </c>
      <c r="Y69" s="387">
        <v>0</v>
      </c>
      <c r="Z69" s="389">
        <v>0</v>
      </c>
      <c r="AA69" s="385">
        <v>7</v>
      </c>
      <c r="AB69" s="387">
        <v>105</v>
      </c>
      <c r="AC69" s="389">
        <v>45</v>
      </c>
      <c r="AD69" s="385">
        <v>7</v>
      </c>
      <c r="AE69" s="387">
        <v>105</v>
      </c>
      <c r="AF69" s="389">
        <v>15</v>
      </c>
      <c r="AG69" s="390">
        <v>0</v>
      </c>
      <c r="AH69" s="391">
        <v>0</v>
      </c>
      <c r="AI69" s="392">
        <v>0</v>
      </c>
      <c r="AJ69" s="390">
        <v>7</v>
      </c>
      <c r="AK69" s="391">
        <v>105</v>
      </c>
      <c r="AL69" s="392">
        <v>30</v>
      </c>
      <c r="AM69" s="385">
        <v>7</v>
      </c>
      <c r="AN69" s="387">
        <v>105</v>
      </c>
      <c r="AO69" s="392">
        <v>30</v>
      </c>
      <c r="AP69" s="392"/>
      <c r="AQ69" s="392"/>
      <c r="AR69" s="390">
        <f t="shared" si="9"/>
        <v>7</v>
      </c>
      <c r="AS69" s="391">
        <v>0</v>
      </c>
      <c r="AT69" s="385">
        <v>0</v>
      </c>
      <c r="AU69" s="392">
        <v>0</v>
      </c>
      <c r="AV69" s="387">
        <v>5</v>
      </c>
      <c r="AW69" s="387">
        <v>2</v>
      </c>
      <c r="AX69" s="390">
        <v>7</v>
      </c>
      <c r="AY69" s="390">
        <v>105</v>
      </c>
      <c r="AZ69" s="392">
        <v>30</v>
      </c>
      <c r="BA69" s="385">
        <v>7</v>
      </c>
      <c r="BB69" s="385">
        <v>105</v>
      </c>
      <c r="BC69" s="392">
        <v>30</v>
      </c>
      <c r="BD69" s="392"/>
      <c r="BE69" s="392"/>
      <c r="BF69" s="390">
        <v>0</v>
      </c>
      <c r="BG69" s="390">
        <v>0</v>
      </c>
      <c r="BH69" s="387">
        <v>0</v>
      </c>
      <c r="BI69" s="393"/>
      <c r="BJ69" s="393"/>
      <c r="BK69" s="393"/>
      <c r="BL69" s="393"/>
      <c r="BM69" s="393"/>
      <c r="BN69" s="393"/>
      <c r="BO69" s="394"/>
      <c r="BP69" s="377"/>
      <c r="BQ69" s="395">
        <f t="shared" si="10"/>
        <v>19593.600000000002</v>
      </c>
      <c r="BR69" s="395">
        <f t="shared" si="11"/>
        <v>6123</v>
      </c>
      <c r="BS69" s="395">
        <f t="shared" si="12"/>
        <v>0</v>
      </c>
      <c r="BT69" s="395">
        <f t="shared" si="13"/>
        <v>0</v>
      </c>
      <c r="BU69" s="395">
        <f t="shared" si="14"/>
        <v>0</v>
      </c>
      <c r="BV69" s="395">
        <f t="shared" si="15"/>
        <v>373.1</v>
      </c>
      <c r="BW69" s="395">
        <f t="shared" si="16"/>
        <v>372.84</v>
      </c>
      <c r="BX69" s="395">
        <f t="shared" si="17"/>
        <v>0</v>
      </c>
      <c r="BY69" s="395">
        <f t="shared" si="18"/>
        <v>565.5</v>
      </c>
      <c r="BZ69" s="395">
        <f t="shared" si="19"/>
        <v>124.8</v>
      </c>
      <c r="CA69" s="395">
        <f t="shared" si="20"/>
        <v>1569.7499999999998</v>
      </c>
      <c r="CB69" s="395">
        <f t="shared" si="21"/>
        <v>0</v>
      </c>
      <c r="CC69" s="399">
        <f t="shared" si="22"/>
        <v>28722.59</v>
      </c>
    </row>
    <row r="70" spans="1:81" ht="15" x14ac:dyDescent="0.25">
      <c r="A70" s="231">
        <v>3302098</v>
      </c>
      <c r="B70" s="231">
        <v>2098</v>
      </c>
      <c r="C70" s="231" t="s">
        <v>243</v>
      </c>
      <c r="D70" s="385">
        <v>0</v>
      </c>
      <c r="E70" s="385">
        <v>0</v>
      </c>
      <c r="F70" s="385">
        <v>0</v>
      </c>
      <c r="G70" s="385">
        <v>15</v>
      </c>
      <c r="H70" s="385">
        <v>0</v>
      </c>
      <c r="I70" s="386">
        <v>0</v>
      </c>
      <c r="J70" s="386">
        <v>15</v>
      </c>
      <c r="K70" s="385">
        <v>0</v>
      </c>
      <c r="L70" s="385">
        <v>0</v>
      </c>
      <c r="M70" s="386">
        <v>0</v>
      </c>
      <c r="N70" s="387">
        <v>0</v>
      </c>
      <c r="O70" s="388">
        <v>0</v>
      </c>
      <c r="P70" s="385">
        <v>225</v>
      </c>
      <c r="Q70" s="385">
        <v>0</v>
      </c>
      <c r="R70" s="388">
        <v>225</v>
      </c>
      <c r="S70" s="387">
        <v>0</v>
      </c>
      <c r="T70" s="385">
        <v>0</v>
      </c>
      <c r="U70" s="385">
        <v>0</v>
      </c>
      <c r="V70" s="385">
        <v>0</v>
      </c>
      <c r="W70" s="388">
        <v>0</v>
      </c>
      <c r="X70" s="385">
        <v>9</v>
      </c>
      <c r="Y70" s="387">
        <v>135</v>
      </c>
      <c r="Z70" s="389">
        <v>0</v>
      </c>
      <c r="AA70" s="385">
        <v>1</v>
      </c>
      <c r="AB70" s="387">
        <v>15</v>
      </c>
      <c r="AC70" s="389">
        <v>0</v>
      </c>
      <c r="AD70" s="385">
        <v>4</v>
      </c>
      <c r="AE70" s="387">
        <v>60</v>
      </c>
      <c r="AF70" s="389">
        <v>0</v>
      </c>
      <c r="AG70" s="390">
        <v>0</v>
      </c>
      <c r="AH70" s="391">
        <v>0</v>
      </c>
      <c r="AI70" s="392">
        <v>0</v>
      </c>
      <c r="AJ70" s="390">
        <v>8</v>
      </c>
      <c r="AK70" s="391">
        <v>120</v>
      </c>
      <c r="AL70" s="392">
        <v>0</v>
      </c>
      <c r="AM70" s="385">
        <v>8</v>
      </c>
      <c r="AN70" s="387">
        <v>120</v>
      </c>
      <c r="AO70" s="392">
        <v>0</v>
      </c>
      <c r="AP70" s="392"/>
      <c r="AQ70" s="392"/>
      <c r="AR70" s="390">
        <f t="shared" ref="AR70:AR133" si="23">AM70+AP70+AQ70</f>
        <v>8</v>
      </c>
      <c r="AS70" s="391">
        <v>0</v>
      </c>
      <c r="AT70" s="385">
        <v>0</v>
      </c>
      <c r="AU70" s="392">
        <v>0</v>
      </c>
      <c r="AV70" s="387">
        <v>8</v>
      </c>
      <c r="AW70" s="387">
        <v>0</v>
      </c>
      <c r="AX70" s="390">
        <v>8</v>
      </c>
      <c r="AY70" s="390">
        <v>120</v>
      </c>
      <c r="AZ70" s="392">
        <v>0</v>
      </c>
      <c r="BA70" s="385">
        <v>8</v>
      </c>
      <c r="BB70" s="385">
        <v>120</v>
      </c>
      <c r="BC70" s="392">
        <v>0</v>
      </c>
      <c r="BD70" s="392"/>
      <c r="BE70" s="392"/>
      <c r="BF70" s="390">
        <v>0</v>
      </c>
      <c r="BG70" s="390">
        <v>0</v>
      </c>
      <c r="BH70" s="387">
        <v>0</v>
      </c>
      <c r="BI70" s="393"/>
      <c r="BJ70" s="393"/>
      <c r="BK70" s="393"/>
      <c r="BL70" s="393"/>
      <c r="BM70" s="393"/>
      <c r="BN70" s="393"/>
      <c r="BO70" s="394"/>
      <c r="BP70" s="377"/>
      <c r="BQ70" s="395">
        <f t="shared" ref="BQ70:BQ133" si="24">R70*$BQ$1*$BQ$3</f>
        <v>18369</v>
      </c>
      <c r="BR70" s="395">
        <f t="shared" ref="BR70:BR133" si="25">((W70)*$BQ$1*$BR$3)+(BJ70*$BR$3)</f>
        <v>0</v>
      </c>
      <c r="BS70" s="395">
        <f t="shared" ref="BS70:BS133" si="26">(O70*$BQ$1*$BS$3)+(BI70*$BS$3)</f>
        <v>0</v>
      </c>
      <c r="BT70" s="395">
        <f t="shared" ref="BT70:BT133" si="27">S70*$BQ$1*BT$3</f>
        <v>0</v>
      </c>
      <c r="BU70" s="395">
        <f t="shared" ref="BU70:BU133" si="28">N70*$BQ$1*BU$3</f>
        <v>0</v>
      </c>
      <c r="BV70" s="395">
        <f t="shared" ref="BV70:BV133" si="29">((BB70-BC70)/15)*$BQ$1*BV$3+BL70</f>
        <v>596.96</v>
      </c>
      <c r="BW70" s="395">
        <f t="shared" ref="BW70:BW133" si="30">(BC70/15)*$BQ$1*BW$3</f>
        <v>0</v>
      </c>
      <c r="BX70" s="395">
        <f t="shared" ref="BX70:BX133" si="31">(Y70+Z70)*$BQ$1*BX$3+BM70</f>
        <v>1070.55</v>
      </c>
      <c r="BY70" s="395">
        <f t="shared" ref="BY70:BY133" si="32">(AB70+AC70)*$BQ$1*BY$3+BN70</f>
        <v>56.55</v>
      </c>
      <c r="BZ70" s="395">
        <f t="shared" ref="BZ70:BZ133" si="33">(AE70+AF70)*$BQ$1*BZ$3+BO70</f>
        <v>62.4</v>
      </c>
      <c r="CA70" s="395">
        <f t="shared" ref="CA70:CA133" si="34">AN70*$BQ$1*$CA$3+BK70</f>
        <v>1793.9999999999998</v>
      </c>
      <c r="CB70" s="395">
        <f t="shared" ref="CB70:CB133" si="35">BH70*$CB$3</f>
        <v>0</v>
      </c>
      <c r="CC70" s="399">
        <f t="shared" ref="CC70:CC133" si="36">SUM(BQ70:CB70)</f>
        <v>21949.46</v>
      </c>
    </row>
    <row r="71" spans="1:81" ht="15" x14ac:dyDescent="0.25">
      <c r="A71" s="231">
        <v>3302099</v>
      </c>
      <c r="B71" s="231">
        <v>2099</v>
      </c>
      <c r="C71" s="231" t="s">
        <v>244</v>
      </c>
      <c r="D71" s="385">
        <v>0</v>
      </c>
      <c r="E71" s="385">
        <v>0</v>
      </c>
      <c r="F71" s="385">
        <v>0</v>
      </c>
      <c r="G71" s="385">
        <v>12</v>
      </c>
      <c r="H71" s="385">
        <v>0</v>
      </c>
      <c r="I71" s="386">
        <v>0</v>
      </c>
      <c r="J71" s="386">
        <v>12</v>
      </c>
      <c r="K71" s="385">
        <v>0</v>
      </c>
      <c r="L71" s="385">
        <v>0</v>
      </c>
      <c r="M71" s="386">
        <v>0</v>
      </c>
      <c r="N71" s="387">
        <v>0</v>
      </c>
      <c r="O71" s="388">
        <v>0</v>
      </c>
      <c r="P71" s="385">
        <v>180</v>
      </c>
      <c r="Q71" s="385">
        <v>0</v>
      </c>
      <c r="R71" s="388">
        <v>180</v>
      </c>
      <c r="S71" s="387">
        <v>0</v>
      </c>
      <c r="T71" s="385">
        <v>0</v>
      </c>
      <c r="U71" s="385">
        <v>0</v>
      </c>
      <c r="V71" s="385">
        <v>0</v>
      </c>
      <c r="W71" s="388">
        <v>0</v>
      </c>
      <c r="X71" s="385">
        <v>6</v>
      </c>
      <c r="Y71" s="387">
        <v>90</v>
      </c>
      <c r="Z71" s="389">
        <v>0</v>
      </c>
      <c r="AA71" s="385">
        <v>1</v>
      </c>
      <c r="AB71" s="387">
        <v>15</v>
      </c>
      <c r="AC71" s="389">
        <v>0</v>
      </c>
      <c r="AD71" s="385">
        <v>3</v>
      </c>
      <c r="AE71" s="387">
        <v>45</v>
      </c>
      <c r="AF71" s="389">
        <v>0</v>
      </c>
      <c r="AG71" s="390">
        <v>0</v>
      </c>
      <c r="AH71" s="391">
        <v>0</v>
      </c>
      <c r="AI71" s="392">
        <v>0</v>
      </c>
      <c r="AJ71" s="390">
        <v>5</v>
      </c>
      <c r="AK71" s="391">
        <v>75</v>
      </c>
      <c r="AL71" s="392">
        <v>0</v>
      </c>
      <c r="AM71" s="385">
        <v>5</v>
      </c>
      <c r="AN71" s="387">
        <v>75</v>
      </c>
      <c r="AO71" s="392">
        <v>0</v>
      </c>
      <c r="AP71" s="392"/>
      <c r="AQ71" s="392"/>
      <c r="AR71" s="390">
        <f t="shared" si="23"/>
        <v>5</v>
      </c>
      <c r="AS71" s="391">
        <v>0</v>
      </c>
      <c r="AT71" s="385">
        <v>0</v>
      </c>
      <c r="AU71" s="392">
        <v>0</v>
      </c>
      <c r="AV71" s="387">
        <v>5</v>
      </c>
      <c r="AW71" s="387">
        <v>0</v>
      </c>
      <c r="AX71" s="390">
        <v>5</v>
      </c>
      <c r="AY71" s="390">
        <v>75</v>
      </c>
      <c r="AZ71" s="392">
        <v>0</v>
      </c>
      <c r="BA71" s="385">
        <v>5</v>
      </c>
      <c r="BB71" s="385">
        <v>75</v>
      </c>
      <c r="BC71" s="392">
        <v>0</v>
      </c>
      <c r="BD71" s="392"/>
      <c r="BE71" s="392"/>
      <c r="BF71" s="390">
        <v>0</v>
      </c>
      <c r="BG71" s="390">
        <v>0</v>
      </c>
      <c r="BH71" s="387">
        <v>0</v>
      </c>
      <c r="BI71" s="393"/>
      <c r="BJ71" s="393"/>
      <c r="BK71" s="393"/>
      <c r="BL71" s="393"/>
      <c r="BM71" s="393"/>
      <c r="BN71" s="393"/>
      <c r="BO71" s="394"/>
      <c r="BP71" s="377"/>
      <c r="BQ71" s="395">
        <f t="shared" si="24"/>
        <v>14695.2</v>
      </c>
      <c r="BR71" s="395">
        <f t="shared" si="25"/>
        <v>0</v>
      </c>
      <c r="BS71" s="395">
        <f t="shared" si="26"/>
        <v>0</v>
      </c>
      <c r="BT71" s="395">
        <f t="shared" si="27"/>
        <v>0</v>
      </c>
      <c r="BU71" s="395">
        <f t="shared" si="28"/>
        <v>0</v>
      </c>
      <c r="BV71" s="395">
        <f t="shared" si="29"/>
        <v>373.1</v>
      </c>
      <c r="BW71" s="395">
        <f t="shared" si="30"/>
        <v>0</v>
      </c>
      <c r="BX71" s="395">
        <f t="shared" si="31"/>
        <v>713.69999999999993</v>
      </c>
      <c r="BY71" s="395">
        <f t="shared" si="32"/>
        <v>56.55</v>
      </c>
      <c r="BZ71" s="395">
        <f t="shared" si="33"/>
        <v>46.800000000000004</v>
      </c>
      <c r="CA71" s="395">
        <f t="shared" si="34"/>
        <v>1121.25</v>
      </c>
      <c r="CB71" s="395">
        <f t="shared" si="35"/>
        <v>0</v>
      </c>
      <c r="CC71" s="399">
        <f t="shared" si="36"/>
        <v>17006.599999999999</v>
      </c>
    </row>
    <row r="72" spans="1:81" ht="15" x14ac:dyDescent="0.25">
      <c r="A72" s="231">
        <v>3302100</v>
      </c>
      <c r="B72" s="231">
        <v>2100</v>
      </c>
      <c r="C72" s="231" t="s">
        <v>245</v>
      </c>
      <c r="D72" s="385">
        <v>0</v>
      </c>
      <c r="E72" s="385">
        <v>0</v>
      </c>
      <c r="F72" s="385">
        <v>0</v>
      </c>
      <c r="G72" s="385">
        <v>18</v>
      </c>
      <c r="H72" s="385">
        <v>0</v>
      </c>
      <c r="I72" s="386">
        <v>0</v>
      </c>
      <c r="J72" s="386">
        <v>18</v>
      </c>
      <c r="K72" s="385">
        <v>0</v>
      </c>
      <c r="L72" s="385">
        <v>0</v>
      </c>
      <c r="M72" s="386">
        <v>0</v>
      </c>
      <c r="N72" s="387">
        <v>0</v>
      </c>
      <c r="O72" s="388">
        <v>0</v>
      </c>
      <c r="P72" s="385">
        <v>270</v>
      </c>
      <c r="Q72" s="385">
        <v>0</v>
      </c>
      <c r="R72" s="388">
        <v>270</v>
      </c>
      <c r="S72" s="387">
        <v>0</v>
      </c>
      <c r="T72" s="385">
        <v>0</v>
      </c>
      <c r="U72" s="385">
        <v>0</v>
      </c>
      <c r="V72" s="385">
        <v>0</v>
      </c>
      <c r="W72" s="388">
        <v>0</v>
      </c>
      <c r="X72" s="385">
        <v>7</v>
      </c>
      <c r="Y72" s="387">
        <v>105</v>
      </c>
      <c r="Z72" s="389">
        <v>0</v>
      </c>
      <c r="AA72" s="385">
        <v>10</v>
      </c>
      <c r="AB72" s="387">
        <v>150</v>
      </c>
      <c r="AC72" s="389">
        <v>0</v>
      </c>
      <c r="AD72" s="385">
        <v>0</v>
      </c>
      <c r="AE72" s="387">
        <v>0</v>
      </c>
      <c r="AF72" s="389">
        <v>0</v>
      </c>
      <c r="AG72" s="390">
        <v>0</v>
      </c>
      <c r="AH72" s="391">
        <v>0</v>
      </c>
      <c r="AI72" s="392">
        <v>0</v>
      </c>
      <c r="AJ72" s="390">
        <v>11</v>
      </c>
      <c r="AK72" s="391">
        <v>165</v>
      </c>
      <c r="AL72" s="392">
        <v>0</v>
      </c>
      <c r="AM72" s="385">
        <v>11</v>
      </c>
      <c r="AN72" s="387">
        <v>165</v>
      </c>
      <c r="AO72" s="392">
        <v>0</v>
      </c>
      <c r="AP72" s="392"/>
      <c r="AQ72" s="392"/>
      <c r="AR72" s="390">
        <f t="shared" si="23"/>
        <v>11</v>
      </c>
      <c r="AS72" s="391">
        <v>0</v>
      </c>
      <c r="AT72" s="385">
        <v>0</v>
      </c>
      <c r="AU72" s="392">
        <v>0</v>
      </c>
      <c r="AV72" s="387">
        <v>10</v>
      </c>
      <c r="AW72" s="387">
        <v>0</v>
      </c>
      <c r="AX72" s="390">
        <v>10</v>
      </c>
      <c r="AY72" s="390">
        <v>150</v>
      </c>
      <c r="AZ72" s="392">
        <v>0</v>
      </c>
      <c r="BA72" s="385">
        <v>10</v>
      </c>
      <c r="BB72" s="385">
        <v>150</v>
      </c>
      <c r="BC72" s="392">
        <v>0</v>
      </c>
      <c r="BD72" s="392"/>
      <c r="BE72" s="392"/>
      <c r="BF72" s="390">
        <v>0</v>
      </c>
      <c r="BG72" s="390">
        <v>0</v>
      </c>
      <c r="BH72" s="387">
        <v>0</v>
      </c>
      <c r="BI72" s="393"/>
      <c r="BJ72" s="393"/>
      <c r="BK72" s="393"/>
      <c r="BL72" s="393"/>
      <c r="BM72" s="393"/>
      <c r="BN72" s="393"/>
      <c r="BO72" s="394"/>
      <c r="BP72" s="377"/>
      <c r="BQ72" s="395">
        <f t="shared" si="24"/>
        <v>22042.799999999999</v>
      </c>
      <c r="BR72" s="395">
        <f t="shared" si="25"/>
        <v>0</v>
      </c>
      <c r="BS72" s="395">
        <f t="shared" si="26"/>
        <v>0</v>
      </c>
      <c r="BT72" s="395">
        <f t="shared" si="27"/>
        <v>0</v>
      </c>
      <c r="BU72" s="395">
        <f t="shared" si="28"/>
        <v>0</v>
      </c>
      <c r="BV72" s="395">
        <f t="shared" si="29"/>
        <v>746.2</v>
      </c>
      <c r="BW72" s="395">
        <f t="shared" si="30"/>
        <v>0</v>
      </c>
      <c r="BX72" s="395">
        <f t="shared" si="31"/>
        <v>832.65</v>
      </c>
      <c r="BY72" s="395">
        <f t="shared" si="32"/>
        <v>565.5</v>
      </c>
      <c r="BZ72" s="395">
        <f t="shared" si="33"/>
        <v>0</v>
      </c>
      <c r="CA72" s="395">
        <f t="shared" si="34"/>
        <v>2466.75</v>
      </c>
      <c r="CB72" s="395">
        <f t="shared" si="35"/>
        <v>0</v>
      </c>
      <c r="CC72" s="399">
        <f t="shared" si="36"/>
        <v>26653.9</v>
      </c>
    </row>
    <row r="73" spans="1:81" ht="15" x14ac:dyDescent="0.25">
      <c r="A73" s="231">
        <v>3302102</v>
      </c>
      <c r="B73" s="231">
        <v>2102</v>
      </c>
      <c r="C73" s="231" t="s">
        <v>246</v>
      </c>
      <c r="D73" s="385">
        <v>0</v>
      </c>
      <c r="E73" s="385">
        <v>0</v>
      </c>
      <c r="F73" s="385">
        <v>0</v>
      </c>
      <c r="G73" s="385">
        <v>38</v>
      </c>
      <c r="H73" s="385">
        <v>0</v>
      </c>
      <c r="I73" s="386">
        <v>0</v>
      </c>
      <c r="J73" s="386">
        <v>38</v>
      </c>
      <c r="K73" s="385">
        <v>12</v>
      </c>
      <c r="L73" s="385">
        <v>0</v>
      </c>
      <c r="M73" s="386">
        <v>12</v>
      </c>
      <c r="N73" s="387">
        <v>0</v>
      </c>
      <c r="O73" s="388">
        <v>0</v>
      </c>
      <c r="P73" s="385">
        <v>570</v>
      </c>
      <c r="Q73" s="385">
        <v>0</v>
      </c>
      <c r="R73" s="388">
        <v>570</v>
      </c>
      <c r="S73" s="387">
        <v>0</v>
      </c>
      <c r="T73" s="385">
        <v>0</v>
      </c>
      <c r="U73" s="385">
        <v>180</v>
      </c>
      <c r="V73" s="385">
        <v>0</v>
      </c>
      <c r="W73" s="388">
        <v>180</v>
      </c>
      <c r="X73" s="385">
        <v>17</v>
      </c>
      <c r="Y73" s="387">
        <v>255</v>
      </c>
      <c r="Z73" s="389">
        <v>90</v>
      </c>
      <c r="AA73" s="385">
        <v>15</v>
      </c>
      <c r="AB73" s="387">
        <v>225</v>
      </c>
      <c r="AC73" s="389">
        <v>60</v>
      </c>
      <c r="AD73" s="385">
        <v>5</v>
      </c>
      <c r="AE73" s="387">
        <v>75</v>
      </c>
      <c r="AF73" s="389">
        <v>15</v>
      </c>
      <c r="AG73" s="390">
        <v>0</v>
      </c>
      <c r="AH73" s="391">
        <v>0</v>
      </c>
      <c r="AI73" s="392">
        <v>0</v>
      </c>
      <c r="AJ73" s="390">
        <v>19</v>
      </c>
      <c r="AK73" s="391">
        <v>285</v>
      </c>
      <c r="AL73" s="392">
        <v>60</v>
      </c>
      <c r="AM73" s="385">
        <v>19</v>
      </c>
      <c r="AN73" s="387">
        <v>285</v>
      </c>
      <c r="AO73" s="392">
        <v>60</v>
      </c>
      <c r="AP73" s="392"/>
      <c r="AQ73" s="392"/>
      <c r="AR73" s="390">
        <f t="shared" si="23"/>
        <v>19</v>
      </c>
      <c r="AS73" s="391">
        <v>0</v>
      </c>
      <c r="AT73" s="385">
        <v>0</v>
      </c>
      <c r="AU73" s="392">
        <v>0</v>
      </c>
      <c r="AV73" s="387">
        <v>12</v>
      </c>
      <c r="AW73" s="387">
        <v>3</v>
      </c>
      <c r="AX73" s="390">
        <v>15</v>
      </c>
      <c r="AY73" s="390">
        <v>225</v>
      </c>
      <c r="AZ73" s="392">
        <v>45</v>
      </c>
      <c r="BA73" s="385">
        <v>15</v>
      </c>
      <c r="BB73" s="385">
        <v>225</v>
      </c>
      <c r="BC73" s="392">
        <v>45</v>
      </c>
      <c r="BD73" s="392"/>
      <c r="BE73" s="392"/>
      <c r="BF73" s="390">
        <v>0</v>
      </c>
      <c r="BG73" s="390">
        <v>0</v>
      </c>
      <c r="BH73" s="387">
        <v>0</v>
      </c>
      <c r="BI73" s="393"/>
      <c r="BJ73" s="393"/>
      <c r="BK73" s="393"/>
      <c r="BL73" s="393"/>
      <c r="BM73" s="393"/>
      <c r="BN73" s="393"/>
      <c r="BO73" s="394"/>
      <c r="BP73" s="377"/>
      <c r="BQ73" s="395">
        <f t="shared" si="24"/>
        <v>46534.8</v>
      </c>
      <c r="BR73" s="395">
        <f t="shared" si="25"/>
        <v>14695.2</v>
      </c>
      <c r="BS73" s="395">
        <f t="shared" si="26"/>
        <v>0</v>
      </c>
      <c r="BT73" s="395">
        <f t="shared" si="27"/>
        <v>0</v>
      </c>
      <c r="BU73" s="395">
        <f t="shared" si="28"/>
        <v>0</v>
      </c>
      <c r="BV73" s="395">
        <f t="shared" si="29"/>
        <v>895.44</v>
      </c>
      <c r="BW73" s="395">
        <f t="shared" si="30"/>
        <v>559.26</v>
      </c>
      <c r="BX73" s="395">
        <f t="shared" si="31"/>
        <v>2735.85</v>
      </c>
      <c r="BY73" s="395">
        <f t="shared" si="32"/>
        <v>1074.4499999999998</v>
      </c>
      <c r="BZ73" s="395">
        <f t="shared" si="33"/>
        <v>93.600000000000009</v>
      </c>
      <c r="CA73" s="395">
        <f t="shared" si="34"/>
        <v>4260.75</v>
      </c>
      <c r="CB73" s="395">
        <f t="shared" si="35"/>
        <v>0</v>
      </c>
      <c r="CC73" s="399">
        <f t="shared" si="36"/>
        <v>70849.350000000006</v>
      </c>
    </row>
    <row r="74" spans="1:81" ht="15" x14ac:dyDescent="0.25">
      <c r="A74" s="231">
        <v>3302103</v>
      </c>
      <c r="B74" s="231">
        <v>2103</v>
      </c>
      <c r="C74" s="231" t="s">
        <v>247</v>
      </c>
      <c r="D74" s="385">
        <v>0</v>
      </c>
      <c r="E74" s="385">
        <v>0</v>
      </c>
      <c r="F74" s="385">
        <v>0</v>
      </c>
      <c r="G74" s="385">
        <v>16</v>
      </c>
      <c r="H74" s="385">
        <v>0</v>
      </c>
      <c r="I74" s="386">
        <v>0</v>
      </c>
      <c r="J74" s="386">
        <v>16</v>
      </c>
      <c r="K74" s="385">
        <v>0</v>
      </c>
      <c r="L74" s="385">
        <v>0</v>
      </c>
      <c r="M74" s="386">
        <v>0</v>
      </c>
      <c r="N74" s="387">
        <v>0</v>
      </c>
      <c r="O74" s="388">
        <v>0</v>
      </c>
      <c r="P74" s="385">
        <v>240</v>
      </c>
      <c r="Q74" s="385">
        <v>0</v>
      </c>
      <c r="R74" s="388">
        <v>240</v>
      </c>
      <c r="S74" s="387">
        <v>0</v>
      </c>
      <c r="T74" s="385">
        <v>0</v>
      </c>
      <c r="U74" s="385">
        <v>0</v>
      </c>
      <c r="V74" s="385">
        <v>0</v>
      </c>
      <c r="W74" s="388">
        <v>0</v>
      </c>
      <c r="X74" s="385">
        <v>0</v>
      </c>
      <c r="Y74" s="387">
        <v>0</v>
      </c>
      <c r="Z74" s="389">
        <v>0</v>
      </c>
      <c r="AA74" s="385">
        <v>5</v>
      </c>
      <c r="AB74" s="387">
        <v>75</v>
      </c>
      <c r="AC74" s="389">
        <v>0</v>
      </c>
      <c r="AD74" s="385">
        <v>8</v>
      </c>
      <c r="AE74" s="387">
        <v>120</v>
      </c>
      <c r="AF74" s="389">
        <v>0</v>
      </c>
      <c r="AG74" s="390">
        <v>0</v>
      </c>
      <c r="AH74" s="391">
        <v>0</v>
      </c>
      <c r="AI74" s="392">
        <v>0</v>
      </c>
      <c r="AJ74" s="390">
        <v>1</v>
      </c>
      <c r="AK74" s="391">
        <v>15</v>
      </c>
      <c r="AL74" s="392">
        <v>0</v>
      </c>
      <c r="AM74" s="385">
        <v>1</v>
      </c>
      <c r="AN74" s="387">
        <v>15</v>
      </c>
      <c r="AO74" s="392">
        <v>0</v>
      </c>
      <c r="AP74" s="392"/>
      <c r="AQ74" s="392"/>
      <c r="AR74" s="390">
        <f t="shared" si="23"/>
        <v>1</v>
      </c>
      <c r="AS74" s="391">
        <v>0</v>
      </c>
      <c r="AT74" s="385">
        <v>0</v>
      </c>
      <c r="AU74" s="392">
        <v>0</v>
      </c>
      <c r="AV74" s="387">
        <v>0</v>
      </c>
      <c r="AW74" s="387">
        <v>0</v>
      </c>
      <c r="AX74" s="390">
        <v>0</v>
      </c>
      <c r="AY74" s="390">
        <v>0</v>
      </c>
      <c r="AZ74" s="392">
        <v>0</v>
      </c>
      <c r="BA74" s="385">
        <v>0</v>
      </c>
      <c r="BB74" s="385">
        <v>0</v>
      </c>
      <c r="BC74" s="392">
        <v>0</v>
      </c>
      <c r="BD74" s="392"/>
      <c r="BE74" s="392"/>
      <c r="BF74" s="390">
        <v>0</v>
      </c>
      <c r="BG74" s="390">
        <v>0</v>
      </c>
      <c r="BH74" s="387">
        <v>0</v>
      </c>
      <c r="BI74" s="393"/>
      <c r="BJ74" s="393"/>
      <c r="BK74" s="393"/>
      <c r="BL74" s="393"/>
      <c r="BM74" s="393"/>
      <c r="BN74" s="393"/>
      <c r="BO74" s="394"/>
      <c r="BP74" s="377"/>
      <c r="BQ74" s="395">
        <f t="shared" si="24"/>
        <v>19593.600000000002</v>
      </c>
      <c r="BR74" s="395">
        <f t="shared" si="25"/>
        <v>0</v>
      </c>
      <c r="BS74" s="395">
        <f t="shared" si="26"/>
        <v>0</v>
      </c>
      <c r="BT74" s="395">
        <f t="shared" si="27"/>
        <v>0</v>
      </c>
      <c r="BU74" s="395">
        <f t="shared" si="28"/>
        <v>0</v>
      </c>
      <c r="BV74" s="395">
        <f t="shared" si="29"/>
        <v>0</v>
      </c>
      <c r="BW74" s="395">
        <f t="shared" si="30"/>
        <v>0</v>
      </c>
      <c r="BX74" s="395">
        <f t="shared" si="31"/>
        <v>0</v>
      </c>
      <c r="BY74" s="395">
        <f t="shared" si="32"/>
        <v>282.75</v>
      </c>
      <c r="BZ74" s="395">
        <f t="shared" si="33"/>
        <v>124.8</v>
      </c>
      <c r="CA74" s="395">
        <f t="shared" si="34"/>
        <v>224.24999999999997</v>
      </c>
      <c r="CB74" s="395">
        <f t="shared" si="35"/>
        <v>0</v>
      </c>
      <c r="CC74" s="399">
        <f t="shared" si="36"/>
        <v>20225.400000000001</v>
      </c>
    </row>
    <row r="75" spans="1:81" ht="15" x14ac:dyDescent="0.25">
      <c r="A75" s="231">
        <v>3302108</v>
      </c>
      <c r="B75" s="231">
        <v>2108</v>
      </c>
      <c r="C75" s="231" t="s">
        <v>248</v>
      </c>
      <c r="D75" s="385">
        <v>0</v>
      </c>
      <c r="E75" s="385">
        <v>0</v>
      </c>
      <c r="F75" s="385">
        <v>0</v>
      </c>
      <c r="G75" s="385">
        <v>41</v>
      </c>
      <c r="H75" s="385">
        <v>0</v>
      </c>
      <c r="I75" s="386">
        <v>0</v>
      </c>
      <c r="J75" s="386">
        <v>41</v>
      </c>
      <c r="K75" s="385">
        <v>0</v>
      </c>
      <c r="L75" s="385">
        <v>0</v>
      </c>
      <c r="M75" s="386">
        <v>0</v>
      </c>
      <c r="N75" s="387">
        <v>0</v>
      </c>
      <c r="O75" s="388">
        <v>0</v>
      </c>
      <c r="P75" s="385">
        <v>615</v>
      </c>
      <c r="Q75" s="385">
        <v>0</v>
      </c>
      <c r="R75" s="388">
        <v>615</v>
      </c>
      <c r="S75" s="387">
        <v>0</v>
      </c>
      <c r="T75" s="385">
        <v>0</v>
      </c>
      <c r="U75" s="385">
        <v>0</v>
      </c>
      <c r="V75" s="385">
        <v>0</v>
      </c>
      <c r="W75" s="388">
        <v>0</v>
      </c>
      <c r="X75" s="385">
        <v>1</v>
      </c>
      <c r="Y75" s="387">
        <v>15</v>
      </c>
      <c r="Z75" s="389">
        <v>0</v>
      </c>
      <c r="AA75" s="385">
        <v>27</v>
      </c>
      <c r="AB75" s="387">
        <v>405</v>
      </c>
      <c r="AC75" s="389">
        <v>0</v>
      </c>
      <c r="AD75" s="385">
        <v>8</v>
      </c>
      <c r="AE75" s="387">
        <v>120</v>
      </c>
      <c r="AF75" s="389">
        <v>0</v>
      </c>
      <c r="AG75" s="390">
        <v>0</v>
      </c>
      <c r="AH75" s="391">
        <v>0</v>
      </c>
      <c r="AI75" s="392">
        <v>0</v>
      </c>
      <c r="AJ75" s="390">
        <v>0</v>
      </c>
      <c r="AK75" s="391">
        <v>0</v>
      </c>
      <c r="AL75" s="392">
        <v>0</v>
      </c>
      <c r="AM75" s="385">
        <v>0</v>
      </c>
      <c r="AN75" s="387">
        <v>0</v>
      </c>
      <c r="AO75" s="392">
        <v>0</v>
      </c>
      <c r="AP75" s="392"/>
      <c r="AQ75" s="392"/>
      <c r="AR75" s="390">
        <f t="shared" si="23"/>
        <v>0</v>
      </c>
      <c r="AS75" s="391">
        <v>0</v>
      </c>
      <c r="AT75" s="385">
        <v>0</v>
      </c>
      <c r="AU75" s="392">
        <v>0</v>
      </c>
      <c r="AV75" s="387">
        <v>0</v>
      </c>
      <c r="AW75" s="387">
        <v>0</v>
      </c>
      <c r="AX75" s="390">
        <v>0</v>
      </c>
      <c r="AY75" s="390">
        <v>0</v>
      </c>
      <c r="AZ75" s="392">
        <v>0</v>
      </c>
      <c r="BA75" s="385">
        <v>0</v>
      </c>
      <c r="BB75" s="385">
        <v>0</v>
      </c>
      <c r="BC75" s="392">
        <v>0</v>
      </c>
      <c r="BD75" s="392"/>
      <c r="BE75" s="392"/>
      <c r="BF75" s="390">
        <v>0</v>
      </c>
      <c r="BG75" s="390">
        <v>0</v>
      </c>
      <c r="BH75" s="387">
        <v>0</v>
      </c>
      <c r="BI75" s="393"/>
      <c r="BJ75" s="393"/>
      <c r="BK75" s="393"/>
      <c r="BL75" s="393"/>
      <c r="BM75" s="393"/>
      <c r="BN75" s="393"/>
      <c r="BO75" s="394"/>
      <c r="BP75" s="377"/>
      <c r="BQ75" s="395">
        <f t="shared" si="24"/>
        <v>50208.6</v>
      </c>
      <c r="BR75" s="395">
        <f t="shared" si="25"/>
        <v>0</v>
      </c>
      <c r="BS75" s="395">
        <f t="shared" si="26"/>
        <v>0</v>
      </c>
      <c r="BT75" s="395">
        <f t="shared" si="27"/>
        <v>0</v>
      </c>
      <c r="BU75" s="395">
        <f t="shared" si="28"/>
        <v>0</v>
      </c>
      <c r="BV75" s="395">
        <f t="shared" si="29"/>
        <v>0</v>
      </c>
      <c r="BW75" s="395">
        <f t="shared" si="30"/>
        <v>0</v>
      </c>
      <c r="BX75" s="395">
        <f t="shared" si="31"/>
        <v>118.95</v>
      </c>
      <c r="BY75" s="395">
        <f t="shared" si="32"/>
        <v>1526.85</v>
      </c>
      <c r="BZ75" s="395">
        <f t="shared" si="33"/>
        <v>124.8</v>
      </c>
      <c r="CA75" s="395">
        <f t="shared" si="34"/>
        <v>0</v>
      </c>
      <c r="CB75" s="395">
        <f t="shared" si="35"/>
        <v>0</v>
      </c>
      <c r="CC75" s="399">
        <f t="shared" si="36"/>
        <v>51979.199999999997</v>
      </c>
    </row>
    <row r="76" spans="1:81" ht="15" x14ac:dyDescent="0.25">
      <c r="A76" s="231">
        <v>3302109</v>
      </c>
      <c r="B76" s="231">
        <v>2109</v>
      </c>
      <c r="C76" s="231" t="s">
        <v>917</v>
      </c>
      <c r="D76" s="385">
        <v>0</v>
      </c>
      <c r="E76" s="385">
        <v>0</v>
      </c>
      <c r="F76" s="385">
        <v>0</v>
      </c>
      <c r="G76" s="385">
        <v>21</v>
      </c>
      <c r="H76" s="385">
        <v>0</v>
      </c>
      <c r="I76" s="386">
        <v>0</v>
      </c>
      <c r="J76" s="386">
        <v>21</v>
      </c>
      <c r="K76" s="385">
        <v>0</v>
      </c>
      <c r="L76" s="385">
        <v>0</v>
      </c>
      <c r="M76" s="386">
        <v>0</v>
      </c>
      <c r="N76" s="387">
        <v>0</v>
      </c>
      <c r="O76" s="388">
        <v>0</v>
      </c>
      <c r="P76" s="385">
        <v>315</v>
      </c>
      <c r="Q76" s="385">
        <v>0</v>
      </c>
      <c r="R76" s="388">
        <v>315</v>
      </c>
      <c r="S76" s="387">
        <v>0</v>
      </c>
      <c r="T76" s="385">
        <v>0</v>
      </c>
      <c r="U76" s="385">
        <v>0</v>
      </c>
      <c r="V76" s="385">
        <v>0</v>
      </c>
      <c r="W76" s="388">
        <v>0</v>
      </c>
      <c r="X76" s="385">
        <v>4</v>
      </c>
      <c r="Y76" s="387">
        <v>60</v>
      </c>
      <c r="Z76" s="389">
        <v>0</v>
      </c>
      <c r="AA76" s="385">
        <v>4</v>
      </c>
      <c r="AB76" s="387">
        <v>60</v>
      </c>
      <c r="AC76" s="389">
        <v>0</v>
      </c>
      <c r="AD76" s="385">
        <v>5</v>
      </c>
      <c r="AE76" s="387">
        <v>75</v>
      </c>
      <c r="AF76" s="389">
        <v>0</v>
      </c>
      <c r="AG76" s="390">
        <v>0</v>
      </c>
      <c r="AH76" s="391">
        <v>0</v>
      </c>
      <c r="AI76" s="392">
        <v>0</v>
      </c>
      <c r="AJ76" s="390">
        <v>13</v>
      </c>
      <c r="AK76" s="391">
        <v>195</v>
      </c>
      <c r="AL76" s="392">
        <v>0</v>
      </c>
      <c r="AM76" s="385">
        <v>13</v>
      </c>
      <c r="AN76" s="387">
        <v>195</v>
      </c>
      <c r="AO76" s="392">
        <v>0</v>
      </c>
      <c r="AP76" s="392"/>
      <c r="AQ76" s="392"/>
      <c r="AR76" s="390">
        <f t="shared" si="23"/>
        <v>13</v>
      </c>
      <c r="AS76" s="391">
        <v>0</v>
      </c>
      <c r="AT76" s="385">
        <v>0</v>
      </c>
      <c r="AU76" s="392">
        <v>0</v>
      </c>
      <c r="AV76" s="387">
        <v>13</v>
      </c>
      <c r="AW76" s="387">
        <v>0</v>
      </c>
      <c r="AX76" s="390">
        <v>13</v>
      </c>
      <c r="AY76" s="390">
        <v>195</v>
      </c>
      <c r="AZ76" s="392">
        <v>0</v>
      </c>
      <c r="BA76" s="385">
        <v>13</v>
      </c>
      <c r="BB76" s="385">
        <v>195</v>
      </c>
      <c r="BC76" s="392">
        <v>0</v>
      </c>
      <c r="BD76" s="392"/>
      <c r="BE76" s="392"/>
      <c r="BF76" s="390">
        <v>0</v>
      </c>
      <c r="BG76" s="390">
        <v>0</v>
      </c>
      <c r="BH76" s="387">
        <v>0</v>
      </c>
      <c r="BI76" s="393"/>
      <c r="BJ76" s="393"/>
      <c r="BK76" s="393"/>
      <c r="BL76" s="393"/>
      <c r="BM76" s="393"/>
      <c r="BN76" s="393"/>
      <c r="BO76" s="394"/>
      <c r="BP76" s="377"/>
      <c r="BQ76" s="395">
        <f t="shared" si="24"/>
        <v>25716.600000000002</v>
      </c>
      <c r="BR76" s="395">
        <f t="shared" si="25"/>
        <v>0</v>
      </c>
      <c r="BS76" s="395">
        <f t="shared" si="26"/>
        <v>0</v>
      </c>
      <c r="BT76" s="395">
        <f t="shared" si="27"/>
        <v>0</v>
      </c>
      <c r="BU76" s="395">
        <f t="shared" si="28"/>
        <v>0</v>
      </c>
      <c r="BV76" s="395">
        <f t="shared" si="29"/>
        <v>970.06000000000006</v>
      </c>
      <c r="BW76" s="395">
        <f t="shared" si="30"/>
        <v>0</v>
      </c>
      <c r="BX76" s="395">
        <f t="shared" si="31"/>
        <v>475.8</v>
      </c>
      <c r="BY76" s="395">
        <f t="shared" si="32"/>
        <v>226.2</v>
      </c>
      <c r="BZ76" s="395">
        <f t="shared" si="33"/>
        <v>78</v>
      </c>
      <c r="CA76" s="395">
        <f t="shared" si="34"/>
        <v>2915.25</v>
      </c>
      <c r="CB76" s="395">
        <f t="shared" si="35"/>
        <v>0</v>
      </c>
      <c r="CC76" s="399">
        <f t="shared" si="36"/>
        <v>30381.910000000003</v>
      </c>
    </row>
    <row r="77" spans="1:81" ht="15" x14ac:dyDescent="0.25">
      <c r="A77" s="231">
        <v>3302110</v>
      </c>
      <c r="B77" s="231">
        <v>2110</v>
      </c>
      <c r="C77" s="231" t="s">
        <v>250</v>
      </c>
      <c r="D77" s="385">
        <v>0</v>
      </c>
      <c r="E77" s="385">
        <v>0</v>
      </c>
      <c r="F77" s="385">
        <v>0</v>
      </c>
      <c r="G77" s="385">
        <v>59</v>
      </c>
      <c r="H77" s="385">
        <v>0</v>
      </c>
      <c r="I77" s="386">
        <v>0</v>
      </c>
      <c r="J77" s="386">
        <v>59</v>
      </c>
      <c r="K77" s="385">
        <v>0</v>
      </c>
      <c r="L77" s="385">
        <v>0</v>
      </c>
      <c r="M77" s="386">
        <v>0</v>
      </c>
      <c r="N77" s="387">
        <v>0</v>
      </c>
      <c r="O77" s="388">
        <v>0</v>
      </c>
      <c r="P77" s="385">
        <v>885</v>
      </c>
      <c r="Q77" s="385">
        <v>0</v>
      </c>
      <c r="R77" s="388">
        <v>885</v>
      </c>
      <c r="S77" s="387">
        <v>0</v>
      </c>
      <c r="T77" s="385">
        <v>0</v>
      </c>
      <c r="U77" s="385">
        <v>0</v>
      </c>
      <c r="V77" s="385">
        <v>0</v>
      </c>
      <c r="W77" s="388">
        <v>0</v>
      </c>
      <c r="X77" s="385">
        <v>5</v>
      </c>
      <c r="Y77" s="387">
        <v>75</v>
      </c>
      <c r="Z77" s="389">
        <v>0</v>
      </c>
      <c r="AA77" s="385">
        <v>1</v>
      </c>
      <c r="AB77" s="387">
        <v>15</v>
      </c>
      <c r="AC77" s="389">
        <v>0</v>
      </c>
      <c r="AD77" s="385">
        <v>34</v>
      </c>
      <c r="AE77" s="387">
        <v>510</v>
      </c>
      <c r="AF77" s="389">
        <v>0</v>
      </c>
      <c r="AG77" s="390">
        <v>0</v>
      </c>
      <c r="AH77" s="391">
        <v>0</v>
      </c>
      <c r="AI77" s="392">
        <v>0</v>
      </c>
      <c r="AJ77" s="390">
        <v>12</v>
      </c>
      <c r="AK77" s="391">
        <v>180</v>
      </c>
      <c r="AL77" s="392">
        <v>0</v>
      </c>
      <c r="AM77" s="385">
        <v>12</v>
      </c>
      <c r="AN77" s="387">
        <v>180</v>
      </c>
      <c r="AO77" s="392">
        <v>0</v>
      </c>
      <c r="AP77" s="392"/>
      <c r="AQ77" s="392"/>
      <c r="AR77" s="390">
        <f t="shared" si="23"/>
        <v>12</v>
      </c>
      <c r="AS77" s="391">
        <v>0</v>
      </c>
      <c r="AT77" s="385">
        <v>0</v>
      </c>
      <c r="AU77" s="392">
        <v>0</v>
      </c>
      <c r="AV77" s="387">
        <v>7</v>
      </c>
      <c r="AW77" s="387">
        <v>0</v>
      </c>
      <c r="AX77" s="390">
        <v>7</v>
      </c>
      <c r="AY77" s="390">
        <v>105</v>
      </c>
      <c r="AZ77" s="392">
        <v>0</v>
      </c>
      <c r="BA77" s="385">
        <v>7</v>
      </c>
      <c r="BB77" s="385">
        <v>105</v>
      </c>
      <c r="BC77" s="392">
        <v>0</v>
      </c>
      <c r="BD77" s="392"/>
      <c r="BE77" s="392"/>
      <c r="BF77" s="390">
        <v>0</v>
      </c>
      <c r="BG77" s="390">
        <v>0</v>
      </c>
      <c r="BH77" s="387">
        <v>0</v>
      </c>
      <c r="BI77" s="393"/>
      <c r="BJ77" s="393"/>
      <c r="BK77" s="393"/>
      <c r="BL77" s="393"/>
      <c r="BM77" s="393"/>
      <c r="BN77" s="393"/>
      <c r="BO77" s="394"/>
      <c r="BP77" s="377"/>
      <c r="BQ77" s="395">
        <f t="shared" si="24"/>
        <v>72251.400000000009</v>
      </c>
      <c r="BR77" s="395">
        <f t="shared" si="25"/>
        <v>0</v>
      </c>
      <c r="BS77" s="395">
        <f t="shared" si="26"/>
        <v>0</v>
      </c>
      <c r="BT77" s="395">
        <f t="shared" si="27"/>
        <v>0</v>
      </c>
      <c r="BU77" s="395">
        <f t="shared" si="28"/>
        <v>0</v>
      </c>
      <c r="BV77" s="395">
        <f t="shared" si="29"/>
        <v>522.34</v>
      </c>
      <c r="BW77" s="395">
        <f t="shared" si="30"/>
        <v>0</v>
      </c>
      <c r="BX77" s="395">
        <f t="shared" si="31"/>
        <v>594.75</v>
      </c>
      <c r="BY77" s="395">
        <f t="shared" si="32"/>
        <v>56.55</v>
      </c>
      <c r="BZ77" s="395">
        <f t="shared" si="33"/>
        <v>530.4</v>
      </c>
      <c r="CA77" s="395">
        <f t="shared" si="34"/>
        <v>2691</v>
      </c>
      <c r="CB77" s="395">
        <f t="shared" si="35"/>
        <v>0</v>
      </c>
      <c r="CC77" s="399">
        <f t="shared" si="36"/>
        <v>76646.44</v>
      </c>
    </row>
    <row r="78" spans="1:81" ht="15" x14ac:dyDescent="0.25">
      <c r="A78" s="231">
        <v>3302115</v>
      </c>
      <c r="B78" s="231">
        <v>2115</v>
      </c>
      <c r="C78" s="231" t="s">
        <v>251</v>
      </c>
      <c r="D78" s="385">
        <v>0</v>
      </c>
      <c r="E78" s="385">
        <v>0</v>
      </c>
      <c r="F78" s="385">
        <v>0</v>
      </c>
      <c r="G78" s="385">
        <v>20</v>
      </c>
      <c r="H78" s="385">
        <v>0</v>
      </c>
      <c r="I78" s="386">
        <v>0</v>
      </c>
      <c r="J78" s="386">
        <v>20</v>
      </c>
      <c r="K78" s="385">
        <v>8</v>
      </c>
      <c r="L78" s="385">
        <v>0</v>
      </c>
      <c r="M78" s="386">
        <v>8</v>
      </c>
      <c r="N78" s="387">
        <v>0</v>
      </c>
      <c r="O78" s="388">
        <v>0</v>
      </c>
      <c r="P78" s="385">
        <v>300</v>
      </c>
      <c r="Q78" s="385">
        <v>0</v>
      </c>
      <c r="R78" s="388">
        <v>300</v>
      </c>
      <c r="S78" s="387">
        <v>0</v>
      </c>
      <c r="T78" s="385">
        <v>0</v>
      </c>
      <c r="U78" s="385">
        <v>120</v>
      </c>
      <c r="V78" s="385">
        <v>0</v>
      </c>
      <c r="W78" s="388">
        <v>120</v>
      </c>
      <c r="X78" s="385">
        <v>9</v>
      </c>
      <c r="Y78" s="387">
        <v>135</v>
      </c>
      <c r="Z78" s="389">
        <v>30</v>
      </c>
      <c r="AA78" s="385">
        <v>3</v>
      </c>
      <c r="AB78" s="387">
        <v>45</v>
      </c>
      <c r="AC78" s="389">
        <v>0</v>
      </c>
      <c r="AD78" s="385">
        <v>0</v>
      </c>
      <c r="AE78" s="387">
        <v>0</v>
      </c>
      <c r="AF78" s="389">
        <v>0</v>
      </c>
      <c r="AG78" s="390">
        <v>0</v>
      </c>
      <c r="AH78" s="391">
        <v>0</v>
      </c>
      <c r="AI78" s="392">
        <v>0</v>
      </c>
      <c r="AJ78" s="390">
        <v>8</v>
      </c>
      <c r="AK78" s="391">
        <v>120</v>
      </c>
      <c r="AL78" s="392">
        <v>0</v>
      </c>
      <c r="AM78" s="385">
        <v>8</v>
      </c>
      <c r="AN78" s="387">
        <v>120</v>
      </c>
      <c r="AO78" s="392">
        <v>0</v>
      </c>
      <c r="AP78" s="392"/>
      <c r="AQ78" s="392"/>
      <c r="AR78" s="390">
        <f t="shared" si="23"/>
        <v>8</v>
      </c>
      <c r="AS78" s="391">
        <v>0</v>
      </c>
      <c r="AT78" s="385">
        <v>0</v>
      </c>
      <c r="AU78" s="392">
        <v>0</v>
      </c>
      <c r="AV78" s="387">
        <v>0</v>
      </c>
      <c r="AW78" s="387">
        <v>0</v>
      </c>
      <c r="AX78" s="390">
        <v>0</v>
      </c>
      <c r="AY78" s="390">
        <v>0</v>
      </c>
      <c r="AZ78" s="392">
        <v>0</v>
      </c>
      <c r="BA78" s="385">
        <v>0</v>
      </c>
      <c r="BB78" s="385">
        <v>0</v>
      </c>
      <c r="BC78" s="392">
        <v>0</v>
      </c>
      <c r="BD78" s="392"/>
      <c r="BE78" s="392"/>
      <c r="BF78" s="390">
        <v>0</v>
      </c>
      <c r="BG78" s="390">
        <v>0</v>
      </c>
      <c r="BH78" s="387">
        <v>0</v>
      </c>
      <c r="BI78" s="393"/>
      <c r="BJ78" s="393"/>
      <c r="BK78" s="393"/>
      <c r="BL78" s="393"/>
      <c r="BM78" s="393"/>
      <c r="BN78" s="393"/>
      <c r="BO78" s="394"/>
      <c r="BP78" s="377"/>
      <c r="BQ78" s="395">
        <f t="shared" si="24"/>
        <v>24492</v>
      </c>
      <c r="BR78" s="395">
        <f t="shared" si="25"/>
        <v>9796.8000000000011</v>
      </c>
      <c r="BS78" s="395">
        <f t="shared" si="26"/>
        <v>0</v>
      </c>
      <c r="BT78" s="395">
        <f t="shared" si="27"/>
        <v>0</v>
      </c>
      <c r="BU78" s="395">
        <f t="shared" si="28"/>
        <v>0</v>
      </c>
      <c r="BV78" s="395">
        <f t="shared" si="29"/>
        <v>0</v>
      </c>
      <c r="BW78" s="395">
        <f t="shared" si="30"/>
        <v>0</v>
      </c>
      <c r="BX78" s="395">
        <f t="shared" si="31"/>
        <v>1308.45</v>
      </c>
      <c r="BY78" s="395">
        <f t="shared" si="32"/>
        <v>169.64999999999998</v>
      </c>
      <c r="BZ78" s="395">
        <f t="shared" si="33"/>
        <v>0</v>
      </c>
      <c r="CA78" s="395">
        <f t="shared" si="34"/>
        <v>1793.9999999999998</v>
      </c>
      <c r="CB78" s="395">
        <f t="shared" si="35"/>
        <v>0</v>
      </c>
      <c r="CC78" s="399">
        <f t="shared" si="36"/>
        <v>37560.9</v>
      </c>
    </row>
    <row r="79" spans="1:81" ht="15" x14ac:dyDescent="0.25">
      <c r="A79" s="231">
        <v>3302117</v>
      </c>
      <c r="B79" s="231">
        <v>2117</v>
      </c>
      <c r="C79" s="231" t="s">
        <v>252</v>
      </c>
      <c r="D79" s="385">
        <v>0</v>
      </c>
      <c r="E79" s="385">
        <v>0</v>
      </c>
      <c r="F79" s="385">
        <v>0</v>
      </c>
      <c r="G79" s="385">
        <v>20</v>
      </c>
      <c r="H79" s="385">
        <v>0</v>
      </c>
      <c r="I79" s="386">
        <v>0</v>
      </c>
      <c r="J79" s="386">
        <v>20</v>
      </c>
      <c r="K79" s="385">
        <v>0</v>
      </c>
      <c r="L79" s="385">
        <v>0</v>
      </c>
      <c r="M79" s="386">
        <v>0</v>
      </c>
      <c r="N79" s="387">
        <v>0</v>
      </c>
      <c r="O79" s="388">
        <v>0</v>
      </c>
      <c r="P79" s="385">
        <v>300</v>
      </c>
      <c r="Q79" s="385">
        <v>0</v>
      </c>
      <c r="R79" s="388">
        <v>300</v>
      </c>
      <c r="S79" s="387">
        <v>0</v>
      </c>
      <c r="T79" s="385">
        <v>0</v>
      </c>
      <c r="U79" s="385">
        <v>0</v>
      </c>
      <c r="V79" s="385">
        <v>0</v>
      </c>
      <c r="W79" s="388">
        <v>0</v>
      </c>
      <c r="X79" s="385">
        <v>0</v>
      </c>
      <c r="Y79" s="387">
        <v>0</v>
      </c>
      <c r="Z79" s="389">
        <v>0</v>
      </c>
      <c r="AA79" s="385">
        <v>3</v>
      </c>
      <c r="AB79" s="387">
        <v>45</v>
      </c>
      <c r="AC79" s="389">
        <v>0</v>
      </c>
      <c r="AD79" s="385">
        <v>17</v>
      </c>
      <c r="AE79" s="387">
        <v>255</v>
      </c>
      <c r="AF79" s="389">
        <v>0</v>
      </c>
      <c r="AG79" s="390">
        <v>0</v>
      </c>
      <c r="AH79" s="391">
        <v>0</v>
      </c>
      <c r="AI79" s="392">
        <v>0</v>
      </c>
      <c r="AJ79" s="390">
        <v>2</v>
      </c>
      <c r="AK79" s="391">
        <v>30</v>
      </c>
      <c r="AL79" s="392">
        <v>0</v>
      </c>
      <c r="AM79" s="385">
        <v>2</v>
      </c>
      <c r="AN79" s="387">
        <v>30</v>
      </c>
      <c r="AO79" s="392">
        <v>0</v>
      </c>
      <c r="AP79" s="392"/>
      <c r="AQ79" s="392"/>
      <c r="AR79" s="390">
        <f t="shared" si="23"/>
        <v>2</v>
      </c>
      <c r="AS79" s="391">
        <v>0</v>
      </c>
      <c r="AT79" s="385">
        <v>0</v>
      </c>
      <c r="AU79" s="392">
        <v>0</v>
      </c>
      <c r="AV79" s="387">
        <v>0</v>
      </c>
      <c r="AW79" s="387">
        <v>0</v>
      </c>
      <c r="AX79" s="390">
        <v>0</v>
      </c>
      <c r="AY79" s="390">
        <v>0</v>
      </c>
      <c r="AZ79" s="392">
        <v>0</v>
      </c>
      <c r="BA79" s="385">
        <v>0</v>
      </c>
      <c r="BB79" s="385">
        <v>0</v>
      </c>
      <c r="BC79" s="392">
        <v>0</v>
      </c>
      <c r="BD79" s="392"/>
      <c r="BE79" s="392"/>
      <c r="BF79" s="390">
        <v>0</v>
      </c>
      <c r="BG79" s="390">
        <v>0</v>
      </c>
      <c r="BH79" s="387">
        <v>0</v>
      </c>
      <c r="BI79" s="393"/>
      <c r="BJ79" s="393"/>
      <c r="BK79" s="393"/>
      <c r="BL79" s="393"/>
      <c r="BM79" s="393"/>
      <c r="BN79" s="393"/>
      <c r="BO79" s="394"/>
      <c r="BP79" s="377"/>
      <c r="BQ79" s="395">
        <f t="shared" si="24"/>
        <v>24492</v>
      </c>
      <c r="BR79" s="395">
        <f t="shared" si="25"/>
        <v>0</v>
      </c>
      <c r="BS79" s="395">
        <f t="shared" si="26"/>
        <v>0</v>
      </c>
      <c r="BT79" s="395">
        <f t="shared" si="27"/>
        <v>0</v>
      </c>
      <c r="BU79" s="395">
        <f t="shared" si="28"/>
        <v>0</v>
      </c>
      <c r="BV79" s="395">
        <f t="shared" si="29"/>
        <v>0</v>
      </c>
      <c r="BW79" s="395">
        <f t="shared" si="30"/>
        <v>0</v>
      </c>
      <c r="BX79" s="395">
        <f t="shared" si="31"/>
        <v>0</v>
      </c>
      <c r="BY79" s="395">
        <f t="shared" si="32"/>
        <v>169.64999999999998</v>
      </c>
      <c r="BZ79" s="395">
        <f t="shared" si="33"/>
        <v>265.2</v>
      </c>
      <c r="CA79" s="395">
        <f t="shared" si="34"/>
        <v>448.49999999999994</v>
      </c>
      <c r="CB79" s="395">
        <f t="shared" si="35"/>
        <v>0</v>
      </c>
      <c r="CC79" s="399">
        <f t="shared" si="36"/>
        <v>25375.350000000002</v>
      </c>
    </row>
    <row r="80" spans="1:81" ht="15" x14ac:dyDescent="0.25">
      <c r="A80" s="231">
        <v>3302119</v>
      </c>
      <c r="B80" s="231">
        <v>2119</v>
      </c>
      <c r="C80" s="231" t="s">
        <v>253</v>
      </c>
      <c r="D80" s="385">
        <v>0</v>
      </c>
      <c r="E80" s="385">
        <v>0</v>
      </c>
      <c r="F80" s="385">
        <v>0</v>
      </c>
      <c r="G80" s="385">
        <v>16</v>
      </c>
      <c r="H80" s="385">
        <v>0</v>
      </c>
      <c r="I80" s="386">
        <v>0</v>
      </c>
      <c r="J80" s="386">
        <v>16</v>
      </c>
      <c r="K80" s="385">
        <v>0</v>
      </c>
      <c r="L80" s="385">
        <v>0</v>
      </c>
      <c r="M80" s="386">
        <v>0</v>
      </c>
      <c r="N80" s="387">
        <v>0</v>
      </c>
      <c r="O80" s="388">
        <v>0</v>
      </c>
      <c r="P80" s="385">
        <v>240</v>
      </c>
      <c r="Q80" s="385">
        <v>0</v>
      </c>
      <c r="R80" s="388">
        <v>240</v>
      </c>
      <c r="S80" s="387">
        <v>0</v>
      </c>
      <c r="T80" s="385">
        <v>0</v>
      </c>
      <c r="U80" s="385">
        <v>0</v>
      </c>
      <c r="V80" s="385">
        <v>0</v>
      </c>
      <c r="W80" s="388">
        <v>0</v>
      </c>
      <c r="X80" s="385">
        <v>1</v>
      </c>
      <c r="Y80" s="387">
        <v>15</v>
      </c>
      <c r="Z80" s="389">
        <v>0</v>
      </c>
      <c r="AA80" s="385">
        <v>0</v>
      </c>
      <c r="AB80" s="387">
        <v>0</v>
      </c>
      <c r="AC80" s="389">
        <v>0</v>
      </c>
      <c r="AD80" s="385">
        <v>7</v>
      </c>
      <c r="AE80" s="387">
        <v>105</v>
      </c>
      <c r="AF80" s="389">
        <v>0</v>
      </c>
      <c r="AG80" s="390">
        <v>0</v>
      </c>
      <c r="AH80" s="391">
        <v>0</v>
      </c>
      <c r="AI80" s="392">
        <v>0</v>
      </c>
      <c r="AJ80" s="390">
        <v>7</v>
      </c>
      <c r="AK80" s="391">
        <v>105</v>
      </c>
      <c r="AL80" s="392">
        <v>0</v>
      </c>
      <c r="AM80" s="385">
        <v>7</v>
      </c>
      <c r="AN80" s="387">
        <v>105</v>
      </c>
      <c r="AO80" s="392">
        <v>0</v>
      </c>
      <c r="AP80" s="392"/>
      <c r="AQ80" s="392"/>
      <c r="AR80" s="390">
        <f t="shared" si="23"/>
        <v>7</v>
      </c>
      <c r="AS80" s="391">
        <v>0</v>
      </c>
      <c r="AT80" s="385">
        <v>0</v>
      </c>
      <c r="AU80" s="392">
        <v>0</v>
      </c>
      <c r="AV80" s="387">
        <v>0</v>
      </c>
      <c r="AW80" s="387">
        <v>0</v>
      </c>
      <c r="AX80" s="390">
        <v>0</v>
      </c>
      <c r="AY80" s="390">
        <v>0</v>
      </c>
      <c r="AZ80" s="392">
        <v>0</v>
      </c>
      <c r="BA80" s="385">
        <v>0</v>
      </c>
      <c r="BB80" s="385">
        <v>0</v>
      </c>
      <c r="BC80" s="392">
        <v>0</v>
      </c>
      <c r="BD80" s="392"/>
      <c r="BE80" s="392"/>
      <c r="BF80" s="390">
        <v>0</v>
      </c>
      <c r="BG80" s="390">
        <v>0</v>
      </c>
      <c r="BH80" s="387">
        <v>0</v>
      </c>
      <c r="BI80" s="393"/>
      <c r="BJ80" s="393"/>
      <c r="BK80" s="393"/>
      <c r="BL80" s="393"/>
      <c r="BM80" s="393"/>
      <c r="BN80" s="393"/>
      <c r="BO80" s="394"/>
      <c r="BP80" s="377"/>
      <c r="BQ80" s="395">
        <f t="shared" si="24"/>
        <v>19593.600000000002</v>
      </c>
      <c r="BR80" s="395">
        <f t="shared" si="25"/>
        <v>0</v>
      </c>
      <c r="BS80" s="395">
        <f t="shared" si="26"/>
        <v>0</v>
      </c>
      <c r="BT80" s="395">
        <f t="shared" si="27"/>
        <v>0</v>
      </c>
      <c r="BU80" s="395">
        <f t="shared" si="28"/>
        <v>0</v>
      </c>
      <c r="BV80" s="395">
        <f t="shared" si="29"/>
        <v>0</v>
      </c>
      <c r="BW80" s="395">
        <f t="shared" si="30"/>
        <v>0</v>
      </c>
      <c r="BX80" s="395">
        <f t="shared" si="31"/>
        <v>118.95</v>
      </c>
      <c r="BY80" s="395">
        <f t="shared" si="32"/>
        <v>0</v>
      </c>
      <c r="BZ80" s="395">
        <f t="shared" si="33"/>
        <v>109.2</v>
      </c>
      <c r="CA80" s="395">
        <f t="shared" si="34"/>
        <v>1569.7499999999998</v>
      </c>
      <c r="CB80" s="395">
        <f t="shared" si="35"/>
        <v>0</v>
      </c>
      <c r="CC80" s="399">
        <f t="shared" si="36"/>
        <v>21391.500000000004</v>
      </c>
    </row>
    <row r="81" spans="1:81" ht="15" x14ac:dyDescent="0.25">
      <c r="A81" s="231">
        <v>3302120</v>
      </c>
      <c r="B81" s="231">
        <v>2120</v>
      </c>
      <c r="C81" s="231" t="s">
        <v>918</v>
      </c>
      <c r="D81" s="385">
        <v>0</v>
      </c>
      <c r="E81" s="385">
        <v>0</v>
      </c>
      <c r="F81" s="385">
        <v>0</v>
      </c>
      <c r="G81" s="385">
        <v>16</v>
      </c>
      <c r="H81" s="385">
        <v>0</v>
      </c>
      <c r="I81" s="386">
        <v>0</v>
      </c>
      <c r="J81" s="386">
        <v>16</v>
      </c>
      <c r="K81" s="385">
        <v>4</v>
      </c>
      <c r="L81" s="385">
        <v>0</v>
      </c>
      <c r="M81" s="386">
        <v>4</v>
      </c>
      <c r="N81" s="387">
        <v>0</v>
      </c>
      <c r="O81" s="388">
        <v>0</v>
      </c>
      <c r="P81" s="385">
        <v>240</v>
      </c>
      <c r="Q81" s="385">
        <v>0</v>
      </c>
      <c r="R81" s="388">
        <v>240</v>
      </c>
      <c r="S81" s="387">
        <v>0</v>
      </c>
      <c r="T81" s="385">
        <v>0</v>
      </c>
      <c r="U81" s="385">
        <v>60</v>
      </c>
      <c r="V81" s="385">
        <v>0</v>
      </c>
      <c r="W81" s="388">
        <v>60</v>
      </c>
      <c r="X81" s="385">
        <v>6</v>
      </c>
      <c r="Y81" s="387">
        <v>90</v>
      </c>
      <c r="Z81" s="389">
        <v>30</v>
      </c>
      <c r="AA81" s="385">
        <v>1</v>
      </c>
      <c r="AB81" s="387">
        <v>15</v>
      </c>
      <c r="AC81" s="389">
        <v>0</v>
      </c>
      <c r="AD81" s="385">
        <v>2</v>
      </c>
      <c r="AE81" s="387">
        <v>30</v>
      </c>
      <c r="AF81" s="389">
        <v>0</v>
      </c>
      <c r="AG81" s="390">
        <v>0</v>
      </c>
      <c r="AH81" s="391">
        <v>0</v>
      </c>
      <c r="AI81" s="392">
        <v>0</v>
      </c>
      <c r="AJ81" s="390">
        <v>7</v>
      </c>
      <c r="AK81" s="391">
        <v>105</v>
      </c>
      <c r="AL81" s="392">
        <v>30</v>
      </c>
      <c r="AM81" s="385">
        <v>7</v>
      </c>
      <c r="AN81" s="387">
        <v>105</v>
      </c>
      <c r="AO81" s="392">
        <v>30</v>
      </c>
      <c r="AP81" s="392"/>
      <c r="AQ81" s="392"/>
      <c r="AR81" s="390">
        <f t="shared" si="23"/>
        <v>7</v>
      </c>
      <c r="AS81" s="391">
        <v>0</v>
      </c>
      <c r="AT81" s="385">
        <v>0</v>
      </c>
      <c r="AU81" s="392">
        <v>0</v>
      </c>
      <c r="AV81" s="387">
        <v>5</v>
      </c>
      <c r="AW81" s="387">
        <v>2</v>
      </c>
      <c r="AX81" s="390">
        <v>7</v>
      </c>
      <c r="AY81" s="390">
        <v>105</v>
      </c>
      <c r="AZ81" s="392">
        <v>30</v>
      </c>
      <c r="BA81" s="385">
        <v>7</v>
      </c>
      <c r="BB81" s="385">
        <v>105</v>
      </c>
      <c r="BC81" s="392">
        <v>30</v>
      </c>
      <c r="BD81" s="392"/>
      <c r="BE81" s="392"/>
      <c r="BF81" s="390">
        <v>0</v>
      </c>
      <c r="BG81" s="390">
        <v>0</v>
      </c>
      <c r="BH81" s="387">
        <v>0</v>
      </c>
      <c r="BI81" s="393"/>
      <c r="BJ81" s="393"/>
      <c r="BK81" s="393"/>
      <c r="BL81" s="393"/>
      <c r="BM81" s="393"/>
      <c r="BN81" s="393"/>
      <c r="BO81" s="394"/>
      <c r="BP81" s="377"/>
      <c r="BQ81" s="395">
        <f t="shared" si="24"/>
        <v>19593.600000000002</v>
      </c>
      <c r="BR81" s="395">
        <f t="shared" si="25"/>
        <v>4898.4000000000005</v>
      </c>
      <c r="BS81" s="395">
        <f t="shared" si="26"/>
        <v>0</v>
      </c>
      <c r="BT81" s="395">
        <f t="shared" si="27"/>
        <v>0</v>
      </c>
      <c r="BU81" s="395">
        <f t="shared" si="28"/>
        <v>0</v>
      </c>
      <c r="BV81" s="395">
        <f t="shared" si="29"/>
        <v>373.1</v>
      </c>
      <c r="BW81" s="395">
        <f t="shared" si="30"/>
        <v>372.84</v>
      </c>
      <c r="BX81" s="395">
        <f t="shared" si="31"/>
        <v>951.6</v>
      </c>
      <c r="BY81" s="395">
        <f t="shared" si="32"/>
        <v>56.55</v>
      </c>
      <c r="BZ81" s="395">
        <f t="shared" si="33"/>
        <v>31.2</v>
      </c>
      <c r="CA81" s="395">
        <f t="shared" si="34"/>
        <v>1569.7499999999998</v>
      </c>
      <c r="CB81" s="395">
        <f t="shared" si="35"/>
        <v>0</v>
      </c>
      <c r="CC81" s="399">
        <f t="shared" si="36"/>
        <v>27847.040000000001</v>
      </c>
    </row>
    <row r="82" spans="1:81" ht="15" x14ac:dyDescent="0.25">
      <c r="A82" s="231">
        <v>3302086</v>
      </c>
      <c r="B82" s="231">
        <v>2086</v>
      </c>
      <c r="C82" s="231" t="s">
        <v>239</v>
      </c>
      <c r="D82" s="385">
        <v>0</v>
      </c>
      <c r="E82" s="385">
        <v>0</v>
      </c>
      <c r="F82" s="385">
        <v>0</v>
      </c>
      <c r="G82" s="385">
        <v>22</v>
      </c>
      <c r="H82" s="385">
        <v>0</v>
      </c>
      <c r="I82" s="386">
        <v>2</v>
      </c>
      <c r="J82" s="386">
        <v>22</v>
      </c>
      <c r="K82" s="385">
        <v>3</v>
      </c>
      <c r="L82" s="385">
        <v>0</v>
      </c>
      <c r="M82" s="386">
        <v>3</v>
      </c>
      <c r="N82" s="387">
        <v>0</v>
      </c>
      <c r="O82" s="388">
        <v>30</v>
      </c>
      <c r="P82" s="385">
        <v>330</v>
      </c>
      <c r="Q82" s="385">
        <v>0</v>
      </c>
      <c r="R82" s="388">
        <v>330</v>
      </c>
      <c r="S82" s="387">
        <v>0</v>
      </c>
      <c r="T82" s="385">
        <v>30</v>
      </c>
      <c r="U82" s="385">
        <v>45</v>
      </c>
      <c r="V82" s="385">
        <v>0</v>
      </c>
      <c r="W82" s="388">
        <v>45</v>
      </c>
      <c r="X82" s="385">
        <v>15</v>
      </c>
      <c r="Y82" s="387">
        <v>225</v>
      </c>
      <c r="Z82" s="389">
        <v>30</v>
      </c>
      <c r="AA82" s="385">
        <v>4</v>
      </c>
      <c r="AB82" s="387">
        <v>60</v>
      </c>
      <c r="AC82" s="389">
        <v>15</v>
      </c>
      <c r="AD82" s="385">
        <v>1</v>
      </c>
      <c r="AE82" s="387">
        <v>15</v>
      </c>
      <c r="AF82" s="389">
        <v>0</v>
      </c>
      <c r="AG82" s="390">
        <v>2</v>
      </c>
      <c r="AH82" s="391">
        <v>30</v>
      </c>
      <c r="AI82" s="392">
        <v>0</v>
      </c>
      <c r="AJ82" s="390">
        <v>14</v>
      </c>
      <c r="AK82" s="391">
        <v>210</v>
      </c>
      <c r="AL82" s="392">
        <v>0</v>
      </c>
      <c r="AM82" s="385">
        <v>16</v>
      </c>
      <c r="AN82" s="387">
        <v>240</v>
      </c>
      <c r="AO82" s="392">
        <v>0</v>
      </c>
      <c r="AP82" s="392"/>
      <c r="AQ82" s="392"/>
      <c r="AR82" s="390">
        <f t="shared" si="23"/>
        <v>16</v>
      </c>
      <c r="AS82" s="391">
        <v>2</v>
      </c>
      <c r="AT82" s="385">
        <v>30</v>
      </c>
      <c r="AU82" s="392">
        <v>0</v>
      </c>
      <c r="AV82" s="387">
        <v>14</v>
      </c>
      <c r="AW82" s="387">
        <v>0</v>
      </c>
      <c r="AX82" s="390">
        <v>14</v>
      </c>
      <c r="AY82" s="390">
        <v>210</v>
      </c>
      <c r="AZ82" s="392">
        <v>0</v>
      </c>
      <c r="BA82" s="385">
        <v>16</v>
      </c>
      <c r="BB82" s="385">
        <v>240</v>
      </c>
      <c r="BC82" s="392">
        <v>0</v>
      </c>
      <c r="BD82" s="392"/>
      <c r="BE82" s="392"/>
      <c r="BF82" s="390">
        <v>0</v>
      </c>
      <c r="BG82" s="390">
        <v>0</v>
      </c>
      <c r="BH82" s="387">
        <v>0</v>
      </c>
      <c r="BI82" s="393"/>
      <c r="BJ82" s="393"/>
      <c r="BK82" s="393"/>
      <c r="BL82" s="393"/>
      <c r="BM82" s="393"/>
      <c r="BN82" s="393"/>
      <c r="BO82" s="394"/>
      <c r="BP82" s="377"/>
      <c r="BQ82" s="395">
        <f t="shared" si="24"/>
        <v>26941.200000000001</v>
      </c>
      <c r="BR82" s="395">
        <f t="shared" si="25"/>
        <v>3673.8</v>
      </c>
      <c r="BS82" s="395">
        <f t="shared" si="26"/>
        <v>3459.2999999999997</v>
      </c>
      <c r="BT82" s="395">
        <f t="shared" si="27"/>
        <v>0</v>
      </c>
      <c r="BU82" s="395">
        <f t="shared" si="28"/>
        <v>0</v>
      </c>
      <c r="BV82" s="395">
        <f t="shared" si="29"/>
        <v>1193.92</v>
      </c>
      <c r="BW82" s="395">
        <f t="shared" si="30"/>
        <v>0</v>
      </c>
      <c r="BX82" s="395">
        <f t="shared" si="31"/>
        <v>2022.1499999999999</v>
      </c>
      <c r="BY82" s="395">
        <f t="shared" si="32"/>
        <v>282.75</v>
      </c>
      <c r="BZ82" s="395">
        <f t="shared" si="33"/>
        <v>15.6</v>
      </c>
      <c r="CA82" s="395">
        <f t="shared" si="34"/>
        <v>3587.9999999999995</v>
      </c>
      <c r="CB82" s="395">
        <f t="shared" si="35"/>
        <v>0</v>
      </c>
      <c r="CC82" s="399">
        <f t="shared" si="36"/>
        <v>41176.720000000001</v>
      </c>
    </row>
    <row r="83" spans="1:81" ht="15" x14ac:dyDescent="0.25">
      <c r="A83" s="231">
        <v>3302122</v>
      </c>
      <c r="B83" s="231">
        <v>2122</v>
      </c>
      <c r="C83" s="231" t="s">
        <v>255</v>
      </c>
      <c r="D83" s="385">
        <v>0</v>
      </c>
      <c r="E83" s="385">
        <v>0</v>
      </c>
      <c r="F83" s="385">
        <v>0</v>
      </c>
      <c r="G83" s="385">
        <v>56</v>
      </c>
      <c r="H83" s="385">
        <v>0</v>
      </c>
      <c r="I83" s="386">
        <v>0</v>
      </c>
      <c r="J83" s="386">
        <v>56</v>
      </c>
      <c r="K83" s="385">
        <v>3</v>
      </c>
      <c r="L83" s="385">
        <v>0</v>
      </c>
      <c r="M83" s="386">
        <v>3</v>
      </c>
      <c r="N83" s="387">
        <v>0</v>
      </c>
      <c r="O83" s="388">
        <v>0</v>
      </c>
      <c r="P83" s="385">
        <v>840</v>
      </c>
      <c r="Q83" s="385">
        <v>0</v>
      </c>
      <c r="R83" s="388">
        <v>840</v>
      </c>
      <c r="S83" s="387">
        <v>0</v>
      </c>
      <c r="T83" s="385">
        <v>0</v>
      </c>
      <c r="U83" s="385">
        <v>45</v>
      </c>
      <c r="V83" s="385">
        <v>0</v>
      </c>
      <c r="W83" s="388">
        <v>45</v>
      </c>
      <c r="X83" s="385">
        <v>0</v>
      </c>
      <c r="Y83" s="387">
        <v>0</v>
      </c>
      <c r="Z83" s="389">
        <v>0</v>
      </c>
      <c r="AA83" s="385">
        <v>7</v>
      </c>
      <c r="AB83" s="387">
        <v>105</v>
      </c>
      <c r="AC83" s="389">
        <v>0</v>
      </c>
      <c r="AD83" s="385">
        <v>32</v>
      </c>
      <c r="AE83" s="387">
        <v>480</v>
      </c>
      <c r="AF83" s="389">
        <v>15</v>
      </c>
      <c r="AG83" s="390">
        <v>0</v>
      </c>
      <c r="AH83" s="391">
        <v>0</v>
      </c>
      <c r="AI83" s="392">
        <v>0</v>
      </c>
      <c r="AJ83" s="390">
        <v>17</v>
      </c>
      <c r="AK83" s="391">
        <v>255</v>
      </c>
      <c r="AL83" s="392">
        <v>0</v>
      </c>
      <c r="AM83" s="385">
        <v>17</v>
      </c>
      <c r="AN83" s="387">
        <v>255</v>
      </c>
      <c r="AO83" s="392">
        <v>0</v>
      </c>
      <c r="AP83" s="392"/>
      <c r="AQ83" s="392"/>
      <c r="AR83" s="390">
        <f t="shared" si="23"/>
        <v>17</v>
      </c>
      <c r="AS83" s="391">
        <v>0</v>
      </c>
      <c r="AT83" s="385">
        <v>0</v>
      </c>
      <c r="AU83" s="392">
        <v>0</v>
      </c>
      <c r="AV83" s="387">
        <v>17</v>
      </c>
      <c r="AW83" s="387">
        <v>0</v>
      </c>
      <c r="AX83" s="390">
        <v>17</v>
      </c>
      <c r="AY83" s="390">
        <v>255</v>
      </c>
      <c r="AZ83" s="392">
        <v>0</v>
      </c>
      <c r="BA83" s="385">
        <v>17</v>
      </c>
      <c r="BB83" s="385">
        <v>255</v>
      </c>
      <c r="BC83" s="392">
        <v>0</v>
      </c>
      <c r="BD83" s="392"/>
      <c r="BE83" s="392"/>
      <c r="BF83" s="390">
        <v>0</v>
      </c>
      <c r="BG83" s="390">
        <v>0</v>
      </c>
      <c r="BH83" s="387">
        <v>0</v>
      </c>
      <c r="BI83" s="393"/>
      <c r="BJ83" s="393"/>
      <c r="BK83" s="393"/>
      <c r="BL83" s="393"/>
      <c r="BM83" s="393"/>
      <c r="BN83" s="393"/>
      <c r="BO83" s="394"/>
      <c r="BP83" s="377"/>
      <c r="BQ83" s="395">
        <f t="shared" si="24"/>
        <v>68577.600000000006</v>
      </c>
      <c r="BR83" s="395">
        <f t="shared" si="25"/>
        <v>3673.8</v>
      </c>
      <c r="BS83" s="395">
        <f t="shared" si="26"/>
        <v>0</v>
      </c>
      <c r="BT83" s="395">
        <f t="shared" si="27"/>
        <v>0</v>
      </c>
      <c r="BU83" s="395">
        <f t="shared" si="28"/>
        <v>0</v>
      </c>
      <c r="BV83" s="395">
        <f t="shared" si="29"/>
        <v>1268.54</v>
      </c>
      <c r="BW83" s="395">
        <f t="shared" si="30"/>
        <v>0</v>
      </c>
      <c r="BX83" s="395">
        <f t="shared" si="31"/>
        <v>0</v>
      </c>
      <c r="BY83" s="395">
        <f t="shared" si="32"/>
        <v>395.84999999999997</v>
      </c>
      <c r="BZ83" s="395">
        <f t="shared" si="33"/>
        <v>514.79999999999995</v>
      </c>
      <c r="CA83" s="395">
        <f t="shared" si="34"/>
        <v>3812.2499999999995</v>
      </c>
      <c r="CB83" s="395">
        <f t="shared" si="35"/>
        <v>0</v>
      </c>
      <c r="CC83" s="399">
        <f t="shared" si="36"/>
        <v>78242.840000000011</v>
      </c>
    </row>
    <row r="84" spans="1:81" ht="15" x14ac:dyDescent="0.25">
      <c r="A84" s="231">
        <v>3302127</v>
      </c>
      <c r="B84" s="231">
        <v>2127</v>
      </c>
      <c r="C84" s="231" t="s">
        <v>256</v>
      </c>
      <c r="D84" s="385">
        <v>0</v>
      </c>
      <c r="E84" s="385">
        <v>0</v>
      </c>
      <c r="F84" s="385">
        <v>0</v>
      </c>
      <c r="G84" s="385">
        <v>30</v>
      </c>
      <c r="H84" s="385">
        <v>0</v>
      </c>
      <c r="I84" s="386">
        <v>0</v>
      </c>
      <c r="J84" s="386">
        <v>30</v>
      </c>
      <c r="K84" s="385">
        <v>10</v>
      </c>
      <c r="L84" s="385">
        <v>0</v>
      </c>
      <c r="M84" s="386">
        <v>10</v>
      </c>
      <c r="N84" s="387">
        <v>0</v>
      </c>
      <c r="O84" s="388">
        <v>0</v>
      </c>
      <c r="P84" s="385">
        <v>450</v>
      </c>
      <c r="Q84" s="385">
        <v>0</v>
      </c>
      <c r="R84" s="388">
        <v>450</v>
      </c>
      <c r="S84" s="387">
        <v>0</v>
      </c>
      <c r="T84" s="385">
        <v>0</v>
      </c>
      <c r="U84" s="385">
        <v>150</v>
      </c>
      <c r="V84" s="385">
        <v>0</v>
      </c>
      <c r="W84" s="388">
        <v>150</v>
      </c>
      <c r="X84" s="385">
        <v>9</v>
      </c>
      <c r="Y84" s="387">
        <v>135</v>
      </c>
      <c r="Z84" s="389">
        <v>15</v>
      </c>
      <c r="AA84" s="385">
        <v>13</v>
      </c>
      <c r="AB84" s="387">
        <v>195</v>
      </c>
      <c r="AC84" s="389">
        <v>45</v>
      </c>
      <c r="AD84" s="385">
        <v>6</v>
      </c>
      <c r="AE84" s="387">
        <v>90</v>
      </c>
      <c r="AF84" s="389">
        <v>60</v>
      </c>
      <c r="AG84" s="390">
        <v>0</v>
      </c>
      <c r="AH84" s="391">
        <v>0</v>
      </c>
      <c r="AI84" s="392">
        <v>0</v>
      </c>
      <c r="AJ84" s="390">
        <v>12</v>
      </c>
      <c r="AK84" s="391">
        <v>180</v>
      </c>
      <c r="AL84" s="392">
        <v>30</v>
      </c>
      <c r="AM84" s="385">
        <v>12</v>
      </c>
      <c r="AN84" s="387">
        <v>180</v>
      </c>
      <c r="AO84" s="392">
        <v>30</v>
      </c>
      <c r="AP84" s="392"/>
      <c r="AQ84" s="392"/>
      <c r="AR84" s="390">
        <f t="shared" si="23"/>
        <v>12</v>
      </c>
      <c r="AS84" s="391">
        <v>0</v>
      </c>
      <c r="AT84" s="385">
        <v>0</v>
      </c>
      <c r="AU84" s="392">
        <v>0</v>
      </c>
      <c r="AV84" s="387">
        <v>10</v>
      </c>
      <c r="AW84" s="387">
        <v>2</v>
      </c>
      <c r="AX84" s="390">
        <v>12</v>
      </c>
      <c r="AY84" s="390">
        <v>180</v>
      </c>
      <c r="AZ84" s="392">
        <v>30</v>
      </c>
      <c r="BA84" s="385">
        <v>12</v>
      </c>
      <c r="BB84" s="385">
        <v>180</v>
      </c>
      <c r="BC84" s="392">
        <v>30</v>
      </c>
      <c r="BD84" s="392"/>
      <c r="BE84" s="392"/>
      <c r="BF84" s="390">
        <v>0</v>
      </c>
      <c r="BG84" s="390">
        <v>0</v>
      </c>
      <c r="BH84" s="387">
        <v>0</v>
      </c>
      <c r="BI84" s="393"/>
      <c r="BJ84" s="393"/>
      <c r="BK84" s="393"/>
      <c r="BL84" s="393"/>
      <c r="BM84" s="393"/>
      <c r="BN84" s="393"/>
      <c r="BO84" s="394"/>
      <c r="BP84" s="377"/>
      <c r="BQ84" s="395">
        <f t="shared" si="24"/>
        <v>36738</v>
      </c>
      <c r="BR84" s="395">
        <f t="shared" si="25"/>
        <v>12246</v>
      </c>
      <c r="BS84" s="395">
        <f t="shared" si="26"/>
        <v>0</v>
      </c>
      <c r="BT84" s="395">
        <f t="shared" si="27"/>
        <v>0</v>
      </c>
      <c r="BU84" s="395">
        <f t="shared" si="28"/>
        <v>0</v>
      </c>
      <c r="BV84" s="395">
        <f t="shared" si="29"/>
        <v>746.2</v>
      </c>
      <c r="BW84" s="395">
        <f t="shared" si="30"/>
        <v>372.84</v>
      </c>
      <c r="BX84" s="395">
        <f t="shared" si="31"/>
        <v>1189.5</v>
      </c>
      <c r="BY84" s="395">
        <f t="shared" si="32"/>
        <v>904.8</v>
      </c>
      <c r="BZ84" s="395">
        <f t="shared" si="33"/>
        <v>156</v>
      </c>
      <c r="CA84" s="395">
        <f t="shared" si="34"/>
        <v>2691</v>
      </c>
      <c r="CB84" s="395">
        <f t="shared" si="35"/>
        <v>0</v>
      </c>
      <c r="CC84" s="399">
        <f t="shared" si="36"/>
        <v>55044.34</v>
      </c>
    </row>
    <row r="85" spans="1:81" ht="15" x14ac:dyDescent="0.25">
      <c r="A85" s="231">
        <v>3302132</v>
      </c>
      <c r="B85" s="231">
        <v>2132</v>
      </c>
      <c r="C85" s="231" t="s">
        <v>257</v>
      </c>
      <c r="D85" s="385">
        <v>0</v>
      </c>
      <c r="E85" s="385">
        <v>0</v>
      </c>
      <c r="F85" s="385">
        <v>0</v>
      </c>
      <c r="G85" s="385">
        <v>40</v>
      </c>
      <c r="H85" s="385">
        <v>0</v>
      </c>
      <c r="I85" s="386">
        <v>0</v>
      </c>
      <c r="J85" s="386">
        <v>40</v>
      </c>
      <c r="K85" s="385">
        <v>0</v>
      </c>
      <c r="L85" s="385">
        <v>0</v>
      </c>
      <c r="M85" s="386">
        <v>0</v>
      </c>
      <c r="N85" s="387">
        <v>0</v>
      </c>
      <c r="O85" s="388">
        <v>0</v>
      </c>
      <c r="P85" s="385">
        <v>600</v>
      </c>
      <c r="Q85" s="385">
        <v>0</v>
      </c>
      <c r="R85" s="388">
        <v>600</v>
      </c>
      <c r="S85" s="387">
        <v>0</v>
      </c>
      <c r="T85" s="385">
        <v>0</v>
      </c>
      <c r="U85" s="385">
        <v>0</v>
      </c>
      <c r="V85" s="385">
        <v>0</v>
      </c>
      <c r="W85" s="388">
        <v>0</v>
      </c>
      <c r="X85" s="385">
        <v>1</v>
      </c>
      <c r="Y85" s="387">
        <v>15</v>
      </c>
      <c r="Z85" s="389">
        <v>0</v>
      </c>
      <c r="AA85" s="385">
        <v>8</v>
      </c>
      <c r="AB85" s="387">
        <v>120</v>
      </c>
      <c r="AC85" s="389">
        <v>0</v>
      </c>
      <c r="AD85" s="385">
        <v>27</v>
      </c>
      <c r="AE85" s="387">
        <v>405</v>
      </c>
      <c r="AF85" s="389">
        <v>0</v>
      </c>
      <c r="AG85" s="390">
        <v>0</v>
      </c>
      <c r="AH85" s="391">
        <v>0</v>
      </c>
      <c r="AI85" s="392">
        <v>0</v>
      </c>
      <c r="AJ85" s="390">
        <v>5</v>
      </c>
      <c r="AK85" s="391">
        <v>75</v>
      </c>
      <c r="AL85" s="392">
        <v>0</v>
      </c>
      <c r="AM85" s="385">
        <v>5</v>
      </c>
      <c r="AN85" s="387">
        <v>75</v>
      </c>
      <c r="AO85" s="392">
        <v>0</v>
      </c>
      <c r="AP85" s="392"/>
      <c r="AQ85" s="392"/>
      <c r="AR85" s="390">
        <f t="shared" si="23"/>
        <v>5</v>
      </c>
      <c r="AS85" s="391">
        <v>0</v>
      </c>
      <c r="AT85" s="385">
        <v>0</v>
      </c>
      <c r="AU85" s="392">
        <v>0</v>
      </c>
      <c r="AV85" s="387">
        <v>0</v>
      </c>
      <c r="AW85" s="387">
        <v>0</v>
      </c>
      <c r="AX85" s="390">
        <v>0</v>
      </c>
      <c r="AY85" s="390">
        <v>0</v>
      </c>
      <c r="AZ85" s="392">
        <v>0</v>
      </c>
      <c r="BA85" s="385">
        <v>0</v>
      </c>
      <c r="BB85" s="385">
        <v>0</v>
      </c>
      <c r="BC85" s="392">
        <v>0</v>
      </c>
      <c r="BD85" s="392"/>
      <c r="BE85" s="392"/>
      <c r="BF85" s="390">
        <v>0</v>
      </c>
      <c r="BG85" s="390">
        <v>0</v>
      </c>
      <c r="BH85" s="387">
        <v>0</v>
      </c>
      <c r="BI85" s="393"/>
      <c r="BJ85" s="393"/>
      <c r="BK85" s="393"/>
      <c r="BL85" s="393"/>
      <c r="BM85" s="393"/>
      <c r="BN85" s="393"/>
      <c r="BO85" s="394"/>
      <c r="BP85" s="377"/>
      <c r="BQ85" s="395">
        <f t="shared" si="24"/>
        <v>48984</v>
      </c>
      <c r="BR85" s="395">
        <f t="shared" si="25"/>
        <v>0</v>
      </c>
      <c r="BS85" s="395">
        <f t="shared" si="26"/>
        <v>0</v>
      </c>
      <c r="BT85" s="395">
        <f t="shared" si="27"/>
        <v>0</v>
      </c>
      <c r="BU85" s="395">
        <f t="shared" si="28"/>
        <v>0</v>
      </c>
      <c r="BV85" s="395">
        <f t="shared" si="29"/>
        <v>0</v>
      </c>
      <c r="BW85" s="395">
        <f t="shared" si="30"/>
        <v>0</v>
      </c>
      <c r="BX85" s="395">
        <f t="shared" si="31"/>
        <v>118.95</v>
      </c>
      <c r="BY85" s="395">
        <f t="shared" si="32"/>
        <v>452.4</v>
      </c>
      <c r="BZ85" s="395">
        <f t="shared" si="33"/>
        <v>421.2</v>
      </c>
      <c r="CA85" s="395">
        <f t="shared" si="34"/>
        <v>1121.25</v>
      </c>
      <c r="CB85" s="395">
        <f t="shared" si="35"/>
        <v>0</v>
      </c>
      <c r="CC85" s="399">
        <f t="shared" si="36"/>
        <v>51097.799999999996</v>
      </c>
    </row>
    <row r="86" spans="1:81" ht="15" x14ac:dyDescent="0.25">
      <c r="A86" s="231">
        <v>3302136</v>
      </c>
      <c r="B86" s="231">
        <v>2136</v>
      </c>
      <c r="C86" s="231" t="s">
        <v>258</v>
      </c>
      <c r="D86" s="385">
        <v>0</v>
      </c>
      <c r="E86" s="385">
        <v>0</v>
      </c>
      <c r="F86" s="385">
        <v>0</v>
      </c>
      <c r="G86" s="385">
        <v>29</v>
      </c>
      <c r="H86" s="385">
        <v>0</v>
      </c>
      <c r="I86" s="386">
        <v>0</v>
      </c>
      <c r="J86" s="386">
        <v>29</v>
      </c>
      <c r="K86" s="385">
        <v>10</v>
      </c>
      <c r="L86" s="385">
        <v>0</v>
      </c>
      <c r="M86" s="386">
        <v>10</v>
      </c>
      <c r="N86" s="387">
        <v>0</v>
      </c>
      <c r="O86" s="388">
        <v>0</v>
      </c>
      <c r="P86" s="385">
        <v>435</v>
      </c>
      <c r="Q86" s="385">
        <v>0</v>
      </c>
      <c r="R86" s="388">
        <v>435</v>
      </c>
      <c r="S86" s="387">
        <v>0</v>
      </c>
      <c r="T86" s="385">
        <v>0</v>
      </c>
      <c r="U86" s="385">
        <v>150</v>
      </c>
      <c r="V86" s="385">
        <v>0</v>
      </c>
      <c r="W86" s="388">
        <v>150</v>
      </c>
      <c r="X86" s="385">
        <v>6</v>
      </c>
      <c r="Y86" s="387">
        <v>90</v>
      </c>
      <c r="Z86" s="389">
        <v>30</v>
      </c>
      <c r="AA86" s="385">
        <v>2</v>
      </c>
      <c r="AB86" s="387">
        <v>30</v>
      </c>
      <c r="AC86" s="389">
        <v>15</v>
      </c>
      <c r="AD86" s="385">
        <v>10</v>
      </c>
      <c r="AE86" s="387">
        <v>150</v>
      </c>
      <c r="AF86" s="389">
        <v>30</v>
      </c>
      <c r="AG86" s="390">
        <v>0</v>
      </c>
      <c r="AH86" s="391">
        <v>0</v>
      </c>
      <c r="AI86" s="392">
        <v>0</v>
      </c>
      <c r="AJ86" s="390">
        <v>11</v>
      </c>
      <c r="AK86" s="391">
        <v>165</v>
      </c>
      <c r="AL86" s="392">
        <v>30</v>
      </c>
      <c r="AM86" s="385">
        <v>11</v>
      </c>
      <c r="AN86" s="387">
        <v>165</v>
      </c>
      <c r="AO86" s="392">
        <v>30</v>
      </c>
      <c r="AP86" s="392"/>
      <c r="AQ86" s="392"/>
      <c r="AR86" s="390">
        <f t="shared" si="23"/>
        <v>11</v>
      </c>
      <c r="AS86" s="391">
        <v>0</v>
      </c>
      <c r="AT86" s="385">
        <v>0</v>
      </c>
      <c r="AU86" s="392">
        <v>0</v>
      </c>
      <c r="AV86" s="387">
        <v>9</v>
      </c>
      <c r="AW86" s="387">
        <v>2</v>
      </c>
      <c r="AX86" s="390">
        <v>11</v>
      </c>
      <c r="AY86" s="390">
        <v>165</v>
      </c>
      <c r="AZ86" s="392">
        <v>30</v>
      </c>
      <c r="BA86" s="385">
        <v>11</v>
      </c>
      <c r="BB86" s="385">
        <v>165</v>
      </c>
      <c r="BC86" s="392">
        <v>30</v>
      </c>
      <c r="BD86" s="392"/>
      <c r="BE86" s="392"/>
      <c r="BF86" s="390">
        <v>0</v>
      </c>
      <c r="BG86" s="390">
        <v>0</v>
      </c>
      <c r="BH86" s="387">
        <v>0</v>
      </c>
      <c r="BI86" s="393"/>
      <c r="BJ86" s="393"/>
      <c r="BK86" s="393"/>
      <c r="BL86" s="393"/>
      <c r="BM86" s="393"/>
      <c r="BN86" s="393"/>
      <c r="BO86" s="394"/>
      <c r="BP86" s="377"/>
      <c r="BQ86" s="395">
        <f t="shared" si="24"/>
        <v>35513.4</v>
      </c>
      <c r="BR86" s="395">
        <f t="shared" si="25"/>
        <v>12246</v>
      </c>
      <c r="BS86" s="395">
        <f t="shared" si="26"/>
        <v>0</v>
      </c>
      <c r="BT86" s="395">
        <f t="shared" si="27"/>
        <v>0</v>
      </c>
      <c r="BU86" s="395">
        <f t="shared" si="28"/>
        <v>0</v>
      </c>
      <c r="BV86" s="395">
        <f t="shared" si="29"/>
        <v>671.58</v>
      </c>
      <c r="BW86" s="395">
        <f t="shared" si="30"/>
        <v>372.84</v>
      </c>
      <c r="BX86" s="395">
        <f t="shared" si="31"/>
        <v>951.6</v>
      </c>
      <c r="BY86" s="395">
        <f t="shared" si="32"/>
        <v>169.64999999999998</v>
      </c>
      <c r="BZ86" s="395">
        <f t="shared" si="33"/>
        <v>187.20000000000002</v>
      </c>
      <c r="CA86" s="395">
        <f t="shared" si="34"/>
        <v>2466.75</v>
      </c>
      <c r="CB86" s="395">
        <f t="shared" si="35"/>
        <v>0</v>
      </c>
      <c r="CC86" s="399">
        <f t="shared" si="36"/>
        <v>52579.02</v>
      </c>
    </row>
    <row r="87" spans="1:81" ht="15" x14ac:dyDescent="0.25">
      <c r="A87" s="231">
        <v>3302138</v>
      </c>
      <c r="B87" s="231">
        <v>2138</v>
      </c>
      <c r="C87" s="231" t="s">
        <v>259</v>
      </c>
      <c r="D87" s="385">
        <v>0</v>
      </c>
      <c r="E87" s="385">
        <v>7</v>
      </c>
      <c r="F87" s="385">
        <v>5</v>
      </c>
      <c r="G87" s="385">
        <v>32</v>
      </c>
      <c r="H87" s="385">
        <v>0</v>
      </c>
      <c r="I87" s="386">
        <v>12</v>
      </c>
      <c r="J87" s="386">
        <v>32</v>
      </c>
      <c r="K87" s="385">
        <v>7</v>
      </c>
      <c r="L87" s="385">
        <v>0</v>
      </c>
      <c r="M87" s="386">
        <v>7</v>
      </c>
      <c r="N87" s="387">
        <v>0</v>
      </c>
      <c r="O87" s="388">
        <v>105</v>
      </c>
      <c r="P87" s="385">
        <v>480</v>
      </c>
      <c r="Q87" s="385">
        <v>0</v>
      </c>
      <c r="R87" s="388">
        <v>480</v>
      </c>
      <c r="S87" s="387">
        <v>150</v>
      </c>
      <c r="T87" s="385">
        <v>255</v>
      </c>
      <c r="U87" s="385">
        <v>105</v>
      </c>
      <c r="V87" s="385">
        <v>0</v>
      </c>
      <c r="W87" s="388">
        <v>105</v>
      </c>
      <c r="X87" s="385">
        <v>0</v>
      </c>
      <c r="Y87" s="387">
        <v>0</v>
      </c>
      <c r="Z87" s="389">
        <v>0</v>
      </c>
      <c r="AA87" s="385">
        <v>6</v>
      </c>
      <c r="AB87" s="387">
        <v>90</v>
      </c>
      <c r="AC87" s="389">
        <v>45</v>
      </c>
      <c r="AD87" s="385">
        <v>7</v>
      </c>
      <c r="AE87" s="387">
        <v>105</v>
      </c>
      <c r="AF87" s="389">
        <v>0</v>
      </c>
      <c r="AG87" s="390">
        <v>4</v>
      </c>
      <c r="AH87" s="391">
        <v>60</v>
      </c>
      <c r="AI87" s="392">
        <v>60</v>
      </c>
      <c r="AJ87" s="390">
        <v>5</v>
      </c>
      <c r="AK87" s="391">
        <v>75</v>
      </c>
      <c r="AL87" s="392">
        <v>60</v>
      </c>
      <c r="AM87" s="385">
        <v>9</v>
      </c>
      <c r="AN87" s="387">
        <v>135</v>
      </c>
      <c r="AO87" s="392">
        <v>120</v>
      </c>
      <c r="AP87" s="392"/>
      <c r="AQ87" s="392"/>
      <c r="AR87" s="390">
        <f t="shared" si="23"/>
        <v>9</v>
      </c>
      <c r="AS87" s="391">
        <v>4</v>
      </c>
      <c r="AT87" s="385">
        <v>60</v>
      </c>
      <c r="AU87" s="392">
        <v>60</v>
      </c>
      <c r="AV87" s="387">
        <v>1</v>
      </c>
      <c r="AW87" s="387">
        <v>4</v>
      </c>
      <c r="AX87" s="390">
        <v>5</v>
      </c>
      <c r="AY87" s="390">
        <v>75</v>
      </c>
      <c r="AZ87" s="392">
        <v>60</v>
      </c>
      <c r="BA87" s="385">
        <v>9</v>
      </c>
      <c r="BB87" s="385">
        <v>135</v>
      </c>
      <c r="BC87" s="392">
        <v>120</v>
      </c>
      <c r="BD87" s="392"/>
      <c r="BE87" s="392"/>
      <c r="BF87" s="390">
        <v>0</v>
      </c>
      <c r="BG87" s="390">
        <v>0</v>
      </c>
      <c r="BH87" s="387">
        <v>0</v>
      </c>
      <c r="BI87" s="393"/>
      <c r="BJ87" s="393"/>
      <c r="BK87" s="393"/>
      <c r="BL87" s="393"/>
      <c r="BM87" s="393"/>
      <c r="BN87" s="393"/>
      <c r="BO87" s="394"/>
      <c r="BP87" s="377"/>
      <c r="BQ87" s="395">
        <f t="shared" si="24"/>
        <v>39187.200000000004</v>
      </c>
      <c r="BR87" s="395">
        <f t="shared" si="25"/>
        <v>8572.2000000000007</v>
      </c>
      <c r="BS87" s="395">
        <f t="shared" si="26"/>
        <v>12107.55</v>
      </c>
      <c r="BT87" s="395">
        <f t="shared" si="27"/>
        <v>17296.5</v>
      </c>
      <c r="BU87" s="395">
        <f t="shared" si="28"/>
        <v>0</v>
      </c>
      <c r="BV87" s="395">
        <f t="shared" si="29"/>
        <v>74.62</v>
      </c>
      <c r="BW87" s="395">
        <f t="shared" si="30"/>
        <v>1491.36</v>
      </c>
      <c r="BX87" s="395">
        <f t="shared" si="31"/>
        <v>0</v>
      </c>
      <c r="BY87" s="395">
        <f t="shared" si="32"/>
        <v>508.95</v>
      </c>
      <c r="BZ87" s="395">
        <f t="shared" si="33"/>
        <v>109.2</v>
      </c>
      <c r="CA87" s="395">
        <f t="shared" si="34"/>
        <v>2018.2499999999998</v>
      </c>
      <c r="CB87" s="395">
        <f t="shared" si="35"/>
        <v>0</v>
      </c>
      <c r="CC87" s="399">
        <f t="shared" si="36"/>
        <v>81365.83</v>
      </c>
    </row>
    <row r="88" spans="1:81" ht="15" x14ac:dyDescent="0.25">
      <c r="A88" s="231">
        <v>3302141</v>
      </c>
      <c r="B88" s="231">
        <v>2141</v>
      </c>
      <c r="C88" s="231" t="s">
        <v>260</v>
      </c>
      <c r="D88" s="385">
        <v>0</v>
      </c>
      <c r="E88" s="385">
        <v>0</v>
      </c>
      <c r="F88" s="385">
        <v>0</v>
      </c>
      <c r="G88" s="385">
        <v>20</v>
      </c>
      <c r="H88" s="385">
        <v>0</v>
      </c>
      <c r="I88" s="386">
        <v>0</v>
      </c>
      <c r="J88" s="386">
        <v>20</v>
      </c>
      <c r="K88" s="385">
        <v>0</v>
      </c>
      <c r="L88" s="385">
        <v>0</v>
      </c>
      <c r="M88" s="386">
        <v>0</v>
      </c>
      <c r="N88" s="387">
        <v>0</v>
      </c>
      <c r="O88" s="388">
        <v>0</v>
      </c>
      <c r="P88" s="385">
        <v>300</v>
      </c>
      <c r="Q88" s="385">
        <v>0</v>
      </c>
      <c r="R88" s="388">
        <v>300</v>
      </c>
      <c r="S88" s="387">
        <v>0</v>
      </c>
      <c r="T88" s="385">
        <v>0</v>
      </c>
      <c r="U88" s="385">
        <v>0</v>
      </c>
      <c r="V88" s="385">
        <v>0</v>
      </c>
      <c r="W88" s="388">
        <v>0</v>
      </c>
      <c r="X88" s="385">
        <v>13</v>
      </c>
      <c r="Y88" s="387">
        <v>195</v>
      </c>
      <c r="Z88" s="389">
        <v>0</v>
      </c>
      <c r="AA88" s="385">
        <v>4</v>
      </c>
      <c r="AB88" s="387">
        <v>60</v>
      </c>
      <c r="AC88" s="389">
        <v>0</v>
      </c>
      <c r="AD88" s="385">
        <v>1</v>
      </c>
      <c r="AE88" s="387">
        <v>15</v>
      </c>
      <c r="AF88" s="389">
        <v>0</v>
      </c>
      <c r="AG88" s="390">
        <v>0</v>
      </c>
      <c r="AH88" s="391">
        <v>0</v>
      </c>
      <c r="AI88" s="392">
        <v>0</v>
      </c>
      <c r="AJ88" s="390">
        <v>9</v>
      </c>
      <c r="AK88" s="391">
        <v>135</v>
      </c>
      <c r="AL88" s="392">
        <v>0</v>
      </c>
      <c r="AM88" s="385">
        <v>9</v>
      </c>
      <c r="AN88" s="387">
        <v>135</v>
      </c>
      <c r="AO88" s="392">
        <v>0</v>
      </c>
      <c r="AP88" s="392"/>
      <c r="AQ88" s="392"/>
      <c r="AR88" s="390">
        <f t="shared" si="23"/>
        <v>9</v>
      </c>
      <c r="AS88" s="391">
        <v>0</v>
      </c>
      <c r="AT88" s="385">
        <v>0</v>
      </c>
      <c r="AU88" s="392">
        <v>0</v>
      </c>
      <c r="AV88" s="387">
        <v>9</v>
      </c>
      <c r="AW88" s="387">
        <v>0</v>
      </c>
      <c r="AX88" s="390">
        <v>9</v>
      </c>
      <c r="AY88" s="390">
        <v>135</v>
      </c>
      <c r="AZ88" s="392">
        <v>0</v>
      </c>
      <c r="BA88" s="385">
        <v>9</v>
      </c>
      <c r="BB88" s="385">
        <v>135</v>
      </c>
      <c r="BC88" s="392">
        <v>0</v>
      </c>
      <c r="BD88" s="392"/>
      <c r="BE88" s="392"/>
      <c r="BF88" s="390">
        <v>0</v>
      </c>
      <c r="BG88" s="390">
        <v>0</v>
      </c>
      <c r="BH88" s="387">
        <v>0</v>
      </c>
      <c r="BI88" s="393"/>
      <c r="BJ88" s="396">
        <v>-286</v>
      </c>
      <c r="BK88" s="393"/>
      <c r="BL88" s="393"/>
      <c r="BM88" s="393"/>
      <c r="BN88" s="393"/>
      <c r="BO88" s="394"/>
      <c r="BP88" s="377"/>
      <c r="BQ88" s="395">
        <f t="shared" si="24"/>
        <v>24492</v>
      </c>
      <c r="BR88" s="395">
        <f t="shared" si="25"/>
        <v>-1796.0800000000002</v>
      </c>
      <c r="BS88" s="395">
        <f t="shared" si="26"/>
        <v>0</v>
      </c>
      <c r="BT88" s="395">
        <f t="shared" si="27"/>
        <v>0</v>
      </c>
      <c r="BU88" s="395">
        <f t="shared" si="28"/>
        <v>0</v>
      </c>
      <c r="BV88" s="395">
        <f t="shared" si="29"/>
        <v>671.58</v>
      </c>
      <c r="BW88" s="395">
        <f t="shared" si="30"/>
        <v>0</v>
      </c>
      <c r="BX88" s="395">
        <f t="shared" si="31"/>
        <v>1546.35</v>
      </c>
      <c r="BY88" s="395">
        <f t="shared" si="32"/>
        <v>226.2</v>
      </c>
      <c r="BZ88" s="395">
        <f t="shared" si="33"/>
        <v>15.6</v>
      </c>
      <c r="CA88" s="395">
        <f t="shared" si="34"/>
        <v>2018.2499999999998</v>
      </c>
      <c r="CB88" s="395">
        <f t="shared" si="35"/>
        <v>0</v>
      </c>
      <c r="CC88" s="399">
        <f t="shared" si="36"/>
        <v>27173.899999999998</v>
      </c>
    </row>
    <row r="89" spans="1:81" ht="15" x14ac:dyDescent="0.25">
      <c r="A89" s="231">
        <v>3302142</v>
      </c>
      <c r="B89" s="231">
        <v>2142</v>
      </c>
      <c r="C89" s="231" t="s">
        <v>261</v>
      </c>
      <c r="D89" s="385">
        <v>0</v>
      </c>
      <c r="E89" s="385">
        <v>0</v>
      </c>
      <c r="F89" s="385">
        <v>0</v>
      </c>
      <c r="G89" s="385">
        <v>26</v>
      </c>
      <c r="H89" s="385">
        <v>0</v>
      </c>
      <c r="I89" s="386">
        <v>0</v>
      </c>
      <c r="J89" s="386">
        <v>26</v>
      </c>
      <c r="K89" s="385">
        <v>0</v>
      </c>
      <c r="L89" s="385">
        <v>0</v>
      </c>
      <c r="M89" s="386">
        <v>0</v>
      </c>
      <c r="N89" s="387">
        <v>0</v>
      </c>
      <c r="O89" s="388">
        <v>0</v>
      </c>
      <c r="P89" s="385">
        <v>390</v>
      </c>
      <c r="Q89" s="385">
        <v>0</v>
      </c>
      <c r="R89" s="388">
        <v>390</v>
      </c>
      <c r="S89" s="387">
        <v>0</v>
      </c>
      <c r="T89" s="385">
        <v>0</v>
      </c>
      <c r="U89" s="385">
        <v>0</v>
      </c>
      <c r="V89" s="385">
        <v>0</v>
      </c>
      <c r="W89" s="388">
        <v>0</v>
      </c>
      <c r="X89" s="385">
        <v>14</v>
      </c>
      <c r="Y89" s="387">
        <v>210</v>
      </c>
      <c r="Z89" s="389">
        <v>0</v>
      </c>
      <c r="AA89" s="385">
        <v>1</v>
      </c>
      <c r="AB89" s="387">
        <v>15</v>
      </c>
      <c r="AC89" s="389">
        <v>0</v>
      </c>
      <c r="AD89" s="385">
        <v>4</v>
      </c>
      <c r="AE89" s="387">
        <v>60</v>
      </c>
      <c r="AF89" s="389">
        <v>0</v>
      </c>
      <c r="AG89" s="390">
        <v>0</v>
      </c>
      <c r="AH89" s="391">
        <v>0</v>
      </c>
      <c r="AI89" s="392">
        <v>0</v>
      </c>
      <c r="AJ89" s="390">
        <v>10</v>
      </c>
      <c r="AK89" s="391">
        <v>150</v>
      </c>
      <c r="AL89" s="392">
        <v>0</v>
      </c>
      <c r="AM89" s="385">
        <v>10</v>
      </c>
      <c r="AN89" s="387">
        <v>150</v>
      </c>
      <c r="AO89" s="392">
        <v>0</v>
      </c>
      <c r="AP89" s="392"/>
      <c r="AQ89" s="392"/>
      <c r="AR89" s="390">
        <f t="shared" si="23"/>
        <v>10</v>
      </c>
      <c r="AS89" s="391">
        <v>0</v>
      </c>
      <c r="AT89" s="385">
        <v>0</v>
      </c>
      <c r="AU89" s="392">
        <v>0</v>
      </c>
      <c r="AV89" s="387">
        <v>10</v>
      </c>
      <c r="AW89" s="387">
        <v>0</v>
      </c>
      <c r="AX89" s="390">
        <v>10</v>
      </c>
      <c r="AY89" s="390">
        <v>150</v>
      </c>
      <c r="AZ89" s="392">
        <v>0</v>
      </c>
      <c r="BA89" s="385">
        <v>10</v>
      </c>
      <c r="BB89" s="385">
        <v>150</v>
      </c>
      <c r="BC89" s="392">
        <v>0</v>
      </c>
      <c r="BD89" s="392"/>
      <c r="BE89" s="392"/>
      <c r="BF89" s="390">
        <v>0</v>
      </c>
      <c r="BG89" s="390">
        <v>0</v>
      </c>
      <c r="BH89" s="387">
        <v>0</v>
      </c>
      <c r="BI89" s="393"/>
      <c r="BJ89" s="393"/>
      <c r="BK89" s="393"/>
      <c r="BL89" s="393"/>
      <c r="BM89" s="393"/>
      <c r="BN89" s="393"/>
      <c r="BO89" s="394"/>
      <c r="BP89" s="377"/>
      <c r="BQ89" s="395">
        <f t="shared" si="24"/>
        <v>31839.600000000002</v>
      </c>
      <c r="BR89" s="395">
        <f t="shared" si="25"/>
        <v>0</v>
      </c>
      <c r="BS89" s="395">
        <f t="shared" si="26"/>
        <v>0</v>
      </c>
      <c r="BT89" s="395">
        <f t="shared" si="27"/>
        <v>0</v>
      </c>
      <c r="BU89" s="395">
        <f t="shared" si="28"/>
        <v>0</v>
      </c>
      <c r="BV89" s="395">
        <f t="shared" si="29"/>
        <v>746.2</v>
      </c>
      <c r="BW89" s="395">
        <f t="shared" si="30"/>
        <v>0</v>
      </c>
      <c r="BX89" s="395">
        <f t="shared" si="31"/>
        <v>1665.3</v>
      </c>
      <c r="BY89" s="395">
        <f t="shared" si="32"/>
        <v>56.55</v>
      </c>
      <c r="BZ89" s="395">
        <f t="shared" si="33"/>
        <v>62.4</v>
      </c>
      <c r="CA89" s="395">
        <f t="shared" si="34"/>
        <v>2242.5</v>
      </c>
      <c r="CB89" s="395">
        <f t="shared" si="35"/>
        <v>0</v>
      </c>
      <c r="CC89" s="399">
        <f t="shared" si="36"/>
        <v>36612.55000000001</v>
      </c>
    </row>
    <row r="90" spans="1:81" ht="15" x14ac:dyDescent="0.25">
      <c r="A90" s="231">
        <v>3302144</v>
      </c>
      <c r="B90" s="231">
        <v>2144</v>
      </c>
      <c r="C90" s="231" t="s">
        <v>262</v>
      </c>
      <c r="D90" s="385">
        <v>0</v>
      </c>
      <c r="E90" s="385">
        <v>0</v>
      </c>
      <c r="F90" s="385">
        <v>0</v>
      </c>
      <c r="G90" s="385">
        <v>40</v>
      </c>
      <c r="H90" s="385">
        <v>0</v>
      </c>
      <c r="I90" s="386">
        <v>0</v>
      </c>
      <c r="J90" s="386">
        <v>40</v>
      </c>
      <c r="K90" s="385">
        <v>0</v>
      </c>
      <c r="L90" s="385">
        <v>0</v>
      </c>
      <c r="M90" s="386">
        <v>0</v>
      </c>
      <c r="N90" s="387">
        <v>0</v>
      </c>
      <c r="O90" s="388">
        <v>0</v>
      </c>
      <c r="P90" s="385">
        <v>600</v>
      </c>
      <c r="Q90" s="385">
        <v>0</v>
      </c>
      <c r="R90" s="388">
        <v>600</v>
      </c>
      <c r="S90" s="387">
        <v>0</v>
      </c>
      <c r="T90" s="385">
        <v>0</v>
      </c>
      <c r="U90" s="385">
        <v>0</v>
      </c>
      <c r="V90" s="385">
        <v>0</v>
      </c>
      <c r="W90" s="388">
        <v>0</v>
      </c>
      <c r="X90" s="385">
        <v>2</v>
      </c>
      <c r="Y90" s="387">
        <v>30</v>
      </c>
      <c r="Z90" s="389">
        <v>0</v>
      </c>
      <c r="AA90" s="385">
        <v>11</v>
      </c>
      <c r="AB90" s="387">
        <v>165</v>
      </c>
      <c r="AC90" s="389">
        <v>0</v>
      </c>
      <c r="AD90" s="385">
        <v>24</v>
      </c>
      <c r="AE90" s="387">
        <v>360</v>
      </c>
      <c r="AF90" s="389">
        <v>0</v>
      </c>
      <c r="AG90" s="390">
        <v>0</v>
      </c>
      <c r="AH90" s="391">
        <v>0</v>
      </c>
      <c r="AI90" s="392">
        <v>0</v>
      </c>
      <c r="AJ90" s="390">
        <v>2</v>
      </c>
      <c r="AK90" s="391">
        <v>30</v>
      </c>
      <c r="AL90" s="392">
        <v>0</v>
      </c>
      <c r="AM90" s="385">
        <v>2</v>
      </c>
      <c r="AN90" s="387">
        <v>30</v>
      </c>
      <c r="AO90" s="392">
        <v>0</v>
      </c>
      <c r="AP90" s="392"/>
      <c r="AQ90" s="392"/>
      <c r="AR90" s="390">
        <f t="shared" si="23"/>
        <v>2</v>
      </c>
      <c r="AS90" s="391">
        <v>0</v>
      </c>
      <c r="AT90" s="385">
        <v>0</v>
      </c>
      <c r="AU90" s="392">
        <v>0</v>
      </c>
      <c r="AV90" s="387">
        <v>2</v>
      </c>
      <c r="AW90" s="387">
        <v>0</v>
      </c>
      <c r="AX90" s="390">
        <v>2</v>
      </c>
      <c r="AY90" s="390">
        <v>30</v>
      </c>
      <c r="AZ90" s="392">
        <v>0</v>
      </c>
      <c r="BA90" s="385">
        <v>2</v>
      </c>
      <c r="BB90" s="385">
        <v>30</v>
      </c>
      <c r="BC90" s="392">
        <v>0</v>
      </c>
      <c r="BD90" s="392"/>
      <c r="BE90" s="392"/>
      <c r="BF90" s="390">
        <v>0</v>
      </c>
      <c r="BG90" s="390">
        <v>0</v>
      </c>
      <c r="BH90" s="387">
        <v>0</v>
      </c>
      <c r="BI90" s="393"/>
      <c r="BJ90" s="393"/>
      <c r="BK90" s="393"/>
      <c r="BL90" s="393"/>
      <c r="BM90" s="393"/>
      <c r="BN90" s="393"/>
      <c r="BO90" s="394"/>
      <c r="BP90" s="377"/>
      <c r="BQ90" s="395">
        <f t="shared" si="24"/>
        <v>48984</v>
      </c>
      <c r="BR90" s="395">
        <f t="shared" si="25"/>
        <v>0</v>
      </c>
      <c r="BS90" s="395">
        <f t="shared" si="26"/>
        <v>0</v>
      </c>
      <c r="BT90" s="395">
        <f t="shared" si="27"/>
        <v>0</v>
      </c>
      <c r="BU90" s="395">
        <f t="shared" si="28"/>
        <v>0</v>
      </c>
      <c r="BV90" s="395">
        <f t="shared" si="29"/>
        <v>149.24</v>
      </c>
      <c r="BW90" s="395">
        <f t="shared" si="30"/>
        <v>0</v>
      </c>
      <c r="BX90" s="395">
        <f t="shared" si="31"/>
        <v>237.9</v>
      </c>
      <c r="BY90" s="395">
        <f t="shared" si="32"/>
        <v>622.04999999999995</v>
      </c>
      <c r="BZ90" s="395">
        <f t="shared" si="33"/>
        <v>374.40000000000003</v>
      </c>
      <c r="CA90" s="395">
        <f t="shared" si="34"/>
        <v>448.49999999999994</v>
      </c>
      <c r="CB90" s="395">
        <f t="shared" si="35"/>
        <v>0</v>
      </c>
      <c r="CC90" s="399">
        <f t="shared" si="36"/>
        <v>50816.090000000004</v>
      </c>
    </row>
    <row r="91" spans="1:81" ht="15" x14ac:dyDescent="0.25">
      <c r="A91" s="231">
        <v>3302146</v>
      </c>
      <c r="B91" s="231">
        <v>2146</v>
      </c>
      <c r="C91" s="231" t="s">
        <v>263</v>
      </c>
      <c r="D91" s="385">
        <v>0</v>
      </c>
      <c r="E91" s="385">
        <v>0</v>
      </c>
      <c r="F91" s="385">
        <v>0</v>
      </c>
      <c r="G91" s="385">
        <v>43</v>
      </c>
      <c r="H91" s="385">
        <v>0</v>
      </c>
      <c r="I91" s="386">
        <v>0</v>
      </c>
      <c r="J91" s="386">
        <v>43</v>
      </c>
      <c r="K91" s="385">
        <v>0</v>
      </c>
      <c r="L91" s="385">
        <v>0</v>
      </c>
      <c r="M91" s="386">
        <v>0</v>
      </c>
      <c r="N91" s="387">
        <v>0</v>
      </c>
      <c r="O91" s="388">
        <v>0</v>
      </c>
      <c r="P91" s="385">
        <v>645</v>
      </c>
      <c r="Q91" s="385">
        <v>0</v>
      </c>
      <c r="R91" s="388">
        <v>645</v>
      </c>
      <c r="S91" s="387">
        <v>0</v>
      </c>
      <c r="T91" s="385">
        <v>0</v>
      </c>
      <c r="U91" s="385">
        <v>0</v>
      </c>
      <c r="V91" s="385">
        <v>0</v>
      </c>
      <c r="W91" s="388">
        <v>0</v>
      </c>
      <c r="X91" s="385">
        <v>2</v>
      </c>
      <c r="Y91" s="387">
        <v>30</v>
      </c>
      <c r="Z91" s="389">
        <v>0</v>
      </c>
      <c r="AA91" s="385">
        <v>5</v>
      </c>
      <c r="AB91" s="387">
        <v>75</v>
      </c>
      <c r="AC91" s="389">
        <v>0</v>
      </c>
      <c r="AD91" s="385">
        <v>34</v>
      </c>
      <c r="AE91" s="387">
        <v>510</v>
      </c>
      <c r="AF91" s="389">
        <v>0</v>
      </c>
      <c r="AG91" s="390">
        <v>0</v>
      </c>
      <c r="AH91" s="391">
        <v>0</v>
      </c>
      <c r="AI91" s="392">
        <v>0</v>
      </c>
      <c r="AJ91" s="390">
        <v>17</v>
      </c>
      <c r="AK91" s="391">
        <v>255</v>
      </c>
      <c r="AL91" s="392">
        <v>0</v>
      </c>
      <c r="AM91" s="385">
        <v>17</v>
      </c>
      <c r="AN91" s="387">
        <v>255</v>
      </c>
      <c r="AO91" s="392">
        <v>0</v>
      </c>
      <c r="AP91" s="392"/>
      <c r="AQ91" s="392"/>
      <c r="AR91" s="390">
        <f t="shared" si="23"/>
        <v>17</v>
      </c>
      <c r="AS91" s="391">
        <v>0</v>
      </c>
      <c r="AT91" s="385">
        <v>0</v>
      </c>
      <c r="AU91" s="392">
        <v>0</v>
      </c>
      <c r="AV91" s="387">
        <v>17</v>
      </c>
      <c r="AW91" s="387">
        <v>0</v>
      </c>
      <c r="AX91" s="390">
        <v>17</v>
      </c>
      <c r="AY91" s="390">
        <v>255</v>
      </c>
      <c r="AZ91" s="392">
        <v>0</v>
      </c>
      <c r="BA91" s="385">
        <v>17</v>
      </c>
      <c r="BB91" s="385">
        <v>255</v>
      </c>
      <c r="BC91" s="392">
        <v>0</v>
      </c>
      <c r="BD91" s="392"/>
      <c r="BE91" s="392"/>
      <c r="BF91" s="390">
        <v>0</v>
      </c>
      <c r="BG91" s="390">
        <v>0</v>
      </c>
      <c r="BH91" s="387">
        <v>0</v>
      </c>
      <c r="BI91" s="393"/>
      <c r="BJ91" s="393"/>
      <c r="BK91" s="393"/>
      <c r="BL91" s="393"/>
      <c r="BM91" s="393"/>
      <c r="BN91" s="393"/>
      <c r="BO91" s="394"/>
      <c r="BP91" s="377"/>
      <c r="BQ91" s="395">
        <f t="shared" si="24"/>
        <v>52657.8</v>
      </c>
      <c r="BR91" s="395">
        <f t="shared" si="25"/>
        <v>0</v>
      </c>
      <c r="BS91" s="395">
        <f t="shared" si="26"/>
        <v>0</v>
      </c>
      <c r="BT91" s="395">
        <f t="shared" si="27"/>
        <v>0</v>
      </c>
      <c r="BU91" s="395">
        <f t="shared" si="28"/>
        <v>0</v>
      </c>
      <c r="BV91" s="395">
        <f t="shared" si="29"/>
        <v>1268.54</v>
      </c>
      <c r="BW91" s="395">
        <f t="shared" si="30"/>
        <v>0</v>
      </c>
      <c r="BX91" s="395">
        <f t="shared" si="31"/>
        <v>237.9</v>
      </c>
      <c r="BY91" s="395">
        <f t="shared" si="32"/>
        <v>282.75</v>
      </c>
      <c r="BZ91" s="395">
        <f t="shared" si="33"/>
        <v>530.4</v>
      </c>
      <c r="CA91" s="395">
        <f t="shared" si="34"/>
        <v>3812.2499999999995</v>
      </c>
      <c r="CB91" s="395">
        <f t="shared" si="35"/>
        <v>0</v>
      </c>
      <c r="CC91" s="399">
        <f t="shared" si="36"/>
        <v>58789.640000000007</v>
      </c>
    </row>
    <row r="92" spans="1:81" ht="15" x14ac:dyDescent="0.25">
      <c r="A92" s="231">
        <v>3302149</v>
      </c>
      <c r="B92" s="231">
        <v>2149</v>
      </c>
      <c r="C92" s="231" t="s">
        <v>264</v>
      </c>
      <c r="D92" s="385">
        <v>0</v>
      </c>
      <c r="E92" s="385">
        <v>0</v>
      </c>
      <c r="F92" s="385">
        <v>0</v>
      </c>
      <c r="G92" s="385">
        <v>18</v>
      </c>
      <c r="H92" s="385">
        <v>0</v>
      </c>
      <c r="I92" s="386">
        <v>0</v>
      </c>
      <c r="J92" s="386">
        <v>18</v>
      </c>
      <c r="K92" s="385">
        <v>0</v>
      </c>
      <c r="L92" s="385">
        <v>0</v>
      </c>
      <c r="M92" s="386">
        <v>0</v>
      </c>
      <c r="N92" s="387">
        <v>0</v>
      </c>
      <c r="O92" s="388">
        <v>0</v>
      </c>
      <c r="P92" s="385">
        <v>270</v>
      </c>
      <c r="Q92" s="385">
        <v>0</v>
      </c>
      <c r="R92" s="388">
        <v>270</v>
      </c>
      <c r="S92" s="387">
        <v>0</v>
      </c>
      <c r="T92" s="385">
        <v>0</v>
      </c>
      <c r="U92" s="385">
        <v>0</v>
      </c>
      <c r="V92" s="385">
        <v>0</v>
      </c>
      <c r="W92" s="388">
        <v>0</v>
      </c>
      <c r="X92" s="385">
        <v>1</v>
      </c>
      <c r="Y92" s="387">
        <v>15</v>
      </c>
      <c r="Z92" s="389">
        <v>0</v>
      </c>
      <c r="AA92" s="385">
        <v>2</v>
      </c>
      <c r="AB92" s="387">
        <v>30</v>
      </c>
      <c r="AC92" s="389">
        <v>0</v>
      </c>
      <c r="AD92" s="385">
        <v>2</v>
      </c>
      <c r="AE92" s="387">
        <v>30</v>
      </c>
      <c r="AF92" s="389">
        <v>0</v>
      </c>
      <c r="AG92" s="390">
        <v>0</v>
      </c>
      <c r="AH92" s="391">
        <v>0</v>
      </c>
      <c r="AI92" s="392">
        <v>0</v>
      </c>
      <c r="AJ92" s="390">
        <v>8</v>
      </c>
      <c r="AK92" s="391">
        <v>120</v>
      </c>
      <c r="AL92" s="392">
        <v>0</v>
      </c>
      <c r="AM92" s="385">
        <v>8</v>
      </c>
      <c r="AN92" s="387">
        <v>120</v>
      </c>
      <c r="AO92" s="392">
        <v>0</v>
      </c>
      <c r="AP92" s="392"/>
      <c r="AQ92" s="392"/>
      <c r="AR92" s="390">
        <f t="shared" si="23"/>
        <v>8</v>
      </c>
      <c r="AS92" s="391">
        <v>0</v>
      </c>
      <c r="AT92" s="385">
        <v>0</v>
      </c>
      <c r="AU92" s="392">
        <v>0</v>
      </c>
      <c r="AV92" s="387">
        <v>8</v>
      </c>
      <c r="AW92" s="387">
        <v>0</v>
      </c>
      <c r="AX92" s="390">
        <v>8</v>
      </c>
      <c r="AY92" s="390">
        <v>120</v>
      </c>
      <c r="AZ92" s="392">
        <v>0</v>
      </c>
      <c r="BA92" s="385">
        <v>8</v>
      </c>
      <c r="BB92" s="385">
        <v>120</v>
      </c>
      <c r="BC92" s="392">
        <v>0</v>
      </c>
      <c r="BD92" s="392"/>
      <c r="BE92" s="392"/>
      <c r="BF92" s="390">
        <v>0</v>
      </c>
      <c r="BG92" s="390">
        <v>0</v>
      </c>
      <c r="BH92" s="387">
        <v>0</v>
      </c>
      <c r="BI92" s="393"/>
      <c r="BJ92" s="393"/>
      <c r="BK92" s="393"/>
      <c r="BL92" s="393"/>
      <c r="BM92" s="393"/>
      <c r="BN92" s="393"/>
      <c r="BO92" s="394"/>
      <c r="BP92" s="377"/>
      <c r="BQ92" s="395">
        <f t="shared" si="24"/>
        <v>22042.799999999999</v>
      </c>
      <c r="BR92" s="395">
        <f t="shared" si="25"/>
        <v>0</v>
      </c>
      <c r="BS92" s="395">
        <f t="shared" si="26"/>
        <v>0</v>
      </c>
      <c r="BT92" s="395">
        <f t="shared" si="27"/>
        <v>0</v>
      </c>
      <c r="BU92" s="395">
        <f t="shared" si="28"/>
        <v>0</v>
      </c>
      <c r="BV92" s="395">
        <f t="shared" si="29"/>
        <v>596.96</v>
      </c>
      <c r="BW92" s="395">
        <f t="shared" si="30"/>
        <v>0</v>
      </c>
      <c r="BX92" s="395">
        <f t="shared" si="31"/>
        <v>118.95</v>
      </c>
      <c r="BY92" s="395">
        <f t="shared" si="32"/>
        <v>113.1</v>
      </c>
      <c r="BZ92" s="395">
        <f t="shared" si="33"/>
        <v>31.2</v>
      </c>
      <c r="CA92" s="395">
        <f t="shared" si="34"/>
        <v>1793.9999999999998</v>
      </c>
      <c r="CB92" s="395">
        <f t="shared" si="35"/>
        <v>0</v>
      </c>
      <c r="CC92" s="399">
        <f t="shared" si="36"/>
        <v>24697.01</v>
      </c>
    </row>
    <row r="93" spans="1:81" ht="15" x14ac:dyDescent="0.25">
      <c r="A93" s="231">
        <v>3302156</v>
      </c>
      <c r="B93" s="231">
        <v>2156</v>
      </c>
      <c r="C93" s="231" t="s">
        <v>266</v>
      </c>
      <c r="D93" s="385">
        <v>0</v>
      </c>
      <c r="E93" s="385">
        <v>0</v>
      </c>
      <c r="F93" s="385">
        <v>0</v>
      </c>
      <c r="G93" s="385">
        <v>31</v>
      </c>
      <c r="H93" s="385">
        <v>0</v>
      </c>
      <c r="I93" s="386">
        <v>0</v>
      </c>
      <c r="J93" s="386">
        <v>31</v>
      </c>
      <c r="K93" s="385">
        <v>0</v>
      </c>
      <c r="L93" s="385">
        <v>0</v>
      </c>
      <c r="M93" s="386">
        <v>0</v>
      </c>
      <c r="N93" s="387">
        <v>0</v>
      </c>
      <c r="O93" s="388">
        <v>0</v>
      </c>
      <c r="P93" s="385">
        <v>465</v>
      </c>
      <c r="Q93" s="385">
        <v>0</v>
      </c>
      <c r="R93" s="388">
        <v>465</v>
      </c>
      <c r="S93" s="387">
        <v>0</v>
      </c>
      <c r="T93" s="385">
        <v>0</v>
      </c>
      <c r="U93" s="385">
        <v>0</v>
      </c>
      <c r="V93" s="385">
        <v>0</v>
      </c>
      <c r="W93" s="388">
        <v>0</v>
      </c>
      <c r="X93" s="385">
        <v>12</v>
      </c>
      <c r="Y93" s="387">
        <v>180</v>
      </c>
      <c r="Z93" s="389">
        <v>0</v>
      </c>
      <c r="AA93" s="385">
        <v>11</v>
      </c>
      <c r="AB93" s="387">
        <v>165</v>
      </c>
      <c r="AC93" s="389">
        <v>0</v>
      </c>
      <c r="AD93" s="385">
        <v>5</v>
      </c>
      <c r="AE93" s="387">
        <v>75</v>
      </c>
      <c r="AF93" s="389">
        <v>0</v>
      </c>
      <c r="AG93" s="390">
        <v>0</v>
      </c>
      <c r="AH93" s="391">
        <v>0</v>
      </c>
      <c r="AI93" s="392">
        <v>0</v>
      </c>
      <c r="AJ93" s="390">
        <v>14</v>
      </c>
      <c r="AK93" s="391">
        <v>210</v>
      </c>
      <c r="AL93" s="392">
        <v>0</v>
      </c>
      <c r="AM93" s="385">
        <v>14</v>
      </c>
      <c r="AN93" s="387">
        <v>210</v>
      </c>
      <c r="AO93" s="392">
        <v>0</v>
      </c>
      <c r="AP93" s="392"/>
      <c r="AQ93" s="392"/>
      <c r="AR93" s="390">
        <f t="shared" si="23"/>
        <v>14</v>
      </c>
      <c r="AS93" s="391">
        <v>0</v>
      </c>
      <c r="AT93" s="385">
        <v>0</v>
      </c>
      <c r="AU93" s="392">
        <v>0</v>
      </c>
      <c r="AV93" s="387">
        <v>14</v>
      </c>
      <c r="AW93" s="387">
        <v>0</v>
      </c>
      <c r="AX93" s="390">
        <v>14</v>
      </c>
      <c r="AY93" s="390">
        <v>210</v>
      </c>
      <c r="AZ93" s="392">
        <v>0</v>
      </c>
      <c r="BA93" s="385">
        <v>14</v>
      </c>
      <c r="BB93" s="385">
        <v>210</v>
      </c>
      <c r="BC93" s="392">
        <v>0</v>
      </c>
      <c r="BD93" s="392"/>
      <c r="BE93" s="392"/>
      <c r="BF93" s="390">
        <v>0</v>
      </c>
      <c r="BG93" s="390">
        <v>0</v>
      </c>
      <c r="BH93" s="387">
        <v>0</v>
      </c>
      <c r="BI93" s="393"/>
      <c r="BJ93" s="393"/>
      <c r="BK93" s="393"/>
      <c r="BL93" s="393"/>
      <c r="BM93" s="393"/>
      <c r="BN93" s="393"/>
      <c r="BO93" s="394"/>
      <c r="BP93" s="377"/>
      <c r="BQ93" s="395">
        <f t="shared" si="24"/>
        <v>37962.6</v>
      </c>
      <c r="BR93" s="395">
        <f t="shared" si="25"/>
        <v>0</v>
      </c>
      <c r="BS93" s="395">
        <f t="shared" si="26"/>
        <v>0</v>
      </c>
      <c r="BT93" s="395">
        <f t="shared" si="27"/>
        <v>0</v>
      </c>
      <c r="BU93" s="395">
        <f t="shared" si="28"/>
        <v>0</v>
      </c>
      <c r="BV93" s="395">
        <f t="shared" si="29"/>
        <v>1044.68</v>
      </c>
      <c r="BW93" s="395">
        <f t="shared" si="30"/>
        <v>0</v>
      </c>
      <c r="BX93" s="395">
        <f t="shared" si="31"/>
        <v>1427.3999999999999</v>
      </c>
      <c r="BY93" s="395">
        <f t="shared" si="32"/>
        <v>622.04999999999995</v>
      </c>
      <c r="BZ93" s="395">
        <f t="shared" si="33"/>
        <v>78</v>
      </c>
      <c r="CA93" s="395">
        <f t="shared" si="34"/>
        <v>3139.4999999999995</v>
      </c>
      <c r="CB93" s="395">
        <f t="shared" si="35"/>
        <v>0</v>
      </c>
      <c r="CC93" s="399">
        <f t="shared" si="36"/>
        <v>44274.23</v>
      </c>
    </row>
    <row r="94" spans="1:81" ht="15" x14ac:dyDescent="0.25">
      <c r="A94" s="231">
        <v>3302157</v>
      </c>
      <c r="B94" s="231">
        <v>2157</v>
      </c>
      <c r="C94" s="231" t="s">
        <v>267</v>
      </c>
      <c r="D94" s="385">
        <v>0</v>
      </c>
      <c r="E94" s="385">
        <v>0</v>
      </c>
      <c r="F94" s="385">
        <v>0</v>
      </c>
      <c r="G94" s="385">
        <v>21</v>
      </c>
      <c r="H94" s="385">
        <v>0</v>
      </c>
      <c r="I94" s="386">
        <v>0</v>
      </c>
      <c r="J94" s="386">
        <v>21</v>
      </c>
      <c r="K94" s="385">
        <v>11</v>
      </c>
      <c r="L94" s="385">
        <v>0</v>
      </c>
      <c r="M94" s="386">
        <v>11</v>
      </c>
      <c r="N94" s="387">
        <v>0</v>
      </c>
      <c r="O94" s="388">
        <v>0</v>
      </c>
      <c r="P94" s="385">
        <v>315</v>
      </c>
      <c r="Q94" s="385">
        <v>0</v>
      </c>
      <c r="R94" s="388">
        <v>315</v>
      </c>
      <c r="S94" s="387">
        <v>0</v>
      </c>
      <c r="T94" s="385">
        <v>0</v>
      </c>
      <c r="U94" s="385">
        <v>165</v>
      </c>
      <c r="V94" s="385">
        <v>0</v>
      </c>
      <c r="W94" s="388">
        <v>165</v>
      </c>
      <c r="X94" s="385">
        <v>3</v>
      </c>
      <c r="Y94" s="387">
        <v>45</v>
      </c>
      <c r="Z94" s="389">
        <v>15</v>
      </c>
      <c r="AA94" s="385">
        <v>0</v>
      </c>
      <c r="AB94" s="387">
        <v>0</v>
      </c>
      <c r="AC94" s="389">
        <v>0</v>
      </c>
      <c r="AD94" s="385">
        <v>3</v>
      </c>
      <c r="AE94" s="387">
        <v>45</v>
      </c>
      <c r="AF94" s="389">
        <v>15</v>
      </c>
      <c r="AG94" s="390">
        <v>0</v>
      </c>
      <c r="AH94" s="391">
        <v>0</v>
      </c>
      <c r="AI94" s="392">
        <v>0</v>
      </c>
      <c r="AJ94" s="390">
        <v>0</v>
      </c>
      <c r="AK94" s="391">
        <v>0</v>
      </c>
      <c r="AL94" s="392">
        <v>0</v>
      </c>
      <c r="AM94" s="385">
        <v>0</v>
      </c>
      <c r="AN94" s="387">
        <v>0</v>
      </c>
      <c r="AO94" s="392">
        <v>0</v>
      </c>
      <c r="AP94" s="392"/>
      <c r="AQ94" s="392"/>
      <c r="AR94" s="390">
        <f t="shared" si="23"/>
        <v>0</v>
      </c>
      <c r="AS94" s="391">
        <v>0</v>
      </c>
      <c r="AT94" s="385">
        <v>0</v>
      </c>
      <c r="AU94" s="392">
        <v>0</v>
      </c>
      <c r="AV94" s="387">
        <v>0</v>
      </c>
      <c r="AW94" s="387">
        <v>0</v>
      </c>
      <c r="AX94" s="390">
        <v>0</v>
      </c>
      <c r="AY94" s="390">
        <v>0</v>
      </c>
      <c r="AZ94" s="392">
        <v>0</v>
      </c>
      <c r="BA94" s="385">
        <v>0</v>
      </c>
      <c r="BB94" s="385">
        <v>0</v>
      </c>
      <c r="BC94" s="392">
        <v>0</v>
      </c>
      <c r="BD94" s="392"/>
      <c r="BE94" s="392"/>
      <c r="BF94" s="390">
        <v>0</v>
      </c>
      <c r="BG94" s="390">
        <v>0</v>
      </c>
      <c r="BH94" s="387">
        <v>0</v>
      </c>
      <c r="BI94" s="393"/>
      <c r="BJ94" s="393"/>
      <c r="BK94" s="393"/>
      <c r="BL94" s="393"/>
      <c r="BM94" s="393"/>
      <c r="BN94" s="393"/>
      <c r="BO94" s="394"/>
      <c r="BP94" s="377"/>
      <c r="BQ94" s="395">
        <f t="shared" si="24"/>
        <v>25716.600000000002</v>
      </c>
      <c r="BR94" s="395">
        <f t="shared" si="25"/>
        <v>13470.6</v>
      </c>
      <c r="BS94" s="395">
        <f t="shared" si="26"/>
        <v>0</v>
      </c>
      <c r="BT94" s="395">
        <f t="shared" si="27"/>
        <v>0</v>
      </c>
      <c r="BU94" s="395">
        <f t="shared" si="28"/>
        <v>0</v>
      </c>
      <c r="BV94" s="395">
        <f t="shared" si="29"/>
        <v>0</v>
      </c>
      <c r="BW94" s="395">
        <f t="shared" si="30"/>
        <v>0</v>
      </c>
      <c r="BX94" s="395">
        <f t="shared" si="31"/>
        <v>475.8</v>
      </c>
      <c r="BY94" s="395">
        <f t="shared" si="32"/>
        <v>0</v>
      </c>
      <c r="BZ94" s="395">
        <f t="shared" si="33"/>
        <v>62.4</v>
      </c>
      <c r="CA94" s="395">
        <f t="shared" si="34"/>
        <v>0</v>
      </c>
      <c r="CB94" s="395">
        <f t="shared" si="35"/>
        <v>0</v>
      </c>
      <c r="CC94" s="399">
        <f t="shared" si="36"/>
        <v>39725.400000000009</v>
      </c>
    </row>
    <row r="95" spans="1:81" ht="15" x14ac:dyDescent="0.25">
      <c r="A95" s="231">
        <v>3302161</v>
      </c>
      <c r="B95" s="231">
        <v>2161</v>
      </c>
      <c r="C95" s="231" t="s">
        <v>268</v>
      </c>
      <c r="D95" s="385">
        <v>0</v>
      </c>
      <c r="E95" s="385">
        <v>0</v>
      </c>
      <c r="F95" s="385">
        <v>0</v>
      </c>
      <c r="G95" s="385">
        <v>34</v>
      </c>
      <c r="H95" s="385">
        <v>0</v>
      </c>
      <c r="I95" s="386">
        <v>0</v>
      </c>
      <c r="J95" s="386">
        <v>34</v>
      </c>
      <c r="K95" s="385">
        <v>12</v>
      </c>
      <c r="L95" s="385">
        <v>0</v>
      </c>
      <c r="M95" s="386">
        <v>12</v>
      </c>
      <c r="N95" s="387">
        <v>0</v>
      </c>
      <c r="O95" s="388">
        <v>0</v>
      </c>
      <c r="P95" s="385">
        <v>510</v>
      </c>
      <c r="Q95" s="385">
        <v>0</v>
      </c>
      <c r="R95" s="388">
        <v>510</v>
      </c>
      <c r="S95" s="387">
        <v>0</v>
      </c>
      <c r="T95" s="385">
        <v>0</v>
      </c>
      <c r="U95" s="385">
        <v>180</v>
      </c>
      <c r="V95" s="385">
        <v>0</v>
      </c>
      <c r="W95" s="388">
        <v>180</v>
      </c>
      <c r="X95" s="385">
        <v>6</v>
      </c>
      <c r="Y95" s="387">
        <v>90</v>
      </c>
      <c r="Z95" s="389">
        <v>30</v>
      </c>
      <c r="AA95" s="385">
        <v>0</v>
      </c>
      <c r="AB95" s="387">
        <v>0</v>
      </c>
      <c r="AC95" s="389">
        <v>0</v>
      </c>
      <c r="AD95" s="385">
        <v>13</v>
      </c>
      <c r="AE95" s="387">
        <v>195</v>
      </c>
      <c r="AF95" s="389">
        <v>30</v>
      </c>
      <c r="AG95" s="390">
        <v>0</v>
      </c>
      <c r="AH95" s="391">
        <v>0</v>
      </c>
      <c r="AI95" s="392">
        <v>0</v>
      </c>
      <c r="AJ95" s="390">
        <v>12</v>
      </c>
      <c r="AK95" s="391">
        <v>180</v>
      </c>
      <c r="AL95" s="392">
        <v>0</v>
      </c>
      <c r="AM95" s="385">
        <v>12</v>
      </c>
      <c r="AN95" s="387">
        <v>180</v>
      </c>
      <c r="AO95" s="392">
        <v>0</v>
      </c>
      <c r="AP95" s="392"/>
      <c r="AQ95" s="392"/>
      <c r="AR95" s="390">
        <f t="shared" si="23"/>
        <v>12</v>
      </c>
      <c r="AS95" s="391">
        <v>0</v>
      </c>
      <c r="AT95" s="385">
        <v>0</v>
      </c>
      <c r="AU95" s="392">
        <v>0</v>
      </c>
      <c r="AV95" s="387">
        <v>2</v>
      </c>
      <c r="AW95" s="387">
        <v>0</v>
      </c>
      <c r="AX95" s="390">
        <v>2</v>
      </c>
      <c r="AY95" s="390">
        <v>30</v>
      </c>
      <c r="AZ95" s="392">
        <v>0</v>
      </c>
      <c r="BA95" s="385">
        <v>2</v>
      </c>
      <c r="BB95" s="385">
        <v>30</v>
      </c>
      <c r="BC95" s="392">
        <v>0</v>
      </c>
      <c r="BD95" s="392"/>
      <c r="BE95" s="392"/>
      <c r="BF95" s="390">
        <v>0</v>
      </c>
      <c r="BG95" s="390">
        <v>0</v>
      </c>
      <c r="BH95" s="387">
        <v>0</v>
      </c>
      <c r="BI95" s="393"/>
      <c r="BJ95" s="393"/>
      <c r="BK95" s="393"/>
      <c r="BL95" s="393"/>
      <c r="BM95" s="393"/>
      <c r="BN95" s="393"/>
      <c r="BO95" s="394"/>
      <c r="BP95" s="377"/>
      <c r="BQ95" s="395">
        <f t="shared" si="24"/>
        <v>41636.400000000001</v>
      </c>
      <c r="BR95" s="395">
        <f t="shared" si="25"/>
        <v>14695.2</v>
      </c>
      <c r="BS95" s="395">
        <f t="shared" si="26"/>
        <v>0</v>
      </c>
      <c r="BT95" s="395">
        <f t="shared" si="27"/>
        <v>0</v>
      </c>
      <c r="BU95" s="395">
        <f t="shared" si="28"/>
        <v>0</v>
      </c>
      <c r="BV95" s="395">
        <f t="shared" si="29"/>
        <v>149.24</v>
      </c>
      <c r="BW95" s="395">
        <f t="shared" si="30"/>
        <v>0</v>
      </c>
      <c r="BX95" s="395">
        <f t="shared" si="31"/>
        <v>951.6</v>
      </c>
      <c r="BY95" s="395">
        <f t="shared" si="32"/>
        <v>0</v>
      </c>
      <c r="BZ95" s="395">
        <f t="shared" si="33"/>
        <v>234</v>
      </c>
      <c r="CA95" s="395">
        <f t="shared" si="34"/>
        <v>2691</v>
      </c>
      <c r="CB95" s="395">
        <f t="shared" si="35"/>
        <v>0</v>
      </c>
      <c r="CC95" s="399">
        <f t="shared" si="36"/>
        <v>60357.440000000002</v>
      </c>
    </row>
    <row r="96" spans="1:81" ht="15" x14ac:dyDescent="0.25">
      <c r="A96" s="231">
        <v>3302162</v>
      </c>
      <c r="B96" s="231">
        <v>2162</v>
      </c>
      <c r="C96" s="231" t="s">
        <v>269</v>
      </c>
      <c r="D96" s="385">
        <v>0</v>
      </c>
      <c r="E96" s="385">
        <v>0</v>
      </c>
      <c r="F96" s="385">
        <v>0</v>
      </c>
      <c r="G96" s="385">
        <v>12</v>
      </c>
      <c r="H96" s="385">
        <v>0</v>
      </c>
      <c r="I96" s="386">
        <v>0</v>
      </c>
      <c r="J96" s="386">
        <v>12</v>
      </c>
      <c r="K96" s="385">
        <v>0</v>
      </c>
      <c r="L96" s="385">
        <v>0</v>
      </c>
      <c r="M96" s="386">
        <v>0</v>
      </c>
      <c r="N96" s="387">
        <v>0</v>
      </c>
      <c r="O96" s="388">
        <v>0</v>
      </c>
      <c r="P96" s="385">
        <v>180</v>
      </c>
      <c r="Q96" s="385">
        <v>0</v>
      </c>
      <c r="R96" s="388">
        <v>180</v>
      </c>
      <c r="S96" s="387">
        <v>0</v>
      </c>
      <c r="T96" s="385">
        <v>0</v>
      </c>
      <c r="U96" s="385">
        <v>0</v>
      </c>
      <c r="V96" s="385">
        <v>0</v>
      </c>
      <c r="W96" s="388">
        <v>0</v>
      </c>
      <c r="X96" s="385">
        <v>0</v>
      </c>
      <c r="Y96" s="387">
        <v>0</v>
      </c>
      <c r="Z96" s="389">
        <v>0</v>
      </c>
      <c r="AA96" s="385">
        <v>6</v>
      </c>
      <c r="AB96" s="387">
        <v>90</v>
      </c>
      <c r="AC96" s="389">
        <v>0</v>
      </c>
      <c r="AD96" s="385">
        <v>2</v>
      </c>
      <c r="AE96" s="387">
        <v>30</v>
      </c>
      <c r="AF96" s="389">
        <v>0</v>
      </c>
      <c r="AG96" s="390">
        <v>0</v>
      </c>
      <c r="AH96" s="391">
        <v>0</v>
      </c>
      <c r="AI96" s="392">
        <v>0</v>
      </c>
      <c r="AJ96" s="390">
        <v>0</v>
      </c>
      <c r="AK96" s="391">
        <v>0</v>
      </c>
      <c r="AL96" s="392">
        <v>0</v>
      </c>
      <c r="AM96" s="385">
        <v>0</v>
      </c>
      <c r="AN96" s="387">
        <v>0</v>
      </c>
      <c r="AO96" s="392">
        <v>0</v>
      </c>
      <c r="AP96" s="392"/>
      <c r="AQ96" s="392"/>
      <c r="AR96" s="390">
        <f t="shared" si="23"/>
        <v>0</v>
      </c>
      <c r="AS96" s="391">
        <v>0</v>
      </c>
      <c r="AT96" s="385">
        <v>0</v>
      </c>
      <c r="AU96" s="392">
        <v>0</v>
      </c>
      <c r="AV96" s="387">
        <v>0</v>
      </c>
      <c r="AW96" s="387">
        <v>0</v>
      </c>
      <c r="AX96" s="390">
        <v>0</v>
      </c>
      <c r="AY96" s="390">
        <v>0</v>
      </c>
      <c r="AZ96" s="392">
        <v>0</v>
      </c>
      <c r="BA96" s="385">
        <v>0</v>
      </c>
      <c r="BB96" s="385">
        <v>0</v>
      </c>
      <c r="BC96" s="392">
        <v>0</v>
      </c>
      <c r="BD96" s="392"/>
      <c r="BE96" s="392"/>
      <c r="BF96" s="390">
        <v>0</v>
      </c>
      <c r="BG96" s="390">
        <v>0</v>
      </c>
      <c r="BH96" s="387">
        <v>0</v>
      </c>
      <c r="BI96" s="393"/>
      <c r="BJ96" s="393"/>
      <c r="BK96" s="393"/>
      <c r="BL96" s="393"/>
      <c r="BM96" s="393"/>
      <c r="BN96" s="393"/>
      <c r="BO96" s="394"/>
      <c r="BP96" s="377"/>
      <c r="BQ96" s="395">
        <f t="shared" si="24"/>
        <v>14695.2</v>
      </c>
      <c r="BR96" s="395">
        <f t="shared" si="25"/>
        <v>0</v>
      </c>
      <c r="BS96" s="395">
        <f t="shared" si="26"/>
        <v>0</v>
      </c>
      <c r="BT96" s="395">
        <f t="shared" si="27"/>
        <v>0</v>
      </c>
      <c r="BU96" s="395">
        <f t="shared" si="28"/>
        <v>0</v>
      </c>
      <c r="BV96" s="395">
        <f t="shared" si="29"/>
        <v>0</v>
      </c>
      <c r="BW96" s="395">
        <f t="shared" si="30"/>
        <v>0</v>
      </c>
      <c r="BX96" s="395">
        <f t="shared" si="31"/>
        <v>0</v>
      </c>
      <c r="BY96" s="395">
        <f t="shared" si="32"/>
        <v>339.29999999999995</v>
      </c>
      <c r="BZ96" s="395">
        <f t="shared" si="33"/>
        <v>31.2</v>
      </c>
      <c r="CA96" s="395">
        <f t="shared" si="34"/>
        <v>0</v>
      </c>
      <c r="CB96" s="395">
        <f t="shared" si="35"/>
        <v>0</v>
      </c>
      <c r="CC96" s="399">
        <f t="shared" si="36"/>
        <v>15065.7</v>
      </c>
    </row>
    <row r="97" spans="1:81" ht="15" x14ac:dyDescent="0.25">
      <c r="A97" s="231">
        <v>3302169</v>
      </c>
      <c r="B97" s="231">
        <v>2169</v>
      </c>
      <c r="C97" s="231" t="s">
        <v>270</v>
      </c>
      <c r="D97" s="385">
        <v>0</v>
      </c>
      <c r="E97" s="385">
        <v>0</v>
      </c>
      <c r="F97" s="385">
        <v>0</v>
      </c>
      <c r="G97" s="385">
        <v>23</v>
      </c>
      <c r="H97" s="385">
        <v>0</v>
      </c>
      <c r="I97" s="386">
        <v>0</v>
      </c>
      <c r="J97" s="386">
        <v>23</v>
      </c>
      <c r="K97" s="385">
        <v>0</v>
      </c>
      <c r="L97" s="385">
        <v>0</v>
      </c>
      <c r="M97" s="386">
        <v>0</v>
      </c>
      <c r="N97" s="387">
        <v>0</v>
      </c>
      <c r="O97" s="388">
        <v>0</v>
      </c>
      <c r="P97" s="385">
        <v>345</v>
      </c>
      <c r="Q97" s="385">
        <v>0</v>
      </c>
      <c r="R97" s="388">
        <v>345</v>
      </c>
      <c r="S97" s="387">
        <v>0</v>
      </c>
      <c r="T97" s="385">
        <v>0</v>
      </c>
      <c r="U97" s="385">
        <v>0</v>
      </c>
      <c r="V97" s="385">
        <v>0</v>
      </c>
      <c r="W97" s="388">
        <v>0</v>
      </c>
      <c r="X97" s="385">
        <v>4</v>
      </c>
      <c r="Y97" s="387">
        <v>60</v>
      </c>
      <c r="Z97" s="389">
        <v>0</v>
      </c>
      <c r="AA97" s="385">
        <v>8</v>
      </c>
      <c r="AB97" s="387">
        <v>120</v>
      </c>
      <c r="AC97" s="389">
        <v>0</v>
      </c>
      <c r="AD97" s="385">
        <v>7</v>
      </c>
      <c r="AE97" s="387">
        <v>105</v>
      </c>
      <c r="AF97" s="389">
        <v>0</v>
      </c>
      <c r="AG97" s="390">
        <v>0</v>
      </c>
      <c r="AH97" s="391">
        <v>0</v>
      </c>
      <c r="AI97" s="392">
        <v>0</v>
      </c>
      <c r="AJ97" s="390">
        <v>11</v>
      </c>
      <c r="AK97" s="391">
        <v>165</v>
      </c>
      <c r="AL97" s="392">
        <v>0</v>
      </c>
      <c r="AM97" s="385">
        <v>11</v>
      </c>
      <c r="AN97" s="387">
        <v>165</v>
      </c>
      <c r="AO97" s="392">
        <v>0</v>
      </c>
      <c r="AP97" s="392"/>
      <c r="AQ97" s="392"/>
      <c r="AR97" s="390">
        <f t="shared" si="23"/>
        <v>11</v>
      </c>
      <c r="AS97" s="391">
        <v>0</v>
      </c>
      <c r="AT97" s="385">
        <v>0</v>
      </c>
      <c r="AU97" s="392">
        <v>0</v>
      </c>
      <c r="AV97" s="387">
        <v>11</v>
      </c>
      <c r="AW97" s="387">
        <v>0</v>
      </c>
      <c r="AX97" s="390">
        <v>11</v>
      </c>
      <c r="AY97" s="390">
        <v>165</v>
      </c>
      <c r="AZ97" s="392">
        <v>0</v>
      </c>
      <c r="BA97" s="385">
        <v>11</v>
      </c>
      <c r="BB97" s="385">
        <v>165</v>
      </c>
      <c r="BC97" s="392">
        <v>0</v>
      </c>
      <c r="BD97" s="392"/>
      <c r="BE97" s="392"/>
      <c r="BF97" s="390">
        <v>0</v>
      </c>
      <c r="BG97" s="390">
        <v>0</v>
      </c>
      <c r="BH97" s="387">
        <v>0</v>
      </c>
      <c r="BI97" s="393"/>
      <c r="BJ97" s="393"/>
      <c r="BK97" s="393"/>
      <c r="BL97" s="393"/>
      <c r="BM97" s="393"/>
      <c r="BN97" s="393"/>
      <c r="BO97" s="394"/>
      <c r="BP97" s="377"/>
      <c r="BQ97" s="395">
        <f t="shared" si="24"/>
        <v>28165.800000000003</v>
      </c>
      <c r="BR97" s="395">
        <f t="shared" si="25"/>
        <v>0</v>
      </c>
      <c r="BS97" s="395">
        <f t="shared" si="26"/>
        <v>0</v>
      </c>
      <c r="BT97" s="395">
        <f t="shared" si="27"/>
        <v>0</v>
      </c>
      <c r="BU97" s="395">
        <f t="shared" si="28"/>
        <v>0</v>
      </c>
      <c r="BV97" s="395">
        <f t="shared" si="29"/>
        <v>820.82</v>
      </c>
      <c r="BW97" s="395">
        <f t="shared" si="30"/>
        <v>0</v>
      </c>
      <c r="BX97" s="395">
        <f t="shared" si="31"/>
        <v>475.8</v>
      </c>
      <c r="BY97" s="395">
        <f t="shared" si="32"/>
        <v>452.4</v>
      </c>
      <c r="BZ97" s="395">
        <f t="shared" si="33"/>
        <v>109.2</v>
      </c>
      <c r="CA97" s="395">
        <f t="shared" si="34"/>
        <v>2466.75</v>
      </c>
      <c r="CB97" s="395">
        <f t="shared" si="35"/>
        <v>0</v>
      </c>
      <c r="CC97" s="399">
        <f t="shared" si="36"/>
        <v>32490.770000000004</v>
      </c>
    </row>
    <row r="98" spans="1:81" ht="15" x14ac:dyDescent="0.25">
      <c r="A98" s="231">
        <v>3302121</v>
      </c>
      <c r="B98" s="231">
        <v>2121</v>
      </c>
      <c r="C98" s="231" t="s">
        <v>254</v>
      </c>
      <c r="D98" s="385">
        <v>0</v>
      </c>
      <c r="E98" s="385">
        <v>2</v>
      </c>
      <c r="F98" s="385">
        <v>0</v>
      </c>
      <c r="G98" s="385">
        <v>29</v>
      </c>
      <c r="H98" s="385">
        <v>0</v>
      </c>
      <c r="I98" s="386">
        <v>13</v>
      </c>
      <c r="J98" s="386">
        <v>29</v>
      </c>
      <c r="K98" s="385">
        <v>0</v>
      </c>
      <c r="L98" s="385">
        <v>0</v>
      </c>
      <c r="M98" s="386">
        <v>0</v>
      </c>
      <c r="N98" s="387">
        <v>0</v>
      </c>
      <c r="O98" s="388">
        <v>195</v>
      </c>
      <c r="P98" s="385">
        <v>435</v>
      </c>
      <c r="Q98" s="385">
        <v>0</v>
      </c>
      <c r="R98" s="388">
        <v>435</v>
      </c>
      <c r="S98" s="387">
        <v>0</v>
      </c>
      <c r="T98" s="385">
        <v>195</v>
      </c>
      <c r="U98" s="385">
        <v>0</v>
      </c>
      <c r="V98" s="385">
        <v>0</v>
      </c>
      <c r="W98" s="388">
        <v>0</v>
      </c>
      <c r="X98" s="385">
        <v>15</v>
      </c>
      <c r="Y98" s="387">
        <v>225</v>
      </c>
      <c r="Z98" s="389">
        <v>0</v>
      </c>
      <c r="AA98" s="385">
        <v>10</v>
      </c>
      <c r="AB98" s="387">
        <v>150</v>
      </c>
      <c r="AC98" s="389">
        <v>0</v>
      </c>
      <c r="AD98" s="385">
        <v>13</v>
      </c>
      <c r="AE98" s="387">
        <v>195</v>
      </c>
      <c r="AF98" s="389">
        <v>0</v>
      </c>
      <c r="AG98" s="390">
        <v>8</v>
      </c>
      <c r="AH98" s="391">
        <v>120</v>
      </c>
      <c r="AI98" s="392">
        <v>0</v>
      </c>
      <c r="AJ98" s="390">
        <v>18</v>
      </c>
      <c r="AK98" s="391">
        <v>270</v>
      </c>
      <c r="AL98" s="392">
        <v>0</v>
      </c>
      <c r="AM98" s="385">
        <v>26</v>
      </c>
      <c r="AN98" s="387">
        <v>390</v>
      </c>
      <c r="AO98" s="392">
        <v>0</v>
      </c>
      <c r="AP98" s="392"/>
      <c r="AQ98" s="392"/>
      <c r="AR98" s="390">
        <f t="shared" si="23"/>
        <v>26</v>
      </c>
      <c r="AS98" s="391">
        <v>7</v>
      </c>
      <c r="AT98" s="385">
        <v>105</v>
      </c>
      <c r="AU98" s="392">
        <v>0</v>
      </c>
      <c r="AV98" s="387">
        <v>12</v>
      </c>
      <c r="AW98" s="387">
        <v>0</v>
      </c>
      <c r="AX98" s="390">
        <v>12</v>
      </c>
      <c r="AY98" s="390">
        <v>180</v>
      </c>
      <c r="AZ98" s="392">
        <v>0</v>
      </c>
      <c r="BA98" s="385">
        <v>19</v>
      </c>
      <c r="BB98" s="385">
        <v>285</v>
      </c>
      <c r="BC98" s="392">
        <v>0</v>
      </c>
      <c r="BD98" s="392"/>
      <c r="BE98" s="392"/>
      <c r="BF98" s="390">
        <v>0</v>
      </c>
      <c r="BG98" s="390">
        <v>0</v>
      </c>
      <c r="BH98" s="387">
        <v>0</v>
      </c>
      <c r="BI98" s="393"/>
      <c r="BJ98" s="393"/>
      <c r="BK98" s="393"/>
      <c r="BL98" s="393"/>
      <c r="BM98" s="393"/>
      <c r="BN98" s="393"/>
      <c r="BO98" s="394"/>
      <c r="BP98" s="377"/>
      <c r="BQ98" s="395">
        <f t="shared" si="24"/>
        <v>35513.4</v>
      </c>
      <c r="BR98" s="395">
        <f t="shared" si="25"/>
        <v>0</v>
      </c>
      <c r="BS98" s="395">
        <f t="shared" si="26"/>
        <v>22485.449999999997</v>
      </c>
      <c r="BT98" s="395">
        <f t="shared" si="27"/>
        <v>0</v>
      </c>
      <c r="BU98" s="395">
        <f t="shared" si="28"/>
        <v>0</v>
      </c>
      <c r="BV98" s="395">
        <f t="shared" si="29"/>
        <v>1417.78</v>
      </c>
      <c r="BW98" s="395">
        <f t="shared" si="30"/>
        <v>0</v>
      </c>
      <c r="BX98" s="395">
        <f t="shared" si="31"/>
        <v>1784.25</v>
      </c>
      <c r="BY98" s="395">
        <f t="shared" si="32"/>
        <v>565.5</v>
      </c>
      <c r="BZ98" s="395">
        <f t="shared" si="33"/>
        <v>202.8</v>
      </c>
      <c r="CA98" s="395">
        <f t="shared" si="34"/>
        <v>5830.5</v>
      </c>
      <c r="CB98" s="395">
        <f t="shared" si="35"/>
        <v>0</v>
      </c>
      <c r="CC98" s="399">
        <f t="shared" si="36"/>
        <v>67799.679999999993</v>
      </c>
    </row>
    <row r="99" spans="1:81" ht="15" x14ac:dyDescent="0.25">
      <c r="A99" s="231">
        <v>3302171</v>
      </c>
      <c r="B99" s="231">
        <v>2171</v>
      </c>
      <c r="C99" s="231" t="s">
        <v>272</v>
      </c>
      <c r="D99" s="385">
        <v>0</v>
      </c>
      <c r="E99" s="385">
        <v>0</v>
      </c>
      <c r="F99" s="385">
        <v>0</v>
      </c>
      <c r="G99" s="385">
        <v>18</v>
      </c>
      <c r="H99" s="385">
        <v>0</v>
      </c>
      <c r="I99" s="386">
        <v>0</v>
      </c>
      <c r="J99" s="386">
        <v>18</v>
      </c>
      <c r="K99" s="385">
        <v>0</v>
      </c>
      <c r="L99" s="385">
        <v>0</v>
      </c>
      <c r="M99" s="386">
        <v>0</v>
      </c>
      <c r="N99" s="387">
        <v>0</v>
      </c>
      <c r="O99" s="388">
        <v>0</v>
      </c>
      <c r="P99" s="385">
        <v>270</v>
      </c>
      <c r="Q99" s="385">
        <v>0</v>
      </c>
      <c r="R99" s="388">
        <v>270</v>
      </c>
      <c r="S99" s="387">
        <v>0</v>
      </c>
      <c r="T99" s="385">
        <v>0</v>
      </c>
      <c r="U99" s="385">
        <v>0</v>
      </c>
      <c r="V99" s="385">
        <v>0</v>
      </c>
      <c r="W99" s="388">
        <v>0</v>
      </c>
      <c r="X99" s="385">
        <v>1</v>
      </c>
      <c r="Y99" s="387">
        <v>15</v>
      </c>
      <c r="Z99" s="389">
        <v>0</v>
      </c>
      <c r="AA99" s="385">
        <v>0</v>
      </c>
      <c r="AB99" s="387">
        <v>0</v>
      </c>
      <c r="AC99" s="389">
        <v>0</v>
      </c>
      <c r="AD99" s="385">
        <v>16</v>
      </c>
      <c r="AE99" s="387">
        <v>240</v>
      </c>
      <c r="AF99" s="389">
        <v>0</v>
      </c>
      <c r="AG99" s="390">
        <v>0</v>
      </c>
      <c r="AH99" s="391">
        <v>0</v>
      </c>
      <c r="AI99" s="392">
        <v>0</v>
      </c>
      <c r="AJ99" s="390">
        <v>4</v>
      </c>
      <c r="AK99" s="391">
        <v>60</v>
      </c>
      <c r="AL99" s="392">
        <v>0</v>
      </c>
      <c r="AM99" s="385">
        <v>4</v>
      </c>
      <c r="AN99" s="387">
        <v>60</v>
      </c>
      <c r="AO99" s="392">
        <v>0</v>
      </c>
      <c r="AP99" s="392"/>
      <c r="AQ99" s="392"/>
      <c r="AR99" s="390">
        <f t="shared" si="23"/>
        <v>4</v>
      </c>
      <c r="AS99" s="391">
        <v>0</v>
      </c>
      <c r="AT99" s="385">
        <v>0</v>
      </c>
      <c r="AU99" s="392">
        <v>0</v>
      </c>
      <c r="AV99" s="387">
        <v>4</v>
      </c>
      <c r="AW99" s="387">
        <v>0</v>
      </c>
      <c r="AX99" s="390">
        <v>4</v>
      </c>
      <c r="AY99" s="390">
        <v>60</v>
      </c>
      <c r="AZ99" s="392">
        <v>0</v>
      </c>
      <c r="BA99" s="385">
        <v>4</v>
      </c>
      <c r="BB99" s="385">
        <v>60</v>
      </c>
      <c r="BC99" s="392">
        <v>0</v>
      </c>
      <c r="BD99" s="392"/>
      <c r="BE99" s="392"/>
      <c r="BF99" s="390">
        <v>0</v>
      </c>
      <c r="BG99" s="390">
        <v>0</v>
      </c>
      <c r="BH99" s="387">
        <v>0</v>
      </c>
      <c r="BI99" s="393"/>
      <c r="BJ99" s="393"/>
      <c r="BK99" s="393"/>
      <c r="BL99" s="393"/>
      <c r="BM99" s="393"/>
      <c r="BN99" s="393"/>
      <c r="BO99" s="394"/>
      <c r="BP99" s="377"/>
      <c r="BQ99" s="395">
        <f t="shared" si="24"/>
        <v>22042.799999999999</v>
      </c>
      <c r="BR99" s="395">
        <f t="shared" si="25"/>
        <v>0</v>
      </c>
      <c r="BS99" s="395">
        <f t="shared" si="26"/>
        <v>0</v>
      </c>
      <c r="BT99" s="395">
        <f t="shared" si="27"/>
        <v>0</v>
      </c>
      <c r="BU99" s="395">
        <f t="shared" si="28"/>
        <v>0</v>
      </c>
      <c r="BV99" s="395">
        <f t="shared" si="29"/>
        <v>298.48</v>
      </c>
      <c r="BW99" s="395">
        <f t="shared" si="30"/>
        <v>0</v>
      </c>
      <c r="BX99" s="395">
        <f t="shared" si="31"/>
        <v>118.95</v>
      </c>
      <c r="BY99" s="395">
        <f t="shared" si="32"/>
        <v>0</v>
      </c>
      <c r="BZ99" s="395">
        <f t="shared" si="33"/>
        <v>249.6</v>
      </c>
      <c r="CA99" s="395">
        <f t="shared" si="34"/>
        <v>896.99999999999989</v>
      </c>
      <c r="CB99" s="395">
        <f t="shared" si="35"/>
        <v>0</v>
      </c>
      <c r="CC99" s="399">
        <f t="shared" si="36"/>
        <v>23606.829999999998</v>
      </c>
    </row>
    <row r="100" spans="1:81" ht="15" x14ac:dyDescent="0.25">
      <c r="A100" s="231">
        <v>3302176</v>
      </c>
      <c r="B100" s="231">
        <v>2176</v>
      </c>
      <c r="C100" s="231" t="s">
        <v>273</v>
      </c>
      <c r="D100" s="385">
        <v>0</v>
      </c>
      <c r="E100" s="385">
        <v>0</v>
      </c>
      <c r="F100" s="385">
        <v>0</v>
      </c>
      <c r="G100" s="385">
        <v>46</v>
      </c>
      <c r="H100" s="385">
        <v>0</v>
      </c>
      <c r="I100" s="386">
        <v>0</v>
      </c>
      <c r="J100" s="386">
        <v>46</v>
      </c>
      <c r="K100" s="385">
        <v>13</v>
      </c>
      <c r="L100" s="385">
        <v>0</v>
      </c>
      <c r="M100" s="386">
        <v>13</v>
      </c>
      <c r="N100" s="387">
        <v>0</v>
      </c>
      <c r="O100" s="388">
        <v>0</v>
      </c>
      <c r="P100" s="385">
        <v>690</v>
      </c>
      <c r="Q100" s="385">
        <v>0</v>
      </c>
      <c r="R100" s="388">
        <v>690</v>
      </c>
      <c r="S100" s="387">
        <v>0</v>
      </c>
      <c r="T100" s="385">
        <v>0</v>
      </c>
      <c r="U100" s="385">
        <v>195</v>
      </c>
      <c r="V100" s="385">
        <v>0</v>
      </c>
      <c r="W100" s="388">
        <v>195</v>
      </c>
      <c r="X100" s="385">
        <v>2</v>
      </c>
      <c r="Y100" s="387">
        <v>30</v>
      </c>
      <c r="Z100" s="389">
        <v>30</v>
      </c>
      <c r="AA100" s="385">
        <v>4</v>
      </c>
      <c r="AB100" s="387">
        <v>60</v>
      </c>
      <c r="AC100" s="389">
        <v>30</v>
      </c>
      <c r="AD100" s="385">
        <v>30</v>
      </c>
      <c r="AE100" s="387">
        <v>450</v>
      </c>
      <c r="AF100" s="389">
        <v>105</v>
      </c>
      <c r="AG100" s="390">
        <v>0</v>
      </c>
      <c r="AH100" s="391">
        <v>0</v>
      </c>
      <c r="AI100" s="392">
        <v>0</v>
      </c>
      <c r="AJ100" s="390">
        <v>12</v>
      </c>
      <c r="AK100" s="391">
        <v>180</v>
      </c>
      <c r="AL100" s="392">
        <v>30</v>
      </c>
      <c r="AM100" s="385">
        <v>12</v>
      </c>
      <c r="AN100" s="387">
        <v>180</v>
      </c>
      <c r="AO100" s="392">
        <v>30</v>
      </c>
      <c r="AP100" s="392"/>
      <c r="AQ100" s="392"/>
      <c r="AR100" s="390">
        <f t="shared" si="23"/>
        <v>12</v>
      </c>
      <c r="AS100" s="391">
        <v>0</v>
      </c>
      <c r="AT100" s="385">
        <v>0</v>
      </c>
      <c r="AU100" s="392">
        <v>0</v>
      </c>
      <c r="AV100" s="387">
        <v>0</v>
      </c>
      <c r="AW100" s="387">
        <v>2</v>
      </c>
      <c r="AX100" s="390">
        <v>2</v>
      </c>
      <c r="AY100" s="390">
        <v>30</v>
      </c>
      <c r="AZ100" s="392">
        <v>30</v>
      </c>
      <c r="BA100" s="385">
        <v>2</v>
      </c>
      <c r="BB100" s="385">
        <v>30</v>
      </c>
      <c r="BC100" s="392">
        <v>30</v>
      </c>
      <c r="BD100" s="392"/>
      <c r="BE100" s="392"/>
      <c r="BF100" s="390">
        <v>0</v>
      </c>
      <c r="BG100" s="390">
        <v>1</v>
      </c>
      <c r="BH100" s="387">
        <v>1</v>
      </c>
      <c r="BI100" s="393"/>
      <c r="BJ100" s="393"/>
      <c r="BK100" s="393"/>
      <c r="BL100" s="393"/>
      <c r="BM100" s="393"/>
      <c r="BN100" s="393"/>
      <c r="BO100" s="394"/>
      <c r="BP100" s="377"/>
      <c r="BQ100" s="395">
        <f t="shared" si="24"/>
        <v>56331.600000000006</v>
      </c>
      <c r="BR100" s="395">
        <f t="shared" si="25"/>
        <v>15919.800000000001</v>
      </c>
      <c r="BS100" s="395">
        <f t="shared" si="26"/>
        <v>0</v>
      </c>
      <c r="BT100" s="395">
        <f t="shared" si="27"/>
        <v>0</v>
      </c>
      <c r="BU100" s="395">
        <f t="shared" si="28"/>
        <v>0</v>
      </c>
      <c r="BV100" s="395">
        <f t="shared" si="29"/>
        <v>0</v>
      </c>
      <c r="BW100" s="395">
        <f t="shared" si="30"/>
        <v>372.84</v>
      </c>
      <c r="BX100" s="395">
        <f t="shared" si="31"/>
        <v>475.8</v>
      </c>
      <c r="BY100" s="395">
        <f t="shared" si="32"/>
        <v>339.29999999999995</v>
      </c>
      <c r="BZ100" s="395">
        <f t="shared" si="33"/>
        <v>577.20000000000005</v>
      </c>
      <c r="CA100" s="395">
        <f t="shared" si="34"/>
        <v>2691</v>
      </c>
      <c r="CB100" s="395">
        <f t="shared" si="35"/>
        <v>975</v>
      </c>
      <c r="CC100" s="399">
        <f t="shared" si="36"/>
        <v>77682.540000000008</v>
      </c>
    </row>
    <row r="101" spans="1:81" ht="15" x14ac:dyDescent="0.25">
      <c r="A101" s="231">
        <v>3302178</v>
      </c>
      <c r="B101" s="231">
        <v>2178</v>
      </c>
      <c r="C101" s="231" t="s">
        <v>274</v>
      </c>
      <c r="D101" s="385">
        <v>0</v>
      </c>
      <c r="E101" s="385">
        <v>0</v>
      </c>
      <c r="F101" s="385">
        <v>0</v>
      </c>
      <c r="G101" s="385">
        <v>20</v>
      </c>
      <c r="H101" s="385">
        <v>0</v>
      </c>
      <c r="I101" s="386">
        <v>0</v>
      </c>
      <c r="J101" s="386">
        <v>20</v>
      </c>
      <c r="K101" s="385">
        <v>7</v>
      </c>
      <c r="L101" s="385">
        <v>0</v>
      </c>
      <c r="M101" s="386">
        <v>7</v>
      </c>
      <c r="N101" s="387">
        <v>0</v>
      </c>
      <c r="O101" s="388">
        <v>0</v>
      </c>
      <c r="P101" s="385">
        <v>300</v>
      </c>
      <c r="Q101" s="385">
        <v>0</v>
      </c>
      <c r="R101" s="388">
        <v>300</v>
      </c>
      <c r="S101" s="387">
        <v>0</v>
      </c>
      <c r="T101" s="385">
        <v>0</v>
      </c>
      <c r="U101" s="385">
        <v>105</v>
      </c>
      <c r="V101" s="385">
        <v>0</v>
      </c>
      <c r="W101" s="388">
        <v>105</v>
      </c>
      <c r="X101" s="385">
        <v>9</v>
      </c>
      <c r="Y101" s="387">
        <v>135</v>
      </c>
      <c r="Z101" s="389">
        <v>45</v>
      </c>
      <c r="AA101" s="385">
        <v>0</v>
      </c>
      <c r="AB101" s="387">
        <v>0</v>
      </c>
      <c r="AC101" s="389">
        <v>0</v>
      </c>
      <c r="AD101" s="385">
        <v>4</v>
      </c>
      <c r="AE101" s="387">
        <v>60</v>
      </c>
      <c r="AF101" s="389">
        <v>0</v>
      </c>
      <c r="AG101" s="390">
        <v>0</v>
      </c>
      <c r="AH101" s="391">
        <v>0</v>
      </c>
      <c r="AI101" s="392">
        <v>0</v>
      </c>
      <c r="AJ101" s="390">
        <v>5</v>
      </c>
      <c r="AK101" s="391">
        <v>75</v>
      </c>
      <c r="AL101" s="392">
        <v>15</v>
      </c>
      <c r="AM101" s="385">
        <v>5</v>
      </c>
      <c r="AN101" s="387">
        <v>75</v>
      </c>
      <c r="AO101" s="392">
        <v>15</v>
      </c>
      <c r="AP101" s="392"/>
      <c r="AQ101" s="392"/>
      <c r="AR101" s="390">
        <f t="shared" si="23"/>
        <v>5</v>
      </c>
      <c r="AS101" s="391">
        <v>0</v>
      </c>
      <c r="AT101" s="385">
        <v>0</v>
      </c>
      <c r="AU101" s="392">
        <v>0</v>
      </c>
      <c r="AV101" s="387">
        <v>1</v>
      </c>
      <c r="AW101" s="387">
        <v>0</v>
      </c>
      <c r="AX101" s="390">
        <v>1</v>
      </c>
      <c r="AY101" s="390">
        <v>15</v>
      </c>
      <c r="AZ101" s="392">
        <v>0</v>
      </c>
      <c r="BA101" s="385">
        <v>1</v>
      </c>
      <c r="BB101" s="385">
        <v>15</v>
      </c>
      <c r="BC101" s="392">
        <v>0</v>
      </c>
      <c r="BD101" s="392"/>
      <c r="BE101" s="392"/>
      <c r="BF101" s="390">
        <v>0</v>
      </c>
      <c r="BG101" s="390">
        <v>0</v>
      </c>
      <c r="BH101" s="387">
        <v>0</v>
      </c>
      <c r="BI101" s="393"/>
      <c r="BJ101" s="393"/>
      <c r="BK101" s="393"/>
      <c r="BL101" s="393"/>
      <c r="BM101" s="393"/>
      <c r="BN101" s="393"/>
      <c r="BO101" s="394"/>
      <c r="BP101" s="377"/>
      <c r="BQ101" s="395">
        <f t="shared" si="24"/>
        <v>24492</v>
      </c>
      <c r="BR101" s="395">
        <f t="shared" si="25"/>
        <v>8572.2000000000007</v>
      </c>
      <c r="BS101" s="395">
        <f t="shared" si="26"/>
        <v>0</v>
      </c>
      <c r="BT101" s="395">
        <f t="shared" si="27"/>
        <v>0</v>
      </c>
      <c r="BU101" s="395">
        <f t="shared" si="28"/>
        <v>0</v>
      </c>
      <c r="BV101" s="395">
        <f t="shared" si="29"/>
        <v>74.62</v>
      </c>
      <c r="BW101" s="395">
        <f t="shared" si="30"/>
        <v>0</v>
      </c>
      <c r="BX101" s="395">
        <f t="shared" si="31"/>
        <v>1427.3999999999999</v>
      </c>
      <c r="BY101" s="395">
        <f t="shared" si="32"/>
        <v>0</v>
      </c>
      <c r="BZ101" s="395">
        <f t="shared" si="33"/>
        <v>62.4</v>
      </c>
      <c r="CA101" s="395">
        <f t="shared" si="34"/>
        <v>1121.25</v>
      </c>
      <c r="CB101" s="395">
        <f t="shared" si="35"/>
        <v>0</v>
      </c>
      <c r="CC101" s="399">
        <f t="shared" si="36"/>
        <v>35749.870000000003</v>
      </c>
    </row>
    <row r="102" spans="1:81" ht="15" x14ac:dyDescent="0.25">
      <c r="A102" s="231">
        <v>3302180</v>
      </c>
      <c r="B102" s="231">
        <v>2180</v>
      </c>
      <c r="C102" s="231" t="s">
        <v>275</v>
      </c>
      <c r="D102" s="385">
        <v>0</v>
      </c>
      <c r="E102" s="385">
        <v>0</v>
      </c>
      <c r="F102" s="385">
        <v>0</v>
      </c>
      <c r="G102" s="385">
        <v>45</v>
      </c>
      <c r="H102" s="385">
        <v>0</v>
      </c>
      <c r="I102" s="386">
        <v>0</v>
      </c>
      <c r="J102" s="386">
        <v>45</v>
      </c>
      <c r="K102" s="385">
        <v>2</v>
      </c>
      <c r="L102" s="385">
        <v>0</v>
      </c>
      <c r="M102" s="386">
        <v>2</v>
      </c>
      <c r="N102" s="387">
        <v>0</v>
      </c>
      <c r="O102" s="388">
        <v>0</v>
      </c>
      <c r="P102" s="385">
        <v>675</v>
      </c>
      <c r="Q102" s="385">
        <v>0</v>
      </c>
      <c r="R102" s="388">
        <v>675</v>
      </c>
      <c r="S102" s="387">
        <v>0</v>
      </c>
      <c r="T102" s="385">
        <v>0</v>
      </c>
      <c r="U102" s="385">
        <v>30</v>
      </c>
      <c r="V102" s="385">
        <v>0</v>
      </c>
      <c r="W102" s="388">
        <v>30</v>
      </c>
      <c r="X102" s="385">
        <v>0</v>
      </c>
      <c r="Y102" s="387">
        <v>0</v>
      </c>
      <c r="Z102" s="389">
        <v>0</v>
      </c>
      <c r="AA102" s="385">
        <v>31</v>
      </c>
      <c r="AB102" s="387">
        <v>465</v>
      </c>
      <c r="AC102" s="389">
        <v>15</v>
      </c>
      <c r="AD102" s="385">
        <v>4</v>
      </c>
      <c r="AE102" s="387">
        <v>60</v>
      </c>
      <c r="AF102" s="389">
        <v>0</v>
      </c>
      <c r="AG102" s="390">
        <v>0</v>
      </c>
      <c r="AH102" s="391">
        <v>0</v>
      </c>
      <c r="AI102" s="392">
        <v>0</v>
      </c>
      <c r="AJ102" s="390">
        <v>15</v>
      </c>
      <c r="AK102" s="391">
        <v>225</v>
      </c>
      <c r="AL102" s="392">
        <v>0</v>
      </c>
      <c r="AM102" s="385">
        <v>15</v>
      </c>
      <c r="AN102" s="387">
        <v>225</v>
      </c>
      <c r="AO102" s="392">
        <v>0</v>
      </c>
      <c r="AP102" s="392"/>
      <c r="AQ102" s="392"/>
      <c r="AR102" s="390">
        <f t="shared" si="23"/>
        <v>15</v>
      </c>
      <c r="AS102" s="391">
        <v>0</v>
      </c>
      <c r="AT102" s="385">
        <v>0</v>
      </c>
      <c r="AU102" s="392">
        <v>0</v>
      </c>
      <c r="AV102" s="387">
        <v>15</v>
      </c>
      <c r="AW102" s="387">
        <v>0</v>
      </c>
      <c r="AX102" s="390">
        <v>15</v>
      </c>
      <c r="AY102" s="390">
        <v>225</v>
      </c>
      <c r="AZ102" s="392">
        <v>0</v>
      </c>
      <c r="BA102" s="385">
        <v>15</v>
      </c>
      <c r="BB102" s="385">
        <v>225</v>
      </c>
      <c r="BC102" s="392">
        <v>0</v>
      </c>
      <c r="BD102" s="392"/>
      <c r="BE102" s="392"/>
      <c r="BF102" s="390">
        <v>0</v>
      </c>
      <c r="BG102" s="390">
        <v>0</v>
      </c>
      <c r="BH102" s="387">
        <v>0</v>
      </c>
      <c r="BI102" s="393"/>
      <c r="BJ102" s="393"/>
      <c r="BK102" s="393"/>
      <c r="BL102" s="393"/>
      <c r="BM102" s="393"/>
      <c r="BN102" s="393"/>
      <c r="BO102" s="394"/>
      <c r="BP102" s="377"/>
      <c r="BQ102" s="395">
        <f t="shared" si="24"/>
        <v>55107</v>
      </c>
      <c r="BR102" s="395">
        <f t="shared" si="25"/>
        <v>2449.2000000000003</v>
      </c>
      <c r="BS102" s="395">
        <f t="shared" si="26"/>
        <v>0</v>
      </c>
      <c r="BT102" s="395">
        <f t="shared" si="27"/>
        <v>0</v>
      </c>
      <c r="BU102" s="395">
        <f t="shared" si="28"/>
        <v>0</v>
      </c>
      <c r="BV102" s="395">
        <f t="shared" si="29"/>
        <v>1119.3</v>
      </c>
      <c r="BW102" s="395">
        <f t="shared" si="30"/>
        <v>0</v>
      </c>
      <c r="BX102" s="395">
        <f t="shared" si="31"/>
        <v>0</v>
      </c>
      <c r="BY102" s="395">
        <f t="shared" si="32"/>
        <v>1809.6</v>
      </c>
      <c r="BZ102" s="395">
        <f t="shared" si="33"/>
        <v>62.4</v>
      </c>
      <c r="CA102" s="395">
        <f t="shared" si="34"/>
        <v>3363.7499999999995</v>
      </c>
      <c r="CB102" s="395">
        <f t="shared" si="35"/>
        <v>0</v>
      </c>
      <c r="CC102" s="399">
        <f t="shared" si="36"/>
        <v>63911.25</v>
      </c>
    </row>
    <row r="103" spans="1:81" ht="15" x14ac:dyDescent="0.25">
      <c r="A103" s="231">
        <v>3302181</v>
      </c>
      <c r="B103" s="231">
        <v>2181</v>
      </c>
      <c r="C103" s="231" t="s">
        <v>276</v>
      </c>
      <c r="D103" s="385">
        <v>0</v>
      </c>
      <c r="E103" s="385">
        <v>0</v>
      </c>
      <c r="F103" s="385">
        <v>0</v>
      </c>
      <c r="G103" s="385">
        <v>21</v>
      </c>
      <c r="H103" s="385">
        <v>0</v>
      </c>
      <c r="I103" s="386">
        <v>0</v>
      </c>
      <c r="J103" s="386">
        <v>21</v>
      </c>
      <c r="K103" s="385">
        <v>0</v>
      </c>
      <c r="L103" s="385">
        <v>0</v>
      </c>
      <c r="M103" s="386">
        <v>0</v>
      </c>
      <c r="N103" s="387">
        <v>0</v>
      </c>
      <c r="O103" s="388">
        <v>0</v>
      </c>
      <c r="P103" s="385">
        <v>315</v>
      </c>
      <c r="Q103" s="385">
        <v>0</v>
      </c>
      <c r="R103" s="388">
        <v>315</v>
      </c>
      <c r="S103" s="387">
        <v>0</v>
      </c>
      <c r="T103" s="385">
        <v>0</v>
      </c>
      <c r="U103" s="385">
        <v>0</v>
      </c>
      <c r="V103" s="385">
        <v>0</v>
      </c>
      <c r="W103" s="388">
        <v>0</v>
      </c>
      <c r="X103" s="385">
        <v>1</v>
      </c>
      <c r="Y103" s="387">
        <v>15</v>
      </c>
      <c r="Z103" s="389">
        <v>0</v>
      </c>
      <c r="AA103" s="385">
        <v>0</v>
      </c>
      <c r="AB103" s="387">
        <v>0</v>
      </c>
      <c r="AC103" s="389">
        <v>0</v>
      </c>
      <c r="AD103" s="385">
        <v>12</v>
      </c>
      <c r="AE103" s="387">
        <v>180</v>
      </c>
      <c r="AF103" s="389">
        <v>0</v>
      </c>
      <c r="AG103" s="390">
        <v>0</v>
      </c>
      <c r="AH103" s="391">
        <v>0</v>
      </c>
      <c r="AI103" s="392">
        <v>0</v>
      </c>
      <c r="AJ103" s="390">
        <v>0</v>
      </c>
      <c r="AK103" s="391">
        <v>0</v>
      </c>
      <c r="AL103" s="392">
        <v>0</v>
      </c>
      <c r="AM103" s="385">
        <v>0</v>
      </c>
      <c r="AN103" s="387">
        <v>0</v>
      </c>
      <c r="AO103" s="392">
        <v>0</v>
      </c>
      <c r="AP103" s="392"/>
      <c r="AQ103" s="392"/>
      <c r="AR103" s="390">
        <f t="shared" si="23"/>
        <v>0</v>
      </c>
      <c r="AS103" s="391">
        <v>0</v>
      </c>
      <c r="AT103" s="385">
        <v>0</v>
      </c>
      <c r="AU103" s="392">
        <v>0</v>
      </c>
      <c r="AV103" s="387">
        <v>0</v>
      </c>
      <c r="AW103" s="387">
        <v>0</v>
      </c>
      <c r="AX103" s="390">
        <v>0</v>
      </c>
      <c r="AY103" s="390">
        <v>0</v>
      </c>
      <c r="AZ103" s="392">
        <v>0</v>
      </c>
      <c r="BA103" s="385">
        <v>0</v>
      </c>
      <c r="BB103" s="385">
        <v>0</v>
      </c>
      <c r="BC103" s="392">
        <v>0</v>
      </c>
      <c r="BD103" s="392"/>
      <c r="BE103" s="392"/>
      <c r="BF103" s="390">
        <v>0</v>
      </c>
      <c r="BG103" s="390">
        <v>0</v>
      </c>
      <c r="BH103" s="387">
        <v>0</v>
      </c>
      <c r="BI103" s="393"/>
      <c r="BJ103" s="393"/>
      <c r="BK103" s="393"/>
      <c r="BL103" s="393"/>
      <c r="BM103" s="393"/>
      <c r="BN103" s="393"/>
      <c r="BO103" s="394"/>
      <c r="BP103" s="377"/>
      <c r="BQ103" s="395">
        <f t="shared" si="24"/>
        <v>25716.600000000002</v>
      </c>
      <c r="BR103" s="395">
        <f t="shared" si="25"/>
        <v>0</v>
      </c>
      <c r="BS103" s="395">
        <f t="shared" si="26"/>
        <v>0</v>
      </c>
      <c r="BT103" s="395">
        <f t="shared" si="27"/>
        <v>0</v>
      </c>
      <c r="BU103" s="395">
        <f t="shared" si="28"/>
        <v>0</v>
      </c>
      <c r="BV103" s="395">
        <f t="shared" si="29"/>
        <v>0</v>
      </c>
      <c r="BW103" s="395">
        <f t="shared" si="30"/>
        <v>0</v>
      </c>
      <c r="BX103" s="395">
        <f t="shared" si="31"/>
        <v>118.95</v>
      </c>
      <c r="BY103" s="395">
        <f t="shared" si="32"/>
        <v>0</v>
      </c>
      <c r="BZ103" s="395">
        <f t="shared" si="33"/>
        <v>187.20000000000002</v>
      </c>
      <c r="CA103" s="395">
        <f t="shared" si="34"/>
        <v>0</v>
      </c>
      <c r="CB103" s="395">
        <f t="shared" si="35"/>
        <v>0</v>
      </c>
      <c r="CC103" s="399">
        <f t="shared" si="36"/>
        <v>26022.750000000004</v>
      </c>
    </row>
    <row r="104" spans="1:81" ht="15" x14ac:dyDescent="0.25">
      <c r="A104" s="231">
        <v>3302185</v>
      </c>
      <c r="B104" s="231">
        <v>2185</v>
      </c>
      <c r="C104" s="231" t="s">
        <v>277</v>
      </c>
      <c r="D104" s="385">
        <v>0</v>
      </c>
      <c r="E104" s="385">
        <v>0</v>
      </c>
      <c r="F104" s="385">
        <v>0</v>
      </c>
      <c r="G104" s="385">
        <v>39</v>
      </c>
      <c r="H104" s="385">
        <v>0</v>
      </c>
      <c r="I104" s="386">
        <v>0</v>
      </c>
      <c r="J104" s="386">
        <v>39</v>
      </c>
      <c r="K104" s="385">
        <v>11</v>
      </c>
      <c r="L104" s="385">
        <v>0</v>
      </c>
      <c r="M104" s="386">
        <v>11</v>
      </c>
      <c r="N104" s="387">
        <v>0</v>
      </c>
      <c r="O104" s="388">
        <v>0</v>
      </c>
      <c r="P104" s="385">
        <v>585</v>
      </c>
      <c r="Q104" s="385">
        <v>0</v>
      </c>
      <c r="R104" s="388">
        <v>585</v>
      </c>
      <c r="S104" s="387">
        <v>0</v>
      </c>
      <c r="T104" s="385">
        <v>0</v>
      </c>
      <c r="U104" s="385">
        <v>165</v>
      </c>
      <c r="V104" s="385">
        <v>0</v>
      </c>
      <c r="W104" s="388">
        <v>165</v>
      </c>
      <c r="X104" s="385">
        <v>0</v>
      </c>
      <c r="Y104" s="387">
        <v>0</v>
      </c>
      <c r="Z104" s="389">
        <v>0</v>
      </c>
      <c r="AA104" s="385">
        <v>2</v>
      </c>
      <c r="AB104" s="387">
        <v>30</v>
      </c>
      <c r="AC104" s="389">
        <v>0</v>
      </c>
      <c r="AD104" s="385">
        <v>0</v>
      </c>
      <c r="AE104" s="387">
        <v>0</v>
      </c>
      <c r="AF104" s="389">
        <v>0</v>
      </c>
      <c r="AG104" s="390">
        <v>0</v>
      </c>
      <c r="AH104" s="391">
        <v>0</v>
      </c>
      <c r="AI104" s="392">
        <v>0</v>
      </c>
      <c r="AJ104" s="390">
        <v>3</v>
      </c>
      <c r="AK104" s="391">
        <v>45</v>
      </c>
      <c r="AL104" s="392">
        <v>0</v>
      </c>
      <c r="AM104" s="385">
        <v>3</v>
      </c>
      <c r="AN104" s="387">
        <v>45</v>
      </c>
      <c r="AO104" s="392">
        <v>0</v>
      </c>
      <c r="AP104" s="392"/>
      <c r="AQ104" s="392"/>
      <c r="AR104" s="390">
        <f t="shared" si="23"/>
        <v>3</v>
      </c>
      <c r="AS104" s="391">
        <v>0</v>
      </c>
      <c r="AT104" s="385">
        <v>0</v>
      </c>
      <c r="AU104" s="392">
        <v>0</v>
      </c>
      <c r="AV104" s="387">
        <v>1</v>
      </c>
      <c r="AW104" s="387">
        <v>0</v>
      </c>
      <c r="AX104" s="390">
        <v>1</v>
      </c>
      <c r="AY104" s="390">
        <v>15</v>
      </c>
      <c r="AZ104" s="392">
        <v>0</v>
      </c>
      <c r="BA104" s="385">
        <v>1</v>
      </c>
      <c r="BB104" s="385">
        <v>15</v>
      </c>
      <c r="BC104" s="392">
        <v>0</v>
      </c>
      <c r="BD104" s="392"/>
      <c r="BE104" s="392"/>
      <c r="BF104" s="390">
        <v>0</v>
      </c>
      <c r="BG104" s="390">
        <v>0</v>
      </c>
      <c r="BH104" s="387">
        <v>0</v>
      </c>
      <c r="BI104" s="393"/>
      <c r="BJ104" s="393"/>
      <c r="BK104" s="393"/>
      <c r="BL104" s="393"/>
      <c r="BM104" s="393"/>
      <c r="BN104" s="393"/>
      <c r="BO104" s="394"/>
      <c r="BP104" s="377"/>
      <c r="BQ104" s="395">
        <f t="shared" si="24"/>
        <v>47759.4</v>
      </c>
      <c r="BR104" s="395">
        <f t="shared" si="25"/>
        <v>13470.6</v>
      </c>
      <c r="BS104" s="395">
        <f t="shared" si="26"/>
        <v>0</v>
      </c>
      <c r="BT104" s="395">
        <f t="shared" si="27"/>
        <v>0</v>
      </c>
      <c r="BU104" s="395">
        <f t="shared" si="28"/>
        <v>0</v>
      </c>
      <c r="BV104" s="395">
        <f t="shared" si="29"/>
        <v>74.62</v>
      </c>
      <c r="BW104" s="395">
        <f t="shared" si="30"/>
        <v>0</v>
      </c>
      <c r="BX104" s="395">
        <f t="shared" si="31"/>
        <v>0</v>
      </c>
      <c r="BY104" s="395">
        <f t="shared" si="32"/>
        <v>113.1</v>
      </c>
      <c r="BZ104" s="395">
        <f t="shared" si="33"/>
        <v>0</v>
      </c>
      <c r="CA104" s="395">
        <f t="shared" si="34"/>
        <v>672.75</v>
      </c>
      <c r="CB104" s="395">
        <f t="shared" si="35"/>
        <v>0</v>
      </c>
      <c r="CC104" s="399">
        <f t="shared" si="36"/>
        <v>62090.47</v>
      </c>
    </row>
    <row r="105" spans="1:81" ht="15" x14ac:dyDescent="0.25">
      <c r="A105" s="231">
        <v>3302186</v>
      </c>
      <c r="B105" s="231">
        <v>2186</v>
      </c>
      <c r="C105" s="231" t="s">
        <v>278</v>
      </c>
      <c r="D105" s="385">
        <v>0</v>
      </c>
      <c r="E105" s="385">
        <v>0</v>
      </c>
      <c r="F105" s="385">
        <v>0</v>
      </c>
      <c r="G105" s="385">
        <v>37</v>
      </c>
      <c r="H105" s="385">
        <v>0</v>
      </c>
      <c r="I105" s="386">
        <v>0</v>
      </c>
      <c r="J105" s="386">
        <v>37</v>
      </c>
      <c r="K105" s="385">
        <v>3</v>
      </c>
      <c r="L105" s="385">
        <v>0</v>
      </c>
      <c r="M105" s="386">
        <v>3</v>
      </c>
      <c r="N105" s="387">
        <v>0</v>
      </c>
      <c r="O105" s="388">
        <v>0</v>
      </c>
      <c r="P105" s="385">
        <v>555</v>
      </c>
      <c r="Q105" s="385">
        <v>0</v>
      </c>
      <c r="R105" s="388">
        <v>555</v>
      </c>
      <c r="S105" s="387">
        <v>0</v>
      </c>
      <c r="T105" s="385">
        <v>0</v>
      </c>
      <c r="U105" s="385">
        <v>45</v>
      </c>
      <c r="V105" s="385">
        <v>0</v>
      </c>
      <c r="W105" s="388">
        <v>45</v>
      </c>
      <c r="X105" s="385">
        <v>1</v>
      </c>
      <c r="Y105" s="387">
        <v>15</v>
      </c>
      <c r="Z105" s="389">
        <v>0</v>
      </c>
      <c r="AA105" s="385">
        <v>9</v>
      </c>
      <c r="AB105" s="387">
        <v>135</v>
      </c>
      <c r="AC105" s="389">
        <v>0</v>
      </c>
      <c r="AD105" s="385">
        <v>14</v>
      </c>
      <c r="AE105" s="387">
        <v>210</v>
      </c>
      <c r="AF105" s="389">
        <v>30</v>
      </c>
      <c r="AG105" s="390">
        <v>0</v>
      </c>
      <c r="AH105" s="391">
        <v>0</v>
      </c>
      <c r="AI105" s="392">
        <v>0</v>
      </c>
      <c r="AJ105" s="390">
        <v>3</v>
      </c>
      <c r="AK105" s="391">
        <v>45</v>
      </c>
      <c r="AL105" s="392">
        <v>0</v>
      </c>
      <c r="AM105" s="385">
        <v>3</v>
      </c>
      <c r="AN105" s="387">
        <v>45</v>
      </c>
      <c r="AO105" s="392">
        <v>0</v>
      </c>
      <c r="AP105" s="392"/>
      <c r="AQ105" s="392"/>
      <c r="AR105" s="390">
        <f t="shared" si="23"/>
        <v>3</v>
      </c>
      <c r="AS105" s="391">
        <v>0</v>
      </c>
      <c r="AT105" s="385">
        <v>0</v>
      </c>
      <c r="AU105" s="392">
        <v>0</v>
      </c>
      <c r="AV105" s="387">
        <v>3</v>
      </c>
      <c r="AW105" s="387">
        <v>0</v>
      </c>
      <c r="AX105" s="390">
        <v>3</v>
      </c>
      <c r="AY105" s="390">
        <v>45</v>
      </c>
      <c r="AZ105" s="392">
        <v>0</v>
      </c>
      <c r="BA105" s="385">
        <v>3</v>
      </c>
      <c r="BB105" s="385">
        <v>45</v>
      </c>
      <c r="BC105" s="392">
        <v>0</v>
      </c>
      <c r="BD105" s="392"/>
      <c r="BE105" s="392"/>
      <c r="BF105" s="390">
        <v>0</v>
      </c>
      <c r="BG105" s="390">
        <v>0</v>
      </c>
      <c r="BH105" s="387">
        <v>0</v>
      </c>
      <c r="BI105" s="393"/>
      <c r="BJ105" s="393"/>
      <c r="BK105" s="393"/>
      <c r="BL105" s="393"/>
      <c r="BM105" s="393"/>
      <c r="BN105" s="393"/>
      <c r="BO105" s="394"/>
      <c r="BP105" s="377"/>
      <c r="BQ105" s="395">
        <f t="shared" si="24"/>
        <v>45310.200000000004</v>
      </c>
      <c r="BR105" s="395">
        <f t="shared" si="25"/>
        <v>3673.8</v>
      </c>
      <c r="BS105" s="395">
        <f t="shared" si="26"/>
        <v>0</v>
      </c>
      <c r="BT105" s="395">
        <f t="shared" si="27"/>
        <v>0</v>
      </c>
      <c r="BU105" s="395">
        <f t="shared" si="28"/>
        <v>0</v>
      </c>
      <c r="BV105" s="395">
        <f t="shared" si="29"/>
        <v>223.86</v>
      </c>
      <c r="BW105" s="395">
        <f t="shared" si="30"/>
        <v>0</v>
      </c>
      <c r="BX105" s="395">
        <f t="shared" si="31"/>
        <v>118.95</v>
      </c>
      <c r="BY105" s="395">
        <f t="shared" si="32"/>
        <v>508.95</v>
      </c>
      <c r="BZ105" s="395">
        <f t="shared" si="33"/>
        <v>249.6</v>
      </c>
      <c r="CA105" s="395">
        <f t="shared" si="34"/>
        <v>672.75</v>
      </c>
      <c r="CB105" s="395">
        <f t="shared" si="35"/>
        <v>0</v>
      </c>
      <c r="CC105" s="399">
        <f t="shared" si="36"/>
        <v>50758.11</v>
      </c>
    </row>
    <row r="106" spans="1:81" ht="15" x14ac:dyDescent="0.25">
      <c r="A106" s="231">
        <v>3302187</v>
      </c>
      <c r="B106" s="231">
        <v>2187</v>
      </c>
      <c r="C106" s="231" t="s">
        <v>279</v>
      </c>
      <c r="D106" s="385">
        <v>0</v>
      </c>
      <c r="E106" s="385">
        <v>0</v>
      </c>
      <c r="F106" s="385">
        <v>0</v>
      </c>
      <c r="G106" s="385">
        <v>33</v>
      </c>
      <c r="H106" s="385">
        <v>0</v>
      </c>
      <c r="I106" s="386">
        <v>0</v>
      </c>
      <c r="J106" s="386">
        <v>33</v>
      </c>
      <c r="K106" s="385">
        <v>5</v>
      </c>
      <c r="L106" s="385">
        <v>0</v>
      </c>
      <c r="M106" s="386">
        <v>5</v>
      </c>
      <c r="N106" s="387">
        <v>0</v>
      </c>
      <c r="O106" s="388">
        <v>0</v>
      </c>
      <c r="P106" s="385">
        <v>495</v>
      </c>
      <c r="Q106" s="385">
        <v>0</v>
      </c>
      <c r="R106" s="388">
        <v>495</v>
      </c>
      <c r="S106" s="387">
        <v>0</v>
      </c>
      <c r="T106" s="385">
        <v>0</v>
      </c>
      <c r="U106" s="385">
        <v>75</v>
      </c>
      <c r="V106" s="385">
        <v>0</v>
      </c>
      <c r="W106" s="388">
        <v>75</v>
      </c>
      <c r="X106" s="385">
        <v>8</v>
      </c>
      <c r="Y106" s="387">
        <v>120</v>
      </c>
      <c r="Z106" s="389">
        <v>0</v>
      </c>
      <c r="AA106" s="385">
        <v>4</v>
      </c>
      <c r="AB106" s="387">
        <v>60</v>
      </c>
      <c r="AC106" s="389">
        <v>30</v>
      </c>
      <c r="AD106" s="385">
        <v>7</v>
      </c>
      <c r="AE106" s="387">
        <v>105</v>
      </c>
      <c r="AF106" s="389">
        <v>15</v>
      </c>
      <c r="AG106" s="390">
        <v>0</v>
      </c>
      <c r="AH106" s="391">
        <v>0</v>
      </c>
      <c r="AI106" s="392">
        <v>0</v>
      </c>
      <c r="AJ106" s="390">
        <v>13</v>
      </c>
      <c r="AK106" s="391">
        <v>195</v>
      </c>
      <c r="AL106" s="392">
        <v>15</v>
      </c>
      <c r="AM106" s="385">
        <v>13</v>
      </c>
      <c r="AN106" s="387">
        <v>195</v>
      </c>
      <c r="AO106" s="392">
        <v>15</v>
      </c>
      <c r="AP106" s="392"/>
      <c r="AQ106" s="392"/>
      <c r="AR106" s="390">
        <f t="shared" si="23"/>
        <v>13</v>
      </c>
      <c r="AS106" s="391">
        <v>0</v>
      </c>
      <c r="AT106" s="385">
        <v>0</v>
      </c>
      <c r="AU106" s="392">
        <v>0</v>
      </c>
      <c r="AV106" s="387">
        <v>0</v>
      </c>
      <c r="AW106" s="387">
        <v>0</v>
      </c>
      <c r="AX106" s="390">
        <v>0</v>
      </c>
      <c r="AY106" s="390">
        <v>0</v>
      </c>
      <c r="AZ106" s="392">
        <v>0</v>
      </c>
      <c r="BA106" s="385">
        <v>0</v>
      </c>
      <c r="BB106" s="385">
        <v>0</v>
      </c>
      <c r="BC106" s="392">
        <v>0</v>
      </c>
      <c r="BD106" s="392"/>
      <c r="BE106" s="392"/>
      <c r="BF106" s="390">
        <v>0</v>
      </c>
      <c r="BG106" s="390">
        <v>0</v>
      </c>
      <c r="BH106" s="387">
        <v>0</v>
      </c>
      <c r="BI106" s="393"/>
      <c r="BJ106" s="393"/>
      <c r="BK106" s="393"/>
      <c r="BL106" s="393"/>
      <c r="BM106" s="393"/>
      <c r="BN106" s="393"/>
      <c r="BO106" s="394"/>
      <c r="BP106" s="377"/>
      <c r="BQ106" s="395">
        <f t="shared" si="24"/>
        <v>40411.800000000003</v>
      </c>
      <c r="BR106" s="395">
        <f t="shared" si="25"/>
        <v>6123</v>
      </c>
      <c r="BS106" s="395">
        <f t="shared" si="26"/>
        <v>0</v>
      </c>
      <c r="BT106" s="395">
        <f t="shared" si="27"/>
        <v>0</v>
      </c>
      <c r="BU106" s="395">
        <f t="shared" si="28"/>
        <v>0</v>
      </c>
      <c r="BV106" s="395">
        <f t="shared" si="29"/>
        <v>0</v>
      </c>
      <c r="BW106" s="395">
        <f t="shared" si="30"/>
        <v>0</v>
      </c>
      <c r="BX106" s="395">
        <f t="shared" si="31"/>
        <v>951.6</v>
      </c>
      <c r="BY106" s="395">
        <f t="shared" si="32"/>
        <v>339.29999999999995</v>
      </c>
      <c r="BZ106" s="395">
        <f t="shared" si="33"/>
        <v>124.8</v>
      </c>
      <c r="CA106" s="395">
        <f t="shared" si="34"/>
        <v>2915.25</v>
      </c>
      <c r="CB106" s="395">
        <f t="shared" si="35"/>
        <v>0</v>
      </c>
      <c r="CC106" s="399">
        <f t="shared" si="36"/>
        <v>50865.750000000007</v>
      </c>
    </row>
    <row r="107" spans="1:81" ht="15" x14ac:dyDescent="0.25">
      <c r="A107" s="231">
        <v>3302188</v>
      </c>
      <c r="B107" s="231">
        <v>2188</v>
      </c>
      <c r="C107" s="231" t="s">
        <v>280</v>
      </c>
      <c r="D107" s="385">
        <v>0</v>
      </c>
      <c r="E107" s="385">
        <v>0</v>
      </c>
      <c r="F107" s="385">
        <v>0</v>
      </c>
      <c r="G107" s="385">
        <v>19</v>
      </c>
      <c r="H107" s="385">
        <v>0</v>
      </c>
      <c r="I107" s="386">
        <v>0</v>
      </c>
      <c r="J107" s="386">
        <v>19</v>
      </c>
      <c r="K107" s="385">
        <v>8</v>
      </c>
      <c r="L107" s="385">
        <v>0</v>
      </c>
      <c r="M107" s="386">
        <v>8</v>
      </c>
      <c r="N107" s="387">
        <v>0</v>
      </c>
      <c r="O107" s="388">
        <v>0</v>
      </c>
      <c r="P107" s="385">
        <v>285</v>
      </c>
      <c r="Q107" s="385">
        <v>0</v>
      </c>
      <c r="R107" s="388">
        <v>285</v>
      </c>
      <c r="S107" s="387">
        <v>0</v>
      </c>
      <c r="T107" s="385">
        <v>0</v>
      </c>
      <c r="U107" s="385">
        <v>120</v>
      </c>
      <c r="V107" s="385">
        <v>0</v>
      </c>
      <c r="W107" s="388">
        <v>120</v>
      </c>
      <c r="X107" s="385">
        <v>0</v>
      </c>
      <c r="Y107" s="387">
        <v>0</v>
      </c>
      <c r="Z107" s="389">
        <v>0</v>
      </c>
      <c r="AA107" s="385">
        <v>0</v>
      </c>
      <c r="AB107" s="387">
        <v>0</v>
      </c>
      <c r="AC107" s="389">
        <v>0</v>
      </c>
      <c r="AD107" s="385">
        <v>1</v>
      </c>
      <c r="AE107" s="387">
        <v>15</v>
      </c>
      <c r="AF107" s="389">
        <v>0</v>
      </c>
      <c r="AG107" s="390">
        <v>0</v>
      </c>
      <c r="AH107" s="391">
        <v>0</v>
      </c>
      <c r="AI107" s="392">
        <v>0</v>
      </c>
      <c r="AJ107" s="390">
        <v>7</v>
      </c>
      <c r="AK107" s="391">
        <v>105</v>
      </c>
      <c r="AL107" s="392">
        <v>30</v>
      </c>
      <c r="AM107" s="385">
        <v>7</v>
      </c>
      <c r="AN107" s="387">
        <v>105</v>
      </c>
      <c r="AO107" s="392">
        <v>30</v>
      </c>
      <c r="AP107" s="392"/>
      <c r="AQ107" s="392"/>
      <c r="AR107" s="390">
        <f t="shared" si="23"/>
        <v>7</v>
      </c>
      <c r="AS107" s="391">
        <v>0</v>
      </c>
      <c r="AT107" s="385">
        <v>0</v>
      </c>
      <c r="AU107" s="392">
        <v>0</v>
      </c>
      <c r="AV107" s="387">
        <v>5</v>
      </c>
      <c r="AW107" s="387">
        <v>2</v>
      </c>
      <c r="AX107" s="390">
        <v>7</v>
      </c>
      <c r="AY107" s="390">
        <v>105</v>
      </c>
      <c r="AZ107" s="392">
        <v>30</v>
      </c>
      <c r="BA107" s="385">
        <v>7</v>
      </c>
      <c r="BB107" s="385">
        <v>105</v>
      </c>
      <c r="BC107" s="392">
        <v>30</v>
      </c>
      <c r="BD107" s="392"/>
      <c r="BE107" s="392"/>
      <c r="BF107" s="390">
        <v>0</v>
      </c>
      <c r="BG107" s="390">
        <v>0</v>
      </c>
      <c r="BH107" s="387">
        <v>0</v>
      </c>
      <c r="BI107" s="393"/>
      <c r="BJ107" s="393">
        <v>90</v>
      </c>
      <c r="BK107" s="393">
        <v>90</v>
      </c>
      <c r="BL107" s="393"/>
      <c r="BM107" s="393"/>
      <c r="BN107" s="393"/>
      <c r="BO107" s="394"/>
      <c r="BP107" s="377"/>
      <c r="BQ107" s="395">
        <f t="shared" si="24"/>
        <v>23267.4</v>
      </c>
      <c r="BR107" s="395">
        <f t="shared" si="25"/>
        <v>10362.000000000002</v>
      </c>
      <c r="BS107" s="395">
        <f t="shared" si="26"/>
        <v>0</v>
      </c>
      <c r="BT107" s="395">
        <f t="shared" si="27"/>
        <v>0</v>
      </c>
      <c r="BU107" s="395">
        <f t="shared" si="28"/>
        <v>0</v>
      </c>
      <c r="BV107" s="395">
        <f t="shared" si="29"/>
        <v>373.1</v>
      </c>
      <c r="BW107" s="395">
        <f t="shared" si="30"/>
        <v>372.84</v>
      </c>
      <c r="BX107" s="395">
        <f t="shared" si="31"/>
        <v>0</v>
      </c>
      <c r="BY107" s="395">
        <f t="shared" si="32"/>
        <v>0</v>
      </c>
      <c r="BZ107" s="395">
        <f t="shared" si="33"/>
        <v>15.6</v>
      </c>
      <c r="CA107" s="395">
        <f t="shared" si="34"/>
        <v>1659.7499999999998</v>
      </c>
      <c r="CB107" s="395">
        <f t="shared" si="35"/>
        <v>0</v>
      </c>
      <c r="CC107" s="399">
        <f t="shared" si="36"/>
        <v>36050.689999999995</v>
      </c>
    </row>
    <row r="108" spans="1:81" ht="15" x14ac:dyDescent="0.25">
      <c r="A108" s="231">
        <v>3302189</v>
      </c>
      <c r="B108" s="231">
        <v>2189</v>
      </c>
      <c r="C108" s="231" t="s">
        <v>281</v>
      </c>
      <c r="D108" s="385">
        <v>0</v>
      </c>
      <c r="E108" s="385">
        <v>0</v>
      </c>
      <c r="F108" s="385">
        <v>0</v>
      </c>
      <c r="G108" s="385">
        <v>17</v>
      </c>
      <c r="H108" s="385">
        <v>0</v>
      </c>
      <c r="I108" s="386">
        <v>0</v>
      </c>
      <c r="J108" s="386">
        <v>17</v>
      </c>
      <c r="K108" s="385">
        <v>0</v>
      </c>
      <c r="L108" s="385">
        <v>0</v>
      </c>
      <c r="M108" s="386">
        <v>0</v>
      </c>
      <c r="N108" s="387">
        <v>0</v>
      </c>
      <c r="O108" s="388">
        <v>0</v>
      </c>
      <c r="P108" s="385">
        <v>255</v>
      </c>
      <c r="Q108" s="385">
        <v>0</v>
      </c>
      <c r="R108" s="388">
        <v>255</v>
      </c>
      <c r="S108" s="387">
        <v>0</v>
      </c>
      <c r="T108" s="385">
        <v>0</v>
      </c>
      <c r="U108" s="385">
        <v>0</v>
      </c>
      <c r="V108" s="385">
        <v>0</v>
      </c>
      <c r="W108" s="388">
        <v>0</v>
      </c>
      <c r="X108" s="385">
        <v>5</v>
      </c>
      <c r="Y108" s="387">
        <v>75</v>
      </c>
      <c r="Z108" s="389">
        <v>0</v>
      </c>
      <c r="AA108" s="385">
        <v>9</v>
      </c>
      <c r="AB108" s="387">
        <v>135</v>
      </c>
      <c r="AC108" s="389">
        <v>0</v>
      </c>
      <c r="AD108" s="385">
        <v>2</v>
      </c>
      <c r="AE108" s="387">
        <v>30</v>
      </c>
      <c r="AF108" s="389">
        <v>0</v>
      </c>
      <c r="AG108" s="390">
        <v>0</v>
      </c>
      <c r="AH108" s="391">
        <v>0</v>
      </c>
      <c r="AI108" s="392">
        <v>0</v>
      </c>
      <c r="AJ108" s="390">
        <v>8</v>
      </c>
      <c r="AK108" s="391">
        <v>120</v>
      </c>
      <c r="AL108" s="392">
        <v>0</v>
      </c>
      <c r="AM108" s="385">
        <v>8</v>
      </c>
      <c r="AN108" s="387">
        <v>120</v>
      </c>
      <c r="AO108" s="392">
        <v>0</v>
      </c>
      <c r="AP108" s="392"/>
      <c r="AQ108" s="392"/>
      <c r="AR108" s="390">
        <f t="shared" si="23"/>
        <v>8</v>
      </c>
      <c r="AS108" s="391">
        <v>0</v>
      </c>
      <c r="AT108" s="385">
        <v>0</v>
      </c>
      <c r="AU108" s="392">
        <v>0</v>
      </c>
      <c r="AV108" s="387">
        <v>8</v>
      </c>
      <c r="AW108" s="387">
        <v>0</v>
      </c>
      <c r="AX108" s="390">
        <v>8</v>
      </c>
      <c r="AY108" s="390">
        <v>120</v>
      </c>
      <c r="AZ108" s="392">
        <v>0</v>
      </c>
      <c r="BA108" s="385">
        <v>8</v>
      </c>
      <c r="BB108" s="385">
        <v>120</v>
      </c>
      <c r="BC108" s="392">
        <v>0</v>
      </c>
      <c r="BD108" s="392"/>
      <c r="BE108" s="392"/>
      <c r="BF108" s="390">
        <v>0</v>
      </c>
      <c r="BG108" s="390">
        <v>0</v>
      </c>
      <c r="BH108" s="387">
        <v>0</v>
      </c>
      <c r="BI108" s="393"/>
      <c r="BJ108" s="393"/>
      <c r="BK108" s="393"/>
      <c r="BL108" s="393"/>
      <c r="BM108" s="393"/>
      <c r="BN108" s="393"/>
      <c r="BO108" s="394"/>
      <c r="BP108" s="377"/>
      <c r="BQ108" s="395">
        <f t="shared" si="24"/>
        <v>20818.2</v>
      </c>
      <c r="BR108" s="395">
        <f t="shared" si="25"/>
        <v>0</v>
      </c>
      <c r="BS108" s="395">
        <f t="shared" si="26"/>
        <v>0</v>
      </c>
      <c r="BT108" s="395">
        <f t="shared" si="27"/>
        <v>0</v>
      </c>
      <c r="BU108" s="395">
        <f t="shared" si="28"/>
        <v>0</v>
      </c>
      <c r="BV108" s="395">
        <f t="shared" si="29"/>
        <v>596.96</v>
      </c>
      <c r="BW108" s="395">
        <f t="shared" si="30"/>
        <v>0</v>
      </c>
      <c r="BX108" s="395">
        <f t="shared" si="31"/>
        <v>594.75</v>
      </c>
      <c r="BY108" s="395">
        <f t="shared" si="32"/>
        <v>508.95</v>
      </c>
      <c r="BZ108" s="395">
        <f t="shared" si="33"/>
        <v>31.2</v>
      </c>
      <c r="CA108" s="395">
        <f t="shared" si="34"/>
        <v>1793.9999999999998</v>
      </c>
      <c r="CB108" s="395">
        <f t="shared" si="35"/>
        <v>0</v>
      </c>
      <c r="CC108" s="399">
        <f t="shared" si="36"/>
        <v>24344.06</v>
      </c>
    </row>
    <row r="109" spans="1:81" ht="15" x14ac:dyDescent="0.25">
      <c r="A109" s="231">
        <v>3302191</v>
      </c>
      <c r="B109" s="231">
        <v>2191</v>
      </c>
      <c r="C109" s="231" t="s">
        <v>282</v>
      </c>
      <c r="D109" s="385">
        <v>0</v>
      </c>
      <c r="E109" s="385">
        <v>0</v>
      </c>
      <c r="F109" s="385">
        <v>0</v>
      </c>
      <c r="G109" s="385">
        <v>15</v>
      </c>
      <c r="H109" s="385">
        <v>1</v>
      </c>
      <c r="I109" s="386">
        <v>0</v>
      </c>
      <c r="J109" s="386">
        <v>16</v>
      </c>
      <c r="K109" s="385">
        <v>2</v>
      </c>
      <c r="L109" s="385">
        <v>0</v>
      </c>
      <c r="M109" s="386">
        <v>2</v>
      </c>
      <c r="N109" s="387">
        <v>0</v>
      </c>
      <c r="O109" s="388">
        <v>0</v>
      </c>
      <c r="P109" s="385">
        <v>225</v>
      </c>
      <c r="Q109" s="385">
        <v>15</v>
      </c>
      <c r="R109" s="388">
        <v>240</v>
      </c>
      <c r="S109" s="387">
        <v>0</v>
      </c>
      <c r="T109" s="385">
        <v>0</v>
      </c>
      <c r="U109" s="385">
        <v>30</v>
      </c>
      <c r="V109" s="385">
        <v>0</v>
      </c>
      <c r="W109" s="388">
        <v>30</v>
      </c>
      <c r="X109" s="385">
        <v>5</v>
      </c>
      <c r="Y109" s="387">
        <v>75</v>
      </c>
      <c r="Z109" s="389">
        <v>0</v>
      </c>
      <c r="AA109" s="385">
        <v>0</v>
      </c>
      <c r="AB109" s="387">
        <v>0</v>
      </c>
      <c r="AC109" s="389">
        <v>0</v>
      </c>
      <c r="AD109" s="385">
        <v>10</v>
      </c>
      <c r="AE109" s="387">
        <v>150</v>
      </c>
      <c r="AF109" s="389">
        <v>30</v>
      </c>
      <c r="AG109" s="390">
        <v>0</v>
      </c>
      <c r="AH109" s="391">
        <v>0</v>
      </c>
      <c r="AI109" s="392">
        <v>0</v>
      </c>
      <c r="AJ109" s="390">
        <v>3</v>
      </c>
      <c r="AK109" s="391">
        <v>45</v>
      </c>
      <c r="AL109" s="392">
        <v>0</v>
      </c>
      <c r="AM109" s="385">
        <v>3</v>
      </c>
      <c r="AN109" s="387">
        <v>45</v>
      </c>
      <c r="AO109" s="392">
        <v>0</v>
      </c>
      <c r="AP109" s="392"/>
      <c r="AQ109" s="392"/>
      <c r="AR109" s="390">
        <f t="shared" si="23"/>
        <v>3</v>
      </c>
      <c r="AS109" s="391">
        <v>0</v>
      </c>
      <c r="AT109" s="385">
        <v>0</v>
      </c>
      <c r="AU109" s="392">
        <v>0</v>
      </c>
      <c r="AV109" s="387">
        <v>1</v>
      </c>
      <c r="AW109" s="387">
        <v>0</v>
      </c>
      <c r="AX109" s="390">
        <v>1</v>
      </c>
      <c r="AY109" s="390">
        <v>15</v>
      </c>
      <c r="AZ109" s="392">
        <v>0</v>
      </c>
      <c r="BA109" s="385">
        <v>1</v>
      </c>
      <c r="BB109" s="385">
        <v>15</v>
      </c>
      <c r="BC109" s="392">
        <v>0</v>
      </c>
      <c r="BD109" s="392"/>
      <c r="BE109" s="392"/>
      <c r="BF109" s="390">
        <v>0</v>
      </c>
      <c r="BG109" s="390">
        <v>0</v>
      </c>
      <c r="BH109" s="387">
        <v>0</v>
      </c>
      <c r="BI109" s="393"/>
      <c r="BJ109" s="393"/>
      <c r="BK109" s="393"/>
      <c r="BL109" s="393"/>
      <c r="BM109" s="393"/>
      <c r="BN109" s="393"/>
      <c r="BO109" s="394"/>
      <c r="BP109" s="377"/>
      <c r="BQ109" s="395">
        <f t="shared" si="24"/>
        <v>19593.600000000002</v>
      </c>
      <c r="BR109" s="395">
        <f t="shared" si="25"/>
        <v>2449.2000000000003</v>
      </c>
      <c r="BS109" s="395">
        <f t="shared" si="26"/>
        <v>0</v>
      </c>
      <c r="BT109" s="395">
        <f t="shared" si="27"/>
        <v>0</v>
      </c>
      <c r="BU109" s="395">
        <f t="shared" si="28"/>
        <v>0</v>
      </c>
      <c r="BV109" s="395">
        <f t="shared" si="29"/>
        <v>74.62</v>
      </c>
      <c r="BW109" s="395">
        <f t="shared" si="30"/>
        <v>0</v>
      </c>
      <c r="BX109" s="395">
        <f t="shared" si="31"/>
        <v>594.75</v>
      </c>
      <c r="BY109" s="395">
        <f t="shared" si="32"/>
        <v>0</v>
      </c>
      <c r="BZ109" s="395">
        <f t="shared" si="33"/>
        <v>187.20000000000002</v>
      </c>
      <c r="CA109" s="395">
        <f t="shared" si="34"/>
        <v>672.75</v>
      </c>
      <c r="CB109" s="395">
        <f t="shared" si="35"/>
        <v>0</v>
      </c>
      <c r="CC109" s="399">
        <f t="shared" si="36"/>
        <v>23572.120000000003</v>
      </c>
    </row>
    <row r="110" spans="1:81" ht="15" x14ac:dyDescent="0.25">
      <c r="A110" s="231">
        <v>3302194</v>
      </c>
      <c r="B110" s="231">
        <v>2194</v>
      </c>
      <c r="C110" s="231" t="s">
        <v>283</v>
      </c>
      <c r="D110" s="385">
        <v>0</v>
      </c>
      <c r="E110" s="385">
        <v>0</v>
      </c>
      <c r="F110" s="385">
        <v>0</v>
      </c>
      <c r="G110" s="385">
        <v>37</v>
      </c>
      <c r="H110" s="385">
        <v>0</v>
      </c>
      <c r="I110" s="386">
        <v>0</v>
      </c>
      <c r="J110" s="386">
        <v>37</v>
      </c>
      <c r="K110" s="385">
        <v>0</v>
      </c>
      <c r="L110" s="385">
        <v>0</v>
      </c>
      <c r="M110" s="386">
        <v>0</v>
      </c>
      <c r="N110" s="387">
        <v>0</v>
      </c>
      <c r="O110" s="388">
        <v>0</v>
      </c>
      <c r="P110" s="385">
        <v>555</v>
      </c>
      <c r="Q110" s="385">
        <v>0</v>
      </c>
      <c r="R110" s="388">
        <v>555</v>
      </c>
      <c r="S110" s="387">
        <v>0</v>
      </c>
      <c r="T110" s="385">
        <v>0</v>
      </c>
      <c r="U110" s="385">
        <v>0</v>
      </c>
      <c r="V110" s="385">
        <v>0</v>
      </c>
      <c r="W110" s="388">
        <v>0</v>
      </c>
      <c r="X110" s="385">
        <v>2</v>
      </c>
      <c r="Y110" s="387">
        <v>30</v>
      </c>
      <c r="Z110" s="389">
        <v>0</v>
      </c>
      <c r="AA110" s="385">
        <v>1</v>
      </c>
      <c r="AB110" s="387">
        <v>15</v>
      </c>
      <c r="AC110" s="389">
        <v>0</v>
      </c>
      <c r="AD110" s="385">
        <v>16</v>
      </c>
      <c r="AE110" s="387">
        <v>240</v>
      </c>
      <c r="AF110" s="389">
        <v>0</v>
      </c>
      <c r="AG110" s="390">
        <v>0</v>
      </c>
      <c r="AH110" s="391">
        <v>0</v>
      </c>
      <c r="AI110" s="392">
        <v>0</v>
      </c>
      <c r="AJ110" s="390">
        <v>9</v>
      </c>
      <c r="AK110" s="391">
        <v>135</v>
      </c>
      <c r="AL110" s="392">
        <v>0</v>
      </c>
      <c r="AM110" s="385">
        <v>9</v>
      </c>
      <c r="AN110" s="387">
        <v>135</v>
      </c>
      <c r="AO110" s="392">
        <v>0</v>
      </c>
      <c r="AP110" s="392"/>
      <c r="AQ110" s="392"/>
      <c r="AR110" s="390">
        <f t="shared" si="23"/>
        <v>9</v>
      </c>
      <c r="AS110" s="391">
        <v>0</v>
      </c>
      <c r="AT110" s="385">
        <v>0</v>
      </c>
      <c r="AU110" s="392">
        <v>0</v>
      </c>
      <c r="AV110" s="387">
        <v>9</v>
      </c>
      <c r="AW110" s="387">
        <v>0</v>
      </c>
      <c r="AX110" s="390">
        <v>9</v>
      </c>
      <c r="AY110" s="390">
        <v>135</v>
      </c>
      <c r="AZ110" s="392">
        <v>0</v>
      </c>
      <c r="BA110" s="385">
        <v>9</v>
      </c>
      <c r="BB110" s="385">
        <v>135</v>
      </c>
      <c r="BC110" s="392">
        <v>0</v>
      </c>
      <c r="BD110" s="392"/>
      <c r="BE110" s="392"/>
      <c r="BF110" s="390">
        <v>0</v>
      </c>
      <c r="BG110" s="390">
        <v>0</v>
      </c>
      <c r="BH110" s="387">
        <v>0</v>
      </c>
      <c r="BI110" s="393"/>
      <c r="BJ110" s="393"/>
      <c r="BK110" s="393"/>
      <c r="BL110" s="393"/>
      <c r="BM110" s="393"/>
      <c r="BN110" s="393"/>
      <c r="BO110" s="394"/>
      <c r="BP110" s="377"/>
      <c r="BQ110" s="395">
        <f t="shared" si="24"/>
        <v>45310.200000000004</v>
      </c>
      <c r="BR110" s="395">
        <f t="shared" si="25"/>
        <v>0</v>
      </c>
      <c r="BS110" s="395">
        <f t="shared" si="26"/>
        <v>0</v>
      </c>
      <c r="BT110" s="395">
        <f t="shared" si="27"/>
        <v>0</v>
      </c>
      <c r="BU110" s="395">
        <f t="shared" si="28"/>
        <v>0</v>
      </c>
      <c r="BV110" s="395">
        <f t="shared" si="29"/>
        <v>671.58</v>
      </c>
      <c r="BW110" s="395">
        <f t="shared" si="30"/>
        <v>0</v>
      </c>
      <c r="BX110" s="395">
        <f t="shared" si="31"/>
        <v>237.9</v>
      </c>
      <c r="BY110" s="395">
        <f t="shared" si="32"/>
        <v>56.55</v>
      </c>
      <c r="BZ110" s="395">
        <f t="shared" si="33"/>
        <v>249.6</v>
      </c>
      <c r="CA110" s="395">
        <f t="shared" si="34"/>
        <v>2018.2499999999998</v>
      </c>
      <c r="CB110" s="395">
        <f t="shared" si="35"/>
        <v>0</v>
      </c>
      <c r="CC110" s="399">
        <f t="shared" si="36"/>
        <v>48544.080000000009</v>
      </c>
    </row>
    <row r="111" spans="1:81" ht="15" x14ac:dyDescent="0.25">
      <c r="A111" s="231">
        <v>3302195</v>
      </c>
      <c r="B111" s="231">
        <v>2195</v>
      </c>
      <c r="C111" s="231" t="s">
        <v>284</v>
      </c>
      <c r="D111" s="385">
        <v>0</v>
      </c>
      <c r="E111" s="385">
        <v>8</v>
      </c>
      <c r="F111" s="385">
        <v>0</v>
      </c>
      <c r="G111" s="385">
        <v>32</v>
      </c>
      <c r="H111" s="385">
        <v>0</v>
      </c>
      <c r="I111" s="386">
        <v>8</v>
      </c>
      <c r="J111" s="386">
        <v>32</v>
      </c>
      <c r="K111" s="385">
        <v>0</v>
      </c>
      <c r="L111" s="385">
        <v>0</v>
      </c>
      <c r="M111" s="386">
        <v>0</v>
      </c>
      <c r="N111" s="387">
        <v>0</v>
      </c>
      <c r="O111" s="388">
        <v>108</v>
      </c>
      <c r="P111" s="385">
        <v>471</v>
      </c>
      <c r="Q111" s="385">
        <v>0</v>
      </c>
      <c r="R111" s="388">
        <v>471</v>
      </c>
      <c r="S111" s="387">
        <v>0</v>
      </c>
      <c r="T111" s="385">
        <v>108</v>
      </c>
      <c r="U111" s="385">
        <v>0</v>
      </c>
      <c r="V111" s="385">
        <v>0</v>
      </c>
      <c r="W111" s="388">
        <v>0</v>
      </c>
      <c r="X111" s="385">
        <v>12</v>
      </c>
      <c r="Y111" s="387">
        <v>174</v>
      </c>
      <c r="Z111" s="389">
        <v>0</v>
      </c>
      <c r="AA111" s="385">
        <v>14</v>
      </c>
      <c r="AB111" s="387">
        <v>204</v>
      </c>
      <c r="AC111" s="389">
        <v>0</v>
      </c>
      <c r="AD111" s="385">
        <v>7</v>
      </c>
      <c r="AE111" s="387">
        <v>96</v>
      </c>
      <c r="AF111" s="389">
        <v>0</v>
      </c>
      <c r="AG111" s="390">
        <v>1</v>
      </c>
      <c r="AH111" s="391">
        <v>15</v>
      </c>
      <c r="AI111" s="392">
        <v>0</v>
      </c>
      <c r="AJ111" s="390">
        <v>12</v>
      </c>
      <c r="AK111" s="391">
        <v>180</v>
      </c>
      <c r="AL111" s="392">
        <v>0</v>
      </c>
      <c r="AM111" s="385">
        <v>13</v>
      </c>
      <c r="AN111" s="387">
        <v>195</v>
      </c>
      <c r="AO111" s="392">
        <v>0</v>
      </c>
      <c r="AP111" s="392"/>
      <c r="AQ111" s="392"/>
      <c r="AR111" s="390">
        <f t="shared" si="23"/>
        <v>13</v>
      </c>
      <c r="AS111" s="391">
        <v>0</v>
      </c>
      <c r="AT111" s="385">
        <v>0</v>
      </c>
      <c r="AU111" s="392">
        <v>0</v>
      </c>
      <c r="AV111" s="387">
        <v>8</v>
      </c>
      <c r="AW111" s="387">
        <v>0</v>
      </c>
      <c r="AX111" s="390">
        <v>8</v>
      </c>
      <c r="AY111" s="390">
        <v>120</v>
      </c>
      <c r="AZ111" s="392">
        <v>0</v>
      </c>
      <c r="BA111" s="385">
        <v>8</v>
      </c>
      <c r="BB111" s="385">
        <v>120</v>
      </c>
      <c r="BC111" s="392">
        <v>0</v>
      </c>
      <c r="BD111" s="392"/>
      <c r="BE111" s="392"/>
      <c r="BF111" s="390">
        <v>0</v>
      </c>
      <c r="BG111" s="390">
        <v>0</v>
      </c>
      <c r="BH111" s="387">
        <v>0</v>
      </c>
      <c r="BI111" s="393"/>
      <c r="BJ111" s="393"/>
      <c r="BK111" s="393"/>
      <c r="BL111" s="393"/>
      <c r="BM111" s="393"/>
      <c r="BN111" s="393"/>
      <c r="BO111" s="394"/>
      <c r="BP111" s="377"/>
      <c r="BQ111" s="395">
        <f t="shared" si="24"/>
        <v>38452.44</v>
      </c>
      <c r="BR111" s="395">
        <f t="shared" si="25"/>
        <v>0</v>
      </c>
      <c r="BS111" s="395">
        <f t="shared" si="26"/>
        <v>12453.48</v>
      </c>
      <c r="BT111" s="395">
        <f t="shared" si="27"/>
        <v>0</v>
      </c>
      <c r="BU111" s="395">
        <f t="shared" si="28"/>
        <v>0</v>
      </c>
      <c r="BV111" s="395">
        <f t="shared" si="29"/>
        <v>596.96</v>
      </c>
      <c r="BW111" s="395">
        <f t="shared" si="30"/>
        <v>0</v>
      </c>
      <c r="BX111" s="395">
        <f t="shared" si="31"/>
        <v>1379.82</v>
      </c>
      <c r="BY111" s="395">
        <f t="shared" si="32"/>
        <v>769.07999999999993</v>
      </c>
      <c r="BZ111" s="395">
        <f t="shared" si="33"/>
        <v>99.84</v>
      </c>
      <c r="CA111" s="395">
        <f t="shared" si="34"/>
        <v>2915.25</v>
      </c>
      <c r="CB111" s="395">
        <f t="shared" si="35"/>
        <v>0</v>
      </c>
      <c r="CC111" s="399">
        <f t="shared" si="36"/>
        <v>56666.869999999995</v>
      </c>
    </row>
    <row r="112" spans="1:81" ht="15" x14ac:dyDescent="0.25">
      <c r="A112" s="231">
        <v>3302196</v>
      </c>
      <c r="B112" s="231">
        <v>2196</v>
      </c>
      <c r="C112" s="231" t="s">
        <v>285</v>
      </c>
      <c r="D112" s="385">
        <v>0</v>
      </c>
      <c r="E112" s="385">
        <v>0</v>
      </c>
      <c r="F112" s="385">
        <v>0</v>
      </c>
      <c r="G112" s="385">
        <v>19</v>
      </c>
      <c r="H112" s="385">
        <v>0</v>
      </c>
      <c r="I112" s="386">
        <v>0</v>
      </c>
      <c r="J112" s="386">
        <v>19</v>
      </c>
      <c r="K112" s="385">
        <v>0</v>
      </c>
      <c r="L112" s="385">
        <v>0</v>
      </c>
      <c r="M112" s="386">
        <v>0</v>
      </c>
      <c r="N112" s="387">
        <v>0</v>
      </c>
      <c r="O112" s="388">
        <v>0</v>
      </c>
      <c r="P112" s="385">
        <v>285</v>
      </c>
      <c r="Q112" s="385">
        <v>0</v>
      </c>
      <c r="R112" s="388">
        <v>285</v>
      </c>
      <c r="S112" s="387">
        <v>0</v>
      </c>
      <c r="T112" s="385">
        <v>0</v>
      </c>
      <c r="U112" s="385">
        <v>0</v>
      </c>
      <c r="V112" s="385">
        <v>0</v>
      </c>
      <c r="W112" s="388">
        <v>0</v>
      </c>
      <c r="X112" s="385">
        <v>7</v>
      </c>
      <c r="Y112" s="387">
        <v>105</v>
      </c>
      <c r="Z112" s="389">
        <v>0</v>
      </c>
      <c r="AA112" s="385">
        <v>8</v>
      </c>
      <c r="AB112" s="387">
        <v>120</v>
      </c>
      <c r="AC112" s="389">
        <v>0</v>
      </c>
      <c r="AD112" s="385">
        <v>3</v>
      </c>
      <c r="AE112" s="387">
        <v>45</v>
      </c>
      <c r="AF112" s="389">
        <v>0</v>
      </c>
      <c r="AG112" s="390">
        <v>0</v>
      </c>
      <c r="AH112" s="391">
        <v>0</v>
      </c>
      <c r="AI112" s="392">
        <v>0</v>
      </c>
      <c r="AJ112" s="390">
        <v>3</v>
      </c>
      <c r="AK112" s="391">
        <v>45</v>
      </c>
      <c r="AL112" s="392">
        <v>0</v>
      </c>
      <c r="AM112" s="385">
        <v>3</v>
      </c>
      <c r="AN112" s="387">
        <v>45</v>
      </c>
      <c r="AO112" s="392">
        <v>0</v>
      </c>
      <c r="AP112" s="392"/>
      <c r="AQ112" s="392"/>
      <c r="AR112" s="390">
        <f t="shared" si="23"/>
        <v>3</v>
      </c>
      <c r="AS112" s="391">
        <v>0</v>
      </c>
      <c r="AT112" s="385">
        <v>0</v>
      </c>
      <c r="AU112" s="392">
        <v>0</v>
      </c>
      <c r="AV112" s="387">
        <v>3</v>
      </c>
      <c r="AW112" s="387">
        <v>0</v>
      </c>
      <c r="AX112" s="390">
        <v>3</v>
      </c>
      <c r="AY112" s="390">
        <v>45</v>
      </c>
      <c r="AZ112" s="392">
        <v>0</v>
      </c>
      <c r="BA112" s="385">
        <v>3</v>
      </c>
      <c r="BB112" s="385">
        <v>45</v>
      </c>
      <c r="BC112" s="392">
        <v>0</v>
      </c>
      <c r="BD112" s="392"/>
      <c r="BE112" s="392"/>
      <c r="BF112" s="390">
        <v>0</v>
      </c>
      <c r="BG112" s="390">
        <v>0</v>
      </c>
      <c r="BH112" s="387">
        <v>0</v>
      </c>
      <c r="BI112" s="393"/>
      <c r="BJ112" s="393"/>
      <c r="BK112" s="393"/>
      <c r="BL112" s="393"/>
      <c r="BM112" s="393"/>
      <c r="BN112" s="393"/>
      <c r="BO112" s="394"/>
      <c r="BP112" s="377"/>
      <c r="BQ112" s="395">
        <f t="shared" si="24"/>
        <v>23267.4</v>
      </c>
      <c r="BR112" s="395">
        <f t="shared" si="25"/>
        <v>0</v>
      </c>
      <c r="BS112" s="395">
        <f t="shared" si="26"/>
        <v>0</v>
      </c>
      <c r="BT112" s="395">
        <f t="shared" si="27"/>
        <v>0</v>
      </c>
      <c r="BU112" s="395">
        <f t="shared" si="28"/>
        <v>0</v>
      </c>
      <c r="BV112" s="395">
        <f t="shared" si="29"/>
        <v>223.86</v>
      </c>
      <c r="BW112" s="395">
        <f t="shared" si="30"/>
        <v>0</v>
      </c>
      <c r="BX112" s="395">
        <f t="shared" si="31"/>
        <v>832.65</v>
      </c>
      <c r="BY112" s="395">
        <f t="shared" si="32"/>
        <v>452.4</v>
      </c>
      <c r="BZ112" s="395">
        <f t="shared" si="33"/>
        <v>46.800000000000004</v>
      </c>
      <c r="CA112" s="395">
        <f t="shared" si="34"/>
        <v>672.75</v>
      </c>
      <c r="CB112" s="395">
        <f t="shared" si="35"/>
        <v>0</v>
      </c>
      <c r="CC112" s="399">
        <f t="shared" si="36"/>
        <v>25495.860000000004</v>
      </c>
    </row>
    <row r="113" spans="1:81" ht="15" x14ac:dyDescent="0.25">
      <c r="A113" s="231">
        <v>3302204</v>
      </c>
      <c r="B113" s="231">
        <v>2204</v>
      </c>
      <c r="C113" s="231" t="s">
        <v>286</v>
      </c>
      <c r="D113" s="385">
        <v>0</v>
      </c>
      <c r="E113" s="385">
        <v>0</v>
      </c>
      <c r="F113" s="385">
        <v>0</v>
      </c>
      <c r="G113" s="385">
        <v>12</v>
      </c>
      <c r="H113" s="385">
        <v>0</v>
      </c>
      <c r="I113" s="386">
        <v>0</v>
      </c>
      <c r="J113" s="386">
        <v>12</v>
      </c>
      <c r="K113" s="385">
        <v>3</v>
      </c>
      <c r="L113" s="385">
        <v>0</v>
      </c>
      <c r="M113" s="386">
        <v>3</v>
      </c>
      <c r="N113" s="387">
        <v>0</v>
      </c>
      <c r="O113" s="388">
        <v>0</v>
      </c>
      <c r="P113" s="385">
        <v>180</v>
      </c>
      <c r="Q113" s="385">
        <v>0</v>
      </c>
      <c r="R113" s="388">
        <v>180</v>
      </c>
      <c r="S113" s="387">
        <v>0</v>
      </c>
      <c r="T113" s="385">
        <v>0</v>
      </c>
      <c r="U113" s="385">
        <v>45</v>
      </c>
      <c r="V113" s="385">
        <v>0</v>
      </c>
      <c r="W113" s="388">
        <v>45</v>
      </c>
      <c r="X113" s="385">
        <v>5</v>
      </c>
      <c r="Y113" s="387">
        <v>75</v>
      </c>
      <c r="Z113" s="389">
        <v>30</v>
      </c>
      <c r="AA113" s="385">
        <v>2</v>
      </c>
      <c r="AB113" s="387">
        <v>30</v>
      </c>
      <c r="AC113" s="389">
        <v>0</v>
      </c>
      <c r="AD113" s="385">
        <v>0</v>
      </c>
      <c r="AE113" s="387">
        <v>0</v>
      </c>
      <c r="AF113" s="389">
        <v>0</v>
      </c>
      <c r="AG113" s="390">
        <v>0</v>
      </c>
      <c r="AH113" s="391">
        <v>0</v>
      </c>
      <c r="AI113" s="392">
        <v>0</v>
      </c>
      <c r="AJ113" s="390">
        <v>6</v>
      </c>
      <c r="AK113" s="391">
        <v>90</v>
      </c>
      <c r="AL113" s="392">
        <v>15</v>
      </c>
      <c r="AM113" s="385">
        <v>6</v>
      </c>
      <c r="AN113" s="387">
        <v>90</v>
      </c>
      <c r="AO113" s="392">
        <v>15</v>
      </c>
      <c r="AP113" s="392"/>
      <c r="AQ113" s="392"/>
      <c r="AR113" s="390">
        <f t="shared" si="23"/>
        <v>6</v>
      </c>
      <c r="AS113" s="391">
        <v>0</v>
      </c>
      <c r="AT113" s="385">
        <v>0</v>
      </c>
      <c r="AU113" s="392">
        <v>0</v>
      </c>
      <c r="AV113" s="387">
        <v>5</v>
      </c>
      <c r="AW113" s="387">
        <v>1</v>
      </c>
      <c r="AX113" s="390">
        <v>6</v>
      </c>
      <c r="AY113" s="390">
        <v>90</v>
      </c>
      <c r="AZ113" s="392">
        <v>15</v>
      </c>
      <c r="BA113" s="385">
        <v>6</v>
      </c>
      <c r="BB113" s="385">
        <v>90</v>
      </c>
      <c r="BC113" s="392">
        <v>15</v>
      </c>
      <c r="BD113" s="392"/>
      <c r="BE113" s="392"/>
      <c r="BF113" s="390">
        <v>0</v>
      </c>
      <c r="BG113" s="390">
        <v>0</v>
      </c>
      <c r="BH113" s="387">
        <v>0</v>
      </c>
      <c r="BI113" s="393"/>
      <c r="BJ113" s="393"/>
      <c r="BK113" s="393"/>
      <c r="BL113" s="393"/>
      <c r="BM113" s="393"/>
      <c r="BN113" s="393"/>
      <c r="BO113" s="394"/>
      <c r="BP113" s="377"/>
      <c r="BQ113" s="395">
        <f t="shared" si="24"/>
        <v>14695.2</v>
      </c>
      <c r="BR113" s="395">
        <f t="shared" si="25"/>
        <v>3673.8</v>
      </c>
      <c r="BS113" s="395">
        <f t="shared" si="26"/>
        <v>0</v>
      </c>
      <c r="BT113" s="395">
        <f t="shared" si="27"/>
        <v>0</v>
      </c>
      <c r="BU113" s="395">
        <f t="shared" si="28"/>
        <v>0</v>
      </c>
      <c r="BV113" s="395">
        <f t="shared" si="29"/>
        <v>373.1</v>
      </c>
      <c r="BW113" s="395">
        <f t="shared" si="30"/>
        <v>186.42</v>
      </c>
      <c r="BX113" s="395">
        <f t="shared" si="31"/>
        <v>832.65</v>
      </c>
      <c r="BY113" s="395">
        <f t="shared" si="32"/>
        <v>113.1</v>
      </c>
      <c r="BZ113" s="395">
        <f t="shared" si="33"/>
        <v>0</v>
      </c>
      <c r="CA113" s="395">
        <f t="shared" si="34"/>
        <v>1345.5</v>
      </c>
      <c r="CB113" s="395">
        <f t="shared" si="35"/>
        <v>0</v>
      </c>
      <c r="CC113" s="399">
        <f t="shared" si="36"/>
        <v>21219.769999999997</v>
      </c>
    </row>
    <row r="114" spans="1:81" ht="15" x14ac:dyDescent="0.25">
      <c r="A114" s="231">
        <v>3302170</v>
      </c>
      <c r="B114" s="231">
        <v>2170</v>
      </c>
      <c r="C114" s="231" t="s">
        <v>271</v>
      </c>
      <c r="D114" s="385">
        <v>0</v>
      </c>
      <c r="E114" s="385">
        <v>13</v>
      </c>
      <c r="F114" s="385">
        <v>0</v>
      </c>
      <c r="G114" s="385">
        <v>42</v>
      </c>
      <c r="H114" s="385">
        <v>0</v>
      </c>
      <c r="I114" s="386">
        <v>0</v>
      </c>
      <c r="J114" s="386">
        <v>42</v>
      </c>
      <c r="K114" s="385">
        <v>6</v>
      </c>
      <c r="L114" s="385">
        <v>0</v>
      </c>
      <c r="M114" s="386">
        <v>6</v>
      </c>
      <c r="N114" s="387">
        <v>0</v>
      </c>
      <c r="O114" s="388">
        <v>0</v>
      </c>
      <c r="P114" s="385">
        <v>630</v>
      </c>
      <c r="Q114" s="385">
        <v>0</v>
      </c>
      <c r="R114" s="388">
        <v>630</v>
      </c>
      <c r="S114" s="387">
        <v>0</v>
      </c>
      <c r="T114" s="385">
        <v>0</v>
      </c>
      <c r="U114" s="385">
        <v>90</v>
      </c>
      <c r="V114" s="385">
        <v>0</v>
      </c>
      <c r="W114" s="388">
        <v>90</v>
      </c>
      <c r="X114" s="385">
        <v>5</v>
      </c>
      <c r="Y114" s="387">
        <v>75</v>
      </c>
      <c r="Z114" s="389">
        <v>0</v>
      </c>
      <c r="AA114" s="385">
        <v>21</v>
      </c>
      <c r="AB114" s="387">
        <v>315</v>
      </c>
      <c r="AC114" s="389">
        <v>15</v>
      </c>
      <c r="AD114" s="385">
        <v>2</v>
      </c>
      <c r="AE114" s="387">
        <v>30</v>
      </c>
      <c r="AF114" s="389">
        <v>15</v>
      </c>
      <c r="AG114" s="390">
        <v>0</v>
      </c>
      <c r="AH114" s="391">
        <v>0</v>
      </c>
      <c r="AI114" s="392">
        <v>0</v>
      </c>
      <c r="AJ114" s="390">
        <v>20</v>
      </c>
      <c r="AK114" s="391">
        <v>300</v>
      </c>
      <c r="AL114" s="392">
        <v>15</v>
      </c>
      <c r="AM114" s="385">
        <v>20</v>
      </c>
      <c r="AN114" s="387">
        <v>300</v>
      </c>
      <c r="AO114" s="392">
        <v>15</v>
      </c>
      <c r="AP114" s="392"/>
      <c r="AQ114" s="392"/>
      <c r="AR114" s="390">
        <f t="shared" si="23"/>
        <v>20</v>
      </c>
      <c r="AS114" s="391">
        <v>0</v>
      </c>
      <c r="AT114" s="385">
        <v>0</v>
      </c>
      <c r="AU114" s="392">
        <v>0</v>
      </c>
      <c r="AV114" s="387">
        <v>19</v>
      </c>
      <c r="AW114" s="387">
        <v>1</v>
      </c>
      <c r="AX114" s="390">
        <v>20</v>
      </c>
      <c r="AY114" s="390">
        <v>300</v>
      </c>
      <c r="AZ114" s="392">
        <v>15</v>
      </c>
      <c r="BA114" s="385">
        <v>20</v>
      </c>
      <c r="BB114" s="385">
        <v>300</v>
      </c>
      <c r="BC114" s="392">
        <v>15</v>
      </c>
      <c r="BD114" s="392"/>
      <c r="BE114" s="392"/>
      <c r="BF114" s="390">
        <v>0</v>
      </c>
      <c r="BG114" s="390">
        <v>0</v>
      </c>
      <c r="BH114" s="387">
        <v>0</v>
      </c>
      <c r="BI114" s="393"/>
      <c r="BJ114" s="393"/>
      <c r="BK114" s="393"/>
      <c r="BL114" s="393"/>
      <c r="BM114" s="393"/>
      <c r="BN114" s="393"/>
      <c r="BO114" s="394"/>
      <c r="BP114" s="377"/>
      <c r="BQ114" s="395">
        <f t="shared" si="24"/>
        <v>51433.200000000004</v>
      </c>
      <c r="BR114" s="395">
        <f t="shared" si="25"/>
        <v>7347.6</v>
      </c>
      <c r="BS114" s="395">
        <f t="shared" si="26"/>
        <v>0</v>
      </c>
      <c r="BT114" s="395">
        <f t="shared" si="27"/>
        <v>0</v>
      </c>
      <c r="BU114" s="395">
        <f t="shared" si="28"/>
        <v>0</v>
      </c>
      <c r="BV114" s="395">
        <f t="shared" si="29"/>
        <v>1417.78</v>
      </c>
      <c r="BW114" s="395">
        <f t="shared" si="30"/>
        <v>186.42</v>
      </c>
      <c r="BX114" s="395">
        <f t="shared" si="31"/>
        <v>594.75</v>
      </c>
      <c r="BY114" s="395">
        <f t="shared" si="32"/>
        <v>1244.0999999999999</v>
      </c>
      <c r="BZ114" s="395">
        <f t="shared" si="33"/>
        <v>46.800000000000004</v>
      </c>
      <c r="CA114" s="395">
        <f t="shared" si="34"/>
        <v>4485</v>
      </c>
      <c r="CB114" s="395">
        <f t="shared" si="35"/>
        <v>0</v>
      </c>
      <c r="CC114" s="399">
        <f t="shared" si="36"/>
        <v>66755.649999999994</v>
      </c>
    </row>
    <row r="115" spans="1:81" ht="15" x14ac:dyDescent="0.25">
      <c r="A115" s="231">
        <v>3302212</v>
      </c>
      <c r="B115" s="231">
        <v>2212</v>
      </c>
      <c r="C115" s="231" t="s">
        <v>288</v>
      </c>
      <c r="D115" s="385">
        <v>0</v>
      </c>
      <c r="E115" s="385">
        <v>0</v>
      </c>
      <c r="F115" s="385">
        <v>0</v>
      </c>
      <c r="G115" s="385">
        <v>14</v>
      </c>
      <c r="H115" s="385">
        <v>0</v>
      </c>
      <c r="I115" s="386">
        <v>0</v>
      </c>
      <c r="J115" s="386">
        <v>14</v>
      </c>
      <c r="K115" s="385">
        <v>0</v>
      </c>
      <c r="L115" s="385">
        <v>0</v>
      </c>
      <c r="M115" s="386">
        <v>0</v>
      </c>
      <c r="N115" s="387">
        <v>0</v>
      </c>
      <c r="O115" s="388">
        <v>0</v>
      </c>
      <c r="P115" s="385">
        <v>210</v>
      </c>
      <c r="Q115" s="385">
        <v>0</v>
      </c>
      <c r="R115" s="388">
        <v>210</v>
      </c>
      <c r="S115" s="387">
        <v>0</v>
      </c>
      <c r="T115" s="385">
        <v>0</v>
      </c>
      <c r="U115" s="385">
        <v>0</v>
      </c>
      <c r="V115" s="385">
        <v>0</v>
      </c>
      <c r="W115" s="388">
        <v>0</v>
      </c>
      <c r="X115" s="385">
        <v>9</v>
      </c>
      <c r="Y115" s="387">
        <v>135</v>
      </c>
      <c r="Z115" s="389">
        <v>0</v>
      </c>
      <c r="AA115" s="385">
        <v>5</v>
      </c>
      <c r="AB115" s="387">
        <v>75</v>
      </c>
      <c r="AC115" s="389">
        <v>0</v>
      </c>
      <c r="AD115" s="385">
        <v>0</v>
      </c>
      <c r="AE115" s="387">
        <v>0</v>
      </c>
      <c r="AF115" s="389">
        <v>0</v>
      </c>
      <c r="AG115" s="390">
        <v>0</v>
      </c>
      <c r="AH115" s="391">
        <v>0</v>
      </c>
      <c r="AI115" s="392">
        <v>0</v>
      </c>
      <c r="AJ115" s="390">
        <v>0</v>
      </c>
      <c r="AK115" s="391">
        <v>0</v>
      </c>
      <c r="AL115" s="392">
        <v>0</v>
      </c>
      <c r="AM115" s="385">
        <v>0</v>
      </c>
      <c r="AN115" s="387">
        <v>0</v>
      </c>
      <c r="AO115" s="392">
        <v>0</v>
      </c>
      <c r="AP115" s="392"/>
      <c r="AQ115" s="392"/>
      <c r="AR115" s="390">
        <f t="shared" si="23"/>
        <v>0</v>
      </c>
      <c r="AS115" s="391">
        <v>0</v>
      </c>
      <c r="AT115" s="385">
        <v>0</v>
      </c>
      <c r="AU115" s="392">
        <v>0</v>
      </c>
      <c r="AV115" s="387">
        <v>0</v>
      </c>
      <c r="AW115" s="387">
        <v>0</v>
      </c>
      <c r="AX115" s="390">
        <v>0</v>
      </c>
      <c r="AY115" s="390">
        <v>0</v>
      </c>
      <c r="AZ115" s="392">
        <v>0</v>
      </c>
      <c r="BA115" s="385">
        <v>0</v>
      </c>
      <c r="BB115" s="385">
        <v>0</v>
      </c>
      <c r="BC115" s="392">
        <v>0</v>
      </c>
      <c r="BD115" s="392"/>
      <c r="BE115" s="392"/>
      <c r="BF115" s="390">
        <v>0</v>
      </c>
      <c r="BG115" s="390">
        <v>0</v>
      </c>
      <c r="BH115" s="387">
        <v>0</v>
      </c>
      <c r="BI115" s="393"/>
      <c r="BJ115" s="393"/>
      <c r="BK115" s="393"/>
      <c r="BL115" s="393"/>
      <c r="BM115" s="393"/>
      <c r="BN115" s="393"/>
      <c r="BO115" s="394"/>
      <c r="BP115" s="377"/>
      <c r="BQ115" s="395">
        <f t="shared" si="24"/>
        <v>17144.400000000001</v>
      </c>
      <c r="BR115" s="395">
        <f t="shared" si="25"/>
        <v>0</v>
      </c>
      <c r="BS115" s="395">
        <f t="shared" si="26"/>
        <v>0</v>
      </c>
      <c r="BT115" s="395">
        <f t="shared" si="27"/>
        <v>0</v>
      </c>
      <c r="BU115" s="395">
        <f t="shared" si="28"/>
        <v>0</v>
      </c>
      <c r="BV115" s="395">
        <f t="shared" si="29"/>
        <v>0</v>
      </c>
      <c r="BW115" s="395">
        <f t="shared" si="30"/>
        <v>0</v>
      </c>
      <c r="BX115" s="395">
        <f t="shared" si="31"/>
        <v>1070.55</v>
      </c>
      <c r="BY115" s="395">
        <f t="shared" si="32"/>
        <v>282.75</v>
      </c>
      <c r="BZ115" s="395">
        <f t="shared" si="33"/>
        <v>0</v>
      </c>
      <c r="CA115" s="395">
        <f t="shared" si="34"/>
        <v>0</v>
      </c>
      <c r="CB115" s="395">
        <f t="shared" si="35"/>
        <v>0</v>
      </c>
      <c r="CC115" s="399">
        <f t="shared" si="36"/>
        <v>18497.7</v>
      </c>
    </row>
    <row r="116" spans="1:81" ht="15" x14ac:dyDescent="0.25">
      <c r="A116" s="231">
        <v>3302214</v>
      </c>
      <c r="B116" s="231">
        <v>2214</v>
      </c>
      <c r="C116" s="231" t="s">
        <v>289</v>
      </c>
      <c r="D116" s="385">
        <v>0</v>
      </c>
      <c r="E116" s="385">
        <v>0</v>
      </c>
      <c r="F116" s="385">
        <v>0</v>
      </c>
      <c r="G116" s="385">
        <v>12</v>
      </c>
      <c r="H116" s="385">
        <v>0</v>
      </c>
      <c r="I116" s="386">
        <v>0</v>
      </c>
      <c r="J116" s="386">
        <v>12</v>
      </c>
      <c r="K116" s="385">
        <v>0</v>
      </c>
      <c r="L116" s="385">
        <v>0</v>
      </c>
      <c r="M116" s="386">
        <v>0</v>
      </c>
      <c r="N116" s="387">
        <v>0</v>
      </c>
      <c r="O116" s="388">
        <v>0</v>
      </c>
      <c r="P116" s="385">
        <v>180</v>
      </c>
      <c r="Q116" s="385">
        <v>0</v>
      </c>
      <c r="R116" s="388">
        <v>180</v>
      </c>
      <c r="S116" s="387">
        <v>0</v>
      </c>
      <c r="T116" s="385">
        <v>0</v>
      </c>
      <c r="U116" s="385">
        <v>0</v>
      </c>
      <c r="V116" s="385">
        <v>0</v>
      </c>
      <c r="W116" s="388">
        <v>0</v>
      </c>
      <c r="X116" s="385">
        <v>8</v>
      </c>
      <c r="Y116" s="387">
        <v>120</v>
      </c>
      <c r="Z116" s="389">
        <v>0</v>
      </c>
      <c r="AA116" s="385">
        <v>0</v>
      </c>
      <c r="AB116" s="387">
        <v>0</v>
      </c>
      <c r="AC116" s="389">
        <v>0</v>
      </c>
      <c r="AD116" s="385">
        <v>1</v>
      </c>
      <c r="AE116" s="387">
        <v>15</v>
      </c>
      <c r="AF116" s="389">
        <v>0</v>
      </c>
      <c r="AG116" s="390">
        <v>0</v>
      </c>
      <c r="AH116" s="391">
        <v>0</v>
      </c>
      <c r="AI116" s="392">
        <v>0</v>
      </c>
      <c r="AJ116" s="390">
        <v>6</v>
      </c>
      <c r="AK116" s="391">
        <v>90</v>
      </c>
      <c r="AL116" s="392">
        <v>0</v>
      </c>
      <c r="AM116" s="385">
        <v>6</v>
      </c>
      <c r="AN116" s="387">
        <v>90</v>
      </c>
      <c r="AO116" s="392">
        <v>0</v>
      </c>
      <c r="AP116" s="392"/>
      <c r="AQ116" s="392"/>
      <c r="AR116" s="390">
        <f t="shared" si="23"/>
        <v>6</v>
      </c>
      <c r="AS116" s="391">
        <v>0</v>
      </c>
      <c r="AT116" s="385">
        <v>0</v>
      </c>
      <c r="AU116" s="392">
        <v>0</v>
      </c>
      <c r="AV116" s="387">
        <v>0</v>
      </c>
      <c r="AW116" s="387">
        <v>0</v>
      </c>
      <c r="AX116" s="390">
        <v>0</v>
      </c>
      <c r="AY116" s="390">
        <v>0</v>
      </c>
      <c r="AZ116" s="392">
        <v>0</v>
      </c>
      <c r="BA116" s="385">
        <v>0</v>
      </c>
      <c r="BB116" s="385">
        <v>0</v>
      </c>
      <c r="BC116" s="392">
        <v>0</v>
      </c>
      <c r="BD116" s="392"/>
      <c r="BE116" s="392"/>
      <c r="BF116" s="390">
        <v>0</v>
      </c>
      <c r="BG116" s="390">
        <v>0</v>
      </c>
      <c r="BH116" s="387">
        <v>0</v>
      </c>
      <c r="BI116" s="393"/>
      <c r="BJ116" s="393"/>
      <c r="BK116" s="393"/>
      <c r="BL116" s="393"/>
      <c r="BM116" s="393"/>
      <c r="BN116" s="393"/>
      <c r="BO116" s="394"/>
      <c r="BP116" s="377"/>
      <c r="BQ116" s="395">
        <f t="shared" si="24"/>
        <v>14695.2</v>
      </c>
      <c r="BR116" s="395">
        <f t="shared" si="25"/>
        <v>0</v>
      </c>
      <c r="BS116" s="395">
        <f t="shared" si="26"/>
        <v>0</v>
      </c>
      <c r="BT116" s="395">
        <f t="shared" si="27"/>
        <v>0</v>
      </c>
      <c r="BU116" s="395">
        <f t="shared" si="28"/>
        <v>0</v>
      </c>
      <c r="BV116" s="395">
        <f t="shared" si="29"/>
        <v>0</v>
      </c>
      <c r="BW116" s="395">
        <f t="shared" si="30"/>
        <v>0</v>
      </c>
      <c r="BX116" s="395">
        <f t="shared" si="31"/>
        <v>951.6</v>
      </c>
      <c r="BY116" s="395">
        <f t="shared" si="32"/>
        <v>0</v>
      </c>
      <c r="BZ116" s="395">
        <f t="shared" si="33"/>
        <v>15.6</v>
      </c>
      <c r="CA116" s="395">
        <f t="shared" si="34"/>
        <v>1345.5</v>
      </c>
      <c r="CB116" s="395">
        <f t="shared" si="35"/>
        <v>0</v>
      </c>
      <c r="CC116" s="399">
        <f t="shared" si="36"/>
        <v>17007.900000000001</v>
      </c>
    </row>
    <row r="117" spans="1:81" ht="15" x14ac:dyDescent="0.25">
      <c r="A117" s="231">
        <v>3302221</v>
      </c>
      <c r="B117" s="231">
        <v>2221</v>
      </c>
      <c r="C117" s="231" t="s">
        <v>290</v>
      </c>
      <c r="D117" s="385">
        <v>0</v>
      </c>
      <c r="E117" s="385">
        <v>0</v>
      </c>
      <c r="F117" s="385">
        <v>0</v>
      </c>
      <c r="G117" s="385">
        <v>29</v>
      </c>
      <c r="H117" s="385">
        <v>0</v>
      </c>
      <c r="I117" s="386">
        <v>0</v>
      </c>
      <c r="J117" s="386">
        <v>29</v>
      </c>
      <c r="K117" s="385">
        <v>0</v>
      </c>
      <c r="L117" s="385">
        <v>0</v>
      </c>
      <c r="M117" s="386">
        <v>0</v>
      </c>
      <c r="N117" s="387">
        <v>0</v>
      </c>
      <c r="O117" s="388">
        <v>0</v>
      </c>
      <c r="P117" s="385">
        <v>435</v>
      </c>
      <c r="Q117" s="385">
        <v>0</v>
      </c>
      <c r="R117" s="388">
        <v>435</v>
      </c>
      <c r="S117" s="387">
        <v>0</v>
      </c>
      <c r="T117" s="385">
        <v>0</v>
      </c>
      <c r="U117" s="385">
        <v>0</v>
      </c>
      <c r="V117" s="385">
        <v>0</v>
      </c>
      <c r="W117" s="388">
        <v>0</v>
      </c>
      <c r="X117" s="385">
        <v>0</v>
      </c>
      <c r="Y117" s="387">
        <v>0</v>
      </c>
      <c r="Z117" s="389">
        <v>0</v>
      </c>
      <c r="AA117" s="385">
        <v>0</v>
      </c>
      <c r="AB117" s="387">
        <v>0</v>
      </c>
      <c r="AC117" s="389">
        <v>0</v>
      </c>
      <c r="AD117" s="385">
        <v>25</v>
      </c>
      <c r="AE117" s="387">
        <v>375</v>
      </c>
      <c r="AF117" s="389">
        <v>0</v>
      </c>
      <c r="AG117" s="390">
        <v>0</v>
      </c>
      <c r="AH117" s="391">
        <v>0</v>
      </c>
      <c r="AI117" s="392">
        <v>0</v>
      </c>
      <c r="AJ117" s="390">
        <v>12</v>
      </c>
      <c r="AK117" s="391">
        <v>180</v>
      </c>
      <c r="AL117" s="392">
        <v>0</v>
      </c>
      <c r="AM117" s="385">
        <v>12</v>
      </c>
      <c r="AN117" s="387">
        <v>180</v>
      </c>
      <c r="AO117" s="392">
        <v>0</v>
      </c>
      <c r="AP117" s="392"/>
      <c r="AQ117" s="392"/>
      <c r="AR117" s="390">
        <f t="shared" si="23"/>
        <v>12</v>
      </c>
      <c r="AS117" s="391">
        <v>0</v>
      </c>
      <c r="AT117" s="385">
        <v>0</v>
      </c>
      <c r="AU117" s="392">
        <v>0</v>
      </c>
      <c r="AV117" s="387">
        <v>12</v>
      </c>
      <c r="AW117" s="387">
        <v>0</v>
      </c>
      <c r="AX117" s="390">
        <v>12</v>
      </c>
      <c r="AY117" s="390">
        <v>180</v>
      </c>
      <c r="AZ117" s="392">
        <v>0</v>
      </c>
      <c r="BA117" s="385">
        <v>12</v>
      </c>
      <c r="BB117" s="385">
        <v>180</v>
      </c>
      <c r="BC117" s="392">
        <v>0</v>
      </c>
      <c r="BD117" s="392"/>
      <c r="BE117" s="392"/>
      <c r="BF117" s="390">
        <v>0</v>
      </c>
      <c r="BG117" s="390">
        <v>0</v>
      </c>
      <c r="BH117" s="387">
        <v>0</v>
      </c>
      <c r="BI117" s="393"/>
      <c r="BJ117" s="393"/>
      <c r="BK117" s="393"/>
      <c r="BL117" s="393"/>
      <c r="BM117" s="393"/>
      <c r="BN117" s="393"/>
      <c r="BO117" s="394"/>
      <c r="BP117" s="377"/>
      <c r="BQ117" s="395">
        <f t="shared" si="24"/>
        <v>35513.4</v>
      </c>
      <c r="BR117" s="395">
        <f t="shared" si="25"/>
        <v>0</v>
      </c>
      <c r="BS117" s="395">
        <f t="shared" si="26"/>
        <v>0</v>
      </c>
      <c r="BT117" s="395">
        <f t="shared" si="27"/>
        <v>0</v>
      </c>
      <c r="BU117" s="395">
        <f t="shared" si="28"/>
        <v>0</v>
      </c>
      <c r="BV117" s="395">
        <f t="shared" si="29"/>
        <v>895.44</v>
      </c>
      <c r="BW117" s="395">
        <f t="shared" si="30"/>
        <v>0</v>
      </c>
      <c r="BX117" s="395">
        <f t="shared" si="31"/>
        <v>0</v>
      </c>
      <c r="BY117" s="395">
        <f t="shared" si="32"/>
        <v>0</v>
      </c>
      <c r="BZ117" s="395">
        <f t="shared" si="33"/>
        <v>390</v>
      </c>
      <c r="CA117" s="395">
        <f t="shared" si="34"/>
        <v>2691</v>
      </c>
      <c r="CB117" s="395">
        <f t="shared" si="35"/>
        <v>0</v>
      </c>
      <c r="CC117" s="399">
        <f t="shared" si="36"/>
        <v>39489.840000000004</v>
      </c>
    </row>
    <row r="118" spans="1:81" ht="15" x14ac:dyDescent="0.25">
      <c r="A118" s="231">
        <v>3302222</v>
      </c>
      <c r="B118" s="231">
        <v>2222</v>
      </c>
      <c r="C118" s="231" t="s">
        <v>669</v>
      </c>
      <c r="D118" s="385">
        <v>0</v>
      </c>
      <c r="E118" s="385">
        <v>0</v>
      </c>
      <c r="F118" s="385">
        <v>0</v>
      </c>
      <c r="G118" s="385">
        <v>12</v>
      </c>
      <c r="H118" s="385">
        <v>0</v>
      </c>
      <c r="I118" s="386">
        <v>0</v>
      </c>
      <c r="J118" s="386">
        <v>12</v>
      </c>
      <c r="K118" s="385">
        <v>1</v>
      </c>
      <c r="L118" s="385">
        <v>0</v>
      </c>
      <c r="M118" s="386">
        <v>1</v>
      </c>
      <c r="N118" s="387">
        <v>0</v>
      </c>
      <c r="O118" s="388">
        <v>0</v>
      </c>
      <c r="P118" s="385">
        <v>180</v>
      </c>
      <c r="Q118" s="385">
        <v>0</v>
      </c>
      <c r="R118" s="388">
        <v>180</v>
      </c>
      <c r="S118" s="387">
        <v>0</v>
      </c>
      <c r="T118" s="385">
        <v>0</v>
      </c>
      <c r="U118" s="385">
        <v>15</v>
      </c>
      <c r="V118" s="385">
        <v>0</v>
      </c>
      <c r="W118" s="388">
        <v>15</v>
      </c>
      <c r="X118" s="385">
        <v>4</v>
      </c>
      <c r="Y118" s="387">
        <v>60</v>
      </c>
      <c r="Z118" s="389">
        <v>0</v>
      </c>
      <c r="AA118" s="385">
        <v>0</v>
      </c>
      <c r="AB118" s="387">
        <v>0</v>
      </c>
      <c r="AC118" s="389">
        <v>0</v>
      </c>
      <c r="AD118" s="385">
        <v>2</v>
      </c>
      <c r="AE118" s="387">
        <v>30</v>
      </c>
      <c r="AF118" s="389">
        <v>0</v>
      </c>
      <c r="AG118" s="390">
        <v>0</v>
      </c>
      <c r="AH118" s="391">
        <v>0</v>
      </c>
      <c r="AI118" s="392">
        <v>0</v>
      </c>
      <c r="AJ118" s="390">
        <v>6</v>
      </c>
      <c r="AK118" s="391">
        <v>90</v>
      </c>
      <c r="AL118" s="392">
        <v>0</v>
      </c>
      <c r="AM118" s="385">
        <v>6</v>
      </c>
      <c r="AN118" s="387">
        <v>90</v>
      </c>
      <c r="AO118" s="392">
        <v>0</v>
      </c>
      <c r="AP118" s="392"/>
      <c r="AQ118" s="392"/>
      <c r="AR118" s="390">
        <f t="shared" si="23"/>
        <v>6</v>
      </c>
      <c r="AS118" s="391">
        <v>0</v>
      </c>
      <c r="AT118" s="385">
        <v>0</v>
      </c>
      <c r="AU118" s="392">
        <v>0</v>
      </c>
      <c r="AV118" s="387">
        <v>1</v>
      </c>
      <c r="AW118" s="387">
        <v>0</v>
      </c>
      <c r="AX118" s="390">
        <v>1</v>
      </c>
      <c r="AY118" s="390">
        <v>15</v>
      </c>
      <c r="AZ118" s="392">
        <v>0</v>
      </c>
      <c r="BA118" s="385">
        <v>1</v>
      </c>
      <c r="BB118" s="385">
        <v>15</v>
      </c>
      <c r="BC118" s="392">
        <v>0</v>
      </c>
      <c r="BD118" s="392"/>
      <c r="BE118" s="392"/>
      <c r="BF118" s="390">
        <v>0</v>
      </c>
      <c r="BG118" s="390">
        <v>0</v>
      </c>
      <c r="BH118" s="387">
        <v>0</v>
      </c>
      <c r="BI118" s="393"/>
      <c r="BJ118" s="393"/>
      <c r="BK118" s="393"/>
      <c r="BL118" s="393"/>
      <c r="BM118" s="393"/>
      <c r="BN118" s="393"/>
      <c r="BO118" s="394"/>
      <c r="BP118" s="377"/>
      <c r="BQ118" s="395">
        <f t="shared" si="24"/>
        <v>14695.2</v>
      </c>
      <c r="BR118" s="395">
        <f t="shared" si="25"/>
        <v>1224.6000000000001</v>
      </c>
      <c r="BS118" s="395">
        <f t="shared" si="26"/>
        <v>0</v>
      </c>
      <c r="BT118" s="395">
        <f t="shared" si="27"/>
        <v>0</v>
      </c>
      <c r="BU118" s="395">
        <f t="shared" si="28"/>
        <v>0</v>
      </c>
      <c r="BV118" s="395">
        <f t="shared" si="29"/>
        <v>74.62</v>
      </c>
      <c r="BW118" s="395">
        <f t="shared" si="30"/>
        <v>0</v>
      </c>
      <c r="BX118" s="395">
        <f t="shared" si="31"/>
        <v>475.8</v>
      </c>
      <c r="BY118" s="395">
        <f t="shared" si="32"/>
        <v>0</v>
      </c>
      <c r="BZ118" s="395">
        <f t="shared" si="33"/>
        <v>31.2</v>
      </c>
      <c r="CA118" s="395">
        <f t="shared" si="34"/>
        <v>1345.5</v>
      </c>
      <c r="CB118" s="395">
        <f t="shared" si="35"/>
        <v>0</v>
      </c>
      <c r="CC118" s="399">
        <f t="shared" si="36"/>
        <v>17846.920000000002</v>
      </c>
    </row>
    <row r="119" spans="1:81" ht="15" x14ac:dyDescent="0.25">
      <c r="A119" s="231">
        <v>3302223</v>
      </c>
      <c r="B119" s="231">
        <v>2223</v>
      </c>
      <c r="C119" s="231" t="s">
        <v>293</v>
      </c>
      <c r="D119" s="385">
        <v>0</v>
      </c>
      <c r="E119" s="385">
        <v>0</v>
      </c>
      <c r="F119" s="385">
        <v>0</v>
      </c>
      <c r="G119" s="385">
        <v>17</v>
      </c>
      <c r="H119" s="385">
        <v>0</v>
      </c>
      <c r="I119" s="386">
        <v>0</v>
      </c>
      <c r="J119" s="386">
        <v>17</v>
      </c>
      <c r="K119" s="385">
        <v>7</v>
      </c>
      <c r="L119" s="385">
        <v>0</v>
      </c>
      <c r="M119" s="386">
        <v>7</v>
      </c>
      <c r="N119" s="387">
        <v>0</v>
      </c>
      <c r="O119" s="388">
        <v>0</v>
      </c>
      <c r="P119" s="385">
        <v>255</v>
      </c>
      <c r="Q119" s="385">
        <v>0</v>
      </c>
      <c r="R119" s="388">
        <v>255</v>
      </c>
      <c r="S119" s="387">
        <v>0</v>
      </c>
      <c r="T119" s="385">
        <v>0</v>
      </c>
      <c r="U119" s="385">
        <v>105</v>
      </c>
      <c r="V119" s="385">
        <v>0</v>
      </c>
      <c r="W119" s="388">
        <v>105</v>
      </c>
      <c r="X119" s="385">
        <v>5</v>
      </c>
      <c r="Y119" s="387">
        <v>75</v>
      </c>
      <c r="Z119" s="389">
        <v>30</v>
      </c>
      <c r="AA119" s="385">
        <v>0</v>
      </c>
      <c r="AB119" s="387">
        <v>0</v>
      </c>
      <c r="AC119" s="389">
        <v>0</v>
      </c>
      <c r="AD119" s="385">
        <v>6</v>
      </c>
      <c r="AE119" s="387">
        <v>90</v>
      </c>
      <c r="AF119" s="389">
        <v>45</v>
      </c>
      <c r="AG119" s="390">
        <v>0</v>
      </c>
      <c r="AH119" s="391">
        <v>0</v>
      </c>
      <c r="AI119" s="392">
        <v>0</v>
      </c>
      <c r="AJ119" s="390">
        <v>4</v>
      </c>
      <c r="AK119" s="391">
        <v>60</v>
      </c>
      <c r="AL119" s="392">
        <v>0</v>
      </c>
      <c r="AM119" s="385">
        <v>4</v>
      </c>
      <c r="AN119" s="387">
        <v>60</v>
      </c>
      <c r="AO119" s="392">
        <v>0</v>
      </c>
      <c r="AP119" s="392"/>
      <c r="AQ119" s="392"/>
      <c r="AR119" s="390">
        <f t="shared" si="23"/>
        <v>4</v>
      </c>
      <c r="AS119" s="391">
        <v>0</v>
      </c>
      <c r="AT119" s="385">
        <v>0</v>
      </c>
      <c r="AU119" s="392">
        <v>0</v>
      </c>
      <c r="AV119" s="387">
        <v>4</v>
      </c>
      <c r="AW119" s="387">
        <v>0</v>
      </c>
      <c r="AX119" s="390">
        <v>4</v>
      </c>
      <c r="AY119" s="390">
        <v>60</v>
      </c>
      <c r="AZ119" s="392">
        <v>0</v>
      </c>
      <c r="BA119" s="385">
        <v>4</v>
      </c>
      <c r="BB119" s="385">
        <v>60</v>
      </c>
      <c r="BC119" s="392">
        <v>0</v>
      </c>
      <c r="BD119" s="392"/>
      <c r="BE119" s="392"/>
      <c r="BF119" s="390">
        <v>0</v>
      </c>
      <c r="BG119" s="390">
        <v>0</v>
      </c>
      <c r="BH119" s="387">
        <v>0</v>
      </c>
      <c r="BI119" s="393"/>
      <c r="BJ119" s="393"/>
      <c r="BK119" s="393"/>
      <c r="BL119" s="393"/>
      <c r="BM119" s="393"/>
      <c r="BN119" s="393"/>
      <c r="BO119" s="394"/>
      <c r="BP119" s="377"/>
      <c r="BQ119" s="395">
        <f t="shared" si="24"/>
        <v>20818.2</v>
      </c>
      <c r="BR119" s="395">
        <f t="shared" si="25"/>
        <v>8572.2000000000007</v>
      </c>
      <c r="BS119" s="395">
        <f t="shared" si="26"/>
        <v>0</v>
      </c>
      <c r="BT119" s="395">
        <f t="shared" si="27"/>
        <v>0</v>
      </c>
      <c r="BU119" s="395">
        <f t="shared" si="28"/>
        <v>0</v>
      </c>
      <c r="BV119" s="395">
        <f t="shared" si="29"/>
        <v>298.48</v>
      </c>
      <c r="BW119" s="395">
        <f t="shared" si="30"/>
        <v>0</v>
      </c>
      <c r="BX119" s="395">
        <f t="shared" si="31"/>
        <v>832.65</v>
      </c>
      <c r="BY119" s="395">
        <f t="shared" si="32"/>
        <v>0</v>
      </c>
      <c r="BZ119" s="395">
        <f t="shared" si="33"/>
        <v>140.4</v>
      </c>
      <c r="CA119" s="395">
        <f t="shared" si="34"/>
        <v>896.99999999999989</v>
      </c>
      <c r="CB119" s="395">
        <f t="shared" si="35"/>
        <v>0</v>
      </c>
      <c r="CC119" s="399">
        <f t="shared" si="36"/>
        <v>31558.930000000004</v>
      </c>
    </row>
    <row r="120" spans="1:81" ht="15" x14ac:dyDescent="0.25">
      <c r="A120" s="231">
        <v>3302227</v>
      </c>
      <c r="B120" s="231">
        <v>2227</v>
      </c>
      <c r="C120" s="231" t="s">
        <v>291</v>
      </c>
      <c r="D120" s="385">
        <v>0</v>
      </c>
      <c r="E120" s="385">
        <v>0</v>
      </c>
      <c r="F120" s="385">
        <v>0</v>
      </c>
      <c r="G120" s="385">
        <v>38</v>
      </c>
      <c r="H120" s="385">
        <v>0</v>
      </c>
      <c r="I120" s="386">
        <v>0</v>
      </c>
      <c r="J120" s="386">
        <v>38</v>
      </c>
      <c r="K120" s="385">
        <v>5</v>
      </c>
      <c r="L120" s="385">
        <v>0</v>
      </c>
      <c r="M120" s="386">
        <v>5</v>
      </c>
      <c r="N120" s="387">
        <v>0</v>
      </c>
      <c r="O120" s="388">
        <v>0</v>
      </c>
      <c r="P120" s="385">
        <v>570</v>
      </c>
      <c r="Q120" s="385">
        <v>0</v>
      </c>
      <c r="R120" s="388">
        <v>570</v>
      </c>
      <c r="S120" s="387">
        <v>0</v>
      </c>
      <c r="T120" s="385">
        <v>0</v>
      </c>
      <c r="U120" s="385">
        <v>75</v>
      </c>
      <c r="V120" s="385">
        <v>0</v>
      </c>
      <c r="W120" s="388">
        <v>75</v>
      </c>
      <c r="X120" s="385">
        <v>11</v>
      </c>
      <c r="Y120" s="387">
        <v>165</v>
      </c>
      <c r="Z120" s="389">
        <v>0</v>
      </c>
      <c r="AA120" s="385">
        <v>17</v>
      </c>
      <c r="AB120" s="387">
        <v>255</v>
      </c>
      <c r="AC120" s="389">
        <v>30</v>
      </c>
      <c r="AD120" s="385">
        <v>3</v>
      </c>
      <c r="AE120" s="387">
        <v>45</v>
      </c>
      <c r="AF120" s="389">
        <v>15</v>
      </c>
      <c r="AG120" s="390">
        <v>0</v>
      </c>
      <c r="AH120" s="391">
        <v>0</v>
      </c>
      <c r="AI120" s="392">
        <v>0</v>
      </c>
      <c r="AJ120" s="390">
        <v>26</v>
      </c>
      <c r="AK120" s="391">
        <v>390</v>
      </c>
      <c r="AL120" s="392">
        <v>15</v>
      </c>
      <c r="AM120" s="385">
        <v>26</v>
      </c>
      <c r="AN120" s="387">
        <v>390</v>
      </c>
      <c r="AO120" s="392">
        <v>15</v>
      </c>
      <c r="AP120" s="392"/>
      <c r="AQ120" s="392"/>
      <c r="AR120" s="390">
        <f t="shared" si="23"/>
        <v>26</v>
      </c>
      <c r="AS120" s="391">
        <v>0</v>
      </c>
      <c r="AT120" s="385">
        <v>0</v>
      </c>
      <c r="AU120" s="392">
        <v>0</v>
      </c>
      <c r="AV120" s="387">
        <v>25</v>
      </c>
      <c r="AW120" s="387">
        <v>1</v>
      </c>
      <c r="AX120" s="390">
        <v>26</v>
      </c>
      <c r="AY120" s="390">
        <v>390</v>
      </c>
      <c r="AZ120" s="392">
        <v>15</v>
      </c>
      <c r="BA120" s="385">
        <v>26</v>
      </c>
      <c r="BB120" s="385">
        <v>390</v>
      </c>
      <c r="BC120" s="392">
        <v>15</v>
      </c>
      <c r="BD120" s="392"/>
      <c r="BE120" s="392"/>
      <c r="BF120" s="390">
        <v>0</v>
      </c>
      <c r="BG120" s="390">
        <v>1</v>
      </c>
      <c r="BH120" s="387">
        <v>1</v>
      </c>
      <c r="BI120" s="393"/>
      <c r="BJ120" s="393"/>
      <c r="BK120" s="393"/>
      <c r="BL120" s="393"/>
      <c r="BM120" s="393"/>
      <c r="BN120" s="393"/>
      <c r="BO120" s="394"/>
      <c r="BP120" s="377"/>
      <c r="BQ120" s="395">
        <f t="shared" si="24"/>
        <v>46534.8</v>
      </c>
      <c r="BR120" s="395">
        <f t="shared" si="25"/>
        <v>6123</v>
      </c>
      <c r="BS120" s="395">
        <f t="shared" si="26"/>
        <v>0</v>
      </c>
      <c r="BT120" s="395">
        <f t="shared" si="27"/>
        <v>0</v>
      </c>
      <c r="BU120" s="395">
        <f t="shared" si="28"/>
        <v>0</v>
      </c>
      <c r="BV120" s="395">
        <f t="shared" si="29"/>
        <v>1865.5</v>
      </c>
      <c r="BW120" s="395">
        <f t="shared" si="30"/>
        <v>186.42</v>
      </c>
      <c r="BX120" s="395">
        <f t="shared" si="31"/>
        <v>1308.45</v>
      </c>
      <c r="BY120" s="395">
        <f t="shared" si="32"/>
        <v>1074.4499999999998</v>
      </c>
      <c r="BZ120" s="395">
        <f t="shared" si="33"/>
        <v>62.4</v>
      </c>
      <c r="CA120" s="395">
        <f t="shared" si="34"/>
        <v>5830.5</v>
      </c>
      <c r="CB120" s="395">
        <f t="shared" si="35"/>
        <v>975</v>
      </c>
      <c r="CC120" s="399">
        <f t="shared" si="36"/>
        <v>63960.52</v>
      </c>
    </row>
    <row r="121" spans="1:81" ht="15" x14ac:dyDescent="0.25">
      <c r="A121" s="231">
        <v>3302231</v>
      </c>
      <c r="B121" s="231">
        <v>2231</v>
      </c>
      <c r="C121" s="231" t="s">
        <v>292</v>
      </c>
      <c r="D121" s="385">
        <v>0</v>
      </c>
      <c r="E121" s="385">
        <v>0</v>
      </c>
      <c r="F121" s="385">
        <v>0</v>
      </c>
      <c r="G121" s="385">
        <v>25</v>
      </c>
      <c r="H121" s="385">
        <v>0</v>
      </c>
      <c r="I121" s="386">
        <v>0</v>
      </c>
      <c r="J121" s="386">
        <v>25</v>
      </c>
      <c r="K121" s="385">
        <v>3</v>
      </c>
      <c r="L121" s="385">
        <v>0</v>
      </c>
      <c r="M121" s="386">
        <v>3</v>
      </c>
      <c r="N121" s="387">
        <v>0</v>
      </c>
      <c r="O121" s="388">
        <v>0</v>
      </c>
      <c r="P121" s="385">
        <v>375</v>
      </c>
      <c r="Q121" s="385">
        <v>0</v>
      </c>
      <c r="R121" s="388">
        <v>375</v>
      </c>
      <c r="S121" s="387">
        <v>0</v>
      </c>
      <c r="T121" s="385">
        <v>0</v>
      </c>
      <c r="U121" s="385">
        <v>45</v>
      </c>
      <c r="V121" s="385">
        <v>0</v>
      </c>
      <c r="W121" s="388">
        <v>45</v>
      </c>
      <c r="X121" s="385">
        <v>0</v>
      </c>
      <c r="Y121" s="387">
        <v>0</v>
      </c>
      <c r="Z121" s="389">
        <v>0</v>
      </c>
      <c r="AA121" s="385">
        <v>3</v>
      </c>
      <c r="AB121" s="387">
        <v>45</v>
      </c>
      <c r="AC121" s="389">
        <v>0</v>
      </c>
      <c r="AD121" s="385">
        <v>11</v>
      </c>
      <c r="AE121" s="387">
        <v>165</v>
      </c>
      <c r="AF121" s="389">
        <v>15</v>
      </c>
      <c r="AG121" s="390">
        <v>0</v>
      </c>
      <c r="AH121" s="391">
        <v>0</v>
      </c>
      <c r="AI121" s="392">
        <v>0</v>
      </c>
      <c r="AJ121" s="390">
        <v>4</v>
      </c>
      <c r="AK121" s="391">
        <v>60</v>
      </c>
      <c r="AL121" s="392">
        <v>0</v>
      </c>
      <c r="AM121" s="385">
        <v>4</v>
      </c>
      <c r="AN121" s="387">
        <v>60</v>
      </c>
      <c r="AO121" s="392">
        <v>0</v>
      </c>
      <c r="AP121" s="392"/>
      <c r="AQ121" s="392"/>
      <c r="AR121" s="390">
        <f t="shared" si="23"/>
        <v>4</v>
      </c>
      <c r="AS121" s="391">
        <v>0</v>
      </c>
      <c r="AT121" s="385">
        <v>0</v>
      </c>
      <c r="AU121" s="392">
        <v>0</v>
      </c>
      <c r="AV121" s="387">
        <v>0</v>
      </c>
      <c r="AW121" s="387">
        <v>0</v>
      </c>
      <c r="AX121" s="390">
        <v>0</v>
      </c>
      <c r="AY121" s="390">
        <v>0</v>
      </c>
      <c r="AZ121" s="392">
        <v>0</v>
      </c>
      <c r="BA121" s="385">
        <v>0</v>
      </c>
      <c r="BB121" s="385">
        <v>0</v>
      </c>
      <c r="BC121" s="392">
        <v>0</v>
      </c>
      <c r="BD121" s="392"/>
      <c r="BE121" s="392"/>
      <c r="BF121" s="390">
        <v>0</v>
      </c>
      <c r="BG121" s="390">
        <v>0</v>
      </c>
      <c r="BH121" s="387">
        <v>0</v>
      </c>
      <c r="BI121" s="393"/>
      <c r="BJ121" s="393"/>
      <c r="BK121" s="393"/>
      <c r="BL121" s="393"/>
      <c r="BM121" s="393"/>
      <c r="BN121" s="393"/>
      <c r="BO121" s="394"/>
      <c r="BP121" s="377"/>
      <c r="BQ121" s="395">
        <f t="shared" si="24"/>
        <v>30615</v>
      </c>
      <c r="BR121" s="395">
        <f t="shared" si="25"/>
        <v>3673.8</v>
      </c>
      <c r="BS121" s="395">
        <f t="shared" si="26"/>
        <v>0</v>
      </c>
      <c r="BT121" s="395">
        <f t="shared" si="27"/>
        <v>0</v>
      </c>
      <c r="BU121" s="395">
        <f t="shared" si="28"/>
        <v>0</v>
      </c>
      <c r="BV121" s="395">
        <f t="shared" si="29"/>
        <v>0</v>
      </c>
      <c r="BW121" s="395">
        <f t="shared" si="30"/>
        <v>0</v>
      </c>
      <c r="BX121" s="395">
        <f t="shared" si="31"/>
        <v>0</v>
      </c>
      <c r="BY121" s="395">
        <f t="shared" si="32"/>
        <v>169.64999999999998</v>
      </c>
      <c r="BZ121" s="395">
        <f t="shared" si="33"/>
        <v>187.20000000000002</v>
      </c>
      <c r="CA121" s="395">
        <f t="shared" si="34"/>
        <v>896.99999999999989</v>
      </c>
      <c r="CB121" s="395">
        <f t="shared" si="35"/>
        <v>0</v>
      </c>
      <c r="CC121" s="399">
        <f t="shared" si="36"/>
        <v>35542.65</v>
      </c>
    </row>
    <row r="122" spans="1:81" ht="15" x14ac:dyDescent="0.25">
      <c r="A122" s="231">
        <v>3302239</v>
      </c>
      <c r="B122" s="231">
        <v>2239</v>
      </c>
      <c r="C122" s="231" t="s">
        <v>294</v>
      </c>
      <c r="D122" s="385">
        <v>0</v>
      </c>
      <c r="E122" s="385">
        <v>0</v>
      </c>
      <c r="F122" s="385">
        <v>0</v>
      </c>
      <c r="G122" s="385">
        <v>32</v>
      </c>
      <c r="H122" s="385">
        <v>0</v>
      </c>
      <c r="I122" s="386">
        <v>0</v>
      </c>
      <c r="J122" s="386">
        <v>32</v>
      </c>
      <c r="K122" s="385">
        <v>17</v>
      </c>
      <c r="L122" s="385">
        <v>0</v>
      </c>
      <c r="M122" s="386">
        <v>17</v>
      </c>
      <c r="N122" s="387">
        <v>0</v>
      </c>
      <c r="O122" s="388">
        <v>0</v>
      </c>
      <c r="P122" s="385">
        <v>480</v>
      </c>
      <c r="Q122" s="385">
        <v>0</v>
      </c>
      <c r="R122" s="388">
        <v>480</v>
      </c>
      <c r="S122" s="387">
        <v>0</v>
      </c>
      <c r="T122" s="385">
        <v>0</v>
      </c>
      <c r="U122" s="385">
        <v>255</v>
      </c>
      <c r="V122" s="385">
        <v>0</v>
      </c>
      <c r="W122" s="388">
        <v>255</v>
      </c>
      <c r="X122" s="385">
        <v>14</v>
      </c>
      <c r="Y122" s="387">
        <v>210</v>
      </c>
      <c r="Z122" s="389">
        <v>120</v>
      </c>
      <c r="AA122" s="385">
        <v>3</v>
      </c>
      <c r="AB122" s="387">
        <v>45</v>
      </c>
      <c r="AC122" s="389">
        <v>30</v>
      </c>
      <c r="AD122" s="385">
        <v>5</v>
      </c>
      <c r="AE122" s="387">
        <v>75</v>
      </c>
      <c r="AF122" s="389">
        <v>45</v>
      </c>
      <c r="AG122" s="390">
        <v>0</v>
      </c>
      <c r="AH122" s="391">
        <v>0</v>
      </c>
      <c r="AI122" s="392">
        <v>0</v>
      </c>
      <c r="AJ122" s="390">
        <v>13</v>
      </c>
      <c r="AK122" s="391">
        <v>195</v>
      </c>
      <c r="AL122" s="392">
        <v>15</v>
      </c>
      <c r="AM122" s="385">
        <v>13</v>
      </c>
      <c r="AN122" s="387">
        <v>195</v>
      </c>
      <c r="AO122" s="392">
        <v>15</v>
      </c>
      <c r="AP122" s="392"/>
      <c r="AQ122" s="392"/>
      <c r="AR122" s="390">
        <f t="shared" si="23"/>
        <v>13</v>
      </c>
      <c r="AS122" s="391">
        <v>0</v>
      </c>
      <c r="AT122" s="385">
        <v>0</v>
      </c>
      <c r="AU122" s="392">
        <v>0</v>
      </c>
      <c r="AV122" s="387">
        <v>12</v>
      </c>
      <c r="AW122" s="387">
        <v>1</v>
      </c>
      <c r="AX122" s="390">
        <v>13</v>
      </c>
      <c r="AY122" s="390">
        <v>195</v>
      </c>
      <c r="AZ122" s="392">
        <v>15</v>
      </c>
      <c r="BA122" s="385">
        <v>13</v>
      </c>
      <c r="BB122" s="385">
        <v>195</v>
      </c>
      <c r="BC122" s="392">
        <v>15</v>
      </c>
      <c r="BD122" s="392"/>
      <c r="BE122" s="392"/>
      <c r="BF122" s="390">
        <v>0</v>
      </c>
      <c r="BG122" s="390">
        <v>1</v>
      </c>
      <c r="BH122" s="387">
        <v>1</v>
      </c>
      <c r="BI122" s="393"/>
      <c r="BJ122" s="393"/>
      <c r="BK122" s="393"/>
      <c r="BL122" s="393"/>
      <c r="BM122" s="393"/>
      <c r="BN122" s="393"/>
      <c r="BO122" s="394"/>
      <c r="BP122" s="377"/>
      <c r="BQ122" s="395">
        <f t="shared" si="24"/>
        <v>39187.200000000004</v>
      </c>
      <c r="BR122" s="395">
        <f t="shared" si="25"/>
        <v>20818.2</v>
      </c>
      <c r="BS122" s="395">
        <f t="shared" si="26"/>
        <v>0</v>
      </c>
      <c r="BT122" s="395">
        <f t="shared" si="27"/>
        <v>0</v>
      </c>
      <c r="BU122" s="395">
        <f t="shared" si="28"/>
        <v>0</v>
      </c>
      <c r="BV122" s="395">
        <f t="shared" si="29"/>
        <v>895.44</v>
      </c>
      <c r="BW122" s="395">
        <f t="shared" si="30"/>
        <v>186.42</v>
      </c>
      <c r="BX122" s="395">
        <f t="shared" si="31"/>
        <v>2616.9</v>
      </c>
      <c r="BY122" s="395">
        <f t="shared" si="32"/>
        <v>282.75</v>
      </c>
      <c r="BZ122" s="395">
        <f t="shared" si="33"/>
        <v>124.8</v>
      </c>
      <c r="CA122" s="395">
        <f t="shared" si="34"/>
        <v>2915.25</v>
      </c>
      <c r="CB122" s="395">
        <f t="shared" si="35"/>
        <v>975</v>
      </c>
      <c r="CC122" s="399">
        <f t="shared" si="36"/>
        <v>68001.960000000021</v>
      </c>
    </row>
    <row r="123" spans="1:81" ht="15" x14ac:dyDescent="0.25">
      <c r="A123" s="231">
        <v>3302245</v>
      </c>
      <c r="B123" s="231">
        <v>2245</v>
      </c>
      <c r="C123" s="231" t="s">
        <v>295</v>
      </c>
      <c r="D123" s="385">
        <v>0</v>
      </c>
      <c r="E123" s="385">
        <v>0</v>
      </c>
      <c r="F123" s="385">
        <v>0</v>
      </c>
      <c r="G123" s="385">
        <v>22</v>
      </c>
      <c r="H123" s="385">
        <v>0</v>
      </c>
      <c r="I123" s="386">
        <v>0</v>
      </c>
      <c r="J123" s="386">
        <v>22</v>
      </c>
      <c r="K123" s="385">
        <v>0</v>
      </c>
      <c r="L123" s="385">
        <v>0</v>
      </c>
      <c r="M123" s="386">
        <v>0</v>
      </c>
      <c r="N123" s="387">
        <v>0</v>
      </c>
      <c r="O123" s="388">
        <v>0</v>
      </c>
      <c r="P123" s="385">
        <v>330</v>
      </c>
      <c r="Q123" s="385">
        <v>0</v>
      </c>
      <c r="R123" s="388">
        <v>330</v>
      </c>
      <c r="S123" s="387">
        <v>0</v>
      </c>
      <c r="T123" s="385">
        <v>0</v>
      </c>
      <c r="U123" s="385">
        <v>0</v>
      </c>
      <c r="V123" s="385">
        <v>0</v>
      </c>
      <c r="W123" s="388">
        <v>0</v>
      </c>
      <c r="X123" s="385">
        <v>18</v>
      </c>
      <c r="Y123" s="387">
        <v>270</v>
      </c>
      <c r="Z123" s="389">
        <v>0</v>
      </c>
      <c r="AA123" s="385">
        <v>1</v>
      </c>
      <c r="AB123" s="387">
        <v>15</v>
      </c>
      <c r="AC123" s="389">
        <v>0</v>
      </c>
      <c r="AD123" s="385">
        <v>1</v>
      </c>
      <c r="AE123" s="387">
        <v>15</v>
      </c>
      <c r="AF123" s="389">
        <v>0</v>
      </c>
      <c r="AG123" s="390">
        <v>0</v>
      </c>
      <c r="AH123" s="391">
        <v>0</v>
      </c>
      <c r="AI123" s="392">
        <v>0</v>
      </c>
      <c r="AJ123" s="390">
        <v>14</v>
      </c>
      <c r="AK123" s="391">
        <v>210</v>
      </c>
      <c r="AL123" s="392">
        <v>0</v>
      </c>
      <c r="AM123" s="385">
        <v>14</v>
      </c>
      <c r="AN123" s="387">
        <v>210</v>
      </c>
      <c r="AO123" s="392">
        <v>0</v>
      </c>
      <c r="AP123" s="392"/>
      <c r="AQ123" s="392"/>
      <c r="AR123" s="390">
        <f t="shared" si="23"/>
        <v>14</v>
      </c>
      <c r="AS123" s="391">
        <v>0</v>
      </c>
      <c r="AT123" s="385">
        <v>0</v>
      </c>
      <c r="AU123" s="392">
        <v>0</v>
      </c>
      <c r="AV123" s="387">
        <v>14</v>
      </c>
      <c r="AW123" s="387">
        <v>0</v>
      </c>
      <c r="AX123" s="390">
        <v>14</v>
      </c>
      <c r="AY123" s="390">
        <v>210</v>
      </c>
      <c r="AZ123" s="392">
        <v>0</v>
      </c>
      <c r="BA123" s="385">
        <v>14</v>
      </c>
      <c r="BB123" s="385">
        <v>210</v>
      </c>
      <c r="BC123" s="392">
        <v>0</v>
      </c>
      <c r="BD123" s="392"/>
      <c r="BE123" s="392"/>
      <c r="BF123" s="390">
        <v>0</v>
      </c>
      <c r="BG123" s="390">
        <v>0</v>
      </c>
      <c r="BH123" s="387">
        <v>0</v>
      </c>
      <c r="BI123" s="393"/>
      <c r="BJ123" s="393"/>
      <c r="BK123" s="393"/>
      <c r="BL123" s="393"/>
      <c r="BM123" s="393"/>
      <c r="BN123" s="393"/>
      <c r="BO123" s="394"/>
      <c r="BP123" s="377"/>
      <c r="BQ123" s="395">
        <f t="shared" si="24"/>
        <v>26941.200000000001</v>
      </c>
      <c r="BR123" s="395">
        <f t="shared" si="25"/>
        <v>0</v>
      </c>
      <c r="BS123" s="395">
        <f t="shared" si="26"/>
        <v>0</v>
      </c>
      <c r="BT123" s="395">
        <f t="shared" si="27"/>
        <v>0</v>
      </c>
      <c r="BU123" s="395">
        <f t="shared" si="28"/>
        <v>0</v>
      </c>
      <c r="BV123" s="395">
        <f t="shared" si="29"/>
        <v>1044.68</v>
      </c>
      <c r="BW123" s="395">
        <f t="shared" si="30"/>
        <v>0</v>
      </c>
      <c r="BX123" s="395">
        <f t="shared" si="31"/>
        <v>2141.1</v>
      </c>
      <c r="BY123" s="395">
        <f t="shared" si="32"/>
        <v>56.55</v>
      </c>
      <c r="BZ123" s="395">
        <f t="shared" si="33"/>
        <v>15.6</v>
      </c>
      <c r="CA123" s="395">
        <f t="shared" si="34"/>
        <v>3139.4999999999995</v>
      </c>
      <c r="CB123" s="395">
        <f t="shared" si="35"/>
        <v>0</v>
      </c>
      <c r="CC123" s="399">
        <f t="shared" si="36"/>
        <v>33338.629999999997</v>
      </c>
    </row>
    <row r="124" spans="1:81" ht="15" x14ac:dyDescent="0.25">
      <c r="A124" s="231">
        <v>3302251</v>
      </c>
      <c r="B124" s="231">
        <v>2251</v>
      </c>
      <c r="C124" s="231" t="s">
        <v>296</v>
      </c>
      <c r="D124" s="385">
        <v>0</v>
      </c>
      <c r="E124" s="385">
        <v>0</v>
      </c>
      <c r="F124" s="385">
        <v>0</v>
      </c>
      <c r="G124" s="385">
        <v>38</v>
      </c>
      <c r="H124" s="385">
        <v>0</v>
      </c>
      <c r="I124" s="386">
        <v>0</v>
      </c>
      <c r="J124" s="386">
        <v>38</v>
      </c>
      <c r="K124" s="385">
        <v>12</v>
      </c>
      <c r="L124" s="385">
        <v>0</v>
      </c>
      <c r="M124" s="386">
        <v>12</v>
      </c>
      <c r="N124" s="387">
        <v>0</v>
      </c>
      <c r="O124" s="388">
        <v>0</v>
      </c>
      <c r="P124" s="385">
        <v>570</v>
      </c>
      <c r="Q124" s="385">
        <v>0</v>
      </c>
      <c r="R124" s="388">
        <v>570</v>
      </c>
      <c r="S124" s="387">
        <v>0</v>
      </c>
      <c r="T124" s="385">
        <v>0</v>
      </c>
      <c r="U124" s="385">
        <v>180</v>
      </c>
      <c r="V124" s="385">
        <v>0</v>
      </c>
      <c r="W124" s="388">
        <v>180</v>
      </c>
      <c r="X124" s="385">
        <v>0</v>
      </c>
      <c r="Y124" s="387">
        <v>0</v>
      </c>
      <c r="Z124" s="389">
        <v>0</v>
      </c>
      <c r="AA124" s="385">
        <v>1</v>
      </c>
      <c r="AB124" s="387">
        <v>15</v>
      </c>
      <c r="AC124" s="389">
        <v>0</v>
      </c>
      <c r="AD124" s="385">
        <v>0</v>
      </c>
      <c r="AE124" s="387">
        <v>0</v>
      </c>
      <c r="AF124" s="389">
        <v>0</v>
      </c>
      <c r="AG124" s="390">
        <v>0</v>
      </c>
      <c r="AH124" s="391">
        <v>0</v>
      </c>
      <c r="AI124" s="392">
        <v>0</v>
      </c>
      <c r="AJ124" s="390">
        <v>3</v>
      </c>
      <c r="AK124" s="391">
        <v>45</v>
      </c>
      <c r="AL124" s="392">
        <v>0</v>
      </c>
      <c r="AM124" s="385">
        <v>3</v>
      </c>
      <c r="AN124" s="387">
        <v>45</v>
      </c>
      <c r="AO124" s="392">
        <v>0</v>
      </c>
      <c r="AP124" s="392"/>
      <c r="AQ124" s="392"/>
      <c r="AR124" s="390">
        <f t="shared" si="23"/>
        <v>3</v>
      </c>
      <c r="AS124" s="391">
        <v>0</v>
      </c>
      <c r="AT124" s="385">
        <v>0</v>
      </c>
      <c r="AU124" s="392">
        <v>0</v>
      </c>
      <c r="AV124" s="387">
        <v>2</v>
      </c>
      <c r="AW124" s="387">
        <v>0</v>
      </c>
      <c r="AX124" s="390">
        <v>2</v>
      </c>
      <c r="AY124" s="390">
        <v>30</v>
      </c>
      <c r="AZ124" s="392">
        <v>0</v>
      </c>
      <c r="BA124" s="385">
        <v>2</v>
      </c>
      <c r="BB124" s="385">
        <v>30</v>
      </c>
      <c r="BC124" s="392">
        <v>0</v>
      </c>
      <c r="BD124" s="392"/>
      <c r="BE124" s="392"/>
      <c r="BF124" s="390">
        <v>0</v>
      </c>
      <c r="BG124" s="390">
        <v>0</v>
      </c>
      <c r="BH124" s="387">
        <v>0</v>
      </c>
      <c r="BI124" s="393"/>
      <c r="BJ124" s="393"/>
      <c r="BK124" s="393"/>
      <c r="BL124" s="393"/>
      <c r="BM124" s="393"/>
      <c r="BN124" s="393"/>
      <c r="BO124" s="394"/>
      <c r="BP124" s="377"/>
      <c r="BQ124" s="395">
        <f t="shared" si="24"/>
        <v>46534.8</v>
      </c>
      <c r="BR124" s="395">
        <f t="shared" si="25"/>
        <v>14695.2</v>
      </c>
      <c r="BS124" s="395">
        <f t="shared" si="26"/>
        <v>0</v>
      </c>
      <c r="BT124" s="395">
        <f t="shared" si="27"/>
        <v>0</v>
      </c>
      <c r="BU124" s="395">
        <f t="shared" si="28"/>
        <v>0</v>
      </c>
      <c r="BV124" s="395">
        <f t="shared" si="29"/>
        <v>149.24</v>
      </c>
      <c r="BW124" s="395">
        <f t="shared" si="30"/>
        <v>0</v>
      </c>
      <c r="BX124" s="395">
        <f t="shared" si="31"/>
        <v>0</v>
      </c>
      <c r="BY124" s="395">
        <f t="shared" si="32"/>
        <v>56.55</v>
      </c>
      <c r="BZ124" s="395">
        <f t="shared" si="33"/>
        <v>0</v>
      </c>
      <c r="CA124" s="395">
        <f t="shared" si="34"/>
        <v>672.75</v>
      </c>
      <c r="CB124" s="395">
        <f t="shared" si="35"/>
        <v>0</v>
      </c>
      <c r="CC124" s="399">
        <f t="shared" si="36"/>
        <v>62108.54</v>
      </c>
    </row>
    <row r="125" spans="1:81" ht="15" x14ac:dyDescent="0.25">
      <c r="A125" s="231">
        <v>3302293</v>
      </c>
      <c r="B125" s="231">
        <v>2293</v>
      </c>
      <c r="C125" s="231" t="s">
        <v>297</v>
      </c>
      <c r="D125" s="385">
        <v>0</v>
      </c>
      <c r="E125" s="385">
        <v>0</v>
      </c>
      <c r="F125" s="385">
        <v>0</v>
      </c>
      <c r="G125" s="385">
        <v>32</v>
      </c>
      <c r="H125" s="385">
        <v>0</v>
      </c>
      <c r="I125" s="386">
        <v>0</v>
      </c>
      <c r="J125" s="386">
        <v>32</v>
      </c>
      <c r="K125" s="385">
        <v>0</v>
      </c>
      <c r="L125" s="385">
        <v>0</v>
      </c>
      <c r="M125" s="386">
        <v>0</v>
      </c>
      <c r="N125" s="387">
        <v>0</v>
      </c>
      <c r="O125" s="388">
        <v>0</v>
      </c>
      <c r="P125" s="385">
        <v>480</v>
      </c>
      <c r="Q125" s="385">
        <v>0</v>
      </c>
      <c r="R125" s="388">
        <v>480</v>
      </c>
      <c r="S125" s="387">
        <v>0</v>
      </c>
      <c r="T125" s="385">
        <v>0</v>
      </c>
      <c r="U125" s="385">
        <v>0</v>
      </c>
      <c r="V125" s="385">
        <v>0</v>
      </c>
      <c r="W125" s="388">
        <v>0</v>
      </c>
      <c r="X125" s="385">
        <v>2</v>
      </c>
      <c r="Y125" s="387">
        <v>30</v>
      </c>
      <c r="Z125" s="389">
        <v>0</v>
      </c>
      <c r="AA125" s="385">
        <v>5</v>
      </c>
      <c r="AB125" s="387">
        <v>75</v>
      </c>
      <c r="AC125" s="389">
        <v>0</v>
      </c>
      <c r="AD125" s="385">
        <v>23</v>
      </c>
      <c r="AE125" s="387">
        <v>345</v>
      </c>
      <c r="AF125" s="389">
        <v>0</v>
      </c>
      <c r="AG125" s="390">
        <v>0</v>
      </c>
      <c r="AH125" s="391">
        <v>0</v>
      </c>
      <c r="AI125" s="392">
        <v>0</v>
      </c>
      <c r="AJ125" s="390">
        <v>6</v>
      </c>
      <c r="AK125" s="391">
        <v>90</v>
      </c>
      <c r="AL125" s="392">
        <v>0</v>
      </c>
      <c r="AM125" s="385">
        <v>6</v>
      </c>
      <c r="AN125" s="387">
        <v>90</v>
      </c>
      <c r="AO125" s="392">
        <v>0</v>
      </c>
      <c r="AP125" s="392"/>
      <c r="AQ125" s="392"/>
      <c r="AR125" s="390">
        <f t="shared" si="23"/>
        <v>6</v>
      </c>
      <c r="AS125" s="391">
        <v>0</v>
      </c>
      <c r="AT125" s="385">
        <v>0</v>
      </c>
      <c r="AU125" s="392">
        <v>0</v>
      </c>
      <c r="AV125" s="387">
        <v>0</v>
      </c>
      <c r="AW125" s="387">
        <v>0</v>
      </c>
      <c r="AX125" s="390">
        <v>0</v>
      </c>
      <c r="AY125" s="390">
        <v>0</v>
      </c>
      <c r="AZ125" s="392">
        <v>0</v>
      </c>
      <c r="BA125" s="385">
        <v>0</v>
      </c>
      <c r="BB125" s="385">
        <v>0</v>
      </c>
      <c r="BC125" s="392">
        <v>0</v>
      </c>
      <c r="BD125" s="392"/>
      <c r="BE125" s="392"/>
      <c r="BF125" s="390">
        <v>0</v>
      </c>
      <c r="BG125" s="390">
        <v>0</v>
      </c>
      <c r="BH125" s="387">
        <v>0</v>
      </c>
      <c r="BI125" s="393"/>
      <c r="BJ125" s="393"/>
      <c r="BK125" s="393"/>
      <c r="BL125" s="393"/>
      <c r="BM125" s="393"/>
      <c r="BN125" s="393"/>
      <c r="BO125" s="394"/>
      <c r="BP125" s="377"/>
      <c r="BQ125" s="395">
        <f t="shared" si="24"/>
        <v>39187.200000000004</v>
      </c>
      <c r="BR125" s="395">
        <f t="shared" si="25"/>
        <v>0</v>
      </c>
      <c r="BS125" s="395">
        <f t="shared" si="26"/>
        <v>0</v>
      </c>
      <c r="BT125" s="395">
        <f t="shared" si="27"/>
        <v>0</v>
      </c>
      <c r="BU125" s="395">
        <f t="shared" si="28"/>
        <v>0</v>
      </c>
      <c r="BV125" s="395">
        <f t="shared" si="29"/>
        <v>0</v>
      </c>
      <c r="BW125" s="395">
        <f t="shared" si="30"/>
        <v>0</v>
      </c>
      <c r="BX125" s="395">
        <f t="shared" si="31"/>
        <v>237.9</v>
      </c>
      <c r="BY125" s="395">
        <f t="shared" si="32"/>
        <v>282.75</v>
      </c>
      <c r="BZ125" s="395">
        <f t="shared" si="33"/>
        <v>358.8</v>
      </c>
      <c r="CA125" s="395">
        <f t="shared" si="34"/>
        <v>1345.5</v>
      </c>
      <c r="CB125" s="395">
        <f t="shared" si="35"/>
        <v>0</v>
      </c>
      <c r="CC125" s="399">
        <f t="shared" si="36"/>
        <v>41412.150000000009</v>
      </c>
    </row>
    <row r="126" spans="1:81" ht="15" x14ac:dyDescent="0.25">
      <c r="A126" s="231">
        <v>3302299</v>
      </c>
      <c r="B126" s="231">
        <v>2299</v>
      </c>
      <c r="C126" s="231" t="s">
        <v>298</v>
      </c>
      <c r="D126" s="385">
        <v>0</v>
      </c>
      <c r="E126" s="385">
        <v>0</v>
      </c>
      <c r="F126" s="385">
        <v>0</v>
      </c>
      <c r="G126" s="385">
        <v>48</v>
      </c>
      <c r="H126" s="385">
        <v>0</v>
      </c>
      <c r="I126" s="386">
        <v>0</v>
      </c>
      <c r="J126" s="386">
        <v>48</v>
      </c>
      <c r="K126" s="385">
        <v>8</v>
      </c>
      <c r="L126" s="385">
        <v>0</v>
      </c>
      <c r="M126" s="386">
        <v>8</v>
      </c>
      <c r="N126" s="387">
        <v>0</v>
      </c>
      <c r="O126" s="388">
        <v>0</v>
      </c>
      <c r="P126" s="385">
        <v>720</v>
      </c>
      <c r="Q126" s="385">
        <v>0</v>
      </c>
      <c r="R126" s="388">
        <v>720</v>
      </c>
      <c r="S126" s="387">
        <v>0</v>
      </c>
      <c r="T126" s="385">
        <v>0</v>
      </c>
      <c r="U126" s="385">
        <v>120</v>
      </c>
      <c r="V126" s="385">
        <v>0</v>
      </c>
      <c r="W126" s="388">
        <v>120</v>
      </c>
      <c r="X126" s="385">
        <v>0</v>
      </c>
      <c r="Y126" s="387">
        <v>0</v>
      </c>
      <c r="Z126" s="389">
        <v>0</v>
      </c>
      <c r="AA126" s="385">
        <v>10</v>
      </c>
      <c r="AB126" s="387">
        <v>150</v>
      </c>
      <c r="AC126" s="389">
        <v>30</v>
      </c>
      <c r="AD126" s="385">
        <v>3</v>
      </c>
      <c r="AE126" s="387">
        <v>45</v>
      </c>
      <c r="AF126" s="389">
        <v>0</v>
      </c>
      <c r="AG126" s="390">
        <v>0</v>
      </c>
      <c r="AH126" s="391">
        <v>0</v>
      </c>
      <c r="AI126" s="392">
        <v>0</v>
      </c>
      <c r="AJ126" s="390">
        <v>10</v>
      </c>
      <c r="AK126" s="391">
        <v>150</v>
      </c>
      <c r="AL126" s="392">
        <v>15</v>
      </c>
      <c r="AM126" s="385">
        <v>10</v>
      </c>
      <c r="AN126" s="387">
        <v>150</v>
      </c>
      <c r="AO126" s="392">
        <v>15</v>
      </c>
      <c r="AP126" s="392"/>
      <c r="AQ126" s="392"/>
      <c r="AR126" s="390">
        <f t="shared" si="23"/>
        <v>10</v>
      </c>
      <c r="AS126" s="391">
        <v>0</v>
      </c>
      <c r="AT126" s="385">
        <v>0</v>
      </c>
      <c r="AU126" s="392">
        <v>0</v>
      </c>
      <c r="AV126" s="387">
        <v>0</v>
      </c>
      <c r="AW126" s="387">
        <v>0</v>
      </c>
      <c r="AX126" s="390">
        <v>0</v>
      </c>
      <c r="AY126" s="390">
        <v>0</v>
      </c>
      <c r="AZ126" s="392">
        <v>0</v>
      </c>
      <c r="BA126" s="385">
        <v>0</v>
      </c>
      <c r="BB126" s="385">
        <v>0</v>
      </c>
      <c r="BC126" s="392">
        <v>0</v>
      </c>
      <c r="BD126" s="392"/>
      <c r="BE126" s="392"/>
      <c r="BF126" s="390">
        <v>0</v>
      </c>
      <c r="BG126" s="390">
        <v>0</v>
      </c>
      <c r="BH126" s="387">
        <v>0</v>
      </c>
      <c r="BI126" s="393"/>
      <c r="BJ126" s="393"/>
      <c r="BK126" s="393"/>
      <c r="BL126" s="393"/>
      <c r="BM126" s="393"/>
      <c r="BN126" s="393"/>
      <c r="BO126" s="394"/>
      <c r="BP126" s="377"/>
      <c r="BQ126" s="395">
        <f t="shared" si="24"/>
        <v>58780.800000000003</v>
      </c>
      <c r="BR126" s="395">
        <f t="shared" si="25"/>
        <v>9796.8000000000011</v>
      </c>
      <c r="BS126" s="395">
        <f t="shared" si="26"/>
        <v>0</v>
      </c>
      <c r="BT126" s="395">
        <f t="shared" si="27"/>
        <v>0</v>
      </c>
      <c r="BU126" s="395">
        <f t="shared" si="28"/>
        <v>0</v>
      </c>
      <c r="BV126" s="395">
        <f t="shared" si="29"/>
        <v>0</v>
      </c>
      <c r="BW126" s="395">
        <f t="shared" si="30"/>
        <v>0</v>
      </c>
      <c r="BX126" s="395">
        <f t="shared" si="31"/>
        <v>0</v>
      </c>
      <c r="BY126" s="395">
        <f t="shared" si="32"/>
        <v>678.59999999999991</v>
      </c>
      <c r="BZ126" s="395">
        <f t="shared" si="33"/>
        <v>46.800000000000004</v>
      </c>
      <c r="CA126" s="395">
        <f t="shared" si="34"/>
        <v>2242.5</v>
      </c>
      <c r="CB126" s="395">
        <f t="shared" si="35"/>
        <v>0</v>
      </c>
      <c r="CC126" s="399">
        <f t="shared" si="36"/>
        <v>71545.500000000015</v>
      </c>
    </row>
    <row r="127" spans="1:81" ht="15" x14ac:dyDescent="0.25">
      <c r="A127" s="231">
        <v>3302300</v>
      </c>
      <c r="B127" s="231">
        <v>2300</v>
      </c>
      <c r="C127" s="231" t="s">
        <v>299</v>
      </c>
      <c r="D127" s="385">
        <v>0</v>
      </c>
      <c r="E127" s="385">
        <v>0</v>
      </c>
      <c r="F127" s="385">
        <v>0</v>
      </c>
      <c r="G127" s="385">
        <v>60</v>
      </c>
      <c r="H127" s="385">
        <v>0</v>
      </c>
      <c r="I127" s="386">
        <v>0</v>
      </c>
      <c r="J127" s="386">
        <v>60</v>
      </c>
      <c r="K127" s="385">
        <v>9</v>
      </c>
      <c r="L127" s="385">
        <v>0</v>
      </c>
      <c r="M127" s="386">
        <v>9</v>
      </c>
      <c r="N127" s="387">
        <v>0</v>
      </c>
      <c r="O127" s="388">
        <v>0</v>
      </c>
      <c r="P127" s="385">
        <v>900</v>
      </c>
      <c r="Q127" s="385">
        <v>0</v>
      </c>
      <c r="R127" s="388">
        <v>900</v>
      </c>
      <c r="S127" s="387">
        <v>0</v>
      </c>
      <c r="T127" s="385">
        <v>0</v>
      </c>
      <c r="U127" s="385">
        <v>135</v>
      </c>
      <c r="V127" s="385">
        <v>0</v>
      </c>
      <c r="W127" s="388">
        <v>135</v>
      </c>
      <c r="X127" s="385">
        <v>5</v>
      </c>
      <c r="Y127" s="387">
        <v>75</v>
      </c>
      <c r="Z127" s="389">
        <v>0</v>
      </c>
      <c r="AA127" s="385">
        <v>18</v>
      </c>
      <c r="AB127" s="387">
        <v>270</v>
      </c>
      <c r="AC127" s="389">
        <v>45</v>
      </c>
      <c r="AD127" s="385">
        <v>34</v>
      </c>
      <c r="AE127" s="387">
        <v>510</v>
      </c>
      <c r="AF127" s="389">
        <v>60</v>
      </c>
      <c r="AG127" s="390">
        <v>0</v>
      </c>
      <c r="AH127" s="391">
        <v>0</v>
      </c>
      <c r="AI127" s="392">
        <v>0</v>
      </c>
      <c r="AJ127" s="390">
        <v>20</v>
      </c>
      <c r="AK127" s="391">
        <v>300</v>
      </c>
      <c r="AL127" s="392">
        <v>15</v>
      </c>
      <c r="AM127" s="385">
        <v>20</v>
      </c>
      <c r="AN127" s="387">
        <v>300</v>
      </c>
      <c r="AO127" s="392">
        <v>15</v>
      </c>
      <c r="AP127" s="392"/>
      <c r="AQ127" s="392"/>
      <c r="AR127" s="390">
        <f t="shared" si="23"/>
        <v>20</v>
      </c>
      <c r="AS127" s="391">
        <v>0</v>
      </c>
      <c r="AT127" s="385">
        <v>0</v>
      </c>
      <c r="AU127" s="392">
        <v>0</v>
      </c>
      <c r="AV127" s="387">
        <v>19</v>
      </c>
      <c r="AW127" s="387">
        <v>1</v>
      </c>
      <c r="AX127" s="390">
        <v>20</v>
      </c>
      <c r="AY127" s="390">
        <v>300</v>
      </c>
      <c r="AZ127" s="392">
        <v>15</v>
      </c>
      <c r="BA127" s="385">
        <v>20</v>
      </c>
      <c r="BB127" s="385">
        <v>300</v>
      </c>
      <c r="BC127" s="392">
        <v>15</v>
      </c>
      <c r="BD127" s="392"/>
      <c r="BE127" s="392"/>
      <c r="BF127" s="390">
        <v>0</v>
      </c>
      <c r="BG127" s="390">
        <v>0</v>
      </c>
      <c r="BH127" s="387">
        <v>0</v>
      </c>
      <c r="BI127" s="393"/>
      <c r="BJ127" s="393"/>
      <c r="BK127" s="393"/>
      <c r="BL127" s="393"/>
      <c r="BM127" s="393"/>
      <c r="BN127" s="393"/>
      <c r="BO127" s="394"/>
      <c r="BP127" s="377"/>
      <c r="BQ127" s="395">
        <f t="shared" si="24"/>
        <v>73476</v>
      </c>
      <c r="BR127" s="395">
        <f t="shared" si="25"/>
        <v>11021.4</v>
      </c>
      <c r="BS127" s="395">
        <f t="shared" si="26"/>
        <v>0</v>
      </c>
      <c r="BT127" s="395">
        <f t="shared" si="27"/>
        <v>0</v>
      </c>
      <c r="BU127" s="395">
        <f t="shared" si="28"/>
        <v>0</v>
      </c>
      <c r="BV127" s="395">
        <f t="shared" si="29"/>
        <v>1417.78</v>
      </c>
      <c r="BW127" s="395">
        <f t="shared" si="30"/>
        <v>186.42</v>
      </c>
      <c r="BX127" s="395">
        <f t="shared" si="31"/>
        <v>594.75</v>
      </c>
      <c r="BY127" s="395">
        <f t="shared" si="32"/>
        <v>1187.55</v>
      </c>
      <c r="BZ127" s="395">
        <f t="shared" si="33"/>
        <v>592.80000000000007</v>
      </c>
      <c r="CA127" s="395">
        <f t="shared" si="34"/>
        <v>4485</v>
      </c>
      <c r="CB127" s="395">
        <f t="shared" si="35"/>
        <v>0</v>
      </c>
      <c r="CC127" s="399">
        <f t="shared" si="36"/>
        <v>92961.7</v>
      </c>
    </row>
    <row r="128" spans="1:81" ht="15" x14ac:dyDescent="0.25">
      <c r="A128" s="231">
        <v>3302308</v>
      </c>
      <c r="B128" s="231">
        <v>2308</v>
      </c>
      <c r="C128" s="231" t="s">
        <v>300</v>
      </c>
      <c r="D128" s="385">
        <v>0</v>
      </c>
      <c r="E128" s="385">
        <v>0</v>
      </c>
      <c r="F128" s="385">
        <v>0</v>
      </c>
      <c r="G128" s="385">
        <v>25</v>
      </c>
      <c r="H128" s="385">
        <v>0</v>
      </c>
      <c r="I128" s="386">
        <v>0</v>
      </c>
      <c r="J128" s="386">
        <v>25</v>
      </c>
      <c r="K128" s="385">
        <v>6</v>
      </c>
      <c r="L128" s="385">
        <v>0</v>
      </c>
      <c r="M128" s="386">
        <v>6</v>
      </c>
      <c r="N128" s="387">
        <v>0</v>
      </c>
      <c r="O128" s="388">
        <v>0</v>
      </c>
      <c r="P128" s="385">
        <v>375</v>
      </c>
      <c r="Q128" s="385">
        <v>0</v>
      </c>
      <c r="R128" s="388">
        <v>375</v>
      </c>
      <c r="S128" s="387">
        <v>0</v>
      </c>
      <c r="T128" s="385">
        <v>0</v>
      </c>
      <c r="U128" s="385">
        <v>90</v>
      </c>
      <c r="V128" s="385">
        <v>0</v>
      </c>
      <c r="W128" s="388">
        <v>90</v>
      </c>
      <c r="X128" s="385">
        <v>0</v>
      </c>
      <c r="Y128" s="387">
        <v>0</v>
      </c>
      <c r="Z128" s="389">
        <v>0</v>
      </c>
      <c r="AA128" s="385">
        <v>20</v>
      </c>
      <c r="AB128" s="387">
        <v>300</v>
      </c>
      <c r="AC128" s="389">
        <v>75</v>
      </c>
      <c r="AD128" s="385">
        <v>3</v>
      </c>
      <c r="AE128" s="387">
        <v>45</v>
      </c>
      <c r="AF128" s="389">
        <v>15</v>
      </c>
      <c r="AG128" s="390">
        <v>0</v>
      </c>
      <c r="AH128" s="391">
        <v>0</v>
      </c>
      <c r="AI128" s="392">
        <v>0</v>
      </c>
      <c r="AJ128" s="390">
        <v>9</v>
      </c>
      <c r="AK128" s="391">
        <v>135</v>
      </c>
      <c r="AL128" s="392">
        <v>30</v>
      </c>
      <c r="AM128" s="385">
        <v>9</v>
      </c>
      <c r="AN128" s="387">
        <v>135</v>
      </c>
      <c r="AO128" s="392">
        <v>30</v>
      </c>
      <c r="AP128" s="392"/>
      <c r="AQ128" s="392"/>
      <c r="AR128" s="390">
        <f t="shared" si="23"/>
        <v>9</v>
      </c>
      <c r="AS128" s="391">
        <v>0</v>
      </c>
      <c r="AT128" s="385">
        <v>0</v>
      </c>
      <c r="AU128" s="392">
        <v>0</v>
      </c>
      <c r="AV128" s="387">
        <v>0</v>
      </c>
      <c r="AW128" s="387">
        <v>2</v>
      </c>
      <c r="AX128" s="390">
        <v>2</v>
      </c>
      <c r="AY128" s="390">
        <v>30</v>
      </c>
      <c r="AZ128" s="392">
        <v>30</v>
      </c>
      <c r="BA128" s="385">
        <v>2</v>
      </c>
      <c r="BB128" s="385">
        <v>30</v>
      </c>
      <c r="BC128" s="392">
        <v>30</v>
      </c>
      <c r="BD128" s="392"/>
      <c r="BE128" s="392"/>
      <c r="BF128" s="390">
        <v>0</v>
      </c>
      <c r="BG128" s="390">
        <v>0</v>
      </c>
      <c r="BH128" s="387">
        <v>0</v>
      </c>
      <c r="BI128" s="393"/>
      <c r="BJ128" s="393"/>
      <c r="BK128" s="393"/>
      <c r="BL128" s="393"/>
      <c r="BM128" s="393"/>
      <c r="BN128" s="393"/>
      <c r="BO128" s="394"/>
      <c r="BP128" s="377"/>
      <c r="BQ128" s="395">
        <f t="shared" si="24"/>
        <v>30615</v>
      </c>
      <c r="BR128" s="395">
        <f t="shared" si="25"/>
        <v>7347.6</v>
      </c>
      <c r="BS128" s="395">
        <f t="shared" si="26"/>
        <v>0</v>
      </c>
      <c r="BT128" s="395">
        <f t="shared" si="27"/>
        <v>0</v>
      </c>
      <c r="BU128" s="395">
        <f t="shared" si="28"/>
        <v>0</v>
      </c>
      <c r="BV128" s="395">
        <f t="shared" si="29"/>
        <v>0</v>
      </c>
      <c r="BW128" s="395">
        <f t="shared" si="30"/>
        <v>372.84</v>
      </c>
      <c r="BX128" s="395">
        <f t="shared" si="31"/>
        <v>0</v>
      </c>
      <c r="BY128" s="395">
        <f t="shared" si="32"/>
        <v>1413.75</v>
      </c>
      <c r="BZ128" s="395">
        <f t="shared" si="33"/>
        <v>62.4</v>
      </c>
      <c r="CA128" s="395">
        <f t="shared" si="34"/>
        <v>2018.2499999999998</v>
      </c>
      <c r="CB128" s="395">
        <f t="shared" si="35"/>
        <v>0</v>
      </c>
      <c r="CC128" s="399">
        <f t="shared" si="36"/>
        <v>41829.839999999997</v>
      </c>
    </row>
    <row r="129" spans="1:81" ht="15" x14ac:dyDescent="0.25">
      <c r="A129" s="231">
        <v>3302309</v>
      </c>
      <c r="B129" s="231">
        <v>2309</v>
      </c>
      <c r="C129" s="231" t="s">
        <v>301</v>
      </c>
      <c r="D129" s="385">
        <v>0</v>
      </c>
      <c r="E129" s="385">
        <v>0</v>
      </c>
      <c r="F129" s="385">
        <v>0</v>
      </c>
      <c r="G129" s="385">
        <v>29</v>
      </c>
      <c r="H129" s="385">
        <v>0</v>
      </c>
      <c r="I129" s="386">
        <v>0</v>
      </c>
      <c r="J129" s="386">
        <v>29</v>
      </c>
      <c r="K129" s="385">
        <v>7</v>
      </c>
      <c r="L129" s="385">
        <v>0</v>
      </c>
      <c r="M129" s="386">
        <v>7</v>
      </c>
      <c r="N129" s="387">
        <v>0</v>
      </c>
      <c r="O129" s="388">
        <v>0</v>
      </c>
      <c r="P129" s="385">
        <v>435</v>
      </c>
      <c r="Q129" s="385">
        <v>0</v>
      </c>
      <c r="R129" s="388">
        <v>435</v>
      </c>
      <c r="S129" s="387">
        <v>0</v>
      </c>
      <c r="T129" s="385">
        <v>0</v>
      </c>
      <c r="U129" s="385">
        <v>105</v>
      </c>
      <c r="V129" s="385">
        <v>0</v>
      </c>
      <c r="W129" s="388">
        <v>105</v>
      </c>
      <c r="X129" s="385">
        <v>0</v>
      </c>
      <c r="Y129" s="387">
        <v>0</v>
      </c>
      <c r="Z129" s="389">
        <v>0</v>
      </c>
      <c r="AA129" s="385">
        <v>18</v>
      </c>
      <c r="AB129" s="387">
        <v>270</v>
      </c>
      <c r="AC129" s="389">
        <v>75</v>
      </c>
      <c r="AD129" s="385">
        <v>9</v>
      </c>
      <c r="AE129" s="387">
        <v>135</v>
      </c>
      <c r="AF129" s="389">
        <v>15</v>
      </c>
      <c r="AG129" s="390">
        <v>0</v>
      </c>
      <c r="AH129" s="391">
        <v>0</v>
      </c>
      <c r="AI129" s="392">
        <v>0</v>
      </c>
      <c r="AJ129" s="390">
        <v>6</v>
      </c>
      <c r="AK129" s="391">
        <v>90</v>
      </c>
      <c r="AL129" s="392">
        <v>15</v>
      </c>
      <c r="AM129" s="385">
        <v>6</v>
      </c>
      <c r="AN129" s="387">
        <v>90</v>
      </c>
      <c r="AO129" s="392">
        <v>15</v>
      </c>
      <c r="AP129" s="392"/>
      <c r="AQ129" s="392"/>
      <c r="AR129" s="390">
        <f t="shared" si="23"/>
        <v>6</v>
      </c>
      <c r="AS129" s="391">
        <v>0</v>
      </c>
      <c r="AT129" s="385">
        <v>0</v>
      </c>
      <c r="AU129" s="392">
        <v>0</v>
      </c>
      <c r="AV129" s="387">
        <v>4</v>
      </c>
      <c r="AW129" s="387">
        <v>1</v>
      </c>
      <c r="AX129" s="390">
        <v>5</v>
      </c>
      <c r="AY129" s="390">
        <v>75</v>
      </c>
      <c r="AZ129" s="392">
        <v>15</v>
      </c>
      <c r="BA129" s="385">
        <v>5</v>
      </c>
      <c r="BB129" s="385">
        <v>75</v>
      </c>
      <c r="BC129" s="392">
        <v>15</v>
      </c>
      <c r="BD129" s="392"/>
      <c r="BE129" s="392"/>
      <c r="BF129" s="390">
        <v>0</v>
      </c>
      <c r="BG129" s="390">
        <v>0</v>
      </c>
      <c r="BH129" s="387">
        <v>0</v>
      </c>
      <c r="BI129" s="393"/>
      <c r="BJ129" s="393"/>
      <c r="BK129" s="393"/>
      <c r="BL129" s="393"/>
      <c r="BM129" s="393"/>
      <c r="BN129" s="393"/>
      <c r="BO129" s="394"/>
      <c r="BP129" s="377"/>
      <c r="BQ129" s="395">
        <f t="shared" si="24"/>
        <v>35513.4</v>
      </c>
      <c r="BR129" s="395">
        <f t="shared" si="25"/>
        <v>8572.2000000000007</v>
      </c>
      <c r="BS129" s="395">
        <f t="shared" si="26"/>
        <v>0</v>
      </c>
      <c r="BT129" s="395">
        <f t="shared" si="27"/>
        <v>0</v>
      </c>
      <c r="BU129" s="395">
        <f t="shared" si="28"/>
        <v>0</v>
      </c>
      <c r="BV129" s="395">
        <f t="shared" si="29"/>
        <v>298.48</v>
      </c>
      <c r="BW129" s="395">
        <f t="shared" si="30"/>
        <v>186.42</v>
      </c>
      <c r="BX129" s="395">
        <f t="shared" si="31"/>
        <v>0</v>
      </c>
      <c r="BY129" s="395">
        <f t="shared" si="32"/>
        <v>1300.6499999999999</v>
      </c>
      <c r="BZ129" s="395">
        <f t="shared" si="33"/>
        <v>156</v>
      </c>
      <c r="CA129" s="395">
        <f t="shared" si="34"/>
        <v>1345.5</v>
      </c>
      <c r="CB129" s="395">
        <f t="shared" si="35"/>
        <v>0</v>
      </c>
      <c r="CC129" s="399">
        <f t="shared" si="36"/>
        <v>47372.650000000009</v>
      </c>
    </row>
    <row r="130" spans="1:81" ht="15" x14ac:dyDescent="0.25">
      <c r="A130" s="231">
        <v>3302211</v>
      </c>
      <c r="B130" s="231">
        <v>2211</v>
      </c>
      <c r="C130" s="231" t="s">
        <v>287</v>
      </c>
      <c r="D130" s="385">
        <v>0</v>
      </c>
      <c r="E130" s="385">
        <v>0</v>
      </c>
      <c r="F130" s="385">
        <v>0</v>
      </c>
      <c r="G130" s="385">
        <v>46</v>
      </c>
      <c r="H130" s="385">
        <v>0</v>
      </c>
      <c r="I130" s="386">
        <v>0</v>
      </c>
      <c r="J130" s="386">
        <v>46</v>
      </c>
      <c r="K130" s="385">
        <v>12</v>
      </c>
      <c r="L130" s="385">
        <v>0</v>
      </c>
      <c r="M130" s="386">
        <v>12</v>
      </c>
      <c r="N130" s="387">
        <v>0</v>
      </c>
      <c r="O130" s="388">
        <v>0</v>
      </c>
      <c r="P130" s="385">
        <v>690</v>
      </c>
      <c r="Q130" s="385">
        <v>0</v>
      </c>
      <c r="R130" s="388">
        <v>690</v>
      </c>
      <c r="S130" s="387">
        <v>0</v>
      </c>
      <c r="T130" s="385">
        <v>0</v>
      </c>
      <c r="U130" s="385">
        <v>180</v>
      </c>
      <c r="V130" s="385">
        <v>0</v>
      </c>
      <c r="W130" s="388">
        <v>180</v>
      </c>
      <c r="X130" s="385">
        <v>8</v>
      </c>
      <c r="Y130" s="387">
        <v>120</v>
      </c>
      <c r="Z130" s="389">
        <v>30</v>
      </c>
      <c r="AA130" s="385">
        <v>8</v>
      </c>
      <c r="AB130" s="387">
        <v>120</v>
      </c>
      <c r="AC130" s="389">
        <v>30</v>
      </c>
      <c r="AD130" s="385">
        <v>19</v>
      </c>
      <c r="AE130" s="387">
        <v>285</v>
      </c>
      <c r="AF130" s="389">
        <v>60</v>
      </c>
      <c r="AG130" s="390">
        <v>0</v>
      </c>
      <c r="AH130" s="391">
        <v>0</v>
      </c>
      <c r="AI130" s="392">
        <v>0</v>
      </c>
      <c r="AJ130" s="390">
        <v>11</v>
      </c>
      <c r="AK130" s="391">
        <v>165</v>
      </c>
      <c r="AL130" s="392">
        <v>15</v>
      </c>
      <c r="AM130" s="385">
        <v>11</v>
      </c>
      <c r="AN130" s="387">
        <v>165</v>
      </c>
      <c r="AO130" s="392">
        <v>15</v>
      </c>
      <c r="AP130" s="392"/>
      <c r="AQ130" s="392"/>
      <c r="AR130" s="390">
        <f t="shared" si="23"/>
        <v>11</v>
      </c>
      <c r="AS130" s="391">
        <v>0</v>
      </c>
      <c r="AT130" s="385">
        <v>0</v>
      </c>
      <c r="AU130" s="392">
        <v>0</v>
      </c>
      <c r="AV130" s="387">
        <v>10</v>
      </c>
      <c r="AW130" s="387">
        <v>1</v>
      </c>
      <c r="AX130" s="390">
        <v>11</v>
      </c>
      <c r="AY130" s="390">
        <v>165</v>
      </c>
      <c r="AZ130" s="392">
        <v>15</v>
      </c>
      <c r="BA130" s="385">
        <v>11</v>
      </c>
      <c r="BB130" s="385">
        <v>165</v>
      </c>
      <c r="BC130" s="392">
        <v>15</v>
      </c>
      <c r="BD130" s="392"/>
      <c r="BE130" s="392"/>
      <c r="BF130" s="390">
        <v>0</v>
      </c>
      <c r="BG130" s="390">
        <v>0</v>
      </c>
      <c r="BH130" s="387">
        <v>0</v>
      </c>
      <c r="BI130" s="393"/>
      <c r="BJ130" s="393"/>
      <c r="BK130" s="393"/>
      <c r="BL130" s="393"/>
      <c r="BM130" s="393"/>
      <c r="BN130" s="393"/>
      <c r="BO130" s="394"/>
      <c r="BP130" s="377"/>
      <c r="BQ130" s="395">
        <f t="shared" si="24"/>
        <v>56331.600000000006</v>
      </c>
      <c r="BR130" s="395">
        <f t="shared" si="25"/>
        <v>14695.2</v>
      </c>
      <c r="BS130" s="395">
        <f t="shared" si="26"/>
        <v>0</v>
      </c>
      <c r="BT130" s="395">
        <f t="shared" si="27"/>
        <v>0</v>
      </c>
      <c r="BU130" s="395">
        <f t="shared" si="28"/>
        <v>0</v>
      </c>
      <c r="BV130" s="395">
        <f t="shared" si="29"/>
        <v>746.2</v>
      </c>
      <c r="BW130" s="395">
        <f t="shared" si="30"/>
        <v>186.42</v>
      </c>
      <c r="BX130" s="395">
        <f t="shared" si="31"/>
        <v>1189.5</v>
      </c>
      <c r="BY130" s="395">
        <f t="shared" si="32"/>
        <v>565.5</v>
      </c>
      <c r="BZ130" s="395">
        <f t="shared" si="33"/>
        <v>358.8</v>
      </c>
      <c r="CA130" s="395">
        <f t="shared" si="34"/>
        <v>2466.75</v>
      </c>
      <c r="CB130" s="395">
        <f t="shared" si="35"/>
        <v>0</v>
      </c>
      <c r="CC130" s="399">
        <f t="shared" si="36"/>
        <v>76539.97</v>
      </c>
    </row>
    <row r="131" spans="1:81" ht="15" x14ac:dyDescent="0.25">
      <c r="A131" s="231">
        <v>3302402</v>
      </c>
      <c r="B131" s="231">
        <v>2402</v>
      </c>
      <c r="C131" s="231" t="s">
        <v>303</v>
      </c>
      <c r="D131" s="385">
        <v>0</v>
      </c>
      <c r="E131" s="385">
        <v>0</v>
      </c>
      <c r="F131" s="385">
        <v>0</v>
      </c>
      <c r="G131" s="385">
        <v>30</v>
      </c>
      <c r="H131" s="385">
        <v>0</v>
      </c>
      <c r="I131" s="386">
        <v>0</v>
      </c>
      <c r="J131" s="386">
        <v>30</v>
      </c>
      <c r="K131" s="385">
        <v>17</v>
      </c>
      <c r="L131" s="385">
        <v>0</v>
      </c>
      <c r="M131" s="386">
        <v>17</v>
      </c>
      <c r="N131" s="387">
        <v>0</v>
      </c>
      <c r="O131" s="388">
        <v>0</v>
      </c>
      <c r="P131" s="385">
        <v>450</v>
      </c>
      <c r="Q131" s="385">
        <v>0</v>
      </c>
      <c r="R131" s="388">
        <v>450</v>
      </c>
      <c r="S131" s="387">
        <v>0</v>
      </c>
      <c r="T131" s="385">
        <v>0</v>
      </c>
      <c r="U131" s="385">
        <v>255</v>
      </c>
      <c r="V131" s="385">
        <v>0</v>
      </c>
      <c r="W131" s="388">
        <v>255</v>
      </c>
      <c r="X131" s="385">
        <v>1</v>
      </c>
      <c r="Y131" s="387">
        <v>15</v>
      </c>
      <c r="Z131" s="389">
        <v>15</v>
      </c>
      <c r="AA131" s="385">
        <v>1</v>
      </c>
      <c r="AB131" s="387">
        <v>15</v>
      </c>
      <c r="AC131" s="389">
        <v>0</v>
      </c>
      <c r="AD131" s="385">
        <v>1</v>
      </c>
      <c r="AE131" s="387">
        <v>15</v>
      </c>
      <c r="AF131" s="389">
        <v>0</v>
      </c>
      <c r="AG131" s="390">
        <v>0</v>
      </c>
      <c r="AH131" s="391">
        <v>0</v>
      </c>
      <c r="AI131" s="392">
        <v>0</v>
      </c>
      <c r="AJ131" s="390">
        <v>3</v>
      </c>
      <c r="AK131" s="391">
        <v>45</v>
      </c>
      <c r="AL131" s="392">
        <v>0</v>
      </c>
      <c r="AM131" s="385">
        <v>3</v>
      </c>
      <c r="AN131" s="387">
        <v>45</v>
      </c>
      <c r="AO131" s="392">
        <v>0</v>
      </c>
      <c r="AP131" s="392"/>
      <c r="AQ131" s="392"/>
      <c r="AR131" s="390">
        <f t="shared" si="23"/>
        <v>3</v>
      </c>
      <c r="AS131" s="391">
        <v>0</v>
      </c>
      <c r="AT131" s="385">
        <v>0</v>
      </c>
      <c r="AU131" s="392">
        <v>0</v>
      </c>
      <c r="AV131" s="387">
        <v>1</v>
      </c>
      <c r="AW131" s="387">
        <v>0</v>
      </c>
      <c r="AX131" s="390">
        <v>1</v>
      </c>
      <c r="AY131" s="390">
        <v>15</v>
      </c>
      <c r="AZ131" s="392">
        <v>0</v>
      </c>
      <c r="BA131" s="385">
        <v>1</v>
      </c>
      <c r="BB131" s="385">
        <v>15</v>
      </c>
      <c r="BC131" s="392">
        <v>0</v>
      </c>
      <c r="BD131" s="392"/>
      <c r="BE131" s="392"/>
      <c r="BF131" s="390">
        <v>0</v>
      </c>
      <c r="BG131" s="390">
        <v>0</v>
      </c>
      <c r="BH131" s="387">
        <v>0</v>
      </c>
      <c r="BI131" s="393"/>
      <c r="BJ131" s="393"/>
      <c r="BK131" s="393"/>
      <c r="BL131" s="393"/>
      <c r="BM131" s="393"/>
      <c r="BN131" s="393"/>
      <c r="BO131" s="394"/>
      <c r="BP131" s="377"/>
      <c r="BQ131" s="395">
        <f t="shared" si="24"/>
        <v>36738</v>
      </c>
      <c r="BR131" s="395">
        <f t="shared" si="25"/>
        <v>20818.2</v>
      </c>
      <c r="BS131" s="395">
        <f t="shared" si="26"/>
        <v>0</v>
      </c>
      <c r="BT131" s="395">
        <f t="shared" si="27"/>
        <v>0</v>
      </c>
      <c r="BU131" s="395">
        <f t="shared" si="28"/>
        <v>0</v>
      </c>
      <c r="BV131" s="395">
        <f t="shared" si="29"/>
        <v>74.62</v>
      </c>
      <c r="BW131" s="395">
        <f t="shared" si="30"/>
        <v>0</v>
      </c>
      <c r="BX131" s="395">
        <f t="shared" si="31"/>
        <v>237.9</v>
      </c>
      <c r="BY131" s="395">
        <f t="shared" si="32"/>
        <v>56.55</v>
      </c>
      <c r="BZ131" s="395">
        <f t="shared" si="33"/>
        <v>15.6</v>
      </c>
      <c r="CA131" s="395">
        <f t="shared" si="34"/>
        <v>672.75</v>
      </c>
      <c r="CB131" s="395">
        <f t="shared" si="35"/>
        <v>0</v>
      </c>
      <c r="CC131" s="399">
        <f t="shared" si="36"/>
        <v>58613.62</v>
      </c>
    </row>
    <row r="132" spans="1:81" ht="15" x14ac:dyDescent="0.25">
      <c r="A132" s="231">
        <v>3302429</v>
      </c>
      <c r="B132" s="231">
        <v>2429</v>
      </c>
      <c r="C132" s="231" t="s">
        <v>304</v>
      </c>
      <c r="D132" s="385">
        <v>0</v>
      </c>
      <c r="E132" s="385">
        <v>0</v>
      </c>
      <c r="F132" s="385">
        <v>0</v>
      </c>
      <c r="G132" s="385">
        <v>15</v>
      </c>
      <c r="H132" s="385">
        <v>0</v>
      </c>
      <c r="I132" s="386">
        <v>0</v>
      </c>
      <c r="J132" s="386">
        <v>15</v>
      </c>
      <c r="K132" s="385">
        <v>4</v>
      </c>
      <c r="L132" s="385">
        <v>0</v>
      </c>
      <c r="M132" s="386">
        <v>4</v>
      </c>
      <c r="N132" s="387">
        <v>0</v>
      </c>
      <c r="O132" s="388">
        <v>0</v>
      </c>
      <c r="P132" s="385">
        <v>225</v>
      </c>
      <c r="Q132" s="385">
        <v>0</v>
      </c>
      <c r="R132" s="388">
        <v>225</v>
      </c>
      <c r="S132" s="387">
        <v>0</v>
      </c>
      <c r="T132" s="385">
        <v>0</v>
      </c>
      <c r="U132" s="385">
        <v>60</v>
      </c>
      <c r="V132" s="385">
        <v>0</v>
      </c>
      <c r="W132" s="388">
        <v>60</v>
      </c>
      <c r="X132" s="385">
        <v>0</v>
      </c>
      <c r="Y132" s="387">
        <v>0</v>
      </c>
      <c r="Z132" s="389">
        <v>0</v>
      </c>
      <c r="AA132" s="385">
        <v>0</v>
      </c>
      <c r="AB132" s="387">
        <v>0</v>
      </c>
      <c r="AC132" s="389">
        <v>0</v>
      </c>
      <c r="AD132" s="385">
        <v>0</v>
      </c>
      <c r="AE132" s="387">
        <v>0</v>
      </c>
      <c r="AF132" s="389">
        <v>0</v>
      </c>
      <c r="AG132" s="390">
        <v>0</v>
      </c>
      <c r="AH132" s="391">
        <v>0</v>
      </c>
      <c r="AI132" s="392">
        <v>0</v>
      </c>
      <c r="AJ132" s="390">
        <v>2</v>
      </c>
      <c r="AK132" s="391">
        <v>30</v>
      </c>
      <c r="AL132" s="392">
        <v>0</v>
      </c>
      <c r="AM132" s="385">
        <v>2</v>
      </c>
      <c r="AN132" s="387">
        <v>30</v>
      </c>
      <c r="AO132" s="392">
        <v>0</v>
      </c>
      <c r="AP132" s="392"/>
      <c r="AQ132" s="392"/>
      <c r="AR132" s="390">
        <f t="shared" si="23"/>
        <v>2</v>
      </c>
      <c r="AS132" s="391">
        <v>0</v>
      </c>
      <c r="AT132" s="385">
        <v>0</v>
      </c>
      <c r="AU132" s="392">
        <v>0</v>
      </c>
      <c r="AV132" s="387">
        <v>1</v>
      </c>
      <c r="AW132" s="387">
        <v>0</v>
      </c>
      <c r="AX132" s="390">
        <v>1</v>
      </c>
      <c r="AY132" s="390">
        <v>15</v>
      </c>
      <c r="AZ132" s="392">
        <v>0</v>
      </c>
      <c r="BA132" s="385">
        <v>1</v>
      </c>
      <c r="BB132" s="385">
        <v>15</v>
      </c>
      <c r="BC132" s="392">
        <v>0</v>
      </c>
      <c r="BD132" s="392"/>
      <c r="BE132" s="392"/>
      <c r="BF132" s="390">
        <v>0</v>
      </c>
      <c r="BG132" s="390">
        <v>0</v>
      </c>
      <c r="BH132" s="387">
        <v>0</v>
      </c>
      <c r="BI132" s="393"/>
      <c r="BJ132" s="393"/>
      <c r="BK132" s="393"/>
      <c r="BL132" s="393"/>
      <c r="BM132" s="393"/>
      <c r="BN132" s="393"/>
      <c r="BO132" s="394"/>
      <c r="BP132" s="377"/>
      <c r="BQ132" s="395">
        <f t="shared" si="24"/>
        <v>18369</v>
      </c>
      <c r="BR132" s="395">
        <f t="shared" si="25"/>
        <v>4898.4000000000005</v>
      </c>
      <c r="BS132" s="395">
        <f t="shared" si="26"/>
        <v>0</v>
      </c>
      <c r="BT132" s="395">
        <f t="shared" si="27"/>
        <v>0</v>
      </c>
      <c r="BU132" s="395">
        <f t="shared" si="28"/>
        <v>0</v>
      </c>
      <c r="BV132" s="395">
        <f t="shared" si="29"/>
        <v>74.62</v>
      </c>
      <c r="BW132" s="395">
        <f t="shared" si="30"/>
        <v>0</v>
      </c>
      <c r="BX132" s="395">
        <f t="shared" si="31"/>
        <v>0</v>
      </c>
      <c r="BY132" s="395">
        <f t="shared" si="32"/>
        <v>0</v>
      </c>
      <c r="BZ132" s="395">
        <f t="shared" si="33"/>
        <v>0</v>
      </c>
      <c r="CA132" s="395">
        <f t="shared" si="34"/>
        <v>448.49999999999994</v>
      </c>
      <c r="CB132" s="395">
        <f t="shared" si="35"/>
        <v>0</v>
      </c>
      <c r="CC132" s="399">
        <f t="shared" si="36"/>
        <v>23790.52</v>
      </c>
    </row>
    <row r="133" spans="1:81" ht="15" x14ac:dyDescent="0.25">
      <c r="A133" s="231">
        <v>3302434</v>
      </c>
      <c r="B133" s="231">
        <v>2434</v>
      </c>
      <c r="C133" s="231" t="s">
        <v>305</v>
      </c>
      <c r="D133" s="385">
        <v>0</v>
      </c>
      <c r="E133" s="385">
        <v>0</v>
      </c>
      <c r="F133" s="385">
        <v>0</v>
      </c>
      <c r="G133" s="385">
        <v>28</v>
      </c>
      <c r="H133" s="385">
        <v>0</v>
      </c>
      <c r="I133" s="386">
        <v>0</v>
      </c>
      <c r="J133" s="386">
        <v>28</v>
      </c>
      <c r="K133" s="385">
        <v>5</v>
      </c>
      <c r="L133" s="385">
        <v>0</v>
      </c>
      <c r="M133" s="386">
        <v>5</v>
      </c>
      <c r="N133" s="387">
        <v>0</v>
      </c>
      <c r="O133" s="388">
        <v>0</v>
      </c>
      <c r="P133" s="385">
        <v>420</v>
      </c>
      <c r="Q133" s="385">
        <v>0</v>
      </c>
      <c r="R133" s="388">
        <v>420</v>
      </c>
      <c r="S133" s="387">
        <v>0</v>
      </c>
      <c r="T133" s="385">
        <v>0</v>
      </c>
      <c r="U133" s="385">
        <v>75</v>
      </c>
      <c r="V133" s="385">
        <v>0</v>
      </c>
      <c r="W133" s="388">
        <v>75</v>
      </c>
      <c r="X133" s="385">
        <v>10</v>
      </c>
      <c r="Y133" s="387">
        <v>150</v>
      </c>
      <c r="Z133" s="389">
        <v>30</v>
      </c>
      <c r="AA133" s="385">
        <v>3</v>
      </c>
      <c r="AB133" s="387">
        <v>45</v>
      </c>
      <c r="AC133" s="389">
        <v>30</v>
      </c>
      <c r="AD133" s="385">
        <v>12</v>
      </c>
      <c r="AE133" s="387">
        <v>180</v>
      </c>
      <c r="AF133" s="389">
        <v>15</v>
      </c>
      <c r="AG133" s="390">
        <v>0</v>
      </c>
      <c r="AH133" s="391">
        <v>0</v>
      </c>
      <c r="AI133" s="392">
        <v>0</v>
      </c>
      <c r="AJ133" s="390">
        <v>4</v>
      </c>
      <c r="AK133" s="391">
        <v>60</v>
      </c>
      <c r="AL133" s="392">
        <v>0</v>
      </c>
      <c r="AM133" s="385">
        <v>4</v>
      </c>
      <c r="AN133" s="387">
        <v>60</v>
      </c>
      <c r="AO133" s="392">
        <v>0</v>
      </c>
      <c r="AP133" s="392"/>
      <c r="AQ133" s="392"/>
      <c r="AR133" s="390">
        <f t="shared" si="23"/>
        <v>4</v>
      </c>
      <c r="AS133" s="391">
        <v>0</v>
      </c>
      <c r="AT133" s="385">
        <v>0</v>
      </c>
      <c r="AU133" s="392">
        <v>0</v>
      </c>
      <c r="AV133" s="387">
        <v>2</v>
      </c>
      <c r="AW133" s="387">
        <v>0</v>
      </c>
      <c r="AX133" s="390">
        <v>2</v>
      </c>
      <c r="AY133" s="390">
        <v>30</v>
      </c>
      <c r="AZ133" s="392">
        <v>0</v>
      </c>
      <c r="BA133" s="385">
        <v>2</v>
      </c>
      <c r="BB133" s="385">
        <v>30</v>
      </c>
      <c r="BC133" s="392">
        <v>0</v>
      </c>
      <c r="BD133" s="392"/>
      <c r="BE133" s="392"/>
      <c r="BF133" s="390">
        <v>0</v>
      </c>
      <c r="BG133" s="390">
        <v>0</v>
      </c>
      <c r="BH133" s="387">
        <v>0</v>
      </c>
      <c r="BI133" s="393"/>
      <c r="BJ133" s="393"/>
      <c r="BK133" s="393"/>
      <c r="BL133" s="393"/>
      <c r="BM133" s="393"/>
      <c r="BN133" s="393"/>
      <c r="BO133" s="394"/>
      <c r="BP133" s="377"/>
      <c r="BQ133" s="395">
        <f t="shared" si="24"/>
        <v>34288.800000000003</v>
      </c>
      <c r="BR133" s="395">
        <f t="shared" si="25"/>
        <v>6123</v>
      </c>
      <c r="BS133" s="395">
        <f t="shared" si="26"/>
        <v>0</v>
      </c>
      <c r="BT133" s="395">
        <f t="shared" si="27"/>
        <v>0</v>
      </c>
      <c r="BU133" s="395">
        <f t="shared" si="28"/>
        <v>0</v>
      </c>
      <c r="BV133" s="395">
        <f t="shared" si="29"/>
        <v>149.24</v>
      </c>
      <c r="BW133" s="395">
        <f t="shared" si="30"/>
        <v>0</v>
      </c>
      <c r="BX133" s="395">
        <f t="shared" si="31"/>
        <v>1427.3999999999999</v>
      </c>
      <c r="BY133" s="395">
        <f t="shared" si="32"/>
        <v>282.75</v>
      </c>
      <c r="BZ133" s="395">
        <f t="shared" si="33"/>
        <v>202.8</v>
      </c>
      <c r="CA133" s="395">
        <f t="shared" si="34"/>
        <v>896.99999999999989</v>
      </c>
      <c r="CB133" s="395">
        <f t="shared" si="35"/>
        <v>0</v>
      </c>
      <c r="CC133" s="399">
        <f t="shared" si="36"/>
        <v>43370.990000000005</v>
      </c>
    </row>
    <row r="134" spans="1:81" ht="15" x14ac:dyDescent="0.25">
      <c r="A134" s="231">
        <v>3302441</v>
      </c>
      <c r="B134" s="231">
        <v>2441</v>
      </c>
      <c r="C134" s="231" t="s">
        <v>306</v>
      </c>
      <c r="D134" s="385">
        <v>0</v>
      </c>
      <c r="E134" s="385">
        <v>0</v>
      </c>
      <c r="F134" s="385">
        <v>0</v>
      </c>
      <c r="G134" s="385">
        <v>19</v>
      </c>
      <c r="H134" s="385">
        <v>0</v>
      </c>
      <c r="I134" s="386">
        <v>0</v>
      </c>
      <c r="J134" s="386">
        <v>19</v>
      </c>
      <c r="K134" s="385">
        <v>0</v>
      </c>
      <c r="L134" s="385">
        <v>0</v>
      </c>
      <c r="M134" s="386">
        <v>0</v>
      </c>
      <c r="N134" s="387">
        <v>0</v>
      </c>
      <c r="O134" s="388">
        <v>0</v>
      </c>
      <c r="P134" s="385">
        <v>285</v>
      </c>
      <c r="Q134" s="385">
        <v>0</v>
      </c>
      <c r="R134" s="388">
        <v>285</v>
      </c>
      <c r="S134" s="387">
        <v>0</v>
      </c>
      <c r="T134" s="385">
        <v>0</v>
      </c>
      <c r="U134" s="385">
        <v>0</v>
      </c>
      <c r="V134" s="385">
        <v>0</v>
      </c>
      <c r="W134" s="388">
        <v>0</v>
      </c>
      <c r="X134" s="385">
        <v>4</v>
      </c>
      <c r="Y134" s="387">
        <v>60</v>
      </c>
      <c r="Z134" s="389">
        <v>0</v>
      </c>
      <c r="AA134" s="385">
        <v>13</v>
      </c>
      <c r="AB134" s="387">
        <v>195</v>
      </c>
      <c r="AC134" s="389">
        <v>0</v>
      </c>
      <c r="AD134" s="385">
        <v>0</v>
      </c>
      <c r="AE134" s="387">
        <v>0</v>
      </c>
      <c r="AF134" s="389">
        <v>0</v>
      </c>
      <c r="AG134" s="390">
        <v>0</v>
      </c>
      <c r="AH134" s="391">
        <v>0</v>
      </c>
      <c r="AI134" s="392">
        <v>0</v>
      </c>
      <c r="AJ134" s="390">
        <v>10</v>
      </c>
      <c r="AK134" s="391">
        <v>150</v>
      </c>
      <c r="AL134" s="392">
        <v>0</v>
      </c>
      <c r="AM134" s="385">
        <v>10</v>
      </c>
      <c r="AN134" s="387">
        <v>150</v>
      </c>
      <c r="AO134" s="392">
        <v>0</v>
      </c>
      <c r="AP134" s="392"/>
      <c r="AQ134" s="392"/>
      <c r="AR134" s="390">
        <f t="shared" ref="AR134:AR197" si="37">AM134+AP134+AQ134</f>
        <v>10</v>
      </c>
      <c r="AS134" s="391">
        <v>0</v>
      </c>
      <c r="AT134" s="385">
        <v>0</v>
      </c>
      <c r="AU134" s="392">
        <v>0</v>
      </c>
      <c r="AV134" s="387">
        <v>10</v>
      </c>
      <c r="AW134" s="387">
        <v>0</v>
      </c>
      <c r="AX134" s="390">
        <v>10</v>
      </c>
      <c r="AY134" s="390">
        <v>150</v>
      </c>
      <c r="AZ134" s="392">
        <v>0</v>
      </c>
      <c r="BA134" s="385">
        <v>10</v>
      </c>
      <c r="BB134" s="385">
        <v>150</v>
      </c>
      <c r="BC134" s="392">
        <v>0</v>
      </c>
      <c r="BD134" s="392"/>
      <c r="BE134" s="392"/>
      <c r="BF134" s="390">
        <v>0</v>
      </c>
      <c r="BG134" s="390">
        <v>0</v>
      </c>
      <c r="BH134" s="387">
        <v>0</v>
      </c>
      <c r="BI134" s="393"/>
      <c r="BJ134" s="393"/>
      <c r="BK134" s="393"/>
      <c r="BL134" s="393"/>
      <c r="BM134" s="393"/>
      <c r="BN134" s="393"/>
      <c r="BO134" s="394"/>
      <c r="BP134" s="377"/>
      <c r="BQ134" s="395">
        <f t="shared" ref="BQ134:BQ197" si="38">R134*$BQ$1*$BQ$3</f>
        <v>23267.4</v>
      </c>
      <c r="BR134" s="395">
        <f t="shared" ref="BR134:BR197" si="39">((W134)*$BQ$1*$BR$3)+(BJ134*$BR$3)</f>
        <v>0</v>
      </c>
      <c r="BS134" s="395">
        <f t="shared" ref="BS134:BS197" si="40">(O134*$BQ$1*$BS$3)+(BI134*$BS$3)</f>
        <v>0</v>
      </c>
      <c r="BT134" s="395">
        <f t="shared" ref="BT134:BT197" si="41">S134*$BQ$1*BT$3</f>
        <v>0</v>
      </c>
      <c r="BU134" s="395">
        <f t="shared" ref="BU134:BU197" si="42">N134*$BQ$1*BU$3</f>
        <v>0</v>
      </c>
      <c r="BV134" s="395">
        <f t="shared" ref="BV134:BV197" si="43">((BB134-BC134)/15)*$BQ$1*BV$3+BL134</f>
        <v>746.2</v>
      </c>
      <c r="BW134" s="395">
        <f t="shared" ref="BW134:BW197" si="44">(BC134/15)*$BQ$1*BW$3</f>
        <v>0</v>
      </c>
      <c r="BX134" s="395">
        <f t="shared" ref="BX134:BX197" si="45">(Y134+Z134)*$BQ$1*BX$3+BM134</f>
        <v>475.8</v>
      </c>
      <c r="BY134" s="395">
        <f t="shared" ref="BY134:BY197" si="46">(AB134+AC134)*$BQ$1*BY$3+BN134</f>
        <v>735.15</v>
      </c>
      <c r="BZ134" s="395">
        <f t="shared" ref="BZ134:BZ197" si="47">(AE134+AF134)*$BQ$1*BZ$3+BO134</f>
        <v>0</v>
      </c>
      <c r="CA134" s="395">
        <f t="shared" ref="CA134:CA197" si="48">AN134*$BQ$1*$CA$3+BK134</f>
        <v>2242.5</v>
      </c>
      <c r="CB134" s="395">
        <f t="shared" ref="CB134:CB197" si="49">BH134*$CB$3</f>
        <v>0</v>
      </c>
      <c r="CC134" s="399">
        <f t="shared" ref="CC134:CC197" si="50">SUM(BQ134:CB134)</f>
        <v>27467.050000000003</v>
      </c>
    </row>
    <row r="135" spans="1:81" ht="15" x14ac:dyDescent="0.25">
      <c r="A135" s="231">
        <v>3302443</v>
      </c>
      <c r="B135" s="231">
        <v>2443</v>
      </c>
      <c r="C135" s="231" t="s">
        <v>307</v>
      </c>
      <c r="D135" s="385">
        <v>0</v>
      </c>
      <c r="E135" s="385">
        <v>0</v>
      </c>
      <c r="F135" s="385">
        <v>0</v>
      </c>
      <c r="G135" s="385">
        <v>25</v>
      </c>
      <c r="H135" s="385">
        <v>0</v>
      </c>
      <c r="I135" s="386">
        <v>0</v>
      </c>
      <c r="J135" s="386">
        <v>25</v>
      </c>
      <c r="K135" s="385">
        <v>0</v>
      </c>
      <c r="L135" s="385">
        <v>0</v>
      </c>
      <c r="M135" s="386">
        <v>0</v>
      </c>
      <c r="N135" s="387">
        <v>0</v>
      </c>
      <c r="O135" s="388">
        <v>0</v>
      </c>
      <c r="P135" s="385">
        <v>375</v>
      </c>
      <c r="Q135" s="385">
        <v>0</v>
      </c>
      <c r="R135" s="388">
        <v>375</v>
      </c>
      <c r="S135" s="387">
        <v>0</v>
      </c>
      <c r="T135" s="385">
        <v>0</v>
      </c>
      <c r="U135" s="385">
        <v>0</v>
      </c>
      <c r="V135" s="385">
        <v>0</v>
      </c>
      <c r="W135" s="388">
        <v>0</v>
      </c>
      <c r="X135" s="385">
        <v>3</v>
      </c>
      <c r="Y135" s="387">
        <v>45</v>
      </c>
      <c r="Z135" s="389">
        <v>0</v>
      </c>
      <c r="AA135" s="385">
        <v>19</v>
      </c>
      <c r="AB135" s="387">
        <v>285</v>
      </c>
      <c r="AC135" s="389">
        <v>0</v>
      </c>
      <c r="AD135" s="385">
        <v>2</v>
      </c>
      <c r="AE135" s="387">
        <v>30</v>
      </c>
      <c r="AF135" s="389">
        <v>0</v>
      </c>
      <c r="AG135" s="390">
        <v>0</v>
      </c>
      <c r="AH135" s="391">
        <v>0</v>
      </c>
      <c r="AI135" s="392">
        <v>0</v>
      </c>
      <c r="AJ135" s="390">
        <v>10</v>
      </c>
      <c r="AK135" s="391">
        <v>150</v>
      </c>
      <c r="AL135" s="392">
        <v>0</v>
      </c>
      <c r="AM135" s="385">
        <v>10</v>
      </c>
      <c r="AN135" s="387">
        <v>150</v>
      </c>
      <c r="AO135" s="392">
        <v>0</v>
      </c>
      <c r="AP135" s="392"/>
      <c r="AQ135" s="392"/>
      <c r="AR135" s="390">
        <f t="shared" si="37"/>
        <v>10</v>
      </c>
      <c r="AS135" s="391">
        <v>0</v>
      </c>
      <c r="AT135" s="385">
        <v>0</v>
      </c>
      <c r="AU135" s="392">
        <v>0</v>
      </c>
      <c r="AV135" s="387">
        <v>10</v>
      </c>
      <c r="AW135" s="387">
        <v>0</v>
      </c>
      <c r="AX135" s="390">
        <v>10</v>
      </c>
      <c r="AY135" s="390">
        <v>150</v>
      </c>
      <c r="AZ135" s="392">
        <v>0</v>
      </c>
      <c r="BA135" s="385">
        <v>10</v>
      </c>
      <c r="BB135" s="385">
        <v>150</v>
      </c>
      <c r="BC135" s="392">
        <v>0</v>
      </c>
      <c r="BD135" s="392"/>
      <c r="BE135" s="392"/>
      <c r="BF135" s="390">
        <v>0</v>
      </c>
      <c r="BG135" s="390">
        <v>0</v>
      </c>
      <c r="BH135" s="387">
        <v>0</v>
      </c>
      <c r="BI135" s="393"/>
      <c r="BJ135" s="393"/>
      <c r="BK135" s="393"/>
      <c r="BL135" s="393"/>
      <c r="BM135" s="393"/>
      <c r="BN135" s="393"/>
      <c r="BO135" s="394"/>
      <c r="BP135" s="377"/>
      <c r="BQ135" s="395">
        <f t="shared" si="38"/>
        <v>30615</v>
      </c>
      <c r="BR135" s="395">
        <f t="shared" si="39"/>
        <v>0</v>
      </c>
      <c r="BS135" s="395">
        <f t="shared" si="40"/>
        <v>0</v>
      </c>
      <c r="BT135" s="395">
        <f t="shared" si="41"/>
        <v>0</v>
      </c>
      <c r="BU135" s="395">
        <f t="shared" si="42"/>
        <v>0</v>
      </c>
      <c r="BV135" s="395">
        <f t="shared" si="43"/>
        <v>746.2</v>
      </c>
      <c r="BW135" s="395">
        <f t="shared" si="44"/>
        <v>0</v>
      </c>
      <c r="BX135" s="395">
        <f t="shared" si="45"/>
        <v>356.84999999999997</v>
      </c>
      <c r="BY135" s="395">
        <f t="shared" si="46"/>
        <v>1074.4499999999998</v>
      </c>
      <c r="BZ135" s="395">
        <f t="shared" si="47"/>
        <v>31.2</v>
      </c>
      <c r="CA135" s="395">
        <f t="shared" si="48"/>
        <v>2242.5</v>
      </c>
      <c r="CB135" s="395">
        <f t="shared" si="49"/>
        <v>0</v>
      </c>
      <c r="CC135" s="399">
        <f t="shared" si="50"/>
        <v>35066.199999999997</v>
      </c>
    </row>
    <row r="136" spans="1:81" ht="15" x14ac:dyDescent="0.25">
      <c r="A136" s="231">
        <v>3302447</v>
      </c>
      <c r="B136" s="231">
        <v>2447</v>
      </c>
      <c r="C136" s="231" t="s">
        <v>308</v>
      </c>
      <c r="D136" s="385">
        <v>0</v>
      </c>
      <c r="E136" s="385">
        <v>0</v>
      </c>
      <c r="F136" s="385">
        <v>0</v>
      </c>
      <c r="G136" s="385">
        <v>49</v>
      </c>
      <c r="H136" s="385">
        <v>0</v>
      </c>
      <c r="I136" s="386">
        <v>0</v>
      </c>
      <c r="J136" s="386">
        <v>49</v>
      </c>
      <c r="K136" s="385">
        <v>0</v>
      </c>
      <c r="L136" s="385">
        <v>0</v>
      </c>
      <c r="M136" s="386">
        <v>0</v>
      </c>
      <c r="N136" s="387">
        <v>0</v>
      </c>
      <c r="O136" s="388">
        <v>0</v>
      </c>
      <c r="P136" s="385">
        <v>735</v>
      </c>
      <c r="Q136" s="385">
        <v>0</v>
      </c>
      <c r="R136" s="388">
        <v>735</v>
      </c>
      <c r="S136" s="387">
        <v>0</v>
      </c>
      <c r="T136" s="385">
        <v>0</v>
      </c>
      <c r="U136" s="385">
        <v>0</v>
      </c>
      <c r="V136" s="385">
        <v>0</v>
      </c>
      <c r="W136" s="388">
        <v>0</v>
      </c>
      <c r="X136" s="385">
        <v>26</v>
      </c>
      <c r="Y136" s="387">
        <v>390</v>
      </c>
      <c r="Z136" s="389">
        <v>0</v>
      </c>
      <c r="AA136" s="385">
        <v>4</v>
      </c>
      <c r="AB136" s="387">
        <v>60</v>
      </c>
      <c r="AC136" s="389">
        <v>0</v>
      </c>
      <c r="AD136" s="385">
        <v>7</v>
      </c>
      <c r="AE136" s="387">
        <v>105</v>
      </c>
      <c r="AF136" s="389">
        <v>0</v>
      </c>
      <c r="AG136" s="390">
        <v>0</v>
      </c>
      <c r="AH136" s="391">
        <v>0</v>
      </c>
      <c r="AI136" s="392">
        <v>0</v>
      </c>
      <c r="AJ136" s="390">
        <v>23</v>
      </c>
      <c r="AK136" s="391">
        <v>345</v>
      </c>
      <c r="AL136" s="392">
        <v>0</v>
      </c>
      <c r="AM136" s="385">
        <v>23</v>
      </c>
      <c r="AN136" s="387">
        <v>345</v>
      </c>
      <c r="AO136" s="392">
        <v>0</v>
      </c>
      <c r="AP136" s="392"/>
      <c r="AQ136" s="392"/>
      <c r="AR136" s="390">
        <f t="shared" si="37"/>
        <v>23</v>
      </c>
      <c r="AS136" s="391">
        <v>0</v>
      </c>
      <c r="AT136" s="385">
        <v>0</v>
      </c>
      <c r="AU136" s="392">
        <v>0</v>
      </c>
      <c r="AV136" s="387">
        <v>23</v>
      </c>
      <c r="AW136" s="387">
        <v>0</v>
      </c>
      <c r="AX136" s="390">
        <v>23</v>
      </c>
      <c r="AY136" s="390">
        <v>345</v>
      </c>
      <c r="AZ136" s="392">
        <v>0</v>
      </c>
      <c r="BA136" s="385">
        <v>23</v>
      </c>
      <c r="BB136" s="385">
        <v>345</v>
      </c>
      <c r="BC136" s="392">
        <v>0</v>
      </c>
      <c r="BD136" s="392"/>
      <c r="BE136" s="392"/>
      <c r="BF136" s="390">
        <v>0</v>
      </c>
      <c r="BG136" s="390">
        <v>0</v>
      </c>
      <c r="BH136" s="387">
        <v>0</v>
      </c>
      <c r="BI136" s="393"/>
      <c r="BJ136" s="393"/>
      <c r="BK136" s="393"/>
      <c r="BL136" s="393"/>
      <c r="BM136" s="393"/>
      <c r="BN136" s="393"/>
      <c r="BO136" s="394"/>
      <c r="BP136" s="377"/>
      <c r="BQ136" s="395">
        <f t="shared" si="38"/>
        <v>60005.4</v>
      </c>
      <c r="BR136" s="395">
        <f t="shared" si="39"/>
        <v>0</v>
      </c>
      <c r="BS136" s="395">
        <f t="shared" si="40"/>
        <v>0</v>
      </c>
      <c r="BT136" s="395">
        <f t="shared" si="41"/>
        <v>0</v>
      </c>
      <c r="BU136" s="395">
        <f t="shared" si="42"/>
        <v>0</v>
      </c>
      <c r="BV136" s="395">
        <f t="shared" si="43"/>
        <v>1716.26</v>
      </c>
      <c r="BW136" s="395">
        <f t="shared" si="44"/>
        <v>0</v>
      </c>
      <c r="BX136" s="395">
        <f t="shared" si="45"/>
        <v>3092.7</v>
      </c>
      <c r="BY136" s="395">
        <f t="shared" si="46"/>
        <v>226.2</v>
      </c>
      <c r="BZ136" s="395">
        <f t="shared" si="47"/>
        <v>109.2</v>
      </c>
      <c r="CA136" s="395">
        <f t="shared" si="48"/>
        <v>5157.75</v>
      </c>
      <c r="CB136" s="395">
        <f t="shared" si="49"/>
        <v>0</v>
      </c>
      <c r="CC136" s="399">
        <f t="shared" si="50"/>
        <v>70307.509999999995</v>
      </c>
    </row>
    <row r="137" spans="1:81" ht="15" x14ac:dyDescent="0.25">
      <c r="A137" s="231">
        <v>3302449</v>
      </c>
      <c r="B137" s="231">
        <v>2449</v>
      </c>
      <c r="C137" s="231" t="s">
        <v>309</v>
      </c>
      <c r="D137" s="385">
        <v>0</v>
      </c>
      <c r="E137" s="385">
        <v>0</v>
      </c>
      <c r="F137" s="385">
        <v>0</v>
      </c>
      <c r="G137" s="385">
        <v>40</v>
      </c>
      <c r="H137" s="385">
        <v>0</v>
      </c>
      <c r="I137" s="386">
        <v>0</v>
      </c>
      <c r="J137" s="386">
        <v>40</v>
      </c>
      <c r="K137" s="385">
        <v>0</v>
      </c>
      <c r="L137" s="385">
        <v>0</v>
      </c>
      <c r="M137" s="386">
        <v>0</v>
      </c>
      <c r="N137" s="387">
        <v>0</v>
      </c>
      <c r="O137" s="388">
        <v>0</v>
      </c>
      <c r="P137" s="385">
        <v>600</v>
      </c>
      <c r="Q137" s="385">
        <v>0</v>
      </c>
      <c r="R137" s="388">
        <v>600</v>
      </c>
      <c r="S137" s="387">
        <v>0</v>
      </c>
      <c r="T137" s="385">
        <v>0</v>
      </c>
      <c r="U137" s="385">
        <v>0</v>
      </c>
      <c r="V137" s="385">
        <v>0</v>
      </c>
      <c r="W137" s="388">
        <v>0</v>
      </c>
      <c r="X137" s="385">
        <v>22</v>
      </c>
      <c r="Y137" s="387">
        <v>330</v>
      </c>
      <c r="Z137" s="389">
        <v>0</v>
      </c>
      <c r="AA137" s="385">
        <v>6</v>
      </c>
      <c r="AB137" s="387">
        <v>90</v>
      </c>
      <c r="AC137" s="389">
        <v>0</v>
      </c>
      <c r="AD137" s="385">
        <v>5</v>
      </c>
      <c r="AE137" s="387">
        <v>75</v>
      </c>
      <c r="AF137" s="389">
        <v>0</v>
      </c>
      <c r="AG137" s="390">
        <v>0</v>
      </c>
      <c r="AH137" s="391">
        <v>0</v>
      </c>
      <c r="AI137" s="392">
        <v>0</v>
      </c>
      <c r="AJ137" s="390">
        <v>15</v>
      </c>
      <c r="AK137" s="391">
        <v>225</v>
      </c>
      <c r="AL137" s="392">
        <v>0</v>
      </c>
      <c r="AM137" s="385">
        <v>15</v>
      </c>
      <c r="AN137" s="387">
        <v>225</v>
      </c>
      <c r="AO137" s="392">
        <v>0</v>
      </c>
      <c r="AP137" s="392"/>
      <c r="AQ137" s="392"/>
      <c r="AR137" s="390">
        <f t="shared" si="37"/>
        <v>15</v>
      </c>
      <c r="AS137" s="391">
        <v>0</v>
      </c>
      <c r="AT137" s="385">
        <v>0</v>
      </c>
      <c r="AU137" s="392">
        <v>0</v>
      </c>
      <c r="AV137" s="387">
        <v>14</v>
      </c>
      <c r="AW137" s="387">
        <v>0</v>
      </c>
      <c r="AX137" s="390">
        <v>14</v>
      </c>
      <c r="AY137" s="390">
        <v>210</v>
      </c>
      <c r="AZ137" s="392">
        <v>0</v>
      </c>
      <c r="BA137" s="385">
        <v>14</v>
      </c>
      <c r="BB137" s="385">
        <v>210</v>
      </c>
      <c r="BC137" s="392">
        <v>0</v>
      </c>
      <c r="BD137" s="392"/>
      <c r="BE137" s="392"/>
      <c r="BF137" s="390">
        <v>0</v>
      </c>
      <c r="BG137" s="390">
        <v>0</v>
      </c>
      <c r="BH137" s="387">
        <v>0</v>
      </c>
      <c r="BI137" s="393"/>
      <c r="BJ137" s="393"/>
      <c r="BK137" s="393"/>
      <c r="BL137" s="393"/>
      <c r="BM137" s="393"/>
      <c r="BN137" s="393"/>
      <c r="BO137" s="394"/>
      <c r="BP137" s="377"/>
      <c r="BQ137" s="395">
        <f t="shared" si="38"/>
        <v>48984</v>
      </c>
      <c r="BR137" s="395">
        <f t="shared" si="39"/>
        <v>0</v>
      </c>
      <c r="BS137" s="395">
        <f t="shared" si="40"/>
        <v>0</v>
      </c>
      <c r="BT137" s="395">
        <f t="shared" si="41"/>
        <v>0</v>
      </c>
      <c r="BU137" s="395">
        <f t="shared" si="42"/>
        <v>0</v>
      </c>
      <c r="BV137" s="395">
        <f t="shared" si="43"/>
        <v>1044.68</v>
      </c>
      <c r="BW137" s="395">
        <f t="shared" si="44"/>
        <v>0</v>
      </c>
      <c r="BX137" s="395">
        <f t="shared" si="45"/>
        <v>2616.9</v>
      </c>
      <c r="BY137" s="395">
        <f t="shared" si="46"/>
        <v>339.29999999999995</v>
      </c>
      <c r="BZ137" s="395">
        <f t="shared" si="47"/>
        <v>78</v>
      </c>
      <c r="CA137" s="395">
        <f t="shared" si="48"/>
        <v>3363.7499999999995</v>
      </c>
      <c r="CB137" s="395">
        <f t="shared" si="49"/>
        <v>0</v>
      </c>
      <c r="CC137" s="399">
        <f t="shared" si="50"/>
        <v>56426.630000000005</v>
      </c>
    </row>
    <row r="138" spans="1:81" ht="15" x14ac:dyDescent="0.25">
      <c r="A138" s="231">
        <v>3302450</v>
      </c>
      <c r="B138" s="231">
        <v>2450</v>
      </c>
      <c r="C138" s="231" t="s">
        <v>310</v>
      </c>
      <c r="D138" s="385">
        <v>0</v>
      </c>
      <c r="E138" s="385">
        <v>0</v>
      </c>
      <c r="F138" s="385">
        <v>0</v>
      </c>
      <c r="G138" s="385">
        <v>29</v>
      </c>
      <c r="H138" s="385">
        <v>0</v>
      </c>
      <c r="I138" s="386">
        <v>0</v>
      </c>
      <c r="J138" s="386">
        <v>29</v>
      </c>
      <c r="K138" s="385">
        <v>14</v>
      </c>
      <c r="L138" s="385">
        <v>0</v>
      </c>
      <c r="M138" s="386">
        <v>14</v>
      </c>
      <c r="N138" s="387">
        <v>0</v>
      </c>
      <c r="O138" s="388">
        <v>0</v>
      </c>
      <c r="P138" s="385">
        <v>435</v>
      </c>
      <c r="Q138" s="385">
        <v>0</v>
      </c>
      <c r="R138" s="388">
        <v>435</v>
      </c>
      <c r="S138" s="387">
        <v>0</v>
      </c>
      <c r="T138" s="385">
        <v>0</v>
      </c>
      <c r="U138" s="385">
        <v>210</v>
      </c>
      <c r="V138" s="385">
        <v>0</v>
      </c>
      <c r="W138" s="388">
        <v>210</v>
      </c>
      <c r="X138" s="385">
        <v>2</v>
      </c>
      <c r="Y138" s="387">
        <v>30</v>
      </c>
      <c r="Z138" s="389">
        <v>30</v>
      </c>
      <c r="AA138" s="385">
        <v>0</v>
      </c>
      <c r="AB138" s="387">
        <v>0</v>
      </c>
      <c r="AC138" s="389">
        <v>0</v>
      </c>
      <c r="AD138" s="385">
        <v>1</v>
      </c>
      <c r="AE138" s="387">
        <v>15</v>
      </c>
      <c r="AF138" s="389">
        <v>0</v>
      </c>
      <c r="AG138" s="390">
        <v>0</v>
      </c>
      <c r="AH138" s="391">
        <v>0</v>
      </c>
      <c r="AI138" s="392">
        <v>0</v>
      </c>
      <c r="AJ138" s="390">
        <v>4</v>
      </c>
      <c r="AK138" s="391">
        <v>60</v>
      </c>
      <c r="AL138" s="392">
        <v>0</v>
      </c>
      <c r="AM138" s="385">
        <v>4</v>
      </c>
      <c r="AN138" s="387">
        <v>60</v>
      </c>
      <c r="AO138" s="392">
        <v>0</v>
      </c>
      <c r="AP138" s="392"/>
      <c r="AQ138" s="392"/>
      <c r="AR138" s="390">
        <f t="shared" si="37"/>
        <v>4</v>
      </c>
      <c r="AS138" s="391">
        <v>0</v>
      </c>
      <c r="AT138" s="385">
        <v>0</v>
      </c>
      <c r="AU138" s="392">
        <v>0</v>
      </c>
      <c r="AV138" s="387">
        <v>4</v>
      </c>
      <c r="AW138" s="387">
        <v>0</v>
      </c>
      <c r="AX138" s="390">
        <v>4</v>
      </c>
      <c r="AY138" s="390">
        <v>60</v>
      </c>
      <c r="AZ138" s="392">
        <v>0</v>
      </c>
      <c r="BA138" s="385">
        <v>4</v>
      </c>
      <c r="BB138" s="385">
        <v>60</v>
      </c>
      <c r="BC138" s="392">
        <v>0</v>
      </c>
      <c r="BD138" s="392"/>
      <c r="BE138" s="392"/>
      <c r="BF138" s="390">
        <v>0</v>
      </c>
      <c r="BG138" s="390">
        <v>4</v>
      </c>
      <c r="BH138" s="387">
        <v>4</v>
      </c>
      <c r="BI138" s="393"/>
      <c r="BJ138" s="393"/>
      <c r="BK138" s="393"/>
      <c r="BL138" s="393"/>
      <c r="BM138" s="393"/>
      <c r="BN138" s="393"/>
      <c r="BO138" s="394"/>
      <c r="BP138" s="377"/>
      <c r="BQ138" s="395">
        <f t="shared" si="38"/>
        <v>35513.4</v>
      </c>
      <c r="BR138" s="395">
        <f t="shared" si="39"/>
        <v>17144.400000000001</v>
      </c>
      <c r="BS138" s="395">
        <f t="shared" si="40"/>
        <v>0</v>
      </c>
      <c r="BT138" s="395">
        <f t="shared" si="41"/>
        <v>0</v>
      </c>
      <c r="BU138" s="395">
        <f t="shared" si="42"/>
        <v>0</v>
      </c>
      <c r="BV138" s="395">
        <f t="shared" si="43"/>
        <v>298.48</v>
      </c>
      <c r="BW138" s="395">
        <f t="shared" si="44"/>
        <v>0</v>
      </c>
      <c r="BX138" s="395">
        <f t="shared" si="45"/>
        <v>475.8</v>
      </c>
      <c r="BY138" s="395">
        <f t="shared" si="46"/>
        <v>0</v>
      </c>
      <c r="BZ138" s="395">
        <f t="shared" si="47"/>
        <v>15.6</v>
      </c>
      <c r="CA138" s="395">
        <f t="shared" si="48"/>
        <v>896.99999999999989</v>
      </c>
      <c r="CB138" s="395">
        <f t="shared" si="49"/>
        <v>3900</v>
      </c>
      <c r="CC138" s="399">
        <f t="shared" si="50"/>
        <v>58244.680000000008</v>
      </c>
    </row>
    <row r="139" spans="1:81" ht="15" x14ac:dyDescent="0.25">
      <c r="A139" s="231">
        <v>3302453</v>
      </c>
      <c r="B139" s="231">
        <v>2453</v>
      </c>
      <c r="C139" s="231" t="s">
        <v>311</v>
      </c>
      <c r="D139" s="385">
        <v>0</v>
      </c>
      <c r="E139" s="385">
        <v>0</v>
      </c>
      <c r="F139" s="385">
        <v>0</v>
      </c>
      <c r="G139" s="385">
        <v>24</v>
      </c>
      <c r="H139" s="385">
        <v>0</v>
      </c>
      <c r="I139" s="386">
        <v>0</v>
      </c>
      <c r="J139" s="386">
        <v>24</v>
      </c>
      <c r="K139" s="385">
        <v>0</v>
      </c>
      <c r="L139" s="385">
        <v>0</v>
      </c>
      <c r="M139" s="386">
        <v>0</v>
      </c>
      <c r="N139" s="387">
        <v>0</v>
      </c>
      <c r="O139" s="388">
        <v>0</v>
      </c>
      <c r="P139" s="385">
        <v>360</v>
      </c>
      <c r="Q139" s="385">
        <v>0</v>
      </c>
      <c r="R139" s="388">
        <v>360</v>
      </c>
      <c r="S139" s="387">
        <v>0</v>
      </c>
      <c r="T139" s="385">
        <v>0</v>
      </c>
      <c r="U139" s="385">
        <v>0</v>
      </c>
      <c r="V139" s="385">
        <v>0</v>
      </c>
      <c r="W139" s="388">
        <v>0</v>
      </c>
      <c r="X139" s="385">
        <v>3</v>
      </c>
      <c r="Y139" s="387">
        <v>45</v>
      </c>
      <c r="Z139" s="389">
        <v>0</v>
      </c>
      <c r="AA139" s="385">
        <v>6</v>
      </c>
      <c r="AB139" s="387">
        <v>90</v>
      </c>
      <c r="AC139" s="389">
        <v>0</v>
      </c>
      <c r="AD139" s="385">
        <v>15</v>
      </c>
      <c r="AE139" s="387">
        <v>225</v>
      </c>
      <c r="AF139" s="389">
        <v>0</v>
      </c>
      <c r="AG139" s="390">
        <v>0</v>
      </c>
      <c r="AH139" s="391">
        <v>0</v>
      </c>
      <c r="AI139" s="392">
        <v>0</v>
      </c>
      <c r="AJ139" s="390">
        <v>0</v>
      </c>
      <c r="AK139" s="391">
        <v>0</v>
      </c>
      <c r="AL139" s="392">
        <v>0</v>
      </c>
      <c r="AM139" s="385">
        <v>0</v>
      </c>
      <c r="AN139" s="387">
        <v>0</v>
      </c>
      <c r="AO139" s="392">
        <v>0</v>
      </c>
      <c r="AP139" s="392"/>
      <c r="AQ139" s="392"/>
      <c r="AR139" s="390">
        <f t="shared" si="37"/>
        <v>0</v>
      </c>
      <c r="AS139" s="391">
        <v>0</v>
      </c>
      <c r="AT139" s="385">
        <v>0</v>
      </c>
      <c r="AU139" s="392">
        <v>0</v>
      </c>
      <c r="AV139" s="387">
        <v>0</v>
      </c>
      <c r="AW139" s="387">
        <v>0</v>
      </c>
      <c r="AX139" s="390">
        <v>0</v>
      </c>
      <c r="AY139" s="390">
        <v>0</v>
      </c>
      <c r="AZ139" s="392">
        <v>0</v>
      </c>
      <c r="BA139" s="385">
        <v>0</v>
      </c>
      <c r="BB139" s="385">
        <v>0</v>
      </c>
      <c r="BC139" s="392">
        <v>0</v>
      </c>
      <c r="BD139" s="392"/>
      <c r="BE139" s="392"/>
      <c r="BF139" s="390">
        <v>0</v>
      </c>
      <c r="BG139" s="390">
        <v>0</v>
      </c>
      <c r="BH139" s="387">
        <v>0</v>
      </c>
      <c r="BI139" s="393"/>
      <c r="BJ139" s="393"/>
      <c r="BK139" s="393"/>
      <c r="BL139" s="393"/>
      <c r="BM139" s="393"/>
      <c r="BN139" s="393"/>
      <c r="BO139" s="394"/>
      <c r="BP139" s="377"/>
      <c r="BQ139" s="395">
        <f t="shared" si="38"/>
        <v>29390.400000000001</v>
      </c>
      <c r="BR139" s="395">
        <f t="shared" si="39"/>
        <v>0</v>
      </c>
      <c r="BS139" s="395">
        <f t="shared" si="40"/>
        <v>0</v>
      </c>
      <c r="BT139" s="395">
        <f t="shared" si="41"/>
        <v>0</v>
      </c>
      <c r="BU139" s="395">
        <f t="shared" si="42"/>
        <v>0</v>
      </c>
      <c r="BV139" s="395">
        <f t="shared" si="43"/>
        <v>0</v>
      </c>
      <c r="BW139" s="395">
        <f t="shared" si="44"/>
        <v>0</v>
      </c>
      <c r="BX139" s="395">
        <f t="shared" si="45"/>
        <v>356.84999999999997</v>
      </c>
      <c r="BY139" s="395">
        <f t="shared" si="46"/>
        <v>339.29999999999995</v>
      </c>
      <c r="BZ139" s="395">
        <f t="shared" si="47"/>
        <v>234</v>
      </c>
      <c r="CA139" s="395">
        <f t="shared" si="48"/>
        <v>0</v>
      </c>
      <c r="CB139" s="395">
        <f t="shared" si="49"/>
        <v>0</v>
      </c>
      <c r="CC139" s="399">
        <f t="shared" si="50"/>
        <v>30320.55</v>
      </c>
    </row>
    <row r="140" spans="1:81" ht="15" x14ac:dyDescent="0.25">
      <c r="A140" s="231">
        <v>3302454</v>
      </c>
      <c r="B140" s="231">
        <v>2454</v>
      </c>
      <c r="C140" s="231" t="s">
        <v>312</v>
      </c>
      <c r="D140" s="385">
        <v>0</v>
      </c>
      <c r="E140" s="385">
        <v>0</v>
      </c>
      <c r="F140" s="385">
        <v>0</v>
      </c>
      <c r="G140" s="385">
        <v>21</v>
      </c>
      <c r="H140" s="385">
        <v>0</v>
      </c>
      <c r="I140" s="386">
        <v>0</v>
      </c>
      <c r="J140" s="386">
        <v>21</v>
      </c>
      <c r="K140" s="385">
        <v>4</v>
      </c>
      <c r="L140" s="385">
        <v>0</v>
      </c>
      <c r="M140" s="386">
        <v>4</v>
      </c>
      <c r="N140" s="387">
        <v>0</v>
      </c>
      <c r="O140" s="388">
        <v>0</v>
      </c>
      <c r="P140" s="385">
        <v>315</v>
      </c>
      <c r="Q140" s="385">
        <v>0</v>
      </c>
      <c r="R140" s="388">
        <v>315</v>
      </c>
      <c r="S140" s="387">
        <v>0</v>
      </c>
      <c r="T140" s="385">
        <v>0</v>
      </c>
      <c r="U140" s="385">
        <v>60</v>
      </c>
      <c r="V140" s="385">
        <v>0</v>
      </c>
      <c r="W140" s="388">
        <v>60</v>
      </c>
      <c r="X140" s="385">
        <v>5</v>
      </c>
      <c r="Y140" s="387">
        <v>75</v>
      </c>
      <c r="Z140" s="389">
        <v>0</v>
      </c>
      <c r="AA140" s="385">
        <v>0</v>
      </c>
      <c r="AB140" s="387">
        <v>0</v>
      </c>
      <c r="AC140" s="389">
        <v>0</v>
      </c>
      <c r="AD140" s="385">
        <v>6</v>
      </c>
      <c r="AE140" s="387">
        <v>90</v>
      </c>
      <c r="AF140" s="389">
        <v>30</v>
      </c>
      <c r="AG140" s="390">
        <v>0</v>
      </c>
      <c r="AH140" s="391">
        <v>0</v>
      </c>
      <c r="AI140" s="392">
        <v>0</v>
      </c>
      <c r="AJ140" s="390">
        <v>2</v>
      </c>
      <c r="AK140" s="391">
        <v>30</v>
      </c>
      <c r="AL140" s="392">
        <v>0</v>
      </c>
      <c r="AM140" s="385">
        <v>2</v>
      </c>
      <c r="AN140" s="387">
        <v>30</v>
      </c>
      <c r="AO140" s="392">
        <v>0</v>
      </c>
      <c r="AP140" s="392"/>
      <c r="AQ140" s="392"/>
      <c r="AR140" s="390">
        <f t="shared" si="37"/>
        <v>2</v>
      </c>
      <c r="AS140" s="391">
        <v>0</v>
      </c>
      <c r="AT140" s="385">
        <v>0</v>
      </c>
      <c r="AU140" s="392">
        <v>0</v>
      </c>
      <c r="AV140" s="387">
        <v>2</v>
      </c>
      <c r="AW140" s="387">
        <v>0</v>
      </c>
      <c r="AX140" s="390">
        <v>2</v>
      </c>
      <c r="AY140" s="390">
        <v>30</v>
      </c>
      <c r="AZ140" s="392">
        <v>0</v>
      </c>
      <c r="BA140" s="385">
        <v>2</v>
      </c>
      <c r="BB140" s="385">
        <v>30</v>
      </c>
      <c r="BC140" s="392">
        <v>0</v>
      </c>
      <c r="BD140" s="392"/>
      <c r="BE140" s="392"/>
      <c r="BF140" s="390">
        <v>0</v>
      </c>
      <c r="BG140" s="390">
        <v>0</v>
      </c>
      <c r="BH140" s="387">
        <v>0</v>
      </c>
      <c r="BI140" s="393"/>
      <c r="BJ140" s="393"/>
      <c r="BK140" s="393"/>
      <c r="BL140" s="393"/>
      <c r="BM140" s="393"/>
      <c r="BN140" s="393"/>
      <c r="BO140" s="394"/>
      <c r="BP140" s="377"/>
      <c r="BQ140" s="395">
        <f t="shared" si="38"/>
        <v>25716.600000000002</v>
      </c>
      <c r="BR140" s="395">
        <f t="shared" si="39"/>
        <v>4898.4000000000005</v>
      </c>
      <c r="BS140" s="395">
        <f t="shared" si="40"/>
        <v>0</v>
      </c>
      <c r="BT140" s="395">
        <f t="shared" si="41"/>
        <v>0</v>
      </c>
      <c r="BU140" s="395">
        <f t="shared" si="42"/>
        <v>0</v>
      </c>
      <c r="BV140" s="395">
        <f t="shared" si="43"/>
        <v>149.24</v>
      </c>
      <c r="BW140" s="395">
        <f t="shared" si="44"/>
        <v>0</v>
      </c>
      <c r="BX140" s="395">
        <f t="shared" si="45"/>
        <v>594.75</v>
      </c>
      <c r="BY140" s="395">
        <f t="shared" si="46"/>
        <v>0</v>
      </c>
      <c r="BZ140" s="395">
        <f t="shared" si="47"/>
        <v>124.8</v>
      </c>
      <c r="CA140" s="395">
        <f t="shared" si="48"/>
        <v>448.49999999999994</v>
      </c>
      <c r="CB140" s="395">
        <f t="shared" si="49"/>
        <v>0</v>
      </c>
      <c r="CC140" s="399">
        <f t="shared" si="50"/>
        <v>31932.290000000005</v>
      </c>
    </row>
    <row r="141" spans="1:81" ht="15" x14ac:dyDescent="0.25">
      <c r="A141" s="231">
        <v>3302455</v>
      </c>
      <c r="B141" s="231">
        <v>2455</v>
      </c>
      <c r="C141" s="231" t="s">
        <v>313</v>
      </c>
      <c r="D141" s="385">
        <v>0</v>
      </c>
      <c r="E141" s="385">
        <v>0</v>
      </c>
      <c r="F141" s="385">
        <v>0</v>
      </c>
      <c r="G141" s="385">
        <v>25</v>
      </c>
      <c r="H141" s="385">
        <v>0</v>
      </c>
      <c r="I141" s="386">
        <v>0</v>
      </c>
      <c r="J141" s="386">
        <v>25</v>
      </c>
      <c r="K141" s="385">
        <v>8</v>
      </c>
      <c r="L141" s="385">
        <v>0</v>
      </c>
      <c r="M141" s="386">
        <v>8</v>
      </c>
      <c r="N141" s="387">
        <v>0</v>
      </c>
      <c r="O141" s="388">
        <v>0</v>
      </c>
      <c r="P141" s="385">
        <v>375</v>
      </c>
      <c r="Q141" s="385">
        <v>0</v>
      </c>
      <c r="R141" s="388">
        <v>375</v>
      </c>
      <c r="S141" s="387">
        <v>0</v>
      </c>
      <c r="T141" s="385">
        <v>0</v>
      </c>
      <c r="U141" s="385">
        <v>120</v>
      </c>
      <c r="V141" s="385">
        <v>0</v>
      </c>
      <c r="W141" s="388">
        <v>120</v>
      </c>
      <c r="X141" s="385">
        <v>5</v>
      </c>
      <c r="Y141" s="387">
        <v>75</v>
      </c>
      <c r="Z141" s="389">
        <v>0</v>
      </c>
      <c r="AA141" s="385">
        <v>3</v>
      </c>
      <c r="AB141" s="387">
        <v>45</v>
      </c>
      <c r="AC141" s="389">
        <v>30</v>
      </c>
      <c r="AD141" s="385">
        <v>5</v>
      </c>
      <c r="AE141" s="387">
        <v>75</v>
      </c>
      <c r="AF141" s="389">
        <v>45</v>
      </c>
      <c r="AG141" s="390">
        <v>0</v>
      </c>
      <c r="AH141" s="391">
        <v>0</v>
      </c>
      <c r="AI141" s="392">
        <v>0</v>
      </c>
      <c r="AJ141" s="390">
        <v>5</v>
      </c>
      <c r="AK141" s="391">
        <v>75</v>
      </c>
      <c r="AL141" s="392">
        <v>0</v>
      </c>
      <c r="AM141" s="385">
        <v>5</v>
      </c>
      <c r="AN141" s="387">
        <v>75</v>
      </c>
      <c r="AO141" s="392">
        <v>0</v>
      </c>
      <c r="AP141" s="392"/>
      <c r="AQ141" s="392"/>
      <c r="AR141" s="390">
        <f t="shared" si="37"/>
        <v>5</v>
      </c>
      <c r="AS141" s="391">
        <v>0</v>
      </c>
      <c r="AT141" s="385">
        <v>0</v>
      </c>
      <c r="AU141" s="392">
        <v>0</v>
      </c>
      <c r="AV141" s="387">
        <v>5</v>
      </c>
      <c r="AW141" s="387">
        <v>0</v>
      </c>
      <c r="AX141" s="390">
        <v>5</v>
      </c>
      <c r="AY141" s="390">
        <v>75</v>
      </c>
      <c r="AZ141" s="392">
        <v>0</v>
      </c>
      <c r="BA141" s="385">
        <v>5</v>
      </c>
      <c r="BB141" s="385">
        <v>75</v>
      </c>
      <c r="BC141" s="392">
        <v>0</v>
      </c>
      <c r="BD141" s="392"/>
      <c r="BE141" s="392"/>
      <c r="BF141" s="390">
        <v>0</v>
      </c>
      <c r="BG141" s="390">
        <v>0</v>
      </c>
      <c r="BH141" s="387">
        <v>0</v>
      </c>
      <c r="BI141" s="393"/>
      <c r="BJ141" s="393"/>
      <c r="BK141" s="393"/>
      <c r="BL141" s="393"/>
      <c r="BM141" s="393"/>
      <c r="BN141" s="393"/>
      <c r="BO141" s="394"/>
      <c r="BP141" s="377"/>
      <c r="BQ141" s="395">
        <f t="shared" si="38"/>
        <v>30615</v>
      </c>
      <c r="BR141" s="395">
        <f t="shared" si="39"/>
        <v>9796.8000000000011</v>
      </c>
      <c r="BS141" s="395">
        <f t="shared" si="40"/>
        <v>0</v>
      </c>
      <c r="BT141" s="395">
        <f t="shared" si="41"/>
        <v>0</v>
      </c>
      <c r="BU141" s="395">
        <f t="shared" si="42"/>
        <v>0</v>
      </c>
      <c r="BV141" s="395">
        <f t="shared" si="43"/>
        <v>373.1</v>
      </c>
      <c r="BW141" s="395">
        <f t="shared" si="44"/>
        <v>0</v>
      </c>
      <c r="BX141" s="395">
        <f t="shared" si="45"/>
        <v>594.75</v>
      </c>
      <c r="BY141" s="395">
        <f t="shared" si="46"/>
        <v>282.75</v>
      </c>
      <c r="BZ141" s="395">
        <f t="shared" si="47"/>
        <v>124.8</v>
      </c>
      <c r="CA141" s="395">
        <f t="shared" si="48"/>
        <v>1121.25</v>
      </c>
      <c r="CB141" s="395">
        <f t="shared" si="49"/>
        <v>0</v>
      </c>
      <c r="CC141" s="399">
        <f t="shared" si="50"/>
        <v>42908.450000000004</v>
      </c>
    </row>
    <row r="142" spans="1:81" ht="15" x14ac:dyDescent="0.25">
      <c r="A142" s="231">
        <v>3302457</v>
      </c>
      <c r="B142" s="231">
        <v>2457</v>
      </c>
      <c r="C142" s="231" t="s">
        <v>314</v>
      </c>
      <c r="D142" s="385">
        <v>0</v>
      </c>
      <c r="E142" s="385">
        <v>0</v>
      </c>
      <c r="F142" s="385">
        <v>0</v>
      </c>
      <c r="G142" s="385">
        <v>30</v>
      </c>
      <c r="H142" s="385">
        <v>0</v>
      </c>
      <c r="I142" s="386">
        <v>0</v>
      </c>
      <c r="J142" s="386">
        <v>30</v>
      </c>
      <c r="K142" s="385">
        <v>0</v>
      </c>
      <c r="L142" s="385">
        <v>0</v>
      </c>
      <c r="M142" s="386">
        <v>0</v>
      </c>
      <c r="N142" s="387">
        <v>0</v>
      </c>
      <c r="O142" s="388">
        <v>0</v>
      </c>
      <c r="P142" s="385">
        <v>442.5</v>
      </c>
      <c r="Q142" s="385">
        <v>0</v>
      </c>
      <c r="R142" s="388">
        <v>442.5</v>
      </c>
      <c r="S142" s="387">
        <v>0</v>
      </c>
      <c r="T142" s="385">
        <v>0</v>
      </c>
      <c r="U142" s="385">
        <v>0</v>
      </c>
      <c r="V142" s="385">
        <v>0</v>
      </c>
      <c r="W142" s="388">
        <v>0</v>
      </c>
      <c r="X142" s="385">
        <v>9</v>
      </c>
      <c r="Y142" s="387">
        <v>135</v>
      </c>
      <c r="Z142" s="389">
        <v>0</v>
      </c>
      <c r="AA142" s="385">
        <v>14</v>
      </c>
      <c r="AB142" s="387">
        <v>210</v>
      </c>
      <c r="AC142" s="389">
        <v>0</v>
      </c>
      <c r="AD142" s="385">
        <v>6</v>
      </c>
      <c r="AE142" s="387">
        <v>82.5</v>
      </c>
      <c r="AF142" s="389">
        <v>0</v>
      </c>
      <c r="AG142" s="390">
        <v>0</v>
      </c>
      <c r="AH142" s="391">
        <v>0</v>
      </c>
      <c r="AI142" s="392">
        <v>0</v>
      </c>
      <c r="AJ142" s="390">
        <v>6</v>
      </c>
      <c r="AK142" s="391">
        <v>90</v>
      </c>
      <c r="AL142" s="392">
        <v>0</v>
      </c>
      <c r="AM142" s="385">
        <v>6</v>
      </c>
      <c r="AN142" s="387">
        <v>90</v>
      </c>
      <c r="AO142" s="392">
        <v>0</v>
      </c>
      <c r="AP142" s="392"/>
      <c r="AQ142" s="392"/>
      <c r="AR142" s="390">
        <f t="shared" si="37"/>
        <v>6</v>
      </c>
      <c r="AS142" s="391">
        <v>0</v>
      </c>
      <c r="AT142" s="385">
        <v>0</v>
      </c>
      <c r="AU142" s="392">
        <v>0</v>
      </c>
      <c r="AV142" s="387">
        <v>6</v>
      </c>
      <c r="AW142" s="387">
        <v>0</v>
      </c>
      <c r="AX142" s="390">
        <v>6</v>
      </c>
      <c r="AY142" s="390">
        <v>90</v>
      </c>
      <c r="AZ142" s="392">
        <v>0</v>
      </c>
      <c r="BA142" s="385">
        <v>6</v>
      </c>
      <c r="BB142" s="385">
        <v>90</v>
      </c>
      <c r="BC142" s="392">
        <v>0</v>
      </c>
      <c r="BD142" s="392"/>
      <c r="BE142" s="392"/>
      <c r="BF142" s="390">
        <v>0</v>
      </c>
      <c r="BG142" s="390">
        <v>0</v>
      </c>
      <c r="BH142" s="387">
        <v>0</v>
      </c>
      <c r="BI142" s="393"/>
      <c r="BJ142" s="393"/>
      <c r="BK142" s="393"/>
      <c r="BL142" s="393"/>
      <c r="BM142" s="393"/>
      <c r="BN142" s="393"/>
      <c r="BO142" s="394"/>
      <c r="BP142" s="377"/>
      <c r="BQ142" s="395">
        <f t="shared" si="38"/>
        <v>36125.700000000004</v>
      </c>
      <c r="BR142" s="395">
        <f t="shared" si="39"/>
        <v>0</v>
      </c>
      <c r="BS142" s="395">
        <f t="shared" si="40"/>
        <v>0</v>
      </c>
      <c r="BT142" s="395">
        <f t="shared" si="41"/>
        <v>0</v>
      </c>
      <c r="BU142" s="395">
        <f t="shared" si="42"/>
        <v>0</v>
      </c>
      <c r="BV142" s="395">
        <f t="shared" si="43"/>
        <v>447.72</v>
      </c>
      <c r="BW142" s="395">
        <f t="shared" si="44"/>
        <v>0</v>
      </c>
      <c r="BX142" s="395">
        <f t="shared" si="45"/>
        <v>1070.55</v>
      </c>
      <c r="BY142" s="395">
        <f t="shared" si="46"/>
        <v>791.69999999999993</v>
      </c>
      <c r="BZ142" s="395">
        <f t="shared" si="47"/>
        <v>85.8</v>
      </c>
      <c r="CA142" s="395">
        <f t="shared" si="48"/>
        <v>1345.5</v>
      </c>
      <c r="CB142" s="395">
        <f t="shared" si="49"/>
        <v>0</v>
      </c>
      <c r="CC142" s="399">
        <f t="shared" si="50"/>
        <v>39866.970000000008</v>
      </c>
    </row>
    <row r="143" spans="1:81" ht="15" x14ac:dyDescent="0.25">
      <c r="A143" s="231">
        <v>3302458</v>
      </c>
      <c r="B143" s="231">
        <v>2458</v>
      </c>
      <c r="C143" s="231" t="s">
        <v>315</v>
      </c>
      <c r="D143" s="385">
        <v>0</v>
      </c>
      <c r="E143" s="385">
        <v>0</v>
      </c>
      <c r="F143" s="385">
        <v>0</v>
      </c>
      <c r="G143" s="385">
        <v>47</v>
      </c>
      <c r="H143" s="385">
        <v>0</v>
      </c>
      <c r="I143" s="386">
        <v>0</v>
      </c>
      <c r="J143" s="386">
        <v>47</v>
      </c>
      <c r="K143" s="385">
        <v>0</v>
      </c>
      <c r="L143" s="385">
        <v>0</v>
      </c>
      <c r="M143" s="386">
        <v>0</v>
      </c>
      <c r="N143" s="387">
        <v>0</v>
      </c>
      <c r="O143" s="388">
        <v>0</v>
      </c>
      <c r="P143" s="385">
        <v>705</v>
      </c>
      <c r="Q143" s="385">
        <v>0</v>
      </c>
      <c r="R143" s="388">
        <v>705</v>
      </c>
      <c r="S143" s="387">
        <v>0</v>
      </c>
      <c r="T143" s="385">
        <v>0</v>
      </c>
      <c r="U143" s="385">
        <v>0</v>
      </c>
      <c r="V143" s="385">
        <v>0</v>
      </c>
      <c r="W143" s="388">
        <v>0</v>
      </c>
      <c r="X143" s="385">
        <v>3</v>
      </c>
      <c r="Y143" s="387">
        <v>45</v>
      </c>
      <c r="Z143" s="389">
        <v>0</v>
      </c>
      <c r="AA143" s="385">
        <v>1</v>
      </c>
      <c r="AB143" s="387">
        <v>15</v>
      </c>
      <c r="AC143" s="389">
        <v>0</v>
      </c>
      <c r="AD143" s="385">
        <v>31</v>
      </c>
      <c r="AE143" s="387">
        <v>465</v>
      </c>
      <c r="AF143" s="389">
        <v>0</v>
      </c>
      <c r="AG143" s="390">
        <v>0</v>
      </c>
      <c r="AH143" s="391">
        <v>0</v>
      </c>
      <c r="AI143" s="392">
        <v>0</v>
      </c>
      <c r="AJ143" s="390">
        <v>9</v>
      </c>
      <c r="AK143" s="391">
        <v>135</v>
      </c>
      <c r="AL143" s="392">
        <v>0</v>
      </c>
      <c r="AM143" s="385">
        <v>9</v>
      </c>
      <c r="AN143" s="387">
        <v>135</v>
      </c>
      <c r="AO143" s="392">
        <v>0</v>
      </c>
      <c r="AP143" s="392"/>
      <c r="AQ143" s="392"/>
      <c r="AR143" s="390">
        <f t="shared" si="37"/>
        <v>9</v>
      </c>
      <c r="AS143" s="391">
        <v>0</v>
      </c>
      <c r="AT143" s="385">
        <v>0</v>
      </c>
      <c r="AU143" s="392">
        <v>0</v>
      </c>
      <c r="AV143" s="387">
        <v>0</v>
      </c>
      <c r="AW143" s="387">
        <v>0</v>
      </c>
      <c r="AX143" s="390">
        <v>0</v>
      </c>
      <c r="AY143" s="390">
        <v>0</v>
      </c>
      <c r="AZ143" s="392">
        <v>0</v>
      </c>
      <c r="BA143" s="385">
        <v>0</v>
      </c>
      <c r="BB143" s="385">
        <v>0</v>
      </c>
      <c r="BC143" s="392">
        <v>0</v>
      </c>
      <c r="BD143" s="392"/>
      <c r="BE143" s="392"/>
      <c r="BF143" s="390">
        <v>0</v>
      </c>
      <c r="BG143" s="390">
        <v>0</v>
      </c>
      <c r="BH143" s="387">
        <v>0</v>
      </c>
      <c r="BI143" s="393"/>
      <c r="BJ143" s="393"/>
      <c r="BK143" s="393"/>
      <c r="BL143" s="393"/>
      <c r="BM143" s="393"/>
      <c r="BN143" s="393"/>
      <c r="BO143" s="394"/>
      <c r="BP143" s="377"/>
      <c r="BQ143" s="395">
        <f t="shared" si="38"/>
        <v>57556.200000000004</v>
      </c>
      <c r="BR143" s="395">
        <f t="shared" si="39"/>
        <v>0</v>
      </c>
      <c r="BS143" s="395">
        <f t="shared" si="40"/>
        <v>0</v>
      </c>
      <c r="BT143" s="395">
        <f t="shared" si="41"/>
        <v>0</v>
      </c>
      <c r="BU143" s="395">
        <f t="shared" si="42"/>
        <v>0</v>
      </c>
      <c r="BV143" s="395">
        <f t="shared" si="43"/>
        <v>0</v>
      </c>
      <c r="BW143" s="395">
        <f t="shared" si="44"/>
        <v>0</v>
      </c>
      <c r="BX143" s="395">
        <f t="shared" si="45"/>
        <v>356.84999999999997</v>
      </c>
      <c r="BY143" s="395">
        <f t="shared" si="46"/>
        <v>56.55</v>
      </c>
      <c r="BZ143" s="395">
        <f t="shared" si="47"/>
        <v>483.6</v>
      </c>
      <c r="CA143" s="395">
        <f t="shared" si="48"/>
        <v>2018.2499999999998</v>
      </c>
      <c r="CB143" s="395">
        <f t="shared" si="49"/>
        <v>0</v>
      </c>
      <c r="CC143" s="399">
        <f t="shared" si="50"/>
        <v>60471.450000000004</v>
      </c>
    </row>
    <row r="144" spans="1:81" ht="15" x14ac:dyDescent="0.25">
      <c r="A144" s="231">
        <v>3302460</v>
      </c>
      <c r="B144" s="231">
        <v>2460</v>
      </c>
      <c r="C144" s="231" t="s">
        <v>316</v>
      </c>
      <c r="D144" s="385">
        <v>0</v>
      </c>
      <c r="E144" s="385">
        <v>0</v>
      </c>
      <c r="F144" s="385">
        <v>0</v>
      </c>
      <c r="G144" s="385">
        <v>25</v>
      </c>
      <c r="H144" s="385">
        <v>0</v>
      </c>
      <c r="I144" s="386">
        <v>0</v>
      </c>
      <c r="J144" s="386">
        <v>25</v>
      </c>
      <c r="K144" s="385">
        <v>5</v>
      </c>
      <c r="L144" s="385">
        <v>0</v>
      </c>
      <c r="M144" s="386">
        <v>5</v>
      </c>
      <c r="N144" s="387">
        <v>0</v>
      </c>
      <c r="O144" s="388">
        <v>0</v>
      </c>
      <c r="P144" s="385">
        <v>375</v>
      </c>
      <c r="Q144" s="385">
        <v>0</v>
      </c>
      <c r="R144" s="388">
        <v>375</v>
      </c>
      <c r="S144" s="387">
        <v>0</v>
      </c>
      <c r="T144" s="385">
        <v>0</v>
      </c>
      <c r="U144" s="385">
        <v>75</v>
      </c>
      <c r="V144" s="385">
        <v>0</v>
      </c>
      <c r="W144" s="388">
        <v>75</v>
      </c>
      <c r="X144" s="385">
        <v>0</v>
      </c>
      <c r="Y144" s="387">
        <v>0</v>
      </c>
      <c r="Z144" s="389">
        <v>0</v>
      </c>
      <c r="AA144" s="385">
        <v>2</v>
      </c>
      <c r="AB144" s="387">
        <v>30</v>
      </c>
      <c r="AC144" s="389">
        <v>0</v>
      </c>
      <c r="AD144" s="385">
        <v>10</v>
      </c>
      <c r="AE144" s="387">
        <v>150</v>
      </c>
      <c r="AF144" s="389">
        <v>15</v>
      </c>
      <c r="AG144" s="390">
        <v>0</v>
      </c>
      <c r="AH144" s="391">
        <v>0</v>
      </c>
      <c r="AI144" s="392">
        <v>0</v>
      </c>
      <c r="AJ144" s="390">
        <v>6</v>
      </c>
      <c r="AK144" s="391">
        <v>90</v>
      </c>
      <c r="AL144" s="392">
        <v>0</v>
      </c>
      <c r="AM144" s="385">
        <v>6</v>
      </c>
      <c r="AN144" s="387">
        <v>90</v>
      </c>
      <c r="AO144" s="392">
        <v>0</v>
      </c>
      <c r="AP144" s="392"/>
      <c r="AQ144" s="392"/>
      <c r="AR144" s="390">
        <f t="shared" si="37"/>
        <v>6</v>
      </c>
      <c r="AS144" s="391">
        <v>0</v>
      </c>
      <c r="AT144" s="385">
        <v>0</v>
      </c>
      <c r="AU144" s="392">
        <v>0</v>
      </c>
      <c r="AV144" s="387">
        <v>6</v>
      </c>
      <c r="AW144" s="387">
        <v>0</v>
      </c>
      <c r="AX144" s="390">
        <v>6</v>
      </c>
      <c r="AY144" s="390">
        <v>90</v>
      </c>
      <c r="AZ144" s="392">
        <v>0</v>
      </c>
      <c r="BA144" s="385">
        <v>6</v>
      </c>
      <c r="BB144" s="385">
        <v>90</v>
      </c>
      <c r="BC144" s="392">
        <v>0</v>
      </c>
      <c r="BD144" s="392"/>
      <c r="BE144" s="392"/>
      <c r="BF144" s="390">
        <v>0</v>
      </c>
      <c r="BG144" s="390">
        <v>0</v>
      </c>
      <c r="BH144" s="387">
        <v>0</v>
      </c>
      <c r="BI144" s="393"/>
      <c r="BJ144" s="393"/>
      <c r="BK144" s="393"/>
      <c r="BL144" s="393"/>
      <c r="BM144" s="393"/>
      <c r="BN144" s="393"/>
      <c r="BO144" s="394"/>
      <c r="BP144" s="377"/>
      <c r="BQ144" s="395">
        <f t="shared" si="38"/>
        <v>30615</v>
      </c>
      <c r="BR144" s="395">
        <f t="shared" si="39"/>
        <v>6123</v>
      </c>
      <c r="BS144" s="395">
        <f t="shared" si="40"/>
        <v>0</v>
      </c>
      <c r="BT144" s="395">
        <f t="shared" si="41"/>
        <v>0</v>
      </c>
      <c r="BU144" s="395">
        <f t="shared" si="42"/>
        <v>0</v>
      </c>
      <c r="BV144" s="395">
        <f t="shared" si="43"/>
        <v>447.72</v>
      </c>
      <c r="BW144" s="395">
        <f t="shared" si="44"/>
        <v>0</v>
      </c>
      <c r="BX144" s="395">
        <f t="shared" si="45"/>
        <v>0</v>
      </c>
      <c r="BY144" s="395">
        <f t="shared" si="46"/>
        <v>113.1</v>
      </c>
      <c r="BZ144" s="395">
        <f t="shared" si="47"/>
        <v>171.6</v>
      </c>
      <c r="CA144" s="395">
        <f t="shared" si="48"/>
        <v>1345.5</v>
      </c>
      <c r="CB144" s="395">
        <f t="shared" si="49"/>
        <v>0</v>
      </c>
      <c r="CC144" s="399">
        <f t="shared" si="50"/>
        <v>38815.919999999998</v>
      </c>
    </row>
    <row r="145" spans="1:81" ht="15" x14ac:dyDescent="0.25">
      <c r="A145" s="231">
        <v>3302463</v>
      </c>
      <c r="B145" s="231">
        <v>2463</v>
      </c>
      <c r="C145" s="231" t="s">
        <v>317</v>
      </c>
      <c r="D145" s="385">
        <v>0</v>
      </c>
      <c r="E145" s="385">
        <v>0</v>
      </c>
      <c r="F145" s="385">
        <v>0</v>
      </c>
      <c r="G145" s="385">
        <v>25</v>
      </c>
      <c r="H145" s="385">
        <v>0</v>
      </c>
      <c r="I145" s="386">
        <v>0</v>
      </c>
      <c r="J145" s="386">
        <v>25</v>
      </c>
      <c r="K145" s="385">
        <v>15</v>
      </c>
      <c r="L145" s="385">
        <v>0</v>
      </c>
      <c r="M145" s="386">
        <v>15</v>
      </c>
      <c r="N145" s="387">
        <v>0</v>
      </c>
      <c r="O145" s="388">
        <v>0</v>
      </c>
      <c r="P145" s="385">
        <v>375</v>
      </c>
      <c r="Q145" s="385">
        <v>0</v>
      </c>
      <c r="R145" s="388">
        <v>375</v>
      </c>
      <c r="S145" s="387">
        <v>0</v>
      </c>
      <c r="T145" s="385">
        <v>0</v>
      </c>
      <c r="U145" s="385">
        <v>225</v>
      </c>
      <c r="V145" s="385">
        <v>0</v>
      </c>
      <c r="W145" s="388">
        <v>225</v>
      </c>
      <c r="X145" s="385">
        <v>0</v>
      </c>
      <c r="Y145" s="387">
        <v>0</v>
      </c>
      <c r="Z145" s="389">
        <v>0</v>
      </c>
      <c r="AA145" s="385">
        <v>0</v>
      </c>
      <c r="AB145" s="387">
        <v>0</v>
      </c>
      <c r="AC145" s="389">
        <v>0</v>
      </c>
      <c r="AD145" s="385">
        <v>0</v>
      </c>
      <c r="AE145" s="387">
        <v>0</v>
      </c>
      <c r="AF145" s="389">
        <v>0</v>
      </c>
      <c r="AG145" s="390">
        <v>0</v>
      </c>
      <c r="AH145" s="391">
        <v>0</v>
      </c>
      <c r="AI145" s="392">
        <v>0</v>
      </c>
      <c r="AJ145" s="390">
        <v>1</v>
      </c>
      <c r="AK145" s="391">
        <v>15</v>
      </c>
      <c r="AL145" s="392">
        <v>15</v>
      </c>
      <c r="AM145" s="385">
        <v>1</v>
      </c>
      <c r="AN145" s="387">
        <v>15</v>
      </c>
      <c r="AO145" s="392">
        <v>15</v>
      </c>
      <c r="AP145" s="392"/>
      <c r="AQ145" s="392"/>
      <c r="AR145" s="390">
        <f t="shared" si="37"/>
        <v>1</v>
      </c>
      <c r="AS145" s="391">
        <v>0</v>
      </c>
      <c r="AT145" s="385">
        <v>0</v>
      </c>
      <c r="AU145" s="392">
        <v>0</v>
      </c>
      <c r="AV145" s="387">
        <v>0</v>
      </c>
      <c r="AW145" s="387">
        <v>1</v>
      </c>
      <c r="AX145" s="390">
        <v>1</v>
      </c>
      <c r="AY145" s="390">
        <v>15</v>
      </c>
      <c r="AZ145" s="392">
        <v>15</v>
      </c>
      <c r="BA145" s="385">
        <v>1</v>
      </c>
      <c r="BB145" s="385">
        <v>15</v>
      </c>
      <c r="BC145" s="392">
        <v>15</v>
      </c>
      <c r="BD145" s="392"/>
      <c r="BE145" s="392"/>
      <c r="BF145" s="390">
        <v>0</v>
      </c>
      <c r="BG145" s="390">
        <v>0</v>
      </c>
      <c r="BH145" s="387">
        <v>0</v>
      </c>
      <c r="BI145" s="393"/>
      <c r="BJ145" s="393"/>
      <c r="BK145" s="393"/>
      <c r="BL145" s="393"/>
      <c r="BM145" s="393"/>
      <c r="BN145" s="393"/>
      <c r="BO145" s="394"/>
      <c r="BP145" s="377"/>
      <c r="BQ145" s="395">
        <f t="shared" si="38"/>
        <v>30615</v>
      </c>
      <c r="BR145" s="395">
        <f t="shared" si="39"/>
        <v>18369</v>
      </c>
      <c r="BS145" s="395">
        <f t="shared" si="40"/>
        <v>0</v>
      </c>
      <c r="BT145" s="395">
        <f t="shared" si="41"/>
        <v>0</v>
      </c>
      <c r="BU145" s="395">
        <f t="shared" si="42"/>
        <v>0</v>
      </c>
      <c r="BV145" s="395">
        <f t="shared" si="43"/>
        <v>0</v>
      </c>
      <c r="BW145" s="395">
        <f t="shared" si="44"/>
        <v>186.42</v>
      </c>
      <c r="BX145" s="395">
        <f t="shared" si="45"/>
        <v>0</v>
      </c>
      <c r="BY145" s="395">
        <f t="shared" si="46"/>
        <v>0</v>
      </c>
      <c r="BZ145" s="395">
        <f t="shared" si="47"/>
        <v>0</v>
      </c>
      <c r="CA145" s="395">
        <f t="shared" si="48"/>
        <v>224.24999999999997</v>
      </c>
      <c r="CB145" s="395">
        <f t="shared" si="49"/>
        <v>0</v>
      </c>
      <c r="CC145" s="399">
        <f t="shared" si="50"/>
        <v>49394.67</v>
      </c>
    </row>
    <row r="146" spans="1:81" ht="15" x14ac:dyDescent="0.25">
      <c r="A146" s="231">
        <v>3302317</v>
      </c>
      <c r="B146" s="231">
        <v>2317</v>
      </c>
      <c r="C146" s="231" t="s">
        <v>302</v>
      </c>
      <c r="D146" s="385">
        <v>0</v>
      </c>
      <c r="E146" s="385">
        <v>0</v>
      </c>
      <c r="F146" s="385">
        <v>0</v>
      </c>
      <c r="G146" s="385">
        <v>23</v>
      </c>
      <c r="H146" s="385">
        <v>0</v>
      </c>
      <c r="I146" s="386">
        <v>0</v>
      </c>
      <c r="J146" s="386">
        <v>23</v>
      </c>
      <c r="K146" s="385">
        <v>0</v>
      </c>
      <c r="L146" s="385">
        <v>0</v>
      </c>
      <c r="M146" s="386">
        <v>0</v>
      </c>
      <c r="N146" s="387">
        <v>0</v>
      </c>
      <c r="O146" s="388">
        <v>0</v>
      </c>
      <c r="P146" s="385">
        <v>345</v>
      </c>
      <c r="Q146" s="385">
        <v>0</v>
      </c>
      <c r="R146" s="388">
        <v>345</v>
      </c>
      <c r="S146" s="387">
        <v>0</v>
      </c>
      <c r="T146" s="385">
        <v>0</v>
      </c>
      <c r="U146" s="385">
        <v>0</v>
      </c>
      <c r="V146" s="385">
        <v>0</v>
      </c>
      <c r="W146" s="388">
        <v>0</v>
      </c>
      <c r="X146" s="385">
        <v>0</v>
      </c>
      <c r="Y146" s="387">
        <v>0</v>
      </c>
      <c r="Z146" s="389">
        <v>0</v>
      </c>
      <c r="AA146" s="385">
        <v>0</v>
      </c>
      <c r="AB146" s="387">
        <v>0</v>
      </c>
      <c r="AC146" s="389">
        <v>0</v>
      </c>
      <c r="AD146" s="385">
        <v>1</v>
      </c>
      <c r="AE146" s="387">
        <v>15</v>
      </c>
      <c r="AF146" s="389">
        <v>0</v>
      </c>
      <c r="AG146" s="390">
        <v>0</v>
      </c>
      <c r="AH146" s="391">
        <v>0</v>
      </c>
      <c r="AI146" s="392">
        <v>0</v>
      </c>
      <c r="AJ146" s="390">
        <v>5</v>
      </c>
      <c r="AK146" s="391">
        <v>75</v>
      </c>
      <c r="AL146" s="392">
        <v>0</v>
      </c>
      <c r="AM146" s="385">
        <v>5</v>
      </c>
      <c r="AN146" s="387">
        <v>75</v>
      </c>
      <c r="AO146" s="392">
        <v>0</v>
      </c>
      <c r="AP146" s="392"/>
      <c r="AQ146" s="392"/>
      <c r="AR146" s="390">
        <f t="shared" si="37"/>
        <v>5</v>
      </c>
      <c r="AS146" s="391">
        <v>0</v>
      </c>
      <c r="AT146" s="385">
        <v>0</v>
      </c>
      <c r="AU146" s="392">
        <v>0</v>
      </c>
      <c r="AV146" s="387">
        <v>0</v>
      </c>
      <c r="AW146" s="387">
        <v>0</v>
      </c>
      <c r="AX146" s="390">
        <v>0</v>
      </c>
      <c r="AY146" s="390">
        <v>0</v>
      </c>
      <c r="AZ146" s="392">
        <v>0</v>
      </c>
      <c r="BA146" s="385">
        <v>0</v>
      </c>
      <c r="BB146" s="385">
        <v>0</v>
      </c>
      <c r="BC146" s="392">
        <v>0</v>
      </c>
      <c r="BD146" s="392"/>
      <c r="BE146" s="392"/>
      <c r="BF146" s="390">
        <v>0</v>
      </c>
      <c r="BG146" s="390">
        <v>0</v>
      </c>
      <c r="BH146" s="387">
        <v>0</v>
      </c>
      <c r="BI146" s="393"/>
      <c r="BJ146" s="393"/>
      <c r="BK146" s="393"/>
      <c r="BL146" s="393"/>
      <c r="BM146" s="393"/>
      <c r="BN146" s="393"/>
      <c r="BO146" s="394"/>
      <c r="BP146" s="377"/>
      <c r="BQ146" s="395">
        <f t="shared" si="38"/>
        <v>28165.800000000003</v>
      </c>
      <c r="BR146" s="395">
        <f t="shared" si="39"/>
        <v>0</v>
      </c>
      <c r="BS146" s="395">
        <f t="shared" si="40"/>
        <v>0</v>
      </c>
      <c r="BT146" s="395">
        <f t="shared" si="41"/>
        <v>0</v>
      </c>
      <c r="BU146" s="395">
        <f t="shared" si="42"/>
        <v>0</v>
      </c>
      <c r="BV146" s="395">
        <f t="shared" si="43"/>
        <v>0</v>
      </c>
      <c r="BW146" s="395">
        <f t="shared" si="44"/>
        <v>0</v>
      </c>
      <c r="BX146" s="395">
        <f t="shared" si="45"/>
        <v>0</v>
      </c>
      <c r="BY146" s="395">
        <f t="shared" si="46"/>
        <v>0</v>
      </c>
      <c r="BZ146" s="395">
        <f t="shared" si="47"/>
        <v>15.6</v>
      </c>
      <c r="CA146" s="395">
        <f t="shared" si="48"/>
        <v>1121.25</v>
      </c>
      <c r="CB146" s="395">
        <f t="shared" si="49"/>
        <v>0</v>
      </c>
      <c r="CC146" s="399">
        <f t="shared" si="50"/>
        <v>29302.65</v>
      </c>
    </row>
    <row r="147" spans="1:81" ht="15" x14ac:dyDescent="0.25">
      <c r="A147" s="231">
        <v>3302466</v>
      </c>
      <c r="B147" s="231">
        <v>2466</v>
      </c>
      <c r="C147" s="231" t="s">
        <v>319</v>
      </c>
      <c r="D147" s="385">
        <v>0</v>
      </c>
      <c r="E147" s="385">
        <v>0</v>
      </c>
      <c r="F147" s="385">
        <v>0</v>
      </c>
      <c r="G147" s="385">
        <v>36</v>
      </c>
      <c r="H147" s="385">
        <v>1</v>
      </c>
      <c r="I147" s="386">
        <v>0</v>
      </c>
      <c r="J147" s="386">
        <v>37</v>
      </c>
      <c r="K147" s="385">
        <v>5</v>
      </c>
      <c r="L147" s="385">
        <v>0</v>
      </c>
      <c r="M147" s="386">
        <v>5</v>
      </c>
      <c r="N147" s="387">
        <v>0</v>
      </c>
      <c r="O147" s="388">
        <v>0</v>
      </c>
      <c r="P147" s="385">
        <v>540</v>
      </c>
      <c r="Q147" s="385">
        <v>15</v>
      </c>
      <c r="R147" s="388">
        <v>555</v>
      </c>
      <c r="S147" s="387">
        <v>0</v>
      </c>
      <c r="T147" s="385">
        <v>0</v>
      </c>
      <c r="U147" s="385">
        <v>75</v>
      </c>
      <c r="V147" s="385">
        <v>0</v>
      </c>
      <c r="W147" s="388">
        <v>75</v>
      </c>
      <c r="X147" s="385">
        <v>0</v>
      </c>
      <c r="Y147" s="387">
        <v>0</v>
      </c>
      <c r="Z147" s="389">
        <v>0</v>
      </c>
      <c r="AA147" s="385">
        <v>11</v>
      </c>
      <c r="AB147" s="387">
        <v>165</v>
      </c>
      <c r="AC147" s="389">
        <v>15</v>
      </c>
      <c r="AD147" s="385">
        <v>23</v>
      </c>
      <c r="AE147" s="387">
        <v>345</v>
      </c>
      <c r="AF147" s="389">
        <v>30</v>
      </c>
      <c r="AG147" s="390">
        <v>0</v>
      </c>
      <c r="AH147" s="391">
        <v>0</v>
      </c>
      <c r="AI147" s="392">
        <v>0</v>
      </c>
      <c r="AJ147" s="390">
        <v>11</v>
      </c>
      <c r="AK147" s="391">
        <v>165</v>
      </c>
      <c r="AL147" s="392">
        <v>0</v>
      </c>
      <c r="AM147" s="385">
        <v>11</v>
      </c>
      <c r="AN147" s="387">
        <v>165</v>
      </c>
      <c r="AO147" s="392">
        <v>0</v>
      </c>
      <c r="AP147" s="392"/>
      <c r="AQ147" s="392"/>
      <c r="AR147" s="390">
        <f t="shared" si="37"/>
        <v>11</v>
      </c>
      <c r="AS147" s="391">
        <v>0</v>
      </c>
      <c r="AT147" s="385">
        <v>0</v>
      </c>
      <c r="AU147" s="392">
        <v>0</v>
      </c>
      <c r="AV147" s="387">
        <v>1</v>
      </c>
      <c r="AW147" s="387">
        <v>0</v>
      </c>
      <c r="AX147" s="390">
        <v>1</v>
      </c>
      <c r="AY147" s="390">
        <v>15</v>
      </c>
      <c r="AZ147" s="392">
        <v>0</v>
      </c>
      <c r="BA147" s="385">
        <v>1</v>
      </c>
      <c r="BB147" s="385">
        <v>15</v>
      </c>
      <c r="BC147" s="392">
        <v>0</v>
      </c>
      <c r="BD147" s="392"/>
      <c r="BE147" s="392"/>
      <c r="BF147" s="390">
        <v>0</v>
      </c>
      <c r="BG147" s="390">
        <v>0</v>
      </c>
      <c r="BH147" s="387">
        <v>0</v>
      </c>
      <c r="BI147" s="393"/>
      <c r="BJ147" s="393"/>
      <c r="BK147" s="393"/>
      <c r="BL147" s="393"/>
      <c r="BM147" s="393"/>
      <c r="BN147" s="393"/>
      <c r="BO147" s="394"/>
      <c r="BP147" s="377"/>
      <c r="BQ147" s="395">
        <f t="shared" si="38"/>
        <v>45310.200000000004</v>
      </c>
      <c r="BR147" s="395">
        <f t="shared" si="39"/>
        <v>6123</v>
      </c>
      <c r="BS147" s="395">
        <f t="shared" si="40"/>
        <v>0</v>
      </c>
      <c r="BT147" s="395">
        <f t="shared" si="41"/>
        <v>0</v>
      </c>
      <c r="BU147" s="395">
        <f t="shared" si="42"/>
        <v>0</v>
      </c>
      <c r="BV147" s="395">
        <f t="shared" si="43"/>
        <v>74.62</v>
      </c>
      <c r="BW147" s="395">
        <f t="shared" si="44"/>
        <v>0</v>
      </c>
      <c r="BX147" s="395">
        <f t="shared" si="45"/>
        <v>0</v>
      </c>
      <c r="BY147" s="395">
        <f t="shared" si="46"/>
        <v>678.59999999999991</v>
      </c>
      <c r="BZ147" s="395">
        <f t="shared" si="47"/>
        <v>390</v>
      </c>
      <c r="CA147" s="395">
        <f t="shared" si="48"/>
        <v>2466.75</v>
      </c>
      <c r="CB147" s="395">
        <f t="shared" si="49"/>
        <v>0</v>
      </c>
      <c r="CC147" s="399">
        <f t="shared" si="50"/>
        <v>55043.170000000006</v>
      </c>
    </row>
    <row r="148" spans="1:81" ht="15" x14ac:dyDescent="0.25">
      <c r="A148" s="231">
        <v>3302471</v>
      </c>
      <c r="B148" s="231">
        <v>2471</v>
      </c>
      <c r="C148" s="231" t="s">
        <v>320</v>
      </c>
      <c r="D148" s="385">
        <v>0</v>
      </c>
      <c r="E148" s="385">
        <v>0</v>
      </c>
      <c r="F148" s="385">
        <v>0</v>
      </c>
      <c r="G148" s="385">
        <v>40</v>
      </c>
      <c r="H148" s="385">
        <v>0</v>
      </c>
      <c r="I148" s="386">
        <v>0</v>
      </c>
      <c r="J148" s="386">
        <v>40</v>
      </c>
      <c r="K148" s="385">
        <v>0</v>
      </c>
      <c r="L148" s="385">
        <v>0</v>
      </c>
      <c r="M148" s="386">
        <v>0</v>
      </c>
      <c r="N148" s="387">
        <v>0</v>
      </c>
      <c r="O148" s="388">
        <v>0</v>
      </c>
      <c r="P148" s="385">
        <v>600</v>
      </c>
      <c r="Q148" s="385">
        <v>0</v>
      </c>
      <c r="R148" s="388">
        <v>600</v>
      </c>
      <c r="S148" s="387">
        <v>0</v>
      </c>
      <c r="T148" s="385">
        <v>0</v>
      </c>
      <c r="U148" s="385">
        <v>0</v>
      </c>
      <c r="V148" s="385">
        <v>0</v>
      </c>
      <c r="W148" s="388">
        <v>0</v>
      </c>
      <c r="X148" s="385">
        <v>0</v>
      </c>
      <c r="Y148" s="387">
        <v>0</v>
      </c>
      <c r="Z148" s="389">
        <v>0</v>
      </c>
      <c r="AA148" s="385">
        <v>27</v>
      </c>
      <c r="AB148" s="387">
        <v>405</v>
      </c>
      <c r="AC148" s="389">
        <v>0</v>
      </c>
      <c r="AD148" s="385">
        <v>11</v>
      </c>
      <c r="AE148" s="387">
        <v>165</v>
      </c>
      <c r="AF148" s="389">
        <v>0</v>
      </c>
      <c r="AG148" s="390">
        <v>0</v>
      </c>
      <c r="AH148" s="391">
        <v>0</v>
      </c>
      <c r="AI148" s="392">
        <v>0</v>
      </c>
      <c r="AJ148" s="390">
        <v>20</v>
      </c>
      <c r="AK148" s="391">
        <v>300</v>
      </c>
      <c r="AL148" s="392">
        <v>0</v>
      </c>
      <c r="AM148" s="385">
        <v>20</v>
      </c>
      <c r="AN148" s="387">
        <v>300</v>
      </c>
      <c r="AO148" s="392">
        <v>0</v>
      </c>
      <c r="AP148" s="392"/>
      <c r="AQ148" s="392">
        <v>1</v>
      </c>
      <c r="AR148" s="390">
        <f t="shared" si="37"/>
        <v>21</v>
      </c>
      <c r="AS148" s="391">
        <v>0</v>
      </c>
      <c r="AT148" s="385">
        <v>0</v>
      </c>
      <c r="AU148" s="392">
        <v>0</v>
      </c>
      <c r="AV148" s="387">
        <v>0</v>
      </c>
      <c r="AW148" s="387">
        <v>0</v>
      </c>
      <c r="AX148" s="390">
        <v>0</v>
      </c>
      <c r="AY148" s="390">
        <v>0</v>
      </c>
      <c r="AZ148" s="392">
        <v>0</v>
      </c>
      <c r="BA148" s="385">
        <v>0</v>
      </c>
      <c r="BB148" s="385">
        <v>0</v>
      </c>
      <c r="BC148" s="392">
        <v>0</v>
      </c>
      <c r="BD148" s="392"/>
      <c r="BE148" s="392"/>
      <c r="BF148" s="390">
        <v>0</v>
      </c>
      <c r="BG148" s="390">
        <v>0</v>
      </c>
      <c r="BH148" s="387">
        <v>0</v>
      </c>
      <c r="BI148" s="393"/>
      <c r="BJ148" s="393"/>
      <c r="BK148" s="393"/>
      <c r="BL148" s="393"/>
      <c r="BM148" s="393"/>
      <c r="BN148" s="393"/>
      <c r="BO148" s="394"/>
      <c r="BP148" s="377"/>
      <c r="BQ148" s="395">
        <f t="shared" si="38"/>
        <v>48984</v>
      </c>
      <c r="BR148" s="395">
        <f t="shared" si="39"/>
        <v>0</v>
      </c>
      <c r="BS148" s="395">
        <f t="shared" si="40"/>
        <v>0</v>
      </c>
      <c r="BT148" s="395">
        <f t="shared" si="41"/>
        <v>0</v>
      </c>
      <c r="BU148" s="395">
        <f t="shared" si="42"/>
        <v>0</v>
      </c>
      <c r="BV148" s="395">
        <f t="shared" si="43"/>
        <v>0</v>
      </c>
      <c r="BW148" s="395">
        <f t="shared" si="44"/>
        <v>0</v>
      </c>
      <c r="BX148" s="395">
        <f t="shared" si="45"/>
        <v>0</v>
      </c>
      <c r="BY148" s="395">
        <f t="shared" si="46"/>
        <v>1526.85</v>
      </c>
      <c r="BZ148" s="395">
        <f t="shared" si="47"/>
        <v>171.6</v>
      </c>
      <c r="CA148" s="395">
        <f t="shared" si="48"/>
        <v>4485</v>
      </c>
      <c r="CB148" s="395">
        <f t="shared" si="49"/>
        <v>0</v>
      </c>
      <c r="CC148" s="399">
        <f t="shared" si="50"/>
        <v>55167.45</v>
      </c>
    </row>
    <row r="149" spans="1:81" ht="15" x14ac:dyDescent="0.25">
      <c r="A149" s="231">
        <v>3302478</v>
      </c>
      <c r="B149" s="231">
        <v>2478</v>
      </c>
      <c r="C149" s="231" t="s">
        <v>321</v>
      </c>
      <c r="D149" s="385">
        <v>0</v>
      </c>
      <c r="E149" s="385">
        <v>0</v>
      </c>
      <c r="F149" s="385">
        <v>0</v>
      </c>
      <c r="G149" s="385">
        <v>21</v>
      </c>
      <c r="H149" s="385">
        <v>0</v>
      </c>
      <c r="I149" s="386">
        <v>0</v>
      </c>
      <c r="J149" s="386">
        <v>21</v>
      </c>
      <c r="K149" s="385">
        <v>16</v>
      </c>
      <c r="L149" s="385">
        <v>0</v>
      </c>
      <c r="M149" s="386">
        <v>16</v>
      </c>
      <c r="N149" s="387">
        <v>0</v>
      </c>
      <c r="O149" s="388">
        <v>0</v>
      </c>
      <c r="P149" s="385">
        <v>315</v>
      </c>
      <c r="Q149" s="385">
        <v>0</v>
      </c>
      <c r="R149" s="388">
        <v>315</v>
      </c>
      <c r="S149" s="387">
        <v>0</v>
      </c>
      <c r="T149" s="385">
        <v>0</v>
      </c>
      <c r="U149" s="385">
        <v>240</v>
      </c>
      <c r="V149" s="385">
        <v>0</v>
      </c>
      <c r="W149" s="388">
        <v>240</v>
      </c>
      <c r="X149" s="385">
        <v>0</v>
      </c>
      <c r="Y149" s="387">
        <v>0</v>
      </c>
      <c r="Z149" s="389">
        <v>0</v>
      </c>
      <c r="AA149" s="385">
        <v>0</v>
      </c>
      <c r="AB149" s="387">
        <v>0</v>
      </c>
      <c r="AC149" s="389">
        <v>0</v>
      </c>
      <c r="AD149" s="385">
        <v>1</v>
      </c>
      <c r="AE149" s="387">
        <v>15</v>
      </c>
      <c r="AF149" s="389">
        <v>15</v>
      </c>
      <c r="AG149" s="390">
        <v>0</v>
      </c>
      <c r="AH149" s="391">
        <v>0</v>
      </c>
      <c r="AI149" s="392">
        <v>0</v>
      </c>
      <c r="AJ149" s="390">
        <v>2</v>
      </c>
      <c r="AK149" s="391">
        <v>30</v>
      </c>
      <c r="AL149" s="392">
        <v>15</v>
      </c>
      <c r="AM149" s="385">
        <v>2</v>
      </c>
      <c r="AN149" s="387">
        <v>30</v>
      </c>
      <c r="AO149" s="392">
        <v>15</v>
      </c>
      <c r="AP149" s="392"/>
      <c r="AQ149" s="392"/>
      <c r="AR149" s="390">
        <f t="shared" si="37"/>
        <v>2</v>
      </c>
      <c r="AS149" s="391">
        <v>0</v>
      </c>
      <c r="AT149" s="385">
        <v>0</v>
      </c>
      <c r="AU149" s="392">
        <v>0</v>
      </c>
      <c r="AV149" s="387">
        <v>1</v>
      </c>
      <c r="AW149" s="387">
        <v>1</v>
      </c>
      <c r="AX149" s="390">
        <v>2</v>
      </c>
      <c r="AY149" s="390">
        <v>30</v>
      </c>
      <c r="AZ149" s="392">
        <v>15</v>
      </c>
      <c r="BA149" s="385">
        <v>2</v>
      </c>
      <c r="BB149" s="385">
        <v>30</v>
      </c>
      <c r="BC149" s="392">
        <v>15</v>
      </c>
      <c r="BD149" s="392"/>
      <c r="BE149" s="392"/>
      <c r="BF149" s="390">
        <v>0</v>
      </c>
      <c r="BG149" s="390">
        <v>0</v>
      </c>
      <c r="BH149" s="387">
        <v>0</v>
      </c>
      <c r="BI149" s="393"/>
      <c r="BJ149" s="393"/>
      <c r="BK149" s="393"/>
      <c r="BL149" s="393"/>
      <c r="BM149" s="393"/>
      <c r="BN149" s="393"/>
      <c r="BO149" s="394"/>
      <c r="BP149" s="377"/>
      <c r="BQ149" s="395">
        <f t="shared" si="38"/>
        <v>25716.600000000002</v>
      </c>
      <c r="BR149" s="395">
        <f t="shared" si="39"/>
        <v>19593.600000000002</v>
      </c>
      <c r="BS149" s="395">
        <f t="shared" si="40"/>
        <v>0</v>
      </c>
      <c r="BT149" s="395">
        <f t="shared" si="41"/>
        <v>0</v>
      </c>
      <c r="BU149" s="395">
        <f t="shared" si="42"/>
        <v>0</v>
      </c>
      <c r="BV149" s="395">
        <f t="shared" si="43"/>
        <v>74.62</v>
      </c>
      <c r="BW149" s="395">
        <f t="shared" si="44"/>
        <v>186.42</v>
      </c>
      <c r="BX149" s="395">
        <f t="shared" si="45"/>
        <v>0</v>
      </c>
      <c r="BY149" s="395">
        <f t="shared" si="46"/>
        <v>0</v>
      </c>
      <c r="BZ149" s="395">
        <f t="shared" si="47"/>
        <v>31.2</v>
      </c>
      <c r="CA149" s="395">
        <f t="shared" si="48"/>
        <v>448.49999999999994</v>
      </c>
      <c r="CB149" s="395">
        <f t="shared" si="49"/>
        <v>0</v>
      </c>
      <c r="CC149" s="399">
        <f t="shared" si="50"/>
        <v>46050.94</v>
      </c>
    </row>
    <row r="150" spans="1:81" ht="15" x14ac:dyDescent="0.25">
      <c r="A150" s="231">
        <v>3302479</v>
      </c>
      <c r="B150" s="231">
        <v>2479</v>
      </c>
      <c r="C150" s="231" t="s">
        <v>322</v>
      </c>
      <c r="D150" s="385">
        <v>0</v>
      </c>
      <c r="E150" s="385">
        <v>0</v>
      </c>
      <c r="F150" s="385">
        <v>0</v>
      </c>
      <c r="G150" s="385">
        <v>42</v>
      </c>
      <c r="H150" s="385">
        <v>0</v>
      </c>
      <c r="I150" s="386">
        <v>0</v>
      </c>
      <c r="J150" s="386">
        <v>42</v>
      </c>
      <c r="K150" s="385">
        <v>4</v>
      </c>
      <c r="L150" s="385">
        <v>0</v>
      </c>
      <c r="M150" s="386">
        <v>4</v>
      </c>
      <c r="N150" s="387">
        <v>0</v>
      </c>
      <c r="O150" s="388">
        <v>0</v>
      </c>
      <c r="P150" s="385">
        <v>630</v>
      </c>
      <c r="Q150" s="385">
        <v>0</v>
      </c>
      <c r="R150" s="388">
        <v>630</v>
      </c>
      <c r="S150" s="387">
        <v>0</v>
      </c>
      <c r="T150" s="385">
        <v>0</v>
      </c>
      <c r="U150" s="385">
        <v>60</v>
      </c>
      <c r="V150" s="385">
        <v>0</v>
      </c>
      <c r="W150" s="388">
        <v>60</v>
      </c>
      <c r="X150" s="385">
        <v>14</v>
      </c>
      <c r="Y150" s="387">
        <v>210</v>
      </c>
      <c r="Z150" s="389">
        <v>0</v>
      </c>
      <c r="AA150" s="385">
        <v>17</v>
      </c>
      <c r="AB150" s="387">
        <v>255</v>
      </c>
      <c r="AC150" s="389">
        <v>45</v>
      </c>
      <c r="AD150" s="385">
        <v>10</v>
      </c>
      <c r="AE150" s="387">
        <v>150</v>
      </c>
      <c r="AF150" s="389">
        <v>15</v>
      </c>
      <c r="AG150" s="390">
        <v>0</v>
      </c>
      <c r="AH150" s="391">
        <v>0</v>
      </c>
      <c r="AI150" s="392">
        <v>0</v>
      </c>
      <c r="AJ150" s="390">
        <v>12</v>
      </c>
      <c r="AK150" s="391">
        <v>180</v>
      </c>
      <c r="AL150" s="392">
        <v>0</v>
      </c>
      <c r="AM150" s="385">
        <v>12</v>
      </c>
      <c r="AN150" s="387">
        <v>180</v>
      </c>
      <c r="AO150" s="392">
        <v>0</v>
      </c>
      <c r="AP150" s="392"/>
      <c r="AQ150" s="392"/>
      <c r="AR150" s="390">
        <f t="shared" si="37"/>
        <v>12</v>
      </c>
      <c r="AS150" s="391">
        <v>0</v>
      </c>
      <c r="AT150" s="385">
        <v>0</v>
      </c>
      <c r="AU150" s="392">
        <v>0</v>
      </c>
      <c r="AV150" s="387">
        <v>12</v>
      </c>
      <c r="AW150" s="387">
        <v>0</v>
      </c>
      <c r="AX150" s="390">
        <v>12</v>
      </c>
      <c r="AY150" s="390">
        <v>180</v>
      </c>
      <c r="AZ150" s="392">
        <v>0</v>
      </c>
      <c r="BA150" s="385">
        <v>12</v>
      </c>
      <c r="BB150" s="385">
        <v>180</v>
      </c>
      <c r="BC150" s="392">
        <v>0</v>
      </c>
      <c r="BD150" s="392"/>
      <c r="BE150" s="392"/>
      <c r="BF150" s="390">
        <v>0</v>
      </c>
      <c r="BG150" s="390">
        <v>0</v>
      </c>
      <c r="BH150" s="387">
        <v>0</v>
      </c>
      <c r="BI150" s="393"/>
      <c r="BJ150" s="393"/>
      <c r="BK150" s="393"/>
      <c r="BL150" s="393"/>
      <c r="BM150" s="393"/>
      <c r="BN150" s="393"/>
      <c r="BO150" s="394"/>
      <c r="BP150" s="377"/>
      <c r="BQ150" s="395">
        <f t="shared" si="38"/>
        <v>51433.200000000004</v>
      </c>
      <c r="BR150" s="395">
        <f t="shared" si="39"/>
        <v>4898.4000000000005</v>
      </c>
      <c r="BS150" s="395">
        <f t="shared" si="40"/>
        <v>0</v>
      </c>
      <c r="BT150" s="395">
        <f t="shared" si="41"/>
        <v>0</v>
      </c>
      <c r="BU150" s="395">
        <f t="shared" si="42"/>
        <v>0</v>
      </c>
      <c r="BV150" s="395">
        <f t="shared" si="43"/>
        <v>895.44</v>
      </c>
      <c r="BW150" s="395">
        <f t="shared" si="44"/>
        <v>0</v>
      </c>
      <c r="BX150" s="395">
        <f t="shared" si="45"/>
        <v>1665.3</v>
      </c>
      <c r="BY150" s="395">
        <f t="shared" si="46"/>
        <v>1131</v>
      </c>
      <c r="BZ150" s="395">
        <f t="shared" si="47"/>
        <v>171.6</v>
      </c>
      <c r="CA150" s="395">
        <f t="shared" si="48"/>
        <v>2691</v>
      </c>
      <c r="CB150" s="395">
        <f t="shared" si="49"/>
        <v>0</v>
      </c>
      <c r="CC150" s="399">
        <f t="shared" si="50"/>
        <v>62885.94000000001</v>
      </c>
    </row>
    <row r="151" spans="1:81" ht="15" x14ac:dyDescent="0.25">
      <c r="A151" s="231">
        <v>3302480</v>
      </c>
      <c r="B151" s="231">
        <v>2480</v>
      </c>
      <c r="C151" s="231" t="s">
        <v>323</v>
      </c>
      <c r="D151" s="385">
        <v>0</v>
      </c>
      <c r="E151" s="385">
        <v>0</v>
      </c>
      <c r="F151" s="385">
        <v>0</v>
      </c>
      <c r="G151" s="385">
        <v>16</v>
      </c>
      <c r="H151" s="385">
        <v>0</v>
      </c>
      <c r="I151" s="386">
        <v>0</v>
      </c>
      <c r="J151" s="386">
        <v>16</v>
      </c>
      <c r="K151" s="385">
        <v>1</v>
      </c>
      <c r="L151" s="385">
        <v>0</v>
      </c>
      <c r="M151" s="386">
        <v>1</v>
      </c>
      <c r="N151" s="387">
        <v>0</v>
      </c>
      <c r="O151" s="388">
        <v>0</v>
      </c>
      <c r="P151" s="385">
        <v>240</v>
      </c>
      <c r="Q151" s="385">
        <v>0</v>
      </c>
      <c r="R151" s="388">
        <v>240</v>
      </c>
      <c r="S151" s="387">
        <v>0</v>
      </c>
      <c r="T151" s="385">
        <v>0</v>
      </c>
      <c r="U151" s="385">
        <v>15</v>
      </c>
      <c r="V151" s="385">
        <v>0</v>
      </c>
      <c r="W151" s="388">
        <v>15</v>
      </c>
      <c r="X151" s="385">
        <v>15</v>
      </c>
      <c r="Y151" s="387">
        <v>225</v>
      </c>
      <c r="Z151" s="389">
        <v>15</v>
      </c>
      <c r="AA151" s="385">
        <v>0</v>
      </c>
      <c r="AB151" s="387">
        <v>0</v>
      </c>
      <c r="AC151" s="389">
        <v>0</v>
      </c>
      <c r="AD151" s="385">
        <v>0</v>
      </c>
      <c r="AE151" s="387">
        <v>0</v>
      </c>
      <c r="AF151" s="389">
        <v>0</v>
      </c>
      <c r="AG151" s="390">
        <v>0</v>
      </c>
      <c r="AH151" s="391">
        <v>0</v>
      </c>
      <c r="AI151" s="392">
        <v>0</v>
      </c>
      <c r="AJ151" s="390">
        <v>6</v>
      </c>
      <c r="AK151" s="391">
        <v>90</v>
      </c>
      <c r="AL151" s="392">
        <v>0</v>
      </c>
      <c r="AM151" s="385">
        <v>6</v>
      </c>
      <c r="AN151" s="387">
        <v>90</v>
      </c>
      <c r="AO151" s="392">
        <v>0</v>
      </c>
      <c r="AP151" s="392"/>
      <c r="AQ151" s="392"/>
      <c r="AR151" s="390">
        <f t="shared" si="37"/>
        <v>6</v>
      </c>
      <c r="AS151" s="391">
        <v>0</v>
      </c>
      <c r="AT151" s="385">
        <v>0</v>
      </c>
      <c r="AU151" s="392">
        <v>0</v>
      </c>
      <c r="AV151" s="387">
        <v>6</v>
      </c>
      <c r="AW151" s="387">
        <v>0</v>
      </c>
      <c r="AX151" s="390">
        <v>6</v>
      </c>
      <c r="AY151" s="390">
        <v>90</v>
      </c>
      <c r="AZ151" s="392">
        <v>0</v>
      </c>
      <c r="BA151" s="385">
        <v>6</v>
      </c>
      <c r="BB151" s="385">
        <v>90</v>
      </c>
      <c r="BC151" s="392">
        <v>0</v>
      </c>
      <c r="BD151" s="392"/>
      <c r="BE151" s="392"/>
      <c r="BF151" s="390">
        <v>0</v>
      </c>
      <c r="BG151" s="390">
        <v>0</v>
      </c>
      <c r="BH151" s="387">
        <v>0</v>
      </c>
      <c r="BI151" s="393"/>
      <c r="BJ151" s="393"/>
      <c r="BK151" s="393"/>
      <c r="BL151" s="393"/>
      <c r="BM151" s="393"/>
      <c r="BN151" s="393"/>
      <c r="BO151" s="394"/>
      <c r="BP151" s="377"/>
      <c r="BQ151" s="395">
        <f t="shared" si="38"/>
        <v>19593.600000000002</v>
      </c>
      <c r="BR151" s="395">
        <f t="shared" si="39"/>
        <v>1224.6000000000001</v>
      </c>
      <c r="BS151" s="395">
        <f t="shared" si="40"/>
        <v>0</v>
      </c>
      <c r="BT151" s="395">
        <f t="shared" si="41"/>
        <v>0</v>
      </c>
      <c r="BU151" s="395">
        <f t="shared" si="42"/>
        <v>0</v>
      </c>
      <c r="BV151" s="395">
        <f t="shared" si="43"/>
        <v>447.72</v>
      </c>
      <c r="BW151" s="395">
        <f t="shared" si="44"/>
        <v>0</v>
      </c>
      <c r="BX151" s="395">
        <f t="shared" si="45"/>
        <v>1903.2</v>
      </c>
      <c r="BY151" s="395">
        <f t="shared" si="46"/>
        <v>0</v>
      </c>
      <c r="BZ151" s="395">
        <f t="shared" si="47"/>
        <v>0</v>
      </c>
      <c r="CA151" s="395">
        <f t="shared" si="48"/>
        <v>1345.5</v>
      </c>
      <c r="CB151" s="395">
        <f t="shared" si="49"/>
        <v>0</v>
      </c>
      <c r="CC151" s="399">
        <f t="shared" si="50"/>
        <v>24514.620000000003</v>
      </c>
    </row>
    <row r="152" spans="1:81" ht="15" x14ac:dyDescent="0.25">
      <c r="A152" s="231">
        <v>3302481</v>
      </c>
      <c r="B152" s="231">
        <v>2481</v>
      </c>
      <c r="C152" s="231" t="s">
        <v>324</v>
      </c>
      <c r="D152" s="385">
        <v>0</v>
      </c>
      <c r="E152" s="385">
        <v>0</v>
      </c>
      <c r="F152" s="385">
        <v>0</v>
      </c>
      <c r="G152" s="385">
        <v>39</v>
      </c>
      <c r="H152" s="385">
        <v>0</v>
      </c>
      <c r="I152" s="386">
        <v>0</v>
      </c>
      <c r="J152" s="386">
        <v>39</v>
      </c>
      <c r="K152" s="385">
        <v>5</v>
      </c>
      <c r="L152" s="385">
        <v>0</v>
      </c>
      <c r="M152" s="386">
        <v>5</v>
      </c>
      <c r="N152" s="387">
        <v>0</v>
      </c>
      <c r="O152" s="388">
        <v>0</v>
      </c>
      <c r="P152" s="385">
        <v>585</v>
      </c>
      <c r="Q152" s="385">
        <v>0</v>
      </c>
      <c r="R152" s="388">
        <v>585</v>
      </c>
      <c r="S152" s="387">
        <v>0</v>
      </c>
      <c r="T152" s="385">
        <v>0</v>
      </c>
      <c r="U152" s="385">
        <v>75</v>
      </c>
      <c r="V152" s="385">
        <v>0</v>
      </c>
      <c r="W152" s="388">
        <v>75</v>
      </c>
      <c r="X152" s="385">
        <v>0</v>
      </c>
      <c r="Y152" s="387">
        <v>0</v>
      </c>
      <c r="Z152" s="389">
        <v>0</v>
      </c>
      <c r="AA152" s="385">
        <v>2</v>
      </c>
      <c r="AB152" s="387">
        <v>30</v>
      </c>
      <c r="AC152" s="389">
        <v>0</v>
      </c>
      <c r="AD152" s="385">
        <v>29</v>
      </c>
      <c r="AE152" s="387">
        <v>435</v>
      </c>
      <c r="AF152" s="389">
        <v>15</v>
      </c>
      <c r="AG152" s="390">
        <v>0</v>
      </c>
      <c r="AH152" s="391">
        <v>0</v>
      </c>
      <c r="AI152" s="392">
        <v>0</v>
      </c>
      <c r="AJ152" s="390">
        <v>6</v>
      </c>
      <c r="AK152" s="391">
        <v>90</v>
      </c>
      <c r="AL152" s="392">
        <v>0</v>
      </c>
      <c r="AM152" s="385">
        <v>6</v>
      </c>
      <c r="AN152" s="387">
        <v>90</v>
      </c>
      <c r="AO152" s="392">
        <v>0</v>
      </c>
      <c r="AP152" s="392"/>
      <c r="AQ152" s="392"/>
      <c r="AR152" s="390">
        <f t="shared" si="37"/>
        <v>6</v>
      </c>
      <c r="AS152" s="391">
        <v>0</v>
      </c>
      <c r="AT152" s="385">
        <v>0</v>
      </c>
      <c r="AU152" s="392">
        <v>0</v>
      </c>
      <c r="AV152" s="387">
        <v>6</v>
      </c>
      <c r="AW152" s="387">
        <v>0</v>
      </c>
      <c r="AX152" s="390">
        <v>6</v>
      </c>
      <c r="AY152" s="390">
        <v>90</v>
      </c>
      <c r="AZ152" s="392">
        <v>0</v>
      </c>
      <c r="BA152" s="385">
        <v>6</v>
      </c>
      <c r="BB152" s="385">
        <v>90</v>
      </c>
      <c r="BC152" s="392">
        <v>0</v>
      </c>
      <c r="BD152" s="392"/>
      <c r="BE152" s="392"/>
      <c r="BF152" s="390">
        <v>0</v>
      </c>
      <c r="BG152" s="390">
        <v>0</v>
      </c>
      <c r="BH152" s="387">
        <v>0</v>
      </c>
      <c r="BI152" s="393"/>
      <c r="BJ152" s="393"/>
      <c r="BK152" s="393"/>
      <c r="BL152" s="393"/>
      <c r="BM152" s="393"/>
      <c r="BN152" s="393"/>
      <c r="BO152" s="394"/>
      <c r="BP152" s="377"/>
      <c r="BQ152" s="395">
        <f t="shared" si="38"/>
        <v>47759.4</v>
      </c>
      <c r="BR152" s="395">
        <f t="shared" si="39"/>
        <v>6123</v>
      </c>
      <c r="BS152" s="395">
        <f t="shared" si="40"/>
        <v>0</v>
      </c>
      <c r="BT152" s="395">
        <f t="shared" si="41"/>
        <v>0</v>
      </c>
      <c r="BU152" s="395">
        <f t="shared" si="42"/>
        <v>0</v>
      </c>
      <c r="BV152" s="395">
        <f t="shared" si="43"/>
        <v>447.72</v>
      </c>
      <c r="BW152" s="395">
        <f t="shared" si="44"/>
        <v>0</v>
      </c>
      <c r="BX152" s="395">
        <f t="shared" si="45"/>
        <v>0</v>
      </c>
      <c r="BY152" s="395">
        <f t="shared" si="46"/>
        <v>113.1</v>
      </c>
      <c r="BZ152" s="395">
        <f t="shared" si="47"/>
        <v>468</v>
      </c>
      <c r="CA152" s="395">
        <f t="shared" si="48"/>
        <v>1345.5</v>
      </c>
      <c r="CB152" s="395">
        <f t="shared" si="49"/>
        <v>0</v>
      </c>
      <c r="CC152" s="399">
        <f t="shared" si="50"/>
        <v>56256.72</v>
      </c>
    </row>
    <row r="153" spans="1:81" ht="15" x14ac:dyDescent="0.25">
      <c r="A153" s="231">
        <v>3302486</v>
      </c>
      <c r="B153" s="231">
        <v>2486</v>
      </c>
      <c r="C153" s="231" t="s">
        <v>325</v>
      </c>
      <c r="D153" s="385">
        <v>0</v>
      </c>
      <c r="E153" s="385">
        <v>0</v>
      </c>
      <c r="F153" s="385">
        <v>0</v>
      </c>
      <c r="G153" s="385">
        <v>12</v>
      </c>
      <c r="H153" s="385">
        <v>0</v>
      </c>
      <c r="I153" s="386">
        <v>0</v>
      </c>
      <c r="J153" s="386">
        <v>12</v>
      </c>
      <c r="K153" s="385">
        <v>0</v>
      </c>
      <c r="L153" s="385">
        <v>0</v>
      </c>
      <c r="M153" s="386">
        <v>0</v>
      </c>
      <c r="N153" s="387">
        <v>0</v>
      </c>
      <c r="O153" s="388">
        <v>0</v>
      </c>
      <c r="P153" s="385">
        <v>180</v>
      </c>
      <c r="Q153" s="385">
        <v>0</v>
      </c>
      <c r="R153" s="388">
        <v>180</v>
      </c>
      <c r="S153" s="387">
        <v>0</v>
      </c>
      <c r="T153" s="385">
        <v>0</v>
      </c>
      <c r="U153" s="385">
        <v>0</v>
      </c>
      <c r="V153" s="385">
        <v>0</v>
      </c>
      <c r="W153" s="388">
        <v>0</v>
      </c>
      <c r="X153" s="385">
        <v>11</v>
      </c>
      <c r="Y153" s="387">
        <v>165</v>
      </c>
      <c r="Z153" s="389">
        <v>0</v>
      </c>
      <c r="AA153" s="385">
        <v>1</v>
      </c>
      <c r="AB153" s="387">
        <v>15</v>
      </c>
      <c r="AC153" s="389">
        <v>0</v>
      </c>
      <c r="AD153" s="385">
        <v>0</v>
      </c>
      <c r="AE153" s="387">
        <v>0</v>
      </c>
      <c r="AF153" s="389">
        <v>0</v>
      </c>
      <c r="AG153" s="390">
        <v>0</v>
      </c>
      <c r="AH153" s="391">
        <v>0</v>
      </c>
      <c r="AI153" s="392">
        <v>0</v>
      </c>
      <c r="AJ153" s="390">
        <v>7</v>
      </c>
      <c r="AK153" s="391">
        <v>105</v>
      </c>
      <c r="AL153" s="392">
        <v>0</v>
      </c>
      <c r="AM153" s="385">
        <v>7</v>
      </c>
      <c r="AN153" s="387">
        <v>105</v>
      </c>
      <c r="AO153" s="392">
        <v>0</v>
      </c>
      <c r="AP153" s="392"/>
      <c r="AQ153" s="392"/>
      <c r="AR153" s="390">
        <f t="shared" si="37"/>
        <v>7</v>
      </c>
      <c r="AS153" s="391">
        <v>0</v>
      </c>
      <c r="AT153" s="385">
        <v>0</v>
      </c>
      <c r="AU153" s="392">
        <v>0</v>
      </c>
      <c r="AV153" s="387">
        <v>6</v>
      </c>
      <c r="AW153" s="387">
        <v>0</v>
      </c>
      <c r="AX153" s="390">
        <v>6</v>
      </c>
      <c r="AY153" s="390">
        <v>90</v>
      </c>
      <c r="AZ153" s="392">
        <v>0</v>
      </c>
      <c r="BA153" s="385">
        <v>6</v>
      </c>
      <c r="BB153" s="385">
        <v>90</v>
      </c>
      <c r="BC153" s="392">
        <v>0</v>
      </c>
      <c r="BD153" s="392"/>
      <c r="BE153" s="392"/>
      <c r="BF153" s="390">
        <v>0</v>
      </c>
      <c r="BG153" s="390">
        <v>0</v>
      </c>
      <c r="BH153" s="387">
        <v>0</v>
      </c>
      <c r="BI153" s="393"/>
      <c r="BJ153" s="393"/>
      <c r="BK153" s="393"/>
      <c r="BL153" s="393"/>
      <c r="BM153" s="393"/>
      <c r="BN153" s="393"/>
      <c r="BO153" s="394"/>
      <c r="BP153" s="377"/>
      <c r="BQ153" s="395">
        <f t="shared" si="38"/>
        <v>14695.2</v>
      </c>
      <c r="BR153" s="395">
        <f t="shared" si="39"/>
        <v>0</v>
      </c>
      <c r="BS153" s="395">
        <f t="shared" si="40"/>
        <v>0</v>
      </c>
      <c r="BT153" s="395">
        <f t="shared" si="41"/>
        <v>0</v>
      </c>
      <c r="BU153" s="395">
        <f t="shared" si="42"/>
        <v>0</v>
      </c>
      <c r="BV153" s="395">
        <f t="shared" si="43"/>
        <v>447.72</v>
      </c>
      <c r="BW153" s="395">
        <f t="shared" si="44"/>
        <v>0</v>
      </c>
      <c r="BX153" s="395">
        <f t="shared" si="45"/>
        <v>1308.45</v>
      </c>
      <c r="BY153" s="395">
        <f t="shared" si="46"/>
        <v>56.55</v>
      </c>
      <c r="BZ153" s="395">
        <f t="shared" si="47"/>
        <v>0</v>
      </c>
      <c r="CA153" s="395">
        <f t="shared" si="48"/>
        <v>1569.7499999999998</v>
      </c>
      <c r="CB153" s="395">
        <f t="shared" si="49"/>
        <v>0</v>
      </c>
      <c r="CC153" s="399">
        <f t="shared" si="50"/>
        <v>18077.669999999998</v>
      </c>
    </row>
    <row r="154" spans="1:81" ht="15" x14ac:dyDescent="0.25">
      <c r="A154" s="231">
        <v>3303002</v>
      </c>
      <c r="B154" s="231">
        <v>3002</v>
      </c>
      <c r="C154" s="231" t="s">
        <v>326</v>
      </c>
      <c r="D154" s="385">
        <v>0</v>
      </c>
      <c r="E154" s="385">
        <v>0</v>
      </c>
      <c r="F154" s="385">
        <v>0</v>
      </c>
      <c r="G154" s="385">
        <v>9</v>
      </c>
      <c r="H154" s="385">
        <v>0</v>
      </c>
      <c r="I154" s="386">
        <v>0</v>
      </c>
      <c r="J154" s="386">
        <v>9</v>
      </c>
      <c r="K154" s="385">
        <v>0</v>
      </c>
      <c r="L154" s="385">
        <v>0</v>
      </c>
      <c r="M154" s="386">
        <v>0</v>
      </c>
      <c r="N154" s="387">
        <v>0</v>
      </c>
      <c r="O154" s="388">
        <v>0</v>
      </c>
      <c r="P154" s="385">
        <v>135</v>
      </c>
      <c r="Q154" s="385">
        <v>0</v>
      </c>
      <c r="R154" s="388">
        <v>135</v>
      </c>
      <c r="S154" s="387">
        <v>0</v>
      </c>
      <c r="T154" s="385">
        <v>0</v>
      </c>
      <c r="U154" s="385">
        <v>0</v>
      </c>
      <c r="V154" s="385">
        <v>0</v>
      </c>
      <c r="W154" s="388">
        <v>0</v>
      </c>
      <c r="X154" s="385">
        <v>9</v>
      </c>
      <c r="Y154" s="387">
        <v>135</v>
      </c>
      <c r="Z154" s="389">
        <v>0</v>
      </c>
      <c r="AA154" s="385">
        <v>0</v>
      </c>
      <c r="AB154" s="387">
        <v>0</v>
      </c>
      <c r="AC154" s="389">
        <v>0</v>
      </c>
      <c r="AD154" s="385">
        <v>0</v>
      </c>
      <c r="AE154" s="387">
        <v>0</v>
      </c>
      <c r="AF154" s="389">
        <v>0</v>
      </c>
      <c r="AG154" s="390">
        <v>0</v>
      </c>
      <c r="AH154" s="391">
        <v>0</v>
      </c>
      <c r="AI154" s="392">
        <v>0</v>
      </c>
      <c r="AJ154" s="390">
        <v>2</v>
      </c>
      <c r="AK154" s="391">
        <v>30</v>
      </c>
      <c r="AL154" s="392">
        <v>0</v>
      </c>
      <c r="AM154" s="385">
        <v>2</v>
      </c>
      <c r="AN154" s="387">
        <v>30</v>
      </c>
      <c r="AO154" s="392">
        <v>0</v>
      </c>
      <c r="AP154" s="392"/>
      <c r="AQ154" s="392"/>
      <c r="AR154" s="390">
        <f t="shared" si="37"/>
        <v>2</v>
      </c>
      <c r="AS154" s="391">
        <v>0</v>
      </c>
      <c r="AT154" s="385">
        <v>0</v>
      </c>
      <c r="AU154" s="392">
        <v>0</v>
      </c>
      <c r="AV154" s="387">
        <v>2</v>
      </c>
      <c r="AW154" s="387">
        <v>0</v>
      </c>
      <c r="AX154" s="390">
        <v>2</v>
      </c>
      <c r="AY154" s="390">
        <v>30</v>
      </c>
      <c r="AZ154" s="392">
        <v>0</v>
      </c>
      <c r="BA154" s="385">
        <v>2</v>
      </c>
      <c r="BB154" s="385">
        <v>30</v>
      </c>
      <c r="BC154" s="392">
        <v>0</v>
      </c>
      <c r="BD154" s="392"/>
      <c r="BE154" s="392"/>
      <c r="BF154" s="390">
        <v>0</v>
      </c>
      <c r="BG154" s="390">
        <v>0</v>
      </c>
      <c r="BH154" s="387">
        <v>0</v>
      </c>
      <c r="BI154" s="393"/>
      <c r="BJ154" s="393"/>
      <c r="BK154" s="393"/>
      <c r="BL154" s="393"/>
      <c r="BM154" s="393"/>
      <c r="BN154" s="393"/>
      <c r="BO154" s="394"/>
      <c r="BP154" s="377"/>
      <c r="BQ154" s="395">
        <f t="shared" si="38"/>
        <v>11021.4</v>
      </c>
      <c r="BR154" s="395">
        <f t="shared" si="39"/>
        <v>0</v>
      </c>
      <c r="BS154" s="395">
        <f t="shared" si="40"/>
        <v>0</v>
      </c>
      <c r="BT154" s="395">
        <f t="shared" si="41"/>
        <v>0</v>
      </c>
      <c r="BU154" s="395">
        <f t="shared" si="42"/>
        <v>0</v>
      </c>
      <c r="BV154" s="395">
        <f t="shared" si="43"/>
        <v>149.24</v>
      </c>
      <c r="BW154" s="395">
        <f t="shared" si="44"/>
        <v>0</v>
      </c>
      <c r="BX154" s="395">
        <f t="shared" si="45"/>
        <v>1070.55</v>
      </c>
      <c r="BY154" s="395">
        <f t="shared" si="46"/>
        <v>0</v>
      </c>
      <c r="BZ154" s="395">
        <f t="shared" si="47"/>
        <v>0</v>
      </c>
      <c r="CA154" s="395">
        <f t="shared" si="48"/>
        <v>448.49999999999994</v>
      </c>
      <c r="CB154" s="395">
        <f t="shared" si="49"/>
        <v>0</v>
      </c>
      <c r="CC154" s="399">
        <f t="shared" si="50"/>
        <v>12689.689999999999</v>
      </c>
    </row>
    <row r="155" spans="1:81" ht="15" x14ac:dyDescent="0.25">
      <c r="A155" s="231">
        <v>3303015</v>
      </c>
      <c r="B155" s="231">
        <v>3015</v>
      </c>
      <c r="C155" s="231" t="s">
        <v>327</v>
      </c>
      <c r="D155" s="385">
        <v>0</v>
      </c>
      <c r="E155" s="385">
        <v>0</v>
      </c>
      <c r="F155" s="385">
        <v>0</v>
      </c>
      <c r="G155" s="385">
        <v>16</v>
      </c>
      <c r="H155" s="385">
        <v>0</v>
      </c>
      <c r="I155" s="386">
        <v>0</v>
      </c>
      <c r="J155" s="386">
        <v>16</v>
      </c>
      <c r="K155" s="385">
        <v>0</v>
      </c>
      <c r="L155" s="385">
        <v>0</v>
      </c>
      <c r="M155" s="386">
        <v>0</v>
      </c>
      <c r="N155" s="387">
        <v>0</v>
      </c>
      <c r="O155" s="388">
        <v>0</v>
      </c>
      <c r="P155" s="385">
        <v>240</v>
      </c>
      <c r="Q155" s="385">
        <v>0</v>
      </c>
      <c r="R155" s="388">
        <v>240</v>
      </c>
      <c r="S155" s="387">
        <v>0</v>
      </c>
      <c r="T155" s="385">
        <v>0</v>
      </c>
      <c r="U155" s="385">
        <v>0</v>
      </c>
      <c r="V155" s="385">
        <v>0</v>
      </c>
      <c r="W155" s="388">
        <v>0</v>
      </c>
      <c r="X155" s="385">
        <v>0</v>
      </c>
      <c r="Y155" s="387">
        <v>0</v>
      </c>
      <c r="Z155" s="389">
        <v>0</v>
      </c>
      <c r="AA155" s="385">
        <v>10</v>
      </c>
      <c r="AB155" s="387">
        <v>150</v>
      </c>
      <c r="AC155" s="389">
        <v>0</v>
      </c>
      <c r="AD155" s="385">
        <v>3</v>
      </c>
      <c r="AE155" s="387">
        <v>45</v>
      </c>
      <c r="AF155" s="389">
        <v>0</v>
      </c>
      <c r="AG155" s="390">
        <v>0</v>
      </c>
      <c r="AH155" s="391">
        <v>0</v>
      </c>
      <c r="AI155" s="392">
        <v>0</v>
      </c>
      <c r="AJ155" s="390">
        <v>4</v>
      </c>
      <c r="AK155" s="391">
        <v>60</v>
      </c>
      <c r="AL155" s="392">
        <v>0</v>
      </c>
      <c r="AM155" s="385">
        <v>4</v>
      </c>
      <c r="AN155" s="387">
        <v>60</v>
      </c>
      <c r="AO155" s="392">
        <v>0</v>
      </c>
      <c r="AP155" s="392"/>
      <c r="AQ155" s="392"/>
      <c r="AR155" s="390">
        <f t="shared" si="37"/>
        <v>4</v>
      </c>
      <c r="AS155" s="391">
        <v>0</v>
      </c>
      <c r="AT155" s="385">
        <v>0</v>
      </c>
      <c r="AU155" s="392">
        <v>0</v>
      </c>
      <c r="AV155" s="387">
        <v>4</v>
      </c>
      <c r="AW155" s="387">
        <v>0</v>
      </c>
      <c r="AX155" s="390">
        <v>4</v>
      </c>
      <c r="AY155" s="390">
        <v>60</v>
      </c>
      <c r="AZ155" s="392">
        <v>0</v>
      </c>
      <c r="BA155" s="385">
        <v>4</v>
      </c>
      <c r="BB155" s="385">
        <v>60</v>
      </c>
      <c r="BC155" s="392">
        <v>0</v>
      </c>
      <c r="BD155" s="392"/>
      <c r="BE155" s="392"/>
      <c r="BF155" s="390">
        <v>0</v>
      </c>
      <c r="BG155" s="390">
        <v>0</v>
      </c>
      <c r="BH155" s="387">
        <v>0</v>
      </c>
      <c r="BI155" s="393"/>
      <c r="BJ155" s="393"/>
      <c r="BK155" s="393"/>
      <c r="BL155" s="393"/>
      <c r="BM155" s="393"/>
      <c r="BN155" s="393"/>
      <c r="BO155" s="394"/>
      <c r="BP155" s="377"/>
      <c r="BQ155" s="395">
        <f t="shared" si="38"/>
        <v>19593.600000000002</v>
      </c>
      <c r="BR155" s="395">
        <f t="shared" si="39"/>
        <v>0</v>
      </c>
      <c r="BS155" s="395">
        <f t="shared" si="40"/>
        <v>0</v>
      </c>
      <c r="BT155" s="395">
        <f t="shared" si="41"/>
        <v>0</v>
      </c>
      <c r="BU155" s="395">
        <f t="shared" si="42"/>
        <v>0</v>
      </c>
      <c r="BV155" s="395">
        <f t="shared" si="43"/>
        <v>298.48</v>
      </c>
      <c r="BW155" s="395">
        <f t="shared" si="44"/>
        <v>0</v>
      </c>
      <c r="BX155" s="395">
        <f t="shared" si="45"/>
        <v>0</v>
      </c>
      <c r="BY155" s="395">
        <f t="shared" si="46"/>
        <v>565.5</v>
      </c>
      <c r="BZ155" s="395">
        <f t="shared" si="47"/>
        <v>46.800000000000004</v>
      </c>
      <c r="CA155" s="395">
        <f t="shared" si="48"/>
        <v>896.99999999999989</v>
      </c>
      <c r="CB155" s="395">
        <f t="shared" si="49"/>
        <v>0</v>
      </c>
      <c r="CC155" s="399">
        <f t="shared" si="50"/>
        <v>21401.38</v>
      </c>
    </row>
    <row r="156" spans="1:81" ht="15" x14ac:dyDescent="0.25">
      <c r="A156" s="231">
        <v>3303302</v>
      </c>
      <c r="B156" s="231">
        <v>3302</v>
      </c>
      <c r="C156" s="231" t="s">
        <v>328</v>
      </c>
      <c r="D156" s="385">
        <v>0</v>
      </c>
      <c r="E156" s="385">
        <v>0</v>
      </c>
      <c r="F156" s="385">
        <v>0</v>
      </c>
      <c r="G156" s="385">
        <v>34</v>
      </c>
      <c r="H156" s="385">
        <v>0</v>
      </c>
      <c r="I156" s="386">
        <v>0</v>
      </c>
      <c r="J156" s="386">
        <v>34</v>
      </c>
      <c r="K156" s="385">
        <v>13</v>
      </c>
      <c r="L156" s="385">
        <v>0</v>
      </c>
      <c r="M156" s="386">
        <v>13</v>
      </c>
      <c r="N156" s="387">
        <v>0</v>
      </c>
      <c r="O156" s="388">
        <v>0</v>
      </c>
      <c r="P156" s="385">
        <v>510</v>
      </c>
      <c r="Q156" s="385">
        <v>0</v>
      </c>
      <c r="R156" s="388">
        <v>510</v>
      </c>
      <c r="S156" s="387">
        <v>0</v>
      </c>
      <c r="T156" s="385">
        <v>0</v>
      </c>
      <c r="U156" s="385">
        <v>195</v>
      </c>
      <c r="V156" s="385">
        <v>0</v>
      </c>
      <c r="W156" s="388">
        <v>195</v>
      </c>
      <c r="X156" s="385">
        <v>1</v>
      </c>
      <c r="Y156" s="387">
        <v>15</v>
      </c>
      <c r="Z156" s="389">
        <v>0</v>
      </c>
      <c r="AA156" s="385">
        <v>6</v>
      </c>
      <c r="AB156" s="387">
        <v>90</v>
      </c>
      <c r="AC156" s="389">
        <v>45</v>
      </c>
      <c r="AD156" s="385">
        <v>1</v>
      </c>
      <c r="AE156" s="387">
        <v>15</v>
      </c>
      <c r="AF156" s="389">
        <v>0</v>
      </c>
      <c r="AG156" s="390">
        <v>0</v>
      </c>
      <c r="AH156" s="391">
        <v>0</v>
      </c>
      <c r="AI156" s="392">
        <v>0</v>
      </c>
      <c r="AJ156" s="390">
        <v>6</v>
      </c>
      <c r="AK156" s="391">
        <v>90</v>
      </c>
      <c r="AL156" s="392">
        <v>15</v>
      </c>
      <c r="AM156" s="385">
        <v>6</v>
      </c>
      <c r="AN156" s="387">
        <v>90</v>
      </c>
      <c r="AO156" s="392">
        <v>15</v>
      </c>
      <c r="AP156" s="392"/>
      <c r="AQ156" s="392"/>
      <c r="AR156" s="390">
        <f t="shared" si="37"/>
        <v>6</v>
      </c>
      <c r="AS156" s="391">
        <v>0</v>
      </c>
      <c r="AT156" s="385">
        <v>0</v>
      </c>
      <c r="AU156" s="392">
        <v>0</v>
      </c>
      <c r="AV156" s="387">
        <v>5</v>
      </c>
      <c r="AW156" s="387">
        <v>1</v>
      </c>
      <c r="AX156" s="390">
        <v>6</v>
      </c>
      <c r="AY156" s="390">
        <v>90</v>
      </c>
      <c r="AZ156" s="392">
        <v>15</v>
      </c>
      <c r="BA156" s="385">
        <v>6</v>
      </c>
      <c r="BB156" s="385">
        <v>90</v>
      </c>
      <c r="BC156" s="392">
        <v>15</v>
      </c>
      <c r="BD156" s="392"/>
      <c r="BE156" s="392"/>
      <c r="BF156" s="390">
        <v>0</v>
      </c>
      <c r="BG156" s="390">
        <v>0</v>
      </c>
      <c r="BH156" s="387">
        <v>0</v>
      </c>
      <c r="BI156" s="393"/>
      <c r="BJ156" s="393"/>
      <c r="BK156" s="393"/>
      <c r="BL156" s="393"/>
      <c r="BM156" s="393"/>
      <c r="BN156" s="393"/>
      <c r="BO156" s="394"/>
      <c r="BP156" s="377"/>
      <c r="BQ156" s="395">
        <f t="shared" si="38"/>
        <v>41636.400000000001</v>
      </c>
      <c r="BR156" s="395">
        <f t="shared" si="39"/>
        <v>15919.800000000001</v>
      </c>
      <c r="BS156" s="395">
        <f t="shared" si="40"/>
        <v>0</v>
      </c>
      <c r="BT156" s="395">
        <f t="shared" si="41"/>
        <v>0</v>
      </c>
      <c r="BU156" s="395">
        <f t="shared" si="42"/>
        <v>0</v>
      </c>
      <c r="BV156" s="395">
        <f t="shared" si="43"/>
        <v>373.1</v>
      </c>
      <c r="BW156" s="395">
        <f t="shared" si="44"/>
        <v>186.42</v>
      </c>
      <c r="BX156" s="395">
        <f t="shared" si="45"/>
        <v>118.95</v>
      </c>
      <c r="BY156" s="395">
        <f t="shared" si="46"/>
        <v>508.95</v>
      </c>
      <c r="BZ156" s="395">
        <f t="shared" si="47"/>
        <v>15.6</v>
      </c>
      <c r="CA156" s="395">
        <f t="shared" si="48"/>
        <v>1345.5</v>
      </c>
      <c r="CB156" s="395">
        <f t="shared" si="49"/>
        <v>0</v>
      </c>
      <c r="CC156" s="399">
        <f t="shared" si="50"/>
        <v>60104.719999999994</v>
      </c>
    </row>
    <row r="157" spans="1:81" ht="15" x14ac:dyDescent="0.25">
      <c r="A157" s="231">
        <v>3303306</v>
      </c>
      <c r="B157" s="231">
        <v>3306</v>
      </c>
      <c r="C157" s="231" t="s">
        <v>329</v>
      </c>
      <c r="D157" s="385">
        <v>0</v>
      </c>
      <c r="E157" s="385">
        <v>0</v>
      </c>
      <c r="F157" s="385">
        <v>0</v>
      </c>
      <c r="G157" s="385">
        <v>37</v>
      </c>
      <c r="H157" s="385">
        <v>0</v>
      </c>
      <c r="I157" s="386">
        <v>0</v>
      </c>
      <c r="J157" s="386">
        <v>37</v>
      </c>
      <c r="K157" s="385">
        <v>0</v>
      </c>
      <c r="L157" s="385">
        <v>0</v>
      </c>
      <c r="M157" s="386">
        <v>0</v>
      </c>
      <c r="N157" s="387">
        <v>0</v>
      </c>
      <c r="O157" s="388">
        <v>0</v>
      </c>
      <c r="P157" s="385">
        <v>555</v>
      </c>
      <c r="Q157" s="385">
        <v>0</v>
      </c>
      <c r="R157" s="388">
        <v>555</v>
      </c>
      <c r="S157" s="387">
        <v>0</v>
      </c>
      <c r="T157" s="385">
        <v>0</v>
      </c>
      <c r="U157" s="385">
        <v>0</v>
      </c>
      <c r="V157" s="385">
        <v>0</v>
      </c>
      <c r="W157" s="388">
        <v>0</v>
      </c>
      <c r="X157" s="385">
        <v>0</v>
      </c>
      <c r="Y157" s="387">
        <v>0</v>
      </c>
      <c r="Z157" s="389">
        <v>0</v>
      </c>
      <c r="AA157" s="385">
        <v>1</v>
      </c>
      <c r="AB157" s="387">
        <v>15</v>
      </c>
      <c r="AC157" s="389">
        <v>0</v>
      </c>
      <c r="AD157" s="385">
        <v>33</v>
      </c>
      <c r="AE157" s="387">
        <v>495</v>
      </c>
      <c r="AF157" s="389">
        <v>0</v>
      </c>
      <c r="AG157" s="390">
        <v>0</v>
      </c>
      <c r="AH157" s="391">
        <v>0</v>
      </c>
      <c r="AI157" s="392">
        <v>0</v>
      </c>
      <c r="AJ157" s="390">
        <v>11</v>
      </c>
      <c r="AK157" s="391">
        <v>165</v>
      </c>
      <c r="AL157" s="392">
        <v>0</v>
      </c>
      <c r="AM157" s="385">
        <v>11</v>
      </c>
      <c r="AN157" s="387">
        <v>165</v>
      </c>
      <c r="AO157" s="392">
        <v>0</v>
      </c>
      <c r="AP157" s="392"/>
      <c r="AQ157" s="392"/>
      <c r="AR157" s="390">
        <f t="shared" si="37"/>
        <v>11</v>
      </c>
      <c r="AS157" s="391">
        <v>0</v>
      </c>
      <c r="AT157" s="385">
        <v>0</v>
      </c>
      <c r="AU157" s="392">
        <v>0</v>
      </c>
      <c r="AV157" s="387">
        <v>0</v>
      </c>
      <c r="AW157" s="387">
        <v>0</v>
      </c>
      <c r="AX157" s="390">
        <v>0</v>
      </c>
      <c r="AY157" s="390">
        <v>0</v>
      </c>
      <c r="AZ157" s="392">
        <v>0</v>
      </c>
      <c r="BA157" s="385">
        <v>0</v>
      </c>
      <c r="BB157" s="385">
        <v>0</v>
      </c>
      <c r="BC157" s="392">
        <v>0</v>
      </c>
      <c r="BD157" s="392"/>
      <c r="BE157" s="392"/>
      <c r="BF157" s="390">
        <v>0</v>
      </c>
      <c r="BG157" s="390">
        <v>0</v>
      </c>
      <c r="BH157" s="387">
        <v>0</v>
      </c>
      <c r="BI157" s="393"/>
      <c r="BJ157" s="393"/>
      <c r="BK157" s="393"/>
      <c r="BL157" s="393"/>
      <c r="BM157" s="393"/>
      <c r="BN157" s="393"/>
      <c r="BO157" s="394"/>
      <c r="BP157" s="377"/>
      <c r="BQ157" s="395">
        <f t="shared" si="38"/>
        <v>45310.200000000004</v>
      </c>
      <c r="BR157" s="395">
        <f t="shared" si="39"/>
        <v>0</v>
      </c>
      <c r="BS157" s="395">
        <f t="shared" si="40"/>
        <v>0</v>
      </c>
      <c r="BT157" s="395">
        <f t="shared" si="41"/>
        <v>0</v>
      </c>
      <c r="BU157" s="395">
        <f t="shared" si="42"/>
        <v>0</v>
      </c>
      <c r="BV157" s="395">
        <f t="shared" si="43"/>
        <v>0</v>
      </c>
      <c r="BW157" s="395">
        <f t="shared" si="44"/>
        <v>0</v>
      </c>
      <c r="BX157" s="395">
        <f t="shared" si="45"/>
        <v>0</v>
      </c>
      <c r="BY157" s="395">
        <f t="shared" si="46"/>
        <v>56.55</v>
      </c>
      <c r="BZ157" s="395">
        <f t="shared" si="47"/>
        <v>514.79999999999995</v>
      </c>
      <c r="CA157" s="395">
        <f t="shared" si="48"/>
        <v>2466.75</v>
      </c>
      <c r="CB157" s="395">
        <f t="shared" si="49"/>
        <v>0</v>
      </c>
      <c r="CC157" s="399">
        <f t="shared" si="50"/>
        <v>48348.30000000001</v>
      </c>
    </row>
    <row r="158" spans="1:81" ht="15" x14ac:dyDescent="0.25">
      <c r="A158" s="231">
        <v>3303310</v>
      </c>
      <c r="B158" s="231">
        <v>3310</v>
      </c>
      <c r="C158" s="231" t="s">
        <v>330</v>
      </c>
      <c r="D158" s="385">
        <v>0</v>
      </c>
      <c r="E158" s="385">
        <v>0</v>
      </c>
      <c r="F158" s="385">
        <v>0</v>
      </c>
      <c r="G158" s="385">
        <v>16</v>
      </c>
      <c r="H158" s="385">
        <v>0</v>
      </c>
      <c r="I158" s="386">
        <v>0</v>
      </c>
      <c r="J158" s="386">
        <v>16</v>
      </c>
      <c r="K158" s="385">
        <v>0</v>
      </c>
      <c r="L158" s="385">
        <v>0</v>
      </c>
      <c r="M158" s="386">
        <v>0</v>
      </c>
      <c r="N158" s="387">
        <v>0</v>
      </c>
      <c r="O158" s="388">
        <v>0</v>
      </c>
      <c r="P158" s="385">
        <v>240</v>
      </c>
      <c r="Q158" s="385">
        <v>0</v>
      </c>
      <c r="R158" s="388">
        <v>240</v>
      </c>
      <c r="S158" s="387">
        <v>0</v>
      </c>
      <c r="T158" s="385">
        <v>0</v>
      </c>
      <c r="U158" s="385">
        <v>0</v>
      </c>
      <c r="V158" s="385">
        <v>0</v>
      </c>
      <c r="W158" s="388">
        <v>0</v>
      </c>
      <c r="X158" s="385">
        <v>10</v>
      </c>
      <c r="Y158" s="387">
        <v>150</v>
      </c>
      <c r="Z158" s="389">
        <v>0</v>
      </c>
      <c r="AA158" s="385">
        <v>3</v>
      </c>
      <c r="AB158" s="387">
        <v>45</v>
      </c>
      <c r="AC158" s="389">
        <v>0</v>
      </c>
      <c r="AD158" s="385">
        <v>1</v>
      </c>
      <c r="AE158" s="387">
        <v>15</v>
      </c>
      <c r="AF158" s="389">
        <v>0</v>
      </c>
      <c r="AG158" s="390">
        <v>0</v>
      </c>
      <c r="AH158" s="391">
        <v>0</v>
      </c>
      <c r="AI158" s="392">
        <v>0</v>
      </c>
      <c r="AJ158" s="390">
        <v>8</v>
      </c>
      <c r="AK158" s="391">
        <v>120</v>
      </c>
      <c r="AL158" s="392">
        <v>0</v>
      </c>
      <c r="AM158" s="385">
        <v>8</v>
      </c>
      <c r="AN158" s="387">
        <v>120</v>
      </c>
      <c r="AO158" s="392">
        <v>0</v>
      </c>
      <c r="AP158" s="392"/>
      <c r="AQ158" s="392"/>
      <c r="AR158" s="390">
        <f t="shared" si="37"/>
        <v>8</v>
      </c>
      <c r="AS158" s="391">
        <v>0</v>
      </c>
      <c r="AT158" s="385">
        <v>0</v>
      </c>
      <c r="AU158" s="392">
        <v>0</v>
      </c>
      <c r="AV158" s="387">
        <v>8</v>
      </c>
      <c r="AW158" s="387">
        <v>0</v>
      </c>
      <c r="AX158" s="390">
        <v>8</v>
      </c>
      <c r="AY158" s="390">
        <v>120</v>
      </c>
      <c r="AZ158" s="392">
        <v>0</v>
      </c>
      <c r="BA158" s="385">
        <v>8</v>
      </c>
      <c r="BB158" s="385">
        <v>120</v>
      </c>
      <c r="BC158" s="392">
        <v>0</v>
      </c>
      <c r="BD158" s="392"/>
      <c r="BE158" s="392"/>
      <c r="BF158" s="390">
        <v>0</v>
      </c>
      <c r="BG158" s="390">
        <v>0</v>
      </c>
      <c r="BH158" s="387">
        <v>0</v>
      </c>
      <c r="BI158" s="393"/>
      <c r="BJ158" s="393"/>
      <c r="BK158" s="393"/>
      <c r="BL158" s="393"/>
      <c r="BM158" s="393"/>
      <c r="BN158" s="393"/>
      <c r="BO158" s="394"/>
      <c r="BP158" s="377"/>
      <c r="BQ158" s="395">
        <f t="shared" si="38"/>
        <v>19593.600000000002</v>
      </c>
      <c r="BR158" s="395">
        <f t="shared" si="39"/>
        <v>0</v>
      </c>
      <c r="BS158" s="395">
        <f t="shared" si="40"/>
        <v>0</v>
      </c>
      <c r="BT158" s="395">
        <f t="shared" si="41"/>
        <v>0</v>
      </c>
      <c r="BU158" s="395">
        <f t="shared" si="42"/>
        <v>0</v>
      </c>
      <c r="BV158" s="395">
        <f t="shared" si="43"/>
        <v>596.96</v>
      </c>
      <c r="BW158" s="395">
        <f t="shared" si="44"/>
        <v>0</v>
      </c>
      <c r="BX158" s="395">
        <f t="shared" si="45"/>
        <v>1189.5</v>
      </c>
      <c r="BY158" s="395">
        <f t="shared" si="46"/>
        <v>169.64999999999998</v>
      </c>
      <c r="BZ158" s="395">
        <f t="shared" si="47"/>
        <v>15.6</v>
      </c>
      <c r="CA158" s="395">
        <f t="shared" si="48"/>
        <v>1793.9999999999998</v>
      </c>
      <c r="CB158" s="395">
        <f t="shared" si="49"/>
        <v>0</v>
      </c>
      <c r="CC158" s="399">
        <f t="shared" si="50"/>
        <v>23359.31</v>
      </c>
    </row>
    <row r="159" spans="1:81" ht="15" x14ac:dyDescent="0.25">
      <c r="A159" s="231">
        <v>3303311</v>
      </c>
      <c r="B159" s="231">
        <v>3311</v>
      </c>
      <c r="C159" s="231" t="s">
        <v>331</v>
      </c>
      <c r="D159" s="385">
        <v>0</v>
      </c>
      <c r="E159" s="385">
        <v>0</v>
      </c>
      <c r="F159" s="385">
        <v>0</v>
      </c>
      <c r="G159" s="385">
        <v>25</v>
      </c>
      <c r="H159" s="385">
        <v>0</v>
      </c>
      <c r="I159" s="386">
        <v>0</v>
      </c>
      <c r="J159" s="386">
        <v>25</v>
      </c>
      <c r="K159" s="385">
        <v>6</v>
      </c>
      <c r="L159" s="385">
        <v>0</v>
      </c>
      <c r="M159" s="386">
        <v>6</v>
      </c>
      <c r="N159" s="387">
        <v>0</v>
      </c>
      <c r="O159" s="388">
        <v>0</v>
      </c>
      <c r="P159" s="385">
        <v>375</v>
      </c>
      <c r="Q159" s="385">
        <v>0</v>
      </c>
      <c r="R159" s="388">
        <v>375</v>
      </c>
      <c r="S159" s="387">
        <v>0</v>
      </c>
      <c r="T159" s="385">
        <v>0</v>
      </c>
      <c r="U159" s="385">
        <v>90</v>
      </c>
      <c r="V159" s="385">
        <v>0</v>
      </c>
      <c r="W159" s="388">
        <v>90</v>
      </c>
      <c r="X159" s="385">
        <v>16</v>
      </c>
      <c r="Y159" s="387">
        <v>240</v>
      </c>
      <c r="Z159" s="389">
        <v>45</v>
      </c>
      <c r="AA159" s="385">
        <v>4</v>
      </c>
      <c r="AB159" s="387">
        <v>60</v>
      </c>
      <c r="AC159" s="389">
        <v>30</v>
      </c>
      <c r="AD159" s="385">
        <v>1</v>
      </c>
      <c r="AE159" s="387">
        <v>15</v>
      </c>
      <c r="AF159" s="389">
        <v>0</v>
      </c>
      <c r="AG159" s="390">
        <v>0</v>
      </c>
      <c r="AH159" s="391">
        <v>0</v>
      </c>
      <c r="AI159" s="392">
        <v>0</v>
      </c>
      <c r="AJ159" s="390">
        <v>3</v>
      </c>
      <c r="AK159" s="391">
        <v>45</v>
      </c>
      <c r="AL159" s="392">
        <v>0</v>
      </c>
      <c r="AM159" s="385">
        <v>3</v>
      </c>
      <c r="AN159" s="387">
        <v>45</v>
      </c>
      <c r="AO159" s="392">
        <v>0</v>
      </c>
      <c r="AP159" s="392"/>
      <c r="AQ159" s="392"/>
      <c r="AR159" s="390">
        <f t="shared" si="37"/>
        <v>3</v>
      </c>
      <c r="AS159" s="391">
        <v>0</v>
      </c>
      <c r="AT159" s="385">
        <v>0</v>
      </c>
      <c r="AU159" s="392">
        <v>0</v>
      </c>
      <c r="AV159" s="387">
        <v>3</v>
      </c>
      <c r="AW159" s="387">
        <v>0</v>
      </c>
      <c r="AX159" s="390">
        <v>3</v>
      </c>
      <c r="AY159" s="390">
        <v>45</v>
      </c>
      <c r="AZ159" s="392">
        <v>0</v>
      </c>
      <c r="BA159" s="385">
        <v>3</v>
      </c>
      <c r="BB159" s="385">
        <v>45</v>
      </c>
      <c r="BC159" s="392">
        <v>0</v>
      </c>
      <c r="BD159" s="392"/>
      <c r="BE159" s="392"/>
      <c r="BF159" s="390">
        <v>0</v>
      </c>
      <c r="BG159" s="390">
        <v>0</v>
      </c>
      <c r="BH159" s="387">
        <v>0</v>
      </c>
      <c r="BI159" s="393"/>
      <c r="BJ159" s="393">
        <v>135</v>
      </c>
      <c r="BK159" s="393"/>
      <c r="BL159" s="393"/>
      <c r="BM159" s="393"/>
      <c r="BN159" s="393"/>
      <c r="BO159" s="394"/>
      <c r="BP159" s="377"/>
      <c r="BQ159" s="395">
        <f t="shared" si="38"/>
        <v>30615</v>
      </c>
      <c r="BR159" s="395">
        <f t="shared" si="39"/>
        <v>8195.4</v>
      </c>
      <c r="BS159" s="395">
        <f t="shared" si="40"/>
        <v>0</v>
      </c>
      <c r="BT159" s="395">
        <f t="shared" si="41"/>
        <v>0</v>
      </c>
      <c r="BU159" s="395">
        <f t="shared" si="42"/>
        <v>0</v>
      </c>
      <c r="BV159" s="395">
        <f t="shared" si="43"/>
        <v>223.86</v>
      </c>
      <c r="BW159" s="395">
        <f t="shared" si="44"/>
        <v>0</v>
      </c>
      <c r="BX159" s="395">
        <f t="shared" si="45"/>
        <v>2260.0499999999997</v>
      </c>
      <c r="BY159" s="395">
        <f t="shared" si="46"/>
        <v>339.29999999999995</v>
      </c>
      <c r="BZ159" s="395">
        <f t="shared" si="47"/>
        <v>15.6</v>
      </c>
      <c r="CA159" s="395">
        <f t="shared" si="48"/>
        <v>672.75</v>
      </c>
      <c r="CB159" s="395">
        <f t="shared" si="49"/>
        <v>0</v>
      </c>
      <c r="CC159" s="399">
        <f t="shared" si="50"/>
        <v>42321.960000000006</v>
      </c>
    </row>
    <row r="160" spans="1:81" ht="15" x14ac:dyDescent="0.25">
      <c r="A160" s="231">
        <v>3303314</v>
      </c>
      <c r="B160" s="231">
        <v>3314</v>
      </c>
      <c r="C160" s="231" t="s">
        <v>332</v>
      </c>
      <c r="D160" s="385">
        <v>0</v>
      </c>
      <c r="E160" s="385">
        <v>0</v>
      </c>
      <c r="F160" s="385">
        <v>0</v>
      </c>
      <c r="G160" s="385">
        <v>25</v>
      </c>
      <c r="H160" s="385">
        <v>0</v>
      </c>
      <c r="I160" s="386">
        <v>0</v>
      </c>
      <c r="J160" s="386">
        <v>25</v>
      </c>
      <c r="K160" s="385">
        <v>0</v>
      </c>
      <c r="L160" s="385">
        <v>0</v>
      </c>
      <c r="M160" s="386">
        <v>0</v>
      </c>
      <c r="N160" s="387">
        <v>0</v>
      </c>
      <c r="O160" s="388">
        <v>0</v>
      </c>
      <c r="P160" s="385">
        <v>375</v>
      </c>
      <c r="Q160" s="385">
        <v>0</v>
      </c>
      <c r="R160" s="388">
        <v>375</v>
      </c>
      <c r="S160" s="387">
        <v>0</v>
      </c>
      <c r="T160" s="385">
        <v>0</v>
      </c>
      <c r="U160" s="385">
        <v>0</v>
      </c>
      <c r="V160" s="385">
        <v>0</v>
      </c>
      <c r="W160" s="388">
        <v>0</v>
      </c>
      <c r="X160" s="385">
        <v>13</v>
      </c>
      <c r="Y160" s="387">
        <v>195</v>
      </c>
      <c r="Z160" s="389">
        <v>0</v>
      </c>
      <c r="AA160" s="385">
        <v>1</v>
      </c>
      <c r="AB160" s="387">
        <v>15</v>
      </c>
      <c r="AC160" s="389">
        <v>0</v>
      </c>
      <c r="AD160" s="385">
        <v>0</v>
      </c>
      <c r="AE160" s="387">
        <v>0</v>
      </c>
      <c r="AF160" s="389">
        <v>0</v>
      </c>
      <c r="AG160" s="390">
        <v>0</v>
      </c>
      <c r="AH160" s="391">
        <v>0</v>
      </c>
      <c r="AI160" s="392">
        <v>0</v>
      </c>
      <c r="AJ160" s="390">
        <v>10</v>
      </c>
      <c r="AK160" s="391">
        <v>150</v>
      </c>
      <c r="AL160" s="392">
        <v>0</v>
      </c>
      <c r="AM160" s="385">
        <v>10</v>
      </c>
      <c r="AN160" s="387">
        <v>150</v>
      </c>
      <c r="AO160" s="392">
        <v>0</v>
      </c>
      <c r="AP160" s="392"/>
      <c r="AQ160" s="392"/>
      <c r="AR160" s="390">
        <f t="shared" si="37"/>
        <v>10</v>
      </c>
      <c r="AS160" s="391">
        <v>0</v>
      </c>
      <c r="AT160" s="385">
        <v>0</v>
      </c>
      <c r="AU160" s="392">
        <v>0</v>
      </c>
      <c r="AV160" s="387">
        <v>10</v>
      </c>
      <c r="AW160" s="387">
        <v>0</v>
      </c>
      <c r="AX160" s="390">
        <v>10</v>
      </c>
      <c r="AY160" s="390">
        <v>150</v>
      </c>
      <c r="AZ160" s="392">
        <v>0</v>
      </c>
      <c r="BA160" s="385">
        <v>10</v>
      </c>
      <c r="BB160" s="385">
        <v>150</v>
      </c>
      <c r="BC160" s="392">
        <v>0</v>
      </c>
      <c r="BD160" s="392"/>
      <c r="BE160" s="392"/>
      <c r="BF160" s="390">
        <v>0</v>
      </c>
      <c r="BG160" s="390">
        <v>0</v>
      </c>
      <c r="BH160" s="387">
        <v>0</v>
      </c>
      <c r="BI160" s="393"/>
      <c r="BJ160" s="393"/>
      <c r="BK160" s="393"/>
      <c r="BL160" s="393"/>
      <c r="BM160" s="393"/>
      <c r="BN160" s="393"/>
      <c r="BO160" s="394"/>
      <c r="BP160" s="377"/>
      <c r="BQ160" s="395">
        <f t="shared" si="38"/>
        <v>30615</v>
      </c>
      <c r="BR160" s="395">
        <f t="shared" si="39"/>
        <v>0</v>
      </c>
      <c r="BS160" s="395">
        <f t="shared" si="40"/>
        <v>0</v>
      </c>
      <c r="BT160" s="395">
        <f t="shared" si="41"/>
        <v>0</v>
      </c>
      <c r="BU160" s="395">
        <f t="shared" si="42"/>
        <v>0</v>
      </c>
      <c r="BV160" s="395">
        <f t="shared" si="43"/>
        <v>746.2</v>
      </c>
      <c r="BW160" s="395">
        <f t="shared" si="44"/>
        <v>0</v>
      </c>
      <c r="BX160" s="395">
        <f t="shared" si="45"/>
        <v>1546.35</v>
      </c>
      <c r="BY160" s="395">
        <f t="shared" si="46"/>
        <v>56.55</v>
      </c>
      <c r="BZ160" s="395">
        <f t="shared" si="47"/>
        <v>0</v>
      </c>
      <c r="CA160" s="395">
        <f t="shared" si="48"/>
        <v>2242.5</v>
      </c>
      <c r="CB160" s="395">
        <f t="shared" si="49"/>
        <v>0</v>
      </c>
      <c r="CC160" s="399">
        <f t="shared" si="50"/>
        <v>35206.600000000006</v>
      </c>
    </row>
    <row r="161" spans="1:81" ht="15" x14ac:dyDescent="0.25">
      <c r="A161" s="231">
        <v>3303317</v>
      </c>
      <c r="B161" s="231">
        <v>3317</v>
      </c>
      <c r="C161" s="231" t="s">
        <v>333</v>
      </c>
      <c r="D161" s="385">
        <v>0</v>
      </c>
      <c r="E161" s="385">
        <v>0</v>
      </c>
      <c r="F161" s="385">
        <v>0</v>
      </c>
      <c r="G161" s="385">
        <v>26</v>
      </c>
      <c r="H161" s="385">
        <v>0</v>
      </c>
      <c r="I161" s="386">
        <v>0</v>
      </c>
      <c r="J161" s="386">
        <v>26</v>
      </c>
      <c r="K161" s="385">
        <v>0</v>
      </c>
      <c r="L161" s="385">
        <v>0</v>
      </c>
      <c r="M161" s="386">
        <v>0</v>
      </c>
      <c r="N161" s="387">
        <v>0</v>
      </c>
      <c r="O161" s="388">
        <v>0</v>
      </c>
      <c r="P161" s="385">
        <v>390</v>
      </c>
      <c r="Q161" s="385">
        <v>0</v>
      </c>
      <c r="R161" s="388">
        <v>390</v>
      </c>
      <c r="S161" s="387">
        <v>0</v>
      </c>
      <c r="T161" s="385">
        <v>0</v>
      </c>
      <c r="U161" s="385">
        <v>0</v>
      </c>
      <c r="V161" s="385">
        <v>0</v>
      </c>
      <c r="W161" s="388">
        <v>0</v>
      </c>
      <c r="X161" s="385">
        <v>1</v>
      </c>
      <c r="Y161" s="387">
        <v>15</v>
      </c>
      <c r="Z161" s="389">
        <v>0</v>
      </c>
      <c r="AA161" s="385">
        <v>1</v>
      </c>
      <c r="AB161" s="387">
        <v>15</v>
      </c>
      <c r="AC161" s="389">
        <v>0</v>
      </c>
      <c r="AD161" s="385">
        <v>13</v>
      </c>
      <c r="AE161" s="387">
        <v>195</v>
      </c>
      <c r="AF161" s="389">
        <v>0</v>
      </c>
      <c r="AG161" s="390">
        <v>0</v>
      </c>
      <c r="AH161" s="391">
        <v>0</v>
      </c>
      <c r="AI161" s="392">
        <v>0</v>
      </c>
      <c r="AJ161" s="390">
        <v>10</v>
      </c>
      <c r="AK161" s="391">
        <v>150</v>
      </c>
      <c r="AL161" s="392">
        <v>0</v>
      </c>
      <c r="AM161" s="385">
        <v>10</v>
      </c>
      <c r="AN161" s="387">
        <v>150</v>
      </c>
      <c r="AO161" s="392">
        <v>0</v>
      </c>
      <c r="AP161" s="392"/>
      <c r="AQ161" s="392"/>
      <c r="AR161" s="390">
        <f t="shared" si="37"/>
        <v>10</v>
      </c>
      <c r="AS161" s="391">
        <v>0</v>
      </c>
      <c r="AT161" s="385">
        <v>0</v>
      </c>
      <c r="AU161" s="392">
        <v>0</v>
      </c>
      <c r="AV161" s="387">
        <v>10</v>
      </c>
      <c r="AW161" s="387">
        <v>0</v>
      </c>
      <c r="AX161" s="390">
        <v>10</v>
      </c>
      <c r="AY161" s="390">
        <v>150</v>
      </c>
      <c r="AZ161" s="392">
        <v>0</v>
      </c>
      <c r="BA161" s="385">
        <v>10</v>
      </c>
      <c r="BB161" s="385">
        <v>150</v>
      </c>
      <c r="BC161" s="392">
        <v>0</v>
      </c>
      <c r="BD161" s="392"/>
      <c r="BE161" s="392"/>
      <c r="BF161" s="390">
        <v>0</v>
      </c>
      <c r="BG161" s="390">
        <v>0</v>
      </c>
      <c r="BH161" s="387">
        <v>0</v>
      </c>
      <c r="BI161" s="393"/>
      <c r="BJ161" s="393"/>
      <c r="BK161" s="393"/>
      <c r="BL161" s="393"/>
      <c r="BM161" s="393"/>
      <c r="BN161" s="393"/>
      <c r="BO161" s="394"/>
      <c r="BP161" s="377"/>
      <c r="BQ161" s="395">
        <f t="shared" si="38"/>
        <v>31839.600000000002</v>
      </c>
      <c r="BR161" s="395">
        <f t="shared" si="39"/>
        <v>0</v>
      </c>
      <c r="BS161" s="395">
        <f t="shared" si="40"/>
        <v>0</v>
      </c>
      <c r="BT161" s="395">
        <f t="shared" si="41"/>
        <v>0</v>
      </c>
      <c r="BU161" s="395">
        <f t="shared" si="42"/>
        <v>0</v>
      </c>
      <c r="BV161" s="395">
        <f t="shared" si="43"/>
        <v>746.2</v>
      </c>
      <c r="BW161" s="395">
        <f t="shared" si="44"/>
        <v>0</v>
      </c>
      <c r="BX161" s="395">
        <f t="shared" si="45"/>
        <v>118.95</v>
      </c>
      <c r="BY161" s="395">
        <f t="shared" si="46"/>
        <v>56.55</v>
      </c>
      <c r="BZ161" s="395">
        <f t="shared" si="47"/>
        <v>202.8</v>
      </c>
      <c r="CA161" s="395">
        <f t="shared" si="48"/>
        <v>2242.5</v>
      </c>
      <c r="CB161" s="395">
        <f t="shared" si="49"/>
        <v>0</v>
      </c>
      <c r="CC161" s="399">
        <f t="shared" si="50"/>
        <v>35206.600000000006</v>
      </c>
    </row>
    <row r="162" spans="1:81" ht="15" x14ac:dyDescent="0.25">
      <c r="A162" s="231">
        <v>3302465</v>
      </c>
      <c r="B162" s="231">
        <v>2465</v>
      </c>
      <c r="C162" s="231" t="s">
        <v>318</v>
      </c>
      <c r="D162" s="385">
        <v>0</v>
      </c>
      <c r="E162" s="385">
        <v>0</v>
      </c>
      <c r="F162" s="385">
        <v>0</v>
      </c>
      <c r="G162" s="385">
        <v>33</v>
      </c>
      <c r="H162" s="385">
        <v>0</v>
      </c>
      <c r="I162" s="386">
        <v>0</v>
      </c>
      <c r="J162" s="386">
        <v>33</v>
      </c>
      <c r="K162" s="385">
        <v>17</v>
      </c>
      <c r="L162" s="385">
        <v>0</v>
      </c>
      <c r="M162" s="386">
        <v>17</v>
      </c>
      <c r="N162" s="387">
        <v>0</v>
      </c>
      <c r="O162" s="388">
        <v>0</v>
      </c>
      <c r="P162" s="385">
        <v>492</v>
      </c>
      <c r="Q162" s="385">
        <v>0</v>
      </c>
      <c r="R162" s="388">
        <v>492</v>
      </c>
      <c r="S162" s="387">
        <v>0</v>
      </c>
      <c r="T162" s="385">
        <v>0</v>
      </c>
      <c r="U162" s="385">
        <v>231</v>
      </c>
      <c r="V162" s="385">
        <v>0</v>
      </c>
      <c r="W162" s="388">
        <v>231</v>
      </c>
      <c r="X162" s="385">
        <v>10</v>
      </c>
      <c r="Y162" s="387">
        <v>150</v>
      </c>
      <c r="Z162" s="389">
        <v>45</v>
      </c>
      <c r="AA162" s="385">
        <v>13</v>
      </c>
      <c r="AB162" s="387">
        <v>195</v>
      </c>
      <c r="AC162" s="389">
        <v>90</v>
      </c>
      <c r="AD162" s="385">
        <v>1</v>
      </c>
      <c r="AE162" s="387">
        <v>15</v>
      </c>
      <c r="AF162" s="389">
        <v>15</v>
      </c>
      <c r="AG162" s="390">
        <v>0</v>
      </c>
      <c r="AH162" s="391">
        <v>0</v>
      </c>
      <c r="AI162" s="392">
        <v>0</v>
      </c>
      <c r="AJ162" s="390">
        <v>14</v>
      </c>
      <c r="AK162" s="391">
        <v>210</v>
      </c>
      <c r="AL162" s="392">
        <v>60</v>
      </c>
      <c r="AM162" s="385">
        <v>14</v>
      </c>
      <c r="AN162" s="387">
        <v>210</v>
      </c>
      <c r="AO162" s="392">
        <v>60</v>
      </c>
      <c r="AP162" s="392"/>
      <c r="AQ162" s="392"/>
      <c r="AR162" s="390">
        <f t="shared" si="37"/>
        <v>14</v>
      </c>
      <c r="AS162" s="391">
        <v>0</v>
      </c>
      <c r="AT162" s="385">
        <v>0</v>
      </c>
      <c r="AU162" s="392">
        <v>0</v>
      </c>
      <c r="AV162" s="387">
        <v>10</v>
      </c>
      <c r="AW162" s="387">
        <v>4</v>
      </c>
      <c r="AX162" s="390">
        <v>14</v>
      </c>
      <c r="AY162" s="390">
        <v>210</v>
      </c>
      <c r="AZ162" s="392">
        <v>60</v>
      </c>
      <c r="BA162" s="385">
        <v>14</v>
      </c>
      <c r="BB162" s="385">
        <v>210</v>
      </c>
      <c r="BC162" s="392">
        <v>60</v>
      </c>
      <c r="BD162" s="392"/>
      <c r="BE162" s="392"/>
      <c r="BF162" s="390">
        <v>0</v>
      </c>
      <c r="BG162" s="390">
        <v>0</v>
      </c>
      <c r="BH162" s="387">
        <v>0</v>
      </c>
      <c r="BI162" s="393"/>
      <c r="BJ162" s="393"/>
      <c r="BK162" s="393"/>
      <c r="BL162" s="393"/>
      <c r="BM162" s="393"/>
      <c r="BN162" s="393"/>
      <c r="BO162" s="394"/>
      <c r="BP162" s="377"/>
      <c r="BQ162" s="395">
        <f t="shared" si="38"/>
        <v>40166.880000000005</v>
      </c>
      <c r="BR162" s="395">
        <f t="shared" si="39"/>
        <v>18858.84</v>
      </c>
      <c r="BS162" s="395">
        <f t="shared" si="40"/>
        <v>0</v>
      </c>
      <c r="BT162" s="395">
        <f t="shared" si="41"/>
        <v>0</v>
      </c>
      <c r="BU162" s="395">
        <f t="shared" si="42"/>
        <v>0</v>
      </c>
      <c r="BV162" s="395">
        <f t="shared" si="43"/>
        <v>746.2</v>
      </c>
      <c r="BW162" s="395">
        <f t="shared" si="44"/>
        <v>745.68</v>
      </c>
      <c r="BX162" s="395">
        <f t="shared" si="45"/>
        <v>1546.35</v>
      </c>
      <c r="BY162" s="395">
        <f t="shared" si="46"/>
        <v>1074.4499999999998</v>
      </c>
      <c r="BZ162" s="395">
        <f t="shared" si="47"/>
        <v>31.2</v>
      </c>
      <c r="CA162" s="395">
        <f t="shared" si="48"/>
        <v>3139.4999999999995</v>
      </c>
      <c r="CB162" s="395">
        <f t="shared" si="49"/>
        <v>0</v>
      </c>
      <c r="CC162" s="399">
        <f t="shared" si="50"/>
        <v>66309.099999999991</v>
      </c>
    </row>
    <row r="163" spans="1:81" ht="15" x14ac:dyDescent="0.25">
      <c r="A163" s="231">
        <v>3303322</v>
      </c>
      <c r="B163" s="231">
        <v>3322</v>
      </c>
      <c r="C163" s="231" t="s">
        <v>335</v>
      </c>
      <c r="D163" s="385">
        <v>0</v>
      </c>
      <c r="E163" s="385">
        <v>0</v>
      </c>
      <c r="F163" s="385">
        <v>0</v>
      </c>
      <c r="G163" s="385">
        <v>17</v>
      </c>
      <c r="H163" s="385">
        <v>0</v>
      </c>
      <c r="I163" s="386">
        <v>0</v>
      </c>
      <c r="J163" s="386">
        <v>17</v>
      </c>
      <c r="K163" s="385">
        <v>8</v>
      </c>
      <c r="L163" s="385">
        <v>0</v>
      </c>
      <c r="M163" s="386">
        <v>8</v>
      </c>
      <c r="N163" s="387">
        <v>0</v>
      </c>
      <c r="O163" s="388">
        <v>0</v>
      </c>
      <c r="P163" s="385">
        <v>255</v>
      </c>
      <c r="Q163" s="385">
        <v>0</v>
      </c>
      <c r="R163" s="388">
        <v>255</v>
      </c>
      <c r="S163" s="387">
        <v>0</v>
      </c>
      <c r="T163" s="385">
        <v>0</v>
      </c>
      <c r="U163" s="385">
        <v>120</v>
      </c>
      <c r="V163" s="385">
        <v>0</v>
      </c>
      <c r="W163" s="388">
        <v>120</v>
      </c>
      <c r="X163" s="385">
        <v>3</v>
      </c>
      <c r="Y163" s="387">
        <v>45</v>
      </c>
      <c r="Z163" s="389">
        <v>30</v>
      </c>
      <c r="AA163" s="385">
        <v>1</v>
      </c>
      <c r="AB163" s="387">
        <v>15</v>
      </c>
      <c r="AC163" s="389">
        <v>0</v>
      </c>
      <c r="AD163" s="385">
        <v>0</v>
      </c>
      <c r="AE163" s="387">
        <v>0</v>
      </c>
      <c r="AF163" s="389">
        <v>0</v>
      </c>
      <c r="AG163" s="390">
        <v>0</v>
      </c>
      <c r="AH163" s="391">
        <v>0</v>
      </c>
      <c r="AI163" s="392">
        <v>0</v>
      </c>
      <c r="AJ163" s="390">
        <v>3</v>
      </c>
      <c r="AK163" s="391">
        <v>45</v>
      </c>
      <c r="AL163" s="392">
        <v>15</v>
      </c>
      <c r="AM163" s="385">
        <v>3</v>
      </c>
      <c r="AN163" s="387">
        <v>45</v>
      </c>
      <c r="AO163" s="392">
        <v>15</v>
      </c>
      <c r="AP163" s="392"/>
      <c r="AQ163" s="392"/>
      <c r="AR163" s="390">
        <f t="shared" si="37"/>
        <v>3</v>
      </c>
      <c r="AS163" s="391">
        <v>0</v>
      </c>
      <c r="AT163" s="385">
        <v>0</v>
      </c>
      <c r="AU163" s="392">
        <v>0</v>
      </c>
      <c r="AV163" s="387">
        <v>0</v>
      </c>
      <c r="AW163" s="387">
        <v>0</v>
      </c>
      <c r="AX163" s="390">
        <v>0</v>
      </c>
      <c r="AY163" s="390">
        <v>0</v>
      </c>
      <c r="AZ163" s="392">
        <v>0</v>
      </c>
      <c r="BA163" s="385">
        <v>0</v>
      </c>
      <c r="BB163" s="385">
        <v>0</v>
      </c>
      <c r="BC163" s="392">
        <v>0</v>
      </c>
      <c r="BD163" s="392"/>
      <c r="BE163" s="392"/>
      <c r="BF163" s="390">
        <v>0</v>
      </c>
      <c r="BG163" s="390">
        <v>0</v>
      </c>
      <c r="BH163" s="387">
        <v>0</v>
      </c>
      <c r="BI163" s="393"/>
      <c r="BJ163" s="393"/>
      <c r="BK163" s="393"/>
      <c r="BL163" s="393"/>
      <c r="BM163" s="393"/>
      <c r="BN163" s="393"/>
      <c r="BO163" s="394"/>
      <c r="BP163" s="377"/>
      <c r="BQ163" s="395">
        <f t="shared" si="38"/>
        <v>20818.2</v>
      </c>
      <c r="BR163" s="395">
        <f t="shared" si="39"/>
        <v>9796.8000000000011</v>
      </c>
      <c r="BS163" s="395">
        <f t="shared" si="40"/>
        <v>0</v>
      </c>
      <c r="BT163" s="395">
        <f t="shared" si="41"/>
        <v>0</v>
      </c>
      <c r="BU163" s="395">
        <f t="shared" si="42"/>
        <v>0</v>
      </c>
      <c r="BV163" s="395">
        <f t="shared" si="43"/>
        <v>0</v>
      </c>
      <c r="BW163" s="395">
        <f t="shared" si="44"/>
        <v>0</v>
      </c>
      <c r="BX163" s="395">
        <f t="shared" si="45"/>
        <v>594.75</v>
      </c>
      <c r="BY163" s="395">
        <f t="shared" si="46"/>
        <v>56.55</v>
      </c>
      <c r="BZ163" s="395">
        <f t="shared" si="47"/>
        <v>0</v>
      </c>
      <c r="CA163" s="395">
        <f t="shared" si="48"/>
        <v>672.75</v>
      </c>
      <c r="CB163" s="395">
        <f t="shared" si="49"/>
        <v>0</v>
      </c>
      <c r="CC163" s="399">
        <f t="shared" si="50"/>
        <v>31939.05</v>
      </c>
    </row>
    <row r="164" spans="1:81" ht="15" x14ac:dyDescent="0.25">
      <c r="A164" s="231">
        <v>3303325</v>
      </c>
      <c r="B164" s="231">
        <v>3325</v>
      </c>
      <c r="C164" s="231" t="s">
        <v>337</v>
      </c>
      <c r="D164" s="385">
        <v>0</v>
      </c>
      <c r="E164" s="385">
        <v>0</v>
      </c>
      <c r="F164" s="385">
        <v>0</v>
      </c>
      <c r="G164" s="385">
        <v>16</v>
      </c>
      <c r="H164" s="385">
        <v>0</v>
      </c>
      <c r="I164" s="386">
        <v>0</v>
      </c>
      <c r="J164" s="386">
        <v>16</v>
      </c>
      <c r="K164" s="385">
        <v>1</v>
      </c>
      <c r="L164" s="385">
        <v>0</v>
      </c>
      <c r="M164" s="386">
        <v>1</v>
      </c>
      <c r="N164" s="387">
        <v>0</v>
      </c>
      <c r="O164" s="388">
        <v>0</v>
      </c>
      <c r="P164" s="385">
        <v>240</v>
      </c>
      <c r="Q164" s="385">
        <v>0</v>
      </c>
      <c r="R164" s="388">
        <v>240</v>
      </c>
      <c r="S164" s="387">
        <v>0</v>
      </c>
      <c r="T164" s="385">
        <v>0</v>
      </c>
      <c r="U164" s="385">
        <v>15</v>
      </c>
      <c r="V164" s="385">
        <v>0</v>
      </c>
      <c r="W164" s="388">
        <v>15</v>
      </c>
      <c r="X164" s="385">
        <v>0</v>
      </c>
      <c r="Y164" s="387">
        <v>0</v>
      </c>
      <c r="Z164" s="389">
        <v>0</v>
      </c>
      <c r="AA164" s="385">
        <v>2</v>
      </c>
      <c r="AB164" s="387">
        <v>30</v>
      </c>
      <c r="AC164" s="389">
        <v>0</v>
      </c>
      <c r="AD164" s="385">
        <v>8</v>
      </c>
      <c r="AE164" s="387">
        <v>120</v>
      </c>
      <c r="AF164" s="389">
        <v>15</v>
      </c>
      <c r="AG164" s="390">
        <v>0</v>
      </c>
      <c r="AH164" s="391">
        <v>0</v>
      </c>
      <c r="AI164" s="392">
        <v>0</v>
      </c>
      <c r="AJ164" s="390">
        <v>0</v>
      </c>
      <c r="AK164" s="391">
        <v>0</v>
      </c>
      <c r="AL164" s="392">
        <v>0</v>
      </c>
      <c r="AM164" s="385">
        <v>0</v>
      </c>
      <c r="AN164" s="387">
        <v>0</v>
      </c>
      <c r="AO164" s="392">
        <v>0</v>
      </c>
      <c r="AP164" s="392"/>
      <c r="AQ164" s="392"/>
      <c r="AR164" s="390">
        <f t="shared" si="37"/>
        <v>0</v>
      </c>
      <c r="AS164" s="391">
        <v>0</v>
      </c>
      <c r="AT164" s="385">
        <v>0</v>
      </c>
      <c r="AU164" s="392">
        <v>0</v>
      </c>
      <c r="AV164" s="387">
        <v>0</v>
      </c>
      <c r="AW164" s="387">
        <v>0</v>
      </c>
      <c r="AX164" s="390">
        <v>0</v>
      </c>
      <c r="AY164" s="390">
        <v>0</v>
      </c>
      <c r="AZ164" s="392">
        <v>0</v>
      </c>
      <c r="BA164" s="385">
        <v>0</v>
      </c>
      <c r="BB164" s="385">
        <v>0</v>
      </c>
      <c r="BC164" s="392">
        <v>0</v>
      </c>
      <c r="BD164" s="392"/>
      <c r="BE164" s="392"/>
      <c r="BF164" s="390">
        <v>0</v>
      </c>
      <c r="BG164" s="390">
        <v>0</v>
      </c>
      <c r="BH164" s="387">
        <v>0</v>
      </c>
      <c r="BI164" s="393"/>
      <c r="BJ164" s="393"/>
      <c r="BK164" s="393"/>
      <c r="BL164" s="393"/>
      <c r="BM164" s="393"/>
      <c r="BN164" s="393"/>
      <c r="BO164" s="394"/>
      <c r="BP164" s="377"/>
      <c r="BQ164" s="395">
        <f t="shared" si="38"/>
        <v>19593.600000000002</v>
      </c>
      <c r="BR164" s="395">
        <f t="shared" si="39"/>
        <v>1224.6000000000001</v>
      </c>
      <c r="BS164" s="395">
        <f t="shared" si="40"/>
        <v>0</v>
      </c>
      <c r="BT164" s="395">
        <f t="shared" si="41"/>
        <v>0</v>
      </c>
      <c r="BU164" s="395">
        <f t="shared" si="42"/>
        <v>0</v>
      </c>
      <c r="BV164" s="395">
        <f t="shared" si="43"/>
        <v>0</v>
      </c>
      <c r="BW164" s="395">
        <f t="shared" si="44"/>
        <v>0</v>
      </c>
      <c r="BX164" s="395">
        <f t="shared" si="45"/>
        <v>0</v>
      </c>
      <c r="BY164" s="395">
        <f t="shared" si="46"/>
        <v>113.1</v>
      </c>
      <c r="BZ164" s="395">
        <f t="shared" si="47"/>
        <v>140.4</v>
      </c>
      <c r="CA164" s="395">
        <f t="shared" si="48"/>
        <v>0</v>
      </c>
      <c r="CB164" s="395">
        <f t="shared" si="49"/>
        <v>0</v>
      </c>
      <c r="CC164" s="399">
        <f t="shared" si="50"/>
        <v>21071.7</v>
      </c>
    </row>
    <row r="165" spans="1:81" ht="15" x14ac:dyDescent="0.25">
      <c r="A165" s="231">
        <v>3303328</v>
      </c>
      <c r="B165" s="231">
        <v>3328</v>
      </c>
      <c r="C165" s="231" t="s">
        <v>338</v>
      </c>
      <c r="D165" s="385">
        <v>0</v>
      </c>
      <c r="E165" s="385">
        <v>0</v>
      </c>
      <c r="F165" s="385">
        <v>0</v>
      </c>
      <c r="G165" s="385">
        <v>10</v>
      </c>
      <c r="H165" s="385">
        <v>0</v>
      </c>
      <c r="I165" s="386">
        <v>0</v>
      </c>
      <c r="J165" s="386">
        <v>10</v>
      </c>
      <c r="K165" s="385">
        <v>0</v>
      </c>
      <c r="L165" s="385">
        <v>0</v>
      </c>
      <c r="M165" s="386">
        <v>0</v>
      </c>
      <c r="N165" s="387">
        <v>0</v>
      </c>
      <c r="O165" s="388">
        <v>0</v>
      </c>
      <c r="P165" s="385">
        <v>144</v>
      </c>
      <c r="Q165" s="385">
        <v>0</v>
      </c>
      <c r="R165" s="388">
        <v>144</v>
      </c>
      <c r="S165" s="387">
        <v>0</v>
      </c>
      <c r="T165" s="385">
        <v>0</v>
      </c>
      <c r="U165" s="385">
        <v>0</v>
      </c>
      <c r="V165" s="385">
        <v>0</v>
      </c>
      <c r="W165" s="388">
        <v>0</v>
      </c>
      <c r="X165" s="385">
        <v>1</v>
      </c>
      <c r="Y165" s="387">
        <v>15</v>
      </c>
      <c r="Z165" s="389">
        <v>0</v>
      </c>
      <c r="AA165" s="385">
        <v>2</v>
      </c>
      <c r="AB165" s="387">
        <v>30</v>
      </c>
      <c r="AC165" s="389">
        <v>0</v>
      </c>
      <c r="AD165" s="385">
        <v>0</v>
      </c>
      <c r="AE165" s="387">
        <v>0</v>
      </c>
      <c r="AF165" s="389">
        <v>0</v>
      </c>
      <c r="AG165" s="390">
        <v>0</v>
      </c>
      <c r="AH165" s="391">
        <v>0</v>
      </c>
      <c r="AI165" s="392">
        <v>0</v>
      </c>
      <c r="AJ165" s="390">
        <v>3</v>
      </c>
      <c r="AK165" s="391">
        <v>45</v>
      </c>
      <c r="AL165" s="392">
        <v>0</v>
      </c>
      <c r="AM165" s="385">
        <v>3</v>
      </c>
      <c r="AN165" s="387">
        <v>45</v>
      </c>
      <c r="AO165" s="392">
        <v>0</v>
      </c>
      <c r="AP165" s="392"/>
      <c r="AQ165" s="392"/>
      <c r="AR165" s="390">
        <f t="shared" si="37"/>
        <v>3</v>
      </c>
      <c r="AS165" s="391">
        <v>0</v>
      </c>
      <c r="AT165" s="385">
        <v>0</v>
      </c>
      <c r="AU165" s="392">
        <v>0</v>
      </c>
      <c r="AV165" s="387">
        <v>3</v>
      </c>
      <c r="AW165" s="387">
        <v>0</v>
      </c>
      <c r="AX165" s="390">
        <v>3</v>
      </c>
      <c r="AY165" s="390">
        <v>45</v>
      </c>
      <c r="AZ165" s="392">
        <v>0</v>
      </c>
      <c r="BA165" s="385">
        <v>3</v>
      </c>
      <c r="BB165" s="385">
        <v>45</v>
      </c>
      <c r="BC165" s="392">
        <v>0</v>
      </c>
      <c r="BD165" s="392"/>
      <c r="BE165" s="392"/>
      <c r="BF165" s="390">
        <v>0</v>
      </c>
      <c r="BG165" s="390">
        <v>0</v>
      </c>
      <c r="BH165" s="387">
        <v>0</v>
      </c>
      <c r="BI165" s="393"/>
      <c r="BJ165" s="393"/>
      <c r="BK165" s="393"/>
      <c r="BL165" s="393"/>
      <c r="BM165" s="393"/>
      <c r="BN165" s="393"/>
      <c r="BO165" s="394"/>
      <c r="BP165" s="377"/>
      <c r="BQ165" s="395">
        <f t="shared" si="38"/>
        <v>11756.16</v>
      </c>
      <c r="BR165" s="395">
        <f t="shared" si="39"/>
        <v>0</v>
      </c>
      <c r="BS165" s="395">
        <f t="shared" si="40"/>
        <v>0</v>
      </c>
      <c r="BT165" s="395">
        <f t="shared" si="41"/>
        <v>0</v>
      </c>
      <c r="BU165" s="395">
        <f t="shared" si="42"/>
        <v>0</v>
      </c>
      <c r="BV165" s="395">
        <f t="shared" si="43"/>
        <v>223.86</v>
      </c>
      <c r="BW165" s="395">
        <f t="shared" si="44"/>
        <v>0</v>
      </c>
      <c r="BX165" s="395">
        <f t="shared" si="45"/>
        <v>118.95</v>
      </c>
      <c r="BY165" s="395">
        <f t="shared" si="46"/>
        <v>113.1</v>
      </c>
      <c r="BZ165" s="395">
        <f t="shared" si="47"/>
        <v>0</v>
      </c>
      <c r="CA165" s="395">
        <f t="shared" si="48"/>
        <v>672.75</v>
      </c>
      <c r="CB165" s="395">
        <f t="shared" si="49"/>
        <v>0</v>
      </c>
      <c r="CC165" s="399">
        <f t="shared" si="50"/>
        <v>12884.820000000002</v>
      </c>
    </row>
    <row r="166" spans="1:81" ht="15" x14ac:dyDescent="0.25">
      <c r="A166" s="231">
        <v>3303329</v>
      </c>
      <c r="B166" s="231">
        <v>3329</v>
      </c>
      <c r="C166" s="231" t="s">
        <v>339</v>
      </c>
      <c r="D166" s="385">
        <v>0</v>
      </c>
      <c r="E166" s="385">
        <v>0</v>
      </c>
      <c r="F166" s="385">
        <v>0</v>
      </c>
      <c r="G166" s="385">
        <v>28</v>
      </c>
      <c r="H166" s="385">
        <v>0</v>
      </c>
      <c r="I166" s="386">
        <v>0</v>
      </c>
      <c r="J166" s="386">
        <v>28</v>
      </c>
      <c r="K166" s="385">
        <v>10</v>
      </c>
      <c r="L166" s="385">
        <v>0</v>
      </c>
      <c r="M166" s="386">
        <v>10</v>
      </c>
      <c r="N166" s="387">
        <v>0</v>
      </c>
      <c r="O166" s="388">
        <v>0</v>
      </c>
      <c r="P166" s="385">
        <v>420</v>
      </c>
      <c r="Q166" s="385">
        <v>0</v>
      </c>
      <c r="R166" s="388">
        <v>420</v>
      </c>
      <c r="S166" s="387">
        <v>0</v>
      </c>
      <c r="T166" s="385">
        <v>0</v>
      </c>
      <c r="U166" s="385">
        <v>150</v>
      </c>
      <c r="V166" s="385">
        <v>0</v>
      </c>
      <c r="W166" s="388">
        <v>150</v>
      </c>
      <c r="X166" s="385">
        <v>0</v>
      </c>
      <c r="Y166" s="387">
        <v>0</v>
      </c>
      <c r="Z166" s="389">
        <v>0</v>
      </c>
      <c r="AA166" s="385">
        <v>6</v>
      </c>
      <c r="AB166" s="387">
        <v>90</v>
      </c>
      <c r="AC166" s="389">
        <v>45</v>
      </c>
      <c r="AD166" s="385">
        <v>13</v>
      </c>
      <c r="AE166" s="387">
        <v>195</v>
      </c>
      <c r="AF166" s="389">
        <v>45</v>
      </c>
      <c r="AG166" s="390">
        <v>0</v>
      </c>
      <c r="AH166" s="391">
        <v>0</v>
      </c>
      <c r="AI166" s="392">
        <v>0</v>
      </c>
      <c r="AJ166" s="390">
        <v>4</v>
      </c>
      <c r="AK166" s="391">
        <v>60</v>
      </c>
      <c r="AL166" s="392">
        <v>15</v>
      </c>
      <c r="AM166" s="385">
        <v>4</v>
      </c>
      <c r="AN166" s="387">
        <v>60</v>
      </c>
      <c r="AO166" s="392">
        <v>15</v>
      </c>
      <c r="AP166" s="392"/>
      <c r="AQ166" s="392"/>
      <c r="AR166" s="390">
        <f t="shared" si="37"/>
        <v>4</v>
      </c>
      <c r="AS166" s="391">
        <v>0</v>
      </c>
      <c r="AT166" s="385">
        <v>0</v>
      </c>
      <c r="AU166" s="392">
        <v>0</v>
      </c>
      <c r="AV166" s="387">
        <v>3</v>
      </c>
      <c r="AW166" s="387">
        <v>1</v>
      </c>
      <c r="AX166" s="390">
        <v>4</v>
      </c>
      <c r="AY166" s="390">
        <v>60</v>
      </c>
      <c r="AZ166" s="392">
        <v>15</v>
      </c>
      <c r="BA166" s="385">
        <v>4</v>
      </c>
      <c r="BB166" s="385">
        <v>60</v>
      </c>
      <c r="BC166" s="392">
        <v>15</v>
      </c>
      <c r="BD166" s="392"/>
      <c r="BE166" s="392"/>
      <c r="BF166" s="390">
        <v>0</v>
      </c>
      <c r="BG166" s="390">
        <v>0</v>
      </c>
      <c r="BH166" s="387">
        <v>0</v>
      </c>
      <c r="BI166" s="393"/>
      <c r="BJ166" s="393"/>
      <c r="BK166" s="393"/>
      <c r="BL166" s="393"/>
      <c r="BM166" s="393"/>
      <c r="BN166" s="393"/>
      <c r="BO166" s="394"/>
      <c r="BP166" s="377"/>
      <c r="BQ166" s="395">
        <f t="shared" si="38"/>
        <v>34288.800000000003</v>
      </c>
      <c r="BR166" s="395">
        <f t="shared" si="39"/>
        <v>12246</v>
      </c>
      <c r="BS166" s="395">
        <f t="shared" si="40"/>
        <v>0</v>
      </c>
      <c r="BT166" s="395">
        <f t="shared" si="41"/>
        <v>0</v>
      </c>
      <c r="BU166" s="395">
        <f t="shared" si="42"/>
        <v>0</v>
      </c>
      <c r="BV166" s="395">
        <f t="shared" si="43"/>
        <v>223.86</v>
      </c>
      <c r="BW166" s="395">
        <f t="shared" si="44"/>
        <v>186.42</v>
      </c>
      <c r="BX166" s="395">
        <f t="shared" si="45"/>
        <v>0</v>
      </c>
      <c r="BY166" s="395">
        <f t="shared" si="46"/>
        <v>508.95</v>
      </c>
      <c r="BZ166" s="395">
        <f t="shared" si="47"/>
        <v>249.6</v>
      </c>
      <c r="CA166" s="395">
        <f t="shared" si="48"/>
        <v>896.99999999999989</v>
      </c>
      <c r="CB166" s="395">
        <f t="shared" si="49"/>
        <v>0</v>
      </c>
      <c r="CC166" s="399">
        <f t="shared" si="50"/>
        <v>48600.63</v>
      </c>
    </row>
    <row r="167" spans="1:81" ht="15" x14ac:dyDescent="0.25">
      <c r="A167" s="231">
        <v>3303330</v>
      </c>
      <c r="B167" s="231">
        <v>3330</v>
      </c>
      <c r="C167" s="231" t="s">
        <v>340</v>
      </c>
      <c r="D167" s="385">
        <v>0</v>
      </c>
      <c r="E167" s="385">
        <v>0</v>
      </c>
      <c r="F167" s="385">
        <v>0</v>
      </c>
      <c r="G167" s="385">
        <v>28</v>
      </c>
      <c r="H167" s="385">
        <v>0</v>
      </c>
      <c r="I167" s="386">
        <v>0</v>
      </c>
      <c r="J167" s="386">
        <v>28</v>
      </c>
      <c r="K167" s="385">
        <v>13</v>
      </c>
      <c r="L167" s="385">
        <v>0</v>
      </c>
      <c r="M167" s="386">
        <v>13</v>
      </c>
      <c r="N167" s="387">
        <v>0</v>
      </c>
      <c r="O167" s="388">
        <v>0</v>
      </c>
      <c r="P167" s="385">
        <v>420</v>
      </c>
      <c r="Q167" s="385">
        <v>0</v>
      </c>
      <c r="R167" s="388">
        <v>420</v>
      </c>
      <c r="S167" s="387">
        <v>0</v>
      </c>
      <c r="T167" s="385">
        <v>0</v>
      </c>
      <c r="U167" s="385">
        <v>195</v>
      </c>
      <c r="V167" s="385">
        <v>0</v>
      </c>
      <c r="W167" s="388">
        <v>195</v>
      </c>
      <c r="X167" s="385">
        <v>13</v>
      </c>
      <c r="Y167" s="387">
        <v>195</v>
      </c>
      <c r="Z167" s="389">
        <v>75</v>
      </c>
      <c r="AA167" s="385">
        <v>4</v>
      </c>
      <c r="AB167" s="387">
        <v>60</v>
      </c>
      <c r="AC167" s="389">
        <v>60</v>
      </c>
      <c r="AD167" s="385">
        <v>2</v>
      </c>
      <c r="AE167" s="387">
        <v>30</v>
      </c>
      <c r="AF167" s="389">
        <v>0</v>
      </c>
      <c r="AG167" s="390">
        <v>0</v>
      </c>
      <c r="AH167" s="391">
        <v>0</v>
      </c>
      <c r="AI167" s="392">
        <v>0</v>
      </c>
      <c r="AJ167" s="390">
        <v>0</v>
      </c>
      <c r="AK167" s="391">
        <v>0</v>
      </c>
      <c r="AL167" s="392">
        <v>0</v>
      </c>
      <c r="AM167" s="385">
        <v>0</v>
      </c>
      <c r="AN167" s="387">
        <v>0</v>
      </c>
      <c r="AO167" s="392">
        <v>0</v>
      </c>
      <c r="AP167" s="392"/>
      <c r="AQ167" s="392"/>
      <c r="AR167" s="390">
        <f t="shared" si="37"/>
        <v>0</v>
      </c>
      <c r="AS167" s="391">
        <v>0</v>
      </c>
      <c r="AT167" s="385">
        <v>0</v>
      </c>
      <c r="AU167" s="392">
        <v>0</v>
      </c>
      <c r="AV167" s="387">
        <v>0</v>
      </c>
      <c r="AW167" s="387">
        <v>0</v>
      </c>
      <c r="AX167" s="390">
        <v>0</v>
      </c>
      <c r="AY167" s="390">
        <v>0</v>
      </c>
      <c r="AZ167" s="392">
        <v>0</v>
      </c>
      <c r="BA167" s="385">
        <v>0</v>
      </c>
      <c r="BB167" s="385">
        <v>0</v>
      </c>
      <c r="BC167" s="392">
        <v>0</v>
      </c>
      <c r="BD167" s="392"/>
      <c r="BE167" s="392"/>
      <c r="BF167" s="390">
        <v>0</v>
      </c>
      <c r="BG167" s="390">
        <v>0</v>
      </c>
      <c r="BH167" s="387">
        <v>0</v>
      </c>
      <c r="BI167" s="393"/>
      <c r="BJ167" s="393"/>
      <c r="BK167" s="393"/>
      <c r="BL167" s="393"/>
      <c r="BM167" s="393"/>
      <c r="BN167" s="393"/>
      <c r="BO167" s="394"/>
      <c r="BP167" s="377"/>
      <c r="BQ167" s="395">
        <f t="shared" si="38"/>
        <v>34288.800000000003</v>
      </c>
      <c r="BR167" s="395">
        <f t="shared" si="39"/>
        <v>15919.800000000001</v>
      </c>
      <c r="BS167" s="395">
        <f t="shared" si="40"/>
        <v>0</v>
      </c>
      <c r="BT167" s="395">
        <f t="shared" si="41"/>
        <v>0</v>
      </c>
      <c r="BU167" s="395">
        <f t="shared" si="42"/>
        <v>0</v>
      </c>
      <c r="BV167" s="395">
        <f t="shared" si="43"/>
        <v>0</v>
      </c>
      <c r="BW167" s="395">
        <f t="shared" si="44"/>
        <v>0</v>
      </c>
      <c r="BX167" s="395">
        <f t="shared" si="45"/>
        <v>2141.1</v>
      </c>
      <c r="BY167" s="395">
        <f t="shared" si="46"/>
        <v>452.4</v>
      </c>
      <c r="BZ167" s="395">
        <f t="shared" si="47"/>
        <v>31.2</v>
      </c>
      <c r="CA167" s="395">
        <f t="shared" si="48"/>
        <v>0</v>
      </c>
      <c r="CB167" s="395">
        <f t="shared" si="49"/>
        <v>0</v>
      </c>
      <c r="CC167" s="399">
        <f t="shared" si="50"/>
        <v>52833.3</v>
      </c>
    </row>
    <row r="168" spans="1:81" ht="15" x14ac:dyDescent="0.25">
      <c r="A168" s="231">
        <v>3303331</v>
      </c>
      <c r="B168" s="231">
        <v>3331</v>
      </c>
      <c r="C168" s="231" t="s">
        <v>341</v>
      </c>
      <c r="D168" s="385">
        <v>0</v>
      </c>
      <c r="E168" s="385">
        <v>0</v>
      </c>
      <c r="F168" s="385">
        <v>0</v>
      </c>
      <c r="G168" s="385">
        <v>30</v>
      </c>
      <c r="H168" s="385">
        <v>0</v>
      </c>
      <c r="I168" s="386">
        <v>0</v>
      </c>
      <c r="J168" s="386">
        <v>30</v>
      </c>
      <c r="K168" s="385">
        <v>5</v>
      </c>
      <c r="L168" s="385">
        <v>0</v>
      </c>
      <c r="M168" s="386">
        <v>5</v>
      </c>
      <c r="N168" s="387">
        <v>0</v>
      </c>
      <c r="O168" s="388">
        <v>0</v>
      </c>
      <c r="P168" s="385">
        <v>450</v>
      </c>
      <c r="Q168" s="385">
        <v>0</v>
      </c>
      <c r="R168" s="388">
        <v>450</v>
      </c>
      <c r="S168" s="387">
        <v>0</v>
      </c>
      <c r="T168" s="385">
        <v>0</v>
      </c>
      <c r="U168" s="385">
        <v>75</v>
      </c>
      <c r="V168" s="385">
        <v>0</v>
      </c>
      <c r="W168" s="388">
        <v>75</v>
      </c>
      <c r="X168" s="385">
        <v>8</v>
      </c>
      <c r="Y168" s="387">
        <v>120</v>
      </c>
      <c r="Z168" s="389">
        <v>15</v>
      </c>
      <c r="AA168" s="385">
        <v>3</v>
      </c>
      <c r="AB168" s="387">
        <v>45</v>
      </c>
      <c r="AC168" s="389">
        <v>0</v>
      </c>
      <c r="AD168" s="385">
        <v>1</v>
      </c>
      <c r="AE168" s="387">
        <v>15</v>
      </c>
      <c r="AF168" s="389">
        <v>0</v>
      </c>
      <c r="AG168" s="390">
        <v>0</v>
      </c>
      <c r="AH168" s="391">
        <v>0</v>
      </c>
      <c r="AI168" s="392">
        <v>0</v>
      </c>
      <c r="AJ168" s="390">
        <v>7</v>
      </c>
      <c r="AK168" s="391">
        <v>105</v>
      </c>
      <c r="AL168" s="392">
        <v>0</v>
      </c>
      <c r="AM168" s="385">
        <v>7</v>
      </c>
      <c r="AN168" s="387">
        <v>105</v>
      </c>
      <c r="AO168" s="392">
        <v>0</v>
      </c>
      <c r="AP168" s="392"/>
      <c r="AQ168" s="392"/>
      <c r="AR168" s="390">
        <f t="shared" si="37"/>
        <v>7</v>
      </c>
      <c r="AS168" s="391">
        <v>0</v>
      </c>
      <c r="AT168" s="385">
        <v>0</v>
      </c>
      <c r="AU168" s="392">
        <v>0</v>
      </c>
      <c r="AV168" s="387">
        <v>7</v>
      </c>
      <c r="AW168" s="387">
        <v>0</v>
      </c>
      <c r="AX168" s="390">
        <v>7</v>
      </c>
      <c r="AY168" s="390">
        <v>105</v>
      </c>
      <c r="AZ168" s="392">
        <v>0</v>
      </c>
      <c r="BA168" s="385">
        <v>7</v>
      </c>
      <c r="BB168" s="385">
        <v>105</v>
      </c>
      <c r="BC168" s="392">
        <v>0</v>
      </c>
      <c r="BD168" s="392"/>
      <c r="BE168" s="392"/>
      <c r="BF168" s="390">
        <v>0</v>
      </c>
      <c r="BG168" s="390">
        <v>0</v>
      </c>
      <c r="BH168" s="387">
        <v>0</v>
      </c>
      <c r="BI168" s="393"/>
      <c r="BJ168" s="393"/>
      <c r="BK168" s="393"/>
      <c r="BL168" s="393"/>
      <c r="BM168" s="393"/>
      <c r="BN168" s="393"/>
      <c r="BO168" s="394"/>
      <c r="BP168" s="377"/>
      <c r="BQ168" s="395">
        <f t="shared" si="38"/>
        <v>36738</v>
      </c>
      <c r="BR168" s="395">
        <f t="shared" si="39"/>
        <v>6123</v>
      </c>
      <c r="BS168" s="395">
        <f t="shared" si="40"/>
        <v>0</v>
      </c>
      <c r="BT168" s="395">
        <f t="shared" si="41"/>
        <v>0</v>
      </c>
      <c r="BU168" s="395">
        <f t="shared" si="42"/>
        <v>0</v>
      </c>
      <c r="BV168" s="395">
        <f t="shared" si="43"/>
        <v>522.34</v>
      </c>
      <c r="BW168" s="395">
        <f t="shared" si="44"/>
        <v>0</v>
      </c>
      <c r="BX168" s="395">
        <f t="shared" si="45"/>
        <v>1070.55</v>
      </c>
      <c r="BY168" s="395">
        <f t="shared" si="46"/>
        <v>169.64999999999998</v>
      </c>
      <c r="BZ168" s="395">
        <f t="shared" si="47"/>
        <v>15.6</v>
      </c>
      <c r="CA168" s="395">
        <f t="shared" si="48"/>
        <v>1569.7499999999998</v>
      </c>
      <c r="CB168" s="395">
        <f t="shared" si="49"/>
        <v>0</v>
      </c>
      <c r="CC168" s="399">
        <f t="shared" si="50"/>
        <v>46208.89</v>
      </c>
    </row>
    <row r="169" spans="1:81" ht="15" x14ac:dyDescent="0.25">
      <c r="A169" s="231">
        <v>3303346</v>
      </c>
      <c r="B169" s="231">
        <v>3346</v>
      </c>
      <c r="C169" s="231" t="s">
        <v>342</v>
      </c>
      <c r="D169" s="385">
        <v>0</v>
      </c>
      <c r="E169" s="385">
        <v>0</v>
      </c>
      <c r="F169" s="385">
        <v>0</v>
      </c>
      <c r="G169" s="385">
        <v>9</v>
      </c>
      <c r="H169" s="385">
        <v>0</v>
      </c>
      <c r="I169" s="386">
        <v>0</v>
      </c>
      <c r="J169" s="386">
        <v>9</v>
      </c>
      <c r="K169" s="385">
        <v>0</v>
      </c>
      <c r="L169" s="385">
        <v>0</v>
      </c>
      <c r="M169" s="386">
        <v>0</v>
      </c>
      <c r="N169" s="387">
        <v>0</v>
      </c>
      <c r="O169" s="388">
        <v>0</v>
      </c>
      <c r="P169" s="385">
        <v>135</v>
      </c>
      <c r="Q169" s="385">
        <v>0</v>
      </c>
      <c r="R169" s="388">
        <v>135</v>
      </c>
      <c r="S169" s="387">
        <v>0</v>
      </c>
      <c r="T169" s="385">
        <v>0</v>
      </c>
      <c r="U169" s="385">
        <v>0</v>
      </c>
      <c r="V169" s="385">
        <v>0</v>
      </c>
      <c r="W169" s="388">
        <v>0</v>
      </c>
      <c r="X169" s="385">
        <v>2</v>
      </c>
      <c r="Y169" s="387">
        <v>30</v>
      </c>
      <c r="Z169" s="389">
        <v>0</v>
      </c>
      <c r="AA169" s="385">
        <v>4</v>
      </c>
      <c r="AB169" s="387">
        <v>60</v>
      </c>
      <c r="AC169" s="389">
        <v>0</v>
      </c>
      <c r="AD169" s="385">
        <v>1</v>
      </c>
      <c r="AE169" s="387">
        <v>15</v>
      </c>
      <c r="AF169" s="389">
        <v>0</v>
      </c>
      <c r="AG169" s="390">
        <v>0</v>
      </c>
      <c r="AH169" s="391">
        <v>0</v>
      </c>
      <c r="AI169" s="392">
        <v>0</v>
      </c>
      <c r="AJ169" s="390">
        <v>5</v>
      </c>
      <c r="AK169" s="391">
        <v>75</v>
      </c>
      <c r="AL169" s="392">
        <v>0</v>
      </c>
      <c r="AM169" s="385">
        <v>5</v>
      </c>
      <c r="AN169" s="387">
        <v>75</v>
      </c>
      <c r="AO169" s="392">
        <v>0</v>
      </c>
      <c r="AP169" s="392"/>
      <c r="AQ169" s="392"/>
      <c r="AR169" s="390">
        <f t="shared" si="37"/>
        <v>5</v>
      </c>
      <c r="AS169" s="391">
        <v>0</v>
      </c>
      <c r="AT169" s="385">
        <v>0</v>
      </c>
      <c r="AU169" s="392">
        <v>0</v>
      </c>
      <c r="AV169" s="387">
        <v>5</v>
      </c>
      <c r="AW169" s="387">
        <v>0</v>
      </c>
      <c r="AX169" s="390">
        <v>5</v>
      </c>
      <c r="AY169" s="390">
        <v>75</v>
      </c>
      <c r="AZ169" s="392">
        <v>0</v>
      </c>
      <c r="BA169" s="385">
        <v>5</v>
      </c>
      <c r="BB169" s="385">
        <v>75</v>
      </c>
      <c r="BC169" s="392">
        <v>0</v>
      </c>
      <c r="BD169" s="392"/>
      <c r="BE169" s="392"/>
      <c r="BF169" s="390">
        <v>0</v>
      </c>
      <c r="BG169" s="390">
        <v>0</v>
      </c>
      <c r="BH169" s="387">
        <v>0</v>
      </c>
      <c r="BI169" s="393"/>
      <c r="BJ169" s="393"/>
      <c r="BK169" s="393"/>
      <c r="BL169" s="393"/>
      <c r="BM169" s="393"/>
      <c r="BN169" s="393"/>
      <c r="BO169" s="394"/>
      <c r="BP169" s="377"/>
      <c r="BQ169" s="395">
        <f t="shared" si="38"/>
        <v>11021.4</v>
      </c>
      <c r="BR169" s="395">
        <f t="shared" si="39"/>
        <v>0</v>
      </c>
      <c r="BS169" s="395">
        <f t="shared" si="40"/>
        <v>0</v>
      </c>
      <c r="BT169" s="395">
        <f t="shared" si="41"/>
        <v>0</v>
      </c>
      <c r="BU169" s="395">
        <f t="shared" si="42"/>
        <v>0</v>
      </c>
      <c r="BV169" s="395">
        <f t="shared" si="43"/>
        <v>373.1</v>
      </c>
      <c r="BW169" s="395">
        <f t="shared" si="44"/>
        <v>0</v>
      </c>
      <c r="BX169" s="395">
        <f t="shared" si="45"/>
        <v>237.9</v>
      </c>
      <c r="BY169" s="395">
        <f t="shared" si="46"/>
        <v>226.2</v>
      </c>
      <c r="BZ169" s="395">
        <f t="shared" si="47"/>
        <v>15.6</v>
      </c>
      <c r="CA169" s="395">
        <f t="shared" si="48"/>
        <v>1121.25</v>
      </c>
      <c r="CB169" s="395">
        <f t="shared" si="49"/>
        <v>0</v>
      </c>
      <c r="CC169" s="399">
        <f t="shared" si="50"/>
        <v>12995.45</v>
      </c>
    </row>
    <row r="170" spans="1:81" ht="15" x14ac:dyDescent="0.25">
      <c r="A170" s="231">
        <v>3303351</v>
      </c>
      <c r="B170" s="231">
        <v>3351</v>
      </c>
      <c r="C170" s="231" t="s">
        <v>343</v>
      </c>
      <c r="D170" s="385">
        <v>0</v>
      </c>
      <c r="E170" s="385">
        <v>0</v>
      </c>
      <c r="F170" s="385">
        <v>0</v>
      </c>
      <c r="G170" s="385">
        <v>26</v>
      </c>
      <c r="H170" s="385">
        <v>0</v>
      </c>
      <c r="I170" s="386">
        <v>0</v>
      </c>
      <c r="J170" s="386">
        <v>26</v>
      </c>
      <c r="K170" s="385">
        <v>8</v>
      </c>
      <c r="L170" s="385">
        <v>0</v>
      </c>
      <c r="M170" s="386">
        <v>8</v>
      </c>
      <c r="N170" s="387">
        <v>0</v>
      </c>
      <c r="O170" s="388">
        <v>0</v>
      </c>
      <c r="P170" s="385">
        <v>390</v>
      </c>
      <c r="Q170" s="385">
        <v>0</v>
      </c>
      <c r="R170" s="388">
        <v>390</v>
      </c>
      <c r="S170" s="387">
        <v>0</v>
      </c>
      <c r="T170" s="385">
        <v>0</v>
      </c>
      <c r="U170" s="385">
        <v>80</v>
      </c>
      <c r="V170" s="385">
        <v>0</v>
      </c>
      <c r="W170" s="388">
        <v>80</v>
      </c>
      <c r="X170" s="385">
        <v>4</v>
      </c>
      <c r="Y170" s="387">
        <v>60</v>
      </c>
      <c r="Z170" s="389">
        <v>20</v>
      </c>
      <c r="AA170" s="385">
        <v>17</v>
      </c>
      <c r="AB170" s="387">
        <v>255</v>
      </c>
      <c r="AC170" s="389">
        <v>50</v>
      </c>
      <c r="AD170" s="385">
        <v>2</v>
      </c>
      <c r="AE170" s="387">
        <v>30</v>
      </c>
      <c r="AF170" s="389">
        <v>0</v>
      </c>
      <c r="AG170" s="390">
        <v>0</v>
      </c>
      <c r="AH170" s="391">
        <v>0</v>
      </c>
      <c r="AI170" s="392">
        <v>0</v>
      </c>
      <c r="AJ170" s="390">
        <v>10</v>
      </c>
      <c r="AK170" s="391">
        <v>150</v>
      </c>
      <c r="AL170" s="392">
        <v>10</v>
      </c>
      <c r="AM170" s="385">
        <v>10</v>
      </c>
      <c r="AN170" s="387">
        <v>150</v>
      </c>
      <c r="AO170" s="392">
        <v>10</v>
      </c>
      <c r="AP170" s="392"/>
      <c r="AQ170" s="392"/>
      <c r="AR170" s="390">
        <f t="shared" si="37"/>
        <v>10</v>
      </c>
      <c r="AS170" s="391">
        <v>0</v>
      </c>
      <c r="AT170" s="385">
        <v>0</v>
      </c>
      <c r="AU170" s="392">
        <v>0</v>
      </c>
      <c r="AV170" s="387">
        <v>9</v>
      </c>
      <c r="AW170" s="387">
        <v>1</v>
      </c>
      <c r="AX170" s="390">
        <v>10</v>
      </c>
      <c r="AY170" s="390">
        <v>150</v>
      </c>
      <c r="AZ170" s="392">
        <v>10</v>
      </c>
      <c r="BA170" s="385">
        <v>10</v>
      </c>
      <c r="BB170" s="385">
        <v>150</v>
      </c>
      <c r="BC170" s="392">
        <v>10</v>
      </c>
      <c r="BD170" s="392"/>
      <c r="BE170" s="392"/>
      <c r="BF170" s="390">
        <v>0</v>
      </c>
      <c r="BG170" s="390">
        <v>0</v>
      </c>
      <c r="BH170" s="387">
        <v>0</v>
      </c>
      <c r="BI170" s="393"/>
      <c r="BJ170" s="393"/>
      <c r="BK170" s="393"/>
      <c r="BL170" s="393"/>
      <c r="BM170" s="393"/>
      <c r="BN170" s="393"/>
      <c r="BO170" s="394"/>
      <c r="BP170" s="377"/>
      <c r="BQ170" s="395">
        <f t="shared" si="38"/>
        <v>31839.600000000002</v>
      </c>
      <c r="BR170" s="395">
        <f t="shared" si="39"/>
        <v>6531.2</v>
      </c>
      <c r="BS170" s="395">
        <f t="shared" si="40"/>
        <v>0</v>
      </c>
      <c r="BT170" s="395">
        <f t="shared" si="41"/>
        <v>0</v>
      </c>
      <c r="BU170" s="395">
        <f t="shared" si="42"/>
        <v>0</v>
      </c>
      <c r="BV170" s="395">
        <f t="shared" si="43"/>
        <v>696.45333333333338</v>
      </c>
      <c r="BW170" s="395">
        <f t="shared" si="44"/>
        <v>124.27999999999999</v>
      </c>
      <c r="BX170" s="395">
        <f t="shared" si="45"/>
        <v>634.4</v>
      </c>
      <c r="BY170" s="395">
        <f t="shared" si="46"/>
        <v>1149.8499999999999</v>
      </c>
      <c r="BZ170" s="395">
        <f t="shared" si="47"/>
        <v>31.2</v>
      </c>
      <c r="CA170" s="395">
        <f t="shared" si="48"/>
        <v>2242.5</v>
      </c>
      <c r="CB170" s="395">
        <f t="shared" si="49"/>
        <v>0</v>
      </c>
      <c r="CC170" s="399">
        <f t="shared" si="50"/>
        <v>43249.48333333333</v>
      </c>
    </row>
    <row r="171" spans="1:81" ht="15" x14ac:dyDescent="0.25">
      <c r="A171" s="231">
        <v>3303352</v>
      </c>
      <c r="B171" s="231">
        <v>3352</v>
      </c>
      <c r="C171" s="231" t="s">
        <v>344</v>
      </c>
      <c r="D171" s="385">
        <v>0</v>
      </c>
      <c r="E171" s="385">
        <v>0</v>
      </c>
      <c r="F171" s="385">
        <v>0</v>
      </c>
      <c r="G171" s="385">
        <v>3</v>
      </c>
      <c r="H171" s="385">
        <v>0</v>
      </c>
      <c r="I171" s="386">
        <v>0</v>
      </c>
      <c r="J171" s="386">
        <v>3</v>
      </c>
      <c r="K171" s="385">
        <v>0</v>
      </c>
      <c r="L171" s="385">
        <v>0</v>
      </c>
      <c r="M171" s="386">
        <v>0</v>
      </c>
      <c r="N171" s="387">
        <v>0</v>
      </c>
      <c r="O171" s="388">
        <v>0</v>
      </c>
      <c r="P171" s="385">
        <v>45</v>
      </c>
      <c r="Q171" s="385">
        <v>0</v>
      </c>
      <c r="R171" s="388">
        <v>45</v>
      </c>
      <c r="S171" s="387">
        <v>0</v>
      </c>
      <c r="T171" s="385">
        <v>0</v>
      </c>
      <c r="U171" s="385">
        <v>0</v>
      </c>
      <c r="V171" s="385">
        <v>0</v>
      </c>
      <c r="W171" s="388">
        <v>0</v>
      </c>
      <c r="X171" s="385">
        <v>0</v>
      </c>
      <c r="Y171" s="387">
        <v>0</v>
      </c>
      <c r="Z171" s="389">
        <v>0</v>
      </c>
      <c r="AA171" s="385">
        <v>0</v>
      </c>
      <c r="AB171" s="387">
        <v>0</v>
      </c>
      <c r="AC171" s="389">
        <v>0</v>
      </c>
      <c r="AD171" s="385">
        <v>2</v>
      </c>
      <c r="AE171" s="387">
        <v>30</v>
      </c>
      <c r="AF171" s="389">
        <v>0</v>
      </c>
      <c r="AG171" s="390">
        <v>0</v>
      </c>
      <c r="AH171" s="391">
        <v>0</v>
      </c>
      <c r="AI171" s="392">
        <v>0</v>
      </c>
      <c r="AJ171" s="390">
        <v>0</v>
      </c>
      <c r="AK171" s="391">
        <v>0</v>
      </c>
      <c r="AL171" s="392">
        <v>0</v>
      </c>
      <c r="AM171" s="385">
        <v>0</v>
      </c>
      <c r="AN171" s="387">
        <v>0</v>
      </c>
      <c r="AO171" s="392">
        <v>0</v>
      </c>
      <c r="AP171" s="392"/>
      <c r="AQ171" s="392"/>
      <c r="AR171" s="390">
        <f t="shared" si="37"/>
        <v>0</v>
      </c>
      <c r="AS171" s="391">
        <v>0</v>
      </c>
      <c r="AT171" s="385">
        <v>0</v>
      </c>
      <c r="AU171" s="392">
        <v>0</v>
      </c>
      <c r="AV171" s="387">
        <v>0</v>
      </c>
      <c r="AW171" s="387">
        <v>0</v>
      </c>
      <c r="AX171" s="390">
        <v>0</v>
      </c>
      <c r="AY171" s="390">
        <v>0</v>
      </c>
      <c r="AZ171" s="392">
        <v>0</v>
      </c>
      <c r="BA171" s="385">
        <v>0</v>
      </c>
      <c r="BB171" s="385">
        <v>0</v>
      </c>
      <c r="BC171" s="392">
        <v>0</v>
      </c>
      <c r="BD171" s="392"/>
      <c r="BE171" s="392"/>
      <c r="BF171" s="390">
        <v>0</v>
      </c>
      <c r="BG171" s="390">
        <v>0</v>
      </c>
      <c r="BH171" s="387">
        <v>0</v>
      </c>
      <c r="BI171" s="393"/>
      <c r="BJ171" s="393"/>
      <c r="BK171" s="393"/>
      <c r="BL171" s="393"/>
      <c r="BM171" s="393"/>
      <c r="BN171" s="393"/>
      <c r="BO171" s="394"/>
      <c r="BP171" s="377"/>
      <c r="BQ171" s="395">
        <f t="shared" si="38"/>
        <v>3673.8</v>
      </c>
      <c r="BR171" s="395">
        <f t="shared" si="39"/>
        <v>0</v>
      </c>
      <c r="BS171" s="395">
        <f t="shared" si="40"/>
        <v>0</v>
      </c>
      <c r="BT171" s="395">
        <f t="shared" si="41"/>
        <v>0</v>
      </c>
      <c r="BU171" s="395">
        <f t="shared" si="42"/>
        <v>0</v>
      </c>
      <c r="BV171" s="395">
        <f t="shared" si="43"/>
        <v>0</v>
      </c>
      <c r="BW171" s="395">
        <f t="shared" si="44"/>
        <v>0</v>
      </c>
      <c r="BX171" s="395">
        <f t="shared" si="45"/>
        <v>0</v>
      </c>
      <c r="BY171" s="395">
        <f t="shared" si="46"/>
        <v>0</v>
      </c>
      <c r="BZ171" s="395">
        <f t="shared" si="47"/>
        <v>31.2</v>
      </c>
      <c r="CA171" s="395">
        <f t="shared" si="48"/>
        <v>0</v>
      </c>
      <c r="CB171" s="395">
        <f t="shared" si="49"/>
        <v>0</v>
      </c>
      <c r="CC171" s="399">
        <f t="shared" si="50"/>
        <v>3705</v>
      </c>
    </row>
    <row r="172" spans="1:81" ht="15" x14ac:dyDescent="0.25">
      <c r="A172" s="231">
        <v>3303359</v>
      </c>
      <c r="B172" s="231">
        <v>3359</v>
      </c>
      <c r="C172" s="231" t="s">
        <v>345</v>
      </c>
      <c r="D172" s="385">
        <v>0</v>
      </c>
      <c r="E172" s="385">
        <v>0</v>
      </c>
      <c r="F172" s="385">
        <v>0</v>
      </c>
      <c r="G172" s="385">
        <v>8</v>
      </c>
      <c r="H172" s="385">
        <v>0</v>
      </c>
      <c r="I172" s="386">
        <v>0</v>
      </c>
      <c r="J172" s="386">
        <v>8</v>
      </c>
      <c r="K172" s="385">
        <v>0</v>
      </c>
      <c r="L172" s="385">
        <v>0</v>
      </c>
      <c r="M172" s="386">
        <v>0</v>
      </c>
      <c r="N172" s="387">
        <v>0</v>
      </c>
      <c r="O172" s="388">
        <v>0</v>
      </c>
      <c r="P172" s="385">
        <v>120</v>
      </c>
      <c r="Q172" s="385">
        <v>0</v>
      </c>
      <c r="R172" s="388">
        <v>120</v>
      </c>
      <c r="S172" s="387">
        <v>0</v>
      </c>
      <c r="T172" s="385">
        <v>0</v>
      </c>
      <c r="U172" s="385">
        <v>0</v>
      </c>
      <c r="V172" s="385">
        <v>0</v>
      </c>
      <c r="W172" s="388">
        <v>0</v>
      </c>
      <c r="X172" s="385">
        <v>6</v>
      </c>
      <c r="Y172" s="387">
        <v>90</v>
      </c>
      <c r="Z172" s="389">
        <v>0</v>
      </c>
      <c r="AA172" s="385">
        <v>0</v>
      </c>
      <c r="AB172" s="387">
        <v>0</v>
      </c>
      <c r="AC172" s="389">
        <v>0</v>
      </c>
      <c r="AD172" s="385">
        <v>0</v>
      </c>
      <c r="AE172" s="387">
        <v>0</v>
      </c>
      <c r="AF172" s="389">
        <v>0</v>
      </c>
      <c r="AG172" s="390">
        <v>0</v>
      </c>
      <c r="AH172" s="391">
        <v>0</v>
      </c>
      <c r="AI172" s="392">
        <v>0</v>
      </c>
      <c r="AJ172" s="390">
        <v>8</v>
      </c>
      <c r="AK172" s="391">
        <v>120</v>
      </c>
      <c r="AL172" s="392">
        <v>0</v>
      </c>
      <c r="AM172" s="385">
        <v>8</v>
      </c>
      <c r="AN172" s="387">
        <v>120</v>
      </c>
      <c r="AO172" s="392">
        <v>0</v>
      </c>
      <c r="AP172" s="392"/>
      <c r="AQ172" s="392"/>
      <c r="AR172" s="390">
        <f t="shared" si="37"/>
        <v>8</v>
      </c>
      <c r="AS172" s="391">
        <v>0</v>
      </c>
      <c r="AT172" s="385">
        <v>0</v>
      </c>
      <c r="AU172" s="392">
        <v>0</v>
      </c>
      <c r="AV172" s="387">
        <v>8</v>
      </c>
      <c r="AW172" s="387">
        <v>0</v>
      </c>
      <c r="AX172" s="390">
        <v>8</v>
      </c>
      <c r="AY172" s="390">
        <v>120</v>
      </c>
      <c r="AZ172" s="392">
        <v>0</v>
      </c>
      <c r="BA172" s="385">
        <v>8</v>
      </c>
      <c r="BB172" s="385">
        <v>120</v>
      </c>
      <c r="BC172" s="392">
        <v>0</v>
      </c>
      <c r="BD172" s="392"/>
      <c r="BE172" s="392"/>
      <c r="BF172" s="390">
        <v>0</v>
      </c>
      <c r="BG172" s="390">
        <v>0</v>
      </c>
      <c r="BH172" s="387">
        <v>0</v>
      </c>
      <c r="BI172" s="393"/>
      <c r="BJ172" s="393"/>
      <c r="BK172" s="393"/>
      <c r="BL172" s="393"/>
      <c r="BM172" s="393"/>
      <c r="BN172" s="393"/>
      <c r="BO172" s="394"/>
      <c r="BP172" s="377"/>
      <c r="BQ172" s="395">
        <f t="shared" si="38"/>
        <v>9796.8000000000011</v>
      </c>
      <c r="BR172" s="395">
        <f t="shared" si="39"/>
        <v>0</v>
      </c>
      <c r="BS172" s="395">
        <f t="shared" si="40"/>
        <v>0</v>
      </c>
      <c r="BT172" s="395">
        <f t="shared" si="41"/>
        <v>0</v>
      </c>
      <c r="BU172" s="395">
        <f t="shared" si="42"/>
        <v>0</v>
      </c>
      <c r="BV172" s="395">
        <f t="shared" si="43"/>
        <v>596.96</v>
      </c>
      <c r="BW172" s="395">
        <f t="shared" si="44"/>
        <v>0</v>
      </c>
      <c r="BX172" s="395">
        <f t="shared" si="45"/>
        <v>713.69999999999993</v>
      </c>
      <c r="BY172" s="395">
        <f t="shared" si="46"/>
        <v>0</v>
      </c>
      <c r="BZ172" s="395">
        <f t="shared" si="47"/>
        <v>0</v>
      </c>
      <c r="CA172" s="395">
        <f t="shared" si="48"/>
        <v>1793.9999999999998</v>
      </c>
      <c r="CB172" s="395">
        <f t="shared" si="49"/>
        <v>0</v>
      </c>
      <c r="CC172" s="399">
        <f t="shared" si="50"/>
        <v>12901.460000000003</v>
      </c>
    </row>
    <row r="173" spans="1:81" ht="15" x14ac:dyDescent="0.25">
      <c r="A173" s="231">
        <v>3303361</v>
      </c>
      <c r="B173" s="231">
        <v>3361</v>
      </c>
      <c r="C173" s="231" t="s">
        <v>346</v>
      </c>
      <c r="D173" s="385">
        <v>0</v>
      </c>
      <c r="E173" s="385">
        <v>0</v>
      </c>
      <c r="F173" s="385">
        <v>0</v>
      </c>
      <c r="G173" s="385">
        <v>20</v>
      </c>
      <c r="H173" s="385">
        <v>0</v>
      </c>
      <c r="I173" s="386">
        <v>0</v>
      </c>
      <c r="J173" s="386">
        <v>20</v>
      </c>
      <c r="K173" s="385">
        <v>9</v>
      </c>
      <c r="L173" s="385">
        <v>0</v>
      </c>
      <c r="M173" s="386">
        <v>9</v>
      </c>
      <c r="N173" s="387">
        <v>0</v>
      </c>
      <c r="O173" s="388">
        <v>0</v>
      </c>
      <c r="P173" s="385">
        <v>300</v>
      </c>
      <c r="Q173" s="385">
        <v>0</v>
      </c>
      <c r="R173" s="388">
        <v>300</v>
      </c>
      <c r="S173" s="387">
        <v>0</v>
      </c>
      <c r="T173" s="385">
        <v>0</v>
      </c>
      <c r="U173" s="385">
        <v>135</v>
      </c>
      <c r="V173" s="385">
        <v>0</v>
      </c>
      <c r="W173" s="388">
        <v>135</v>
      </c>
      <c r="X173" s="385">
        <v>2</v>
      </c>
      <c r="Y173" s="387">
        <v>30</v>
      </c>
      <c r="Z173" s="389">
        <v>0</v>
      </c>
      <c r="AA173" s="385">
        <v>8</v>
      </c>
      <c r="AB173" s="387">
        <v>120</v>
      </c>
      <c r="AC173" s="389">
        <v>60</v>
      </c>
      <c r="AD173" s="385">
        <v>6</v>
      </c>
      <c r="AE173" s="387">
        <v>90</v>
      </c>
      <c r="AF173" s="389">
        <v>30</v>
      </c>
      <c r="AG173" s="390">
        <v>0</v>
      </c>
      <c r="AH173" s="391">
        <v>0</v>
      </c>
      <c r="AI173" s="392">
        <v>0</v>
      </c>
      <c r="AJ173" s="390">
        <v>8</v>
      </c>
      <c r="AK173" s="391">
        <v>120</v>
      </c>
      <c r="AL173" s="392">
        <v>15</v>
      </c>
      <c r="AM173" s="385">
        <v>8</v>
      </c>
      <c r="AN173" s="387">
        <v>120</v>
      </c>
      <c r="AO173" s="392">
        <v>15</v>
      </c>
      <c r="AP173" s="392"/>
      <c r="AQ173" s="392"/>
      <c r="AR173" s="390">
        <f t="shared" si="37"/>
        <v>8</v>
      </c>
      <c r="AS173" s="391">
        <v>0</v>
      </c>
      <c r="AT173" s="385">
        <v>0</v>
      </c>
      <c r="AU173" s="392">
        <v>0</v>
      </c>
      <c r="AV173" s="387">
        <v>7</v>
      </c>
      <c r="AW173" s="387">
        <v>1</v>
      </c>
      <c r="AX173" s="390">
        <v>8</v>
      </c>
      <c r="AY173" s="390">
        <v>120</v>
      </c>
      <c r="AZ173" s="392">
        <v>15</v>
      </c>
      <c r="BA173" s="385">
        <v>8</v>
      </c>
      <c r="BB173" s="385">
        <v>120</v>
      </c>
      <c r="BC173" s="392">
        <v>15</v>
      </c>
      <c r="BD173" s="392"/>
      <c r="BE173" s="392"/>
      <c r="BF173" s="390">
        <v>0</v>
      </c>
      <c r="BG173" s="390">
        <v>0</v>
      </c>
      <c r="BH173" s="387">
        <v>0</v>
      </c>
      <c r="BI173" s="393"/>
      <c r="BJ173" s="393"/>
      <c r="BK173" s="393"/>
      <c r="BL173" s="393"/>
      <c r="BM173" s="393"/>
      <c r="BN173" s="393"/>
      <c r="BO173" s="394"/>
      <c r="BP173" s="377"/>
      <c r="BQ173" s="395">
        <f t="shared" si="38"/>
        <v>24492</v>
      </c>
      <c r="BR173" s="395">
        <f t="shared" si="39"/>
        <v>11021.4</v>
      </c>
      <c r="BS173" s="395">
        <f t="shared" si="40"/>
        <v>0</v>
      </c>
      <c r="BT173" s="395">
        <f t="shared" si="41"/>
        <v>0</v>
      </c>
      <c r="BU173" s="395">
        <f t="shared" si="42"/>
        <v>0</v>
      </c>
      <c r="BV173" s="395">
        <f t="shared" si="43"/>
        <v>522.34</v>
      </c>
      <c r="BW173" s="395">
        <f t="shared" si="44"/>
        <v>186.42</v>
      </c>
      <c r="BX173" s="395">
        <f t="shared" si="45"/>
        <v>237.9</v>
      </c>
      <c r="BY173" s="395">
        <f t="shared" si="46"/>
        <v>678.59999999999991</v>
      </c>
      <c r="BZ173" s="395">
        <f t="shared" si="47"/>
        <v>124.8</v>
      </c>
      <c r="CA173" s="395">
        <f t="shared" si="48"/>
        <v>1793.9999999999998</v>
      </c>
      <c r="CB173" s="395">
        <f t="shared" si="49"/>
        <v>0</v>
      </c>
      <c r="CC173" s="399">
        <f t="shared" si="50"/>
        <v>39057.46</v>
      </c>
    </row>
    <row r="174" spans="1:81" ht="15" x14ac:dyDescent="0.25">
      <c r="A174" s="231">
        <v>3303363</v>
      </c>
      <c r="B174" s="231">
        <v>3363</v>
      </c>
      <c r="C174" s="231" t="s">
        <v>347</v>
      </c>
      <c r="D174" s="385">
        <v>0</v>
      </c>
      <c r="E174" s="385">
        <v>0</v>
      </c>
      <c r="F174" s="385">
        <v>0</v>
      </c>
      <c r="G174" s="385">
        <v>24</v>
      </c>
      <c r="H174" s="385">
        <v>0</v>
      </c>
      <c r="I174" s="386">
        <v>0</v>
      </c>
      <c r="J174" s="386">
        <v>24</v>
      </c>
      <c r="K174" s="385">
        <v>0</v>
      </c>
      <c r="L174" s="385">
        <v>0</v>
      </c>
      <c r="M174" s="386">
        <v>0</v>
      </c>
      <c r="N174" s="387">
        <v>0</v>
      </c>
      <c r="O174" s="388">
        <v>0</v>
      </c>
      <c r="P174" s="385">
        <v>360</v>
      </c>
      <c r="Q174" s="385">
        <v>0</v>
      </c>
      <c r="R174" s="388">
        <v>360</v>
      </c>
      <c r="S174" s="387">
        <v>0</v>
      </c>
      <c r="T174" s="385">
        <v>0</v>
      </c>
      <c r="U174" s="385">
        <v>0</v>
      </c>
      <c r="V174" s="385">
        <v>0</v>
      </c>
      <c r="W174" s="388">
        <v>0</v>
      </c>
      <c r="X174" s="385">
        <v>2</v>
      </c>
      <c r="Y174" s="387">
        <v>30</v>
      </c>
      <c r="Z174" s="389">
        <v>0</v>
      </c>
      <c r="AA174" s="385">
        <v>0</v>
      </c>
      <c r="AB174" s="387">
        <v>0</v>
      </c>
      <c r="AC174" s="389">
        <v>0</v>
      </c>
      <c r="AD174" s="385">
        <v>5</v>
      </c>
      <c r="AE174" s="387">
        <v>75</v>
      </c>
      <c r="AF174" s="389">
        <v>0</v>
      </c>
      <c r="AG174" s="390">
        <v>0</v>
      </c>
      <c r="AH174" s="391">
        <v>0</v>
      </c>
      <c r="AI174" s="392">
        <v>0</v>
      </c>
      <c r="AJ174" s="390">
        <v>7</v>
      </c>
      <c r="AK174" s="391">
        <v>105</v>
      </c>
      <c r="AL174" s="392">
        <v>0</v>
      </c>
      <c r="AM174" s="385">
        <v>7</v>
      </c>
      <c r="AN174" s="387">
        <v>105</v>
      </c>
      <c r="AO174" s="392">
        <v>0</v>
      </c>
      <c r="AP174" s="392"/>
      <c r="AQ174" s="392"/>
      <c r="AR174" s="390">
        <f t="shared" si="37"/>
        <v>7</v>
      </c>
      <c r="AS174" s="391">
        <v>0</v>
      </c>
      <c r="AT174" s="385">
        <v>0</v>
      </c>
      <c r="AU174" s="392">
        <v>0</v>
      </c>
      <c r="AV174" s="387">
        <v>7</v>
      </c>
      <c r="AW174" s="387">
        <v>0</v>
      </c>
      <c r="AX174" s="390">
        <v>7</v>
      </c>
      <c r="AY174" s="390">
        <v>105</v>
      </c>
      <c r="AZ174" s="392">
        <v>0</v>
      </c>
      <c r="BA174" s="385">
        <v>7</v>
      </c>
      <c r="BB174" s="385">
        <v>105</v>
      </c>
      <c r="BC174" s="392">
        <v>0</v>
      </c>
      <c r="BD174" s="392"/>
      <c r="BE174" s="392"/>
      <c r="BF174" s="390">
        <v>0</v>
      </c>
      <c r="BG174" s="390">
        <v>0</v>
      </c>
      <c r="BH174" s="387">
        <v>0</v>
      </c>
      <c r="BI174" s="393"/>
      <c r="BJ174" s="393"/>
      <c r="BK174" s="393"/>
      <c r="BL174" s="393"/>
      <c r="BM174" s="393"/>
      <c r="BN174" s="393"/>
      <c r="BO174" s="394"/>
      <c r="BP174" s="377"/>
      <c r="BQ174" s="395">
        <f t="shared" si="38"/>
        <v>29390.400000000001</v>
      </c>
      <c r="BR174" s="395">
        <f t="shared" si="39"/>
        <v>0</v>
      </c>
      <c r="BS174" s="395">
        <f t="shared" si="40"/>
        <v>0</v>
      </c>
      <c r="BT174" s="395">
        <f t="shared" si="41"/>
        <v>0</v>
      </c>
      <c r="BU174" s="395">
        <f t="shared" si="42"/>
        <v>0</v>
      </c>
      <c r="BV174" s="395">
        <f t="shared" si="43"/>
        <v>522.34</v>
      </c>
      <c r="BW174" s="395">
        <f t="shared" si="44"/>
        <v>0</v>
      </c>
      <c r="BX174" s="395">
        <f t="shared" si="45"/>
        <v>237.9</v>
      </c>
      <c r="BY174" s="395">
        <f t="shared" si="46"/>
        <v>0</v>
      </c>
      <c r="BZ174" s="395">
        <f t="shared" si="47"/>
        <v>78</v>
      </c>
      <c r="CA174" s="395">
        <f t="shared" si="48"/>
        <v>1569.7499999999998</v>
      </c>
      <c r="CB174" s="395">
        <f t="shared" si="49"/>
        <v>0</v>
      </c>
      <c r="CC174" s="399">
        <f t="shared" si="50"/>
        <v>31798.390000000003</v>
      </c>
    </row>
    <row r="175" spans="1:81" ht="15" x14ac:dyDescent="0.25">
      <c r="A175" s="231">
        <v>3303366</v>
      </c>
      <c r="B175" s="231">
        <v>3366</v>
      </c>
      <c r="C175" s="231" t="s">
        <v>348</v>
      </c>
      <c r="D175" s="385">
        <v>0</v>
      </c>
      <c r="E175" s="385">
        <v>0</v>
      </c>
      <c r="F175" s="385">
        <v>0</v>
      </c>
      <c r="G175" s="385">
        <v>4</v>
      </c>
      <c r="H175" s="385">
        <v>0</v>
      </c>
      <c r="I175" s="386">
        <v>0</v>
      </c>
      <c r="J175" s="386">
        <v>4</v>
      </c>
      <c r="K175" s="385">
        <v>0</v>
      </c>
      <c r="L175" s="385">
        <v>0</v>
      </c>
      <c r="M175" s="386">
        <v>0</v>
      </c>
      <c r="N175" s="387">
        <v>0</v>
      </c>
      <c r="O175" s="388">
        <v>0</v>
      </c>
      <c r="P175" s="385">
        <v>60</v>
      </c>
      <c r="Q175" s="385">
        <v>0</v>
      </c>
      <c r="R175" s="388">
        <v>60</v>
      </c>
      <c r="S175" s="387">
        <v>0</v>
      </c>
      <c r="T175" s="385">
        <v>0</v>
      </c>
      <c r="U175" s="385">
        <v>0</v>
      </c>
      <c r="V175" s="385">
        <v>0</v>
      </c>
      <c r="W175" s="388">
        <v>0</v>
      </c>
      <c r="X175" s="385">
        <v>3</v>
      </c>
      <c r="Y175" s="387">
        <v>45</v>
      </c>
      <c r="Z175" s="389">
        <v>0</v>
      </c>
      <c r="AA175" s="385">
        <v>1</v>
      </c>
      <c r="AB175" s="387">
        <v>15</v>
      </c>
      <c r="AC175" s="389">
        <v>0</v>
      </c>
      <c r="AD175" s="385">
        <v>0</v>
      </c>
      <c r="AE175" s="387">
        <v>0</v>
      </c>
      <c r="AF175" s="389">
        <v>0</v>
      </c>
      <c r="AG175" s="390">
        <v>0</v>
      </c>
      <c r="AH175" s="391">
        <v>0</v>
      </c>
      <c r="AI175" s="392">
        <v>0</v>
      </c>
      <c r="AJ175" s="390">
        <v>4</v>
      </c>
      <c r="AK175" s="391">
        <v>60</v>
      </c>
      <c r="AL175" s="392">
        <v>0</v>
      </c>
      <c r="AM175" s="385">
        <v>4</v>
      </c>
      <c r="AN175" s="387">
        <v>60</v>
      </c>
      <c r="AO175" s="392">
        <v>0</v>
      </c>
      <c r="AP175" s="392"/>
      <c r="AQ175" s="392"/>
      <c r="AR175" s="390">
        <f t="shared" si="37"/>
        <v>4</v>
      </c>
      <c r="AS175" s="391">
        <v>0</v>
      </c>
      <c r="AT175" s="385">
        <v>0</v>
      </c>
      <c r="AU175" s="392">
        <v>0</v>
      </c>
      <c r="AV175" s="387">
        <v>4</v>
      </c>
      <c r="AW175" s="387">
        <v>0</v>
      </c>
      <c r="AX175" s="390">
        <v>4</v>
      </c>
      <c r="AY175" s="390">
        <v>60</v>
      </c>
      <c r="AZ175" s="392">
        <v>0</v>
      </c>
      <c r="BA175" s="385">
        <v>4</v>
      </c>
      <c r="BB175" s="385">
        <v>60</v>
      </c>
      <c r="BC175" s="392">
        <v>0</v>
      </c>
      <c r="BD175" s="392"/>
      <c r="BE175" s="392"/>
      <c r="BF175" s="390">
        <v>0</v>
      </c>
      <c r="BG175" s="390">
        <v>0</v>
      </c>
      <c r="BH175" s="387">
        <v>0</v>
      </c>
      <c r="BI175" s="393"/>
      <c r="BJ175" s="393"/>
      <c r="BK175" s="393"/>
      <c r="BL175" s="393"/>
      <c r="BM175" s="393"/>
      <c r="BN175" s="393"/>
      <c r="BO175" s="394"/>
      <c r="BP175" s="377"/>
      <c r="BQ175" s="395">
        <f t="shared" si="38"/>
        <v>4898.4000000000005</v>
      </c>
      <c r="BR175" s="395">
        <f t="shared" si="39"/>
        <v>0</v>
      </c>
      <c r="BS175" s="395">
        <f t="shared" si="40"/>
        <v>0</v>
      </c>
      <c r="BT175" s="395">
        <f t="shared" si="41"/>
        <v>0</v>
      </c>
      <c r="BU175" s="395">
        <f t="shared" si="42"/>
        <v>0</v>
      </c>
      <c r="BV175" s="395">
        <f t="shared" si="43"/>
        <v>298.48</v>
      </c>
      <c r="BW175" s="395">
        <f t="shared" si="44"/>
        <v>0</v>
      </c>
      <c r="BX175" s="395">
        <f t="shared" si="45"/>
        <v>356.84999999999997</v>
      </c>
      <c r="BY175" s="395">
        <f t="shared" si="46"/>
        <v>56.55</v>
      </c>
      <c r="BZ175" s="395">
        <f t="shared" si="47"/>
        <v>0</v>
      </c>
      <c r="CA175" s="395">
        <f t="shared" si="48"/>
        <v>896.99999999999989</v>
      </c>
      <c r="CB175" s="395">
        <f t="shared" si="49"/>
        <v>0</v>
      </c>
      <c r="CC175" s="399">
        <f t="shared" si="50"/>
        <v>6507.2800000000016</v>
      </c>
    </row>
    <row r="176" spans="1:81" ht="15" x14ac:dyDescent="0.25">
      <c r="A176" s="231">
        <v>3303367</v>
      </c>
      <c r="B176" s="231">
        <v>3367</v>
      </c>
      <c r="C176" s="231" t="s">
        <v>349</v>
      </c>
      <c r="D176" s="385">
        <v>0</v>
      </c>
      <c r="E176" s="385">
        <v>0</v>
      </c>
      <c r="F176" s="385">
        <v>0</v>
      </c>
      <c r="G176" s="385">
        <v>25</v>
      </c>
      <c r="H176" s="385">
        <v>0</v>
      </c>
      <c r="I176" s="386">
        <v>0</v>
      </c>
      <c r="J176" s="386">
        <v>25</v>
      </c>
      <c r="K176" s="385">
        <v>11</v>
      </c>
      <c r="L176" s="385">
        <v>0</v>
      </c>
      <c r="M176" s="386">
        <v>11</v>
      </c>
      <c r="N176" s="387">
        <v>0</v>
      </c>
      <c r="O176" s="388">
        <v>0</v>
      </c>
      <c r="P176" s="385">
        <v>375</v>
      </c>
      <c r="Q176" s="385">
        <v>0</v>
      </c>
      <c r="R176" s="388">
        <v>375</v>
      </c>
      <c r="S176" s="387">
        <v>0</v>
      </c>
      <c r="T176" s="385">
        <v>0</v>
      </c>
      <c r="U176" s="385">
        <v>159</v>
      </c>
      <c r="V176" s="385">
        <v>0</v>
      </c>
      <c r="W176" s="388">
        <v>159</v>
      </c>
      <c r="X176" s="385">
        <v>15</v>
      </c>
      <c r="Y176" s="387">
        <v>225</v>
      </c>
      <c r="Z176" s="389">
        <v>90</v>
      </c>
      <c r="AA176" s="385">
        <v>0</v>
      </c>
      <c r="AB176" s="387">
        <v>0</v>
      </c>
      <c r="AC176" s="389">
        <v>0</v>
      </c>
      <c r="AD176" s="385">
        <v>4</v>
      </c>
      <c r="AE176" s="387">
        <v>60</v>
      </c>
      <c r="AF176" s="389">
        <v>15</v>
      </c>
      <c r="AG176" s="390">
        <v>0</v>
      </c>
      <c r="AH176" s="391">
        <v>0</v>
      </c>
      <c r="AI176" s="392">
        <v>0</v>
      </c>
      <c r="AJ176" s="390">
        <v>9</v>
      </c>
      <c r="AK176" s="391">
        <v>135</v>
      </c>
      <c r="AL176" s="392">
        <v>30</v>
      </c>
      <c r="AM176" s="385">
        <v>9</v>
      </c>
      <c r="AN176" s="387">
        <v>135</v>
      </c>
      <c r="AO176" s="392">
        <v>30</v>
      </c>
      <c r="AP176" s="392"/>
      <c r="AQ176" s="392"/>
      <c r="AR176" s="390">
        <f t="shared" si="37"/>
        <v>9</v>
      </c>
      <c r="AS176" s="391">
        <v>0</v>
      </c>
      <c r="AT176" s="385">
        <v>0</v>
      </c>
      <c r="AU176" s="392">
        <v>0</v>
      </c>
      <c r="AV176" s="387">
        <v>7</v>
      </c>
      <c r="AW176" s="387">
        <v>2</v>
      </c>
      <c r="AX176" s="390">
        <v>9</v>
      </c>
      <c r="AY176" s="390">
        <v>135</v>
      </c>
      <c r="AZ176" s="392">
        <v>30</v>
      </c>
      <c r="BA176" s="385">
        <v>9</v>
      </c>
      <c r="BB176" s="385">
        <v>135</v>
      </c>
      <c r="BC176" s="392">
        <v>30</v>
      </c>
      <c r="BD176" s="392"/>
      <c r="BE176" s="392"/>
      <c r="BF176" s="390">
        <v>0</v>
      </c>
      <c r="BG176" s="390">
        <v>0</v>
      </c>
      <c r="BH176" s="387">
        <v>0</v>
      </c>
      <c r="BI176" s="393"/>
      <c r="BJ176" s="393"/>
      <c r="BK176" s="393"/>
      <c r="BL176" s="393"/>
      <c r="BM176" s="393"/>
      <c r="BN176" s="393"/>
      <c r="BO176" s="394"/>
      <c r="BP176" s="377"/>
      <c r="BQ176" s="395">
        <f t="shared" si="38"/>
        <v>30615</v>
      </c>
      <c r="BR176" s="395">
        <f t="shared" si="39"/>
        <v>12980.76</v>
      </c>
      <c r="BS176" s="395">
        <f t="shared" si="40"/>
        <v>0</v>
      </c>
      <c r="BT176" s="395">
        <f t="shared" si="41"/>
        <v>0</v>
      </c>
      <c r="BU176" s="395">
        <f t="shared" si="42"/>
        <v>0</v>
      </c>
      <c r="BV176" s="395">
        <f t="shared" si="43"/>
        <v>522.34</v>
      </c>
      <c r="BW176" s="395">
        <f t="shared" si="44"/>
        <v>372.84</v>
      </c>
      <c r="BX176" s="395">
        <f t="shared" si="45"/>
        <v>2497.9499999999998</v>
      </c>
      <c r="BY176" s="395">
        <f t="shared" si="46"/>
        <v>0</v>
      </c>
      <c r="BZ176" s="395">
        <f t="shared" si="47"/>
        <v>78</v>
      </c>
      <c r="CA176" s="395">
        <f t="shared" si="48"/>
        <v>2018.2499999999998</v>
      </c>
      <c r="CB176" s="395">
        <f t="shared" si="49"/>
        <v>0</v>
      </c>
      <c r="CC176" s="399">
        <f t="shared" si="50"/>
        <v>49085.139999999992</v>
      </c>
    </row>
    <row r="177" spans="1:81" ht="15" x14ac:dyDescent="0.25">
      <c r="A177" s="231">
        <v>3303372</v>
      </c>
      <c r="B177" s="231">
        <v>3372</v>
      </c>
      <c r="C177" s="231" t="s">
        <v>350</v>
      </c>
      <c r="D177" s="385">
        <v>0</v>
      </c>
      <c r="E177" s="385">
        <v>0</v>
      </c>
      <c r="F177" s="385">
        <v>0</v>
      </c>
      <c r="G177" s="385">
        <v>42</v>
      </c>
      <c r="H177" s="385">
        <v>0</v>
      </c>
      <c r="I177" s="386">
        <v>0</v>
      </c>
      <c r="J177" s="386">
        <v>42</v>
      </c>
      <c r="K177" s="385">
        <v>0</v>
      </c>
      <c r="L177" s="385">
        <v>0</v>
      </c>
      <c r="M177" s="386">
        <v>0</v>
      </c>
      <c r="N177" s="387">
        <v>0</v>
      </c>
      <c r="O177" s="388">
        <v>0</v>
      </c>
      <c r="P177" s="385">
        <v>630</v>
      </c>
      <c r="Q177" s="385">
        <v>0</v>
      </c>
      <c r="R177" s="388">
        <v>630</v>
      </c>
      <c r="S177" s="387">
        <v>0</v>
      </c>
      <c r="T177" s="385">
        <v>0</v>
      </c>
      <c r="U177" s="385">
        <v>0</v>
      </c>
      <c r="V177" s="385">
        <v>0</v>
      </c>
      <c r="W177" s="388">
        <v>0</v>
      </c>
      <c r="X177" s="385">
        <v>3</v>
      </c>
      <c r="Y177" s="387">
        <v>45</v>
      </c>
      <c r="Z177" s="389">
        <v>0</v>
      </c>
      <c r="AA177" s="385">
        <v>5</v>
      </c>
      <c r="AB177" s="387">
        <v>75</v>
      </c>
      <c r="AC177" s="389">
        <v>0</v>
      </c>
      <c r="AD177" s="385">
        <v>28</v>
      </c>
      <c r="AE177" s="387">
        <v>420</v>
      </c>
      <c r="AF177" s="389">
        <v>0</v>
      </c>
      <c r="AG177" s="390">
        <v>0</v>
      </c>
      <c r="AH177" s="391">
        <v>0</v>
      </c>
      <c r="AI177" s="392">
        <v>0</v>
      </c>
      <c r="AJ177" s="390">
        <v>16</v>
      </c>
      <c r="AK177" s="391">
        <v>240</v>
      </c>
      <c r="AL177" s="392">
        <v>0</v>
      </c>
      <c r="AM177" s="385">
        <v>16</v>
      </c>
      <c r="AN177" s="387">
        <v>240</v>
      </c>
      <c r="AO177" s="392">
        <v>0</v>
      </c>
      <c r="AP177" s="392"/>
      <c r="AQ177" s="392"/>
      <c r="AR177" s="390">
        <f t="shared" si="37"/>
        <v>16</v>
      </c>
      <c r="AS177" s="391">
        <v>0</v>
      </c>
      <c r="AT177" s="385">
        <v>0</v>
      </c>
      <c r="AU177" s="392">
        <v>0</v>
      </c>
      <c r="AV177" s="387">
        <v>16</v>
      </c>
      <c r="AW177" s="387">
        <v>0</v>
      </c>
      <c r="AX177" s="390">
        <v>16</v>
      </c>
      <c r="AY177" s="390">
        <v>240</v>
      </c>
      <c r="AZ177" s="392">
        <v>0</v>
      </c>
      <c r="BA177" s="385">
        <v>16</v>
      </c>
      <c r="BB177" s="385">
        <v>240</v>
      </c>
      <c r="BC177" s="392">
        <v>0</v>
      </c>
      <c r="BD177" s="392"/>
      <c r="BE177" s="392"/>
      <c r="BF177" s="390">
        <v>0</v>
      </c>
      <c r="BG177" s="390">
        <v>0</v>
      </c>
      <c r="BH177" s="387">
        <v>0</v>
      </c>
      <c r="BI177" s="393"/>
      <c r="BJ177" s="393"/>
      <c r="BK177" s="393"/>
      <c r="BL177" s="393"/>
      <c r="BM177" s="393"/>
      <c r="BN177" s="393"/>
      <c r="BO177" s="394"/>
      <c r="BP177" s="377"/>
      <c r="BQ177" s="395">
        <f t="shared" si="38"/>
        <v>51433.200000000004</v>
      </c>
      <c r="BR177" s="395">
        <f t="shared" si="39"/>
        <v>0</v>
      </c>
      <c r="BS177" s="395">
        <f t="shared" si="40"/>
        <v>0</v>
      </c>
      <c r="BT177" s="395">
        <f t="shared" si="41"/>
        <v>0</v>
      </c>
      <c r="BU177" s="395">
        <f t="shared" si="42"/>
        <v>0</v>
      </c>
      <c r="BV177" s="395">
        <f t="shared" si="43"/>
        <v>1193.92</v>
      </c>
      <c r="BW177" s="395">
        <f t="shared" si="44"/>
        <v>0</v>
      </c>
      <c r="BX177" s="395">
        <f t="shared" si="45"/>
        <v>356.84999999999997</v>
      </c>
      <c r="BY177" s="395">
        <f t="shared" si="46"/>
        <v>282.75</v>
      </c>
      <c r="BZ177" s="395">
        <f t="shared" si="47"/>
        <v>436.8</v>
      </c>
      <c r="CA177" s="395">
        <f t="shared" si="48"/>
        <v>3587.9999999999995</v>
      </c>
      <c r="CB177" s="395">
        <f t="shared" si="49"/>
        <v>0</v>
      </c>
      <c r="CC177" s="399">
        <f t="shared" si="50"/>
        <v>57291.520000000004</v>
      </c>
    </row>
    <row r="178" spans="1:81" ht="15" x14ac:dyDescent="0.25">
      <c r="A178" s="231">
        <v>3303319</v>
      </c>
      <c r="B178" s="231">
        <v>3319</v>
      </c>
      <c r="C178" s="231" t="s">
        <v>334</v>
      </c>
      <c r="D178" s="385">
        <v>0</v>
      </c>
      <c r="E178" s="385">
        <v>0</v>
      </c>
      <c r="F178" s="385">
        <v>0</v>
      </c>
      <c r="G178" s="385">
        <v>14</v>
      </c>
      <c r="H178" s="385">
        <v>0</v>
      </c>
      <c r="I178" s="386">
        <v>0</v>
      </c>
      <c r="J178" s="386">
        <v>14</v>
      </c>
      <c r="K178" s="385">
        <v>0</v>
      </c>
      <c r="L178" s="385">
        <v>0</v>
      </c>
      <c r="M178" s="386">
        <v>0</v>
      </c>
      <c r="N178" s="387">
        <v>0</v>
      </c>
      <c r="O178" s="388">
        <v>0</v>
      </c>
      <c r="P178" s="385">
        <v>210</v>
      </c>
      <c r="Q178" s="385">
        <v>0</v>
      </c>
      <c r="R178" s="388">
        <v>210</v>
      </c>
      <c r="S178" s="387">
        <v>0</v>
      </c>
      <c r="T178" s="385">
        <v>0</v>
      </c>
      <c r="U178" s="385">
        <v>0</v>
      </c>
      <c r="V178" s="385">
        <v>0</v>
      </c>
      <c r="W178" s="388">
        <v>0</v>
      </c>
      <c r="X178" s="385">
        <v>9</v>
      </c>
      <c r="Y178" s="387">
        <v>135</v>
      </c>
      <c r="Z178" s="389">
        <v>0</v>
      </c>
      <c r="AA178" s="385">
        <v>3</v>
      </c>
      <c r="AB178" s="387">
        <v>45</v>
      </c>
      <c r="AC178" s="389">
        <v>0</v>
      </c>
      <c r="AD178" s="385">
        <v>1</v>
      </c>
      <c r="AE178" s="387">
        <v>15</v>
      </c>
      <c r="AF178" s="389">
        <v>0</v>
      </c>
      <c r="AG178" s="390">
        <v>0</v>
      </c>
      <c r="AH178" s="391">
        <v>0</v>
      </c>
      <c r="AI178" s="392">
        <v>0</v>
      </c>
      <c r="AJ178" s="390">
        <v>7</v>
      </c>
      <c r="AK178" s="391">
        <v>105</v>
      </c>
      <c r="AL178" s="392">
        <v>0</v>
      </c>
      <c r="AM178" s="385">
        <v>7</v>
      </c>
      <c r="AN178" s="387">
        <v>105</v>
      </c>
      <c r="AO178" s="392">
        <v>0</v>
      </c>
      <c r="AP178" s="392"/>
      <c r="AQ178" s="392"/>
      <c r="AR178" s="390">
        <f t="shared" si="37"/>
        <v>7</v>
      </c>
      <c r="AS178" s="391">
        <v>0</v>
      </c>
      <c r="AT178" s="385">
        <v>0</v>
      </c>
      <c r="AU178" s="392">
        <v>0</v>
      </c>
      <c r="AV178" s="387">
        <v>0</v>
      </c>
      <c r="AW178" s="387">
        <v>0</v>
      </c>
      <c r="AX178" s="390">
        <v>0</v>
      </c>
      <c r="AY178" s="390">
        <v>0</v>
      </c>
      <c r="AZ178" s="392">
        <v>0</v>
      </c>
      <c r="BA178" s="385">
        <v>0</v>
      </c>
      <c r="BB178" s="385">
        <v>0</v>
      </c>
      <c r="BC178" s="392">
        <v>0</v>
      </c>
      <c r="BD178" s="392"/>
      <c r="BE178" s="392"/>
      <c r="BF178" s="390">
        <v>0</v>
      </c>
      <c r="BG178" s="390">
        <v>0</v>
      </c>
      <c r="BH178" s="387">
        <v>0</v>
      </c>
      <c r="BI178" s="393"/>
      <c r="BJ178" s="393"/>
      <c r="BK178" s="393"/>
      <c r="BL178" s="393"/>
      <c r="BM178" s="393"/>
      <c r="BN178" s="393"/>
      <c r="BO178" s="394"/>
      <c r="BP178" s="377"/>
      <c r="BQ178" s="395">
        <f t="shared" si="38"/>
        <v>17144.400000000001</v>
      </c>
      <c r="BR178" s="395">
        <f t="shared" si="39"/>
        <v>0</v>
      </c>
      <c r="BS178" s="395">
        <f t="shared" si="40"/>
        <v>0</v>
      </c>
      <c r="BT178" s="395">
        <f t="shared" si="41"/>
        <v>0</v>
      </c>
      <c r="BU178" s="395">
        <f t="shared" si="42"/>
        <v>0</v>
      </c>
      <c r="BV178" s="395">
        <f t="shared" si="43"/>
        <v>0</v>
      </c>
      <c r="BW178" s="395">
        <f t="shared" si="44"/>
        <v>0</v>
      </c>
      <c r="BX178" s="395">
        <f t="shared" si="45"/>
        <v>1070.55</v>
      </c>
      <c r="BY178" s="395">
        <f t="shared" si="46"/>
        <v>169.64999999999998</v>
      </c>
      <c r="BZ178" s="395">
        <f t="shared" si="47"/>
        <v>15.6</v>
      </c>
      <c r="CA178" s="395">
        <f t="shared" si="48"/>
        <v>1569.7499999999998</v>
      </c>
      <c r="CB178" s="395">
        <f t="shared" si="49"/>
        <v>0</v>
      </c>
      <c r="CC178" s="399">
        <f t="shared" si="50"/>
        <v>19969.95</v>
      </c>
    </row>
    <row r="179" spans="1:81" ht="15" x14ac:dyDescent="0.25">
      <c r="A179" s="231">
        <v>3303386</v>
      </c>
      <c r="B179" s="231">
        <v>3386</v>
      </c>
      <c r="C179" s="231" t="s">
        <v>352</v>
      </c>
      <c r="D179" s="385">
        <v>0</v>
      </c>
      <c r="E179" s="385">
        <v>0</v>
      </c>
      <c r="F179" s="385">
        <v>0</v>
      </c>
      <c r="G179" s="385">
        <v>30</v>
      </c>
      <c r="H179" s="385">
        <v>0</v>
      </c>
      <c r="I179" s="386">
        <v>0</v>
      </c>
      <c r="J179" s="386">
        <v>30</v>
      </c>
      <c r="K179" s="385">
        <v>3</v>
      </c>
      <c r="L179" s="385">
        <v>0</v>
      </c>
      <c r="M179" s="386">
        <v>3</v>
      </c>
      <c r="N179" s="387">
        <v>0</v>
      </c>
      <c r="O179" s="388">
        <v>0</v>
      </c>
      <c r="P179" s="385">
        <v>442.5</v>
      </c>
      <c r="Q179" s="385">
        <v>0</v>
      </c>
      <c r="R179" s="388">
        <v>442.5</v>
      </c>
      <c r="S179" s="387">
        <v>0</v>
      </c>
      <c r="T179" s="385">
        <v>0</v>
      </c>
      <c r="U179" s="385">
        <v>45</v>
      </c>
      <c r="V179" s="385">
        <v>0</v>
      </c>
      <c r="W179" s="388">
        <v>45</v>
      </c>
      <c r="X179" s="385">
        <v>1</v>
      </c>
      <c r="Y179" s="387">
        <v>15</v>
      </c>
      <c r="Z179" s="389">
        <v>15</v>
      </c>
      <c r="AA179" s="385">
        <v>14</v>
      </c>
      <c r="AB179" s="387">
        <v>202.5</v>
      </c>
      <c r="AC179" s="389">
        <v>0</v>
      </c>
      <c r="AD179" s="385">
        <v>6</v>
      </c>
      <c r="AE179" s="387">
        <v>90</v>
      </c>
      <c r="AF179" s="389">
        <v>30</v>
      </c>
      <c r="AG179" s="390">
        <v>0</v>
      </c>
      <c r="AH179" s="391">
        <v>0</v>
      </c>
      <c r="AI179" s="392">
        <v>0</v>
      </c>
      <c r="AJ179" s="390">
        <v>11</v>
      </c>
      <c r="AK179" s="391">
        <v>157.5</v>
      </c>
      <c r="AL179" s="392">
        <v>15</v>
      </c>
      <c r="AM179" s="385">
        <v>11</v>
      </c>
      <c r="AN179" s="387">
        <v>157.5</v>
      </c>
      <c r="AO179" s="392">
        <v>15</v>
      </c>
      <c r="AP179" s="392"/>
      <c r="AQ179" s="392"/>
      <c r="AR179" s="390">
        <f t="shared" si="37"/>
        <v>11</v>
      </c>
      <c r="AS179" s="391">
        <v>0</v>
      </c>
      <c r="AT179" s="385">
        <v>0</v>
      </c>
      <c r="AU179" s="392">
        <v>0</v>
      </c>
      <c r="AV179" s="387">
        <v>10</v>
      </c>
      <c r="AW179" s="387">
        <v>1</v>
      </c>
      <c r="AX179" s="390">
        <v>11</v>
      </c>
      <c r="AY179" s="390">
        <v>157.5</v>
      </c>
      <c r="AZ179" s="392">
        <v>15</v>
      </c>
      <c r="BA179" s="385">
        <v>11</v>
      </c>
      <c r="BB179" s="385">
        <v>157.5</v>
      </c>
      <c r="BC179" s="392">
        <v>15</v>
      </c>
      <c r="BD179" s="392"/>
      <c r="BE179" s="392"/>
      <c r="BF179" s="390">
        <v>0</v>
      </c>
      <c r="BG179" s="390">
        <v>0</v>
      </c>
      <c r="BH179" s="387">
        <v>0</v>
      </c>
      <c r="BI179" s="393"/>
      <c r="BJ179" s="393"/>
      <c r="BK179" s="393"/>
      <c r="BL179" s="393"/>
      <c r="BM179" s="393"/>
      <c r="BN179" s="393"/>
      <c r="BO179" s="394"/>
      <c r="BP179" s="377"/>
      <c r="BQ179" s="395">
        <f t="shared" si="38"/>
        <v>36125.700000000004</v>
      </c>
      <c r="BR179" s="395">
        <f t="shared" si="39"/>
        <v>3673.8</v>
      </c>
      <c r="BS179" s="395">
        <f t="shared" si="40"/>
        <v>0</v>
      </c>
      <c r="BT179" s="395">
        <f t="shared" si="41"/>
        <v>0</v>
      </c>
      <c r="BU179" s="395">
        <f t="shared" si="42"/>
        <v>0</v>
      </c>
      <c r="BV179" s="395">
        <f t="shared" si="43"/>
        <v>708.89</v>
      </c>
      <c r="BW179" s="395">
        <f t="shared" si="44"/>
        <v>186.42</v>
      </c>
      <c r="BX179" s="395">
        <f t="shared" si="45"/>
        <v>237.9</v>
      </c>
      <c r="BY179" s="395">
        <f t="shared" si="46"/>
        <v>763.42499999999995</v>
      </c>
      <c r="BZ179" s="395">
        <f t="shared" si="47"/>
        <v>124.8</v>
      </c>
      <c r="CA179" s="395">
        <f t="shared" si="48"/>
        <v>2354.625</v>
      </c>
      <c r="CB179" s="395">
        <f t="shared" si="49"/>
        <v>0</v>
      </c>
      <c r="CC179" s="399">
        <f t="shared" si="50"/>
        <v>44175.560000000012</v>
      </c>
    </row>
    <row r="180" spans="1:81" ht="15" x14ac:dyDescent="0.25">
      <c r="A180" s="231">
        <v>3303406</v>
      </c>
      <c r="B180" s="231">
        <v>3406</v>
      </c>
      <c r="C180" s="231" t="s">
        <v>353</v>
      </c>
      <c r="D180" s="385">
        <v>0</v>
      </c>
      <c r="E180" s="385">
        <v>0</v>
      </c>
      <c r="F180" s="385">
        <v>0</v>
      </c>
      <c r="G180" s="385">
        <v>10</v>
      </c>
      <c r="H180" s="385">
        <v>0</v>
      </c>
      <c r="I180" s="386">
        <v>0</v>
      </c>
      <c r="J180" s="386">
        <v>10</v>
      </c>
      <c r="K180" s="385">
        <v>0</v>
      </c>
      <c r="L180" s="385">
        <v>0</v>
      </c>
      <c r="M180" s="386">
        <v>0</v>
      </c>
      <c r="N180" s="387">
        <v>0</v>
      </c>
      <c r="O180" s="388">
        <v>0</v>
      </c>
      <c r="P180" s="385">
        <v>150</v>
      </c>
      <c r="Q180" s="385">
        <v>0</v>
      </c>
      <c r="R180" s="388">
        <v>150</v>
      </c>
      <c r="S180" s="387">
        <v>0</v>
      </c>
      <c r="T180" s="385">
        <v>0</v>
      </c>
      <c r="U180" s="385">
        <v>0</v>
      </c>
      <c r="V180" s="385">
        <v>0</v>
      </c>
      <c r="W180" s="388">
        <v>0</v>
      </c>
      <c r="X180" s="385">
        <v>1</v>
      </c>
      <c r="Y180" s="387">
        <v>15</v>
      </c>
      <c r="Z180" s="389">
        <v>0</v>
      </c>
      <c r="AA180" s="385">
        <v>5</v>
      </c>
      <c r="AB180" s="387">
        <v>75</v>
      </c>
      <c r="AC180" s="389">
        <v>0</v>
      </c>
      <c r="AD180" s="385">
        <v>3</v>
      </c>
      <c r="AE180" s="387">
        <v>45</v>
      </c>
      <c r="AF180" s="389">
        <v>0</v>
      </c>
      <c r="AG180" s="390">
        <v>0</v>
      </c>
      <c r="AH180" s="391">
        <v>0</v>
      </c>
      <c r="AI180" s="392">
        <v>0</v>
      </c>
      <c r="AJ180" s="390">
        <v>6</v>
      </c>
      <c r="AK180" s="391">
        <v>90</v>
      </c>
      <c r="AL180" s="392">
        <v>0</v>
      </c>
      <c r="AM180" s="385">
        <v>6</v>
      </c>
      <c r="AN180" s="387">
        <v>90</v>
      </c>
      <c r="AO180" s="392">
        <v>0</v>
      </c>
      <c r="AP180" s="392"/>
      <c r="AQ180" s="392"/>
      <c r="AR180" s="390">
        <f t="shared" si="37"/>
        <v>6</v>
      </c>
      <c r="AS180" s="391">
        <v>0</v>
      </c>
      <c r="AT180" s="385">
        <v>0</v>
      </c>
      <c r="AU180" s="392">
        <v>0</v>
      </c>
      <c r="AV180" s="387">
        <v>5</v>
      </c>
      <c r="AW180" s="387">
        <v>0</v>
      </c>
      <c r="AX180" s="390">
        <v>5</v>
      </c>
      <c r="AY180" s="390">
        <v>75</v>
      </c>
      <c r="AZ180" s="392">
        <v>0</v>
      </c>
      <c r="BA180" s="385">
        <v>5</v>
      </c>
      <c r="BB180" s="385">
        <v>75</v>
      </c>
      <c r="BC180" s="392">
        <v>0</v>
      </c>
      <c r="BD180" s="392"/>
      <c r="BE180" s="392"/>
      <c r="BF180" s="390">
        <v>0</v>
      </c>
      <c r="BG180" s="390">
        <v>0</v>
      </c>
      <c r="BH180" s="387">
        <v>0</v>
      </c>
      <c r="BI180" s="393"/>
      <c r="BJ180" s="393"/>
      <c r="BK180" s="393"/>
      <c r="BL180" s="393"/>
      <c r="BM180" s="393"/>
      <c r="BN180" s="393"/>
      <c r="BO180" s="394"/>
      <c r="BP180" s="377"/>
      <c r="BQ180" s="395">
        <f t="shared" si="38"/>
        <v>12246</v>
      </c>
      <c r="BR180" s="395">
        <f t="shared" si="39"/>
        <v>0</v>
      </c>
      <c r="BS180" s="395">
        <f t="shared" si="40"/>
        <v>0</v>
      </c>
      <c r="BT180" s="395">
        <f t="shared" si="41"/>
        <v>0</v>
      </c>
      <c r="BU180" s="395">
        <f t="shared" si="42"/>
        <v>0</v>
      </c>
      <c r="BV180" s="395">
        <f t="shared" si="43"/>
        <v>373.1</v>
      </c>
      <c r="BW180" s="395">
        <f t="shared" si="44"/>
        <v>0</v>
      </c>
      <c r="BX180" s="395">
        <f t="shared" si="45"/>
        <v>118.95</v>
      </c>
      <c r="BY180" s="395">
        <f t="shared" si="46"/>
        <v>282.75</v>
      </c>
      <c r="BZ180" s="395">
        <f t="shared" si="47"/>
        <v>46.800000000000004</v>
      </c>
      <c r="CA180" s="395">
        <f t="shared" si="48"/>
        <v>1345.5</v>
      </c>
      <c r="CB180" s="395">
        <f t="shared" si="49"/>
        <v>0</v>
      </c>
      <c r="CC180" s="399">
        <f t="shared" si="50"/>
        <v>14413.1</v>
      </c>
    </row>
    <row r="181" spans="1:81" ht="15" x14ac:dyDescent="0.25">
      <c r="A181" s="231">
        <v>3303411</v>
      </c>
      <c r="B181" s="231">
        <v>3411</v>
      </c>
      <c r="C181" s="231" t="s">
        <v>354</v>
      </c>
      <c r="D181" s="385">
        <v>0</v>
      </c>
      <c r="E181" s="385">
        <v>0</v>
      </c>
      <c r="F181" s="385">
        <v>0</v>
      </c>
      <c r="G181" s="385">
        <v>35</v>
      </c>
      <c r="H181" s="385">
        <v>0</v>
      </c>
      <c r="I181" s="386">
        <v>0</v>
      </c>
      <c r="J181" s="386">
        <v>35</v>
      </c>
      <c r="K181" s="385">
        <v>11</v>
      </c>
      <c r="L181" s="385">
        <v>0</v>
      </c>
      <c r="M181" s="386">
        <v>11</v>
      </c>
      <c r="N181" s="387">
        <v>0</v>
      </c>
      <c r="O181" s="388">
        <v>0</v>
      </c>
      <c r="P181" s="385">
        <v>525</v>
      </c>
      <c r="Q181" s="385">
        <v>0</v>
      </c>
      <c r="R181" s="388">
        <v>525</v>
      </c>
      <c r="S181" s="387">
        <v>0</v>
      </c>
      <c r="T181" s="385">
        <v>0</v>
      </c>
      <c r="U181" s="385">
        <v>165</v>
      </c>
      <c r="V181" s="385">
        <v>0</v>
      </c>
      <c r="W181" s="388">
        <v>165</v>
      </c>
      <c r="X181" s="385">
        <v>29</v>
      </c>
      <c r="Y181" s="387">
        <v>435</v>
      </c>
      <c r="Z181" s="389">
        <v>135</v>
      </c>
      <c r="AA181" s="385">
        <v>3</v>
      </c>
      <c r="AB181" s="387">
        <v>45</v>
      </c>
      <c r="AC181" s="389">
        <v>15</v>
      </c>
      <c r="AD181" s="385">
        <v>0</v>
      </c>
      <c r="AE181" s="387">
        <v>0</v>
      </c>
      <c r="AF181" s="389">
        <v>0</v>
      </c>
      <c r="AG181" s="390">
        <v>0</v>
      </c>
      <c r="AH181" s="391">
        <v>0</v>
      </c>
      <c r="AI181" s="392">
        <v>0</v>
      </c>
      <c r="AJ181" s="390">
        <v>22</v>
      </c>
      <c r="AK181" s="391">
        <v>330</v>
      </c>
      <c r="AL181" s="392">
        <v>60</v>
      </c>
      <c r="AM181" s="385">
        <v>22</v>
      </c>
      <c r="AN181" s="387">
        <v>330</v>
      </c>
      <c r="AO181" s="392">
        <v>60</v>
      </c>
      <c r="AP181" s="392"/>
      <c r="AQ181" s="392"/>
      <c r="AR181" s="390">
        <f t="shared" si="37"/>
        <v>22</v>
      </c>
      <c r="AS181" s="391">
        <v>0</v>
      </c>
      <c r="AT181" s="385">
        <v>0</v>
      </c>
      <c r="AU181" s="392">
        <v>0</v>
      </c>
      <c r="AV181" s="387">
        <v>18</v>
      </c>
      <c r="AW181" s="387">
        <v>4</v>
      </c>
      <c r="AX181" s="390">
        <v>22</v>
      </c>
      <c r="AY181" s="390">
        <v>330</v>
      </c>
      <c r="AZ181" s="392">
        <v>60</v>
      </c>
      <c r="BA181" s="385">
        <v>22</v>
      </c>
      <c r="BB181" s="385">
        <v>330</v>
      </c>
      <c r="BC181" s="392">
        <v>60</v>
      </c>
      <c r="BD181" s="392"/>
      <c r="BE181" s="392"/>
      <c r="BF181" s="390">
        <v>0</v>
      </c>
      <c r="BG181" s="390">
        <v>0</v>
      </c>
      <c r="BH181" s="387">
        <v>0</v>
      </c>
      <c r="BI181" s="393"/>
      <c r="BJ181" s="393"/>
      <c r="BK181" s="393"/>
      <c r="BL181" s="393"/>
      <c r="BM181" s="393"/>
      <c r="BN181" s="393"/>
      <c r="BO181" s="394"/>
      <c r="BP181" s="377"/>
      <c r="BQ181" s="395">
        <f t="shared" si="38"/>
        <v>42861</v>
      </c>
      <c r="BR181" s="395">
        <f t="shared" si="39"/>
        <v>13470.6</v>
      </c>
      <c r="BS181" s="395">
        <f t="shared" si="40"/>
        <v>0</v>
      </c>
      <c r="BT181" s="395">
        <f t="shared" si="41"/>
        <v>0</v>
      </c>
      <c r="BU181" s="395">
        <f t="shared" si="42"/>
        <v>0</v>
      </c>
      <c r="BV181" s="395">
        <f t="shared" si="43"/>
        <v>1343.16</v>
      </c>
      <c r="BW181" s="395">
        <f t="shared" si="44"/>
        <v>745.68</v>
      </c>
      <c r="BX181" s="395">
        <f t="shared" si="45"/>
        <v>4520.0999999999995</v>
      </c>
      <c r="BY181" s="395">
        <f t="shared" si="46"/>
        <v>226.2</v>
      </c>
      <c r="BZ181" s="395">
        <f t="shared" si="47"/>
        <v>0</v>
      </c>
      <c r="CA181" s="395">
        <f t="shared" si="48"/>
        <v>4933.5</v>
      </c>
      <c r="CB181" s="395">
        <f t="shared" si="49"/>
        <v>0</v>
      </c>
      <c r="CC181" s="399">
        <f t="shared" si="50"/>
        <v>68100.239999999991</v>
      </c>
    </row>
    <row r="182" spans="1:81" ht="15" x14ac:dyDescent="0.25">
      <c r="A182" s="231">
        <v>3303412</v>
      </c>
      <c r="B182" s="231">
        <v>3412</v>
      </c>
      <c r="C182" s="231" t="s">
        <v>355</v>
      </c>
      <c r="D182" s="385">
        <v>0</v>
      </c>
      <c r="E182" s="385">
        <v>0</v>
      </c>
      <c r="F182" s="385">
        <v>0</v>
      </c>
      <c r="G182" s="385">
        <v>62</v>
      </c>
      <c r="H182" s="385">
        <v>0</v>
      </c>
      <c r="I182" s="386">
        <v>0</v>
      </c>
      <c r="J182" s="386">
        <v>62</v>
      </c>
      <c r="K182" s="385">
        <v>10</v>
      </c>
      <c r="L182" s="385">
        <v>0</v>
      </c>
      <c r="M182" s="386">
        <v>10</v>
      </c>
      <c r="N182" s="387">
        <v>0</v>
      </c>
      <c r="O182" s="388">
        <v>0</v>
      </c>
      <c r="P182" s="385">
        <v>930</v>
      </c>
      <c r="Q182" s="385">
        <v>0</v>
      </c>
      <c r="R182" s="388">
        <v>930</v>
      </c>
      <c r="S182" s="387">
        <v>0</v>
      </c>
      <c r="T182" s="385">
        <v>0</v>
      </c>
      <c r="U182" s="385">
        <v>150</v>
      </c>
      <c r="V182" s="385">
        <v>0</v>
      </c>
      <c r="W182" s="388">
        <v>150</v>
      </c>
      <c r="X182" s="385">
        <v>24</v>
      </c>
      <c r="Y182" s="387">
        <v>360</v>
      </c>
      <c r="Z182" s="389">
        <v>75</v>
      </c>
      <c r="AA182" s="385">
        <v>23</v>
      </c>
      <c r="AB182" s="387">
        <v>345</v>
      </c>
      <c r="AC182" s="389">
        <v>45</v>
      </c>
      <c r="AD182" s="385">
        <v>2</v>
      </c>
      <c r="AE182" s="387">
        <v>30</v>
      </c>
      <c r="AF182" s="389">
        <v>0</v>
      </c>
      <c r="AG182" s="390">
        <v>0</v>
      </c>
      <c r="AH182" s="391">
        <v>0</v>
      </c>
      <c r="AI182" s="392">
        <v>0</v>
      </c>
      <c r="AJ182" s="390">
        <v>25</v>
      </c>
      <c r="AK182" s="391">
        <v>375</v>
      </c>
      <c r="AL182" s="392">
        <v>45</v>
      </c>
      <c r="AM182" s="385">
        <v>25</v>
      </c>
      <c r="AN182" s="387">
        <v>375</v>
      </c>
      <c r="AO182" s="392">
        <v>45</v>
      </c>
      <c r="AP182" s="392"/>
      <c r="AQ182" s="392"/>
      <c r="AR182" s="390">
        <f t="shared" si="37"/>
        <v>25</v>
      </c>
      <c r="AS182" s="391">
        <v>0</v>
      </c>
      <c r="AT182" s="385">
        <v>0</v>
      </c>
      <c r="AU182" s="392">
        <v>0</v>
      </c>
      <c r="AV182" s="387">
        <v>22</v>
      </c>
      <c r="AW182" s="387">
        <v>3</v>
      </c>
      <c r="AX182" s="390">
        <v>25</v>
      </c>
      <c r="AY182" s="390">
        <v>375</v>
      </c>
      <c r="AZ182" s="392">
        <v>45</v>
      </c>
      <c r="BA182" s="385">
        <v>25</v>
      </c>
      <c r="BB182" s="385">
        <v>375</v>
      </c>
      <c r="BC182" s="392">
        <v>45</v>
      </c>
      <c r="BD182" s="392"/>
      <c r="BE182" s="392"/>
      <c r="BF182" s="390">
        <v>0</v>
      </c>
      <c r="BG182" s="390">
        <v>0</v>
      </c>
      <c r="BH182" s="387">
        <v>0</v>
      </c>
      <c r="BI182" s="393"/>
      <c r="BJ182" s="393"/>
      <c r="BK182" s="393"/>
      <c r="BL182" s="393"/>
      <c r="BM182" s="393"/>
      <c r="BN182" s="393"/>
      <c r="BO182" s="394"/>
      <c r="BP182" s="377"/>
      <c r="BQ182" s="395">
        <f t="shared" si="38"/>
        <v>75925.2</v>
      </c>
      <c r="BR182" s="395">
        <f t="shared" si="39"/>
        <v>12246</v>
      </c>
      <c r="BS182" s="395">
        <f t="shared" si="40"/>
        <v>0</v>
      </c>
      <c r="BT182" s="395">
        <f t="shared" si="41"/>
        <v>0</v>
      </c>
      <c r="BU182" s="395">
        <f t="shared" si="42"/>
        <v>0</v>
      </c>
      <c r="BV182" s="395">
        <f t="shared" si="43"/>
        <v>1641.64</v>
      </c>
      <c r="BW182" s="395">
        <f t="shared" si="44"/>
        <v>559.26</v>
      </c>
      <c r="BX182" s="395">
        <f t="shared" si="45"/>
        <v>3449.5499999999997</v>
      </c>
      <c r="BY182" s="395">
        <f t="shared" si="46"/>
        <v>1470.3</v>
      </c>
      <c r="BZ182" s="395">
        <f t="shared" si="47"/>
        <v>31.2</v>
      </c>
      <c r="CA182" s="395">
        <f t="shared" si="48"/>
        <v>5606.25</v>
      </c>
      <c r="CB182" s="395">
        <f t="shared" si="49"/>
        <v>0</v>
      </c>
      <c r="CC182" s="399">
        <f t="shared" si="50"/>
        <v>100929.4</v>
      </c>
    </row>
    <row r="183" spans="1:81" ht="15" x14ac:dyDescent="0.25">
      <c r="A183" s="231">
        <v>3303428</v>
      </c>
      <c r="B183" s="231">
        <v>3428</v>
      </c>
      <c r="C183" s="231" t="s">
        <v>356</v>
      </c>
      <c r="D183" s="385">
        <v>0</v>
      </c>
      <c r="E183" s="385">
        <v>0</v>
      </c>
      <c r="F183" s="385">
        <v>0</v>
      </c>
      <c r="G183" s="385">
        <v>18</v>
      </c>
      <c r="H183" s="385">
        <v>0</v>
      </c>
      <c r="I183" s="386">
        <v>0</v>
      </c>
      <c r="J183" s="386">
        <v>18</v>
      </c>
      <c r="K183" s="385">
        <v>11</v>
      </c>
      <c r="L183" s="385">
        <v>0</v>
      </c>
      <c r="M183" s="386">
        <v>11</v>
      </c>
      <c r="N183" s="387">
        <v>0</v>
      </c>
      <c r="O183" s="388">
        <v>0</v>
      </c>
      <c r="P183" s="385">
        <v>270</v>
      </c>
      <c r="Q183" s="385">
        <v>0</v>
      </c>
      <c r="R183" s="388">
        <v>270</v>
      </c>
      <c r="S183" s="387">
        <v>0</v>
      </c>
      <c r="T183" s="385">
        <v>0</v>
      </c>
      <c r="U183" s="385">
        <v>165</v>
      </c>
      <c r="V183" s="385">
        <v>0</v>
      </c>
      <c r="W183" s="388">
        <v>165</v>
      </c>
      <c r="X183" s="385">
        <v>0</v>
      </c>
      <c r="Y183" s="387">
        <v>0</v>
      </c>
      <c r="Z183" s="389">
        <v>0</v>
      </c>
      <c r="AA183" s="385">
        <v>3</v>
      </c>
      <c r="AB183" s="387">
        <v>45</v>
      </c>
      <c r="AC183" s="389">
        <v>30</v>
      </c>
      <c r="AD183" s="385">
        <v>0</v>
      </c>
      <c r="AE183" s="387">
        <v>0</v>
      </c>
      <c r="AF183" s="389">
        <v>0</v>
      </c>
      <c r="AG183" s="390">
        <v>0</v>
      </c>
      <c r="AH183" s="391">
        <v>0</v>
      </c>
      <c r="AI183" s="392">
        <v>0</v>
      </c>
      <c r="AJ183" s="390">
        <v>1</v>
      </c>
      <c r="AK183" s="391">
        <v>15</v>
      </c>
      <c r="AL183" s="392">
        <v>0</v>
      </c>
      <c r="AM183" s="385">
        <v>1</v>
      </c>
      <c r="AN183" s="387">
        <v>15</v>
      </c>
      <c r="AO183" s="392">
        <v>0</v>
      </c>
      <c r="AP183" s="392"/>
      <c r="AQ183" s="392"/>
      <c r="AR183" s="390">
        <f t="shared" si="37"/>
        <v>1</v>
      </c>
      <c r="AS183" s="391">
        <v>0</v>
      </c>
      <c r="AT183" s="385">
        <v>0</v>
      </c>
      <c r="AU183" s="392">
        <v>0</v>
      </c>
      <c r="AV183" s="387">
        <v>1</v>
      </c>
      <c r="AW183" s="387">
        <v>0</v>
      </c>
      <c r="AX183" s="390">
        <v>1</v>
      </c>
      <c r="AY183" s="390">
        <v>15</v>
      </c>
      <c r="AZ183" s="392">
        <v>0</v>
      </c>
      <c r="BA183" s="385">
        <v>1</v>
      </c>
      <c r="BB183" s="385">
        <v>15</v>
      </c>
      <c r="BC183" s="392">
        <v>0</v>
      </c>
      <c r="BD183" s="392"/>
      <c r="BE183" s="392"/>
      <c r="BF183" s="390">
        <v>0</v>
      </c>
      <c r="BG183" s="390">
        <v>0</v>
      </c>
      <c r="BH183" s="387">
        <v>0</v>
      </c>
      <c r="BI183" s="393"/>
      <c r="BJ183" s="393"/>
      <c r="BK183" s="393"/>
      <c r="BL183" s="393"/>
      <c r="BM183" s="393"/>
      <c r="BN183" s="393"/>
      <c r="BO183" s="394"/>
      <c r="BP183" s="377"/>
      <c r="BQ183" s="395">
        <f t="shared" si="38"/>
        <v>22042.799999999999</v>
      </c>
      <c r="BR183" s="395">
        <f t="shared" si="39"/>
        <v>13470.6</v>
      </c>
      <c r="BS183" s="395">
        <f t="shared" si="40"/>
        <v>0</v>
      </c>
      <c r="BT183" s="395">
        <f t="shared" si="41"/>
        <v>0</v>
      </c>
      <c r="BU183" s="395">
        <f t="shared" si="42"/>
        <v>0</v>
      </c>
      <c r="BV183" s="395">
        <f t="shared" si="43"/>
        <v>74.62</v>
      </c>
      <c r="BW183" s="395">
        <f t="shared" si="44"/>
        <v>0</v>
      </c>
      <c r="BX183" s="395">
        <f t="shared" si="45"/>
        <v>0</v>
      </c>
      <c r="BY183" s="395">
        <f t="shared" si="46"/>
        <v>282.75</v>
      </c>
      <c r="BZ183" s="395">
        <f t="shared" si="47"/>
        <v>0</v>
      </c>
      <c r="CA183" s="395">
        <f t="shared" si="48"/>
        <v>224.24999999999997</v>
      </c>
      <c r="CB183" s="395">
        <f t="shared" si="49"/>
        <v>0</v>
      </c>
      <c r="CC183" s="399">
        <f t="shared" si="50"/>
        <v>36095.020000000004</v>
      </c>
    </row>
    <row r="184" spans="1:81" ht="15" x14ac:dyDescent="0.25">
      <c r="A184" s="231">
        <v>3303431</v>
      </c>
      <c r="B184" s="231">
        <v>3431</v>
      </c>
      <c r="C184" s="231" t="s">
        <v>357</v>
      </c>
      <c r="D184" s="385">
        <v>0</v>
      </c>
      <c r="E184" s="385">
        <v>0</v>
      </c>
      <c r="F184" s="385">
        <v>0</v>
      </c>
      <c r="G184" s="385">
        <v>25</v>
      </c>
      <c r="H184" s="385">
        <v>0</v>
      </c>
      <c r="I184" s="386">
        <v>0</v>
      </c>
      <c r="J184" s="386">
        <v>25</v>
      </c>
      <c r="K184" s="385">
        <v>16</v>
      </c>
      <c r="L184" s="385">
        <v>0</v>
      </c>
      <c r="M184" s="386">
        <v>16</v>
      </c>
      <c r="N184" s="387">
        <v>0</v>
      </c>
      <c r="O184" s="388">
        <v>0</v>
      </c>
      <c r="P184" s="385">
        <v>369</v>
      </c>
      <c r="Q184" s="385">
        <v>0</v>
      </c>
      <c r="R184" s="388">
        <v>369</v>
      </c>
      <c r="S184" s="387">
        <v>0</v>
      </c>
      <c r="T184" s="385">
        <v>0</v>
      </c>
      <c r="U184" s="385">
        <v>234</v>
      </c>
      <c r="V184" s="385">
        <v>0</v>
      </c>
      <c r="W184" s="388">
        <v>234</v>
      </c>
      <c r="X184" s="385">
        <v>3</v>
      </c>
      <c r="Y184" s="387">
        <v>45</v>
      </c>
      <c r="Z184" s="389">
        <v>30</v>
      </c>
      <c r="AA184" s="385">
        <v>0</v>
      </c>
      <c r="AB184" s="387">
        <v>0</v>
      </c>
      <c r="AC184" s="389">
        <v>0</v>
      </c>
      <c r="AD184" s="385">
        <v>1</v>
      </c>
      <c r="AE184" s="387">
        <v>15</v>
      </c>
      <c r="AF184" s="389">
        <v>0</v>
      </c>
      <c r="AG184" s="390">
        <v>0</v>
      </c>
      <c r="AH184" s="391">
        <v>0</v>
      </c>
      <c r="AI184" s="392">
        <v>0</v>
      </c>
      <c r="AJ184" s="390">
        <v>2</v>
      </c>
      <c r="AK184" s="391">
        <v>30</v>
      </c>
      <c r="AL184" s="392">
        <v>0</v>
      </c>
      <c r="AM184" s="385">
        <v>2</v>
      </c>
      <c r="AN184" s="387">
        <v>30</v>
      </c>
      <c r="AO184" s="392">
        <v>0</v>
      </c>
      <c r="AP184" s="392"/>
      <c r="AQ184" s="392"/>
      <c r="AR184" s="390">
        <f t="shared" si="37"/>
        <v>2</v>
      </c>
      <c r="AS184" s="391">
        <v>0</v>
      </c>
      <c r="AT184" s="385">
        <v>0</v>
      </c>
      <c r="AU184" s="392">
        <v>0</v>
      </c>
      <c r="AV184" s="387">
        <v>1</v>
      </c>
      <c r="AW184" s="387">
        <v>0</v>
      </c>
      <c r="AX184" s="390">
        <v>1</v>
      </c>
      <c r="AY184" s="390">
        <v>15</v>
      </c>
      <c r="AZ184" s="392">
        <v>0</v>
      </c>
      <c r="BA184" s="385">
        <v>1</v>
      </c>
      <c r="BB184" s="385">
        <v>15</v>
      </c>
      <c r="BC184" s="392">
        <v>0</v>
      </c>
      <c r="BD184" s="392"/>
      <c r="BE184" s="392"/>
      <c r="BF184" s="390">
        <v>0</v>
      </c>
      <c r="BG184" s="390">
        <v>0</v>
      </c>
      <c r="BH184" s="387">
        <v>0</v>
      </c>
      <c r="BI184" s="393"/>
      <c r="BJ184" s="393"/>
      <c r="BK184" s="393"/>
      <c r="BL184" s="393"/>
      <c r="BM184" s="393"/>
      <c r="BN184" s="393"/>
      <c r="BO184" s="394"/>
      <c r="BP184" s="377"/>
      <c r="BQ184" s="395">
        <f t="shared" si="38"/>
        <v>30125.16</v>
      </c>
      <c r="BR184" s="395">
        <f t="shared" si="39"/>
        <v>19103.760000000002</v>
      </c>
      <c r="BS184" s="395">
        <f t="shared" si="40"/>
        <v>0</v>
      </c>
      <c r="BT184" s="395">
        <f t="shared" si="41"/>
        <v>0</v>
      </c>
      <c r="BU184" s="395">
        <f t="shared" si="42"/>
        <v>0</v>
      </c>
      <c r="BV184" s="395">
        <f t="shared" si="43"/>
        <v>74.62</v>
      </c>
      <c r="BW184" s="395">
        <f t="shared" si="44"/>
        <v>0</v>
      </c>
      <c r="BX184" s="395">
        <f t="shared" si="45"/>
        <v>594.75</v>
      </c>
      <c r="BY184" s="395">
        <f t="shared" si="46"/>
        <v>0</v>
      </c>
      <c r="BZ184" s="395">
        <f t="shared" si="47"/>
        <v>15.6</v>
      </c>
      <c r="CA184" s="395">
        <f t="shared" si="48"/>
        <v>448.49999999999994</v>
      </c>
      <c r="CB184" s="395">
        <f t="shared" si="49"/>
        <v>0</v>
      </c>
      <c r="CC184" s="399">
        <f t="shared" si="50"/>
        <v>50362.39</v>
      </c>
    </row>
    <row r="185" spans="1:81" ht="15" x14ac:dyDescent="0.25">
      <c r="A185" s="231">
        <v>3303432</v>
      </c>
      <c r="B185" s="231">
        <v>3432</v>
      </c>
      <c r="C185" s="231" t="s">
        <v>358</v>
      </c>
      <c r="D185" s="385">
        <v>0</v>
      </c>
      <c r="E185" s="385">
        <v>0</v>
      </c>
      <c r="F185" s="385">
        <v>0</v>
      </c>
      <c r="G185" s="385">
        <v>47</v>
      </c>
      <c r="H185" s="385">
        <v>0</v>
      </c>
      <c r="I185" s="386">
        <v>0</v>
      </c>
      <c r="J185" s="386">
        <v>47</v>
      </c>
      <c r="K185" s="385">
        <v>2</v>
      </c>
      <c r="L185" s="385">
        <v>0</v>
      </c>
      <c r="M185" s="386">
        <v>2</v>
      </c>
      <c r="N185" s="387">
        <v>0</v>
      </c>
      <c r="O185" s="388">
        <v>0</v>
      </c>
      <c r="P185" s="385">
        <v>691.3</v>
      </c>
      <c r="Q185" s="385">
        <v>0</v>
      </c>
      <c r="R185" s="388">
        <v>691.3</v>
      </c>
      <c r="S185" s="387">
        <v>0</v>
      </c>
      <c r="T185" s="385">
        <v>0</v>
      </c>
      <c r="U185" s="385">
        <v>30</v>
      </c>
      <c r="V185" s="385">
        <v>0</v>
      </c>
      <c r="W185" s="388">
        <v>30</v>
      </c>
      <c r="X185" s="385">
        <v>18</v>
      </c>
      <c r="Y185" s="387">
        <v>270</v>
      </c>
      <c r="Z185" s="389">
        <v>15</v>
      </c>
      <c r="AA185" s="385">
        <v>25</v>
      </c>
      <c r="AB185" s="387">
        <v>361.3</v>
      </c>
      <c r="AC185" s="389">
        <v>15</v>
      </c>
      <c r="AD185" s="385">
        <v>1</v>
      </c>
      <c r="AE185" s="387">
        <v>15</v>
      </c>
      <c r="AF185" s="389">
        <v>0</v>
      </c>
      <c r="AG185" s="390">
        <v>0</v>
      </c>
      <c r="AH185" s="391">
        <v>0</v>
      </c>
      <c r="AI185" s="392">
        <v>0</v>
      </c>
      <c r="AJ185" s="390">
        <v>11</v>
      </c>
      <c r="AK185" s="391">
        <v>165</v>
      </c>
      <c r="AL185" s="392">
        <v>15</v>
      </c>
      <c r="AM185" s="385">
        <v>11</v>
      </c>
      <c r="AN185" s="387">
        <v>165</v>
      </c>
      <c r="AO185" s="392">
        <v>15</v>
      </c>
      <c r="AP185" s="392"/>
      <c r="AQ185" s="392"/>
      <c r="AR185" s="390">
        <f t="shared" si="37"/>
        <v>11</v>
      </c>
      <c r="AS185" s="391">
        <v>0</v>
      </c>
      <c r="AT185" s="385">
        <v>0</v>
      </c>
      <c r="AU185" s="392">
        <v>0</v>
      </c>
      <c r="AV185" s="387">
        <v>3</v>
      </c>
      <c r="AW185" s="387">
        <v>1</v>
      </c>
      <c r="AX185" s="390">
        <v>4</v>
      </c>
      <c r="AY185" s="390">
        <v>60</v>
      </c>
      <c r="AZ185" s="392">
        <v>15</v>
      </c>
      <c r="BA185" s="385">
        <v>4</v>
      </c>
      <c r="BB185" s="385">
        <v>60</v>
      </c>
      <c r="BC185" s="392">
        <v>15</v>
      </c>
      <c r="BD185" s="392"/>
      <c r="BE185" s="392"/>
      <c r="BF185" s="390">
        <v>0</v>
      </c>
      <c r="BG185" s="390">
        <v>0</v>
      </c>
      <c r="BH185" s="387">
        <v>0</v>
      </c>
      <c r="BI185" s="393"/>
      <c r="BJ185" s="393"/>
      <c r="BK185" s="393"/>
      <c r="BL185" s="393"/>
      <c r="BM185" s="393"/>
      <c r="BN185" s="393"/>
      <c r="BO185" s="394"/>
      <c r="BP185" s="377"/>
      <c r="BQ185" s="395">
        <f t="shared" si="38"/>
        <v>56437.731999999996</v>
      </c>
      <c r="BR185" s="395">
        <f t="shared" si="39"/>
        <v>2449.2000000000003</v>
      </c>
      <c r="BS185" s="395">
        <f t="shared" si="40"/>
        <v>0</v>
      </c>
      <c r="BT185" s="395">
        <f t="shared" si="41"/>
        <v>0</v>
      </c>
      <c r="BU185" s="395">
        <f t="shared" si="42"/>
        <v>0</v>
      </c>
      <c r="BV185" s="395">
        <f t="shared" si="43"/>
        <v>223.86</v>
      </c>
      <c r="BW185" s="395">
        <f t="shared" si="44"/>
        <v>186.42</v>
      </c>
      <c r="BX185" s="395">
        <f t="shared" si="45"/>
        <v>2260.0499999999997</v>
      </c>
      <c r="BY185" s="395">
        <f t="shared" si="46"/>
        <v>1418.6510000000001</v>
      </c>
      <c r="BZ185" s="395">
        <f t="shared" si="47"/>
        <v>15.6</v>
      </c>
      <c r="CA185" s="395">
        <f t="shared" si="48"/>
        <v>2466.75</v>
      </c>
      <c r="CB185" s="395">
        <f t="shared" si="49"/>
        <v>0</v>
      </c>
      <c r="CC185" s="399">
        <f t="shared" si="50"/>
        <v>65458.262999999992</v>
      </c>
    </row>
    <row r="186" spans="1:81" ht="15" x14ac:dyDescent="0.25">
      <c r="A186" s="231">
        <v>3303433</v>
      </c>
      <c r="B186" s="231">
        <v>3433</v>
      </c>
      <c r="C186" s="231" t="s">
        <v>359</v>
      </c>
      <c r="D186" s="385">
        <v>0</v>
      </c>
      <c r="E186" s="385">
        <v>0</v>
      </c>
      <c r="F186" s="385">
        <v>0</v>
      </c>
      <c r="G186" s="385">
        <v>18</v>
      </c>
      <c r="H186" s="385">
        <v>0</v>
      </c>
      <c r="I186" s="386">
        <v>0</v>
      </c>
      <c r="J186" s="386">
        <v>18</v>
      </c>
      <c r="K186" s="385">
        <v>0</v>
      </c>
      <c r="L186" s="385">
        <v>0</v>
      </c>
      <c r="M186" s="386">
        <v>0</v>
      </c>
      <c r="N186" s="387">
        <v>0</v>
      </c>
      <c r="O186" s="388">
        <v>0</v>
      </c>
      <c r="P186" s="385">
        <v>270</v>
      </c>
      <c r="Q186" s="385">
        <v>0</v>
      </c>
      <c r="R186" s="388">
        <v>270</v>
      </c>
      <c r="S186" s="387">
        <v>0</v>
      </c>
      <c r="T186" s="385">
        <v>0</v>
      </c>
      <c r="U186" s="385">
        <v>0</v>
      </c>
      <c r="V186" s="385">
        <v>0</v>
      </c>
      <c r="W186" s="388">
        <v>0</v>
      </c>
      <c r="X186" s="385">
        <v>8</v>
      </c>
      <c r="Y186" s="387">
        <v>120</v>
      </c>
      <c r="Z186" s="389">
        <v>0</v>
      </c>
      <c r="AA186" s="385">
        <v>2</v>
      </c>
      <c r="AB186" s="387">
        <v>30</v>
      </c>
      <c r="AC186" s="389">
        <v>0</v>
      </c>
      <c r="AD186" s="385">
        <v>3</v>
      </c>
      <c r="AE186" s="387">
        <v>45</v>
      </c>
      <c r="AF186" s="389">
        <v>0</v>
      </c>
      <c r="AG186" s="390">
        <v>0</v>
      </c>
      <c r="AH186" s="391">
        <v>0</v>
      </c>
      <c r="AI186" s="392">
        <v>0</v>
      </c>
      <c r="AJ186" s="390">
        <v>10</v>
      </c>
      <c r="AK186" s="391">
        <v>150</v>
      </c>
      <c r="AL186" s="392">
        <v>0</v>
      </c>
      <c r="AM186" s="385">
        <v>10</v>
      </c>
      <c r="AN186" s="387">
        <v>150</v>
      </c>
      <c r="AO186" s="392">
        <v>0</v>
      </c>
      <c r="AP186" s="392"/>
      <c r="AQ186" s="392"/>
      <c r="AR186" s="390">
        <f t="shared" si="37"/>
        <v>10</v>
      </c>
      <c r="AS186" s="391">
        <v>0</v>
      </c>
      <c r="AT186" s="385">
        <v>0</v>
      </c>
      <c r="AU186" s="392">
        <v>0</v>
      </c>
      <c r="AV186" s="387">
        <v>10</v>
      </c>
      <c r="AW186" s="387">
        <v>0</v>
      </c>
      <c r="AX186" s="390">
        <v>10</v>
      </c>
      <c r="AY186" s="390">
        <v>150</v>
      </c>
      <c r="AZ186" s="392">
        <v>0</v>
      </c>
      <c r="BA186" s="385">
        <v>10</v>
      </c>
      <c r="BB186" s="385">
        <v>150</v>
      </c>
      <c r="BC186" s="392">
        <v>0</v>
      </c>
      <c r="BD186" s="392"/>
      <c r="BE186" s="392"/>
      <c r="BF186" s="390">
        <v>0</v>
      </c>
      <c r="BG186" s="390">
        <v>0</v>
      </c>
      <c r="BH186" s="387">
        <v>0</v>
      </c>
      <c r="BI186" s="393"/>
      <c r="BJ186" s="393"/>
      <c r="BK186" s="393"/>
      <c r="BL186" s="393"/>
      <c r="BM186" s="393"/>
      <c r="BN186" s="393"/>
      <c r="BO186" s="394"/>
      <c r="BP186" s="377"/>
      <c r="BQ186" s="395">
        <f t="shared" si="38"/>
        <v>22042.799999999999</v>
      </c>
      <c r="BR186" s="395">
        <f t="shared" si="39"/>
        <v>0</v>
      </c>
      <c r="BS186" s="395">
        <f t="shared" si="40"/>
        <v>0</v>
      </c>
      <c r="BT186" s="395">
        <f t="shared" si="41"/>
        <v>0</v>
      </c>
      <c r="BU186" s="395">
        <f t="shared" si="42"/>
        <v>0</v>
      </c>
      <c r="BV186" s="395">
        <f t="shared" si="43"/>
        <v>746.2</v>
      </c>
      <c r="BW186" s="395">
        <f t="shared" si="44"/>
        <v>0</v>
      </c>
      <c r="BX186" s="395">
        <f t="shared" si="45"/>
        <v>951.6</v>
      </c>
      <c r="BY186" s="395">
        <f t="shared" si="46"/>
        <v>113.1</v>
      </c>
      <c r="BZ186" s="395">
        <f t="shared" si="47"/>
        <v>46.800000000000004</v>
      </c>
      <c r="CA186" s="395">
        <f t="shared" si="48"/>
        <v>2242.5</v>
      </c>
      <c r="CB186" s="395">
        <f t="shared" si="49"/>
        <v>0</v>
      </c>
      <c r="CC186" s="399">
        <f t="shared" si="50"/>
        <v>26142.999999999996</v>
      </c>
    </row>
    <row r="187" spans="1:81" ht="15" x14ac:dyDescent="0.25">
      <c r="A187" s="231">
        <v>3304001</v>
      </c>
      <c r="B187" s="231">
        <v>4001</v>
      </c>
      <c r="C187" s="231" t="s">
        <v>360</v>
      </c>
      <c r="D187" s="385">
        <v>0</v>
      </c>
      <c r="E187" s="385">
        <v>0</v>
      </c>
      <c r="F187" s="385">
        <v>0</v>
      </c>
      <c r="G187" s="385">
        <v>13</v>
      </c>
      <c r="H187" s="385">
        <v>0</v>
      </c>
      <c r="I187" s="386">
        <v>0</v>
      </c>
      <c r="J187" s="386">
        <v>13</v>
      </c>
      <c r="K187" s="385">
        <v>1</v>
      </c>
      <c r="L187" s="385">
        <v>0</v>
      </c>
      <c r="M187" s="386">
        <v>1</v>
      </c>
      <c r="N187" s="387">
        <v>0</v>
      </c>
      <c r="O187" s="388">
        <v>0</v>
      </c>
      <c r="P187" s="385">
        <v>195</v>
      </c>
      <c r="Q187" s="385">
        <v>0</v>
      </c>
      <c r="R187" s="388">
        <v>195</v>
      </c>
      <c r="S187" s="387">
        <v>0</v>
      </c>
      <c r="T187" s="385">
        <v>0</v>
      </c>
      <c r="U187" s="385">
        <v>15</v>
      </c>
      <c r="V187" s="385">
        <v>0</v>
      </c>
      <c r="W187" s="388">
        <v>15</v>
      </c>
      <c r="X187" s="385">
        <v>9</v>
      </c>
      <c r="Y187" s="387">
        <v>135</v>
      </c>
      <c r="Z187" s="389">
        <v>0</v>
      </c>
      <c r="AA187" s="385">
        <v>0</v>
      </c>
      <c r="AB187" s="387">
        <v>0</v>
      </c>
      <c r="AC187" s="389">
        <v>0</v>
      </c>
      <c r="AD187" s="385">
        <v>0</v>
      </c>
      <c r="AE187" s="387">
        <v>0</v>
      </c>
      <c r="AF187" s="389">
        <v>0</v>
      </c>
      <c r="AG187" s="390">
        <v>0</v>
      </c>
      <c r="AH187" s="391">
        <v>0</v>
      </c>
      <c r="AI187" s="392">
        <v>0</v>
      </c>
      <c r="AJ187" s="390">
        <v>4</v>
      </c>
      <c r="AK187" s="391">
        <v>60</v>
      </c>
      <c r="AL187" s="392">
        <v>0</v>
      </c>
      <c r="AM187" s="385">
        <v>4</v>
      </c>
      <c r="AN187" s="387">
        <v>60</v>
      </c>
      <c r="AO187" s="392">
        <v>0</v>
      </c>
      <c r="AP187" s="392"/>
      <c r="AQ187" s="392"/>
      <c r="AR187" s="390">
        <f t="shared" si="37"/>
        <v>4</v>
      </c>
      <c r="AS187" s="391">
        <v>0</v>
      </c>
      <c r="AT187" s="385">
        <v>0</v>
      </c>
      <c r="AU187" s="392">
        <v>0</v>
      </c>
      <c r="AV187" s="387">
        <v>4</v>
      </c>
      <c r="AW187" s="387">
        <v>0</v>
      </c>
      <c r="AX187" s="390">
        <v>4</v>
      </c>
      <c r="AY187" s="390">
        <v>60</v>
      </c>
      <c r="AZ187" s="392">
        <v>0</v>
      </c>
      <c r="BA187" s="385">
        <v>4</v>
      </c>
      <c r="BB187" s="385">
        <v>60</v>
      </c>
      <c r="BC187" s="392">
        <v>0</v>
      </c>
      <c r="BD187" s="392"/>
      <c r="BE187" s="392"/>
      <c r="BF187" s="390">
        <v>0</v>
      </c>
      <c r="BG187" s="390">
        <v>0</v>
      </c>
      <c r="BH187" s="387">
        <v>0</v>
      </c>
      <c r="BI187" s="393"/>
      <c r="BJ187" s="393"/>
      <c r="BK187" s="393"/>
      <c r="BL187" s="393"/>
      <c r="BM187" s="393"/>
      <c r="BN187" s="393"/>
      <c r="BO187" s="394"/>
      <c r="BP187" s="377"/>
      <c r="BQ187" s="395">
        <f t="shared" si="38"/>
        <v>15919.800000000001</v>
      </c>
      <c r="BR187" s="395">
        <f t="shared" si="39"/>
        <v>1224.6000000000001</v>
      </c>
      <c r="BS187" s="395">
        <f t="shared" si="40"/>
        <v>0</v>
      </c>
      <c r="BT187" s="395">
        <f t="shared" si="41"/>
        <v>0</v>
      </c>
      <c r="BU187" s="395">
        <f t="shared" si="42"/>
        <v>0</v>
      </c>
      <c r="BV187" s="395">
        <f t="shared" si="43"/>
        <v>298.48</v>
      </c>
      <c r="BW187" s="395">
        <f t="shared" si="44"/>
        <v>0</v>
      </c>
      <c r="BX187" s="395">
        <f t="shared" si="45"/>
        <v>1070.55</v>
      </c>
      <c r="BY187" s="395">
        <f t="shared" si="46"/>
        <v>0</v>
      </c>
      <c r="BZ187" s="395">
        <f t="shared" si="47"/>
        <v>0</v>
      </c>
      <c r="CA187" s="395">
        <f t="shared" si="48"/>
        <v>896.99999999999989</v>
      </c>
      <c r="CB187" s="395">
        <f t="shared" si="49"/>
        <v>0</v>
      </c>
      <c r="CC187" s="399">
        <f t="shared" si="50"/>
        <v>19410.43</v>
      </c>
    </row>
    <row r="188" spans="1:81" ht="15" x14ac:dyDescent="0.25">
      <c r="A188" s="231">
        <v>3304019</v>
      </c>
      <c r="B188" s="231">
        <v>4019</v>
      </c>
      <c r="C188" s="231" t="s">
        <v>361</v>
      </c>
      <c r="D188" s="385">
        <v>0</v>
      </c>
      <c r="E188" s="385">
        <v>0</v>
      </c>
      <c r="F188" s="385">
        <v>0</v>
      </c>
      <c r="G188" s="385">
        <v>47</v>
      </c>
      <c r="H188" s="385">
        <v>0</v>
      </c>
      <c r="I188" s="386">
        <v>0</v>
      </c>
      <c r="J188" s="386">
        <v>47</v>
      </c>
      <c r="K188" s="385">
        <v>3</v>
      </c>
      <c r="L188" s="385">
        <v>0</v>
      </c>
      <c r="M188" s="386">
        <v>3</v>
      </c>
      <c r="N188" s="387">
        <v>0</v>
      </c>
      <c r="O188" s="388">
        <v>0</v>
      </c>
      <c r="P188" s="385">
        <v>705</v>
      </c>
      <c r="Q188" s="385">
        <v>0</v>
      </c>
      <c r="R188" s="388">
        <v>705</v>
      </c>
      <c r="S188" s="387">
        <v>0</v>
      </c>
      <c r="T188" s="385">
        <v>0</v>
      </c>
      <c r="U188" s="385">
        <v>45</v>
      </c>
      <c r="V188" s="385">
        <v>0</v>
      </c>
      <c r="W188" s="388">
        <v>45</v>
      </c>
      <c r="X188" s="385">
        <v>0</v>
      </c>
      <c r="Y188" s="387">
        <v>0</v>
      </c>
      <c r="Z188" s="389">
        <v>0</v>
      </c>
      <c r="AA188" s="385">
        <v>3</v>
      </c>
      <c r="AB188" s="387">
        <v>45</v>
      </c>
      <c r="AC188" s="389">
        <v>0</v>
      </c>
      <c r="AD188" s="385">
        <v>33</v>
      </c>
      <c r="AE188" s="387">
        <v>495</v>
      </c>
      <c r="AF188" s="389">
        <v>30</v>
      </c>
      <c r="AG188" s="390">
        <v>0</v>
      </c>
      <c r="AH188" s="391">
        <v>0</v>
      </c>
      <c r="AI188" s="392">
        <v>0</v>
      </c>
      <c r="AJ188" s="390">
        <v>2</v>
      </c>
      <c r="AK188" s="391">
        <v>30</v>
      </c>
      <c r="AL188" s="392">
        <v>0</v>
      </c>
      <c r="AM188" s="385">
        <v>2</v>
      </c>
      <c r="AN188" s="387">
        <v>30</v>
      </c>
      <c r="AO188" s="392">
        <v>0</v>
      </c>
      <c r="AP188" s="392"/>
      <c r="AQ188" s="392"/>
      <c r="AR188" s="390">
        <f t="shared" si="37"/>
        <v>2</v>
      </c>
      <c r="AS188" s="391">
        <v>0</v>
      </c>
      <c r="AT188" s="385">
        <v>0</v>
      </c>
      <c r="AU188" s="392">
        <v>0</v>
      </c>
      <c r="AV188" s="387">
        <v>2</v>
      </c>
      <c r="AW188" s="387">
        <v>0</v>
      </c>
      <c r="AX188" s="390">
        <v>2</v>
      </c>
      <c r="AY188" s="390">
        <v>30</v>
      </c>
      <c r="AZ188" s="392">
        <v>0</v>
      </c>
      <c r="BA188" s="385">
        <v>2</v>
      </c>
      <c r="BB188" s="385">
        <v>30</v>
      </c>
      <c r="BC188" s="392">
        <v>0</v>
      </c>
      <c r="BD188" s="392"/>
      <c r="BE188" s="392"/>
      <c r="BF188" s="390">
        <v>0</v>
      </c>
      <c r="BG188" s="390">
        <v>0</v>
      </c>
      <c r="BH188" s="387">
        <v>0</v>
      </c>
      <c r="BI188" s="393"/>
      <c r="BJ188" s="393"/>
      <c r="BK188" s="393"/>
      <c r="BL188" s="393"/>
      <c r="BM188" s="393"/>
      <c r="BN188" s="393"/>
      <c r="BO188" s="394"/>
      <c r="BP188" s="377"/>
      <c r="BQ188" s="395">
        <f t="shared" si="38"/>
        <v>57556.200000000004</v>
      </c>
      <c r="BR188" s="395">
        <f t="shared" si="39"/>
        <v>3673.8</v>
      </c>
      <c r="BS188" s="395">
        <f t="shared" si="40"/>
        <v>0</v>
      </c>
      <c r="BT188" s="395">
        <f t="shared" si="41"/>
        <v>0</v>
      </c>
      <c r="BU188" s="395">
        <f t="shared" si="42"/>
        <v>0</v>
      </c>
      <c r="BV188" s="395">
        <f t="shared" si="43"/>
        <v>149.24</v>
      </c>
      <c r="BW188" s="395">
        <f t="shared" si="44"/>
        <v>0</v>
      </c>
      <c r="BX188" s="395">
        <f t="shared" si="45"/>
        <v>0</v>
      </c>
      <c r="BY188" s="395">
        <f t="shared" si="46"/>
        <v>169.64999999999998</v>
      </c>
      <c r="BZ188" s="395">
        <f t="shared" si="47"/>
        <v>546</v>
      </c>
      <c r="CA188" s="395">
        <f t="shared" si="48"/>
        <v>448.49999999999994</v>
      </c>
      <c r="CB188" s="395">
        <f t="shared" si="49"/>
        <v>0</v>
      </c>
      <c r="CC188" s="399">
        <f t="shared" si="50"/>
        <v>62543.390000000007</v>
      </c>
    </row>
    <row r="189" spans="1:81" ht="15" x14ac:dyDescent="0.25">
      <c r="A189" s="231">
        <v>3304038</v>
      </c>
      <c r="B189" s="231">
        <v>4038</v>
      </c>
      <c r="C189" s="231" t="s">
        <v>362</v>
      </c>
      <c r="D189" s="385">
        <v>0</v>
      </c>
      <c r="E189" s="385">
        <v>0</v>
      </c>
      <c r="F189" s="385">
        <v>0</v>
      </c>
      <c r="G189" s="385">
        <v>84</v>
      </c>
      <c r="H189" s="385">
        <v>0</v>
      </c>
      <c r="I189" s="386">
        <v>0</v>
      </c>
      <c r="J189" s="386">
        <v>84</v>
      </c>
      <c r="K189" s="385">
        <v>10</v>
      </c>
      <c r="L189" s="385">
        <v>0</v>
      </c>
      <c r="M189" s="386">
        <v>10</v>
      </c>
      <c r="N189" s="387">
        <v>0</v>
      </c>
      <c r="O189" s="388">
        <v>0</v>
      </c>
      <c r="P189" s="385">
        <v>1260</v>
      </c>
      <c r="Q189" s="385">
        <v>0</v>
      </c>
      <c r="R189" s="388">
        <v>1260</v>
      </c>
      <c r="S189" s="387">
        <v>0</v>
      </c>
      <c r="T189" s="385">
        <v>0</v>
      </c>
      <c r="U189" s="385">
        <v>150</v>
      </c>
      <c r="V189" s="385">
        <v>0</v>
      </c>
      <c r="W189" s="388">
        <v>150</v>
      </c>
      <c r="X189" s="385">
        <v>6</v>
      </c>
      <c r="Y189" s="387">
        <v>90</v>
      </c>
      <c r="Z189" s="389">
        <v>0</v>
      </c>
      <c r="AA189" s="385">
        <v>25</v>
      </c>
      <c r="AB189" s="387">
        <v>375</v>
      </c>
      <c r="AC189" s="389">
        <v>60</v>
      </c>
      <c r="AD189" s="385">
        <v>46</v>
      </c>
      <c r="AE189" s="387">
        <v>690</v>
      </c>
      <c r="AF189" s="389">
        <v>75</v>
      </c>
      <c r="AG189" s="390">
        <v>0</v>
      </c>
      <c r="AH189" s="391">
        <v>0</v>
      </c>
      <c r="AI189" s="392">
        <v>0</v>
      </c>
      <c r="AJ189" s="390">
        <v>0</v>
      </c>
      <c r="AK189" s="391">
        <v>0</v>
      </c>
      <c r="AL189" s="392">
        <v>0</v>
      </c>
      <c r="AM189" s="385">
        <v>0</v>
      </c>
      <c r="AN189" s="387">
        <v>0</v>
      </c>
      <c r="AO189" s="392">
        <v>0</v>
      </c>
      <c r="AP189" s="392"/>
      <c r="AQ189" s="392"/>
      <c r="AR189" s="390">
        <f t="shared" si="37"/>
        <v>0</v>
      </c>
      <c r="AS189" s="391">
        <v>0</v>
      </c>
      <c r="AT189" s="385">
        <v>0</v>
      </c>
      <c r="AU189" s="392">
        <v>0</v>
      </c>
      <c r="AV189" s="387">
        <v>0</v>
      </c>
      <c r="AW189" s="387">
        <v>0</v>
      </c>
      <c r="AX189" s="390">
        <v>0</v>
      </c>
      <c r="AY189" s="390">
        <v>0</v>
      </c>
      <c r="AZ189" s="392">
        <v>0</v>
      </c>
      <c r="BA189" s="385">
        <v>0</v>
      </c>
      <c r="BB189" s="385">
        <v>0</v>
      </c>
      <c r="BC189" s="392">
        <v>0</v>
      </c>
      <c r="BD189" s="392"/>
      <c r="BE189" s="392"/>
      <c r="BF189" s="390">
        <v>0</v>
      </c>
      <c r="BG189" s="390">
        <v>0</v>
      </c>
      <c r="BH189" s="387">
        <v>0</v>
      </c>
      <c r="BI189" s="393"/>
      <c r="BJ189" s="393"/>
      <c r="BK189" s="393"/>
      <c r="BL189" s="393"/>
      <c r="BM189" s="393"/>
      <c r="BN189" s="393"/>
      <c r="BO189" s="394"/>
      <c r="BP189" s="377"/>
      <c r="BQ189" s="395">
        <f t="shared" si="38"/>
        <v>102866.40000000001</v>
      </c>
      <c r="BR189" s="395">
        <f t="shared" si="39"/>
        <v>12246</v>
      </c>
      <c r="BS189" s="395">
        <f t="shared" si="40"/>
        <v>0</v>
      </c>
      <c r="BT189" s="395">
        <f t="shared" si="41"/>
        <v>0</v>
      </c>
      <c r="BU189" s="395">
        <f t="shared" si="42"/>
        <v>0</v>
      </c>
      <c r="BV189" s="395">
        <f t="shared" si="43"/>
        <v>0</v>
      </c>
      <c r="BW189" s="395">
        <f t="shared" si="44"/>
        <v>0</v>
      </c>
      <c r="BX189" s="395">
        <f t="shared" si="45"/>
        <v>713.69999999999993</v>
      </c>
      <c r="BY189" s="395">
        <f t="shared" si="46"/>
        <v>1639.9499999999998</v>
      </c>
      <c r="BZ189" s="395">
        <f t="shared" si="47"/>
        <v>795.6</v>
      </c>
      <c r="CA189" s="395">
        <f t="shared" si="48"/>
        <v>0</v>
      </c>
      <c r="CB189" s="395">
        <f t="shared" si="49"/>
        <v>0</v>
      </c>
      <c r="CC189" s="399">
        <f t="shared" si="50"/>
        <v>118261.65000000001</v>
      </c>
    </row>
    <row r="190" spans="1:81" ht="15" x14ac:dyDescent="0.25">
      <c r="A190" s="231">
        <v>3305201</v>
      </c>
      <c r="B190" s="231">
        <v>5201</v>
      </c>
      <c r="C190" s="231" t="s">
        <v>363</v>
      </c>
      <c r="D190" s="385">
        <v>0</v>
      </c>
      <c r="E190" s="385">
        <v>0</v>
      </c>
      <c r="F190" s="385">
        <v>0</v>
      </c>
      <c r="G190" s="385">
        <v>24</v>
      </c>
      <c r="H190" s="385">
        <v>0</v>
      </c>
      <c r="I190" s="386">
        <v>0</v>
      </c>
      <c r="J190" s="386">
        <v>24</v>
      </c>
      <c r="K190" s="385">
        <v>0</v>
      </c>
      <c r="L190" s="385">
        <v>0</v>
      </c>
      <c r="M190" s="386">
        <v>0</v>
      </c>
      <c r="N190" s="387">
        <v>0</v>
      </c>
      <c r="O190" s="388">
        <v>0</v>
      </c>
      <c r="P190" s="385">
        <v>360</v>
      </c>
      <c r="Q190" s="385">
        <v>0</v>
      </c>
      <c r="R190" s="388">
        <v>360</v>
      </c>
      <c r="S190" s="387">
        <v>0</v>
      </c>
      <c r="T190" s="385">
        <v>0</v>
      </c>
      <c r="U190" s="385">
        <v>0</v>
      </c>
      <c r="V190" s="385">
        <v>0</v>
      </c>
      <c r="W190" s="388">
        <v>0</v>
      </c>
      <c r="X190" s="385">
        <v>0</v>
      </c>
      <c r="Y190" s="387">
        <v>0</v>
      </c>
      <c r="Z190" s="389">
        <v>0</v>
      </c>
      <c r="AA190" s="385">
        <v>0</v>
      </c>
      <c r="AB190" s="387">
        <v>0</v>
      </c>
      <c r="AC190" s="389">
        <v>0</v>
      </c>
      <c r="AD190" s="385">
        <v>0</v>
      </c>
      <c r="AE190" s="387">
        <v>0</v>
      </c>
      <c r="AF190" s="389">
        <v>0</v>
      </c>
      <c r="AG190" s="390">
        <v>0</v>
      </c>
      <c r="AH190" s="391">
        <v>0</v>
      </c>
      <c r="AI190" s="392">
        <v>0</v>
      </c>
      <c r="AJ190" s="390">
        <v>0</v>
      </c>
      <c r="AK190" s="391">
        <v>0</v>
      </c>
      <c r="AL190" s="392">
        <v>0</v>
      </c>
      <c r="AM190" s="385">
        <v>0</v>
      </c>
      <c r="AN190" s="387">
        <v>0</v>
      </c>
      <c r="AO190" s="392">
        <v>0</v>
      </c>
      <c r="AP190" s="392"/>
      <c r="AQ190" s="392"/>
      <c r="AR190" s="390">
        <f t="shared" si="37"/>
        <v>0</v>
      </c>
      <c r="AS190" s="391">
        <v>0</v>
      </c>
      <c r="AT190" s="385">
        <v>0</v>
      </c>
      <c r="AU190" s="392">
        <v>0</v>
      </c>
      <c r="AV190" s="387">
        <v>0</v>
      </c>
      <c r="AW190" s="387">
        <v>0</v>
      </c>
      <c r="AX190" s="390">
        <v>0</v>
      </c>
      <c r="AY190" s="390">
        <v>0</v>
      </c>
      <c r="AZ190" s="392">
        <v>0</v>
      </c>
      <c r="BA190" s="385">
        <v>0</v>
      </c>
      <c r="BB190" s="385">
        <v>0</v>
      </c>
      <c r="BC190" s="392">
        <v>0</v>
      </c>
      <c r="BD190" s="392"/>
      <c r="BE190" s="392"/>
      <c r="BF190" s="390">
        <v>0</v>
      </c>
      <c r="BG190" s="390">
        <v>0</v>
      </c>
      <c r="BH190" s="387">
        <v>0</v>
      </c>
      <c r="BI190" s="393"/>
      <c r="BJ190" s="393"/>
      <c r="BK190" s="393"/>
      <c r="BL190" s="393"/>
      <c r="BM190" s="393"/>
      <c r="BN190" s="393"/>
      <c r="BO190" s="394"/>
      <c r="BP190" s="377"/>
      <c r="BQ190" s="395">
        <f t="shared" si="38"/>
        <v>29390.400000000001</v>
      </c>
      <c r="BR190" s="395">
        <f t="shared" si="39"/>
        <v>0</v>
      </c>
      <c r="BS190" s="395">
        <f t="shared" si="40"/>
        <v>0</v>
      </c>
      <c r="BT190" s="395">
        <f t="shared" si="41"/>
        <v>0</v>
      </c>
      <c r="BU190" s="395">
        <f t="shared" si="42"/>
        <v>0</v>
      </c>
      <c r="BV190" s="395">
        <f t="shared" si="43"/>
        <v>0</v>
      </c>
      <c r="BW190" s="395">
        <f t="shared" si="44"/>
        <v>0</v>
      </c>
      <c r="BX190" s="395">
        <f t="shared" si="45"/>
        <v>0</v>
      </c>
      <c r="BY190" s="395">
        <f t="shared" si="46"/>
        <v>0</v>
      </c>
      <c r="BZ190" s="395">
        <f t="shared" si="47"/>
        <v>0</v>
      </c>
      <c r="CA190" s="395">
        <f t="shared" si="48"/>
        <v>0</v>
      </c>
      <c r="CB190" s="395">
        <f t="shared" si="49"/>
        <v>0</v>
      </c>
      <c r="CC190" s="399">
        <f t="shared" si="50"/>
        <v>29390.400000000001</v>
      </c>
    </row>
    <row r="191" spans="1:81" ht="15" x14ac:dyDescent="0.25">
      <c r="A191" s="231">
        <v>3305203</v>
      </c>
      <c r="B191" s="231">
        <v>5203</v>
      </c>
      <c r="C191" s="231" t="s">
        <v>364</v>
      </c>
      <c r="D191" s="385">
        <v>0</v>
      </c>
      <c r="E191" s="385">
        <v>0</v>
      </c>
      <c r="F191" s="385">
        <v>0</v>
      </c>
      <c r="G191" s="385">
        <v>52</v>
      </c>
      <c r="H191" s="385">
        <v>0</v>
      </c>
      <c r="I191" s="386">
        <v>0</v>
      </c>
      <c r="J191" s="386">
        <v>52</v>
      </c>
      <c r="K191" s="385">
        <v>44</v>
      </c>
      <c r="L191" s="385">
        <v>0</v>
      </c>
      <c r="M191" s="386">
        <v>44</v>
      </c>
      <c r="N191" s="387">
        <v>0</v>
      </c>
      <c r="O191" s="388">
        <v>0</v>
      </c>
      <c r="P191" s="385">
        <v>780</v>
      </c>
      <c r="Q191" s="385">
        <v>0</v>
      </c>
      <c r="R191" s="388">
        <v>780</v>
      </c>
      <c r="S191" s="387">
        <v>0</v>
      </c>
      <c r="T191" s="385">
        <v>0</v>
      </c>
      <c r="U191" s="385">
        <v>660</v>
      </c>
      <c r="V191" s="385">
        <v>0</v>
      </c>
      <c r="W191" s="388">
        <v>660</v>
      </c>
      <c r="X191" s="385">
        <v>4</v>
      </c>
      <c r="Y191" s="387">
        <v>60</v>
      </c>
      <c r="Z191" s="389">
        <v>60</v>
      </c>
      <c r="AA191" s="385">
        <v>1</v>
      </c>
      <c r="AB191" s="387">
        <v>15</v>
      </c>
      <c r="AC191" s="389">
        <v>0</v>
      </c>
      <c r="AD191" s="385">
        <v>1</v>
      </c>
      <c r="AE191" s="387">
        <v>15</v>
      </c>
      <c r="AF191" s="389">
        <v>0</v>
      </c>
      <c r="AG191" s="390">
        <v>0</v>
      </c>
      <c r="AH191" s="391">
        <v>0</v>
      </c>
      <c r="AI191" s="392">
        <v>0</v>
      </c>
      <c r="AJ191" s="390">
        <v>5</v>
      </c>
      <c r="AK191" s="391">
        <v>75</v>
      </c>
      <c r="AL191" s="392">
        <v>15</v>
      </c>
      <c r="AM191" s="385">
        <v>5</v>
      </c>
      <c r="AN191" s="387">
        <v>75</v>
      </c>
      <c r="AO191" s="392">
        <v>15</v>
      </c>
      <c r="AP191" s="392"/>
      <c r="AQ191" s="392"/>
      <c r="AR191" s="390">
        <f t="shared" si="37"/>
        <v>5</v>
      </c>
      <c r="AS191" s="391">
        <v>0</v>
      </c>
      <c r="AT191" s="385">
        <v>0</v>
      </c>
      <c r="AU191" s="392">
        <v>0</v>
      </c>
      <c r="AV191" s="387">
        <v>4</v>
      </c>
      <c r="AW191" s="387">
        <v>0</v>
      </c>
      <c r="AX191" s="390">
        <v>4</v>
      </c>
      <c r="AY191" s="390">
        <v>60</v>
      </c>
      <c r="AZ191" s="392">
        <v>0</v>
      </c>
      <c r="BA191" s="385">
        <v>4</v>
      </c>
      <c r="BB191" s="385">
        <v>60</v>
      </c>
      <c r="BC191" s="392">
        <v>0</v>
      </c>
      <c r="BD191" s="392"/>
      <c r="BE191" s="392"/>
      <c r="BF191" s="390">
        <v>0</v>
      </c>
      <c r="BG191" s="390">
        <v>0</v>
      </c>
      <c r="BH191" s="387">
        <v>0</v>
      </c>
      <c r="BI191" s="393"/>
      <c r="BJ191" s="393"/>
      <c r="BK191" s="393"/>
      <c r="BL191" s="393"/>
      <c r="BM191" s="393"/>
      <c r="BN191" s="393"/>
      <c r="BO191" s="394"/>
      <c r="BP191" s="377"/>
      <c r="BQ191" s="395">
        <f t="shared" si="38"/>
        <v>63679.200000000004</v>
      </c>
      <c r="BR191" s="395">
        <f t="shared" si="39"/>
        <v>53882.400000000001</v>
      </c>
      <c r="BS191" s="395">
        <f t="shared" si="40"/>
        <v>0</v>
      </c>
      <c r="BT191" s="395">
        <f t="shared" si="41"/>
        <v>0</v>
      </c>
      <c r="BU191" s="395">
        <f t="shared" si="42"/>
        <v>0</v>
      </c>
      <c r="BV191" s="395">
        <f t="shared" si="43"/>
        <v>298.48</v>
      </c>
      <c r="BW191" s="395">
        <f t="shared" si="44"/>
        <v>0</v>
      </c>
      <c r="BX191" s="395">
        <f t="shared" si="45"/>
        <v>951.6</v>
      </c>
      <c r="BY191" s="395">
        <f t="shared" si="46"/>
        <v>56.55</v>
      </c>
      <c r="BZ191" s="395">
        <f t="shared" si="47"/>
        <v>15.6</v>
      </c>
      <c r="CA191" s="395">
        <f t="shared" si="48"/>
        <v>1121.25</v>
      </c>
      <c r="CB191" s="395">
        <f t="shared" si="49"/>
        <v>0</v>
      </c>
      <c r="CC191" s="399">
        <f t="shared" si="50"/>
        <v>120005.08000000002</v>
      </c>
    </row>
    <row r="192" spans="1:81" ht="15" x14ac:dyDescent="0.25">
      <c r="A192" s="231">
        <v>3305205</v>
      </c>
      <c r="B192" s="231">
        <v>5205</v>
      </c>
      <c r="C192" s="231" t="s">
        <v>365</v>
      </c>
      <c r="D192" s="385">
        <v>0</v>
      </c>
      <c r="E192" s="385">
        <v>0</v>
      </c>
      <c r="F192" s="385">
        <v>0</v>
      </c>
      <c r="G192" s="385">
        <v>20</v>
      </c>
      <c r="H192" s="385">
        <v>0</v>
      </c>
      <c r="I192" s="386">
        <v>0</v>
      </c>
      <c r="J192" s="386">
        <v>20</v>
      </c>
      <c r="K192" s="385">
        <v>14</v>
      </c>
      <c r="L192" s="385">
        <v>0</v>
      </c>
      <c r="M192" s="386">
        <v>14</v>
      </c>
      <c r="N192" s="387">
        <v>0</v>
      </c>
      <c r="O192" s="388">
        <v>0</v>
      </c>
      <c r="P192" s="385">
        <v>300</v>
      </c>
      <c r="Q192" s="385">
        <v>0</v>
      </c>
      <c r="R192" s="388">
        <v>300</v>
      </c>
      <c r="S192" s="387">
        <v>0</v>
      </c>
      <c r="T192" s="385">
        <v>0</v>
      </c>
      <c r="U192" s="385">
        <v>177.4</v>
      </c>
      <c r="V192" s="385">
        <v>0</v>
      </c>
      <c r="W192" s="388">
        <v>177.4</v>
      </c>
      <c r="X192" s="385">
        <v>0</v>
      </c>
      <c r="Y192" s="387">
        <v>0</v>
      </c>
      <c r="Z192" s="389">
        <v>0</v>
      </c>
      <c r="AA192" s="385">
        <v>2</v>
      </c>
      <c r="AB192" s="387">
        <v>30</v>
      </c>
      <c r="AC192" s="389">
        <v>25.7</v>
      </c>
      <c r="AD192" s="385">
        <v>0</v>
      </c>
      <c r="AE192" s="387">
        <v>0</v>
      </c>
      <c r="AF192" s="389">
        <v>0</v>
      </c>
      <c r="AG192" s="390">
        <v>0</v>
      </c>
      <c r="AH192" s="391">
        <v>0</v>
      </c>
      <c r="AI192" s="392">
        <v>0</v>
      </c>
      <c r="AJ192" s="390">
        <v>0</v>
      </c>
      <c r="AK192" s="391">
        <v>0</v>
      </c>
      <c r="AL192" s="392">
        <v>0</v>
      </c>
      <c r="AM192" s="385">
        <v>0</v>
      </c>
      <c r="AN192" s="387">
        <v>0</v>
      </c>
      <c r="AO192" s="392">
        <v>0</v>
      </c>
      <c r="AP192" s="392"/>
      <c r="AQ192" s="392"/>
      <c r="AR192" s="390">
        <f t="shared" si="37"/>
        <v>0</v>
      </c>
      <c r="AS192" s="391">
        <v>0</v>
      </c>
      <c r="AT192" s="385">
        <v>0</v>
      </c>
      <c r="AU192" s="392">
        <v>0</v>
      </c>
      <c r="AV192" s="387">
        <v>0</v>
      </c>
      <c r="AW192" s="387">
        <v>0</v>
      </c>
      <c r="AX192" s="390">
        <v>0</v>
      </c>
      <c r="AY192" s="390">
        <v>0</v>
      </c>
      <c r="AZ192" s="392">
        <v>0</v>
      </c>
      <c r="BA192" s="385">
        <v>0</v>
      </c>
      <c r="BB192" s="385">
        <v>0</v>
      </c>
      <c r="BC192" s="392">
        <v>0</v>
      </c>
      <c r="BD192" s="392"/>
      <c r="BE192" s="392"/>
      <c r="BF192" s="390">
        <v>0</v>
      </c>
      <c r="BG192" s="390">
        <v>0</v>
      </c>
      <c r="BH192" s="387">
        <v>0</v>
      </c>
      <c r="BI192" s="393"/>
      <c r="BJ192" s="393"/>
      <c r="BK192" s="393"/>
      <c r="BL192" s="393"/>
      <c r="BM192" s="393"/>
      <c r="BN192" s="393"/>
      <c r="BO192" s="394"/>
      <c r="BP192" s="377"/>
      <c r="BQ192" s="395">
        <f t="shared" si="38"/>
        <v>24492</v>
      </c>
      <c r="BR192" s="395">
        <f t="shared" si="39"/>
        <v>14482.936000000002</v>
      </c>
      <c r="BS192" s="395">
        <f t="shared" si="40"/>
        <v>0</v>
      </c>
      <c r="BT192" s="395">
        <f t="shared" si="41"/>
        <v>0</v>
      </c>
      <c r="BU192" s="395">
        <f t="shared" si="42"/>
        <v>0</v>
      </c>
      <c r="BV192" s="395">
        <f t="shared" si="43"/>
        <v>0</v>
      </c>
      <c r="BW192" s="395">
        <f t="shared" si="44"/>
        <v>0</v>
      </c>
      <c r="BX192" s="395">
        <f t="shared" si="45"/>
        <v>0</v>
      </c>
      <c r="BY192" s="395">
        <f t="shared" si="46"/>
        <v>209.989</v>
      </c>
      <c r="BZ192" s="395">
        <f t="shared" si="47"/>
        <v>0</v>
      </c>
      <c r="CA192" s="395">
        <f t="shared" si="48"/>
        <v>0</v>
      </c>
      <c r="CB192" s="395">
        <f t="shared" si="49"/>
        <v>0</v>
      </c>
      <c r="CC192" s="399">
        <f t="shared" si="50"/>
        <v>39184.925000000003</v>
      </c>
    </row>
    <row r="193" spans="1:81" ht="15" x14ac:dyDescent="0.25">
      <c r="A193" s="231">
        <v>3307009</v>
      </c>
      <c r="B193" s="231">
        <v>7009</v>
      </c>
      <c r="C193" s="231" t="s">
        <v>366</v>
      </c>
      <c r="D193" s="385">
        <v>0</v>
      </c>
      <c r="E193" s="385">
        <v>0</v>
      </c>
      <c r="F193" s="385">
        <v>0</v>
      </c>
      <c r="G193" s="385">
        <v>5</v>
      </c>
      <c r="H193" s="385">
        <v>0</v>
      </c>
      <c r="I193" s="386">
        <v>0</v>
      </c>
      <c r="J193" s="386">
        <v>5</v>
      </c>
      <c r="K193" s="385">
        <v>0</v>
      </c>
      <c r="L193" s="385">
        <v>0</v>
      </c>
      <c r="M193" s="386">
        <v>0</v>
      </c>
      <c r="N193" s="387">
        <v>0</v>
      </c>
      <c r="O193" s="388">
        <v>0</v>
      </c>
      <c r="P193" s="385">
        <v>75</v>
      </c>
      <c r="Q193" s="385">
        <v>0</v>
      </c>
      <c r="R193" s="388">
        <v>75</v>
      </c>
      <c r="S193" s="387">
        <v>0</v>
      </c>
      <c r="T193" s="385">
        <v>0</v>
      </c>
      <c r="U193" s="385">
        <v>0</v>
      </c>
      <c r="V193" s="385">
        <v>0</v>
      </c>
      <c r="W193" s="388">
        <v>0</v>
      </c>
      <c r="X193" s="385">
        <v>3</v>
      </c>
      <c r="Y193" s="387">
        <v>45</v>
      </c>
      <c r="Z193" s="389">
        <v>0</v>
      </c>
      <c r="AA193" s="385">
        <v>0</v>
      </c>
      <c r="AB193" s="387">
        <v>0</v>
      </c>
      <c r="AC193" s="389">
        <v>0</v>
      </c>
      <c r="AD193" s="385">
        <v>1</v>
      </c>
      <c r="AE193" s="387">
        <v>15</v>
      </c>
      <c r="AF193" s="389">
        <v>0</v>
      </c>
      <c r="AG193" s="390">
        <v>0</v>
      </c>
      <c r="AH193" s="391">
        <v>0</v>
      </c>
      <c r="AI193" s="392">
        <v>0</v>
      </c>
      <c r="AJ193" s="390">
        <v>3</v>
      </c>
      <c r="AK193" s="391">
        <v>45</v>
      </c>
      <c r="AL193" s="392">
        <v>0</v>
      </c>
      <c r="AM193" s="385">
        <v>3</v>
      </c>
      <c r="AN193" s="387">
        <v>45</v>
      </c>
      <c r="AO193" s="392">
        <v>0</v>
      </c>
      <c r="AP193" s="392"/>
      <c r="AQ193" s="392"/>
      <c r="AR193" s="390">
        <f t="shared" si="37"/>
        <v>3</v>
      </c>
      <c r="AS193" s="391">
        <v>0</v>
      </c>
      <c r="AT193" s="385">
        <v>0</v>
      </c>
      <c r="AU193" s="392">
        <v>0</v>
      </c>
      <c r="AV193" s="387">
        <v>3</v>
      </c>
      <c r="AW193" s="387">
        <v>0</v>
      </c>
      <c r="AX193" s="390">
        <v>3</v>
      </c>
      <c r="AY193" s="390">
        <v>45</v>
      </c>
      <c r="AZ193" s="392">
        <v>0</v>
      </c>
      <c r="BA193" s="385">
        <v>3</v>
      </c>
      <c r="BB193" s="385">
        <v>45</v>
      </c>
      <c r="BC193" s="392">
        <v>0</v>
      </c>
      <c r="BD193" s="392"/>
      <c r="BE193" s="392"/>
      <c r="BF193" s="390">
        <v>0</v>
      </c>
      <c r="BG193" s="390">
        <v>0</v>
      </c>
      <c r="BH193" s="387">
        <v>0</v>
      </c>
      <c r="BI193" s="393"/>
      <c r="BJ193" s="393"/>
      <c r="BK193" s="393"/>
      <c r="BL193" s="393"/>
      <c r="BM193" s="393"/>
      <c r="BN193" s="393"/>
      <c r="BO193" s="394"/>
      <c r="BP193" s="377"/>
      <c r="BQ193" s="395">
        <f t="shared" si="38"/>
        <v>6123</v>
      </c>
      <c r="BR193" s="395">
        <f t="shared" si="39"/>
        <v>0</v>
      </c>
      <c r="BS193" s="395">
        <f t="shared" si="40"/>
        <v>0</v>
      </c>
      <c r="BT193" s="395">
        <f t="shared" si="41"/>
        <v>0</v>
      </c>
      <c r="BU193" s="395">
        <f t="shared" si="42"/>
        <v>0</v>
      </c>
      <c r="BV193" s="395">
        <f t="shared" si="43"/>
        <v>223.86</v>
      </c>
      <c r="BW193" s="395">
        <f t="shared" si="44"/>
        <v>0</v>
      </c>
      <c r="BX193" s="395">
        <f t="shared" si="45"/>
        <v>356.84999999999997</v>
      </c>
      <c r="BY193" s="395">
        <f t="shared" si="46"/>
        <v>0</v>
      </c>
      <c r="BZ193" s="395">
        <f t="shared" si="47"/>
        <v>15.6</v>
      </c>
      <c r="CA193" s="395">
        <f t="shared" si="48"/>
        <v>672.75</v>
      </c>
      <c r="CB193" s="395">
        <f t="shared" si="49"/>
        <v>0</v>
      </c>
      <c r="CC193" s="399">
        <f t="shared" si="50"/>
        <v>7392.06</v>
      </c>
    </row>
    <row r="194" spans="1:81" ht="15" x14ac:dyDescent="0.25">
      <c r="A194" s="231">
        <v>3303377</v>
      </c>
      <c r="B194" s="231">
        <v>3377</v>
      </c>
      <c r="C194" s="231" t="s">
        <v>351</v>
      </c>
      <c r="D194" s="385">
        <v>0</v>
      </c>
      <c r="E194" s="385">
        <v>0</v>
      </c>
      <c r="F194" s="385">
        <v>0</v>
      </c>
      <c r="G194" s="385">
        <v>3</v>
      </c>
      <c r="H194" s="385">
        <v>0</v>
      </c>
      <c r="I194" s="386">
        <v>0</v>
      </c>
      <c r="J194" s="386">
        <v>3</v>
      </c>
      <c r="K194" s="385">
        <v>0</v>
      </c>
      <c r="L194" s="385">
        <v>0</v>
      </c>
      <c r="M194" s="386">
        <v>0</v>
      </c>
      <c r="N194" s="387">
        <v>0</v>
      </c>
      <c r="O194" s="388">
        <v>0</v>
      </c>
      <c r="P194" s="385">
        <v>45</v>
      </c>
      <c r="Q194" s="385">
        <v>0</v>
      </c>
      <c r="R194" s="388">
        <v>45</v>
      </c>
      <c r="S194" s="387">
        <v>0</v>
      </c>
      <c r="T194" s="385">
        <v>0</v>
      </c>
      <c r="U194" s="385">
        <v>0</v>
      </c>
      <c r="V194" s="385">
        <v>0</v>
      </c>
      <c r="W194" s="388">
        <v>0</v>
      </c>
      <c r="X194" s="385">
        <v>0</v>
      </c>
      <c r="Y194" s="387">
        <v>0</v>
      </c>
      <c r="Z194" s="389">
        <v>0</v>
      </c>
      <c r="AA194" s="385">
        <v>0</v>
      </c>
      <c r="AB194" s="387">
        <v>0</v>
      </c>
      <c r="AC194" s="389">
        <v>0</v>
      </c>
      <c r="AD194" s="385">
        <v>1</v>
      </c>
      <c r="AE194" s="387">
        <v>15</v>
      </c>
      <c r="AF194" s="389">
        <v>0</v>
      </c>
      <c r="AG194" s="390">
        <v>0</v>
      </c>
      <c r="AH194" s="391">
        <v>0</v>
      </c>
      <c r="AI194" s="392">
        <v>0</v>
      </c>
      <c r="AJ194" s="390">
        <v>0</v>
      </c>
      <c r="AK194" s="391">
        <v>0</v>
      </c>
      <c r="AL194" s="392">
        <v>0</v>
      </c>
      <c r="AM194" s="385">
        <v>0</v>
      </c>
      <c r="AN194" s="387">
        <v>0</v>
      </c>
      <c r="AO194" s="392">
        <v>0</v>
      </c>
      <c r="AP194" s="392"/>
      <c r="AQ194" s="392"/>
      <c r="AR194" s="390">
        <f t="shared" si="37"/>
        <v>0</v>
      </c>
      <c r="AS194" s="391">
        <v>0</v>
      </c>
      <c r="AT194" s="385">
        <v>0</v>
      </c>
      <c r="AU194" s="392">
        <v>0</v>
      </c>
      <c r="AV194" s="387">
        <v>0</v>
      </c>
      <c r="AW194" s="387">
        <v>0</v>
      </c>
      <c r="AX194" s="390">
        <v>0</v>
      </c>
      <c r="AY194" s="390">
        <v>0</v>
      </c>
      <c r="AZ194" s="392">
        <v>0</v>
      </c>
      <c r="BA194" s="385">
        <v>0</v>
      </c>
      <c r="BB194" s="385">
        <v>0</v>
      </c>
      <c r="BC194" s="392">
        <v>0</v>
      </c>
      <c r="BD194" s="392"/>
      <c r="BE194" s="392"/>
      <c r="BF194" s="390">
        <v>0</v>
      </c>
      <c r="BG194" s="390">
        <v>0</v>
      </c>
      <c r="BH194" s="387">
        <v>0</v>
      </c>
      <c r="BI194" s="393"/>
      <c r="BJ194" s="393"/>
      <c r="BK194" s="393"/>
      <c r="BL194" s="393"/>
      <c r="BM194" s="393"/>
      <c r="BN194" s="393"/>
      <c r="BO194" s="394"/>
      <c r="BP194" s="377"/>
      <c r="BQ194" s="395">
        <f t="shared" si="38"/>
        <v>3673.8</v>
      </c>
      <c r="BR194" s="395">
        <f t="shared" si="39"/>
        <v>0</v>
      </c>
      <c r="BS194" s="395">
        <f t="shared" si="40"/>
        <v>0</v>
      </c>
      <c r="BT194" s="395">
        <f t="shared" si="41"/>
        <v>0</v>
      </c>
      <c r="BU194" s="395">
        <f t="shared" si="42"/>
        <v>0</v>
      </c>
      <c r="BV194" s="395">
        <f t="shared" si="43"/>
        <v>0</v>
      </c>
      <c r="BW194" s="395">
        <f t="shared" si="44"/>
        <v>0</v>
      </c>
      <c r="BX194" s="395">
        <f t="shared" si="45"/>
        <v>0</v>
      </c>
      <c r="BY194" s="395">
        <f t="shared" si="46"/>
        <v>0</v>
      </c>
      <c r="BZ194" s="395">
        <f t="shared" si="47"/>
        <v>15.6</v>
      </c>
      <c r="CA194" s="395">
        <f t="shared" si="48"/>
        <v>0</v>
      </c>
      <c r="CB194" s="395">
        <f t="shared" si="49"/>
        <v>0</v>
      </c>
      <c r="CC194" s="399">
        <f t="shared" si="50"/>
        <v>3689.4</v>
      </c>
    </row>
    <row r="195" spans="1:81" ht="15" x14ac:dyDescent="0.25">
      <c r="A195" s="231">
        <v>3307013</v>
      </c>
      <c r="B195" s="231">
        <v>7013</v>
      </c>
      <c r="C195" s="231" t="s">
        <v>368</v>
      </c>
      <c r="D195" s="385">
        <v>0</v>
      </c>
      <c r="E195" s="385">
        <v>0</v>
      </c>
      <c r="F195" s="385">
        <v>0</v>
      </c>
      <c r="G195" s="385">
        <v>2</v>
      </c>
      <c r="H195" s="385">
        <v>0</v>
      </c>
      <c r="I195" s="386">
        <v>0</v>
      </c>
      <c r="J195" s="386">
        <v>2</v>
      </c>
      <c r="K195" s="385">
        <v>0</v>
      </c>
      <c r="L195" s="385">
        <v>0</v>
      </c>
      <c r="M195" s="386">
        <v>0</v>
      </c>
      <c r="N195" s="387">
        <v>0</v>
      </c>
      <c r="O195" s="388">
        <v>0</v>
      </c>
      <c r="P195" s="385">
        <v>30</v>
      </c>
      <c r="Q195" s="385">
        <v>0</v>
      </c>
      <c r="R195" s="388">
        <v>30</v>
      </c>
      <c r="S195" s="387">
        <v>0</v>
      </c>
      <c r="T195" s="385">
        <v>0</v>
      </c>
      <c r="U195" s="385">
        <v>0</v>
      </c>
      <c r="V195" s="385">
        <v>0</v>
      </c>
      <c r="W195" s="388">
        <v>0</v>
      </c>
      <c r="X195" s="385">
        <v>1</v>
      </c>
      <c r="Y195" s="387">
        <v>15</v>
      </c>
      <c r="Z195" s="389">
        <v>0</v>
      </c>
      <c r="AA195" s="385">
        <v>0</v>
      </c>
      <c r="AB195" s="387">
        <v>0</v>
      </c>
      <c r="AC195" s="389">
        <v>0</v>
      </c>
      <c r="AD195" s="385">
        <v>1</v>
      </c>
      <c r="AE195" s="387">
        <v>15</v>
      </c>
      <c r="AF195" s="389">
        <v>0</v>
      </c>
      <c r="AG195" s="390">
        <v>0</v>
      </c>
      <c r="AH195" s="391">
        <v>0</v>
      </c>
      <c r="AI195" s="392">
        <v>0</v>
      </c>
      <c r="AJ195" s="390">
        <v>0</v>
      </c>
      <c r="AK195" s="391">
        <v>0</v>
      </c>
      <c r="AL195" s="392">
        <v>0</v>
      </c>
      <c r="AM195" s="385">
        <v>0</v>
      </c>
      <c r="AN195" s="387">
        <v>0</v>
      </c>
      <c r="AO195" s="392">
        <v>0</v>
      </c>
      <c r="AP195" s="392"/>
      <c r="AQ195" s="392"/>
      <c r="AR195" s="390">
        <f t="shared" si="37"/>
        <v>0</v>
      </c>
      <c r="AS195" s="391">
        <v>0</v>
      </c>
      <c r="AT195" s="385">
        <v>0</v>
      </c>
      <c r="AU195" s="392">
        <v>0</v>
      </c>
      <c r="AV195" s="387">
        <v>0</v>
      </c>
      <c r="AW195" s="387">
        <v>0</v>
      </c>
      <c r="AX195" s="390">
        <v>0</v>
      </c>
      <c r="AY195" s="390">
        <v>0</v>
      </c>
      <c r="AZ195" s="392">
        <v>0</v>
      </c>
      <c r="BA195" s="385">
        <v>0</v>
      </c>
      <c r="BB195" s="385">
        <v>0</v>
      </c>
      <c r="BC195" s="392">
        <v>0</v>
      </c>
      <c r="BD195" s="392"/>
      <c r="BE195" s="392"/>
      <c r="BF195" s="390">
        <v>0</v>
      </c>
      <c r="BG195" s="390">
        <v>0</v>
      </c>
      <c r="BH195" s="387">
        <v>0</v>
      </c>
      <c r="BI195" s="393"/>
      <c r="BJ195" s="393"/>
      <c r="BK195" s="393"/>
      <c r="BL195" s="393"/>
      <c r="BM195" s="393"/>
      <c r="BN195" s="393"/>
      <c r="BO195" s="394"/>
      <c r="BP195" s="377"/>
      <c r="BQ195" s="395">
        <f t="shared" si="38"/>
        <v>2449.2000000000003</v>
      </c>
      <c r="BR195" s="395">
        <f t="shared" si="39"/>
        <v>0</v>
      </c>
      <c r="BS195" s="395">
        <f t="shared" si="40"/>
        <v>0</v>
      </c>
      <c r="BT195" s="395">
        <f t="shared" si="41"/>
        <v>0</v>
      </c>
      <c r="BU195" s="395">
        <f t="shared" si="42"/>
        <v>0</v>
      </c>
      <c r="BV195" s="395">
        <f t="shared" si="43"/>
        <v>0</v>
      </c>
      <c r="BW195" s="395">
        <f t="shared" si="44"/>
        <v>0</v>
      </c>
      <c r="BX195" s="395">
        <f t="shared" si="45"/>
        <v>118.95</v>
      </c>
      <c r="BY195" s="395">
        <f t="shared" si="46"/>
        <v>0</v>
      </c>
      <c r="BZ195" s="395">
        <f t="shared" si="47"/>
        <v>15.6</v>
      </c>
      <c r="CA195" s="395">
        <f t="shared" si="48"/>
        <v>0</v>
      </c>
      <c r="CB195" s="395">
        <f t="shared" si="49"/>
        <v>0</v>
      </c>
      <c r="CC195" s="399">
        <f t="shared" si="50"/>
        <v>2583.75</v>
      </c>
    </row>
    <row r="196" spans="1:81" ht="15" x14ac:dyDescent="0.25">
      <c r="A196" s="231">
        <v>3307031</v>
      </c>
      <c r="B196" s="231">
        <v>7031</v>
      </c>
      <c r="C196" s="231" t="s">
        <v>370</v>
      </c>
      <c r="D196" s="385">
        <v>0</v>
      </c>
      <c r="E196" s="385">
        <v>1</v>
      </c>
      <c r="F196" s="385">
        <v>0</v>
      </c>
      <c r="G196" s="385">
        <v>2</v>
      </c>
      <c r="H196" s="385">
        <v>0</v>
      </c>
      <c r="I196" s="386">
        <v>1</v>
      </c>
      <c r="J196" s="386">
        <v>2</v>
      </c>
      <c r="K196" s="385">
        <v>0</v>
      </c>
      <c r="L196" s="385">
        <v>0</v>
      </c>
      <c r="M196" s="386">
        <v>0</v>
      </c>
      <c r="N196" s="387">
        <v>0</v>
      </c>
      <c r="O196" s="388">
        <v>15</v>
      </c>
      <c r="P196" s="385">
        <v>30</v>
      </c>
      <c r="Q196" s="385">
        <v>0</v>
      </c>
      <c r="R196" s="388">
        <v>30</v>
      </c>
      <c r="S196" s="387">
        <v>0</v>
      </c>
      <c r="T196" s="385">
        <v>15</v>
      </c>
      <c r="U196" s="385">
        <v>0</v>
      </c>
      <c r="V196" s="385">
        <v>0</v>
      </c>
      <c r="W196" s="388">
        <v>0</v>
      </c>
      <c r="X196" s="385">
        <v>0</v>
      </c>
      <c r="Y196" s="387">
        <v>0</v>
      </c>
      <c r="Z196" s="389">
        <v>0</v>
      </c>
      <c r="AA196" s="385">
        <v>2</v>
      </c>
      <c r="AB196" s="387">
        <v>30</v>
      </c>
      <c r="AC196" s="389">
        <v>0</v>
      </c>
      <c r="AD196" s="385">
        <v>1</v>
      </c>
      <c r="AE196" s="387">
        <v>15</v>
      </c>
      <c r="AF196" s="389">
        <v>0</v>
      </c>
      <c r="AG196" s="390">
        <v>1</v>
      </c>
      <c r="AH196" s="391">
        <v>15</v>
      </c>
      <c r="AI196" s="392">
        <v>0</v>
      </c>
      <c r="AJ196" s="390">
        <v>1</v>
      </c>
      <c r="AK196" s="391">
        <v>15</v>
      </c>
      <c r="AL196" s="392">
        <v>0</v>
      </c>
      <c r="AM196" s="385">
        <v>2</v>
      </c>
      <c r="AN196" s="387">
        <v>30</v>
      </c>
      <c r="AO196" s="392">
        <v>0</v>
      </c>
      <c r="AP196" s="392"/>
      <c r="AQ196" s="392"/>
      <c r="AR196" s="390">
        <f t="shared" si="37"/>
        <v>2</v>
      </c>
      <c r="AS196" s="391">
        <v>1</v>
      </c>
      <c r="AT196" s="385">
        <v>15</v>
      </c>
      <c r="AU196" s="392">
        <v>0</v>
      </c>
      <c r="AV196" s="387">
        <v>1</v>
      </c>
      <c r="AW196" s="387">
        <v>0</v>
      </c>
      <c r="AX196" s="390">
        <v>1</v>
      </c>
      <c r="AY196" s="390">
        <v>15</v>
      </c>
      <c r="AZ196" s="392">
        <v>0</v>
      </c>
      <c r="BA196" s="385">
        <v>2</v>
      </c>
      <c r="BB196" s="385">
        <v>30</v>
      </c>
      <c r="BC196" s="392">
        <v>0</v>
      </c>
      <c r="BD196" s="392"/>
      <c r="BE196" s="392"/>
      <c r="BF196" s="390">
        <v>0</v>
      </c>
      <c r="BG196" s="390">
        <v>2</v>
      </c>
      <c r="BH196" s="387">
        <v>2</v>
      </c>
      <c r="BI196" s="393"/>
      <c r="BJ196" s="393"/>
      <c r="BK196" s="393"/>
      <c r="BL196" s="393"/>
      <c r="BM196" s="393"/>
      <c r="BN196" s="393"/>
      <c r="BO196" s="394"/>
      <c r="BP196" s="377"/>
      <c r="BQ196" s="395">
        <f t="shared" si="38"/>
        <v>2449.2000000000003</v>
      </c>
      <c r="BR196" s="395">
        <f t="shared" si="39"/>
        <v>0</v>
      </c>
      <c r="BS196" s="395">
        <f t="shared" si="40"/>
        <v>1729.6499999999999</v>
      </c>
      <c r="BT196" s="395">
        <f t="shared" si="41"/>
        <v>0</v>
      </c>
      <c r="BU196" s="395">
        <f t="shared" si="42"/>
        <v>0</v>
      </c>
      <c r="BV196" s="395">
        <f t="shared" si="43"/>
        <v>149.24</v>
      </c>
      <c r="BW196" s="395">
        <f t="shared" si="44"/>
        <v>0</v>
      </c>
      <c r="BX196" s="395">
        <f t="shared" si="45"/>
        <v>0</v>
      </c>
      <c r="BY196" s="395">
        <f t="shared" si="46"/>
        <v>113.1</v>
      </c>
      <c r="BZ196" s="395">
        <f t="shared" si="47"/>
        <v>15.6</v>
      </c>
      <c r="CA196" s="395">
        <f t="shared" si="48"/>
        <v>448.49999999999994</v>
      </c>
      <c r="CB196" s="395">
        <f t="shared" si="49"/>
        <v>1950</v>
      </c>
      <c r="CC196" s="399">
        <f t="shared" si="50"/>
        <v>6855.2900000000009</v>
      </c>
    </row>
    <row r="197" spans="1:81" ht="15" x14ac:dyDescent="0.25">
      <c r="A197" s="231">
        <v>3307034</v>
      </c>
      <c r="B197" s="231">
        <v>7034</v>
      </c>
      <c r="C197" s="231" t="s">
        <v>371</v>
      </c>
      <c r="D197" s="385">
        <v>0</v>
      </c>
      <c r="E197" s="385">
        <v>2</v>
      </c>
      <c r="F197" s="385">
        <v>0</v>
      </c>
      <c r="G197" s="385">
        <v>0</v>
      </c>
      <c r="H197" s="385">
        <v>0</v>
      </c>
      <c r="I197" s="386">
        <v>2</v>
      </c>
      <c r="J197" s="386">
        <v>0</v>
      </c>
      <c r="K197" s="385">
        <v>0</v>
      </c>
      <c r="L197" s="385">
        <v>0</v>
      </c>
      <c r="M197" s="386">
        <v>0</v>
      </c>
      <c r="N197" s="387">
        <v>0</v>
      </c>
      <c r="O197" s="388">
        <v>30</v>
      </c>
      <c r="P197" s="385">
        <v>0</v>
      </c>
      <c r="Q197" s="385">
        <v>0</v>
      </c>
      <c r="R197" s="388">
        <v>0</v>
      </c>
      <c r="S197" s="387">
        <v>0</v>
      </c>
      <c r="T197" s="385">
        <v>30</v>
      </c>
      <c r="U197" s="385">
        <v>0</v>
      </c>
      <c r="V197" s="385">
        <v>0</v>
      </c>
      <c r="W197" s="388">
        <v>0</v>
      </c>
      <c r="X197" s="385">
        <v>0</v>
      </c>
      <c r="Y197" s="387">
        <v>0</v>
      </c>
      <c r="Z197" s="389">
        <v>0</v>
      </c>
      <c r="AA197" s="385">
        <v>0</v>
      </c>
      <c r="AB197" s="387">
        <v>0</v>
      </c>
      <c r="AC197" s="389">
        <v>0</v>
      </c>
      <c r="AD197" s="385">
        <v>0</v>
      </c>
      <c r="AE197" s="387">
        <v>0</v>
      </c>
      <c r="AF197" s="389">
        <v>0</v>
      </c>
      <c r="AG197" s="390">
        <v>2</v>
      </c>
      <c r="AH197" s="391">
        <v>30</v>
      </c>
      <c r="AI197" s="392">
        <v>0</v>
      </c>
      <c r="AJ197" s="390">
        <v>0</v>
      </c>
      <c r="AK197" s="391">
        <v>0</v>
      </c>
      <c r="AL197" s="392">
        <v>0</v>
      </c>
      <c r="AM197" s="385">
        <v>2</v>
      </c>
      <c r="AN197" s="387">
        <v>30</v>
      </c>
      <c r="AO197" s="392">
        <v>0</v>
      </c>
      <c r="AP197" s="392"/>
      <c r="AQ197" s="392"/>
      <c r="AR197" s="390">
        <f t="shared" si="37"/>
        <v>2</v>
      </c>
      <c r="AS197" s="391">
        <v>1</v>
      </c>
      <c r="AT197" s="385">
        <v>15</v>
      </c>
      <c r="AU197" s="392">
        <v>0</v>
      </c>
      <c r="AV197" s="387">
        <v>0</v>
      </c>
      <c r="AW197" s="387">
        <v>0</v>
      </c>
      <c r="AX197" s="390">
        <v>0</v>
      </c>
      <c r="AY197" s="390">
        <v>0</v>
      </c>
      <c r="AZ197" s="392">
        <v>0</v>
      </c>
      <c r="BA197" s="385">
        <v>1</v>
      </c>
      <c r="BB197" s="385">
        <v>15</v>
      </c>
      <c r="BC197" s="392">
        <v>0</v>
      </c>
      <c r="BD197" s="392"/>
      <c r="BE197" s="392"/>
      <c r="BF197" s="390">
        <v>1</v>
      </c>
      <c r="BG197" s="390">
        <v>0</v>
      </c>
      <c r="BH197" s="387">
        <v>1</v>
      </c>
      <c r="BI197" s="393"/>
      <c r="BJ197" s="393"/>
      <c r="BK197" s="393"/>
      <c r="BL197" s="393"/>
      <c r="BM197" s="393"/>
      <c r="BN197" s="393"/>
      <c r="BO197" s="394"/>
      <c r="BP197" s="377"/>
      <c r="BQ197" s="395">
        <f t="shared" si="38"/>
        <v>0</v>
      </c>
      <c r="BR197" s="395">
        <f t="shared" si="39"/>
        <v>0</v>
      </c>
      <c r="BS197" s="395">
        <f t="shared" si="40"/>
        <v>3459.2999999999997</v>
      </c>
      <c r="BT197" s="395">
        <f t="shared" si="41"/>
        <v>0</v>
      </c>
      <c r="BU197" s="395">
        <f t="shared" si="42"/>
        <v>0</v>
      </c>
      <c r="BV197" s="395">
        <f t="shared" si="43"/>
        <v>74.62</v>
      </c>
      <c r="BW197" s="395">
        <f t="shared" si="44"/>
        <v>0</v>
      </c>
      <c r="BX197" s="395">
        <f t="shared" si="45"/>
        <v>0</v>
      </c>
      <c r="BY197" s="395">
        <f t="shared" si="46"/>
        <v>0</v>
      </c>
      <c r="BZ197" s="395">
        <f t="shared" si="47"/>
        <v>0</v>
      </c>
      <c r="CA197" s="395">
        <f t="shared" si="48"/>
        <v>448.49999999999994</v>
      </c>
      <c r="CB197" s="395">
        <f t="shared" si="49"/>
        <v>975</v>
      </c>
      <c r="CC197" s="399">
        <f t="shared" si="50"/>
        <v>4957.42</v>
      </c>
    </row>
    <row r="198" spans="1:81" ht="15" x14ac:dyDescent="0.25">
      <c r="A198" s="231">
        <v>3307052</v>
      </c>
      <c r="B198" s="231">
        <v>7052</v>
      </c>
      <c r="C198" s="231" t="s">
        <v>373</v>
      </c>
      <c r="D198" s="385">
        <v>0</v>
      </c>
      <c r="E198" s="385">
        <v>0</v>
      </c>
      <c r="F198" s="385">
        <v>0</v>
      </c>
      <c r="G198" s="385">
        <v>1</v>
      </c>
      <c r="H198" s="385">
        <v>0</v>
      </c>
      <c r="I198" s="386">
        <v>0</v>
      </c>
      <c r="J198" s="386">
        <v>1</v>
      </c>
      <c r="K198" s="385">
        <v>0</v>
      </c>
      <c r="L198" s="385">
        <v>0</v>
      </c>
      <c r="M198" s="386">
        <v>0</v>
      </c>
      <c r="N198" s="387">
        <v>0</v>
      </c>
      <c r="O198" s="388">
        <v>0</v>
      </c>
      <c r="P198" s="385">
        <v>15</v>
      </c>
      <c r="Q198" s="385">
        <v>0</v>
      </c>
      <c r="R198" s="388">
        <v>15</v>
      </c>
      <c r="S198" s="387">
        <v>0</v>
      </c>
      <c r="T198" s="385">
        <v>0</v>
      </c>
      <c r="U198" s="385">
        <v>0</v>
      </c>
      <c r="V198" s="385">
        <v>0</v>
      </c>
      <c r="W198" s="388">
        <v>0</v>
      </c>
      <c r="X198" s="385">
        <v>0</v>
      </c>
      <c r="Y198" s="387">
        <v>0</v>
      </c>
      <c r="Z198" s="389">
        <v>0</v>
      </c>
      <c r="AA198" s="385">
        <v>0</v>
      </c>
      <c r="AB198" s="387">
        <v>0</v>
      </c>
      <c r="AC198" s="389">
        <v>0</v>
      </c>
      <c r="AD198" s="385">
        <v>0</v>
      </c>
      <c r="AE198" s="387">
        <v>0</v>
      </c>
      <c r="AF198" s="389">
        <v>0</v>
      </c>
      <c r="AG198" s="390">
        <v>0</v>
      </c>
      <c r="AH198" s="391">
        <v>0</v>
      </c>
      <c r="AI198" s="392">
        <v>0</v>
      </c>
      <c r="AJ198" s="390">
        <v>1</v>
      </c>
      <c r="AK198" s="391">
        <v>15</v>
      </c>
      <c r="AL198" s="392">
        <v>0</v>
      </c>
      <c r="AM198" s="385">
        <v>1</v>
      </c>
      <c r="AN198" s="387">
        <v>15</v>
      </c>
      <c r="AO198" s="392">
        <v>0</v>
      </c>
      <c r="AP198" s="392"/>
      <c r="AQ198" s="392"/>
      <c r="AR198" s="390">
        <f t="shared" ref="AR198" si="51">AM198+AP198+AQ198</f>
        <v>1</v>
      </c>
      <c r="AS198" s="391">
        <v>0</v>
      </c>
      <c r="AT198" s="385">
        <v>0</v>
      </c>
      <c r="AU198" s="392">
        <v>0</v>
      </c>
      <c r="AV198" s="387">
        <v>1</v>
      </c>
      <c r="AW198" s="387">
        <v>0</v>
      </c>
      <c r="AX198" s="390">
        <v>1</v>
      </c>
      <c r="AY198" s="390">
        <v>15</v>
      </c>
      <c r="AZ198" s="392">
        <v>0</v>
      </c>
      <c r="BA198" s="385">
        <v>1</v>
      </c>
      <c r="BB198" s="385">
        <v>15</v>
      </c>
      <c r="BC198" s="392">
        <v>0</v>
      </c>
      <c r="BD198" s="392"/>
      <c r="BE198" s="392"/>
      <c r="BF198" s="390">
        <v>0</v>
      </c>
      <c r="BG198" s="390">
        <v>0</v>
      </c>
      <c r="BH198" s="387">
        <v>0</v>
      </c>
      <c r="BI198" s="393"/>
      <c r="BJ198" s="393"/>
      <c r="BK198" s="393"/>
      <c r="BL198" s="393"/>
      <c r="BM198" s="393"/>
      <c r="BN198" s="393"/>
      <c r="BO198" s="394"/>
      <c r="BP198" s="377"/>
      <c r="BQ198" s="395">
        <f t="shared" ref="BQ198" si="52">R198*$BQ$1*$BQ$3</f>
        <v>1224.6000000000001</v>
      </c>
      <c r="BR198" s="395">
        <f t="shared" ref="BR198" si="53">((W198)*$BQ$1*$BR$3)+(BJ198*$BR$3)</f>
        <v>0</v>
      </c>
      <c r="BS198" s="395">
        <f t="shared" ref="BS198" si="54">(O198*$BQ$1*$BS$3)+(BI198*$BS$3)</f>
        <v>0</v>
      </c>
      <c r="BT198" s="395">
        <f t="shared" ref="BT198" si="55">S198*$BQ$1*BT$3</f>
        <v>0</v>
      </c>
      <c r="BU198" s="395">
        <f t="shared" ref="BU198" si="56">N198*$BQ$1*BU$3</f>
        <v>0</v>
      </c>
      <c r="BV198" s="395">
        <f t="shared" ref="BV198" si="57">((BB198-BC198)/15)*$BQ$1*BV$3+BL198</f>
        <v>74.62</v>
      </c>
      <c r="BW198" s="395">
        <f t="shared" ref="BW198" si="58">(BC198/15)*$BQ$1*BW$3</f>
        <v>0</v>
      </c>
      <c r="BX198" s="395">
        <f t="shared" ref="BX198" si="59">(Y198+Z198)*$BQ$1*BX$3+BM198</f>
        <v>0</v>
      </c>
      <c r="BY198" s="395">
        <f t="shared" ref="BY198" si="60">(AB198+AC198)*$BQ$1*BY$3+BN198</f>
        <v>0</v>
      </c>
      <c r="BZ198" s="395">
        <f t="shared" ref="BZ198" si="61">(AE198+AF198)*$BQ$1*BZ$3+BO198</f>
        <v>0</v>
      </c>
      <c r="CA198" s="395">
        <f t="shared" ref="CA198" si="62">AN198*$BQ$1*$CA$3+BK198</f>
        <v>224.24999999999997</v>
      </c>
      <c r="CB198" s="395">
        <f t="shared" ref="CB198" si="63">BH198*$CB$3</f>
        <v>0</v>
      </c>
      <c r="CC198" s="399">
        <f t="shared" ref="CC198" si="64">SUM(BQ198:CB198)</f>
        <v>1523.4700000000003</v>
      </c>
    </row>
    <row r="199" spans="1:81" ht="13.5" thickBot="1" x14ac:dyDescent="0.25">
      <c r="D199" s="386">
        <f>SUM(D5:D198)</f>
        <v>5</v>
      </c>
      <c r="E199" s="386">
        <f t="shared" ref="E199:BO199" si="65">SUM(E5:E198)</f>
        <v>646</v>
      </c>
      <c r="F199" s="386">
        <f t="shared" si="65"/>
        <v>231</v>
      </c>
      <c r="G199" s="386">
        <f t="shared" si="65"/>
        <v>6108</v>
      </c>
      <c r="H199" s="386">
        <f t="shared" si="65"/>
        <v>11</v>
      </c>
      <c r="I199" s="386">
        <f t="shared" si="65"/>
        <v>877</v>
      </c>
      <c r="J199" s="386">
        <f t="shared" si="65"/>
        <v>6119</v>
      </c>
      <c r="K199" s="386">
        <f t="shared" si="65"/>
        <v>1097</v>
      </c>
      <c r="L199" s="386">
        <f t="shared" si="65"/>
        <v>1</v>
      </c>
      <c r="M199" s="386">
        <f t="shared" si="65"/>
        <v>1098</v>
      </c>
      <c r="N199" s="388">
        <f t="shared" si="65"/>
        <v>135</v>
      </c>
      <c r="O199" s="388">
        <f t="shared" si="65"/>
        <v>9672</v>
      </c>
      <c r="P199" s="386">
        <f t="shared" si="65"/>
        <v>91550.3</v>
      </c>
      <c r="Q199" s="386">
        <f t="shared" si="65"/>
        <v>150</v>
      </c>
      <c r="R199" s="388">
        <f t="shared" si="65"/>
        <v>91700.3</v>
      </c>
      <c r="S199" s="388">
        <f t="shared" si="65"/>
        <v>6240</v>
      </c>
      <c r="T199" s="386">
        <f t="shared" si="65"/>
        <v>15912</v>
      </c>
      <c r="U199" s="386">
        <f t="shared" si="65"/>
        <v>16178.9</v>
      </c>
      <c r="V199" s="386">
        <f t="shared" si="65"/>
        <v>15</v>
      </c>
      <c r="W199" s="388">
        <f t="shared" si="65"/>
        <v>16193.9</v>
      </c>
      <c r="X199" s="386">
        <f t="shared" si="65"/>
        <v>1554</v>
      </c>
      <c r="Y199" s="388">
        <f t="shared" si="65"/>
        <v>23289</v>
      </c>
      <c r="Z199" s="388">
        <f t="shared" si="65"/>
        <v>3485</v>
      </c>
      <c r="AA199" s="386">
        <f t="shared" si="65"/>
        <v>1397</v>
      </c>
      <c r="AB199" s="388">
        <f t="shared" si="65"/>
        <v>20927.8</v>
      </c>
      <c r="AC199" s="388">
        <f t="shared" si="65"/>
        <v>3052.7</v>
      </c>
      <c r="AD199" s="386">
        <f t="shared" si="65"/>
        <v>1818</v>
      </c>
      <c r="AE199" s="388">
        <f t="shared" si="65"/>
        <v>27245.5</v>
      </c>
      <c r="AF199" s="388">
        <f t="shared" si="65"/>
        <v>3225</v>
      </c>
      <c r="AG199" s="386">
        <f t="shared" si="65"/>
        <v>490</v>
      </c>
      <c r="AH199" s="388">
        <f t="shared" si="65"/>
        <v>7350</v>
      </c>
      <c r="AI199" s="386">
        <f t="shared" si="65"/>
        <v>465</v>
      </c>
      <c r="AJ199" s="386">
        <f t="shared" si="65"/>
        <v>1974</v>
      </c>
      <c r="AK199" s="388">
        <f t="shared" si="65"/>
        <v>29602.5</v>
      </c>
      <c r="AL199" s="386">
        <f t="shared" si="65"/>
        <v>2275</v>
      </c>
      <c r="AM199" s="386">
        <f t="shared" si="65"/>
        <v>2464</v>
      </c>
      <c r="AN199" s="388">
        <f t="shared" si="65"/>
        <v>36952.5</v>
      </c>
      <c r="AO199" s="386">
        <f t="shared" si="65"/>
        <v>2740</v>
      </c>
      <c r="AP199" s="386">
        <f t="shared" si="65"/>
        <v>0</v>
      </c>
      <c r="AQ199" s="386">
        <f t="shared" si="65"/>
        <v>2</v>
      </c>
      <c r="AR199" s="386">
        <f t="shared" si="65"/>
        <v>2466</v>
      </c>
      <c r="AS199" s="388">
        <f t="shared" si="65"/>
        <v>293</v>
      </c>
      <c r="AT199" s="386">
        <f t="shared" si="65"/>
        <v>4395</v>
      </c>
      <c r="AU199" s="386">
        <f t="shared" si="65"/>
        <v>420</v>
      </c>
      <c r="AV199" s="388">
        <f t="shared" si="65"/>
        <v>1353</v>
      </c>
      <c r="AW199" s="388">
        <f t="shared" si="65"/>
        <v>137</v>
      </c>
      <c r="AX199" s="386">
        <f t="shared" si="65"/>
        <v>1490</v>
      </c>
      <c r="AY199" s="386">
        <f t="shared" si="65"/>
        <v>22342.5</v>
      </c>
      <c r="AZ199" s="386">
        <f t="shared" si="65"/>
        <v>2050</v>
      </c>
      <c r="BA199" s="386">
        <f t="shared" si="65"/>
        <v>1783</v>
      </c>
      <c r="BB199" s="386">
        <f t="shared" si="65"/>
        <v>26737.5</v>
      </c>
      <c r="BC199" s="386">
        <f t="shared" si="65"/>
        <v>2470</v>
      </c>
      <c r="BD199" s="386">
        <f t="shared" si="65"/>
        <v>0</v>
      </c>
      <c r="BE199" s="386">
        <f t="shared" si="65"/>
        <v>0</v>
      </c>
      <c r="BF199" s="386">
        <f t="shared" si="65"/>
        <v>19</v>
      </c>
      <c r="BG199" s="386">
        <f t="shared" si="65"/>
        <v>51</v>
      </c>
      <c r="BH199" s="388">
        <f t="shared" si="65"/>
        <v>70</v>
      </c>
      <c r="BI199" s="388">
        <f t="shared" si="65"/>
        <v>2580</v>
      </c>
      <c r="BJ199" s="388">
        <f t="shared" si="65"/>
        <v>1019</v>
      </c>
      <c r="BK199" s="388">
        <f t="shared" si="65"/>
        <v>1455</v>
      </c>
      <c r="BL199" s="388">
        <f t="shared" si="65"/>
        <v>-57</v>
      </c>
      <c r="BM199" s="388">
        <f t="shared" si="65"/>
        <v>0</v>
      </c>
      <c r="BN199" s="388">
        <f t="shared" si="65"/>
        <v>0</v>
      </c>
      <c r="BO199" s="388">
        <f t="shared" si="65"/>
        <v>-31.2</v>
      </c>
      <c r="BQ199" s="398">
        <f>SUM(BQ5:BQ198)</f>
        <v>7486412.4920000052</v>
      </c>
      <c r="BR199" s="398">
        <f t="shared" ref="BR199:CC199" si="66">SUM(BR5:BR198)</f>
        <v>1328469.3160000003</v>
      </c>
      <c r="BS199" s="398">
        <f t="shared" si="66"/>
        <v>1138162.92</v>
      </c>
      <c r="BT199" s="398">
        <f t="shared" si="66"/>
        <v>719534.4</v>
      </c>
      <c r="BU199" s="398">
        <f t="shared" si="66"/>
        <v>21568.949999999997</v>
      </c>
      <c r="BV199" s="398">
        <f t="shared" si="66"/>
        <v>120665.72333333331</v>
      </c>
      <c r="BW199" s="398">
        <f t="shared" si="66"/>
        <v>30697.159999999963</v>
      </c>
      <c r="BX199" s="398">
        <f t="shared" si="66"/>
        <v>212317.81999999998</v>
      </c>
      <c r="BY199" s="398">
        <f t="shared" si="66"/>
        <v>90406.485000000044</v>
      </c>
      <c r="BZ199" s="398">
        <f t="shared" si="66"/>
        <v>31658.119999999974</v>
      </c>
      <c r="CA199" s="398">
        <f t="shared" si="66"/>
        <v>553894.875</v>
      </c>
      <c r="CB199" s="398">
        <f t="shared" si="66"/>
        <v>68250</v>
      </c>
      <c r="CC199" s="398">
        <f t="shared" si="66"/>
        <v>11802038.261333339</v>
      </c>
    </row>
    <row r="200" spans="1:81" ht="13.5" thickTop="1" x14ac:dyDescent="0.2">
      <c r="I200" s="244"/>
      <c r="J200" s="244"/>
      <c r="K200" s="232"/>
      <c r="L200" s="232"/>
      <c r="M200" s="244"/>
      <c r="N200" s="232"/>
      <c r="O200" s="232"/>
      <c r="P200" s="232"/>
      <c r="Q200" s="232"/>
      <c r="R200" s="244"/>
      <c r="S200" s="232"/>
      <c r="T200" s="232"/>
      <c r="U200" s="232"/>
      <c r="V200" s="232"/>
      <c r="W200" s="244"/>
      <c r="X200" s="232"/>
      <c r="Y200" s="232"/>
      <c r="Z200" s="245"/>
      <c r="AA200" s="232"/>
      <c r="AB200" s="232"/>
      <c r="AC200" s="245"/>
      <c r="AD200" s="232"/>
      <c r="AE200" s="232"/>
      <c r="AF200" s="245"/>
      <c r="AG200" s="246"/>
      <c r="AH200" s="246"/>
      <c r="AI200" s="245"/>
      <c r="AJ200" s="246"/>
      <c r="AK200" s="246"/>
      <c r="AL200" s="245"/>
      <c r="AM200" s="232"/>
      <c r="AN200" s="232"/>
      <c r="AO200" s="245"/>
      <c r="AP200" s="245"/>
      <c r="AQ200" s="245"/>
      <c r="AR200" s="245"/>
      <c r="AS200" s="246"/>
      <c r="AT200" s="246"/>
      <c r="AU200" s="245"/>
      <c r="AV200" s="325"/>
      <c r="AW200" s="325"/>
      <c r="AX200" s="246"/>
      <c r="AY200" s="246"/>
      <c r="AZ200" s="245"/>
      <c r="BA200" s="232"/>
      <c r="BB200" s="232"/>
      <c r="BC200" s="245"/>
      <c r="BD200" s="245"/>
      <c r="BE200" s="245"/>
      <c r="BF200" s="246"/>
      <c r="BG200" s="246"/>
      <c r="BH200" s="232"/>
      <c r="BV200" s="399">
        <f>BV199+BW199</f>
        <v>151362.88333333327</v>
      </c>
    </row>
    <row r="201" spans="1:81" x14ac:dyDescent="0.2">
      <c r="I201" s="244"/>
      <c r="J201" s="244"/>
      <c r="K201" s="232"/>
      <c r="L201" s="232"/>
      <c r="M201" s="244"/>
      <c r="N201" s="400">
        <f>N199/($N$199+$O$199+$R$199+$S$199+$W$199+$Y$199+$Z$199+$AB$199+$AC$199+$AE$199+$AF$199+$AH$199+$AK$199+$AN$199)</f>
        <v>4.8374751676274726E-4</v>
      </c>
      <c r="O201" s="400">
        <f>O199/($N$199+$O$199+$R$199+$S$199+$W$199+$Y$199+$Z$199+$AB$199+$AC$199+$AE$199+$AF$199+$AH$199+$AK$199+$AN$199)</f>
        <v>3.4657822089846607E-2</v>
      </c>
      <c r="P201" s="401"/>
      <c r="Q201" s="401"/>
      <c r="R201" s="400">
        <f>R199/($N$199+$O$199+$R$199+$S$199+$W$199+$Y$199+$Z$199+$AB$199+$AC$199+$AE$199+$AF$199+$AH$199+$AK$199+$AN$199)</f>
        <v>0.3285910548992515</v>
      </c>
      <c r="S201" s="400">
        <f>S199/($N$199+$O$199+$R$199+$S$199+$W$199+$Y$199+$Z$199+$AB$199+$AC$199+$AE$199+$AF$199+$AH$199+$AK$199+$AN$199)</f>
        <v>2.2359885219255873E-2</v>
      </c>
      <c r="T201" s="401"/>
      <c r="U201" s="401"/>
      <c r="V201" s="401"/>
      <c r="W201" s="400">
        <f>W199/($N$199+$O$199+$R$199+$S$199+$W$199+$Y$199+$Z$199+$AB$199+$AC$199+$AE$199+$AF$199+$AH$199+$AK$199+$AN$199)</f>
        <v>5.8027843790401872E-2</v>
      </c>
      <c r="X201" s="401"/>
      <c r="Y201" s="400">
        <f>Y199/($N$199+$O$199+$R$199+$S$199+$W$199+$Y$199+$Z$199+$AB$199+$AC$199+$AE$199+$AF$199+$AH$199+$AK$199+$AN$199)</f>
        <v>8.3451821613982374E-2</v>
      </c>
      <c r="Z201" s="400">
        <f>Z199/($N$199+$O$199+$R$199+$S$199+$W$199+$Y$199+$Z$199+$AB$199+$AC$199+$AE$199+$AF$199+$AH$199+$AK$199+$AN$199)</f>
        <v>1.2487852562356846E-2</v>
      </c>
      <c r="AA201" s="401"/>
      <c r="AB201" s="400">
        <f>AB199/($N$199+$O$199+$R$199+$S$199+$W$199+$Y$199+$Z$199+$AB$199+$AC$199+$AE$199+$AF$199+$AH$199+$AK$199+$AN$199)</f>
        <v>7.4990898380054974E-2</v>
      </c>
      <c r="AC201" s="400">
        <f>AC199/($N$199+$O$199+$R$199+$S$199+$W$199+$Y$199+$Z$199+$AB$199+$AC$199+$AE$199+$AF$199+$AH$199+$AK$199+$AN$199)</f>
        <v>1.0938785514234359E-2</v>
      </c>
      <c r="AD201" s="401"/>
      <c r="AE201" s="400">
        <f>AE199/($N$199+$O$199+$R$199+$S$199+$W$199+$Y$199+$Z$199+$AB$199+$AC$199+$AE$199+$AF$199+$AH$199+$AK$199+$AN$199)</f>
        <v>9.7629207170069857E-2</v>
      </c>
      <c r="AF201" s="400">
        <f>AF199/($N$199+$O$199+$R$199+$S$199+$W$199+$Y$199+$Z$199+$AB$199+$AC$199+$AE$199+$AF$199+$AH$199+$AK$199+$AN$199)</f>
        <v>1.1556190678221185E-2</v>
      </c>
      <c r="AG201" s="402"/>
      <c r="AH201" s="400">
        <f>AH199/($N$199+$O$199+$R$199+$S$199+$W$199+$Y$199+$Z$199+$AB$199+$AC$199+$AE$199+$AF$199+$AH$199+$AK$199+$AN$199)</f>
        <v>2.633736480152735E-2</v>
      </c>
      <c r="AI201" s="403"/>
      <c r="AJ201" s="402"/>
      <c r="AK201" s="400">
        <f>AK199/($N$199+$O$199+$R$199+$S$199+$W$199+$Y$199+$Z$199+$AB$199+$AC$199+$AE$199+$AF$199+$AH$199+$AK$199+$AN$199)</f>
        <v>0.10607508048125353</v>
      </c>
      <c r="AL201" s="403"/>
      <c r="AM201" s="401"/>
      <c r="AN201" s="400">
        <f>AN199/($N$199+$O$199+$R$199+$S$199+$W$199+$Y$199+$Z$199+$AB$199+$AC$199+$AE$199+$AF$199+$AH$199+$AK$199+$AN$199)</f>
        <v>0.13241244528278087</v>
      </c>
      <c r="AO201" s="245"/>
      <c r="AP201" s="245"/>
      <c r="AQ201" s="245"/>
      <c r="AR201" s="245"/>
      <c r="AS201" s="246"/>
      <c r="AT201" s="246"/>
      <c r="AU201" s="245"/>
      <c r="AV201" s="404"/>
      <c r="AW201" s="404"/>
      <c r="AX201" s="246"/>
      <c r="AY201" s="246"/>
      <c r="AZ201" s="245"/>
      <c r="BA201" s="232"/>
      <c r="BB201" s="232"/>
      <c r="BC201" s="245"/>
      <c r="BD201" s="245"/>
      <c r="BE201" s="245"/>
      <c r="BF201" s="246"/>
      <c r="BG201" s="246"/>
      <c r="BH201" s="232"/>
    </row>
    <row r="206" spans="1:81" x14ac:dyDescent="0.2">
      <c r="R206" s="399"/>
      <c r="S206" s="399"/>
      <c r="W206" s="399"/>
    </row>
  </sheetData>
  <autoFilter ref="A4:CB201" xr:uid="{79767DB0-00BE-4B56-95AD-B013E77CF6C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5E857-E7C1-4CC1-874C-09A2147E9152}">
  <sheetPr codeName="Sheet8"/>
  <dimension ref="A1:AK216"/>
  <sheetViews>
    <sheetView topLeftCell="A4" zoomScale="87" zoomScaleNormal="87" workbookViewId="0">
      <selection activeCell="G11" sqref="G11"/>
    </sheetView>
  </sheetViews>
  <sheetFormatPr defaultRowHeight="15" x14ac:dyDescent="0.25"/>
  <cols>
    <col min="1" max="1" width="9" style="26" bestFit="1" customWidth="1"/>
    <col min="2" max="2" width="9" style="26" customWidth="1"/>
    <col min="3" max="3" width="47.7109375" style="27" customWidth="1"/>
    <col min="4" max="9" width="11.5703125" style="31" customWidth="1"/>
    <col min="10" max="15" width="9.140625" style="74"/>
    <col min="16" max="16" width="14.42578125" style="31" customWidth="1"/>
    <col min="17" max="18" width="13.28515625" style="31" customWidth="1"/>
    <col min="19" max="19" width="17.140625" style="31" customWidth="1"/>
    <col min="20" max="20" width="2.140625" style="31" customWidth="1"/>
    <col min="21" max="21" width="13.42578125" customWidth="1"/>
    <col min="22" max="22" width="15" customWidth="1"/>
    <col min="23" max="23" width="14.42578125" customWidth="1"/>
    <col min="25" max="27" width="13.7109375" bestFit="1" customWidth="1"/>
    <col min="30" max="30" width="11.42578125" bestFit="1" customWidth="1"/>
    <col min="36" max="36" width="12.5703125" bestFit="1" customWidth="1"/>
    <col min="37" max="37" width="9.85546875" bestFit="1" customWidth="1"/>
  </cols>
  <sheetData>
    <row r="1" spans="1:37" ht="15.75" x14ac:dyDescent="0.25">
      <c r="A1" s="114" t="s">
        <v>919</v>
      </c>
      <c r="B1" s="114"/>
      <c r="C1" s="115" t="s">
        <v>920</v>
      </c>
      <c r="D1" s="116"/>
      <c r="E1" s="114" t="s">
        <v>921</v>
      </c>
      <c r="F1" s="115" t="s">
        <v>922</v>
      </c>
      <c r="G1" s="46"/>
      <c r="H1" s="46"/>
      <c r="I1" s="46"/>
      <c r="J1" s="117"/>
      <c r="K1" s="117"/>
      <c r="L1" s="117"/>
      <c r="M1" s="117"/>
      <c r="N1" s="117"/>
      <c r="O1" s="117"/>
      <c r="P1" s="46"/>
      <c r="Q1" s="46"/>
      <c r="R1" s="46"/>
      <c r="S1" s="46"/>
      <c r="T1" s="46"/>
    </row>
    <row r="2" spans="1:37" ht="15.75" x14ac:dyDescent="0.25">
      <c r="A2" s="118" t="s">
        <v>923</v>
      </c>
      <c r="B2" s="118"/>
      <c r="C2" s="119">
        <v>0.61</v>
      </c>
      <c r="D2" s="116"/>
      <c r="E2" s="118" t="s">
        <v>18</v>
      </c>
      <c r="F2" s="120">
        <v>13</v>
      </c>
      <c r="G2" s="83"/>
      <c r="H2" s="83"/>
      <c r="I2" s="83"/>
      <c r="J2" s="121"/>
      <c r="K2" s="121"/>
      <c r="L2" s="121"/>
      <c r="M2" s="121"/>
      <c r="N2" s="121"/>
      <c r="O2" s="121"/>
      <c r="P2" s="83"/>
      <c r="Q2" s="83"/>
      <c r="R2" s="83"/>
      <c r="S2" s="83"/>
      <c r="T2" s="83"/>
    </row>
    <row r="3" spans="1:37" ht="15.75" x14ac:dyDescent="0.25">
      <c r="A3" s="118" t="s">
        <v>924</v>
      </c>
      <c r="B3" s="118"/>
      <c r="C3" s="119">
        <v>0.28999999999999998</v>
      </c>
      <c r="D3" s="116"/>
      <c r="E3" s="118" t="s">
        <v>19</v>
      </c>
      <c r="F3" s="120">
        <v>13</v>
      </c>
      <c r="G3" s="83"/>
      <c r="H3" s="83"/>
      <c r="I3" s="83"/>
      <c r="J3" s="121"/>
      <c r="K3" s="121"/>
      <c r="L3" s="121"/>
      <c r="M3" s="121"/>
      <c r="N3" s="121"/>
      <c r="O3" s="121"/>
      <c r="P3" s="83"/>
      <c r="Q3" s="83"/>
      <c r="R3" s="83"/>
      <c r="S3" s="83"/>
      <c r="T3" s="83"/>
    </row>
    <row r="4" spans="1:37" ht="15.75" x14ac:dyDescent="0.25">
      <c r="A4" s="118" t="s">
        <v>925</v>
      </c>
      <c r="B4" s="118"/>
      <c r="C4" s="119">
        <v>0.08</v>
      </c>
      <c r="D4" s="116"/>
      <c r="E4" s="118" t="s">
        <v>20</v>
      </c>
      <c r="F4" s="120">
        <v>12</v>
      </c>
      <c r="G4" s="83"/>
      <c r="H4" s="83"/>
      <c r="I4" s="83"/>
      <c r="J4" s="121"/>
      <c r="K4" s="121"/>
      <c r="L4" s="121"/>
      <c r="M4" s="121"/>
      <c r="N4" s="121"/>
      <c r="O4" s="121"/>
      <c r="P4" s="83"/>
      <c r="Q4" s="83"/>
      <c r="R4" s="83"/>
      <c r="S4" s="83"/>
      <c r="T4" s="83"/>
    </row>
    <row r="5" spans="1:37" x14ac:dyDescent="0.25">
      <c r="D5" s="83"/>
      <c r="E5" s="83"/>
      <c r="F5" s="83"/>
      <c r="G5" s="83"/>
      <c r="H5" s="83"/>
      <c r="I5" s="83"/>
      <c r="J5" s="121"/>
      <c r="K5" s="121"/>
      <c r="L5" s="121"/>
      <c r="M5" s="121"/>
      <c r="N5" s="121"/>
      <c r="O5" s="121"/>
      <c r="P5" s="83"/>
      <c r="Q5" s="83"/>
      <c r="R5" s="83"/>
      <c r="S5" s="83"/>
      <c r="T5" s="83"/>
    </row>
    <row r="6" spans="1:37" x14ac:dyDescent="0.25">
      <c r="D6" s="83"/>
      <c r="E6" s="83"/>
      <c r="F6" s="83"/>
      <c r="G6" s="83"/>
      <c r="H6" s="83"/>
      <c r="I6" s="83"/>
      <c r="J6" s="121"/>
      <c r="K6" s="121"/>
      <c r="L6" s="121"/>
      <c r="M6" s="121"/>
      <c r="N6" s="121"/>
      <c r="O6" s="121"/>
      <c r="P6" s="83"/>
      <c r="Q6" s="83"/>
      <c r="R6" s="83"/>
      <c r="S6" s="83"/>
      <c r="T6" s="83"/>
    </row>
    <row r="7" spans="1:37" x14ac:dyDescent="0.25">
      <c r="D7" s="83"/>
      <c r="E7" s="83"/>
      <c r="F7" s="83"/>
      <c r="G7" s="83"/>
      <c r="H7" s="83"/>
      <c r="I7" s="83"/>
      <c r="J7" s="121"/>
      <c r="K7" s="121"/>
      <c r="L7" s="121"/>
      <c r="M7" s="121"/>
      <c r="N7" s="121"/>
      <c r="O7" s="121"/>
      <c r="P7" s="83"/>
      <c r="Q7" s="83"/>
      <c r="R7" s="83"/>
      <c r="S7" s="83"/>
      <c r="T7" s="83"/>
    </row>
    <row r="8" spans="1:37" ht="15.75" thickBot="1" x14ac:dyDescent="0.3">
      <c r="A8" s="122"/>
      <c r="B8" s="122">
        <v>1</v>
      </c>
      <c r="C8" s="122">
        <v>2</v>
      </c>
      <c r="D8" s="122">
        <v>3</v>
      </c>
      <c r="E8" s="122">
        <v>4</v>
      </c>
      <c r="F8" s="122">
        <v>5</v>
      </c>
      <c r="G8" s="122">
        <v>6</v>
      </c>
      <c r="H8" s="122">
        <v>7</v>
      </c>
      <c r="I8" s="122">
        <v>8</v>
      </c>
      <c r="J8" s="122">
        <v>9</v>
      </c>
      <c r="K8" s="122">
        <v>10</v>
      </c>
      <c r="L8" s="122">
        <v>11</v>
      </c>
      <c r="M8" s="122">
        <v>12</v>
      </c>
      <c r="N8" s="122">
        <v>13</v>
      </c>
      <c r="O8" s="122">
        <v>14</v>
      </c>
      <c r="P8" s="122">
        <v>15</v>
      </c>
      <c r="Q8" s="122">
        <v>16</v>
      </c>
      <c r="R8" s="122">
        <v>17</v>
      </c>
      <c r="S8" s="122">
        <v>18</v>
      </c>
      <c r="T8" s="122">
        <v>19</v>
      </c>
      <c r="U8" s="122">
        <v>20</v>
      </c>
      <c r="V8" s="122"/>
      <c r="W8" s="122"/>
    </row>
    <row r="9" spans="1:37" ht="16.5" thickBot="1" x14ac:dyDescent="0.3">
      <c r="A9" s="491"/>
      <c r="B9" s="492"/>
      <c r="C9" s="492"/>
      <c r="D9" s="492"/>
      <c r="E9" s="492"/>
      <c r="F9" s="492"/>
      <c r="G9" s="493" t="s">
        <v>926</v>
      </c>
      <c r="H9" s="494"/>
      <c r="I9" s="494"/>
      <c r="J9" s="495" t="s">
        <v>927</v>
      </c>
      <c r="K9" s="496"/>
      <c r="L9" s="497"/>
      <c r="M9" s="495" t="s">
        <v>928</v>
      </c>
      <c r="N9" s="496"/>
      <c r="O9" s="497"/>
      <c r="P9" s="487" t="s">
        <v>929</v>
      </c>
      <c r="Q9" s="487" t="s">
        <v>930</v>
      </c>
      <c r="R9" s="487" t="s">
        <v>931</v>
      </c>
      <c r="S9" s="489" t="s">
        <v>932</v>
      </c>
      <c r="T9" s="123"/>
    </row>
    <row r="10" spans="1:37" ht="45" x14ac:dyDescent="0.25">
      <c r="A10" s="124" t="s">
        <v>933</v>
      </c>
      <c r="B10" s="124" t="s">
        <v>934</v>
      </c>
      <c r="C10" s="124" t="s">
        <v>107</v>
      </c>
      <c r="D10" s="124" t="s">
        <v>935</v>
      </c>
      <c r="E10" s="124" t="s">
        <v>464</v>
      </c>
      <c r="F10" s="125" t="s">
        <v>855</v>
      </c>
      <c r="G10" s="126" t="s">
        <v>923</v>
      </c>
      <c r="H10" s="126" t="s">
        <v>924</v>
      </c>
      <c r="I10" s="126" t="s">
        <v>925</v>
      </c>
      <c r="J10" s="127" t="s">
        <v>923</v>
      </c>
      <c r="K10" s="128" t="s">
        <v>924</v>
      </c>
      <c r="L10" s="129" t="s">
        <v>925</v>
      </c>
      <c r="M10" s="127" t="s">
        <v>923</v>
      </c>
      <c r="N10" s="128" t="s">
        <v>924</v>
      </c>
      <c r="O10" s="129" t="s">
        <v>925</v>
      </c>
      <c r="P10" s="488"/>
      <c r="Q10" s="488"/>
      <c r="R10" s="488"/>
      <c r="S10" s="490"/>
      <c r="T10" s="123"/>
      <c r="U10" s="130" t="s">
        <v>936</v>
      </c>
      <c r="V10" s="130" t="s">
        <v>937</v>
      </c>
      <c r="W10" s="130" t="s">
        <v>938</v>
      </c>
      <c r="Y10" s="130" t="s">
        <v>414</v>
      </c>
      <c r="Z10" s="130" t="s">
        <v>415</v>
      </c>
      <c r="AA10" s="130" t="s">
        <v>416</v>
      </c>
    </row>
    <row r="11" spans="1:37" x14ac:dyDescent="0.25">
      <c r="A11" s="131">
        <v>3301000</v>
      </c>
      <c r="B11" s="131">
        <v>1000</v>
      </c>
      <c r="C11" s="131" t="s">
        <v>179</v>
      </c>
      <c r="D11" s="132" t="s">
        <v>785</v>
      </c>
      <c r="E11" s="132"/>
      <c r="F11" s="131"/>
      <c r="G11" s="133">
        <v>120</v>
      </c>
      <c r="H11" s="133">
        <v>195</v>
      </c>
      <c r="I11" s="133">
        <v>75</v>
      </c>
      <c r="J11" s="133">
        <v>120</v>
      </c>
      <c r="K11" s="133">
        <v>90</v>
      </c>
      <c r="L11" s="133">
        <v>105</v>
      </c>
      <c r="M11" s="134">
        <v>113.68421052631578</v>
      </c>
      <c r="N11" s="134">
        <v>151.57894736842104</v>
      </c>
      <c r="O11" s="134">
        <v>80.526315789473685</v>
      </c>
      <c r="P11" s="135">
        <f>(G11*$C$2*$F$2)+(J11*$C$2*$F$3)+(M11*$C$2*$F$4)</f>
        <v>2735.3684210526317</v>
      </c>
      <c r="Q11" s="135">
        <f>(H11*$C$3*$F$2)+(K11*$C$3*$F$3)+(N11*$C$3*$F$4)</f>
        <v>1601.9447368421052</v>
      </c>
      <c r="R11" s="135">
        <f>(I11*$C$4*$F$2)+(L11*$C$4*$F$3)+(O11*$C$4*$F$4)</f>
        <v>264.50526315789472</v>
      </c>
      <c r="S11" s="136">
        <f>R11+Q11+P11</f>
        <v>4601.8184210526315</v>
      </c>
      <c r="T11" s="137"/>
      <c r="U11" s="138">
        <f>(G11*$C$2*$F$2)+(H11*$C$3*$F$2)+(I11*$C$4*$F$2)</f>
        <v>1764.75</v>
      </c>
      <c r="V11" s="138">
        <f>(J11*$C$2*$F$3)+(K11*$C$3*$F$3)+(L11*$C$4*$F$3)</f>
        <v>1400.1000000000001</v>
      </c>
      <c r="W11" s="138">
        <f>(M11*$C$2*$F$4)+(N11*$C$3*$F$4)+(O11*$C$4*$F$4)</f>
        <v>1436.9684210526316</v>
      </c>
      <c r="Y11" s="139">
        <f>U11*0.8</f>
        <v>1411.8000000000002</v>
      </c>
      <c r="Z11" s="139">
        <f t="shared" ref="Z11:AA26" si="0">V11*0.8</f>
        <v>1120.0800000000002</v>
      </c>
      <c r="AA11" s="139">
        <f t="shared" si="0"/>
        <v>1149.5747368421053</v>
      </c>
      <c r="AC11" t="s">
        <v>748</v>
      </c>
      <c r="AD11" s="139">
        <f>(((U11+V11+W11)*5/12)*80%)</f>
        <v>1533.9394736842107</v>
      </c>
      <c r="AF11">
        <f>Y11/(SUM($U$11:$W$11))</f>
        <v>0.30679176595522023</v>
      </c>
      <c r="AG11">
        <f>Z11/(SUM($U$11:$W$11))</f>
        <v>0.24339943420535703</v>
      </c>
      <c r="AH11">
        <f t="shared" ref="AH11" si="1">AA11/(SUM($U$11:$W$11))</f>
        <v>0.2498087998394227</v>
      </c>
      <c r="AJ11">
        <v>1764.75</v>
      </c>
      <c r="AK11" s="139">
        <f>U11-AJ11</f>
        <v>0</v>
      </c>
    </row>
    <row r="12" spans="1:37" x14ac:dyDescent="0.25">
      <c r="A12" s="131">
        <v>3301001</v>
      </c>
      <c r="B12" s="131">
        <v>1001</v>
      </c>
      <c r="C12" s="131" t="s">
        <v>180</v>
      </c>
      <c r="D12" s="132" t="s">
        <v>786</v>
      </c>
      <c r="E12" s="132"/>
      <c r="F12" s="131"/>
      <c r="G12" s="133">
        <v>120</v>
      </c>
      <c r="H12" s="133">
        <v>150</v>
      </c>
      <c r="I12" s="133">
        <v>510</v>
      </c>
      <c r="J12" s="133">
        <v>120</v>
      </c>
      <c r="K12" s="133">
        <v>75</v>
      </c>
      <c r="L12" s="133">
        <v>345</v>
      </c>
      <c r="M12" s="134">
        <v>108.94736842105263</v>
      </c>
      <c r="N12" s="134">
        <v>94.73684210526315</v>
      </c>
      <c r="O12" s="134">
        <v>378.9473684210526</v>
      </c>
      <c r="P12" s="135">
        <f t="shared" ref="P12:P75" si="2">(G12*$C$2*$F$2)+(J12*$C$2*$F$3)+(M12*$C$2*$F$4)</f>
        <v>2700.6947368421052</v>
      </c>
      <c r="Q12" s="135">
        <f t="shared" ref="Q12:Q75" si="3">(H12*$C$3*$F$2)+(K12*$C$3*$F$3)+(N12*$C$3*$F$4)</f>
        <v>1177.9342105263158</v>
      </c>
      <c r="R12" s="135">
        <f t="shared" ref="R12:R75" si="4">(I12*$C$4*$F$2)+(L12*$C$4*$F$3)+(O12*$C$4*$F$4)</f>
        <v>1252.9894736842107</v>
      </c>
      <c r="S12" s="136">
        <f t="shared" ref="S12:S75" si="5">R12+Q12+P12</f>
        <v>5131.6184210526317</v>
      </c>
      <c r="T12" s="137"/>
      <c r="U12" s="138">
        <f t="shared" ref="U12:U75" si="6">(G12*$C$2*$F$2)+(H12*$C$3*$F$2)+(I12*$C$4*$F$2)</f>
        <v>2047.5</v>
      </c>
      <c r="V12" s="138">
        <f t="shared" ref="V12:V75" si="7">(J12*$C$2*$F$3)+(K12*$C$3*$F$3)+(L12*$C$4*$F$3)</f>
        <v>1593.1499999999999</v>
      </c>
      <c r="W12" s="138">
        <f t="shared" ref="W12:W75" si="8">(M12*$C$2*$F$4)+(N12*$C$3*$F$4)+(O12*$C$4*$F$4)</f>
        <v>1490.9684210526316</v>
      </c>
      <c r="Y12" s="139">
        <f t="shared" ref="Y12:AA75" si="9">U12*0.8</f>
        <v>1638</v>
      </c>
      <c r="Z12" s="139">
        <f t="shared" si="0"/>
        <v>1274.52</v>
      </c>
      <c r="AA12" s="139">
        <f t="shared" si="0"/>
        <v>1192.7747368421053</v>
      </c>
      <c r="AC12" t="s">
        <v>707</v>
      </c>
      <c r="AJ12">
        <v>2047.5</v>
      </c>
      <c r="AK12" s="139">
        <f t="shared" ref="AK12:AK75" si="10">U12-AJ12</f>
        <v>0</v>
      </c>
    </row>
    <row r="13" spans="1:37" x14ac:dyDescent="0.25">
      <c r="A13" s="131">
        <v>3301002</v>
      </c>
      <c r="B13" s="131">
        <v>1002</v>
      </c>
      <c r="C13" s="131" t="s">
        <v>181</v>
      </c>
      <c r="D13" s="132" t="s">
        <v>425</v>
      </c>
      <c r="E13" s="132"/>
      <c r="F13" s="131"/>
      <c r="G13" s="133">
        <v>1515</v>
      </c>
      <c r="H13" s="133">
        <v>210</v>
      </c>
      <c r="I13" s="133">
        <v>30</v>
      </c>
      <c r="J13" s="133">
        <v>1050</v>
      </c>
      <c r="K13" s="133">
        <v>240</v>
      </c>
      <c r="L13" s="133">
        <v>15</v>
      </c>
      <c r="M13" s="134">
        <v>1113.1578947368421</v>
      </c>
      <c r="N13" s="134">
        <v>189.4736842105263</v>
      </c>
      <c r="O13" s="134">
        <v>28.421052631578945</v>
      </c>
      <c r="P13" s="135">
        <f t="shared" si="2"/>
        <v>28488.76578947368</v>
      </c>
      <c r="Q13" s="135">
        <f t="shared" si="3"/>
        <v>2355.8684210526317</v>
      </c>
      <c r="R13" s="135">
        <f t="shared" si="4"/>
        <v>74.084210526315786</v>
      </c>
      <c r="S13" s="136">
        <f t="shared" si="5"/>
        <v>30918.718421052628</v>
      </c>
      <c r="T13" s="137"/>
      <c r="U13" s="138">
        <f t="shared" si="6"/>
        <v>12836.85</v>
      </c>
      <c r="V13" s="138">
        <f t="shared" si="7"/>
        <v>9246.9</v>
      </c>
      <c r="W13" s="138">
        <f t="shared" si="8"/>
        <v>8834.9684210526302</v>
      </c>
      <c r="Y13" s="139">
        <f t="shared" si="9"/>
        <v>10269.480000000001</v>
      </c>
      <c r="Z13" s="139">
        <f t="shared" si="0"/>
        <v>7397.52</v>
      </c>
      <c r="AA13" s="139">
        <f t="shared" si="0"/>
        <v>7067.9747368421049</v>
      </c>
      <c r="AC13" t="s">
        <v>462</v>
      </c>
      <c r="AJ13">
        <v>12836.85</v>
      </c>
      <c r="AK13" s="139">
        <f t="shared" si="10"/>
        <v>0</v>
      </c>
    </row>
    <row r="14" spans="1:37" x14ac:dyDescent="0.25">
      <c r="A14" s="131">
        <v>3301006</v>
      </c>
      <c r="B14" s="131">
        <v>1006</v>
      </c>
      <c r="C14" s="131" t="s">
        <v>182</v>
      </c>
      <c r="D14" s="132" t="s">
        <v>425</v>
      </c>
      <c r="E14" s="132"/>
      <c r="F14" s="131"/>
      <c r="G14" s="133">
        <v>180</v>
      </c>
      <c r="H14" s="133">
        <v>30</v>
      </c>
      <c r="I14" s="133">
        <v>105</v>
      </c>
      <c r="J14" s="133">
        <v>195</v>
      </c>
      <c r="K14" s="133">
        <v>90</v>
      </c>
      <c r="L14" s="133">
        <v>105</v>
      </c>
      <c r="M14" s="134">
        <v>175.26315789473682</v>
      </c>
      <c r="N14" s="134">
        <v>47.368421052631575</v>
      </c>
      <c r="O14" s="134">
        <v>99.473684210526301</v>
      </c>
      <c r="P14" s="135">
        <f t="shared" si="2"/>
        <v>4256.6763157894729</v>
      </c>
      <c r="Q14" s="135">
        <f t="shared" si="3"/>
        <v>617.24210526315778</v>
      </c>
      <c r="R14" s="135">
        <f t="shared" si="4"/>
        <v>313.89473684210526</v>
      </c>
      <c r="S14" s="136">
        <f t="shared" si="5"/>
        <v>5187.8131578947359</v>
      </c>
      <c r="T14" s="137"/>
      <c r="U14" s="138">
        <f t="shared" si="6"/>
        <v>1649.6999999999998</v>
      </c>
      <c r="V14" s="138">
        <f t="shared" si="7"/>
        <v>1994.8500000000001</v>
      </c>
      <c r="W14" s="138">
        <f t="shared" si="8"/>
        <v>1543.2631578947367</v>
      </c>
      <c r="Y14" s="139">
        <f t="shared" si="9"/>
        <v>1319.76</v>
      </c>
      <c r="Z14" s="139">
        <f t="shared" si="0"/>
        <v>1595.88</v>
      </c>
      <c r="AA14" s="139">
        <f t="shared" si="0"/>
        <v>1234.6105263157895</v>
      </c>
      <c r="AC14" t="s">
        <v>508</v>
      </c>
      <c r="AJ14">
        <v>1649.6999999999998</v>
      </c>
      <c r="AK14" s="139">
        <f t="shared" si="10"/>
        <v>0</v>
      </c>
    </row>
    <row r="15" spans="1:37" x14ac:dyDescent="0.25">
      <c r="A15" s="131">
        <v>3301008</v>
      </c>
      <c r="B15" s="131">
        <v>1008</v>
      </c>
      <c r="C15" s="131" t="s">
        <v>183</v>
      </c>
      <c r="D15" s="132" t="s">
        <v>425</v>
      </c>
      <c r="E15" s="132"/>
      <c r="F15" s="131"/>
      <c r="G15" s="133">
        <v>45</v>
      </c>
      <c r="H15" s="133">
        <v>0</v>
      </c>
      <c r="I15" s="133">
        <v>15</v>
      </c>
      <c r="J15" s="133">
        <v>15</v>
      </c>
      <c r="K15" s="133">
        <v>30</v>
      </c>
      <c r="L15" s="133">
        <v>60</v>
      </c>
      <c r="M15" s="134">
        <v>33.157894736842103</v>
      </c>
      <c r="N15" s="134">
        <v>9.473684210526315</v>
      </c>
      <c r="O15" s="134">
        <v>28.421052631578945</v>
      </c>
      <c r="P15" s="135">
        <f t="shared" si="2"/>
        <v>718.51578947368409</v>
      </c>
      <c r="Q15" s="135">
        <f t="shared" si="3"/>
        <v>146.06842105263158</v>
      </c>
      <c r="R15" s="135">
        <f t="shared" si="4"/>
        <v>105.28421052631579</v>
      </c>
      <c r="S15" s="136">
        <f t="shared" si="5"/>
        <v>969.86842105263145</v>
      </c>
      <c r="T15" s="137"/>
      <c r="U15" s="138">
        <f t="shared" si="6"/>
        <v>372.45</v>
      </c>
      <c r="V15" s="138">
        <f t="shared" si="7"/>
        <v>294.45</v>
      </c>
      <c r="W15" s="138">
        <f t="shared" si="8"/>
        <v>302.96842105263153</v>
      </c>
      <c r="Y15" s="139">
        <f t="shared" si="9"/>
        <v>297.95999999999998</v>
      </c>
      <c r="Z15" s="139">
        <f t="shared" si="0"/>
        <v>235.56</v>
      </c>
      <c r="AA15" s="139">
        <f t="shared" si="0"/>
        <v>242.37473684210522</v>
      </c>
      <c r="AC15" t="s">
        <v>589</v>
      </c>
      <c r="AJ15">
        <v>372.45</v>
      </c>
      <c r="AK15" s="139">
        <f t="shared" si="10"/>
        <v>0</v>
      </c>
    </row>
    <row r="16" spans="1:37" x14ac:dyDescent="0.25">
      <c r="A16" s="131">
        <v>3301009</v>
      </c>
      <c r="B16" s="131">
        <v>1009</v>
      </c>
      <c r="C16" s="131" t="s">
        <v>184</v>
      </c>
      <c r="D16" s="132" t="s">
        <v>785</v>
      </c>
      <c r="E16" s="132"/>
      <c r="F16" s="131"/>
      <c r="G16" s="133">
        <v>840</v>
      </c>
      <c r="H16" s="133">
        <v>195</v>
      </c>
      <c r="I16" s="133">
        <v>105</v>
      </c>
      <c r="J16" s="133">
        <v>615</v>
      </c>
      <c r="K16" s="133">
        <v>90</v>
      </c>
      <c r="L16" s="133">
        <v>15</v>
      </c>
      <c r="M16" s="134">
        <v>596.84210526315792</v>
      </c>
      <c r="N16" s="134">
        <v>113.68421052631578</v>
      </c>
      <c r="O16" s="134">
        <v>66.315789473684205</v>
      </c>
      <c r="P16" s="135">
        <f t="shared" si="2"/>
        <v>15907.034210526315</v>
      </c>
      <c r="Q16" s="135">
        <f t="shared" si="3"/>
        <v>1470.0710526315788</v>
      </c>
      <c r="R16" s="135">
        <f t="shared" si="4"/>
        <v>188.46315789473684</v>
      </c>
      <c r="S16" s="136">
        <f t="shared" si="5"/>
        <v>17565.568421052631</v>
      </c>
      <c r="T16" s="137"/>
      <c r="U16" s="138">
        <f t="shared" si="6"/>
        <v>7505.5499999999993</v>
      </c>
      <c r="V16" s="138">
        <f t="shared" si="7"/>
        <v>5231.8500000000004</v>
      </c>
      <c r="W16" s="138">
        <f t="shared" si="8"/>
        <v>4828.1684210526319</v>
      </c>
      <c r="Y16" s="139">
        <f t="shared" si="9"/>
        <v>6004.44</v>
      </c>
      <c r="Z16" s="139">
        <f t="shared" si="0"/>
        <v>4185.4800000000005</v>
      </c>
      <c r="AA16" s="139">
        <f t="shared" si="0"/>
        <v>3862.5347368421058</v>
      </c>
      <c r="AC16" t="s">
        <v>759</v>
      </c>
      <c r="AJ16">
        <v>7505.5499999999993</v>
      </c>
      <c r="AK16" s="139">
        <f t="shared" si="10"/>
        <v>0</v>
      </c>
    </row>
    <row r="17" spans="1:37" x14ac:dyDescent="0.25">
      <c r="A17" s="131">
        <v>3301010</v>
      </c>
      <c r="B17" s="131">
        <v>1010</v>
      </c>
      <c r="C17" s="131" t="s">
        <v>185</v>
      </c>
      <c r="D17" s="132" t="s">
        <v>425</v>
      </c>
      <c r="E17" s="132"/>
      <c r="F17" s="131"/>
      <c r="G17" s="133">
        <v>45</v>
      </c>
      <c r="H17" s="133">
        <v>615</v>
      </c>
      <c r="I17" s="133">
        <v>1830</v>
      </c>
      <c r="J17" s="133">
        <v>90</v>
      </c>
      <c r="K17" s="133">
        <v>405</v>
      </c>
      <c r="L17" s="133">
        <v>1470</v>
      </c>
      <c r="M17" s="134">
        <v>56.84210526315789</v>
      </c>
      <c r="N17" s="134">
        <v>421.57894736842104</v>
      </c>
      <c r="O17" s="134">
        <v>1402.1052631578946</v>
      </c>
      <c r="P17" s="135">
        <f t="shared" si="2"/>
        <v>1486.6342105263157</v>
      </c>
      <c r="Q17" s="135">
        <f t="shared" si="3"/>
        <v>5312.4947368421044</v>
      </c>
      <c r="R17" s="135">
        <f t="shared" si="4"/>
        <v>4778.0210526315786</v>
      </c>
      <c r="S17" s="136">
        <f t="shared" si="5"/>
        <v>11577.15</v>
      </c>
      <c r="T17" s="137"/>
      <c r="U17" s="138">
        <f t="shared" si="6"/>
        <v>4578.5999999999995</v>
      </c>
      <c r="V17" s="138">
        <f t="shared" si="7"/>
        <v>3769.35</v>
      </c>
      <c r="W17" s="138">
        <f t="shared" si="8"/>
        <v>3229.2</v>
      </c>
      <c r="Y17" s="139">
        <f t="shared" si="9"/>
        <v>3662.8799999999997</v>
      </c>
      <c r="Z17" s="139">
        <f t="shared" si="0"/>
        <v>3015.48</v>
      </c>
      <c r="AA17" s="139">
        <f t="shared" si="0"/>
        <v>2583.36</v>
      </c>
      <c r="AC17" t="s">
        <v>528</v>
      </c>
      <c r="AJ17">
        <v>4578.5999999999995</v>
      </c>
      <c r="AK17" s="139">
        <f t="shared" si="10"/>
        <v>0</v>
      </c>
    </row>
    <row r="18" spans="1:37" x14ac:dyDescent="0.25">
      <c r="A18" s="131">
        <v>3301012</v>
      </c>
      <c r="B18" s="131">
        <v>1012</v>
      </c>
      <c r="C18" s="131" t="s">
        <v>186</v>
      </c>
      <c r="D18" s="132" t="s">
        <v>425</v>
      </c>
      <c r="E18" s="132"/>
      <c r="F18" s="131"/>
      <c r="G18" s="133">
        <v>165</v>
      </c>
      <c r="H18" s="133">
        <v>450</v>
      </c>
      <c r="I18" s="133">
        <v>285</v>
      </c>
      <c r="J18" s="133">
        <v>270</v>
      </c>
      <c r="K18" s="133">
        <v>405</v>
      </c>
      <c r="L18" s="133">
        <v>195</v>
      </c>
      <c r="M18" s="134">
        <v>175.26315789473682</v>
      </c>
      <c r="N18" s="134">
        <v>374.21052631578948</v>
      </c>
      <c r="O18" s="134">
        <v>217.89473684210526</v>
      </c>
      <c r="P18" s="135">
        <f t="shared" si="2"/>
        <v>4732.4763157894731</v>
      </c>
      <c r="Q18" s="135">
        <f t="shared" si="3"/>
        <v>4525.6026315789477</v>
      </c>
      <c r="R18" s="135">
        <f t="shared" si="4"/>
        <v>708.37894736842111</v>
      </c>
      <c r="S18" s="136">
        <f t="shared" si="5"/>
        <v>9966.4578947368427</v>
      </c>
      <c r="T18" s="137"/>
      <c r="U18" s="138">
        <f t="shared" si="6"/>
        <v>3301.35</v>
      </c>
      <c r="V18" s="138">
        <f t="shared" si="7"/>
        <v>3870.75</v>
      </c>
      <c r="W18" s="138">
        <f t="shared" si="8"/>
        <v>2794.3578947368419</v>
      </c>
      <c r="Y18" s="139">
        <f t="shared" si="9"/>
        <v>2641.08</v>
      </c>
      <c r="Z18" s="139">
        <f t="shared" si="0"/>
        <v>3096.6000000000004</v>
      </c>
      <c r="AA18" s="139">
        <f t="shared" si="0"/>
        <v>2235.4863157894738</v>
      </c>
      <c r="AC18" t="s">
        <v>564</v>
      </c>
      <c r="AJ18">
        <v>3301.35</v>
      </c>
      <c r="AK18" s="139">
        <f t="shared" si="10"/>
        <v>0</v>
      </c>
    </row>
    <row r="19" spans="1:37" x14ac:dyDescent="0.25">
      <c r="A19" s="131">
        <v>3301014</v>
      </c>
      <c r="B19" s="131">
        <v>1014</v>
      </c>
      <c r="C19" s="131" t="s">
        <v>187</v>
      </c>
      <c r="D19" s="132" t="s">
        <v>425</v>
      </c>
      <c r="E19" s="132"/>
      <c r="F19" s="131"/>
      <c r="G19" s="133">
        <v>750</v>
      </c>
      <c r="H19" s="133">
        <v>330</v>
      </c>
      <c r="I19" s="133">
        <v>195</v>
      </c>
      <c r="J19" s="133">
        <v>465</v>
      </c>
      <c r="K19" s="133">
        <v>270</v>
      </c>
      <c r="L19" s="133">
        <v>255</v>
      </c>
      <c r="M19" s="134">
        <v>558.94736842105272</v>
      </c>
      <c r="N19" s="134">
        <v>274.73684210526318</v>
      </c>
      <c r="O19" s="134">
        <v>189.4736842105263</v>
      </c>
      <c r="P19" s="135">
        <f t="shared" si="2"/>
        <v>13726.444736842106</v>
      </c>
      <c r="Q19" s="135">
        <f t="shared" si="3"/>
        <v>3218.0842105263159</v>
      </c>
      <c r="R19" s="135">
        <f t="shared" si="4"/>
        <v>649.8947368421052</v>
      </c>
      <c r="S19" s="136">
        <f t="shared" si="5"/>
        <v>17594.423684210527</v>
      </c>
      <c r="T19" s="137"/>
      <c r="U19" s="138">
        <f t="shared" si="6"/>
        <v>7394.4000000000005</v>
      </c>
      <c r="V19" s="138">
        <f t="shared" si="7"/>
        <v>4970.5499999999993</v>
      </c>
      <c r="W19" s="138">
        <f t="shared" si="8"/>
        <v>5229.4736842105267</v>
      </c>
      <c r="Y19" s="139">
        <f t="shared" si="9"/>
        <v>5915.52</v>
      </c>
      <c r="Z19" s="139">
        <f t="shared" si="0"/>
        <v>3976.4399999999996</v>
      </c>
      <c r="AA19" s="139">
        <f t="shared" si="0"/>
        <v>4183.5789473684217</v>
      </c>
      <c r="AC19" t="s">
        <v>685</v>
      </c>
      <c r="AJ19">
        <v>7394.4000000000005</v>
      </c>
      <c r="AK19" s="139">
        <f t="shared" si="10"/>
        <v>0</v>
      </c>
    </row>
    <row r="20" spans="1:37" x14ac:dyDescent="0.25">
      <c r="A20" s="131">
        <v>3301015</v>
      </c>
      <c r="B20" s="131">
        <v>1015</v>
      </c>
      <c r="C20" s="131" t="s">
        <v>188</v>
      </c>
      <c r="D20" s="132" t="s">
        <v>425</v>
      </c>
      <c r="E20" s="132"/>
      <c r="F20" s="131"/>
      <c r="G20" s="133">
        <v>180</v>
      </c>
      <c r="H20" s="133">
        <v>195</v>
      </c>
      <c r="I20" s="133">
        <v>60</v>
      </c>
      <c r="J20" s="133">
        <v>150</v>
      </c>
      <c r="K20" s="133">
        <v>165</v>
      </c>
      <c r="L20" s="133">
        <v>75</v>
      </c>
      <c r="M20" s="134">
        <v>151.57894736842104</v>
      </c>
      <c r="N20" s="134">
        <v>151.57894736842104</v>
      </c>
      <c r="O20" s="134">
        <v>66.315789473684205</v>
      </c>
      <c r="P20" s="135">
        <f t="shared" si="2"/>
        <v>3726.4578947368418</v>
      </c>
      <c r="Q20" s="135">
        <f t="shared" si="3"/>
        <v>1884.6947368421052</v>
      </c>
      <c r="R20" s="135">
        <f t="shared" si="4"/>
        <v>204.06315789473683</v>
      </c>
      <c r="S20" s="136">
        <f t="shared" si="5"/>
        <v>5815.2157894736838</v>
      </c>
      <c r="T20" s="137"/>
      <c r="U20" s="138">
        <f t="shared" si="6"/>
        <v>2224.9499999999998</v>
      </c>
      <c r="V20" s="138">
        <f t="shared" si="7"/>
        <v>1889.55</v>
      </c>
      <c r="W20" s="138">
        <f t="shared" si="8"/>
        <v>1700.7157894736843</v>
      </c>
      <c r="Y20" s="139">
        <f t="shared" si="9"/>
        <v>1779.96</v>
      </c>
      <c r="Z20" s="139">
        <f t="shared" si="0"/>
        <v>1511.64</v>
      </c>
      <c r="AA20" s="139">
        <f t="shared" si="0"/>
        <v>1360.5726315789475</v>
      </c>
      <c r="AC20" t="s">
        <v>514</v>
      </c>
      <c r="AJ20">
        <v>2224.9499999999998</v>
      </c>
      <c r="AK20" s="139">
        <f t="shared" si="10"/>
        <v>0</v>
      </c>
    </row>
    <row r="21" spans="1:37" x14ac:dyDescent="0.25">
      <c r="A21" s="131">
        <v>3301016</v>
      </c>
      <c r="B21" s="131">
        <v>1016</v>
      </c>
      <c r="C21" s="131" t="s">
        <v>189</v>
      </c>
      <c r="D21" s="132" t="s">
        <v>425</v>
      </c>
      <c r="E21" s="132"/>
      <c r="F21" s="131"/>
      <c r="G21" s="133">
        <v>360</v>
      </c>
      <c r="H21" s="133">
        <v>90</v>
      </c>
      <c r="I21" s="133">
        <v>120</v>
      </c>
      <c r="J21" s="133">
        <v>300</v>
      </c>
      <c r="K21" s="133">
        <v>120</v>
      </c>
      <c r="L21" s="133">
        <v>90</v>
      </c>
      <c r="M21" s="134">
        <v>284.21052631578948</v>
      </c>
      <c r="N21" s="134">
        <v>85.26315789473685</v>
      </c>
      <c r="O21" s="134">
        <v>99.473684210526301</v>
      </c>
      <c r="P21" s="135">
        <f t="shared" si="2"/>
        <v>7314.2210526315785</v>
      </c>
      <c r="Q21" s="135">
        <f t="shared" si="3"/>
        <v>1088.4157894736841</v>
      </c>
      <c r="R21" s="135">
        <f t="shared" si="4"/>
        <v>313.89473684210526</v>
      </c>
      <c r="S21" s="136">
        <f t="shared" si="5"/>
        <v>8716.531578947368</v>
      </c>
      <c r="T21" s="137"/>
      <c r="U21" s="138">
        <f t="shared" si="6"/>
        <v>3318.8999999999996</v>
      </c>
      <c r="V21" s="138">
        <f t="shared" si="7"/>
        <v>2925</v>
      </c>
      <c r="W21" s="138">
        <f t="shared" si="8"/>
        <v>2472.6315789473688</v>
      </c>
      <c r="Y21" s="139">
        <f t="shared" si="9"/>
        <v>2655.12</v>
      </c>
      <c r="Z21" s="139">
        <f t="shared" si="0"/>
        <v>2340</v>
      </c>
      <c r="AA21" s="139">
        <f t="shared" si="0"/>
        <v>1978.105263157895</v>
      </c>
      <c r="AC21" t="s">
        <v>544</v>
      </c>
      <c r="AJ21">
        <v>3318.8999999999996</v>
      </c>
      <c r="AK21" s="139">
        <f t="shared" si="10"/>
        <v>0</v>
      </c>
    </row>
    <row r="22" spans="1:37" x14ac:dyDescent="0.25">
      <c r="A22" s="131">
        <v>3301017</v>
      </c>
      <c r="B22" s="131">
        <v>1017</v>
      </c>
      <c r="C22" s="131" t="s">
        <v>190</v>
      </c>
      <c r="D22" s="132" t="s">
        <v>425</v>
      </c>
      <c r="E22" s="132"/>
      <c r="F22" s="131"/>
      <c r="G22" s="133">
        <v>405</v>
      </c>
      <c r="H22" s="133">
        <v>510</v>
      </c>
      <c r="I22" s="133">
        <v>315</v>
      </c>
      <c r="J22" s="133">
        <v>300</v>
      </c>
      <c r="K22" s="133">
        <v>375</v>
      </c>
      <c r="L22" s="133">
        <v>330</v>
      </c>
      <c r="M22" s="134">
        <v>307.89473684210526</v>
      </c>
      <c r="N22" s="134">
        <v>369.47368421052636</v>
      </c>
      <c r="O22" s="134">
        <v>255.78947368421052</v>
      </c>
      <c r="P22" s="135">
        <f t="shared" si="2"/>
        <v>7844.4394736842096</v>
      </c>
      <c r="Q22" s="135">
        <f t="shared" si="3"/>
        <v>4622.2184210526311</v>
      </c>
      <c r="R22" s="135">
        <f t="shared" si="4"/>
        <v>916.35789473684213</v>
      </c>
      <c r="S22" s="136">
        <f t="shared" si="5"/>
        <v>13383.015789473684</v>
      </c>
      <c r="T22" s="137"/>
      <c r="U22" s="138">
        <f t="shared" si="6"/>
        <v>5461.95</v>
      </c>
      <c r="V22" s="138">
        <f t="shared" si="7"/>
        <v>4135.95</v>
      </c>
      <c r="W22" s="138">
        <f t="shared" si="8"/>
        <v>3785.1157894736843</v>
      </c>
      <c r="Y22" s="139">
        <f t="shared" si="9"/>
        <v>4369.5600000000004</v>
      </c>
      <c r="Z22" s="139">
        <f t="shared" si="0"/>
        <v>3308.76</v>
      </c>
      <c r="AA22" s="139">
        <f t="shared" si="0"/>
        <v>3028.0926315789475</v>
      </c>
      <c r="AC22" t="s">
        <v>431</v>
      </c>
      <c r="AJ22">
        <v>5461.95</v>
      </c>
      <c r="AK22" s="139">
        <f t="shared" si="10"/>
        <v>0</v>
      </c>
    </row>
    <row r="23" spans="1:37" x14ac:dyDescent="0.25">
      <c r="A23" s="131">
        <v>3301018</v>
      </c>
      <c r="B23" s="131">
        <v>1018</v>
      </c>
      <c r="C23" s="131" t="s">
        <v>191</v>
      </c>
      <c r="D23" s="132" t="s">
        <v>425</v>
      </c>
      <c r="E23" s="132"/>
      <c r="F23" s="131"/>
      <c r="G23" s="133">
        <v>840</v>
      </c>
      <c r="H23" s="133">
        <v>330</v>
      </c>
      <c r="I23" s="133">
        <v>405</v>
      </c>
      <c r="J23" s="133">
        <v>510</v>
      </c>
      <c r="K23" s="133">
        <v>195</v>
      </c>
      <c r="L23" s="133">
        <v>375</v>
      </c>
      <c r="M23" s="134">
        <v>592.1052631578948</v>
      </c>
      <c r="N23" s="134">
        <v>232.10526315789474</v>
      </c>
      <c r="O23" s="134">
        <v>303.15789473684208</v>
      </c>
      <c r="P23" s="135">
        <f t="shared" si="2"/>
        <v>15039.71052631579</v>
      </c>
      <c r="Q23" s="135">
        <f t="shared" si="3"/>
        <v>2786.9763157894736</v>
      </c>
      <c r="R23" s="135">
        <f t="shared" si="4"/>
        <v>1102.2315789473685</v>
      </c>
      <c r="S23" s="136">
        <f t="shared" si="5"/>
        <v>18928.918421052633</v>
      </c>
      <c r="T23" s="137"/>
      <c r="U23" s="138">
        <f t="shared" si="6"/>
        <v>8326.5</v>
      </c>
      <c r="V23" s="138">
        <f t="shared" si="7"/>
        <v>5169.45</v>
      </c>
      <c r="W23" s="138">
        <f t="shared" si="8"/>
        <v>5432.968421052632</v>
      </c>
      <c r="Y23" s="139">
        <f t="shared" si="9"/>
        <v>6661.2000000000007</v>
      </c>
      <c r="Z23" s="139">
        <f t="shared" si="0"/>
        <v>4135.5600000000004</v>
      </c>
      <c r="AA23" s="139">
        <f t="shared" si="0"/>
        <v>4346.3747368421054</v>
      </c>
      <c r="AC23" t="s">
        <v>600</v>
      </c>
      <c r="AJ23">
        <v>8326.5</v>
      </c>
      <c r="AK23" s="139">
        <f t="shared" si="10"/>
        <v>0</v>
      </c>
    </row>
    <row r="24" spans="1:37" x14ac:dyDescent="0.25">
      <c r="A24" s="131">
        <v>3301019</v>
      </c>
      <c r="B24" s="131">
        <v>1019</v>
      </c>
      <c r="C24" s="131" t="s">
        <v>192</v>
      </c>
      <c r="D24" s="132" t="s">
        <v>786</v>
      </c>
      <c r="E24" s="132"/>
      <c r="F24" s="131"/>
      <c r="G24" s="133">
        <v>315</v>
      </c>
      <c r="H24" s="133">
        <v>330</v>
      </c>
      <c r="I24" s="133">
        <v>945</v>
      </c>
      <c r="J24" s="133">
        <v>285</v>
      </c>
      <c r="K24" s="133">
        <v>270</v>
      </c>
      <c r="L24" s="133">
        <v>540</v>
      </c>
      <c r="M24" s="134">
        <v>251.0526315789474</v>
      </c>
      <c r="N24" s="134">
        <v>270</v>
      </c>
      <c r="O24" s="134">
        <v>701.05263157894728</v>
      </c>
      <c r="P24" s="135">
        <f t="shared" si="2"/>
        <v>6595.7052631578954</v>
      </c>
      <c r="Q24" s="135">
        <f t="shared" si="3"/>
        <v>3201.6</v>
      </c>
      <c r="R24" s="135">
        <f t="shared" si="4"/>
        <v>2217.4105263157894</v>
      </c>
      <c r="S24" s="136">
        <f t="shared" si="5"/>
        <v>12014.715789473685</v>
      </c>
      <c r="T24" s="137"/>
      <c r="U24" s="138">
        <f t="shared" si="6"/>
        <v>4724.8500000000004</v>
      </c>
      <c r="V24" s="138">
        <f t="shared" si="7"/>
        <v>3839.5499999999997</v>
      </c>
      <c r="W24" s="138">
        <f t="shared" si="8"/>
        <v>3450.3157894736842</v>
      </c>
      <c r="Y24" s="139">
        <f t="shared" si="9"/>
        <v>3779.8800000000006</v>
      </c>
      <c r="Z24" s="139">
        <f t="shared" si="0"/>
        <v>3071.64</v>
      </c>
      <c r="AA24" s="139">
        <f t="shared" si="0"/>
        <v>2760.2526315789473</v>
      </c>
      <c r="AC24" t="s">
        <v>715</v>
      </c>
      <c r="AJ24">
        <v>4724.8500000000004</v>
      </c>
      <c r="AK24" s="139">
        <f t="shared" si="10"/>
        <v>0</v>
      </c>
    </row>
    <row r="25" spans="1:37" x14ac:dyDescent="0.25">
      <c r="A25" s="131">
        <v>3301020</v>
      </c>
      <c r="B25" s="131">
        <v>1020</v>
      </c>
      <c r="C25" s="131" t="s">
        <v>193</v>
      </c>
      <c r="D25" s="132" t="s">
        <v>785</v>
      </c>
      <c r="E25" s="132"/>
      <c r="F25" s="131"/>
      <c r="G25" s="133">
        <v>1095</v>
      </c>
      <c r="H25" s="133">
        <v>1065</v>
      </c>
      <c r="I25" s="133">
        <v>435</v>
      </c>
      <c r="J25" s="133">
        <v>810</v>
      </c>
      <c r="K25" s="133">
        <v>705</v>
      </c>
      <c r="L25" s="133">
        <v>585</v>
      </c>
      <c r="M25" s="134">
        <v>781.57894736842104</v>
      </c>
      <c r="N25" s="134">
        <v>753.15789473684208</v>
      </c>
      <c r="O25" s="134">
        <v>407.36842105263156</v>
      </c>
      <c r="P25" s="135">
        <f t="shared" si="2"/>
        <v>20827.807894736841</v>
      </c>
      <c r="Q25" s="135">
        <f t="shared" si="3"/>
        <v>9293.8894736842103</v>
      </c>
      <c r="R25" s="135">
        <f t="shared" si="4"/>
        <v>1451.8736842105263</v>
      </c>
      <c r="S25" s="136">
        <f t="shared" si="5"/>
        <v>31573.571052631578</v>
      </c>
      <c r="T25" s="137"/>
      <c r="U25" s="138">
        <f t="shared" si="6"/>
        <v>13150.799999999997</v>
      </c>
      <c r="V25" s="138">
        <f t="shared" si="7"/>
        <v>9689.5499999999993</v>
      </c>
      <c r="W25" s="138">
        <f t="shared" si="8"/>
        <v>8733.2210526315794</v>
      </c>
      <c r="Y25" s="139">
        <f t="shared" si="9"/>
        <v>10520.64</v>
      </c>
      <c r="Z25" s="139">
        <f t="shared" si="0"/>
        <v>7751.6399999999994</v>
      </c>
      <c r="AA25" s="139">
        <f t="shared" si="0"/>
        <v>6986.5768421052635</v>
      </c>
      <c r="AC25" t="s">
        <v>764</v>
      </c>
      <c r="AJ25">
        <v>13150.799999999997</v>
      </c>
      <c r="AK25" s="139">
        <f t="shared" si="10"/>
        <v>0</v>
      </c>
    </row>
    <row r="26" spans="1:37" x14ac:dyDescent="0.25">
      <c r="A26" s="131">
        <v>3301021</v>
      </c>
      <c r="B26" s="131">
        <v>1021</v>
      </c>
      <c r="C26" s="131" t="s">
        <v>194</v>
      </c>
      <c r="D26" s="132" t="s">
        <v>425</v>
      </c>
      <c r="E26" s="132"/>
      <c r="F26" s="131"/>
      <c r="G26" s="133">
        <v>75</v>
      </c>
      <c r="H26" s="133">
        <v>150</v>
      </c>
      <c r="I26" s="133">
        <v>405</v>
      </c>
      <c r="J26" s="133">
        <v>45</v>
      </c>
      <c r="K26" s="133">
        <v>105</v>
      </c>
      <c r="L26" s="133">
        <v>300</v>
      </c>
      <c r="M26" s="134">
        <v>52.10526315789474</v>
      </c>
      <c r="N26" s="134">
        <v>104.21052631578948</v>
      </c>
      <c r="O26" s="134">
        <v>293.68421052631578</v>
      </c>
      <c r="P26" s="135">
        <f t="shared" si="2"/>
        <v>1333.0105263157893</v>
      </c>
      <c r="Q26" s="135">
        <f t="shared" si="3"/>
        <v>1324.0026315789473</v>
      </c>
      <c r="R26" s="135">
        <f t="shared" si="4"/>
        <v>1015.1368421052632</v>
      </c>
      <c r="S26" s="136">
        <f t="shared" si="5"/>
        <v>3672.1499999999996</v>
      </c>
      <c r="T26" s="137"/>
      <c r="U26" s="138">
        <f t="shared" si="6"/>
        <v>1581.45</v>
      </c>
      <c r="V26" s="138">
        <f t="shared" si="7"/>
        <v>1064.6999999999998</v>
      </c>
      <c r="W26" s="138">
        <f t="shared" si="8"/>
        <v>1026</v>
      </c>
      <c r="Y26" s="139">
        <f t="shared" si="9"/>
        <v>1265.1600000000001</v>
      </c>
      <c r="Z26" s="139">
        <f t="shared" si="0"/>
        <v>851.75999999999988</v>
      </c>
      <c r="AA26" s="139">
        <f t="shared" si="0"/>
        <v>820.80000000000007</v>
      </c>
      <c r="AC26" t="s">
        <v>530</v>
      </c>
      <c r="AJ26">
        <v>1581.45</v>
      </c>
      <c r="AK26" s="139">
        <f t="shared" si="10"/>
        <v>0</v>
      </c>
    </row>
    <row r="27" spans="1:37" x14ac:dyDescent="0.25">
      <c r="A27" s="131">
        <v>3301022</v>
      </c>
      <c r="B27" s="131">
        <v>1022</v>
      </c>
      <c r="C27" s="131" t="s">
        <v>195</v>
      </c>
      <c r="D27" s="132" t="s">
        <v>425</v>
      </c>
      <c r="E27" s="132"/>
      <c r="F27" s="131"/>
      <c r="G27" s="133">
        <v>315</v>
      </c>
      <c r="H27" s="133">
        <v>360</v>
      </c>
      <c r="I27" s="133">
        <v>690</v>
      </c>
      <c r="J27" s="133">
        <v>270</v>
      </c>
      <c r="K27" s="133">
        <v>195</v>
      </c>
      <c r="L27" s="133">
        <v>450</v>
      </c>
      <c r="M27" s="134">
        <v>241.57894736842104</v>
      </c>
      <c r="N27" s="134">
        <v>265.26315789473682</v>
      </c>
      <c r="O27" s="134">
        <v>530.52631578947364</v>
      </c>
      <c r="P27" s="135">
        <f t="shared" si="2"/>
        <v>6407.4078947368425</v>
      </c>
      <c r="Q27" s="135">
        <f t="shared" si="3"/>
        <v>3015.4657894736838</v>
      </c>
      <c r="R27" s="135">
        <f t="shared" si="4"/>
        <v>1694.9052631578948</v>
      </c>
      <c r="S27" s="136">
        <f t="shared" si="5"/>
        <v>11117.778947368421</v>
      </c>
      <c r="T27" s="137"/>
      <c r="U27" s="138">
        <f t="shared" si="6"/>
        <v>4572.75</v>
      </c>
      <c r="V27" s="138">
        <f t="shared" si="7"/>
        <v>3344.25</v>
      </c>
      <c r="W27" s="138">
        <f t="shared" si="8"/>
        <v>3200.7789473684211</v>
      </c>
      <c r="Y27" s="139">
        <f t="shared" si="9"/>
        <v>3658.2000000000003</v>
      </c>
      <c r="Z27" s="139">
        <f t="shared" si="9"/>
        <v>2675.4</v>
      </c>
      <c r="AA27" s="139">
        <f t="shared" si="9"/>
        <v>2560.6231578947372</v>
      </c>
      <c r="AC27" t="s">
        <v>516</v>
      </c>
      <c r="AJ27">
        <v>4572.75</v>
      </c>
      <c r="AK27" s="139">
        <f t="shared" si="10"/>
        <v>0</v>
      </c>
    </row>
    <row r="28" spans="1:37" x14ac:dyDescent="0.25">
      <c r="A28" s="131">
        <v>3301023</v>
      </c>
      <c r="B28" s="131">
        <v>1023</v>
      </c>
      <c r="C28" s="131" t="s">
        <v>196</v>
      </c>
      <c r="D28" s="132" t="s">
        <v>425</v>
      </c>
      <c r="E28" s="132"/>
      <c r="F28" s="131"/>
      <c r="G28" s="133">
        <v>165</v>
      </c>
      <c r="H28" s="133">
        <v>390</v>
      </c>
      <c r="I28" s="133">
        <v>825</v>
      </c>
      <c r="J28" s="133">
        <v>90</v>
      </c>
      <c r="K28" s="133">
        <v>255</v>
      </c>
      <c r="L28" s="133">
        <v>495</v>
      </c>
      <c r="M28" s="134">
        <v>104.21052631578948</v>
      </c>
      <c r="N28" s="134">
        <v>279.47368421052636</v>
      </c>
      <c r="O28" s="134">
        <v>577.8947368421052</v>
      </c>
      <c r="P28" s="135">
        <f t="shared" si="2"/>
        <v>2784.9710526315785</v>
      </c>
      <c r="Q28" s="135">
        <f t="shared" si="3"/>
        <v>3404.2184210526311</v>
      </c>
      <c r="R28" s="135">
        <f t="shared" si="4"/>
        <v>1927.5789473684213</v>
      </c>
      <c r="S28" s="136">
        <f t="shared" si="5"/>
        <v>8116.7684210526304</v>
      </c>
      <c r="T28" s="137"/>
      <c r="U28" s="138">
        <f t="shared" si="6"/>
        <v>3636.75</v>
      </c>
      <c r="V28" s="138">
        <f t="shared" si="7"/>
        <v>2189.85</v>
      </c>
      <c r="W28" s="138">
        <f t="shared" si="8"/>
        <v>2290.1684210526319</v>
      </c>
      <c r="Y28" s="139">
        <f t="shared" si="9"/>
        <v>2909.4</v>
      </c>
      <c r="Z28" s="139">
        <f t="shared" si="9"/>
        <v>1751.88</v>
      </c>
      <c r="AA28" s="139">
        <f t="shared" si="9"/>
        <v>1832.1347368421057</v>
      </c>
      <c r="AC28" t="s">
        <v>540</v>
      </c>
      <c r="AJ28">
        <v>3636.75</v>
      </c>
      <c r="AK28" s="139">
        <f t="shared" si="10"/>
        <v>0</v>
      </c>
    </row>
    <row r="29" spans="1:37" x14ac:dyDescent="0.25">
      <c r="A29" s="131">
        <v>3301024</v>
      </c>
      <c r="B29" s="131">
        <v>1024</v>
      </c>
      <c r="C29" s="131" t="s">
        <v>197</v>
      </c>
      <c r="D29" s="132" t="s">
        <v>785</v>
      </c>
      <c r="E29" s="132"/>
      <c r="F29" s="131"/>
      <c r="G29" s="133">
        <v>630</v>
      </c>
      <c r="H29" s="133">
        <v>180</v>
      </c>
      <c r="I29" s="133">
        <v>315</v>
      </c>
      <c r="J29" s="133">
        <v>510</v>
      </c>
      <c r="K29" s="133">
        <v>150</v>
      </c>
      <c r="L29" s="133">
        <v>225</v>
      </c>
      <c r="M29" s="134">
        <v>506.84210526315792</v>
      </c>
      <c r="N29" s="134">
        <v>118.42105263157895</v>
      </c>
      <c r="O29" s="134">
        <v>246.31578947368422</v>
      </c>
      <c r="P29" s="135">
        <f t="shared" si="2"/>
        <v>12750.284210526317</v>
      </c>
      <c r="Q29" s="135">
        <f t="shared" si="3"/>
        <v>1656.2052631578945</v>
      </c>
      <c r="R29" s="135">
        <f t="shared" si="4"/>
        <v>798.06315789473683</v>
      </c>
      <c r="S29" s="136">
        <f t="shared" si="5"/>
        <v>15204.552631578948</v>
      </c>
      <c r="T29" s="137"/>
      <c r="U29" s="138">
        <f t="shared" si="6"/>
        <v>6002.1</v>
      </c>
      <c r="V29" s="138">
        <f t="shared" si="7"/>
        <v>4843.7999999999993</v>
      </c>
      <c r="W29" s="138">
        <f t="shared" si="8"/>
        <v>4358.6526315789479</v>
      </c>
      <c r="Y29" s="139">
        <f t="shared" si="9"/>
        <v>4801.68</v>
      </c>
      <c r="Z29" s="139">
        <f t="shared" si="9"/>
        <v>3875.0399999999995</v>
      </c>
      <c r="AA29" s="139">
        <f t="shared" si="9"/>
        <v>3486.9221052631583</v>
      </c>
      <c r="AC29" t="s">
        <v>738</v>
      </c>
      <c r="AJ29">
        <v>6002.1</v>
      </c>
      <c r="AK29" s="139">
        <f t="shared" si="10"/>
        <v>0</v>
      </c>
    </row>
    <row r="30" spans="1:37" x14ac:dyDescent="0.25">
      <c r="A30" s="131">
        <v>3301025</v>
      </c>
      <c r="B30" s="131">
        <v>1025</v>
      </c>
      <c r="C30" s="131" t="s">
        <v>198</v>
      </c>
      <c r="D30" s="132" t="s">
        <v>425</v>
      </c>
      <c r="E30" s="132"/>
      <c r="F30" s="131"/>
      <c r="G30" s="133">
        <v>1140</v>
      </c>
      <c r="H30" s="133">
        <v>840</v>
      </c>
      <c r="I30" s="133">
        <v>195</v>
      </c>
      <c r="J30" s="133">
        <v>825</v>
      </c>
      <c r="K30" s="133">
        <v>600</v>
      </c>
      <c r="L30" s="133">
        <v>135</v>
      </c>
      <c r="M30" s="134">
        <v>819.47368421052624</v>
      </c>
      <c r="N30" s="134">
        <v>606.31578947368416</v>
      </c>
      <c r="O30" s="134">
        <v>132.63157894736841</v>
      </c>
      <c r="P30" s="135">
        <f t="shared" si="2"/>
        <v>21580.997368421049</v>
      </c>
      <c r="Q30" s="135">
        <f t="shared" si="3"/>
        <v>7538.7789473684206</v>
      </c>
      <c r="R30" s="135">
        <f t="shared" si="4"/>
        <v>470.52631578947364</v>
      </c>
      <c r="S30" s="136">
        <f t="shared" si="5"/>
        <v>29590.302631578943</v>
      </c>
      <c r="T30" s="137"/>
      <c r="U30" s="138">
        <f t="shared" si="6"/>
        <v>12409.799999999997</v>
      </c>
      <c r="V30" s="138">
        <f t="shared" si="7"/>
        <v>8944.65</v>
      </c>
      <c r="W30" s="138">
        <f t="shared" si="8"/>
        <v>8235.8526315789477</v>
      </c>
      <c r="Y30" s="139">
        <f t="shared" si="9"/>
        <v>9927.8399999999983</v>
      </c>
      <c r="Z30" s="139">
        <f t="shared" si="9"/>
        <v>7155.72</v>
      </c>
      <c r="AA30" s="139">
        <f t="shared" si="9"/>
        <v>6588.6821052631585</v>
      </c>
      <c r="AC30" t="s">
        <v>451</v>
      </c>
      <c r="AJ30">
        <v>12409.799999999997</v>
      </c>
      <c r="AK30" s="139">
        <f t="shared" si="10"/>
        <v>0</v>
      </c>
    </row>
    <row r="31" spans="1:37" x14ac:dyDescent="0.25">
      <c r="A31" s="131">
        <v>3301026</v>
      </c>
      <c r="B31" s="131">
        <v>1026</v>
      </c>
      <c r="C31" s="131" t="s">
        <v>199</v>
      </c>
      <c r="D31" s="132" t="s">
        <v>425</v>
      </c>
      <c r="E31" s="132"/>
      <c r="F31" s="131"/>
      <c r="G31" s="133">
        <v>135</v>
      </c>
      <c r="H31" s="133">
        <v>255</v>
      </c>
      <c r="I31" s="133">
        <v>330</v>
      </c>
      <c r="J31" s="133">
        <v>105</v>
      </c>
      <c r="K31" s="133">
        <v>180</v>
      </c>
      <c r="L31" s="133">
        <v>300</v>
      </c>
      <c r="M31" s="134">
        <v>113.68421052631578</v>
      </c>
      <c r="N31" s="134">
        <v>217.89473684210526</v>
      </c>
      <c r="O31" s="134">
        <v>265.26315789473682</v>
      </c>
      <c r="P31" s="135">
        <f t="shared" si="2"/>
        <v>2735.3684210526312</v>
      </c>
      <c r="Q31" s="135">
        <f t="shared" si="3"/>
        <v>2398.2236842105258</v>
      </c>
      <c r="R31" s="135">
        <f t="shared" si="4"/>
        <v>909.85263157894747</v>
      </c>
      <c r="S31" s="136">
        <f t="shared" si="5"/>
        <v>6043.4447368421042</v>
      </c>
      <c r="T31" s="137"/>
      <c r="U31" s="138">
        <f t="shared" si="6"/>
        <v>2375.1</v>
      </c>
      <c r="V31" s="138">
        <f t="shared" si="7"/>
        <v>1823.25</v>
      </c>
      <c r="W31" s="138">
        <f t="shared" si="8"/>
        <v>1845.094736842105</v>
      </c>
      <c r="Y31" s="139">
        <f t="shared" si="9"/>
        <v>1900.08</v>
      </c>
      <c r="Z31" s="139">
        <f t="shared" si="9"/>
        <v>1458.6000000000001</v>
      </c>
      <c r="AA31" s="139">
        <f t="shared" si="9"/>
        <v>1476.0757894736842</v>
      </c>
      <c r="AC31" t="s">
        <v>500</v>
      </c>
      <c r="AJ31">
        <v>2375.1</v>
      </c>
      <c r="AK31" s="139">
        <f t="shared" si="10"/>
        <v>0</v>
      </c>
    </row>
    <row r="32" spans="1:37" x14ac:dyDescent="0.25">
      <c r="A32" s="131">
        <v>3301027</v>
      </c>
      <c r="B32" s="131">
        <v>1027</v>
      </c>
      <c r="C32" s="131" t="s">
        <v>57</v>
      </c>
      <c r="D32" s="132" t="s">
        <v>425</v>
      </c>
      <c r="E32" s="132"/>
      <c r="F32" s="131"/>
      <c r="G32" s="133">
        <v>105</v>
      </c>
      <c r="H32" s="133">
        <v>1035</v>
      </c>
      <c r="I32" s="133">
        <v>585</v>
      </c>
      <c r="J32" s="133">
        <v>45</v>
      </c>
      <c r="K32" s="133">
        <v>615</v>
      </c>
      <c r="L32" s="133">
        <v>330</v>
      </c>
      <c r="M32" s="134">
        <v>75.78947368421052</v>
      </c>
      <c r="N32" s="134">
        <v>738.94736842105272</v>
      </c>
      <c r="O32" s="134">
        <v>421.57894736842104</v>
      </c>
      <c r="P32" s="135">
        <f>(G32*$C$2*$F$2)+(J32*$C$2*$F$3)+(M32*$C$2*$F$4)</f>
        <v>1744.2789473684211</v>
      </c>
      <c r="Q32" s="135">
        <f t="shared" si="3"/>
        <v>8792.0368421052626</v>
      </c>
      <c r="R32" s="135">
        <f t="shared" si="4"/>
        <v>1356.3157894736842</v>
      </c>
      <c r="S32" s="136">
        <f t="shared" si="5"/>
        <v>11892.631578947367</v>
      </c>
      <c r="T32" s="137"/>
      <c r="U32" s="138">
        <f t="shared" si="6"/>
        <v>5343</v>
      </c>
      <c r="V32" s="138">
        <f t="shared" si="7"/>
        <v>3018.5999999999995</v>
      </c>
      <c r="W32" s="138">
        <f t="shared" si="8"/>
        <v>3531.0315789473684</v>
      </c>
      <c r="Y32" s="139">
        <f t="shared" si="9"/>
        <v>4274.4000000000005</v>
      </c>
      <c r="Z32" s="139">
        <f t="shared" si="9"/>
        <v>2414.8799999999997</v>
      </c>
      <c r="AA32" s="139">
        <f t="shared" si="9"/>
        <v>2824.8252631578948</v>
      </c>
      <c r="AC32" t="s">
        <v>423</v>
      </c>
      <c r="AJ32">
        <v>5343</v>
      </c>
      <c r="AK32" s="139">
        <f t="shared" si="10"/>
        <v>0</v>
      </c>
    </row>
    <row r="33" spans="1:37" x14ac:dyDescent="0.25">
      <c r="A33" s="131">
        <v>3301028</v>
      </c>
      <c r="B33" s="131">
        <v>1028</v>
      </c>
      <c r="C33" s="131" t="s">
        <v>200</v>
      </c>
      <c r="D33" s="132" t="s">
        <v>785</v>
      </c>
      <c r="E33" s="132"/>
      <c r="F33" s="131"/>
      <c r="G33" s="133">
        <v>825</v>
      </c>
      <c r="H33" s="133">
        <v>270</v>
      </c>
      <c r="I33" s="133">
        <v>210</v>
      </c>
      <c r="J33" s="133">
        <v>615</v>
      </c>
      <c r="K33" s="133">
        <v>135</v>
      </c>
      <c r="L33" s="133">
        <v>210</v>
      </c>
      <c r="M33" s="134">
        <v>615.78947368421052</v>
      </c>
      <c r="N33" s="134">
        <v>180</v>
      </c>
      <c r="O33" s="134">
        <v>156.31578947368422</v>
      </c>
      <c r="P33" s="135">
        <f t="shared" si="2"/>
        <v>15926.778947368421</v>
      </c>
      <c r="Q33" s="135">
        <f t="shared" si="3"/>
        <v>2153.25</v>
      </c>
      <c r="R33" s="135">
        <f t="shared" si="4"/>
        <v>586.8631578947369</v>
      </c>
      <c r="S33" s="136">
        <f t="shared" si="5"/>
        <v>18666.892105263156</v>
      </c>
      <c r="T33" s="137"/>
      <c r="U33" s="138">
        <f t="shared" si="6"/>
        <v>7778.5499999999993</v>
      </c>
      <c r="V33" s="138">
        <f t="shared" si="7"/>
        <v>5604.2999999999993</v>
      </c>
      <c r="W33" s="138">
        <f t="shared" si="8"/>
        <v>5284.0421052631573</v>
      </c>
      <c r="Y33" s="139">
        <f t="shared" si="9"/>
        <v>6222.84</v>
      </c>
      <c r="Z33" s="139">
        <f t="shared" si="9"/>
        <v>4483.4399999999996</v>
      </c>
      <c r="AA33" s="139">
        <f t="shared" si="9"/>
        <v>4227.233684210526</v>
      </c>
      <c r="AC33" t="s">
        <v>742</v>
      </c>
      <c r="AJ33">
        <v>7778.5499999999993</v>
      </c>
      <c r="AK33" s="139">
        <f t="shared" si="10"/>
        <v>0</v>
      </c>
    </row>
    <row r="34" spans="1:37" x14ac:dyDescent="0.25">
      <c r="A34" s="131">
        <v>3301038</v>
      </c>
      <c r="B34" s="131">
        <v>1038</v>
      </c>
      <c r="C34" s="131" t="s">
        <v>201</v>
      </c>
      <c r="D34" s="132" t="s">
        <v>425</v>
      </c>
      <c r="E34" s="132"/>
      <c r="F34" s="131"/>
      <c r="G34" s="133">
        <v>1080</v>
      </c>
      <c r="H34" s="133">
        <v>405</v>
      </c>
      <c r="I34" s="133">
        <v>345</v>
      </c>
      <c r="J34" s="133">
        <v>810</v>
      </c>
      <c r="K34" s="133">
        <v>285</v>
      </c>
      <c r="L34" s="133">
        <v>435</v>
      </c>
      <c r="M34" s="134">
        <v>824.21052631578959</v>
      </c>
      <c r="N34" s="134">
        <v>288.9473684210526</v>
      </c>
      <c r="O34" s="134">
        <v>303.15789473684208</v>
      </c>
      <c r="P34" s="135">
        <f t="shared" si="2"/>
        <v>21020.92105263158</v>
      </c>
      <c r="Q34" s="135">
        <f t="shared" si="3"/>
        <v>3606.8368421052628</v>
      </c>
      <c r="R34" s="135">
        <f t="shared" si="4"/>
        <v>1102.2315789473685</v>
      </c>
      <c r="S34" s="136">
        <f t="shared" si="5"/>
        <v>25729.989473684211</v>
      </c>
      <c r="T34" s="137"/>
      <c r="U34" s="138">
        <f t="shared" si="6"/>
        <v>10450.049999999999</v>
      </c>
      <c r="V34" s="138">
        <f t="shared" si="7"/>
        <v>7950.1499999999987</v>
      </c>
      <c r="W34" s="138">
        <f t="shared" si="8"/>
        <v>7329.78947368421</v>
      </c>
      <c r="Y34" s="139">
        <f t="shared" si="9"/>
        <v>8360.0399999999991</v>
      </c>
      <c r="Z34" s="139">
        <f t="shared" si="9"/>
        <v>6360.119999999999</v>
      </c>
      <c r="AA34" s="139">
        <f t="shared" si="9"/>
        <v>5863.8315789473681</v>
      </c>
      <c r="AC34" t="s">
        <v>608</v>
      </c>
      <c r="AJ34">
        <v>10450.049999999999</v>
      </c>
      <c r="AK34" s="139">
        <f t="shared" si="10"/>
        <v>0</v>
      </c>
    </row>
    <row r="35" spans="1:37" x14ac:dyDescent="0.25">
      <c r="A35" s="131">
        <v>3301048</v>
      </c>
      <c r="B35" s="131">
        <v>1048</v>
      </c>
      <c r="C35" s="131" t="s">
        <v>202</v>
      </c>
      <c r="D35" s="132" t="s">
        <v>425</v>
      </c>
      <c r="E35" s="132"/>
      <c r="F35" s="131"/>
      <c r="G35" s="133">
        <v>1515</v>
      </c>
      <c r="H35" s="133">
        <v>30</v>
      </c>
      <c r="I35" s="133">
        <v>240</v>
      </c>
      <c r="J35" s="133">
        <v>1170</v>
      </c>
      <c r="K35" s="133">
        <v>15</v>
      </c>
      <c r="L35" s="133">
        <v>210</v>
      </c>
      <c r="M35" s="134">
        <v>1174.7368421052631</v>
      </c>
      <c r="N35" s="134">
        <v>23.684210526315788</v>
      </c>
      <c r="O35" s="134">
        <v>208.42105263157896</v>
      </c>
      <c r="P35" s="135">
        <f t="shared" si="2"/>
        <v>29891.123684210521</v>
      </c>
      <c r="Q35" s="135">
        <f t="shared" si="3"/>
        <v>252.07105263157891</v>
      </c>
      <c r="R35" s="135">
        <f t="shared" si="4"/>
        <v>668.08421052631581</v>
      </c>
      <c r="S35" s="136">
        <f t="shared" si="5"/>
        <v>30811.278947368417</v>
      </c>
      <c r="T35" s="137"/>
      <c r="U35" s="138">
        <f t="shared" si="6"/>
        <v>12376.65</v>
      </c>
      <c r="V35" s="138">
        <f t="shared" si="7"/>
        <v>9553.0499999999975</v>
      </c>
      <c r="W35" s="138">
        <f t="shared" si="8"/>
        <v>8881.5789473684199</v>
      </c>
      <c r="Y35" s="139">
        <f t="shared" si="9"/>
        <v>9901.32</v>
      </c>
      <c r="Z35" s="139">
        <f t="shared" si="9"/>
        <v>7642.4399999999987</v>
      </c>
      <c r="AA35" s="139">
        <f t="shared" si="9"/>
        <v>7105.2631578947367</v>
      </c>
      <c r="AC35" t="s">
        <v>470</v>
      </c>
      <c r="AJ35">
        <v>12376.65</v>
      </c>
      <c r="AK35" s="139">
        <f t="shared" si="10"/>
        <v>0</v>
      </c>
    </row>
    <row r="36" spans="1:37" x14ac:dyDescent="0.25">
      <c r="A36" s="131">
        <v>3301049</v>
      </c>
      <c r="B36" s="131">
        <v>1049</v>
      </c>
      <c r="C36" s="131" t="s">
        <v>203</v>
      </c>
      <c r="D36" s="132" t="s">
        <v>425</v>
      </c>
      <c r="E36" s="132"/>
      <c r="F36" s="131"/>
      <c r="G36" s="133">
        <v>1095</v>
      </c>
      <c r="H36" s="133">
        <v>105</v>
      </c>
      <c r="I36" s="133">
        <v>405</v>
      </c>
      <c r="J36" s="133">
        <v>825</v>
      </c>
      <c r="K36" s="133">
        <v>15</v>
      </c>
      <c r="L36" s="133">
        <v>300</v>
      </c>
      <c r="M36" s="134">
        <v>819.47368421052624</v>
      </c>
      <c r="N36" s="134">
        <v>71.05263157894737</v>
      </c>
      <c r="O36" s="134">
        <v>336.31578947368422</v>
      </c>
      <c r="P36" s="135">
        <f t="shared" si="2"/>
        <v>21224.14736842105</v>
      </c>
      <c r="Q36" s="135">
        <f t="shared" si="3"/>
        <v>699.66315789473674</v>
      </c>
      <c r="R36" s="135">
        <f t="shared" si="4"/>
        <v>1056.0631578947368</v>
      </c>
      <c r="S36" s="136">
        <f t="shared" si="5"/>
        <v>22979.873684210525</v>
      </c>
      <c r="T36" s="137"/>
      <c r="U36" s="138">
        <f t="shared" si="6"/>
        <v>9500.4</v>
      </c>
      <c r="V36" s="138">
        <f t="shared" si="7"/>
        <v>6910.8</v>
      </c>
      <c r="W36" s="138">
        <f t="shared" si="8"/>
        <v>6568.6736842105256</v>
      </c>
      <c r="Y36" s="139">
        <f t="shared" si="9"/>
        <v>7600.32</v>
      </c>
      <c r="Z36" s="139">
        <f t="shared" si="9"/>
        <v>5528.64</v>
      </c>
      <c r="AA36" s="139">
        <f t="shared" si="9"/>
        <v>5254.9389473684205</v>
      </c>
      <c r="AC36" t="s">
        <v>581</v>
      </c>
      <c r="AJ36">
        <v>9500.4</v>
      </c>
      <c r="AK36" s="139">
        <f t="shared" si="10"/>
        <v>0</v>
      </c>
    </row>
    <row r="37" spans="1:37" x14ac:dyDescent="0.25">
      <c r="A37" s="131">
        <v>3301802</v>
      </c>
      <c r="B37" s="131">
        <v>1802</v>
      </c>
      <c r="C37" s="131" t="s">
        <v>204</v>
      </c>
      <c r="D37" s="132" t="s">
        <v>785</v>
      </c>
      <c r="E37" s="132"/>
      <c r="F37" s="131"/>
      <c r="G37" s="133">
        <v>525</v>
      </c>
      <c r="H37" s="133">
        <v>510</v>
      </c>
      <c r="I37" s="133">
        <v>120</v>
      </c>
      <c r="J37" s="133">
        <v>360</v>
      </c>
      <c r="K37" s="133">
        <v>390</v>
      </c>
      <c r="L37" s="133">
        <v>90</v>
      </c>
      <c r="M37" s="134">
        <v>355.26315789473682</v>
      </c>
      <c r="N37" s="134">
        <v>360</v>
      </c>
      <c r="O37" s="134">
        <v>99.473684210526301</v>
      </c>
      <c r="P37" s="135">
        <f t="shared" si="2"/>
        <v>9618.5763157894726</v>
      </c>
      <c r="Q37" s="135">
        <f t="shared" si="3"/>
        <v>4645.8</v>
      </c>
      <c r="R37" s="135">
        <f t="shared" si="4"/>
        <v>313.89473684210526</v>
      </c>
      <c r="S37" s="136">
        <f t="shared" si="5"/>
        <v>14578.271052631579</v>
      </c>
      <c r="T37" s="137"/>
      <c r="U37" s="138">
        <f t="shared" si="6"/>
        <v>6210.75</v>
      </c>
      <c r="V37" s="138">
        <f t="shared" si="7"/>
        <v>4418.7</v>
      </c>
      <c r="W37" s="138">
        <f t="shared" si="8"/>
        <v>3948.8210526315788</v>
      </c>
      <c r="Y37" s="139">
        <f t="shared" si="9"/>
        <v>4968.6000000000004</v>
      </c>
      <c r="Z37" s="139">
        <f t="shared" si="9"/>
        <v>3534.96</v>
      </c>
      <c r="AA37" s="139">
        <f t="shared" si="9"/>
        <v>3159.0568421052631</v>
      </c>
      <c r="AC37" t="s">
        <v>724</v>
      </c>
      <c r="AJ37">
        <v>6210.75</v>
      </c>
      <c r="AK37" s="139">
        <f t="shared" si="10"/>
        <v>0</v>
      </c>
    </row>
    <row r="38" spans="1:37" x14ac:dyDescent="0.25">
      <c r="A38" s="131">
        <v>3302003</v>
      </c>
      <c r="B38" s="131">
        <v>2003</v>
      </c>
      <c r="C38" s="131" t="s">
        <v>787</v>
      </c>
      <c r="D38" s="132" t="s">
        <v>464</v>
      </c>
      <c r="E38" s="132"/>
      <c r="F38" s="131"/>
      <c r="G38" s="133">
        <v>15</v>
      </c>
      <c r="H38" s="133">
        <v>405</v>
      </c>
      <c r="I38" s="133">
        <v>450</v>
      </c>
      <c r="J38" s="133">
        <v>15</v>
      </c>
      <c r="K38" s="133">
        <v>345</v>
      </c>
      <c r="L38" s="133">
        <v>405</v>
      </c>
      <c r="M38" s="134">
        <v>14.210526315789473</v>
      </c>
      <c r="N38" s="134">
        <v>364.73684210526318</v>
      </c>
      <c r="O38" s="134">
        <v>416.84210526315792</v>
      </c>
      <c r="P38" s="135">
        <f t="shared" si="2"/>
        <v>341.92105263157896</v>
      </c>
      <c r="Q38" s="135">
        <f t="shared" si="3"/>
        <v>4096.7842105263153</v>
      </c>
      <c r="R38" s="135">
        <f t="shared" si="4"/>
        <v>1289.3684210526317</v>
      </c>
      <c r="S38" s="136">
        <f t="shared" si="5"/>
        <v>5728.0736842105262</v>
      </c>
      <c r="T38" s="137"/>
      <c r="U38" s="138">
        <f t="shared" si="6"/>
        <v>2113.8000000000002</v>
      </c>
      <c r="V38" s="138">
        <f t="shared" si="7"/>
        <v>1840.8</v>
      </c>
      <c r="W38" s="138">
        <f t="shared" si="8"/>
        <v>1773.4736842105262</v>
      </c>
      <c r="Y38" s="139">
        <f t="shared" si="9"/>
        <v>1691.0400000000002</v>
      </c>
      <c r="Z38" s="139">
        <f t="shared" si="9"/>
        <v>1472.64</v>
      </c>
      <c r="AA38" s="139">
        <f t="shared" si="9"/>
        <v>1418.7789473684211</v>
      </c>
      <c r="AC38">
        <v>2113.8000000000002</v>
      </c>
      <c r="AD38" s="139">
        <f>AC38-U38</f>
        <v>0</v>
      </c>
      <c r="AJ38">
        <v>2113.8000000000002</v>
      </c>
      <c r="AK38" s="139">
        <f t="shared" si="10"/>
        <v>0</v>
      </c>
    </row>
    <row r="39" spans="1:37" x14ac:dyDescent="0.25">
      <c r="A39" s="131">
        <v>3302004</v>
      </c>
      <c r="B39" s="131">
        <v>2004</v>
      </c>
      <c r="C39" s="131" t="s">
        <v>206</v>
      </c>
      <c r="D39" s="132" t="s">
        <v>785</v>
      </c>
      <c r="E39" s="132"/>
      <c r="F39" s="131"/>
      <c r="G39" s="133">
        <v>15</v>
      </c>
      <c r="H39" s="133">
        <v>0</v>
      </c>
      <c r="I39" s="133">
        <v>60</v>
      </c>
      <c r="J39" s="133">
        <v>30</v>
      </c>
      <c r="K39" s="133">
        <v>0</v>
      </c>
      <c r="L39" s="133">
        <v>105</v>
      </c>
      <c r="M39" s="134">
        <v>18.94736842105263</v>
      </c>
      <c r="N39" s="134">
        <v>0</v>
      </c>
      <c r="O39" s="134">
        <v>71.05263157894737</v>
      </c>
      <c r="P39" s="135">
        <f t="shared" si="2"/>
        <v>495.54473684210529</v>
      </c>
      <c r="Q39" s="135">
        <f t="shared" si="3"/>
        <v>0</v>
      </c>
      <c r="R39" s="135">
        <f t="shared" si="4"/>
        <v>239.81052631578947</v>
      </c>
      <c r="S39" s="136">
        <f t="shared" si="5"/>
        <v>735.3552631578948</v>
      </c>
      <c r="T39" s="137"/>
      <c r="U39" s="138">
        <f t="shared" si="6"/>
        <v>181.35</v>
      </c>
      <c r="V39" s="138">
        <f t="shared" si="7"/>
        <v>347.1</v>
      </c>
      <c r="W39" s="138">
        <f t="shared" si="8"/>
        <v>206.90526315789475</v>
      </c>
      <c r="Y39" s="139">
        <f t="shared" si="9"/>
        <v>145.08000000000001</v>
      </c>
      <c r="Z39" s="139">
        <f t="shared" si="9"/>
        <v>277.68</v>
      </c>
      <c r="AA39" s="139">
        <f t="shared" si="9"/>
        <v>165.52421052631581</v>
      </c>
      <c r="AC39" t="s">
        <v>740</v>
      </c>
      <c r="AJ39">
        <v>181.35</v>
      </c>
      <c r="AK39" s="139">
        <f t="shared" si="10"/>
        <v>0</v>
      </c>
    </row>
    <row r="40" spans="1:37" x14ac:dyDescent="0.25">
      <c r="A40" s="131">
        <v>3302005</v>
      </c>
      <c r="B40" s="131">
        <v>2005</v>
      </c>
      <c r="C40" s="131" t="s">
        <v>207</v>
      </c>
      <c r="D40" s="132" t="s">
        <v>785</v>
      </c>
      <c r="E40" s="132"/>
      <c r="F40" s="131"/>
      <c r="G40" s="133">
        <v>15</v>
      </c>
      <c r="H40" s="133">
        <v>0</v>
      </c>
      <c r="I40" s="133">
        <v>30</v>
      </c>
      <c r="J40" s="133">
        <v>15</v>
      </c>
      <c r="K40" s="133">
        <v>0</v>
      </c>
      <c r="L40" s="133">
        <v>15</v>
      </c>
      <c r="M40" s="134">
        <v>14.210526315789473</v>
      </c>
      <c r="N40" s="134">
        <v>0</v>
      </c>
      <c r="O40" s="134">
        <v>23.684210526315788</v>
      </c>
      <c r="P40" s="135">
        <f t="shared" si="2"/>
        <v>341.92105263157896</v>
      </c>
      <c r="Q40" s="135">
        <f t="shared" si="3"/>
        <v>0</v>
      </c>
      <c r="R40" s="135">
        <f t="shared" si="4"/>
        <v>69.536842105263162</v>
      </c>
      <c r="S40" s="136">
        <f t="shared" si="5"/>
        <v>411.45789473684215</v>
      </c>
      <c r="T40" s="137"/>
      <c r="U40" s="138">
        <f t="shared" si="6"/>
        <v>150.15</v>
      </c>
      <c r="V40" s="138">
        <f t="shared" si="7"/>
        <v>134.55000000000001</v>
      </c>
      <c r="W40" s="138">
        <f t="shared" si="8"/>
        <v>126.75789473684208</v>
      </c>
      <c r="Y40" s="139">
        <f t="shared" si="9"/>
        <v>120.12</v>
      </c>
      <c r="Z40" s="139">
        <f t="shared" si="9"/>
        <v>107.64000000000001</v>
      </c>
      <c r="AA40" s="139">
        <f t="shared" si="9"/>
        <v>101.40631578947367</v>
      </c>
      <c r="AC40" t="s">
        <v>737</v>
      </c>
      <c r="AJ40">
        <v>150.15</v>
      </c>
      <c r="AK40" s="139">
        <f t="shared" si="10"/>
        <v>0</v>
      </c>
    </row>
    <row r="41" spans="1:37" x14ac:dyDescent="0.25">
      <c r="A41" s="131">
        <v>3302008</v>
      </c>
      <c r="B41" s="131">
        <v>2008</v>
      </c>
      <c r="C41" s="131" t="s">
        <v>208</v>
      </c>
      <c r="D41" s="132" t="s">
        <v>425</v>
      </c>
      <c r="E41" s="132"/>
      <c r="F41" s="131"/>
      <c r="G41" s="133">
        <v>150</v>
      </c>
      <c r="H41" s="133">
        <v>15</v>
      </c>
      <c r="I41" s="133">
        <v>345</v>
      </c>
      <c r="J41" s="133">
        <v>105</v>
      </c>
      <c r="K41" s="133">
        <v>0</v>
      </c>
      <c r="L41" s="133">
        <v>300</v>
      </c>
      <c r="M41" s="134">
        <v>142.10526315789474</v>
      </c>
      <c r="N41" s="134">
        <v>9.473684210526315</v>
      </c>
      <c r="O41" s="134">
        <v>307.89473684210526</v>
      </c>
      <c r="P41" s="135">
        <f t="shared" si="2"/>
        <v>3062.3605263157897</v>
      </c>
      <c r="Q41" s="135">
        <f t="shared" si="3"/>
        <v>89.518421052631567</v>
      </c>
      <c r="R41" s="135">
        <f t="shared" si="4"/>
        <v>966.378947368421</v>
      </c>
      <c r="S41" s="136">
        <f t="shared" si="5"/>
        <v>4118.257894736842</v>
      </c>
      <c r="T41" s="137"/>
      <c r="U41" s="138">
        <f t="shared" si="6"/>
        <v>1604.85</v>
      </c>
      <c r="V41" s="138">
        <f t="shared" si="7"/>
        <v>1144.6500000000001</v>
      </c>
      <c r="W41" s="138">
        <f t="shared" si="8"/>
        <v>1368.7578947368422</v>
      </c>
      <c r="Y41" s="139">
        <f t="shared" si="9"/>
        <v>1283.8800000000001</v>
      </c>
      <c r="Z41" s="139">
        <f t="shared" si="9"/>
        <v>915.72000000000014</v>
      </c>
      <c r="AA41" s="139">
        <f t="shared" si="9"/>
        <v>1095.0063157894738</v>
      </c>
      <c r="AC41" t="s">
        <v>607</v>
      </c>
      <c r="AJ41">
        <v>1604.85</v>
      </c>
      <c r="AK41" s="139">
        <f t="shared" si="10"/>
        <v>0</v>
      </c>
    </row>
    <row r="42" spans="1:37" x14ac:dyDescent="0.25">
      <c r="A42" s="131">
        <v>3302011</v>
      </c>
      <c r="B42" s="131">
        <v>2011</v>
      </c>
      <c r="C42" s="131" t="s">
        <v>209</v>
      </c>
      <c r="D42" s="132" t="s">
        <v>425</v>
      </c>
      <c r="E42" s="132"/>
      <c r="F42" s="131"/>
      <c r="G42" s="133">
        <v>30</v>
      </c>
      <c r="H42" s="133">
        <v>15</v>
      </c>
      <c r="I42" s="133">
        <v>30</v>
      </c>
      <c r="J42" s="133">
        <v>165</v>
      </c>
      <c r="K42" s="133">
        <v>30</v>
      </c>
      <c r="L42" s="133">
        <v>45</v>
      </c>
      <c r="M42" s="134">
        <v>71.05263157894737</v>
      </c>
      <c r="N42" s="134">
        <v>18.94736842105263</v>
      </c>
      <c r="O42" s="134">
        <v>37.89473684210526</v>
      </c>
      <c r="P42" s="135">
        <f t="shared" si="2"/>
        <v>2066.4552631578945</v>
      </c>
      <c r="Q42" s="135">
        <f t="shared" si="3"/>
        <v>235.58684210526314</v>
      </c>
      <c r="R42" s="135">
        <f t="shared" si="4"/>
        <v>114.37894736842105</v>
      </c>
      <c r="S42" s="136">
        <f t="shared" si="5"/>
        <v>2416.4210526315787</v>
      </c>
      <c r="T42" s="137"/>
      <c r="U42" s="138">
        <f t="shared" si="6"/>
        <v>325.64999999999998</v>
      </c>
      <c r="V42" s="138">
        <f t="shared" si="7"/>
        <v>1468.3499999999997</v>
      </c>
      <c r="W42" s="138">
        <f t="shared" si="8"/>
        <v>622.42105263157896</v>
      </c>
      <c r="Y42" s="139">
        <f t="shared" si="9"/>
        <v>260.52</v>
      </c>
      <c r="Z42" s="139">
        <f t="shared" si="9"/>
        <v>1174.6799999999998</v>
      </c>
      <c r="AA42" s="139">
        <f t="shared" si="9"/>
        <v>497.93684210526317</v>
      </c>
      <c r="AC42" t="s">
        <v>686</v>
      </c>
      <c r="AJ42">
        <v>325.64999999999998</v>
      </c>
      <c r="AK42" s="139">
        <f t="shared" si="10"/>
        <v>0</v>
      </c>
    </row>
    <row r="43" spans="1:37" x14ac:dyDescent="0.25">
      <c r="A43" s="131">
        <v>3302014</v>
      </c>
      <c r="B43" s="131">
        <v>2014</v>
      </c>
      <c r="C43" s="131" t="s">
        <v>210</v>
      </c>
      <c r="D43" s="132" t="s">
        <v>785</v>
      </c>
      <c r="E43" s="132"/>
      <c r="F43" s="131"/>
      <c r="G43" s="133">
        <v>45</v>
      </c>
      <c r="H43" s="133">
        <v>255</v>
      </c>
      <c r="I43" s="133">
        <v>15</v>
      </c>
      <c r="J43" s="133">
        <v>75</v>
      </c>
      <c r="K43" s="133">
        <v>300</v>
      </c>
      <c r="L43" s="133">
        <v>30</v>
      </c>
      <c r="M43" s="134">
        <v>47.368421052631575</v>
      </c>
      <c r="N43" s="134">
        <v>241.57894736842104</v>
      </c>
      <c r="O43" s="134">
        <v>28.421052631578945</v>
      </c>
      <c r="P43" s="135">
        <f t="shared" si="2"/>
        <v>1298.336842105263</v>
      </c>
      <c r="Q43" s="135">
        <f t="shared" si="3"/>
        <v>2933.0447368421051</v>
      </c>
      <c r="R43" s="135">
        <f t="shared" si="4"/>
        <v>74.084210526315786</v>
      </c>
      <c r="S43" s="136">
        <f t="shared" si="5"/>
        <v>4305.4657894736838</v>
      </c>
      <c r="T43" s="137"/>
      <c r="U43" s="138">
        <f t="shared" si="6"/>
        <v>1333.7999999999997</v>
      </c>
      <c r="V43" s="138">
        <f t="shared" si="7"/>
        <v>1756.95</v>
      </c>
      <c r="W43" s="138">
        <f t="shared" si="8"/>
        <v>1214.715789473684</v>
      </c>
      <c r="Y43" s="139">
        <f t="shared" si="9"/>
        <v>1067.0399999999997</v>
      </c>
      <c r="Z43" s="139">
        <f t="shared" si="9"/>
        <v>1405.5600000000002</v>
      </c>
      <c r="AA43" s="139">
        <f t="shared" si="9"/>
        <v>971.77263157894731</v>
      </c>
      <c r="AC43" t="s">
        <v>718</v>
      </c>
      <c r="AJ43">
        <v>1333.7999999999997</v>
      </c>
      <c r="AK43" s="139">
        <f t="shared" si="10"/>
        <v>0</v>
      </c>
    </row>
    <row r="44" spans="1:37" x14ac:dyDescent="0.25">
      <c r="A44" s="131">
        <v>3302015</v>
      </c>
      <c r="B44" s="131">
        <v>2015</v>
      </c>
      <c r="C44" s="131" t="s">
        <v>211</v>
      </c>
      <c r="D44" s="132" t="s">
        <v>425</v>
      </c>
      <c r="E44" s="132"/>
      <c r="F44" s="131"/>
      <c r="G44" s="133">
        <v>135</v>
      </c>
      <c r="H44" s="133">
        <v>105</v>
      </c>
      <c r="I44" s="133">
        <v>150</v>
      </c>
      <c r="J44" s="133">
        <v>195</v>
      </c>
      <c r="K44" s="133">
        <v>150</v>
      </c>
      <c r="L44" s="133">
        <v>270</v>
      </c>
      <c r="M44" s="134">
        <v>151.57894736842104</v>
      </c>
      <c r="N44" s="134">
        <v>118.42105263157895</v>
      </c>
      <c r="O44" s="134">
        <v>189.4736842105263</v>
      </c>
      <c r="P44" s="135">
        <f t="shared" si="2"/>
        <v>3726.4578947368423</v>
      </c>
      <c r="Q44" s="135">
        <f t="shared" si="3"/>
        <v>1373.4552631578945</v>
      </c>
      <c r="R44" s="135">
        <f t="shared" si="4"/>
        <v>618.69473684210527</v>
      </c>
      <c r="S44" s="136">
        <f t="shared" si="5"/>
        <v>5718.6078947368424</v>
      </c>
      <c r="T44" s="137"/>
      <c r="U44" s="138">
        <f t="shared" si="6"/>
        <v>1622.3999999999999</v>
      </c>
      <c r="V44" s="138">
        <f t="shared" si="7"/>
        <v>2392.6500000000005</v>
      </c>
      <c r="W44" s="138">
        <f t="shared" si="8"/>
        <v>1703.5578947368419</v>
      </c>
      <c r="Y44" s="139">
        <f t="shared" si="9"/>
        <v>1297.92</v>
      </c>
      <c r="Z44" s="139">
        <f t="shared" si="9"/>
        <v>1914.1200000000006</v>
      </c>
      <c r="AA44" s="139">
        <f t="shared" si="9"/>
        <v>1362.8463157894737</v>
      </c>
      <c r="AC44" t="s">
        <v>541</v>
      </c>
      <c r="AJ44">
        <v>1622.3999999999999</v>
      </c>
      <c r="AK44" s="139">
        <f t="shared" si="10"/>
        <v>0</v>
      </c>
    </row>
    <row r="45" spans="1:37" x14ac:dyDescent="0.25">
      <c r="A45" s="131">
        <v>3302018</v>
      </c>
      <c r="B45" s="131">
        <v>2018</v>
      </c>
      <c r="C45" s="131" t="s">
        <v>212</v>
      </c>
      <c r="D45" s="132" t="s">
        <v>464</v>
      </c>
      <c r="E45" s="132"/>
      <c r="F45" s="131"/>
      <c r="G45" s="133">
        <v>765</v>
      </c>
      <c r="H45" s="133">
        <v>105</v>
      </c>
      <c r="I45" s="133">
        <v>15</v>
      </c>
      <c r="J45" s="133">
        <v>510</v>
      </c>
      <c r="K45" s="133">
        <v>90</v>
      </c>
      <c r="L45" s="133">
        <v>0</v>
      </c>
      <c r="M45" s="134">
        <v>544.73684210526312</v>
      </c>
      <c r="N45" s="134">
        <v>80.526315789473685</v>
      </c>
      <c r="O45" s="134">
        <v>9.473684210526315</v>
      </c>
      <c r="P45" s="135">
        <f t="shared" si="2"/>
        <v>14098.223684210527</v>
      </c>
      <c r="Q45" s="135">
        <f t="shared" si="3"/>
        <v>1015.3815789473683</v>
      </c>
      <c r="R45" s="135">
        <f t="shared" si="4"/>
        <v>24.694736842105264</v>
      </c>
      <c r="S45" s="136">
        <f t="shared" si="5"/>
        <v>15138.3</v>
      </c>
      <c r="T45" s="137"/>
      <c r="U45" s="138">
        <f t="shared" si="6"/>
        <v>6477.9000000000005</v>
      </c>
      <c r="V45" s="138">
        <f t="shared" si="7"/>
        <v>4383.5999999999995</v>
      </c>
      <c r="W45" s="138">
        <f t="shared" si="8"/>
        <v>4276.8</v>
      </c>
      <c r="Y45" s="139">
        <f t="shared" si="9"/>
        <v>5182.3200000000006</v>
      </c>
      <c r="Z45" s="139">
        <f t="shared" si="9"/>
        <v>3506.8799999999997</v>
      </c>
      <c r="AA45" s="139">
        <f t="shared" si="9"/>
        <v>3421.4400000000005</v>
      </c>
      <c r="AC45">
        <v>6477.9000000000005</v>
      </c>
      <c r="AD45" s="139">
        <f t="shared" ref="AD45:AD47" si="11">AC45-U45</f>
        <v>0</v>
      </c>
      <c r="AJ45">
        <v>6477.9000000000005</v>
      </c>
      <c r="AK45" s="139">
        <f t="shared" si="10"/>
        <v>0</v>
      </c>
    </row>
    <row r="46" spans="1:37" x14ac:dyDescent="0.25">
      <c r="A46" s="131">
        <v>3302020</v>
      </c>
      <c r="B46" s="131">
        <v>2020</v>
      </c>
      <c r="C46" s="131" t="s">
        <v>213</v>
      </c>
      <c r="D46" s="132" t="s">
        <v>464</v>
      </c>
      <c r="E46" s="132"/>
      <c r="F46" s="131"/>
      <c r="G46" s="133">
        <v>0</v>
      </c>
      <c r="H46" s="133">
        <v>105</v>
      </c>
      <c r="I46" s="133">
        <v>270</v>
      </c>
      <c r="J46" s="133">
        <v>0</v>
      </c>
      <c r="K46" s="133">
        <v>105</v>
      </c>
      <c r="L46" s="133">
        <v>240</v>
      </c>
      <c r="M46" s="134">
        <v>0</v>
      </c>
      <c r="N46" s="134">
        <v>99.473684210526301</v>
      </c>
      <c r="O46" s="134">
        <v>251.0526315789474</v>
      </c>
      <c r="P46" s="135">
        <f t="shared" si="2"/>
        <v>0</v>
      </c>
      <c r="Q46" s="135">
        <f t="shared" si="3"/>
        <v>1137.8684210526314</v>
      </c>
      <c r="R46" s="135">
        <f t="shared" si="4"/>
        <v>771.41052631578953</v>
      </c>
      <c r="S46" s="136">
        <f t="shared" si="5"/>
        <v>1909.2789473684211</v>
      </c>
      <c r="T46" s="137"/>
      <c r="U46" s="138">
        <f t="shared" si="6"/>
        <v>676.65</v>
      </c>
      <c r="V46" s="138">
        <f t="shared" si="7"/>
        <v>645.44999999999993</v>
      </c>
      <c r="W46" s="138">
        <f t="shared" si="8"/>
        <v>587.17894736842106</v>
      </c>
      <c r="Y46" s="139">
        <f t="shared" si="9"/>
        <v>541.32000000000005</v>
      </c>
      <c r="Z46" s="139">
        <f t="shared" si="9"/>
        <v>516.36</v>
      </c>
      <c r="AA46" s="139">
        <f t="shared" si="9"/>
        <v>469.7431578947369</v>
      </c>
      <c r="AC46">
        <v>676.65</v>
      </c>
      <c r="AD46" s="139">
        <f t="shared" si="11"/>
        <v>0</v>
      </c>
      <c r="AJ46">
        <v>676.65</v>
      </c>
      <c r="AK46" s="139">
        <f t="shared" si="10"/>
        <v>0</v>
      </c>
    </row>
    <row r="47" spans="1:37" x14ac:dyDescent="0.25">
      <c r="A47" s="131">
        <v>3302021</v>
      </c>
      <c r="B47" s="131">
        <v>2021</v>
      </c>
      <c r="C47" s="131" t="s">
        <v>788</v>
      </c>
      <c r="D47" s="132" t="s">
        <v>464</v>
      </c>
      <c r="E47" s="132"/>
      <c r="F47" s="131"/>
      <c r="G47" s="133">
        <v>90</v>
      </c>
      <c r="H47" s="133">
        <v>120</v>
      </c>
      <c r="I47" s="133">
        <v>75</v>
      </c>
      <c r="J47" s="133">
        <v>0</v>
      </c>
      <c r="K47" s="133">
        <v>165</v>
      </c>
      <c r="L47" s="133">
        <v>30</v>
      </c>
      <c r="M47" s="134">
        <v>47.368421052631575</v>
      </c>
      <c r="N47" s="134">
        <v>137.36842105263159</v>
      </c>
      <c r="O47" s="134">
        <v>52.10526315789474</v>
      </c>
      <c r="P47" s="135">
        <f t="shared" si="2"/>
        <v>1060.4368421052632</v>
      </c>
      <c r="Q47" s="135">
        <f t="shared" si="3"/>
        <v>1552.4921052631578</v>
      </c>
      <c r="R47" s="135">
        <f t="shared" si="4"/>
        <v>159.22105263157897</v>
      </c>
      <c r="S47" s="136">
        <f t="shared" si="5"/>
        <v>2772.1499999999996</v>
      </c>
      <c r="T47" s="137"/>
      <c r="U47" s="138">
        <f t="shared" si="6"/>
        <v>1244.0999999999999</v>
      </c>
      <c r="V47" s="138">
        <f t="shared" si="7"/>
        <v>653.25</v>
      </c>
      <c r="W47" s="138">
        <f t="shared" si="8"/>
        <v>874.80000000000007</v>
      </c>
      <c r="Y47" s="139">
        <f t="shared" si="9"/>
        <v>995.28</v>
      </c>
      <c r="Z47" s="139">
        <f t="shared" si="9"/>
        <v>522.6</v>
      </c>
      <c r="AA47" s="139">
        <f t="shared" si="9"/>
        <v>699.84000000000015</v>
      </c>
      <c r="AC47">
        <v>1244.0999999999999</v>
      </c>
      <c r="AD47" s="139">
        <f t="shared" si="11"/>
        <v>0</v>
      </c>
      <c r="AJ47">
        <v>1244.0999999999999</v>
      </c>
      <c r="AK47" s="139">
        <f t="shared" si="10"/>
        <v>0</v>
      </c>
    </row>
    <row r="48" spans="1:37" x14ac:dyDescent="0.25">
      <c r="A48" s="131">
        <v>3302030</v>
      </c>
      <c r="B48" s="131">
        <v>2030</v>
      </c>
      <c r="C48" s="131" t="s">
        <v>215</v>
      </c>
      <c r="D48" s="132" t="s">
        <v>425</v>
      </c>
      <c r="E48" s="132"/>
      <c r="F48" s="131"/>
      <c r="G48" s="133">
        <v>15</v>
      </c>
      <c r="H48" s="133">
        <v>135</v>
      </c>
      <c r="I48" s="133">
        <v>540</v>
      </c>
      <c r="J48" s="133">
        <v>30</v>
      </c>
      <c r="K48" s="133">
        <v>60</v>
      </c>
      <c r="L48" s="133">
        <v>525</v>
      </c>
      <c r="M48" s="134">
        <v>18.94736842105263</v>
      </c>
      <c r="N48" s="134">
        <v>108.94736842105263</v>
      </c>
      <c r="O48" s="134">
        <v>506.84210526315792</v>
      </c>
      <c r="P48" s="135">
        <f t="shared" si="2"/>
        <v>495.54473684210529</v>
      </c>
      <c r="Q48" s="135">
        <f t="shared" si="3"/>
        <v>1114.2868421052631</v>
      </c>
      <c r="R48" s="135">
        <f t="shared" si="4"/>
        <v>1594.1684210526314</v>
      </c>
      <c r="S48" s="136">
        <f t="shared" si="5"/>
        <v>3204</v>
      </c>
      <c r="T48" s="137"/>
      <c r="U48" s="138">
        <f t="shared" si="6"/>
        <v>1189.5</v>
      </c>
      <c r="V48" s="138">
        <f t="shared" si="7"/>
        <v>1010.1</v>
      </c>
      <c r="W48" s="138">
        <f t="shared" si="8"/>
        <v>1004.4</v>
      </c>
      <c r="Y48" s="139">
        <f t="shared" si="9"/>
        <v>951.6</v>
      </c>
      <c r="Z48" s="139">
        <f t="shared" si="9"/>
        <v>808.08</v>
      </c>
      <c r="AA48" s="139">
        <f t="shared" si="9"/>
        <v>803.52</v>
      </c>
      <c r="AC48" t="s">
        <v>457</v>
      </c>
      <c r="AJ48">
        <v>1189.5</v>
      </c>
      <c r="AK48" s="139">
        <f t="shared" si="10"/>
        <v>0</v>
      </c>
    </row>
    <row r="49" spans="1:37" x14ac:dyDescent="0.25">
      <c r="A49" s="131">
        <v>3302036</v>
      </c>
      <c r="B49" s="131">
        <v>2036</v>
      </c>
      <c r="C49" s="131" t="s">
        <v>789</v>
      </c>
      <c r="D49" s="132" t="s">
        <v>464</v>
      </c>
      <c r="E49" s="132"/>
      <c r="F49" s="131"/>
      <c r="G49" s="133">
        <v>15</v>
      </c>
      <c r="H49" s="133">
        <v>210</v>
      </c>
      <c r="I49" s="133">
        <v>30</v>
      </c>
      <c r="J49" s="133">
        <v>15</v>
      </c>
      <c r="K49" s="133">
        <v>135</v>
      </c>
      <c r="L49" s="133">
        <v>45</v>
      </c>
      <c r="M49" s="134">
        <v>14.210526315789473</v>
      </c>
      <c r="N49" s="134">
        <v>184.73684210526318</v>
      </c>
      <c r="O49" s="134">
        <v>33.157894736842103</v>
      </c>
      <c r="P49" s="135">
        <f t="shared" si="2"/>
        <v>341.92105263157896</v>
      </c>
      <c r="Q49" s="135">
        <f t="shared" si="3"/>
        <v>1943.5342105263157</v>
      </c>
      <c r="R49" s="135">
        <f t="shared" si="4"/>
        <v>109.83157894736843</v>
      </c>
      <c r="S49" s="136">
        <f t="shared" si="5"/>
        <v>2395.2868421052635</v>
      </c>
      <c r="T49" s="137"/>
      <c r="U49" s="138">
        <f t="shared" si="6"/>
        <v>941.85</v>
      </c>
      <c r="V49" s="138">
        <f t="shared" si="7"/>
        <v>674.69999999999993</v>
      </c>
      <c r="W49" s="138">
        <f t="shared" si="8"/>
        <v>778.73684210526312</v>
      </c>
      <c r="Y49" s="139">
        <f t="shared" si="9"/>
        <v>753.48</v>
      </c>
      <c r="Z49" s="139">
        <f t="shared" si="9"/>
        <v>539.76</v>
      </c>
      <c r="AA49" s="139">
        <f t="shared" si="9"/>
        <v>622.98947368421057</v>
      </c>
      <c r="AC49">
        <v>941.85</v>
      </c>
      <c r="AD49" s="139">
        <f t="shared" ref="AD49:AD52" si="12">AC49-U49</f>
        <v>0</v>
      </c>
      <c r="AJ49">
        <v>941.85</v>
      </c>
      <c r="AK49" s="139">
        <f t="shared" si="10"/>
        <v>0</v>
      </c>
    </row>
    <row r="50" spans="1:37" x14ac:dyDescent="0.25">
      <c r="A50" s="131">
        <v>3302037</v>
      </c>
      <c r="B50" s="131">
        <v>2037</v>
      </c>
      <c r="C50" s="131" t="s">
        <v>217</v>
      </c>
      <c r="D50" s="132" t="s">
        <v>464</v>
      </c>
      <c r="E50" s="132"/>
      <c r="F50" s="131"/>
      <c r="G50" s="133">
        <v>0</v>
      </c>
      <c r="H50" s="133">
        <v>45</v>
      </c>
      <c r="I50" s="133">
        <v>240</v>
      </c>
      <c r="J50" s="133">
        <v>0</v>
      </c>
      <c r="K50" s="133">
        <v>60</v>
      </c>
      <c r="L50" s="133">
        <v>135</v>
      </c>
      <c r="M50" s="134">
        <v>0</v>
      </c>
      <c r="N50" s="134">
        <v>47.368421052631575</v>
      </c>
      <c r="O50" s="134">
        <v>194.21052631578948</v>
      </c>
      <c r="P50" s="135">
        <f t="shared" si="2"/>
        <v>0</v>
      </c>
      <c r="Q50" s="135">
        <f t="shared" si="3"/>
        <v>560.69210526315783</v>
      </c>
      <c r="R50" s="135">
        <f t="shared" si="4"/>
        <v>576.44210526315783</v>
      </c>
      <c r="S50" s="136">
        <f t="shared" si="5"/>
        <v>1137.1342105263157</v>
      </c>
      <c r="T50" s="137"/>
      <c r="U50" s="138">
        <f t="shared" si="6"/>
        <v>419.25</v>
      </c>
      <c r="V50" s="138">
        <f t="shared" si="7"/>
        <v>366.6</v>
      </c>
      <c r="W50" s="138">
        <f t="shared" si="8"/>
        <v>351.28421052631575</v>
      </c>
      <c r="Y50" s="139">
        <f t="shared" si="9"/>
        <v>335.40000000000003</v>
      </c>
      <c r="Z50" s="139">
        <f t="shared" si="9"/>
        <v>293.28000000000003</v>
      </c>
      <c r="AA50" s="139">
        <f t="shared" si="9"/>
        <v>281.02736842105259</v>
      </c>
      <c r="AC50">
        <v>419.25</v>
      </c>
      <c r="AD50" s="139">
        <f t="shared" si="12"/>
        <v>0</v>
      </c>
      <c r="AJ50">
        <v>419.25</v>
      </c>
      <c r="AK50" s="139">
        <f t="shared" si="10"/>
        <v>0</v>
      </c>
    </row>
    <row r="51" spans="1:37" x14ac:dyDescent="0.25">
      <c r="A51" s="131">
        <v>3302038</v>
      </c>
      <c r="B51" s="131">
        <v>2038</v>
      </c>
      <c r="C51" s="131" t="s">
        <v>790</v>
      </c>
      <c r="D51" s="132" t="s">
        <v>464</v>
      </c>
      <c r="E51" s="132"/>
      <c r="F51" s="131"/>
      <c r="G51" s="133">
        <v>15</v>
      </c>
      <c r="H51" s="133">
        <v>15</v>
      </c>
      <c r="I51" s="133">
        <v>0</v>
      </c>
      <c r="J51" s="133">
        <v>75</v>
      </c>
      <c r="K51" s="133">
        <v>0</v>
      </c>
      <c r="L51" s="133">
        <v>180</v>
      </c>
      <c r="M51" s="134">
        <v>33.157894736842103</v>
      </c>
      <c r="N51" s="134">
        <v>4.7368421052631575</v>
      </c>
      <c r="O51" s="134">
        <v>61.578947368421055</v>
      </c>
      <c r="P51" s="135">
        <f t="shared" si="2"/>
        <v>956.41578947368419</v>
      </c>
      <c r="Q51" s="135">
        <f t="shared" si="3"/>
        <v>73.034210526315789</v>
      </c>
      <c r="R51" s="135">
        <f t="shared" si="4"/>
        <v>246.31578947368422</v>
      </c>
      <c r="S51" s="136">
        <f t="shared" si="5"/>
        <v>1275.7657894736842</v>
      </c>
      <c r="T51" s="137"/>
      <c r="U51" s="138">
        <f t="shared" si="6"/>
        <v>175.5</v>
      </c>
      <c r="V51" s="138">
        <f t="shared" si="7"/>
        <v>781.95</v>
      </c>
      <c r="W51" s="138">
        <f t="shared" si="8"/>
        <v>318.31578947368416</v>
      </c>
      <c r="Y51" s="139">
        <f t="shared" si="9"/>
        <v>140.4</v>
      </c>
      <c r="Z51" s="139">
        <f t="shared" si="9"/>
        <v>625.56000000000006</v>
      </c>
      <c r="AA51" s="139">
        <f t="shared" si="9"/>
        <v>254.65263157894734</v>
      </c>
      <c r="AC51">
        <v>175.5</v>
      </c>
      <c r="AD51" s="139">
        <f t="shared" si="12"/>
        <v>0</v>
      </c>
      <c r="AJ51">
        <v>175.5</v>
      </c>
      <c r="AK51" s="139">
        <f t="shared" si="10"/>
        <v>0</v>
      </c>
    </row>
    <row r="52" spans="1:37" x14ac:dyDescent="0.25">
      <c r="A52" s="131">
        <v>3302039</v>
      </c>
      <c r="B52" s="131">
        <v>2039</v>
      </c>
      <c r="C52" s="131" t="s">
        <v>218</v>
      </c>
      <c r="D52" s="132" t="s">
        <v>464</v>
      </c>
      <c r="E52" s="132"/>
      <c r="F52" s="131"/>
      <c r="G52" s="133">
        <v>0</v>
      </c>
      <c r="H52" s="133">
        <v>60</v>
      </c>
      <c r="I52" s="133">
        <v>315</v>
      </c>
      <c r="J52" s="133">
        <v>0</v>
      </c>
      <c r="K52" s="133">
        <v>30</v>
      </c>
      <c r="L52" s="133">
        <v>450</v>
      </c>
      <c r="M52" s="134">
        <v>0</v>
      </c>
      <c r="N52" s="134">
        <v>47.368421052631575</v>
      </c>
      <c r="O52" s="134">
        <v>360</v>
      </c>
      <c r="P52" s="135">
        <f t="shared" si="2"/>
        <v>0</v>
      </c>
      <c r="Q52" s="135">
        <f t="shared" si="3"/>
        <v>504.14210526315782</v>
      </c>
      <c r="R52" s="135">
        <f t="shared" si="4"/>
        <v>1141.1999999999998</v>
      </c>
      <c r="S52" s="136">
        <f t="shared" si="5"/>
        <v>1645.3421052631577</v>
      </c>
      <c r="T52" s="137"/>
      <c r="U52" s="138">
        <f t="shared" si="6"/>
        <v>553.79999999999995</v>
      </c>
      <c r="V52" s="138">
        <f t="shared" si="7"/>
        <v>581.1</v>
      </c>
      <c r="W52" s="138">
        <f t="shared" si="8"/>
        <v>510.44210526315788</v>
      </c>
      <c r="Y52" s="139">
        <f t="shared" si="9"/>
        <v>443.03999999999996</v>
      </c>
      <c r="Z52" s="139">
        <f t="shared" si="9"/>
        <v>464.88000000000005</v>
      </c>
      <c r="AA52" s="139">
        <f t="shared" si="9"/>
        <v>408.35368421052635</v>
      </c>
      <c r="AC52">
        <v>553.79999999999995</v>
      </c>
      <c r="AD52" s="139">
        <f t="shared" si="12"/>
        <v>0</v>
      </c>
      <c r="AJ52">
        <v>553.79999999999995</v>
      </c>
      <c r="AK52" s="139">
        <f t="shared" si="10"/>
        <v>0</v>
      </c>
    </row>
    <row r="53" spans="1:37" x14ac:dyDescent="0.25">
      <c r="A53" s="131">
        <v>3302040</v>
      </c>
      <c r="B53" s="131">
        <v>2040</v>
      </c>
      <c r="C53" s="131" t="s">
        <v>219</v>
      </c>
      <c r="D53" s="132" t="s">
        <v>425</v>
      </c>
      <c r="E53" s="132"/>
      <c r="F53" s="131"/>
      <c r="G53" s="133">
        <v>0</v>
      </c>
      <c r="H53" s="133">
        <v>0</v>
      </c>
      <c r="I53" s="133">
        <v>0</v>
      </c>
      <c r="J53" s="133">
        <v>0</v>
      </c>
      <c r="K53" s="133">
        <v>15</v>
      </c>
      <c r="L53" s="133">
        <v>30</v>
      </c>
      <c r="M53" s="134">
        <v>0</v>
      </c>
      <c r="N53" s="134">
        <v>4.7368421052631575</v>
      </c>
      <c r="O53" s="134">
        <v>9.473684210526315</v>
      </c>
      <c r="P53" s="135">
        <f t="shared" si="2"/>
        <v>0</v>
      </c>
      <c r="Q53" s="135">
        <f t="shared" si="3"/>
        <v>73.034210526315789</v>
      </c>
      <c r="R53" s="135">
        <f t="shared" si="4"/>
        <v>40.294736842105266</v>
      </c>
      <c r="S53" s="136">
        <f t="shared" si="5"/>
        <v>113.32894736842105</v>
      </c>
      <c r="T53" s="137"/>
      <c r="U53" s="138">
        <f t="shared" si="6"/>
        <v>0</v>
      </c>
      <c r="V53" s="138">
        <f t="shared" si="7"/>
        <v>87.75</v>
      </c>
      <c r="W53" s="138">
        <f t="shared" si="8"/>
        <v>25.578947368421051</v>
      </c>
      <c r="Y53" s="139">
        <f t="shared" si="9"/>
        <v>0</v>
      </c>
      <c r="Z53" s="139">
        <f t="shared" si="9"/>
        <v>70.2</v>
      </c>
      <c r="AA53" s="139">
        <f t="shared" si="9"/>
        <v>20.463157894736842</v>
      </c>
      <c r="AC53" t="s">
        <v>475</v>
      </c>
      <c r="AJ53">
        <v>0</v>
      </c>
      <c r="AK53" s="139">
        <f t="shared" si="10"/>
        <v>0</v>
      </c>
    </row>
    <row r="54" spans="1:37" x14ac:dyDescent="0.25">
      <c r="A54" s="131">
        <v>3302048</v>
      </c>
      <c r="B54" s="131">
        <v>2048</v>
      </c>
      <c r="C54" s="131" t="s">
        <v>220</v>
      </c>
      <c r="D54" s="132" t="s">
        <v>464</v>
      </c>
      <c r="E54" s="132"/>
      <c r="F54" s="131"/>
      <c r="G54" s="133">
        <v>0</v>
      </c>
      <c r="H54" s="133">
        <v>105</v>
      </c>
      <c r="I54" s="133">
        <v>0</v>
      </c>
      <c r="J54" s="133">
        <v>15</v>
      </c>
      <c r="K54" s="133">
        <v>75</v>
      </c>
      <c r="L54" s="133">
        <v>15</v>
      </c>
      <c r="M54" s="134">
        <v>4.7368421052631575</v>
      </c>
      <c r="N54" s="134">
        <v>90</v>
      </c>
      <c r="O54" s="134">
        <v>4.7368421052631575</v>
      </c>
      <c r="P54" s="135">
        <f t="shared" si="2"/>
        <v>153.62368421052633</v>
      </c>
      <c r="Q54" s="135">
        <f t="shared" si="3"/>
        <v>991.8</v>
      </c>
      <c r="R54" s="135">
        <f t="shared" si="4"/>
        <v>20.147368421052633</v>
      </c>
      <c r="S54" s="136">
        <f t="shared" si="5"/>
        <v>1165.5710526315788</v>
      </c>
      <c r="T54" s="137"/>
      <c r="U54" s="138">
        <f t="shared" si="6"/>
        <v>395.84999999999997</v>
      </c>
      <c r="V54" s="138">
        <f t="shared" si="7"/>
        <v>417.3</v>
      </c>
      <c r="W54" s="138">
        <f t="shared" si="8"/>
        <v>352.42105263157896</v>
      </c>
      <c r="Y54" s="139">
        <f t="shared" si="9"/>
        <v>316.68</v>
      </c>
      <c r="Z54" s="139">
        <f t="shared" si="9"/>
        <v>333.84000000000003</v>
      </c>
      <c r="AA54" s="139">
        <f t="shared" si="9"/>
        <v>281.93684210526317</v>
      </c>
      <c r="AC54">
        <v>395.84999999999997</v>
      </c>
      <c r="AD54" s="139">
        <f>AC54-U54</f>
        <v>0</v>
      </c>
      <c r="AJ54">
        <v>395.84999999999997</v>
      </c>
      <c r="AK54" s="139">
        <f t="shared" si="10"/>
        <v>0</v>
      </c>
    </row>
    <row r="55" spans="1:37" x14ac:dyDescent="0.25">
      <c r="A55" s="131">
        <v>3302054</v>
      </c>
      <c r="B55" s="131">
        <v>2054</v>
      </c>
      <c r="C55" s="131" t="s">
        <v>221</v>
      </c>
      <c r="D55" s="132" t="s">
        <v>425</v>
      </c>
      <c r="E55" s="132"/>
      <c r="F55" s="131"/>
      <c r="G55" s="133">
        <v>30</v>
      </c>
      <c r="H55" s="133">
        <v>45</v>
      </c>
      <c r="I55" s="133">
        <v>135</v>
      </c>
      <c r="J55" s="133">
        <v>120</v>
      </c>
      <c r="K55" s="133">
        <v>45</v>
      </c>
      <c r="L55" s="133">
        <v>45</v>
      </c>
      <c r="M55" s="134">
        <v>66.315789473684205</v>
      </c>
      <c r="N55" s="134">
        <v>42.631578947368425</v>
      </c>
      <c r="O55" s="134">
        <v>99.473684210526301</v>
      </c>
      <c r="P55" s="135">
        <f t="shared" si="2"/>
        <v>1674.9315789473683</v>
      </c>
      <c r="Q55" s="135">
        <f t="shared" si="3"/>
        <v>487.65789473684208</v>
      </c>
      <c r="R55" s="135">
        <f t="shared" si="4"/>
        <v>282.69473684210527</v>
      </c>
      <c r="S55" s="136">
        <f t="shared" si="5"/>
        <v>2445.2842105263157</v>
      </c>
      <c r="T55" s="137"/>
      <c r="U55" s="138">
        <f t="shared" si="6"/>
        <v>547.94999999999993</v>
      </c>
      <c r="V55" s="138">
        <f t="shared" si="7"/>
        <v>1168.05</v>
      </c>
      <c r="W55" s="138">
        <f t="shared" si="8"/>
        <v>729.28421052631563</v>
      </c>
      <c r="Y55" s="139">
        <f t="shared" si="9"/>
        <v>438.35999999999996</v>
      </c>
      <c r="Z55" s="139">
        <f t="shared" si="9"/>
        <v>934.44</v>
      </c>
      <c r="AA55" s="139">
        <f t="shared" si="9"/>
        <v>583.42736842105251</v>
      </c>
      <c r="AC55" t="s">
        <v>490</v>
      </c>
      <c r="AJ55">
        <v>547.94999999999993</v>
      </c>
      <c r="AK55" s="139">
        <f t="shared" si="10"/>
        <v>0</v>
      </c>
    </row>
    <row r="56" spans="1:37" x14ac:dyDescent="0.25">
      <c r="A56" s="131">
        <v>3302055</v>
      </c>
      <c r="B56" s="131">
        <v>2055</v>
      </c>
      <c r="C56" s="131" t="s">
        <v>222</v>
      </c>
      <c r="D56" s="132" t="s">
        <v>425</v>
      </c>
      <c r="E56" s="132"/>
      <c r="F56" s="131"/>
      <c r="G56" s="133">
        <v>0</v>
      </c>
      <c r="H56" s="133">
        <v>60</v>
      </c>
      <c r="I56" s="133">
        <v>57</v>
      </c>
      <c r="J56" s="133">
        <v>30</v>
      </c>
      <c r="K56" s="133">
        <v>45</v>
      </c>
      <c r="L56" s="133">
        <v>120</v>
      </c>
      <c r="M56" s="134">
        <v>9.473684210526315</v>
      </c>
      <c r="N56" s="134">
        <v>52.10526315789474</v>
      </c>
      <c r="O56" s="134">
        <v>73.89473684210526</v>
      </c>
      <c r="P56" s="135">
        <f t="shared" si="2"/>
        <v>307.24736842105267</v>
      </c>
      <c r="Q56" s="135">
        <f t="shared" si="3"/>
        <v>577.17631578947362</v>
      </c>
      <c r="R56" s="135">
        <f t="shared" si="4"/>
        <v>255.01894736842107</v>
      </c>
      <c r="S56" s="136">
        <f t="shared" si="5"/>
        <v>1139.4426315789474</v>
      </c>
      <c r="T56" s="137"/>
      <c r="U56" s="138">
        <f t="shared" si="6"/>
        <v>285.48</v>
      </c>
      <c r="V56" s="138">
        <f t="shared" si="7"/>
        <v>532.34999999999991</v>
      </c>
      <c r="W56" s="138">
        <f t="shared" si="8"/>
        <v>321.61263157894734</v>
      </c>
      <c r="Y56" s="139">
        <f t="shared" si="9"/>
        <v>228.38400000000001</v>
      </c>
      <c r="Z56" s="139">
        <f t="shared" si="9"/>
        <v>425.87999999999994</v>
      </c>
      <c r="AA56" s="139">
        <f t="shared" si="9"/>
        <v>257.2901052631579</v>
      </c>
      <c r="AC56" t="s">
        <v>495</v>
      </c>
      <c r="AJ56">
        <v>285.48</v>
      </c>
      <c r="AK56" s="139">
        <f t="shared" si="10"/>
        <v>0</v>
      </c>
    </row>
    <row r="57" spans="1:37" x14ac:dyDescent="0.25">
      <c r="A57" s="131">
        <v>3302056</v>
      </c>
      <c r="B57" s="131">
        <v>2056</v>
      </c>
      <c r="C57" s="131" t="s">
        <v>223</v>
      </c>
      <c r="D57" s="132" t="s">
        <v>464</v>
      </c>
      <c r="E57" s="132"/>
      <c r="F57" s="131"/>
      <c r="G57" s="133">
        <v>105</v>
      </c>
      <c r="H57" s="133">
        <v>210</v>
      </c>
      <c r="I57" s="133">
        <v>90</v>
      </c>
      <c r="J57" s="133">
        <v>150</v>
      </c>
      <c r="K57" s="133">
        <v>165</v>
      </c>
      <c r="L57" s="133">
        <v>165</v>
      </c>
      <c r="M57" s="134">
        <v>113.68421052631578</v>
      </c>
      <c r="N57" s="134">
        <v>180</v>
      </c>
      <c r="O57" s="134">
        <v>113.68421052631578</v>
      </c>
      <c r="P57" s="135">
        <f t="shared" si="2"/>
        <v>2854.3184210526315</v>
      </c>
      <c r="Q57" s="135">
        <f t="shared" si="3"/>
        <v>2040.15</v>
      </c>
      <c r="R57" s="135">
        <f t="shared" si="4"/>
        <v>374.3368421052632</v>
      </c>
      <c r="S57" s="136">
        <f t="shared" si="5"/>
        <v>5268.8052631578948</v>
      </c>
      <c r="T57" s="137"/>
      <c r="U57" s="138">
        <f t="shared" si="6"/>
        <v>1717.9499999999998</v>
      </c>
      <c r="V57" s="138">
        <f t="shared" si="7"/>
        <v>1983.15</v>
      </c>
      <c r="W57" s="138">
        <f t="shared" si="8"/>
        <v>1567.7052631578947</v>
      </c>
      <c r="Y57" s="139">
        <f t="shared" si="9"/>
        <v>1374.36</v>
      </c>
      <c r="Z57" s="139">
        <f t="shared" si="9"/>
        <v>1586.5200000000002</v>
      </c>
      <c r="AA57" s="139">
        <f t="shared" si="9"/>
        <v>1254.1642105263159</v>
      </c>
      <c r="AC57">
        <v>1717.9499999999998</v>
      </c>
      <c r="AD57" s="139">
        <f t="shared" ref="AD57:AD61" si="13">AC57-U57</f>
        <v>0</v>
      </c>
      <c r="AJ57">
        <v>1717.9499999999998</v>
      </c>
      <c r="AK57" s="139">
        <f t="shared" si="10"/>
        <v>0</v>
      </c>
    </row>
    <row r="58" spans="1:37" x14ac:dyDescent="0.25">
      <c r="A58" s="131">
        <v>3302057</v>
      </c>
      <c r="B58" s="131">
        <v>2057</v>
      </c>
      <c r="C58" s="131" t="s">
        <v>224</v>
      </c>
      <c r="D58" s="132" t="s">
        <v>464</v>
      </c>
      <c r="E58" s="132"/>
      <c r="F58" s="131"/>
      <c r="G58" s="133">
        <v>90</v>
      </c>
      <c r="H58" s="133">
        <v>240</v>
      </c>
      <c r="I58" s="133">
        <v>180</v>
      </c>
      <c r="J58" s="133">
        <v>150</v>
      </c>
      <c r="K58" s="133">
        <v>165</v>
      </c>
      <c r="L58" s="133">
        <v>195</v>
      </c>
      <c r="M58" s="134">
        <v>104.21052631578948</v>
      </c>
      <c r="N58" s="134">
        <v>198.9473684210526</v>
      </c>
      <c r="O58" s="134">
        <v>165.78947368421052</v>
      </c>
      <c r="P58" s="135">
        <f t="shared" si="2"/>
        <v>2666.0210526315786</v>
      </c>
      <c r="Q58" s="135">
        <f t="shared" si="3"/>
        <v>2219.1868421052632</v>
      </c>
      <c r="R58" s="135">
        <f t="shared" si="4"/>
        <v>549.15789473684208</v>
      </c>
      <c r="S58" s="136">
        <f t="shared" si="5"/>
        <v>5434.3657894736843</v>
      </c>
      <c r="T58" s="137"/>
      <c r="U58" s="138">
        <f t="shared" si="6"/>
        <v>1805.7</v>
      </c>
      <c r="V58" s="138">
        <f t="shared" si="7"/>
        <v>2014.35</v>
      </c>
      <c r="W58" s="138">
        <f t="shared" si="8"/>
        <v>1614.3157894736842</v>
      </c>
      <c r="Y58" s="139">
        <f t="shared" si="9"/>
        <v>1444.5600000000002</v>
      </c>
      <c r="Z58" s="139">
        <f t="shared" si="9"/>
        <v>1611.48</v>
      </c>
      <c r="AA58" s="139">
        <f t="shared" si="9"/>
        <v>1291.4526315789474</v>
      </c>
      <c r="AC58">
        <v>1805.7</v>
      </c>
      <c r="AD58" s="139">
        <f t="shared" si="13"/>
        <v>0</v>
      </c>
      <c r="AJ58">
        <v>1805.7</v>
      </c>
      <c r="AK58" s="139">
        <f t="shared" si="10"/>
        <v>0</v>
      </c>
    </row>
    <row r="59" spans="1:37" x14ac:dyDescent="0.25">
      <c r="A59" s="131">
        <v>3302058</v>
      </c>
      <c r="B59" s="131">
        <v>2058</v>
      </c>
      <c r="C59" s="131" t="s">
        <v>225</v>
      </c>
      <c r="D59" s="132" t="s">
        <v>464</v>
      </c>
      <c r="E59" s="132"/>
      <c r="F59" s="131"/>
      <c r="G59" s="133">
        <v>75</v>
      </c>
      <c r="H59" s="133">
        <v>195</v>
      </c>
      <c r="I59" s="133">
        <v>105</v>
      </c>
      <c r="J59" s="133">
        <v>75</v>
      </c>
      <c r="K59" s="133">
        <v>270</v>
      </c>
      <c r="L59" s="133">
        <v>120</v>
      </c>
      <c r="M59" s="134">
        <v>71.05263157894737</v>
      </c>
      <c r="N59" s="134">
        <v>203.68421052631578</v>
      </c>
      <c r="O59" s="134">
        <v>108.94736842105263</v>
      </c>
      <c r="P59" s="135">
        <f t="shared" si="2"/>
        <v>1709.6052631578948</v>
      </c>
      <c r="Q59" s="135">
        <f t="shared" si="3"/>
        <v>2461.871052631579</v>
      </c>
      <c r="R59" s="135">
        <f t="shared" si="4"/>
        <v>338.58947368421053</v>
      </c>
      <c r="S59" s="136">
        <f t="shared" si="5"/>
        <v>4510.0657894736842</v>
      </c>
      <c r="T59" s="137"/>
      <c r="U59" s="138">
        <f t="shared" si="6"/>
        <v>1439.1000000000001</v>
      </c>
      <c r="V59" s="138">
        <f t="shared" si="7"/>
        <v>1737.45</v>
      </c>
      <c r="W59" s="138">
        <f t="shared" si="8"/>
        <v>1333.5157894736842</v>
      </c>
      <c r="Y59" s="139">
        <f t="shared" si="9"/>
        <v>1151.2800000000002</v>
      </c>
      <c r="Z59" s="139">
        <f t="shared" si="9"/>
        <v>1389.96</v>
      </c>
      <c r="AA59" s="139">
        <f t="shared" si="9"/>
        <v>1066.8126315789475</v>
      </c>
      <c r="AC59">
        <v>1439.1000000000001</v>
      </c>
      <c r="AD59" s="139">
        <f t="shared" si="13"/>
        <v>0</v>
      </c>
      <c r="AJ59">
        <v>1439.1000000000001</v>
      </c>
      <c r="AK59" s="139">
        <f t="shared" si="10"/>
        <v>0</v>
      </c>
    </row>
    <row r="60" spans="1:37" x14ac:dyDescent="0.25">
      <c r="A60" s="131">
        <v>3302059</v>
      </c>
      <c r="B60" s="131">
        <v>2059</v>
      </c>
      <c r="C60" s="131" t="s">
        <v>226</v>
      </c>
      <c r="D60" s="132" t="s">
        <v>464</v>
      </c>
      <c r="E60" s="132"/>
      <c r="F60" s="131"/>
      <c r="G60" s="133">
        <v>0</v>
      </c>
      <c r="H60" s="133">
        <v>165</v>
      </c>
      <c r="I60" s="133">
        <v>0</v>
      </c>
      <c r="J60" s="133">
        <v>15</v>
      </c>
      <c r="K60" s="133">
        <v>135</v>
      </c>
      <c r="L60" s="133">
        <v>0</v>
      </c>
      <c r="M60" s="134">
        <v>4.7368421052631575</v>
      </c>
      <c r="N60" s="134">
        <v>151.57894736842104</v>
      </c>
      <c r="O60" s="134">
        <v>0</v>
      </c>
      <c r="P60" s="135">
        <f t="shared" si="2"/>
        <v>153.62368421052633</v>
      </c>
      <c r="Q60" s="135">
        <f t="shared" si="3"/>
        <v>1658.4947368421053</v>
      </c>
      <c r="R60" s="135">
        <f t="shared" si="4"/>
        <v>0</v>
      </c>
      <c r="S60" s="136">
        <f t="shared" si="5"/>
        <v>1812.1184210526317</v>
      </c>
      <c r="T60" s="137"/>
      <c r="U60" s="138">
        <f t="shared" si="6"/>
        <v>622.04999999999995</v>
      </c>
      <c r="V60" s="138">
        <f t="shared" si="7"/>
        <v>627.9</v>
      </c>
      <c r="W60" s="138">
        <f t="shared" si="8"/>
        <v>562.16842105263152</v>
      </c>
      <c r="Y60" s="139">
        <f t="shared" si="9"/>
        <v>497.64</v>
      </c>
      <c r="Z60" s="139">
        <f t="shared" si="9"/>
        <v>502.32</v>
      </c>
      <c r="AA60" s="139">
        <f t="shared" si="9"/>
        <v>449.73473684210524</v>
      </c>
      <c r="AC60">
        <v>622.04999999999995</v>
      </c>
      <c r="AD60" s="139">
        <f t="shared" si="13"/>
        <v>0</v>
      </c>
      <c r="AJ60">
        <v>622.04999999999995</v>
      </c>
      <c r="AK60" s="139">
        <f t="shared" si="10"/>
        <v>0</v>
      </c>
    </row>
    <row r="61" spans="1:37" x14ac:dyDescent="0.25">
      <c r="A61" s="131">
        <v>3302060</v>
      </c>
      <c r="B61" s="131">
        <v>2060</v>
      </c>
      <c r="C61" s="131" t="s">
        <v>227</v>
      </c>
      <c r="D61" s="132" t="s">
        <v>464</v>
      </c>
      <c r="E61" s="132"/>
      <c r="F61" s="131"/>
      <c r="G61" s="133">
        <v>360</v>
      </c>
      <c r="H61" s="133">
        <v>75</v>
      </c>
      <c r="I61" s="133">
        <v>0</v>
      </c>
      <c r="J61" s="133">
        <v>255</v>
      </c>
      <c r="K61" s="133">
        <v>15</v>
      </c>
      <c r="L61" s="133">
        <v>0</v>
      </c>
      <c r="M61" s="134">
        <v>312.63157894736844</v>
      </c>
      <c r="N61" s="134">
        <v>52.10526315789474</v>
      </c>
      <c r="O61" s="134">
        <v>0</v>
      </c>
      <c r="P61" s="135">
        <f t="shared" si="2"/>
        <v>7165.4131578947363</v>
      </c>
      <c r="Q61" s="135">
        <f t="shared" si="3"/>
        <v>520.62631578947367</v>
      </c>
      <c r="R61" s="135">
        <f t="shared" si="4"/>
        <v>0</v>
      </c>
      <c r="S61" s="136">
        <f t="shared" si="5"/>
        <v>7686.03947368421</v>
      </c>
      <c r="T61" s="137"/>
      <c r="U61" s="138">
        <f t="shared" si="6"/>
        <v>3137.5499999999997</v>
      </c>
      <c r="V61" s="138">
        <f t="shared" si="7"/>
        <v>2078.6999999999998</v>
      </c>
      <c r="W61" s="138">
        <f t="shared" si="8"/>
        <v>2469.7894736842104</v>
      </c>
      <c r="Y61" s="139">
        <f t="shared" si="9"/>
        <v>2510.04</v>
      </c>
      <c r="Z61" s="139">
        <f t="shared" si="9"/>
        <v>1662.96</v>
      </c>
      <c r="AA61" s="139">
        <f t="shared" si="9"/>
        <v>1975.8315789473684</v>
      </c>
      <c r="AC61">
        <v>3137.5499999999997</v>
      </c>
      <c r="AD61" s="139">
        <f t="shared" si="13"/>
        <v>0</v>
      </c>
      <c r="AJ61">
        <v>3137.5499999999997</v>
      </c>
      <c r="AK61" s="139">
        <f t="shared" si="10"/>
        <v>0</v>
      </c>
    </row>
    <row r="62" spans="1:37" x14ac:dyDescent="0.25">
      <c r="A62" s="131">
        <v>3302062</v>
      </c>
      <c r="B62" s="131">
        <v>2062</v>
      </c>
      <c r="C62" s="131" t="s">
        <v>228</v>
      </c>
      <c r="D62" s="132" t="s">
        <v>425</v>
      </c>
      <c r="E62" s="132"/>
      <c r="F62" s="131"/>
      <c r="G62" s="133">
        <v>165</v>
      </c>
      <c r="H62" s="133">
        <v>105</v>
      </c>
      <c r="I62" s="133">
        <v>210</v>
      </c>
      <c r="J62" s="133">
        <v>75</v>
      </c>
      <c r="K62" s="133">
        <v>105</v>
      </c>
      <c r="L62" s="133">
        <v>75</v>
      </c>
      <c r="M62" s="134">
        <v>108.94736842105263</v>
      </c>
      <c r="N62" s="134">
        <v>108.94736842105263</v>
      </c>
      <c r="O62" s="134">
        <v>142.10526315789474</v>
      </c>
      <c r="P62" s="135">
        <f t="shared" si="2"/>
        <v>2700.6947368421052</v>
      </c>
      <c r="Q62" s="135">
        <f t="shared" si="3"/>
        <v>1170.836842105263</v>
      </c>
      <c r="R62" s="135">
        <f t="shared" si="4"/>
        <v>432.82105263157894</v>
      </c>
      <c r="S62" s="136">
        <f t="shared" si="5"/>
        <v>4304.3526315789477</v>
      </c>
      <c r="T62" s="137"/>
      <c r="U62" s="138">
        <f t="shared" si="6"/>
        <v>1922.6999999999998</v>
      </c>
      <c r="V62" s="138">
        <f t="shared" si="7"/>
        <v>1068.5999999999999</v>
      </c>
      <c r="W62" s="138">
        <f t="shared" si="8"/>
        <v>1313.0526315789473</v>
      </c>
      <c r="Y62" s="139">
        <f t="shared" si="9"/>
        <v>1538.1599999999999</v>
      </c>
      <c r="Z62" s="139">
        <f t="shared" si="9"/>
        <v>854.88</v>
      </c>
      <c r="AA62" s="139">
        <f t="shared" si="9"/>
        <v>1050.4421052631578</v>
      </c>
      <c r="AC62" t="s">
        <v>434</v>
      </c>
      <c r="AJ62">
        <v>1922.6999999999998</v>
      </c>
      <c r="AK62" s="139">
        <f t="shared" si="10"/>
        <v>0</v>
      </c>
    </row>
    <row r="63" spans="1:37" x14ac:dyDescent="0.25">
      <c r="A63" s="131">
        <v>3302063</v>
      </c>
      <c r="B63" s="131">
        <v>2063</v>
      </c>
      <c r="C63" s="131" t="s">
        <v>229</v>
      </c>
      <c r="D63" s="132" t="s">
        <v>425</v>
      </c>
      <c r="E63" s="132"/>
      <c r="F63" s="131"/>
      <c r="G63" s="133">
        <v>255</v>
      </c>
      <c r="H63" s="133">
        <v>30</v>
      </c>
      <c r="I63" s="133">
        <v>180</v>
      </c>
      <c r="J63" s="133">
        <v>225</v>
      </c>
      <c r="K63" s="133">
        <v>0</v>
      </c>
      <c r="L63" s="133">
        <v>225</v>
      </c>
      <c r="M63" s="134">
        <v>227.36842105263156</v>
      </c>
      <c r="N63" s="134">
        <v>14.210526315789473</v>
      </c>
      <c r="O63" s="134">
        <v>184.73684210526318</v>
      </c>
      <c r="P63" s="135">
        <f t="shared" si="2"/>
        <v>5470.7368421052624</v>
      </c>
      <c r="Q63" s="135">
        <f t="shared" si="3"/>
        <v>162.55263157894734</v>
      </c>
      <c r="R63" s="135">
        <f t="shared" si="4"/>
        <v>598.54736842105262</v>
      </c>
      <c r="S63" s="136">
        <f t="shared" si="5"/>
        <v>6231.8368421052619</v>
      </c>
      <c r="T63" s="137"/>
      <c r="U63" s="138">
        <f t="shared" si="6"/>
        <v>2322.4499999999998</v>
      </c>
      <c r="V63" s="138">
        <f t="shared" si="7"/>
        <v>2018.25</v>
      </c>
      <c r="W63" s="138">
        <f t="shared" si="8"/>
        <v>1891.1368421052628</v>
      </c>
      <c r="Y63" s="139">
        <f t="shared" si="9"/>
        <v>1857.96</v>
      </c>
      <c r="Z63" s="139">
        <f t="shared" si="9"/>
        <v>1614.6000000000001</v>
      </c>
      <c r="AA63" s="139">
        <f t="shared" si="9"/>
        <v>1512.9094736842103</v>
      </c>
      <c r="AC63" t="s">
        <v>599</v>
      </c>
      <c r="AJ63">
        <v>2322.4499999999998</v>
      </c>
      <c r="AK63" s="139">
        <f t="shared" si="10"/>
        <v>0</v>
      </c>
    </row>
    <row r="64" spans="1:37" x14ac:dyDescent="0.25">
      <c r="A64" s="131">
        <v>3302064</v>
      </c>
      <c r="B64" s="131">
        <v>2064</v>
      </c>
      <c r="C64" s="131" t="s">
        <v>791</v>
      </c>
      <c r="D64" s="132" t="s">
        <v>464</v>
      </c>
      <c r="E64" s="132"/>
      <c r="F64" s="131"/>
      <c r="G64" s="133">
        <v>0</v>
      </c>
      <c r="H64" s="133">
        <v>300</v>
      </c>
      <c r="I64" s="133">
        <v>0</v>
      </c>
      <c r="J64" s="133">
        <v>15</v>
      </c>
      <c r="K64" s="133">
        <v>255</v>
      </c>
      <c r="L64" s="133">
        <v>15</v>
      </c>
      <c r="M64" s="134">
        <v>4.7368421052631575</v>
      </c>
      <c r="N64" s="134">
        <v>274.73684210526318</v>
      </c>
      <c r="O64" s="134">
        <v>4.7368421052631575</v>
      </c>
      <c r="P64" s="135">
        <f t="shared" si="2"/>
        <v>153.62368421052633</v>
      </c>
      <c r="Q64" s="135">
        <f t="shared" si="3"/>
        <v>3048.4342105263158</v>
      </c>
      <c r="R64" s="135">
        <f t="shared" si="4"/>
        <v>20.147368421052633</v>
      </c>
      <c r="S64" s="136">
        <f t="shared" si="5"/>
        <v>3222.2052631578949</v>
      </c>
      <c r="T64" s="137"/>
      <c r="U64" s="138">
        <f t="shared" si="6"/>
        <v>1131</v>
      </c>
      <c r="V64" s="138">
        <f t="shared" si="7"/>
        <v>1095.8999999999999</v>
      </c>
      <c r="W64" s="138">
        <f t="shared" si="8"/>
        <v>995.30526315789473</v>
      </c>
      <c r="Y64" s="139">
        <f t="shared" si="9"/>
        <v>904.80000000000007</v>
      </c>
      <c r="Z64" s="139">
        <f t="shared" si="9"/>
        <v>876.71999999999991</v>
      </c>
      <c r="AA64" s="139">
        <f t="shared" si="9"/>
        <v>796.24421052631578</v>
      </c>
      <c r="AC64">
        <v>1131</v>
      </c>
      <c r="AD64" s="139">
        <f t="shared" ref="AD64:AD73" si="14">AC64-U64</f>
        <v>0</v>
      </c>
      <c r="AJ64">
        <v>1131</v>
      </c>
      <c r="AK64" s="139">
        <f t="shared" si="10"/>
        <v>0</v>
      </c>
    </row>
    <row r="65" spans="1:37" x14ac:dyDescent="0.25">
      <c r="A65" s="131">
        <v>3302065</v>
      </c>
      <c r="B65" s="131">
        <v>2065</v>
      </c>
      <c r="C65" s="131" t="s">
        <v>231</v>
      </c>
      <c r="D65" s="132" t="s">
        <v>464</v>
      </c>
      <c r="E65" s="132"/>
      <c r="F65" s="131"/>
      <c r="G65" s="133">
        <v>0</v>
      </c>
      <c r="H65" s="133">
        <v>0</v>
      </c>
      <c r="I65" s="133">
        <v>30</v>
      </c>
      <c r="J65" s="133">
        <v>0</v>
      </c>
      <c r="K65" s="133">
        <v>15</v>
      </c>
      <c r="L65" s="133">
        <v>30</v>
      </c>
      <c r="M65" s="134">
        <v>0</v>
      </c>
      <c r="N65" s="134">
        <v>4.7368421052631575</v>
      </c>
      <c r="O65" s="134">
        <v>28.421052631578945</v>
      </c>
      <c r="P65" s="135">
        <f t="shared" si="2"/>
        <v>0</v>
      </c>
      <c r="Q65" s="135">
        <f t="shared" si="3"/>
        <v>73.034210526315789</v>
      </c>
      <c r="R65" s="135">
        <f t="shared" si="4"/>
        <v>89.68421052631578</v>
      </c>
      <c r="S65" s="136">
        <f t="shared" si="5"/>
        <v>162.71842105263158</v>
      </c>
      <c r="T65" s="137"/>
      <c r="U65" s="138">
        <f t="shared" si="6"/>
        <v>31.2</v>
      </c>
      <c r="V65" s="138">
        <f t="shared" si="7"/>
        <v>87.75</v>
      </c>
      <c r="W65" s="138">
        <f t="shared" si="8"/>
        <v>43.768421052631581</v>
      </c>
      <c r="Y65" s="139">
        <f t="shared" si="9"/>
        <v>24.96</v>
      </c>
      <c r="Z65" s="139">
        <f t="shared" si="9"/>
        <v>70.2</v>
      </c>
      <c r="AA65" s="139">
        <f t="shared" si="9"/>
        <v>35.014736842105265</v>
      </c>
      <c r="AC65">
        <v>31.2</v>
      </c>
      <c r="AD65" s="139">
        <f t="shared" si="14"/>
        <v>0</v>
      </c>
      <c r="AJ65">
        <v>31.2</v>
      </c>
      <c r="AK65" s="139">
        <f t="shared" si="10"/>
        <v>0</v>
      </c>
    </row>
    <row r="66" spans="1:37" x14ac:dyDescent="0.25">
      <c r="A66" s="131">
        <v>3302068</v>
      </c>
      <c r="B66" s="131">
        <v>2068</v>
      </c>
      <c r="C66" s="131" t="s">
        <v>793</v>
      </c>
      <c r="D66" s="132" t="s">
        <v>464</v>
      </c>
      <c r="E66" s="132"/>
      <c r="F66" s="131"/>
      <c r="G66" s="133">
        <v>210</v>
      </c>
      <c r="H66" s="133">
        <v>210</v>
      </c>
      <c r="I66" s="133">
        <v>15</v>
      </c>
      <c r="J66" s="133">
        <v>120</v>
      </c>
      <c r="K66" s="133">
        <v>165</v>
      </c>
      <c r="L66" s="133">
        <v>30</v>
      </c>
      <c r="M66" s="134">
        <v>170.5263157894737</v>
      </c>
      <c r="N66" s="134">
        <v>175.26315789473682</v>
      </c>
      <c r="O66" s="134">
        <v>18.94736842105263</v>
      </c>
      <c r="P66" s="135">
        <f t="shared" si="2"/>
        <v>3865.1526315789474</v>
      </c>
      <c r="Q66" s="135">
        <f t="shared" si="3"/>
        <v>2023.6657894736841</v>
      </c>
      <c r="R66" s="135">
        <f t="shared" si="4"/>
        <v>64.989473684210523</v>
      </c>
      <c r="S66" s="136">
        <f t="shared" si="5"/>
        <v>5953.8078947368422</v>
      </c>
      <c r="T66" s="137"/>
      <c r="U66" s="138">
        <f t="shared" si="6"/>
        <v>2472.6</v>
      </c>
      <c r="V66" s="138">
        <f t="shared" si="7"/>
        <v>1604.8500000000001</v>
      </c>
      <c r="W66" s="138">
        <f t="shared" si="8"/>
        <v>1876.3578947368419</v>
      </c>
      <c r="Y66" s="139">
        <f t="shared" si="9"/>
        <v>1978.08</v>
      </c>
      <c r="Z66" s="139">
        <f t="shared" si="9"/>
        <v>1283.8800000000001</v>
      </c>
      <c r="AA66" s="139">
        <f t="shared" si="9"/>
        <v>1501.0863157894737</v>
      </c>
      <c r="AC66">
        <v>2472.6</v>
      </c>
      <c r="AD66" s="139">
        <f t="shared" si="14"/>
        <v>0</v>
      </c>
      <c r="AJ66">
        <v>2472.6</v>
      </c>
      <c r="AK66" s="139">
        <f t="shared" si="10"/>
        <v>0</v>
      </c>
    </row>
    <row r="67" spans="1:37" x14ac:dyDescent="0.25">
      <c r="A67" s="131">
        <v>3302070</v>
      </c>
      <c r="B67" s="131">
        <v>2070</v>
      </c>
      <c r="C67" s="131" t="s">
        <v>233</v>
      </c>
      <c r="D67" s="132" t="s">
        <v>464</v>
      </c>
      <c r="E67" s="132"/>
      <c r="F67" s="131"/>
      <c r="G67" s="133">
        <v>135</v>
      </c>
      <c r="H67" s="133">
        <v>60</v>
      </c>
      <c r="I67" s="133">
        <v>120</v>
      </c>
      <c r="J67" s="133">
        <v>75</v>
      </c>
      <c r="K67" s="133">
        <v>75</v>
      </c>
      <c r="L67" s="133">
        <v>45</v>
      </c>
      <c r="M67" s="134">
        <v>99.473684210526301</v>
      </c>
      <c r="N67" s="134">
        <v>52.10526315789474</v>
      </c>
      <c r="O67" s="134">
        <v>80.526315789473685</v>
      </c>
      <c r="P67" s="135">
        <f t="shared" si="2"/>
        <v>2393.4473684210525</v>
      </c>
      <c r="Q67" s="135">
        <f t="shared" si="3"/>
        <v>690.27631578947364</v>
      </c>
      <c r="R67" s="135">
        <f t="shared" si="4"/>
        <v>248.90526315789475</v>
      </c>
      <c r="S67" s="136">
        <f t="shared" si="5"/>
        <v>3332.628947368421</v>
      </c>
      <c r="T67" s="137"/>
      <c r="U67" s="138">
        <f t="shared" si="6"/>
        <v>1421.55</v>
      </c>
      <c r="V67" s="138">
        <f t="shared" si="7"/>
        <v>924.3</v>
      </c>
      <c r="W67" s="138">
        <f t="shared" si="8"/>
        <v>986.77894736842097</v>
      </c>
      <c r="Y67" s="139">
        <f t="shared" si="9"/>
        <v>1137.24</v>
      </c>
      <c r="Z67" s="139">
        <f t="shared" si="9"/>
        <v>739.44</v>
      </c>
      <c r="AA67" s="139">
        <f t="shared" si="9"/>
        <v>789.42315789473685</v>
      </c>
      <c r="AC67">
        <v>1421.55</v>
      </c>
      <c r="AD67" s="139">
        <f t="shared" si="14"/>
        <v>0</v>
      </c>
      <c r="AJ67">
        <v>1421.55</v>
      </c>
      <c r="AK67" s="139">
        <f t="shared" si="10"/>
        <v>0</v>
      </c>
    </row>
    <row r="68" spans="1:37" x14ac:dyDescent="0.25">
      <c r="A68" s="131">
        <v>3302072</v>
      </c>
      <c r="B68" s="131">
        <v>2072</v>
      </c>
      <c r="C68" s="131" t="s">
        <v>234</v>
      </c>
      <c r="D68" s="132" t="s">
        <v>464</v>
      </c>
      <c r="E68" s="132"/>
      <c r="F68" s="131"/>
      <c r="G68" s="133">
        <v>270</v>
      </c>
      <c r="H68" s="133">
        <v>150</v>
      </c>
      <c r="I68" s="133">
        <v>165</v>
      </c>
      <c r="J68" s="133">
        <v>180</v>
      </c>
      <c r="K68" s="133">
        <v>180</v>
      </c>
      <c r="L68" s="133">
        <v>210</v>
      </c>
      <c r="M68" s="134">
        <v>227.36842105263156</v>
      </c>
      <c r="N68" s="134">
        <v>151.57894736842104</v>
      </c>
      <c r="O68" s="134">
        <v>175.26315789473682</v>
      </c>
      <c r="P68" s="135">
        <f t="shared" si="2"/>
        <v>5232.8368421052628</v>
      </c>
      <c r="Q68" s="135">
        <f t="shared" si="3"/>
        <v>1771.5947368421052</v>
      </c>
      <c r="R68" s="135">
        <f t="shared" si="4"/>
        <v>558.25263157894733</v>
      </c>
      <c r="S68" s="136">
        <f t="shared" si="5"/>
        <v>7562.6842105263149</v>
      </c>
      <c r="T68" s="137"/>
      <c r="U68" s="138">
        <f t="shared" si="6"/>
        <v>2878.2</v>
      </c>
      <c r="V68" s="138">
        <f t="shared" si="7"/>
        <v>2324.4</v>
      </c>
      <c r="W68" s="138">
        <f t="shared" si="8"/>
        <v>2360.0842105263155</v>
      </c>
      <c r="Y68" s="139">
        <f t="shared" si="9"/>
        <v>2302.56</v>
      </c>
      <c r="Z68" s="139">
        <f t="shared" si="9"/>
        <v>1859.5200000000002</v>
      </c>
      <c r="AA68" s="139">
        <f t="shared" si="9"/>
        <v>1888.0673684210524</v>
      </c>
      <c r="AC68">
        <v>2878.2</v>
      </c>
      <c r="AD68" s="139">
        <f t="shared" si="14"/>
        <v>0</v>
      </c>
      <c r="AJ68">
        <v>2878.2</v>
      </c>
      <c r="AK68" s="139">
        <f t="shared" si="10"/>
        <v>0</v>
      </c>
    </row>
    <row r="69" spans="1:37" x14ac:dyDescent="0.25">
      <c r="A69" s="131">
        <v>3302073</v>
      </c>
      <c r="B69" s="131">
        <v>2073</v>
      </c>
      <c r="C69" s="131" t="s">
        <v>235</v>
      </c>
      <c r="D69" s="132" t="s">
        <v>464</v>
      </c>
      <c r="E69" s="132"/>
      <c r="F69" s="131"/>
      <c r="G69" s="133">
        <v>495</v>
      </c>
      <c r="H69" s="133">
        <v>120</v>
      </c>
      <c r="I69" s="133">
        <v>15</v>
      </c>
      <c r="J69" s="133">
        <v>240</v>
      </c>
      <c r="K69" s="133">
        <v>105</v>
      </c>
      <c r="L69" s="133">
        <v>15</v>
      </c>
      <c r="M69" s="134">
        <v>369.47368421052636</v>
      </c>
      <c r="N69" s="134">
        <v>99.473684210526301</v>
      </c>
      <c r="O69" s="134">
        <v>9.473684210526315</v>
      </c>
      <c r="P69" s="135">
        <f t="shared" si="2"/>
        <v>8533.097368421053</v>
      </c>
      <c r="Q69" s="135">
        <f t="shared" si="3"/>
        <v>1194.4184210526314</v>
      </c>
      <c r="R69" s="135">
        <f t="shared" si="4"/>
        <v>40.294736842105266</v>
      </c>
      <c r="S69" s="136">
        <f t="shared" si="5"/>
        <v>9767.8105263157904</v>
      </c>
      <c r="T69" s="137"/>
      <c r="U69" s="138">
        <f t="shared" si="6"/>
        <v>4393.3500000000004</v>
      </c>
      <c r="V69" s="138">
        <f t="shared" si="7"/>
        <v>2314.65</v>
      </c>
      <c r="W69" s="138">
        <f t="shared" si="8"/>
        <v>3059.8105263157895</v>
      </c>
      <c r="Y69" s="139">
        <f t="shared" si="9"/>
        <v>3514.6800000000003</v>
      </c>
      <c r="Z69" s="139">
        <f t="shared" si="9"/>
        <v>1851.7200000000003</v>
      </c>
      <c r="AA69" s="139">
        <f t="shared" si="9"/>
        <v>2447.8484210526317</v>
      </c>
      <c r="AC69">
        <v>4393.3500000000004</v>
      </c>
      <c r="AD69" s="139">
        <f t="shared" si="14"/>
        <v>0</v>
      </c>
      <c r="AJ69">
        <v>4393.3500000000004</v>
      </c>
      <c r="AK69" s="139">
        <f t="shared" si="10"/>
        <v>0</v>
      </c>
    </row>
    <row r="70" spans="1:37" x14ac:dyDescent="0.25">
      <c r="A70" s="131">
        <v>3302075</v>
      </c>
      <c r="B70" s="131">
        <v>2075</v>
      </c>
      <c r="C70" s="131" t="s">
        <v>236</v>
      </c>
      <c r="D70" s="132" t="s">
        <v>464</v>
      </c>
      <c r="E70" s="132"/>
      <c r="F70" s="131"/>
      <c r="G70" s="133">
        <v>15</v>
      </c>
      <c r="H70" s="133">
        <v>270</v>
      </c>
      <c r="I70" s="133">
        <v>240</v>
      </c>
      <c r="J70" s="133">
        <v>0</v>
      </c>
      <c r="K70" s="133">
        <v>165</v>
      </c>
      <c r="L70" s="133">
        <v>45</v>
      </c>
      <c r="M70" s="134">
        <v>9.473684210526315</v>
      </c>
      <c r="N70" s="134">
        <v>203.68421052631578</v>
      </c>
      <c r="O70" s="134">
        <v>165.78947368421052</v>
      </c>
      <c r="P70" s="135">
        <f t="shared" si="2"/>
        <v>188.29736842105262</v>
      </c>
      <c r="Q70" s="135">
        <f t="shared" si="3"/>
        <v>2348.7710526315786</v>
      </c>
      <c r="R70" s="135">
        <f t="shared" si="4"/>
        <v>455.55789473684206</v>
      </c>
      <c r="S70" s="136">
        <f t="shared" si="5"/>
        <v>2992.6263157894737</v>
      </c>
      <c r="T70" s="137"/>
      <c r="U70" s="138">
        <f t="shared" si="6"/>
        <v>1386.4499999999998</v>
      </c>
      <c r="V70" s="138">
        <f t="shared" si="7"/>
        <v>668.84999999999991</v>
      </c>
      <c r="W70" s="138">
        <f t="shared" si="8"/>
        <v>937.32631578947348</v>
      </c>
      <c r="Y70" s="139">
        <f t="shared" si="9"/>
        <v>1109.1599999999999</v>
      </c>
      <c r="Z70" s="139">
        <f t="shared" si="9"/>
        <v>535.07999999999993</v>
      </c>
      <c r="AA70" s="139">
        <f t="shared" si="9"/>
        <v>749.86105263157879</v>
      </c>
      <c r="AC70">
        <v>1386.4499999999998</v>
      </c>
      <c r="AD70" s="139">
        <f t="shared" si="14"/>
        <v>0</v>
      </c>
      <c r="AJ70">
        <v>1386.4499999999998</v>
      </c>
      <c r="AK70" s="139">
        <f t="shared" si="10"/>
        <v>0</v>
      </c>
    </row>
    <row r="71" spans="1:37" x14ac:dyDescent="0.25">
      <c r="A71" s="131">
        <v>3302078</v>
      </c>
      <c r="B71" s="131">
        <v>2078</v>
      </c>
      <c r="C71" s="131" t="s">
        <v>237</v>
      </c>
      <c r="D71" s="132" t="s">
        <v>464</v>
      </c>
      <c r="E71" s="132"/>
      <c r="F71" s="131"/>
      <c r="G71" s="133">
        <v>15</v>
      </c>
      <c r="H71" s="133">
        <v>30</v>
      </c>
      <c r="I71" s="133">
        <v>208</v>
      </c>
      <c r="J71" s="133">
        <v>15</v>
      </c>
      <c r="K71" s="133">
        <v>0</v>
      </c>
      <c r="L71" s="133">
        <v>150</v>
      </c>
      <c r="M71" s="134">
        <v>14.210526315789473</v>
      </c>
      <c r="N71" s="134">
        <v>18.94736842105263</v>
      </c>
      <c r="O71" s="134">
        <v>178.73684210526318</v>
      </c>
      <c r="P71" s="135">
        <f t="shared" si="2"/>
        <v>341.92105263157896</v>
      </c>
      <c r="Q71" s="135">
        <f t="shared" si="3"/>
        <v>179.03684210526313</v>
      </c>
      <c r="R71" s="135">
        <f t="shared" si="4"/>
        <v>543.90736842105264</v>
      </c>
      <c r="S71" s="136">
        <f t="shared" si="5"/>
        <v>1064.8652631578948</v>
      </c>
      <c r="T71" s="137"/>
      <c r="U71" s="138">
        <f t="shared" si="6"/>
        <v>448.37</v>
      </c>
      <c r="V71" s="138">
        <f t="shared" si="7"/>
        <v>274.95</v>
      </c>
      <c r="W71" s="138">
        <f t="shared" si="8"/>
        <v>341.54526315789474</v>
      </c>
      <c r="Y71" s="139">
        <f t="shared" si="9"/>
        <v>358.69600000000003</v>
      </c>
      <c r="Z71" s="139">
        <f t="shared" si="9"/>
        <v>219.96</v>
      </c>
      <c r="AA71" s="139">
        <f t="shared" si="9"/>
        <v>273.2362105263158</v>
      </c>
      <c r="AC71">
        <v>448.37</v>
      </c>
      <c r="AD71" s="139">
        <f t="shared" si="14"/>
        <v>0</v>
      </c>
      <c r="AJ71">
        <v>448.37</v>
      </c>
      <c r="AK71" s="139">
        <f t="shared" si="10"/>
        <v>0</v>
      </c>
    </row>
    <row r="72" spans="1:37" x14ac:dyDescent="0.25">
      <c r="A72" s="131">
        <v>3302082</v>
      </c>
      <c r="B72" s="131">
        <v>2082</v>
      </c>
      <c r="C72" s="131" t="s">
        <v>238</v>
      </c>
      <c r="D72" s="132" t="s">
        <v>464</v>
      </c>
      <c r="E72" s="132"/>
      <c r="F72" s="131"/>
      <c r="G72" s="133">
        <v>180</v>
      </c>
      <c r="H72" s="133">
        <v>120</v>
      </c>
      <c r="I72" s="133">
        <v>90</v>
      </c>
      <c r="J72" s="133">
        <v>120</v>
      </c>
      <c r="K72" s="133">
        <v>75</v>
      </c>
      <c r="L72" s="133">
        <v>90</v>
      </c>
      <c r="M72" s="134">
        <v>146.84210526315789</v>
      </c>
      <c r="N72" s="134">
        <v>99.473684210526301</v>
      </c>
      <c r="O72" s="134">
        <v>85.26315789473685</v>
      </c>
      <c r="P72" s="135">
        <f t="shared" si="2"/>
        <v>3453.8842105263157</v>
      </c>
      <c r="Q72" s="135">
        <f t="shared" si="3"/>
        <v>1081.3184210526315</v>
      </c>
      <c r="R72" s="135">
        <f t="shared" si="4"/>
        <v>269.0526315789474</v>
      </c>
      <c r="S72" s="136">
        <f t="shared" si="5"/>
        <v>4804.2552631578947</v>
      </c>
      <c r="T72" s="137"/>
      <c r="U72" s="138">
        <f t="shared" si="6"/>
        <v>1973.3999999999996</v>
      </c>
      <c r="V72" s="138">
        <f t="shared" si="7"/>
        <v>1327.9499999999998</v>
      </c>
      <c r="W72" s="138">
        <f t="shared" si="8"/>
        <v>1502.9052631578945</v>
      </c>
      <c r="Y72" s="139">
        <f t="shared" si="9"/>
        <v>1578.7199999999998</v>
      </c>
      <c r="Z72" s="139">
        <f t="shared" si="9"/>
        <v>1062.3599999999999</v>
      </c>
      <c r="AA72" s="139">
        <f t="shared" si="9"/>
        <v>1202.3242105263157</v>
      </c>
      <c r="AC72">
        <v>1973.3999999999996</v>
      </c>
      <c r="AD72" s="139">
        <f t="shared" si="14"/>
        <v>0</v>
      </c>
      <c r="AJ72">
        <v>1973.3999999999996</v>
      </c>
      <c r="AK72" s="139">
        <f t="shared" si="10"/>
        <v>0</v>
      </c>
    </row>
    <row r="73" spans="1:37" x14ac:dyDescent="0.25">
      <c r="A73" s="131">
        <v>3302086</v>
      </c>
      <c r="B73" s="131">
        <v>2086</v>
      </c>
      <c r="C73" s="131" t="s">
        <v>239</v>
      </c>
      <c r="D73" s="132" t="s">
        <v>464</v>
      </c>
      <c r="E73" s="132"/>
      <c r="F73" s="131"/>
      <c r="G73" s="133">
        <v>0</v>
      </c>
      <c r="H73" s="133">
        <v>105</v>
      </c>
      <c r="I73" s="133">
        <v>465</v>
      </c>
      <c r="J73" s="133">
        <v>0</v>
      </c>
      <c r="K73" s="133">
        <v>90</v>
      </c>
      <c r="L73" s="133">
        <v>255</v>
      </c>
      <c r="M73" s="134">
        <v>0</v>
      </c>
      <c r="N73" s="134">
        <v>94.73684210526315</v>
      </c>
      <c r="O73" s="134">
        <v>364.73684210526318</v>
      </c>
      <c r="P73" s="135">
        <f t="shared" si="2"/>
        <v>0</v>
      </c>
      <c r="Q73" s="135">
        <f t="shared" si="3"/>
        <v>1064.8342105263155</v>
      </c>
      <c r="R73" s="135">
        <f t="shared" si="4"/>
        <v>1098.9473684210527</v>
      </c>
      <c r="S73" s="136">
        <f t="shared" si="5"/>
        <v>2163.781578947368</v>
      </c>
      <c r="T73" s="137"/>
      <c r="U73" s="138">
        <f t="shared" si="6"/>
        <v>879.45</v>
      </c>
      <c r="V73" s="138">
        <f t="shared" si="7"/>
        <v>604.5</v>
      </c>
      <c r="W73" s="138">
        <f t="shared" si="8"/>
        <v>679.83157894736837</v>
      </c>
      <c r="Y73" s="139">
        <f t="shared" si="9"/>
        <v>703.56000000000006</v>
      </c>
      <c r="Z73" s="139">
        <f t="shared" si="9"/>
        <v>483.6</v>
      </c>
      <c r="AA73" s="139">
        <f t="shared" si="9"/>
        <v>543.86526315789467</v>
      </c>
      <c r="AC73">
        <v>879.45</v>
      </c>
      <c r="AD73" s="139">
        <f t="shared" si="14"/>
        <v>0</v>
      </c>
      <c r="AJ73">
        <v>879.45</v>
      </c>
      <c r="AK73" s="139">
        <f t="shared" si="10"/>
        <v>0</v>
      </c>
    </row>
    <row r="74" spans="1:37" x14ac:dyDescent="0.25">
      <c r="A74" s="131">
        <v>3302093</v>
      </c>
      <c r="B74" s="131">
        <v>2093</v>
      </c>
      <c r="C74" s="131" t="s">
        <v>240</v>
      </c>
      <c r="D74" s="132" t="s">
        <v>425</v>
      </c>
      <c r="E74" s="132"/>
      <c r="F74" s="131"/>
      <c r="G74" s="133">
        <v>0</v>
      </c>
      <c r="H74" s="133">
        <v>15</v>
      </c>
      <c r="I74" s="133">
        <v>60</v>
      </c>
      <c r="J74" s="133">
        <v>15</v>
      </c>
      <c r="K74" s="133">
        <v>15</v>
      </c>
      <c r="L74" s="133">
        <v>45</v>
      </c>
      <c r="M74" s="134">
        <v>4.7368421052631575</v>
      </c>
      <c r="N74" s="134">
        <v>14.210526315789473</v>
      </c>
      <c r="O74" s="134">
        <v>42.631578947368425</v>
      </c>
      <c r="P74" s="135">
        <f t="shared" si="2"/>
        <v>153.62368421052633</v>
      </c>
      <c r="Q74" s="135">
        <f t="shared" si="3"/>
        <v>162.55263157894734</v>
      </c>
      <c r="R74" s="135">
        <f t="shared" si="4"/>
        <v>150.12631578947369</v>
      </c>
      <c r="S74" s="136">
        <f t="shared" si="5"/>
        <v>466.3026315789474</v>
      </c>
      <c r="T74" s="137"/>
      <c r="U74" s="138">
        <f t="shared" si="6"/>
        <v>118.94999999999999</v>
      </c>
      <c r="V74" s="138">
        <f t="shared" si="7"/>
        <v>222.3</v>
      </c>
      <c r="W74" s="138">
        <f t="shared" si="8"/>
        <v>125.05263157894737</v>
      </c>
      <c r="Y74" s="139">
        <f t="shared" si="9"/>
        <v>95.16</v>
      </c>
      <c r="Z74" s="139">
        <f t="shared" si="9"/>
        <v>177.84000000000003</v>
      </c>
      <c r="AA74" s="139">
        <f t="shared" si="9"/>
        <v>100.04210526315791</v>
      </c>
      <c r="AC74" t="s">
        <v>521</v>
      </c>
      <c r="AJ74">
        <v>118.94999999999999</v>
      </c>
      <c r="AK74" s="139">
        <f t="shared" si="10"/>
        <v>0</v>
      </c>
    </row>
    <row r="75" spans="1:37" x14ac:dyDescent="0.25">
      <c r="A75" s="131">
        <v>3302096</v>
      </c>
      <c r="B75" s="131">
        <v>2096</v>
      </c>
      <c r="C75" s="131" t="s">
        <v>241</v>
      </c>
      <c r="D75" s="132" t="s">
        <v>464</v>
      </c>
      <c r="E75" s="132"/>
      <c r="F75" s="131"/>
      <c r="G75" s="133">
        <v>150</v>
      </c>
      <c r="H75" s="133">
        <v>165</v>
      </c>
      <c r="I75" s="133">
        <v>15</v>
      </c>
      <c r="J75" s="133">
        <v>180</v>
      </c>
      <c r="K75" s="133">
        <v>150</v>
      </c>
      <c r="L75" s="133">
        <v>0</v>
      </c>
      <c r="M75" s="134">
        <v>151.57894736842104</v>
      </c>
      <c r="N75" s="134">
        <v>146.84210526315789</v>
      </c>
      <c r="O75" s="134">
        <v>9.473684210526315</v>
      </c>
      <c r="P75" s="135">
        <f t="shared" si="2"/>
        <v>3726.4578947368418</v>
      </c>
      <c r="Q75" s="135">
        <f t="shared" si="3"/>
        <v>1698.5605263157895</v>
      </c>
      <c r="R75" s="135">
        <f t="shared" si="4"/>
        <v>24.694736842105264</v>
      </c>
      <c r="S75" s="136">
        <f t="shared" si="5"/>
        <v>5449.7131578947365</v>
      </c>
      <c r="T75" s="137"/>
      <c r="U75" s="138">
        <f t="shared" si="6"/>
        <v>1827.1499999999999</v>
      </c>
      <c r="V75" s="138">
        <f t="shared" si="7"/>
        <v>1992.8999999999999</v>
      </c>
      <c r="W75" s="138">
        <f t="shared" si="8"/>
        <v>1629.6631578947367</v>
      </c>
      <c r="Y75" s="139">
        <f t="shared" si="9"/>
        <v>1461.72</v>
      </c>
      <c r="Z75" s="139">
        <f t="shared" si="9"/>
        <v>1594.32</v>
      </c>
      <c r="AA75" s="139">
        <f t="shared" si="9"/>
        <v>1303.7305263157896</v>
      </c>
      <c r="AC75">
        <v>1827.1499999999999</v>
      </c>
      <c r="AD75" s="139">
        <f t="shared" ref="AD75:AD77" si="15">AC75-U75</f>
        <v>0</v>
      </c>
      <c r="AJ75">
        <v>1827.1499999999999</v>
      </c>
      <c r="AK75" s="139">
        <f t="shared" si="10"/>
        <v>0</v>
      </c>
    </row>
    <row r="76" spans="1:37" x14ac:dyDescent="0.25">
      <c r="A76" s="131">
        <v>3302097</v>
      </c>
      <c r="B76" s="131">
        <v>2097</v>
      </c>
      <c r="C76" s="131" t="s">
        <v>242</v>
      </c>
      <c r="D76" s="132" t="s">
        <v>464</v>
      </c>
      <c r="E76" s="132"/>
      <c r="F76" s="131"/>
      <c r="G76" s="133">
        <v>30</v>
      </c>
      <c r="H76" s="133">
        <v>135</v>
      </c>
      <c r="I76" s="133">
        <v>105</v>
      </c>
      <c r="J76" s="133">
        <v>45</v>
      </c>
      <c r="K76" s="133">
        <v>150</v>
      </c>
      <c r="L76" s="133">
        <v>90</v>
      </c>
      <c r="M76" s="134">
        <v>33.157894736842103</v>
      </c>
      <c r="N76" s="134">
        <v>137.36842105263159</v>
      </c>
      <c r="O76" s="134">
        <v>90</v>
      </c>
      <c r="P76" s="135">
        <f t="shared" ref="P76:P139" si="16">(G76*$C$2*$F$2)+(J76*$C$2*$F$3)+(M76*$C$2*$F$4)</f>
        <v>837.46578947368414</v>
      </c>
      <c r="Q76" s="135">
        <f t="shared" ref="Q76:Q139" si="17">(H76*$C$3*$F$2)+(K76*$C$3*$F$3)+(N76*$C$3*$F$4)</f>
        <v>1552.492105263158</v>
      </c>
      <c r="R76" s="135">
        <f t="shared" ref="R76:R139" si="18">(I76*$C$4*$F$2)+(L76*$C$4*$F$3)+(O76*$C$4*$F$4)</f>
        <v>289.20000000000005</v>
      </c>
      <c r="S76" s="136">
        <f t="shared" ref="S76:S139" si="19">R76+Q76+P76</f>
        <v>2679.1578947368421</v>
      </c>
      <c r="T76" s="137"/>
      <c r="U76" s="138">
        <f t="shared" ref="U76:U139" si="20">(G76*$C$2*$F$2)+(H76*$C$3*$F$2)+(I76*$C$4*$F$2)</f>
        <v>856.05000000000007</v>
      </c>
      <c r="V76" s="138">
        <f t="shared" ref="V76:V139" si="21">(J76*$C$2*$F$3)+(K76*$C$3*$F$3)+(L76*$C$4*$F$3)</f>
        <v>1015.9499999999999</v>
      </c>
      <c r="W76" s="138">
        <f t="shared" ref="W76:W139" si="22">(M76*$C$2*$F$4)+(N76*$C$3*$F$4)+(O76*$C$4*$F$4)</f>
        <v>807.15789473684208</v>
      </c>
      <c r="Y76" s="139">
        <f t="shared" ref="Y76:AA139" si="23">U76*0.8</f>
        <v>684.84000000000015</v>
      </c>
      <c r="Z76" s="139">
        <f t="shared" si="23"/>
        <v>812.76</v>
      </c>
      <c r="AA76" s="139">
        <f t="shared" si="23"/>
        <v>645.72631578947369</v>
      </c>
      <c r="AC76">
        <v>856.05000000000007</v>
      </c>
      <c r="AD76" s="139">
        <f t="shared" si="15"/>
        <v>0</v>
      </c>
      <c r="AJ76">
        <v>856.05000000000007</v>
      </c>
      <c r="AK76" s="139">
        <f t="shared" ref="AK76:AK139" si="24">U76-AJ76</f>
        <v>0</v>
      </c>
    </row>
    <row r="77" spans="1:37" x14ac:dyDescent="0.25">
      <c r="A77" s="131">
        <v>3302098</v>
      </c>
      <c r="B77" s="131">
        <v>2098</v>
      </c>
      <c r="C77" s="131" t="s">
        <v>243</v>
      </c>
      <c r="D77" s="132" t="s">
        <v>464</v>
      </c>
      <c r="E77" s="132"/>
      <c r="F77" s="131"/>
      <c r="G77" s="133">
        <v>120</v>
      </c>
      <c r="H77" s="133">
        <v>45</v>
      </c>
      <c r="I77" s="133">
        <v>180</v>
      </c>
      <c r="J77" s="133">
        <v>90</v>
      </c>
      <c r="K77" s="133">
        <v>30</v>
      </c>
      <c r="L77" s="133">
        <v>150</v>
      </c>
      <c r="M77" s="134">
        <v>108.94736842105263</v>
      </c>
      <c r="N77" s="134">
        <v>33.157894736842103</v>
      </c>
      <c r="O77" s="134">
        <v>156.31578947368422</v>
      </c>
      <c r="P77" s="135">
        <f t="shared" si="16"/>
        <v>2462.7947368421055</v>
      </c>
      <c r="Q77" s="135">
        <f t="shared" si="17"/>
        <v>398.13947368421054</v>
      </c>
      <c r="R77" s="135">
        <f t="shared" si="18"/>
        <v>493.26315789473688</v>
      </c>
      <c r="S77" s="136">
        <f t="shared" si="19"/>
        <v>3354.1973684210529</v>
      </c>
      <c r="T77" s="137"/>
      <c r="U77" s="138">
        <f t="shared" si="20"/>
        <v>1308.45</v>
      </c>
      <c r="V77" s="138">
        <f t="shared" si="21"/>
        <v>982.8</v>
      </c>
      <c r="W77" s="138">
        <f t="shared" si="22"/>
        <v>1062.9473684210527</v>
      </c>
      <c r="Y77" s="139">
        <f t="shared" si="23"/>
        <v>1046.76</v>
      </c>
      <c r="Z77" s="139">
        <f t="shared" si="23"/>
        <v>786.24</v>
      </c>
      <c r="AA77" s="139">
        <f t="shared" si="23"/>
        <v>850.35789473684224</v>
      </c>
      <c r="AC77">
        <v>1308.45</v>
      </c>
      <c r="AD77" s="139">
        <f t="shared" si="15"/>
        <v>0</v>
      </c>
      <c r="AJ77">
        <v>1308.45</v>
      </c>
      <c r="AK77" s="139">
        <f t="shared" si="24"/>
        <v>0</v>
      </c>
    </row>
    <row r="78" spans="1:37" x14ac:dyDescent="0.25">
      <c r="A78" s="131">
        <v>3302099</v>
      </c>
      <c r="B78" s="131">
        <v>2099</v>
      </c>
      <c r="C78" s="131" t="s">
        <v>244</v>
      </c>
      <c r="D78" s="132" t="s">
        <v>425</v>
      </c>
      <c r="E78" s="132"/>
      <c r="F78" s="131"/>
      <c r="G78" s="133">
        <v>90</v>
      </c>
      <c r="H78" s="133">
        <v>45</v>
      </c>
      <c r="I78" s="133">
        <v>120</v>
      </c>
      <c r="J78" s="133">
        <v>180</v>
      </c>
      <c r="K78" s="133">
        <v>45</v>
      </c>
      <c r="L78" s="133">
        <v>90</v>
      </c>
      <c r="M78" s="134">
        <v>113.68421052631578</v>
      </c>
      <c r="N78" s="134">
        <v>47.368421052631575</v>
      </c>
      <c r="O78" s="134">
        <v>104.21052631578948</v>
      </c>
      <c r="P78" s="135">
        <f t="shared" si="16"/>
        <v>2973.2684210526313</v>
      </c>
      <c r="Q78" s="135">
        <f t="shared" si="17"/>
        <v>504.14210526315782</v>
      </c>
      <c r="R78" s="135">
        <f t="shared" si="18"/>
        <v>318.44210526315794</v>
      </c>
      <c r="S78" s="136">
        <f t="shared" si="19"/>
        <v>3795.8526315789468</v>
      </c>
      <c r="T78" s="137"/>
      <c r="U78" s="138">
        <f t="shared" si="20"/>
        <v>1008.1499999999999</v>
      </c>
      <c r="V78" s="138">
        <f t="shared" si="21"/>
        <v>1690.6499999999996</v>
      </c>
      <c r="W78" s="138">
        <f t="shared" si="22"/>
        <v>1097.0526315789473</v>
      </c>
      <c r="Y78" s="139">
        <f t="shared" si="23"/>
        <v>806.52</v>
      </c>
      <c r="Z78" s="139">
        <f t="shared" si="23"/>
        <v>1352.5199999999998</v>
      </c>
      <c r="AA78" s="139">
        <f t="shared" si="23"/>
        <v>877.64210526315787</v>
      </c>
      <c r="AC78" t="s">
        <v>527</v>
      </c>
      <c r="AJ78">
        <v>1008.1499999999999</v>
      </c>
      <c r="AK78" s="139">
        <f t="shared" si="24"/>
        <v>0</v>
      </c>
    </row>
    <row r="79" spans="1:37" x14ac:dyDescent="0.25">
      <c r="A79" s="131">
        <v>3302100</v>
      </c>
      <c r="B79" s="131">
        <v>2100</v>
      </c>
      <c r="C79" s="131" t="s">
        <v>245</v>
      </c>
      <c r="D79" s="132" t="s">
        <v>464</v>
      </c>
      <c r="E79" s="132"/>
      <c r="F79" s="131"/>
      <c r="G79" s="133">
        <v>210</v>
      </c>
      <c r="H79" s="133">
        <v>135</v>
      </c>
      <c r="I79" s="133">
        <v>0</v>
      </c>
      <c r="J79" s="133">
        <v>165</v>
      </c>
      <c r="K79" s="133">
        <v>135</v>
      </c>
      <c r="L79" s="133">
        <v>0</v>
      </c>
      <c r="M79" s="134">
        <v>180</v>
      </c>
      <c r="N79" s="134">
        <v>118.42105263157895</v>
      </c>
      <c r="O79" s="134">
        <v>0</v>
      </c>
      <c r="P79" s="135">
        <f t="shared" si="16"/>
        <v>4291.3500000000004</v>
      </c>
      <c r="Q79" s="135">
        <f t="shared" si="17"/>
        <v>1430.0052631578947</v>
      </c>
      <c r="R79" s="135">
        <f t="shared" si="18"/>
        <v>0</v>
      </c>
      <c r="S79" s="136">
        <f t="shared" si="19"/>
        <v>5721.355263157895</v>
      </c>
      <c r="T79" s="137"/>
      <c r="U79" s="138">
        <f t="shared" si="20"/>
        <v>2174.25</v>
      </c>
      <c r="V79" s="138">
        <f t="shared" si="21"/>
        <v>1817.3999999999999</v>
      </c>
      <c r="W79" s="138">
        <f t="shared" si="22"/>
        <v>1729.7052631578945</v>
      </c>
      <c r="Y79" s="139">
        <f t="shared" si="23"/>
        <v>1739.4</v>
      </c>
      <c r="Z79" s="139">
        <f t="shared" si="23"/>
        <v>1453.92</v>
      </c>
      <c r="AA79" s="139">
        <f t="shared" si="23"/>
        <v>1383.7642105263158</v>
      </c>
      <c r="AC79">
        <v>2174.25</v>
      </c>
      <c r="AD79" s="139">
        <f t="shared" ref="AD79:AD81" si="25">AC79-U79</f>
        <v>0</v>
      </c>
      <c r="AJ79">
        <v>2174.25</v>
      </c>
      <c r="AK79" s="139">
        <f t="shared" si="24"/>
        <v>0</v>
      </c>
    </row>
    <row r="80" spans="1:37" x14ac:dyDescent="0.25">
      <c r="A80" s="131">
        <v>3302102</v>
      </c>
      <c r="B80" s="131">
        <v>2102</v>
      </c>
      <c r="C80" s="131" t="s">
        <v>246</v>
      </c>
      <c r="D80" s="132" t="s">
        <v>464</v>
      </c>
      <c r="E80" s="132"/>
      <c r="F80" s="131"/>
      <c r="G80" s="133">
        <v>165</v>
      </c>
      <c r="H80" s="133">
        <v>210</v>
      </c>
      <c r="I80" s="133">
        <v>30</v>
      </c>
      <c r="J80" s="133">
        <v>345</v>
      </c>
      <c r="K80" s="133">
        <v>150</v>
      </c>
      <c r="L80" s="133">
        <v>0</v>
      </c>
      <c r="M80" s="134">
        <v>213.15789473684211</v>
      </c>
      <c r="N80" s="134">
        <v>189.4736842105263</v>
      </c>
      <c r="O80" s="134">
        <v>18.94736842105263</v>
      </c>
      <c r="P80" s="135">
        <f t="shared" si="16"/>
        <v>5604.6157894736843</v>
      </c>
      <c r="Q80" s="135">
        <f t="shared" si="17"/>
        <v>2016.5684210526313</v>
      </c>
      <c r="R80" s="135">
        <f t="shared" si="18"/>
        <v>49.389473684210529</v>
      </c>
      <c r="S80" s="136">
        <f t="shared" si="19"/>
        <v>7670.5736842105262</v>
      </c>
      <c r="T80" s="137"/>
      <c r="U80" s="138">
        <f t="shared" si="20"/>
        <v>2131.3499999999995</v>
      </c>
      <c r="V80" s="138">
        <f t="shared" si="21"/>
        <v>3301.35</v>
      </c>
      <c r="W80" s="138">
        <f t="shared" si="22"/>
        <v>2237.8736842105263</v>
      </c>
      <c r="Y80" s="139">
        <f t="shared" si="23"/>
        <v>1705.0799999999997</v>
      </c>
      <c r="Z80" s="139">
        <f t="shared" si="23"/>
        <v>2641.08</v>
      </c>
      <c r="AA80" s="139">
        <f t="shared" si="23"/>
        <v>1790.2989473684211</v>
      </c>
      <c r="AC80">
        <v>2131.3499999999995</v>
      </c>
      <c r="AD80" s="139">
        <f t="shared" si="25"/>
        <v>0</v>
      </c>
      <c r="AJ80">
        <v>2131.3499999999995</v>
      </c>
      <c r="AK80" s="139">
        <f t="shared" si="24"/>
        <v>0</v>
      </c>
    </row>
    <row r="81" spans="1:37" x14ac:dyDescent="0.25">
      <c r="A81" s="131">
        <v>3302103</v>
      </c>
      <c r="B81" s="131">
        <v>2103</v>
      </c>
      <c r="C81" s="131" t="s">
        <v>247</v>
      </c>
      <c r="D81" s="132" t="s">
        <v>464</v>
      </c>
      <c r="E81" s="132"/>
      <c r="F81" s="131"/>
      <c r="G81" s="133">
        <v>30</v>
      </c>
      <c r="H81" s="133">
        <v>135</v>
      </c>
      <c r="I81" s="133">
        <v>150</v>
      </c>
      <c r="J81" s="133">
        <v>45</v>
      </c>
      <c r="K81" s="133">
        <v>150</v>
      </c>
      <c r="L81" s="133">
        <v>225</v>
      </c>
      <c r="M81" s="134">
        <v>33.157894736842103</v>
      </c>
      <c r="N81" s="134">
        <v>132.63157894736841</v>
      </c>
      <c r="O81" s="134">
        <v>165.78947368421052</v>
      </c>
      <c r="P81" s="135">
        <f t="shared" si="16"/>
        <v>837.46578947368414</v>
      </c>
      <c r="Q81" s="135">
        <f t="shared" si="17"/>
        <v>1536.007894736842</v>
      </c>
      <c r="R81" s="135">
        <f t="shared" si="18"/>
        <v>549.15789473684208</v>
      </c>
      <c r="S81" s="136">
        <f t="shared" si="19"/>
        <v>2922.6315789473683</v>
      </c>
      <c r="T81" s="137"/>
      <c r="U81" s="138">
        <f t="shared" si="20"/>
        <v>902.85</v>
      </c>
      <c r="V81" s="138">
        <f t="shared" si="21"/>
        <v>1156.3499999999999</v>
      </c>
      <c r="W81" s="138">
        <f t="shared" si="22"/>
        <v>863.43157894736828</v>
      </c>
      <c r="Y81" s="139">
        <f t="shared" si="23"/>
        <v>722.28000000000009</v>
      </c>
      <c r="Z81" s="139">
        <f t="shared" si="23"/>
        <v>925.07999999999993</v>
      </c>
      <c r="AA81" s="139">
        <f t="shared" si="23"/>
        <v>690.74526315789467</v>
      </c>
      <c r="AC81">
        <v>902.85</v>
      </c>
      <c r="AD81" s="139">
        <f t="shared" si="25"/>
        <v>0</v>
      </c>
      <c r="AJ81">
        <v>902.85</v>
      </c>
      <c r="AK81" s="139">
        <f t="shared" si="24"/>
        <v>0</v>
      </c>
    </row>
    <row r="82" spans="1:37" x14ac:dyDescent="0.25">
      <c r="A82" s="131">
        <v>3302108</v>
      </c>
      <c r="B82" s="131">
        <v>2108</v>
      </c>
      <c r="C82" s="131" t="s">
        <v>248</v>
      </c>
      <c r="D82" s="132" t="s">
        <v>425</v>
      </c>
      <c r="E82" s="132"/>
      <c r="F82" s="131"/>
      <c r="G82" s="133">
        <v>15</v>
      </c>
      <c r="H82" s="133">
        <v>495</v>
      </c>
      <c r="I82" s="133">
        <v>180</v>
      </c>
      <c r="J82" s="133">
        <v>0</v>
      </c>
      <c r="K82" s="133">
        <v>435</v>
      </c>
      <c r="L82" s="133">
        <v>135</v>
      </c>
      <c r="M82" s="134">
        <v>9.473684210526315</v>
      </c>
      <c r="N82" s="134">
        <v>454.73684210526312</v>
      </c>
      <c r="O82" s="134">
        <v>151.57894736842104</v>
      </c>
      <c r="P82" s="135">
        <f t="shared" si="16"/>
        <v>188.29736842105262</v>
      </c>
      <c r="Q82" s="135">
        <f t="shared" si="17"/>
        <v>5088.5842105263146</v>
      </c>
      <c r="R82" s="135">
        <f t="shared" si="18"/>
        <v>473.11578947368423</v>
      </c>
      <c r="S82" s="136">
        <f t="shared" si="19"/>
        <v>5749.9973684210518</v>
      </c>
      <c r="T82" s="137"/>
      <c r="U82" s="138">
        <f t="shared" si="20"/>
        <v>2172.2999999999997</v>
      </c>
      <c r="V82" s="138">
        <f t="shared" si="21"/>
        <v>1780.35</v>
      </c>
      <c r="W82" s="138">
        <f t="shared" si="22"/>
        <v>1797.3473684210524</v>
      </c>
      <c r="Y82" s="139">
        <f t="shared" si="23"/>
        <v>1737.84</v>
      </c>
      <c r="Z82" s="139">
        <f t="shared" si="23"/>
        <v>1424.28</v>
      </c>
      <c r="AA82" s="139">
        <f t="shared" si="23"/>
        <v>1437.8778947368419</v>
      </c>
      <c r="AC82" t="s">
        <v>679</v>
      </c>
      <c r="AJ82">
        <v>2172.2999999999997</v>
      </c>
      <c r="AK82" s="139">
        <f t="shared" si="24"/>
        <v>0</v>
      </c>
    </row>
    <row r="83" spans="1:37" x14ac:dyDescent="0.25">
      <c r="A83" s="131">
        <v>3302109</v>
      </c>
      <c r="B83" s="131">
        <v>2109</v>
      </c>
      <c r="C83" s="131" t="s">
        <v>249</v>
      </c>
      <c r="D83" s="132" t="s">
        <v>464</v>
      </c>
      <c r="E83" s="132"/>
      <c r="F83" s="131"/>
      <c r="G83" s="133">
        <v>120</v>
      </c>
      <c r="H83" s="133">
        <v>15</v>
      </c>
      <c r="I83" s="133">
        <v>75</v>
      </c>
      <c r="J83" s="133">
        <v>75</v>
      </c>
      <c r="K83" s="133">
        <v>0</v>
      </c>
      <c r="L83" s="133">
        <v>60</v>
      </c>
      <c r="M83" s="134">
        <v>94.73684210526315</v>
      </c>
      <c r="N83" s="134">
        <v>9.473684210526315</v>
      </c>
      <c r="O83" s="134">
        <v>61.578947368421055</v>
      </c>
      <c r="P83" s="135">
        <f t="shared" si="16"/>
        <v>2239.8236842105262</v>
      </c>
      <c r="Q83" s="135">
        <f t="shared" si="17"/>
        <v>89.518421052631567</v>
      </c>
      <c r="R83" s="135">
        <f t="shared" si="18"/>
        <v>199.51578947368421</v>
      </c>
      <c r="S83" s="136">
        <f t="shared" si="19"/>
        <v>2528.8578947368419</v>
      </c>
      <c r="T83" s="137"/>
      <c r="U83" s="138">
        <f t="shared" si="20"/>
        <v>1086.1500000000001</v>
      </c>
      <c r="V83" s="138">
        <f t="shared" si="21"/>
        <v>657.15</v>
      </c>
      <c r="W83" s="138">
        <f t="shared" si="22"/>
        <v>785.55789473684206</v>
      </c>
      <c r="Y83" s="139">
        <f t="shared" si="23"/>
        <v>868.92000000000007</v>
      </c>
      <c r="Z83" s="139">
        <f t="shared" si="23"/>
        <v>525.72</v>
      </c>
      <c r="AA83" s="139">
        <f t="shared" si="23"/>
        <v>628.44631578947372</v>
      </c>
      <c r="AC83">
        <v>1086.1500000000001</v>
      </c>
      <c r="AD83" s="139">
        <f t="shared" ref="AD83:AD84" si="26">AC83-U83</f>
        <v>0</v>
      </c>
      <c r="AJ83">
        <v>1086.1500000000001</v>
      </c>
      <c r="AK83" s="139">
        <f t="shared" si="24"/>
        <v>0</v>
      </c>
    </row>
    <row r="84" spans="1:37" x14ac:dyDescent="0.25">
      <c r="A84" s="131">
        <v>3302110</v>
      </c>
      <c r="B84" s="131">
        <v>2110</v>
      </c>
      <c r="C84" s="131" t="s">
        <v>250</v>
      </c>
      <c r="D84" s="132" t="s">
        <v>464</v>
      </c>
      <c r="E84" s="132"/>
      <c r="F84" s="131"/>
      <c r="G84" s="133">
        <v>45</v>
      </c>
      <c r="H84" s="133">
        <v>15</v>
      </c>
      <c r="I84" s="133">
        <v>495</v>
      </c>
      <c r="J84" s="133">
        <v>60</v>
      </c>
      <c r="K84" s="133">
        <v>15</v>
      </c>
      <c r="L84" s="133">
        <v>405</v>
      </c>
      <c r="M84" s="134">
        <v>47.368421052631575</v>
      </c>
      <c r="N84" s="134">
        <v>14.210526315789473</v>
      </c>
      <c r="O84" s="134">
        <v>440.52631578947364</v>
      </c>
      <c r="P84" s="135">
        <f t="shared" si="16"/>
        <v>1179.386842105263</v>
      </c>
      <c r="Q84" s="135">
        <f t="shared" si="17"/>
        <v>162.55263157894734</v>
      </c>
      <c r="R84" s="135">
        <f t="shared" si="18"/>
        <v>1358.9052631578948</v>
      </c>
      <c r="S84" s="136">
        <f t="shared" si="19"/>
        <v>2700.8447368421048</v>
      </c>
      <c r="T84" s="137"/>
      <c r="U84" s="138">
        <f t="shared" si="20"/>
        <v>928.2</v>
      </c>
      <c r="V84" s="138">
        <f t="shared" si="21"/>
        <v>953.55</v>
      </c>
      <c r="W84" s="138">
        <f t="shared" si="22"/>
        <v>819.09473684210514</v>
      </c>
      <c r="Y84" s="139">
        <f t="shared" si="23"/>
        <v>742.56000000000006</v>
      </c>
      <c r="Z84" s="139">
        <f t="shared" si="23"/>
        <v>762.84</v>
      </c>
      <c r="AA84" s="139">
        <f t="shared" si="23"/>
        <v>655.2757894736842</v>
      </c>
      <c r="AC84">
        <v>928.2</v>
      </c>
      <c r="AD84" s="139">
        <f t="shared" si="26"/>
        <v>0</v>
      </c>
      <c r="AJ84">
        <v>928.2</v>
      </c>
      <c r="AK84" s="139">
        <f t="shared" si="24"/>
        <v>0</v>
      </c>
    </row>
    <row r="85" spans="1:37" x14ac:dyDescent="0.25">
      <c r="A85" s="131">
        <v>3302115</v>
      </c>
      <c r="B85" s="131">
        <v>2115</v>
      </c>
      <c r="C85" s="131" t="s">
        <v>251</v>
      </c>
      <c r="D85" s="132" t="s">
        <v>425</v>
      </c>
      <c r="E85" s="132"/>
      <c r="F85" s="131"/>
      <c r="G85" s="133">
        <v>120</v>
      </c>
      <c r="H85" s="133">
        <v>180</v>
      </c>
      <c r="I85" s="133">
        <v>0</v>
      </c>
      <c r="J85" s="133">
        <v>45</v>
      </c>
      <c r="K85" s="133">
        <v>165</v>
      </c>
      <c r="L85" s="133">
        <v>0</v>
      </c>
      <c r="M85" s="134">
        <v>85.26315789473685</v>
      </c>
      <c r="N85" s="134">
        <v>161.05263157894737</v>
      </c>
      <c r="O85" s="134">
        <v>9.473684210526315</v>
      </c>
      <c r="P85" s="135">
        <f t="shared" si="16"/>
        <v>1932.5763157894737</v>
      </c>
      <c r="Q85" s="135">
        <f t="shared" si="17"/>
        <v>1861.1131578947366</v>
      </c>
      <c r="R85" s="135">
        <f t="shared" si="18"/>
        <v>9.094736842105263</v>
      </c>
      <c r="S85" s="136">
        <f t="shared" si="19"/>
        <v>3802.7842105263153</v>
      </c>
      <c r="T85" s="137"/>
      <c r="U85" s="138">
        <f t="shared" si="20"/>
        <v>1630.1999999999998</v>
      </c>
      <c r="V85" s="138">
        <f t="shared" si="21"/>
        <v>978.89999999999986</v>
      </c>
      <c r="W85" s="138">
        <f t="shared" si="22"/>
        <v>1193.6842105263158</v>
      </c>
      <c r="Y85" s="139">
        <f t="shared" si="23"/>
        <v>1304.1599999999999</v>
      </c>
      <c r="Z85" s="139">
        <f t="shared" si="23"/>
        <v>783.11999999999989</v>
      </c>
      <c r="AA85" s="139">
        <f t="shared" si="23"/>
        <v>954.94736842105272</v>
      </c>
      <c r="AC85" t="s">
        <v>545</v>
      </c>
      <c r="AJ85">
        <v>1630.1999999999998</v>
      </c>
      <c r="AK85" s="139">
        <f t="shared" si="24"/>
        <v>0</v>
      </c>
    </row>
    <row r="86" spans="1:37" x14ac:dyDescent="0.25">
      <c r="A86" s="131">
        <v>3302117</v>
      </c>
      <c r="B86" s="131">
        <v>2117</v>
      </c>
      <c r="C86" s="131" t="s">
        <v>252</v>
      </c>
      <c r="D86" s="132" t="s">
        <v>464</v>
      </c>
      <c r="E86" s="132"/>
      <c r="F86" s="131"/>
      <c r="G86" s="133">
        <v>120</v>
      </c>
      <c r="H86" s="133">
        <v>75</v>
      </c>
      <c r="I86" s="133">
        <v>345</v>
      </c>
      <c r="J86" s="133">
        <v>15</v>
      </c>
      <c r="K86" s="133">
        <v>60</v>
      </c>
      <c r="L86" s="133">
        <v>210</v>
      </c>
      <c r="M86" s="134">
        <v>80.526315789473685</v>
      </c>
      <c r="N86" s="134">
        <v>61.578947368421055</v>
      </c>
      <c r="O86" s="134">
        <v>288.9473684210526</v>
      </c>
      <c r="P86" s="135">
        <f t="shared" si="16"/>
        <v>1660.0026315789473</v>
      </c>
      <c r="Q86" s="135">
        <f t="shared" si="17"/>
        <v>723.24473684210523</v>
      </c>
      <c r="R86" s="135">
        <f t="shared" si="18"/>
        <v>854.58947368421059</v>
      </c>
      <c r="S86" s="136">
        <f t="shared" si="19"/>
        <v>3237.8368421052633</v>
      </c>
      <c r="T86" s="137"/>
      <c r="U86" s="138">
        <f t="shared" si="20"/>
        <v>1593.1499999999999</v>
      </c>
      <c r="V86" s="138">
        <f t="shared" si="21"/>
        <v>563.54999999999995</v>
      </c>
      <c r="W86" s="138">
        <f t="shared" si="22"/>
        <v>1081.1368421052632</v>
      </c>
      <c r="Y86" s="139">
        <f t="shared" si="23"/>
        <v>1274.52</v>
      </c>
      <c r="Z86" s="139">
        <f t="shared" si="23"/>
        <v>450.84</v>
      </c>
      <c r="AA86" s="139">
        <f t="shared" si="23"/>
        <v>864.90947368421064</v>
      </c>
      <c r="AC86">
        <v>1593.1499999999999</v>
      </c>
      <c r="AD86" s="139">
        <f t="shared" ref="AD86:AD89" si="27">AC86-U86</f>
        <v>0</v>
      </c>
      <c r="AJ86">
        <v>1593.1499999999999</v>
      </c>
      <c r="AK86" s="139">
        <f t="shared" si="24"/>
        <v>0</v>
      </c>
    </row>
    <row r="87" spans="1:37" x14ac:dyDescent="0.25">
      <c r="A87" s="131">
        <v>3302119</v>
      </c>
      <c r="B87" s="131">
        <v>2119</v>
      </c>
      <c r="C87" s="131" t="s">
        <v>253</v>
      </c>
      <c r="D87" s="132" t="s">
        <v>464</v>
      </c>
      <c r="E87" s="132"/>
      <c r="F87" s="131"/>
      <c r="G87" s="133">
        <v>45</v>
      </c>
      <c r="H87" s="133">
        <v>0</v>
      </c>
      <c r="I87" s="133">
        <v>120</v>
      </c>
      <c r="J87" s="133">
        <v>30</v>
      </c>
      <c r="K87" s="133">
        <v>15</v>
      </c>
      <c r="L87" s="133">
        <v>75</v>
      </c>
      <c r="M87" s="134">
        <v>37.89473684210526</v>
      </c>
      <c r="N87" s="134">
        <v>4.7368421052631575</v>
      </c>
      <c r="O87" s="134">
        <v>99.473684210526301</v>
      </c>
      <c r="P87" s="135">
        <f t="shared" si="16"/>
        <v>872.13947368421054</v>
      </c>
      <c r="Q87" s="135">
        <f t="shared" si="17"/>
        <v>73.034210526315789</v>
      </c>
      <c r="R87" s="135">
        <f t="shared" si="18"/>
        <v>298.29473684210529</v>
      </c>
      <c r="S87" s="136">
        <f t="shared" si="19"/>
        <v>1243.4684210526316</v>
      </c>
      <c r="T87" s="137"/>
      <c r="U87" s="138">
        <f t="shared" si="20"/>
        <v>481.65</v>
      </c>
      <c r="V87" s="138">
        <f t="shared" si="21"/>
        <v>372.45</v>
      </c>
      <c r="W87" s="138">
        <f t="shared" si="22"/>
        <v>389.36842105263156</v>
      </c>
      <c r="Y87" s="139">
        <f t="shared" si="23"/>
        <v>385.32</v>
      </c>
      <c r="Z87" s="139">
        <f t="shared" si="23"/>
        <v>297.95999999999998</v>
      </c>
      <c r="AA87" s="139">
        <f t="shared" si="23"/>
        <v>311.49473684210528</v>
      </c>
      <c r="AC87">
        <v>481.65</v>
      </c>
      <c r="AD87" s="139">
        <f t="shared" si="27"/>
        <v>0</v>
      </c>
      <c r="AJ87">
        <v>481.65</v>
      </c>
      <c r="AK87" s="139">
        <f t="shared" si="24"/>
        <v>0</v>
      </c>
    </row>
    <row r="88" spans="1:37" x14ac:dyDescent="0.25">
      <c r="A88" s="131">
        <v>3302121</v>
      </c>
      <c r="B88" s="131">
        <v>2121</v>
      </c>
      <c r="C88" s="131" t="s">
        <v>254</v>
      </c>
      <c r="D88" s="132" t="s">
        <v>464</v>
      </c>
      <c r="E88" s="132"/>
      <c r="F88" s="131"/>
      <c r="G88" s="133">
        <v>285</v>
      </c>
      <c r="H88" s="133">
        <v>135</v>
      </c>
      <c r="I88" s="133">
        <v>0</v>
      </c>
      <c r="J88" s="133">
        <v>165</v>
      </c>
      <c r="K88" s="133">
        <v>60</v>
      </c>
      <c r="L88" s="133">
        <v>15</v>
      </c>
      <c r="M88" s="134">
        <v>208.42105263157896</v>
      </c>
      <c r="N88" s="134">
        <v>85.26315789473685</v>
      </c>
      <c r="O88" s="134">
        <v>4.7368421052631575</v>
      </c>
      <c r="P88" s="135">
        <f t="shared" si="16"/>
        <v>5094.1421052631576</v>
      </c>
      <c r="Q88" s="135">
        <f t="shared" si="17"/>
        <v>1031.8657894736841</v>
      </c>
      <c r="R88" s="135">
        <f t="shared" si="18"/>
        <v>20.147368421052633</v>
      </c>
      <c r="S88" s="136">
        <f t="shared" si="19"/>
        <v>6146.1552631578943</v>
      </c>
      <c r="T88" s="137"/>
      <c r="U88" s="138">
        <f t="shared" si="20"/>
        <v>2768.9999999999995</v>
      </c>
      <c r="V88" s="138">
        <f t="shared" si="21"/>
        <v>1550.2499999999998</v>
      </c>
      <c r="W88" s="138">
        <f t="shared" si="22"/>
        <v>1826.9052631578948</v>
      </c>
      <c r="Y88" s="139">
        <f t="shared" si="23"/>
        <v>2215.1999999999998</v>
      </c>
      <c r="Z88" s="139">
        <f t="shared" si="23"/>
        <v>1240.1999999999998</v>
      </c>
      <c r="AA88" s="139">
        <f t="shared" si="23"/>
        <v>1461.524210526316</v>
      </c>
      <c r="AC88">
        <v>2768.9999999999995</v>
      </c>
      <c r="AD88" s="139">
        <f t="shared" si="27"/>
        <v>0</v>
      </c>
      <c r="AJ88">
        <v>2768.9999999999995</v>
      </c>
      <c r="AK88" s="139">
        <f t="shared" si="24"/>
        <v>0</v>
      </c>
    </row>
    <row r="89" spans="1:37" x14ac:dyDescent="0.25">
      <c r="A89" s="131">
        <v>3302122</v>
      </c>
      <c r="B89" s="131">
        <v>2122</v>
      </c>
      <c r="C89" s="131" t="s">
        <v>794</v>
      </c>
      <c r="D89" s="132" t="s">
        <v>464</v>
      </c>
      <c r="E89" s="132"/>
      <c r="F89" s="131"/>
      <c r="G89" s="133">
        <v>15</v>
      </c>
      <c r="H89" s="133">
        <v>180</v>
      </c>
      <c r="I89" s="133">
        <v>615</v>
      </c>
      <c r="J89" s="133">
        <v>0</v>
      </c>
      <c r="K89" s="133">
        <v>120</v>
      </c>
      <c r="L89" s="133">
        <v>315</v>
      </c>
      <c r="M89" s="134">
        <v>9.473684210526315</v>
      </c>
      <c r="N89" s="134">
        <v>151.57894736842104</v>
      </c>
      <c r="O89" s="134">
        <v>468.94736842105266</v>
      </c>
      <c r="P89" s="135">
        <f t="shared" si="16"/>
        <v>188.29736842105262</v>
      </c>
      <c r="Q89" s="135">
        <f t="shared" si="17"/>
        <v>1658.4947368421053</v>
      </c>
      <c r="R89" s="135">
        <f t="shared" si="18"/>
        <v>1417.3894736842108</v>
      </c>
      <c r="S89" s="136">
        <f t="shared" si="19"/>
        <v>3264.1815789473685</v>
      </c>
      <c r="T89" s="137"/>
      <c r="U89" s="138">
        <f t="shared" si="20"/>
        <v>1437.15</v>
      </c>
      <c r="V89" s="138">
        <f t="shared" si="21"/>
        <v>780</v>
      </c>
      <c r="W89" s="138">
        <f t="shared" si="22"/>
        <v>1047.0315789473684</v>
      </c>
      <c r="Y89" s="139">
        <f t="shared" si="23"/>
        <v>1149.72</v>
      </c>
      <c r="Z89" s="139">
        <f t="shared" si="23"/>
        <v>624</v>
      </c>
      <c r="AA89" s="139">
        <f t="shared" si="23"/>
        <v>837.62526315789478</v>
      </c>
      <c r="AC89">
        <v>1437.15</v>
      </c>
      <c r="AD89" s="139">
        <f t="shared" si="27"/>
        <v>0</v>
      </c>
      <c r="AJ89">
        <v>1437.15</v>
      </c>
      <c r="AK89" s="139">
        <f t="shared" si="24"/>
        <v>0</v>
      </c>
    </row>
    <row r="90" spans="1:37" x14ac:dyDescent="0.25">
      <c r="A90" s="131">
        <v>3302127</v>
      </c>
      <c r="B90" s="131">
        <v>2127</v>
      </c>
      <c r="C90" s="131" t="s">
        <v>256</v>
      </c>
      <c r="D90" s="132" t="s">
        <v>425</v>
      </c>
      <c r="E90" s="132"/>
      <c r="F90" s="131"/>
      <c r="G90" s="133">
        <v>135</v>
      </c>
      <c r="H90" s="133">
        <v>330</v>
      </c>
      <c r="I90" s="133">
        <v>135</v>
      </c>
      <c r="J90" s="133">
        <v>105</v>
      </c>
      <c r="K90" s="133">
        <v>255</v>
      </c>
      <c r="L90" s="133">
        <v>195</v>
      </c>
      <c r="M90" s="134">
        <v>127.89473684210526</v>
      </c>
      <c r="N90" s="134">
        <v>279.47368421052636</v>
      </c>
      <c r="O90" s="134">
        <v>146.84210526315789</v>
      </c>
      <c r="P90" s="135">
        <f t="shared" si="16"/>
        <v>2839.3894736842103</v>
      </c>
      <c r="Q90" s="135">
        <f t="shared" si="17"/>
        <v>3178.0184210526313</v>
      </c>
      <c r="R90" s="135">
        <f t="shared" si="18"/>
        <v>484.16842105263157</v>
      </c>
      <c r="S90" s="136">
        <f t="shared" si="19"/>
        <v>6501.5763157894726</v>
      </c>
      <c r="T90" s="137"/>
      <c r="U90" s="138">
        <f t="shared" si="20"/>
        <v>2455.0499999999997</v>
      </c>
      <c r="V90" s="138">
        <f t="shared" si="21"/>
        <v>1996.8</v>
      </c>
      <c r="W90" s="138">
        <f t="shared" si="22"/>
        <v>2049.726315789474</v>
      </c>
      <c r="Y90" s="139">
        <f t="shared" si="23"/>
        <v>1964.04</v>
      </c>
      <c r="Z90" s="139">
        <f t="shared" si="23"/>
        <v>1597.44</v>
      </c>
      <c r="AA90" s="139">
        <f t="shared" si="23"/>
        <v>1639.7810526315793</v>
      </c>
      <c r="AC90" t="s">
        <v>556</v>
      </c>
      <c r="AJ90">
        <v>2455.0499999999997</v>
      </c>
      <c r="AK90" s="139">
        <f t="shared" si="24"/>
        <v>0</v>
      </c>
    </row>
    <row r="91" spans="1:37" x14ac:dyDescent="0.25">
      <c r="A91" s="131">
        <v>3302132</v>
      </c>
      <c r="B91" s="131">
        <v>2132</v>
      </c>
      <c r="C91" s="131" t="s">
        <v>257</v>
      </c>
      <c r="D91" s="132" t="s">
        <v>464</v>
      </c>
      <c r="E91" s="132"/>
      <c r="F91" s="131"/>
      <c r="G91" s="133">
        <v>0</v>
      </c>
      <c r="H91" s="133">
        <v>150</v>
      </c>
      <c r="I91" s="133">
        <v>600</v>
      </c>
      <c r="J91" s="133">
        <v>0</v>
      </c>
      <c r="K91" s="133">
        <v>180</v>
      </c>
      <c r="L91" s="133">
        <v>435</v>
      </c>
      <c r="M91" s="134">
        <v>0</v>
      </c>
      <c r="N91" s="134">
        <v>146.84210526315789</v>
      </c>
      <c r="O91" s="134">
        <v>521.05263157894728</v>
      </c>
      <c r="P91" s="135">
        <f t="shared" si="16"/>
        <v>0</v>
      </c>
      <c r="Q91" s="135">
        <f t="shared" si="17"/>
        <v>1755.1105263157892</v>
      </c>
      <c r="R91" s="135">
        <f t="shared" si="18"/>
        <v>1576.6105263157895</v>
      </c>
      <c r="S91" s="136">
        <f t="shared" si="19"/>
        <v>3331.7210526315785</v>
      </c>
      <c r="T91" s="137"/>
      <c r="U91" s="138">
        <f t="shared" si="20"/>
        <v>1189.5</v>
      </c>
      <c r="V91" s="138">
        <f t="shared" si="21"/>
        <v>1131</v>
      </c>
      <c r="W91" s="138">
        <f t="shared" si="22"/>
        <v>1011.2210526315788</v>
      </c>
      <c r="Y91" s="139">
        <f t="shared" si="23"/>
        <v>951.6</v>
      </c>
      <c r="Z91" s="139">
        <f t="shared" si="23"/>
        <v>904.80000000000007</v>
      </c>
      <c r="AA91" s="139">
        <f t="shared" si="23"/>
        <v>808.97684210526313</v>
      </c>
      <c r="AC91">
        <v>1189.5</v>
      </c>
      <c r="AD91" s="139">
        <f t="shared" ref="AD91:AD94" si="28">AC91-U91</f>
        <v>0</v>
      </c>
      <c r="AJ91">
        <v>1189.5</v>
      </c>
      <c r="AK91" s="139">
        <f t="shared" si="24"/>
        <v>0</v>
      </c>
    </row>
    <row r="92" spans="1:37" x14ac:dyDescent="0.25">
      <c r="A92" s="131">
        <v>3302136</v>
      </c>
      <c r="B92" s="131">
        <v>2136</v>
      </c>
      <c r="C92" s="131" t="s">
        <v>258</v>
      </c>
      <c r="D92" s="132" t="s">
        <v>464</v>
      </c>
      <c r="E92" s="132"/>
      <c r="F92" s="131"/>
      <c r="G92" s="133">
        <v>225</v>
      </c>
      <c r="H92" s="133">
        <v>15</v>
      </c>
      <c r="I92" s="133">
        <v>210</v>
      </c>
      <c r="J92" s="133">
        <v>120</v>
      </c>
      <c r="K92" s="133">
        <v>75</v>
      </c>
      <c r="L92" s="133">
        <v>165</v>
      </c>
      <c r="M92" s="134">
        <v>180</v>
      </c>
      <c r="N92" s="134">
        <v>28.421052631578945</v>
      </c>
      <c r="O92" s="134">
        <v>170.5263157894737</v>
      </c>
      <c r="P92" s="135">
        <f t="shared" si="16"/>
        <v>4053.45</v>
      </c>
      <c r="Q92" s="135">
        <f t="shared" si="17"/>
        <v>438.20526315789471</v>
      </c>
      <c r="R92" s="135">
        <f t="shared" si="18"/>
        <v>553.70526315789471</v>
      </c>
      <c r="S92" s="136">
        <f t="shared" si="19"/>
        <v>5045.3605263157897</v>
      </c>
      <c r="T92" s="137"/>
      <c r="U92" s="138">
        <f t="shared" si="20"/>
        <v>2059.1999999999998</v>
      </c>
      <c r="V92" s="138">
        <f t="shared" si="21"/>
        <v>1405.9499999999998</v>
      </c>
      <c r="W92" s="138">
        <f t="shared" si="22"/>
        <v>1580.2105263157894</v>
      </c>
      <c r="Y92" s="139">
        <f t="shared" si="23"/>
        <v>1647.36</v>
      </c>
      <c r="Z92" s="139">
        <f t="shared" si="23"/>
        <v>1124.76</v>
      </c>
      <c r="AA92" s="139">
        <f t="shared" si="23"/>
        <v>1264.1684210526316</v>
      </c>
      <c r="AC92">
        <v>2059.1999999999998</v>
      </c>
      <c r="AD92" s="139">
        <f t="shared" si="28"/>
        <v>0</v>
      </c>
      <c r="AJ92">
        <v>2059.1999999999998</v>
      </c>
      <c r="AK92" s="139">
        <f t="shared" si="24"/>
        <v>0</v>
      </c>
    </row>
    <row r="93" spans="1:37" x14ac:dyDescent="0.25">
      <c r="A93" s="131">
        <v>3302138</v>
      </c>
      <c r="B93" s="131">
        <v>2138</v>
      </c>
      <c r="C93" s="131" t="s">
        <v>259</v>
      </c>
      <c r="D93" s="132" t="s">
        <v>464</v>
      </c>
      <c r="E93" s="132"/>
      <c r="F93" s="131"/>
      <c r="G93" s="133">
        <v>0</v>
      </c>
      <c r="H93" s="133">
        <v>60</v>
      </c>
      <c r="I93" s="133">
        <v>90</v>
      </c>
      <c r="J93" s="133">
        <v>0</v>
      </c>
      <c r="K93" s="133">
        <v>0</v>
      </c>
      <c r="L93" s="133">
        <v>30</v>
      </c>
      <c r="M93" s="134">
        <v>0</v>
      </c>
      <c r="N93" s="134">
        <v>37.89473684210526</v>
      </c>
      <c r="O93" s="134">
        <v>66.315789473684205</v>
      </c>
      <c r="P93" s="135">
        <f t="shared" si="16"/>
        <v>0</v>
      </c>
      <c r="Q93" s="135">
        <f t="shared" si="17"/>
        <v>358.07368421052627</v>
      </c>
      <c r="R93" s="135">
        <f t="shared" si="18"/>
        <v>188.46315789473687</v>
      </c>
      <c r="S93" s="136">
        <f t="shared" si="19"/>
        <v>546.53684210526308</v>
      </c>
      <c r="T93" s="137"/>
      <c r="U93" s="138">
        <f t="shared" si="20"/>
        <v>319.8</v>
      </c>
      <c r="V93" s="138">
        <f t="shared" si="21"/>
        <v>31.2</v>
      </c>
      <c r="W93" s="138">
        <f t="shared" si="22"/>
        <v>195.53684210526313</v>
      </c>
      <c r="Y93" s="139">
        <f t="shared" si="23"/>
        <v>255.84000000000003</v>
      </c>
      <c r="Z93" s="139">
        <f t="shared" si="23"/>
        <v>24.96</v>
      </c>
      <c r="AA93" s="139">
        <f t="shared" si="23"/>
        <v>156.42947368421051</v>
      </c>
      <c r="AC93">
        <v>319.8</v>
      </c>
      <c r="AD93" s="139">
        <f t="shared" si="28"/>
        <v>0</v>
      </c>
      <c r="AJ93">
        <v>319.8</v>
      </c>
      <c r="AK93" s="139">
        <f t="shared" si="24"/>
        <v>0</v>
      </c>
    </row>
    <row r="94" spans="1:37" x14ac:dyDescent="0.25">
      <c r="A94" s="131">
        <v>3302141</v>
      </c>
      <c r="B94" s="131">
        <v>2141</v>
      </c>
      <c r="C94" s="131" t="s">
        <v>260</v>
      </c>
      <c r="D94" s="132" t="s">
        <v>464</v>
      </c>
      <c r="E94" s="132"/>
      <c r="F94" s="131"/>
      <c r="G94" s="133">
        <v>210</v>
      </c>
      <c r="H94" s="133">
        <v>45</v>
      </c>
      <c r="I94" s="133">
        <v>0</v>
      </c>
      <c r="J94" s="133">
        <v>240</v>
      </c>
      <c r="K94" s="133">
        <v>0</v>
      </c>
      <c r="L94" s="133">
        <v>0</v>
      </c>
      <c r="M94" s="134">
        <v>208.42105263157896</v>
      </c>
      <c r="N94" s="134">
        <v>28.421052631578945</v>
      </c>
      <c r="O94" s="134">
        <v>0</v>
      </c>
      <c r="P94" s="135">
        <f t="shared" si="16"/>
        <v>5094.1421052631576</v>
      </c>
      <c r="Q94" s="135">
        <f t="shared" si="17"/>
        <v>268.55526315789473</v>
      </c>
      <c r="R94" s="135">
        <f t="shared" si="18"/>
        <v>0</v>
      </c>
      <c r="S94" s="136">
        <f t="shared" si="19"/>
        <v>5362.6973684210525</v>
      </c>
      <c r="T94" s="137"/>
      <c r="U94" s="138">
        <f t="shared" si="20"/>
        <v>1834.9499999999998</v>
      </c>
      <c r="V94" s="138">
        <f t="shared" si="21"/>
        <v>1903.2</v>
      </c>
      <c r="W94" s="138">
        <f t="shared" si="22"/>
        <v>1624.5473684210526</v>
      </c>
      <c r="Y94" s="139">
        <f t="shared" si="23"/>
        <v>1467.96</v>
      </c>
      <c r="Z94" s="139">
        <f t="shared" si="23"/>
        <v>1522.5600000000002</v>
      </c>
      <c r="AA94" s="139">
        <f t="shared" si="23"/>
        <v>1299.6378947368421</v>
      </c>
      <c r="AC94">
        <v>1834.9499999999998</v>
      </c>
      <c r="AD94" s="139">
        <f t="shared" si="28"/>
        <v>0</v>
      </c>
      <c r="AJ94">
        <v>1834.9499999999998</v>
      </c>
      <c r="AK94" s="139">
        <f t="shared" si="24"/>
        <v>0</v>
      </c>
    </row>
    <row r="95" spans="1:37" x14ac:dyDescent="0.25">
      <c r="A95" s="131">
        <v>3302142</v>
      </c>
      <c r="B95" s="131">
        <v>2142</v>
      </c>
      <c r="C95" s="131" t="s">
        <v>578</v>
      </c>
      <c r="D95" s="132" t="s">
        <v>425</v>
      </c>
      <c r="E95" s="132"/>
      <c r="F95" s="131"/>
      <c r="G95" s="133">
        <v>165</v>
      </c>
      <c r="H95" s="133">
        <v>0</v>
      </c>
      <c r="I95" s="133">
        <v>135</v>
      </c>
      <c r="J95" s="133">
        <v>225</v>
      </c>
      <c r="K95" s="133">
        <v>0</v>
      </c>
      <c r="L95" s="133">
        <v>45</v>
      </c>
      <c r="M95" s="134">
        <v>175.26315789473682</v>
      </c>
      <c r="N95" s="134">
        <v>0</v>
      </c>
      <c r="O95" s="134">
        <v>99.473684210526301</v>
      </c>
      <c r="P95" s="135">
        <f t="shared" si="16"/>
        <v>4375.6263157894737</v>
      </c>
      <c r="Q95" s="135">
        <f t="shared" si="17"/>
        <v>0</v>
      </c>
      <c r="R95" s="135">
        <f t="shared" si="18"/>
        <v>282.69473684210527</v>
      </c>
      <c r="S95" s="136">
        <f t="shared" si="19"/>
        <v>4658.3210526315788</v>
      </c>
      <c r="T95" s="137"/>
      <c r="U95" s="138">
        <f t="shared" si="20"/>
        <v>1448.85</v>
      </c>
      <c r="V95" s="138">
        <f t="shared" si="21"/>
        <v>1831.05</v>
      </c>
      <c r="W95" s="138">
        <f t="shared" si="22"/>
        <v>1378.4210526315787</v>
      </c>
      <c r="Y95" s="139">
        <f t="shared" si="23"/>
        <v>1159.08</v>
      </c>
      <c r="Z95" s="139">
        <f t="shared" si="23"/>
        <v>1464.8400000000001</v>
      </c>
      <c r="AA95" s="139">
        <f t="shared" si="23"/>
        <v>1102.7368421052631</v>
      </c>
      <c r="AC95" t="s">
        <v>577</v>
      </c>
      <c r="AJ95">
        <v>1448.85</v>
      </c>
      <c r="AK95" s="139">
        <f t="shared" si="24"/>
        <v>0</v>
      </c>
    </row>
    <row r="96" spans="1:37" x14ac:dyDescent="0.25">
      <c r="A96" s="131">
        <v>3302144</v>
      </c>
      <c r="B96" s="131">
        <v>2144</v>
      </c>
      <c r="C96" s="131" t="s">
        <v>262</v>
      </c>
      <c r="D96" s="132" t="s">
        <v>464</v>
      </c>
      <c r="E96" s="132"/>
      <c r="F96" s="131"/>
      <c r="G96" s="133">
        <v>30</v>
      </c>
      <c r="H96" s="133">
        <v>165</v>
      </c>
      <c r="I96" s="133">
        <v>345</v>
      </c>
      <c r="J96" s="133">
        <v>15</v>
      </c>
      <c r="K96" s="133">
        <v>225</v>
      </c>
      <c r="L96" s="133">
        <v>405</v>
      </c>
      <c r="M96" s="134">
        <v>23.684210526315788</v>
      </c>
      <c r="N96" s="134">
        <v>170.5263157894737</v>
      </c>
      <c r="O96" s="134">
        <v>350.52631578947364</v>
      </c>
      <c r="P96" s="135">
        <f t="shared" si="16"/>
        <v>530.21842105263158</v>
      </c>
      <c r="Q96" s="135">
        <f t="shared" si="17"/>
        <v>2063.7315789473682</v>
      </c>
      <c r="R96" s="135">
        <f t="shared" si="18"/>
        <v>1116.5052631578947</v>
      </c>
      <c r="S96" s="136">
        <f t="shared" si="19"/>
        <v>3710.4552631578945</v>
      </c>
      <c r="T96" s="137"/>
      <c r="U96" s="138">
        <f t="shared" si="20"/>
        <v>1218.75</v>
      </c>
      <c r="V96" s="138">
        <f t="shared" si="21"/>
        <v>1388.4</v>
      </c>
      <c r="W96" s="138">
        <f t="shared" si="22"/>
        <v>1103.3052631578946</v>
      </c>
      <c r="Y96" s="139">
        <f t="shared" si="23"/>
        <v>975</v>
      </c>
      <c r="Z96" s="139">
        <f t="shared" si="23"/>
        <v>1110.72</v>
      </c>
      <c r="AA96" s="139">
        <f t="shared" si="23"/>
        <v>882.64421052631576</v>
      </c>
      <c r="AC96">
        <v>1218.75</v>
      </c>
      <c r="AD96" s="139">
        <f t="shared" ref="AD96:AD98" si="29">AC96-U96</f>
        <v>0</v>
      </c>
      <c r="AJ96">
        <v>1218.75</v>
      </c>
      <c r="AK96" s="139">
        <f t="shared" si="24"/>
        <v>0</v>
      </c>
    </row>
    <row r="97" spans="1:37" x14ac:dyDescent="0.25">
      <c r="A97" s="131">
        <v>3302146</v>
      </c>
      <c r="B97" s="131">
        <v>2146</v>
      </c>
      <c r="C97" s="131" t="s">
        <v>263</v>
      </c>
      <c r="D97" s="132" t="s">
        <v>464</v>
      </c>
      <c r="E97" s="132"/>
      <c r="F97" s="131"/>
      <c r="G97" s="133">
        <v>15</v>
      </c>
      <c r="H97" s="133">
        <v>30</v>
      </c>
      <c r="I97" s="133">
        <v>435</v>
      </c>
      <c r="J97" s="133">
        <v>30</v>
      </c>
      <c r="K97" s="133">
        <v>45</v>
      </c>
      <c r="L97" s="133">
        <v>570</v>
      </c>
      <c r="M97" s="134">
        <v>18.94736842105263</v>
      </c>
      <c r="N97" s="134">
        <v>37.89473684210526</v>
      </c>
      <c r="O97" s="134">
        <v>459.47368421052636</v>
      </c>
      <c r="P97" s="135">
        <f t="shared" si="16"/>
        <v>495.54473684210529</v>
      </c>
      <c r="Q97" s="135">
        <f t="shared" si="17"/>
        <v>414.62368421052633</v>
      </c>
      <c r="R97" s="135">
        <f t="shared" si="18"/>
        <v>1486.2947368421055</v>
      </c>
      <c r="S97" s="136">
        <f t="shared" si="19"/>
        <v>2396.4631578947374</v>
      </c>
      <c r="T97" s="137"/>
      <c r="U97" s="138">
        <f t="shared" si="20"/>
        <v>684.45</v>
      </c>
      <c r="V97" s="138">
        <f t="shared" si="21"/>
        <v>1000.35</v>
      </c>
      <c r="W97" s="138">
        <f t="shared" si="22"/>
        <v>711.66315789473697</v>
      </c>
      <c r="Y97" s="139">
        <f t="shared" si="23"/>
        <v>547.56000000000006</v>
      </c>
      <c r="Z97" s="139">
        <f t="shared" si="23"/>
        <v>800.28000000000009</v>
      </c>
      <c r="AA97" s="139">
        <f t="shared" si="23"/>
        <v>569.3305263157896</v>
      </c>
      <c r="AC97">
        <v>684.45</v>
      </c>
      <c r="AD97" s="139">
        <f t="shared" si="29"/>
        <v>0</v>
      </c>
      <c r="AJ97">
        <v>684.45</v>
      </c>
      <c r="AK97" s="139">
        <f t="shared" si="24"/>
        <v>0</v>
      </c>
    </row>
    <row r="98" spans="1:37" x14ac:dyDescent="0.25">
      <c r="A98" s="131">
        <v>3302149</v>
      </c>
      <c r="B98" s="131">
        <v>2149</v>
      </c>
      <c r="C98" s="131" t="s">
        <v>264</v>
      </c>
      <c r="D98" s="132" t="s">
        <v>464</v>
      </c>
      <c r="E98" s="132"/>
      <c r="F98" s="131"/>
      <c r="G98" s="133">
        <v>15</v>
      </c>
      <c r="H98" s="133">
        <v>90</v>
      </c>
      <c r="I98" s="133">
        <v>75</v>
      </c>
      <c r="J98" s="133">
        <v>0</v>
      </c>
      <c r="K98" s="133">
        <v>30</v>
      </c>
      <c r="L98" s="133">
        <v>90</v>
      </c>
      <c r="M98" s="134">
        <v>9.473684210526315</v>
      </c>
      <c r="N98" s="134">
        <v>66.315789473684205</v>
      </c>
      <c r="O98" s="134">
        <v>75.78947368421052</v>
      </c>
      <c r="P98" s="135">
        <f t="shared" si="16"/>
        <v>188.29736842105262</v>
      </c>
      <c r="Q98" s="135">
        <f t="shared" si="17"/>
        <v>683.17894736842095</v>
      </c>
      <c r="R98" s="135">
        <f t="shared" si="18"/>
        <v>244.35789473684213</v>
      </c>
      <c r="S98" s="136">
        <f t="shared" si="19"/>
        <v>1115.8342105263157</v>
      </c>
      <c r="T98" s="137"/>
      <c r="U98" s="138">
        <f t="shared" si="20"/>
        <v>536.25</v>
      </c>
      <c r="V98" s="138">
        <f t="shared" si="21"/>
        <v>206.7</v>
      </c>
      <c r="W98" s="138">
        <f t="shared" si="22"/>
        <v>372.88421052631577</v>
      </c>
      <c r="Y98" s="139">
        <f t="shared" si="23"/>
        <v>429</v>
      </c>
      <c r="Z98" s="139">
        <f t="shared" si="23"/>
        <v>165.36</v>
      </c>
      <c r="AA98" s="139">
        <f t="shared" si="23"/>
        <v>298.30736842105262</v>
      </c>
      <c r="AC98">
        <v>536.25</v>
      </c>
      <c r="AD98" s="139">
        <f t="shared" si="29"/>
        <v>0</v>
      </c>
      <c r="AJ98">
        <v>536.25</v>
      </c>
      <c r="AK98" s="139">
        <f t="shared" si="24"/>
        <v>0</v>
      </c>
    </row>
    <row r="99" spans="1:37" x14ac:dyDescent="0.25">
      <c r="A99" s="131">
        <v>3302150</v>
      </c>
      <c r="B99" s="131">
        <v>2150</v>
      </c>
      <c r="C99" s="131" t="s">
        <v>265</v>
      </c>
      <c r="D99" s="132" t="s">
        <v>785</v>
      </c>
      <c r="E99" s="132"/>
      <c r="F99" s="131"/>
      <c r="G99" s="133">
        <v>30</v>
      </c>
      <c r="H99" s="133">
        <v>120</v>
      </c>
      <c r="I99" s="133">
        <v>120</v>
      </c>
      <c r="J99" s="133">
        <v>15</v>
      </c>
      <c r="K99" s="133">
        <v>90</v>
      </c>
      <c r="L99" s="133">
        <v>15</v>
      </c>
      <c r="M99" s="134">
        <v>23.684210526315788</v>
      </c>
      <c r="N99" s="134">
        <v>104.21052631578948</v>
      </c>
      <c r="O99" s="134">
        <v>80.526315789473685</v>
      </c>
      <c r="P99" s="135">
        <f t="shared" si="16"/>
        <v>530.21842105263158</v>
      </c>
      <c r="Q99" s="135">
        <f t="shared" si="17"/>
        <v>1154.3526315789472</v>
      </c>
      <c r="R99" s="135">
        <f t="shared" si="18"/>
        <v>217.70526315789476</v>
      </c>
      <c r="S99" s="136">
        <f t="shared" si="19"/>
        <v>1902.2763157894735</v>
      </c>
      <c r="T99" s="137"/>
      <c r="U99" s="138">
        <f t="shared" si="20"/>
        <v>815.09999999999991</v>
      </c>
      <c r="V99" s="138">
        <f t="shared" si="21"/>
        <v>473.84999999999997</v>
      </c>
      <c r="W99" s="138">
        <f t="shared" si="22"/>
        <v>613.3263157894736</v>
      </c>
      <c r="Y99" s="139">
        <f t="shared" si="23"/>
        <v>652.07999999999993</v>
      </c>
      <c r="Z99" s="139">
        <f t="shared" si="23"/>
        <v>379.08</v>
      </c>
      <c r="AA99" s="139">
        <f t="shared" si="23"/>
        <v>490.66105263157891</v>
      </c>
      <c r="AC99" t="s">
        <v>743</v>
      </c>
      <c r="AJ99">
        <v>815.09999999999991</v>
      </c>
      <c r="AK99" s="139">
        <f t="shared" si="24"/>
        <v>0</v>
      </c>
    </row>
    <row r="100" spans="1:37" x14ac:dyDescent="0.25">
      <c r="A100" s="131">
        <v>3302156</v>
      </c>
      <c r="B100" s="131">
        <v>2156</v>
      </c>
      <c r="C100" s="131" t="s">
        <v>266</v>
      </c>
      <c r="D100" s="132" t="s">
        <v>464</v>
      </c>
      <c r="E100" s="132"/>
      <c r="F100" s="131"/>
      <c r="G100" s="133">
        <v>135</v>
      </c>
      <c r="H100" s="133">
        <v>105</v>
      </c>
      <c r="I100" s="133">
        <v>75</v>
      </c>
      <c r="J100" s="133">
        <v>75</v>
      </c>
      <c r="K100" s="133">
        <v>180</v>
      </c>
      <c r="L100" s="133">
        <v>60</v>
      </c>
      <c r="M100" s="134">
        <v>108.94736842105263</v>
      </c>
      <c r="N100" s="134">
        <v>118.42105263157895</v>
      </c>
      <c r="O100" s="134">
        <v>66.315789473684205</v>
      </c>
      <c r="P100" s="135">
        <f t="shared" si="16"/>
        <v>2462.7947368421055</v>
      </c>
      <c r="Q100" s="135">
        <f t="shared" si="17"/>
        <v>1486.5552631578944</v>
      </c>
      <c r="R100" s="135">
        <f t="shared" si="18"/>
        <v>204.06315789473683</v>
      </c>
      <c r="S100" s="136">
        <f t="shared" si="19"/>
        <v>4153.4131578947363</v>
      </c>
      <c r="T100" s="137"/>
      <c r="U100" s="138">
        <f t="shared" si="20"/>
        <v>1544.3999999999999</v>
      </c>
      <c r="V100" s="138">
        <f t="shared" si="21"/>
        <v>1335.75</v>
      </c>
      <c r="W100" s="138">
        <f t="shared" si="22"/>
        <v>1273.2631578947367</v>
      </c>
      <c r="Y100" s="139">
        <f t="shared" si="23"/>
        <v>1235.52</v>
      </c>
      <c r="Z100" s="139">
        <f t="shared" si="23"/>
        <v>1068.6000000000001</v>
      </c>
      <c r="AA100" s="139">
        <f t="shared" si="23"/>
        <v>1018.6105263157893</v>
      </c>
      <c r="AC100">
        <v>1544.3999999999999</v>
      </c>
      <c r="AD100" s="139">
        <f>AC100-U100</f>
        <v>0</v>
      </c>
      <c r="AJ100">
        <v>1544.3999999999999</v>
      </c>
      <c r="AK100" s="139">
        <f t="shared" si="24"/>
        <v>0</v>
      </c>
    </row>
    <row r="101" spans="1:37" x14ac:dyDescent="0.25">
      <c r="A101" s="131">
        <v>3302157</v>
      </c>
      <c r="B101" s="131">
        <v>2157</v>
      </c>
      <c r="C101" s="131" t="s">
        <v>267</v>
      </c>
      <c r="D101" s="132" t="s">
        <v>785</v>
      </c>
      <c r="E101" s="132"/>
      <c r="F101" s="131"/>
      <c r="G101" s="133">
        <v>15</v>
      </c>
      <c r="H101" s="133">
        <v>0</v>
      </c>
      <c r="I101" s="133">
        <v>30</v>
      </c>
      <c r="J101" s="133">
        <v>0</v>
      </c>
      <c r="K101" s="133">
        <v>0</v>
      </c>
      <c r="L101" s="133">
        <v>0</v>
      </c>
      <c r="M101" s="134">
        <v>9.473684210526315</v>
      </c>
      <c r="N101" s="134">
        <v>0</v>
      </c>
      <c r="O101" s="134">
        <v>18.94736842105263</v>
      </c>
      <c r="P101" s="135">
        <f t="shared" si="16"/>
        <v>188.29736842105262</v>
      </c>
      <c r="Q101" s="135">
        <f t="shared" si="17"/>
        <v>0</v>
      </c>
      <c r="R101" s="135">
        <f t="shared" si="18"/>
        <v>49.389473684210529</v>
      </c>
      <c r="S101" s="136">
        <f t="shared" si="19"/>
        <v>237.68684210526317</v>
      </c>
      <c r="T101" s="137"/>
      <c r="U101" s="138">
        <f t="shared" si="20"/>
        <v>150.15</v>
      </c>
      <c r="V101" s="138">
        <f t="shared" si="21"/>
        <v>0</v>
      </c>
      <c r="W101" s="138">
        <f t="shared" si="22"/>
        <v>87.536842105263162</v>
      </c>
      <c r="Y101" s="139">
        <f t="shared" si="23"/>
        <v>120.12</v>
      </c>
      <c r="Z101" s="139">
        <f t="shared" si="23"/>
        <v>0</v>
      </c>
      <c r="AA101" s="139">
        <f t="shared" si="23"/>
        <v>70.029473684210529</v>
      </c>
      <c r="AC101" t="s">
        <v>747</v>
      </c>
      <c r="AJ101">
        <v>150.15</v>
      </c>
      <c r="AK101" s="139">
        <f t="shared" si="24"/>
        <v>0</v>
      </c>
    </row>
    <row r="102" spans="1:37" x14ac:dyDescent="0.25">
      <c r="A102" s="131">
        <v>3302161</v>
      </c>
      <c r="B102" s="131">
        <v>2161</v>
      </c>
      <c r="C102" s="131" t="s">
        <v>268</v>
      </c>
      <c r="D102" s="132" t="s">
        <v>425</v>
      </c>
      <c r="E102" s="132"/>
      <c r="F102" s="131"/>
      <c r="G102" s="133">
        <v>120</v>
      </c>
      <c r="H102" s="133">
        <v>30</v>
      </c>
      <c r="I102" s="133">
        <v>165</v>
      </c>
      <c r="J102" s="133">
        <v>120</v>
      </c>
      <c r="K102" s="133">
        <v>0</v>
      </c>
      <c r="L102" s="133">
        <v>90</v>
      </c>
      <c r="M102" s="134">
        <v>108.94736842105263</v>
      </c>
      <c r="N102" s="134">
        <v>18.94736842105263</v>
      </c>
      <c r="O102" s="134">
        <v>132.63157894736841</v>
      </c>
      <c r="P102" s="135">
        <f t="shared" si="16"/>
        <v>2700.6947368421052</v>
      </c>
      <c r="Q102" s="135">
        <f t="shared" si="17"/>
        <v>179.03684210526313</v>
      </c>
      <c r="R102" s="135">
        <f t="shared" si="18"/>
        <v>392.52631578947376</v>
      </c>
      <c r="S102" s="136">
        <f t="shared" si="19"/>
        <v>3272.257894736842</v>
      </c>
      <c r="T102" s="137"/>
      <c r="U102" s="138">
        <f t="shared" si="20"/>
        <v>1236.3000000000002</v>
      </c>
      <c r="V102" s="138">
        <f t="shared" si="21"/>
        <v>1045.2</v>
      </c>
      <c r="W102" s="138">
        <f t="shared" si="22"/>
        <v>990.75789473684222</v>
      </c>
      <c r="Y102" s="139">
        <f t="shared" si="23"/>
        <v>989.04000000000019</v>
      </c>
      <c r="Z102" s="139">
        <f t="shared" si="23"/>
        <v>836.16000000000008</v>
      </c>
      <c r="AA102" s="139">
        <f t="shared" si="23"/>
        <v>792.6063157894738</v>
      </c>
      <c r="AC102" t="s">
        <v>595</v>
      </c>
      <c r="AJ102">
        <v>1236.3000000000002</v>
      </c>
      <c r="AK102" s="139">
        <f t="shared" si="24"/>
        <v>0</v>
      </c>
    </row>
    <row r="103" spans="1:37" x14ac:dyDescent="0.25">
      <c r="A103" s="131">
        <v>3302162</v>
      </c>
      <c r="B103" s="131">
        <v>2162</v>
      </c>
      <c r="C103" s="131" t="s">
        <v>269</v>
      </c>
      <c r="D103" s="132" t="s">
        <v>464</v>
      </c>
      <c r="E103" s="132"/>
      <c r="F103" s="131"/>
      <c r="G103" s="133">
        <v>30</v>
      </c>
      <c r="H103" s="133">
        <v>195</v>
      </c>
      <c r="I103" s="133">
        <v>45</v>
      </c>
      <c r="J103" s="133">
        <v>0</v>
      </c>
      <c r="K103" s="133">
        <v>165</v>
      </c>
      <c r="L103" s="133">
        <v>30</v>
      </c>
      <c r="M103" s="134">
        <v>18.94736842105263</v>
      </c>
      <c r="N103" s="134">
        <v>180</v>
      </c>
      <c r="O103" s="134">
        <v>37.89473684210526</v>
      </c>
      <c r="P103" s="135">
        <f t="shared" si="16"/>
        <v>376.59473684210525</v>
      </c>
      <c r="Q103" s="135">
        <f t="shared" si="17"/>
        <v>1983.6</v>
      </c>
      <c r="R103" s="135">
        <f t="shared" si="18"/>
        <v>114.37894736842105</v>
      </c>
      <c r="S103" s="136">
        <f t="shared" si="19"/>
        <v>2474.5736842105262</v>
      </c>
      <c r="T103" s="137"/>
      <c r="U103" s="138">
        <f t="shared" si="20"/>
        <v>1019.8499999999999</v>
      </c>
      <c r="V103" s="138">
        <f t="shared" si="21"/>
        <v>653.25</v>
      </c>
      <c r="W103" s="138">
        <f t="shared" si="22"/>
        <v>801.47368421052624</v>
      </c>
      <c r="Y103" s="139">
        <f t="shared" si="23"/>
        <v>815.88</v>
      </c>
      <c r="Z103" s="139">
        <f t="shared" si="23"/>
        <v>522.6</v>
      </c>
      <c r="AA103" s="139">
        <f t="shared" si="23"/>
        <v>641.17894736842106</v>
      </c>
      <c r="AC103">
        <v>1019.8499999999999</v>
      </c>
      <c r="AD103" s="139">
        <f>AC103-U103</f>
        <v>0</v>
      </c>
      <c r="AJ103">
        <v>1019.8499999999999</v>
      </c>
      <c r="AK103" s="139">
        <f t="shared" si="24"/>
        <v>0</v>
      </c>
    </row>
    <row r="104" spans="1:37" x14ac:dyDescent="0.25">
      <c r="A104" s="131">
        <v>3302169</v>
      </c>
      <c r="B104" s="131">
        <v>2169</v>
      </c>
      <c r="C104" s="131" t="s">
        <v>270</v>
      </c>
      <c r="D104" s="132" t="s">
        <v>425</v>
      </c>
      <c r="E104" s="132"/>
      <c r="F104" s="131"/>
      <c r="G104" s="133">
        <v>210</v>
      </c>
      <c r="H104" s="133">
        <v>105</v>
      </c>
      <c r="I104" s="133">
        <v>90</v>
      </c>
      <c r="J104" s="133">
        <v>180</v>
      </c>
      <c r="K104" s="133">
        <v>150</v>
      </c>
      <c r="L104" s="133">
        <v>45</v>
      </c>
      <c r="M104" s="134">
        <v>170.5263157894737</v>
      </c>
      <c r="N104" s="134">
        <v>108.94736842105263</v>
      </c>
      <c r="O104" s="134">
        <v>75.78947368421052</v>
      </c>
      <c r="P104" s="135">
        <f t="shared" si="16"/>
        <v>4340.9526315789471</v>
      </c>
      <c r="Q104" s="135">
        <f t="shared" si="17"/>
        <v>1340.4868421052629</v>
      </c>
      <c r="R104" s="135">
        <f t="shared" si="18"/>
        <v>213.15789473684211</v>
      </c>
      <c r="S104" s="136">
        <f t="shared" si="19"/>
        <v>5894.5973684210521</v>
      </c>
      <c r="T104" s="137"/>
      <c r="U104" s="138">
        <f t="shared" si="20"/>
        <v>2154.75</v>
      </c>
      <c r="V104" s="138">
        <f t="shared" si="21"/>
        <v>2039.6999999999998</v>
      </c>
      <c r="W104" s="138">
        <f t="shared" si="22"/>
        <v>1700.1473684210523</v>
      </c>
      <c r="Y104" s="139">
        <f t="shared" si="23"/>
        <v>1723.8000000000002</v>
      </c>
      <c r="Z104" s="139">
        <f t="shared" si="23"/>
        <v>1631.76</v>
      </c>
      <c r="AA104" s="139">
        <f t="shared" si="23"/>
        <v>1360.1178947368419</v>
      </c>
      <c r="AC104" t="s">
        <v>605</v>
      </c>
      <c r="AJ104">
        <v>2154.75</v>
      </c>
      <c r="AK104" s="139">
        <f t="shared" si="24"/>
        <v>0</v>
      </c>
    </row>
    <row r="105" spans="1:37" x14ac:dyDescent="0.25">
      <c r="A105" s="131">
        <v>3302170</v>
      </c>
      <c r="B105" s="131">
        <v>2170</v>
      </c>
      <c r="C105" s="131" t="s">
        <v>271</v>
      </c>
      <c r="D105" s="132" t="s">
        <v>464</v>
      </c>
      <c r="E105" s="132"/>
      <c r="F105" s="131"/>
      <c r="G105" s="133">
        <v>420</v>
      </c>
      <c r="H105" s="133">
        <v>135</v>
      </c>
      <c r="I105" s="133">
        <v>255</v>
      </c>
      <c r="J105" s="133">
        <v>300</v>
      </c>
      <c r="K105" s="133">
        <v>135</v>
      </c>
      <c r="L105" s="133">
        <v>135</v>
      </c>
      <c r="M105" s="134">
        <v>322.10526315789474</v>
      </c>
      <c r="N105" s="134">
        <v>127.89473684210526</v>
      </c>
      <c r="O105" s="134">
        <v>198.9473684210526</v>
      </c>
      <c r="P105" s="135">
        <f t="shared" si="16"/>
        <v>8067.4105263157899</v>
      </c>
      <c r="Q105" s="135">
        <f t="shared" si="17"/>
        <v>1462.9736842105262</v>
      </c>
      <c r="R105" s="135">
        <f t="shared" si="18"/>
        <v>596.58947368421059</v>
      </c>
      <c r="S105" s="136">
        <f t="shared" si="19"/>
        <v>10126.973684210527</v>
      </c>
      <c r="T105" s="137"/>
      <c r="U105" s="138">
        <f t="shared" si="20"/>
        <v>4104.75</v>
      </c>
      <c r="V105" s="138">
        <f t="shared" si="21"/>
        <v>3028.35</v>
      </c>
      <c r="W105" s="138">
        <f t="shared" si="22"/>
        <v>2993.8736842105263</v>
      </c>
      <c r="Y105" s="139">
        <f t="shared" si="23"/>
        <v>3283.8</v>
      </c>
      <c r="Z105" s="139">
        <f t="shared" si="23"/>
        <v>2422.6799999999998</v>
      </c>
      <c r="AA105" s="139">
        <f t="shared" si="23"/>
        <v>2395.0989473684212</v>
      </c>
      <c r="AC105">
        <v>4104.75</v>
      </c>
      <c r="AD105" s="139">
        <f t="shared" ref="AD105:AD106" si="30">AC105-U105</f>
        <v>0</v>
      </c>
      <c r="AJ105">
        <v>4104.75</v>
      </c>
      <c r="AK105" s="139">
        <f t="shared" si="24"/>
        <v>0</v>
      </c>
    </row>
    <row r="106" spans="1:37" x14ac:dyDescent="0.25">
      <c r="A106" s="131">
        <v>3302171</v>
      </c>
      <c r="B106" s="131">
        <v>2171</v>
      </c>
      <c r="C106" s="131" t="s">
        <v>272</v>
      </c>
      <c r="D106" s="132" t="s">
        <v>464</v>
      </c>
      <c r="E106" s="132"/>
      <c r="F106" s="131"/>
      <c r="G106" s="133">
        <v>45</v>
      </c>
      <c r="H106" s="133">
        <v>0</v>
      </c>
      <c r="I106" s="133">
        <v>405</v>
      </c>
      <c r="J106" s="133">
        <v>30</v>
      </c>
      <c r="K106" s="133">
        <v>0</v>
      </c>
      <c r="L106" s="133">
        <v>285</v>
      </c>
      <c r="M106" s="134">
        <v>42.631578947368425</v>
      </c>
      <c r="N106" s="134">
        <v>0</v>
      </c>
      <c r="O106" s="134">
        <v>345.78947368421052</v>
      </c>
      <c r="P106" s="135">
        <f t="shared" si="16"/>
        <v>906.81315789473683</v>
      </c>
      <c r="Q106" s="135">
        <f t="shared" si="17"/>
        <v>0</v>
      </c>
      <c r="R106" s="135">
        <f t="shared" si="18"/>
        <v>1049.5578947368422</v>
      </c>
      <c r="S106" s="136">
        <f t="shared" si="19"/>
        <v>1956.371052631579</v>
      </c>
      <c r="T106" s="137"/>
      <c r="U106" s="138">
        <f t="shared" si="20"/>
        <v>778.05</v>
      </c>
      <c r="V106" s="138">
        <f t="shared" si="21"/>
        <v>534.30000000000007</v>
      </c>
      <c r="W106" s="138">
        <f t="shared" si="22"/>
        <v>644.02105263157887</v>
      </c>
      <c r="Y106" s="139">
        <f t="shared" si="23"/>
        <v>622.44000000000005</v>
      </c>
      <c r="Z106" s="139">
        <f t="shared" si="23"/>
        <v>427.44000000000005</v>
      </c>
      <c r="AA106" s="139">
        <f t="shared" si="23"/>
        <v>515.21684210526314</v>
      </c>
      <c r="AC106">
        <v>778.05</v>
      </c>
      <c r="AD106" s="139">
        <f t="shared" si="30"/>
        <v>0</v>
      </c>
      <c r="AJ106">
        <v>778.05</v>
      </c>
      <c r="AK106" s="139">
        <f t="shared" si="24"/>
        <v>0</v>
      </c>
    </row>
    <row r="107" spans="1:37" x14ac:dyDescent="0.25">
      <c r="A107" s="131">
        <v>3302176</v>
      </c>
      <c r="B107" s="131">
        <v>2176</v>
      </c>
      <c r="C107" s="131" t="s">
        <v>273</v>
      </c>
      <c r="D107" s="132" t="s">
        <v>425</v>
      </c>
      <c r="E107" s="132"/>
      <c r="F107" s="131"/>
      <c r="G107" s="133">
        <v>45</v>
      </c>
      <c r="H107" s="133">
        <v>45</v>
      </c>
      <c r="I107" s="133">
        <v>765</v>
      </c>
      <c r="J107" s="133">
        <v>30</v>
      </c>
      <c r="K107" s="133">
        <v>60</v>
      </c>
      <c r="L107" s="133">
        <v>570</v>
      </c>
      <c r="M107" s="134">
        <v>33.157894736842103</v>
      </c>
      <c r="N107" s="134">
        <v>47.368421052631575</v>
      </c>
      <c r="O107" s="134">
        <v>667.8947368421052</v>
      </c>
      <c r="P107" s="135">
        <f t="shared" si="16"/>
        <v>837.46578947368414</v>
      </c>
      <c r="Q107" s="135">
        <f t="shared" si="17"/>
        <v>560.69210526315783</v>
      </c>
      <c r="R107" s="135">
        <f t="shared" si="18"/>
        <v>2029.578947368421</v>
      </c>
      <c r="S107" s="136">
        <f t="shared" si="19"/>
        <v>3427.7368421052629</v>
      </c>
      <c r="T107" s="137"/>
      <c r="U107" s="138">
        <f t="shared" si="20"/>
        <v>1322.1</v>
      </c>
      <c r="V107" s="138">
        <f t="shared" si="21"/>
        <v>1056.9000000000001</v>
      </c>
      <c r="W107" s="138">
        <f t="shared" si="22"/>
        <v>1048.7368421052629</v>
      </c>
      <c r="Y107" s="139">
        <f t="shared" si="23"/>
        <v>1057.68</v>
      </c>
      <c r="Z107" s="139">
        <f t="shared" si="23"/>
        <v>845.5200000000001</v>
      </c>
      <c r="AA107" s="139">
        <f t="shared" si="23"/>
        <v>838.98947368421034</v>
      </c>
      <c r="AC107" t="s">
        <v>612</v>
      </c>
      <c r="AJ107">
        <v>1322.1</v>
      </c>
      <c r="AK107" s="139">
        <f t="shared" si="24"/>
        <v>0</v>
      </c>
    </row>
    <row r="108" spans="1:37" x14ac:dyDescent="0.25">
      <c r="A108" s="131">
        <v>3302178</v>
      </c>
      <c r="B108" s="131">
        <v>2178</v>
      </c>
      <c r="C108" s="131" t="s">
        <v>274</v>
      </c>
      <c r="D108" s="132" t="s">
        <v>425</v>
      </c>
      <c r="E108" s="132"/>
      <c r="F108" s="131"/>
      <c r="G108" s="133">
        <v>35</v>
      </c>
      <c r="H108" s="133">
        <v>0</v>
      </c>
      <c r="I108" s="133">
        <v>207</v>
      </c>
      <c r="J108" s="133">
        <v>0</v>
      </c>
      <c r="K108" s="133">
        <v>15</v>
      </c>
      <c r="L108" s="133">
        <v>135</v>
      </c>
      <c r="M108" s="134">
        <v>22.105263157894736</v>
      </c>
      <c r="N108" s="134">
        <v>4.7368421052631575</v>
      </c>
      <c r="O108" s="134">
        <v>168.63157894736841</v>
      </c>
      <c r="P108" s="135">
        <f t="shared" si="16"/>
        <v>439.3605263157894</v>
      </c>
      <c r="Q108" s="135">
        <f t="shared" si="17"/>
        <v>73.034210526315789</v>
      </c>
      <c r="R108" s="135">
        <f t="shared" si="18"/>
        <v>517.56631578947361</v>
      </c>
      <c r="S108" s="136">
        <f t="shared" si="19"/>
        <v>1029.9610526315787</v>
      </c>
      <c r="T108" s="137"/>
      <c r="U108" s="138">
        <f t="shared" si="20"/>
        <v>492.82999999999993</v>
      </c>
      <c r="V108" s="138">
        <f t="shared" si="21"/>
        <v>196.95</v>
      </c>
      <c r="W108" s="138">
        <f t="shared" si="22"/>
        <v>340.18105263157895</v>
      </c>
      <c r="Y108" s="139">
        <f t="shared" si="23"/>
        <v>394.26399999999995</v>
      </c>
      <c r="Z108" s="139">
        <f t="shared" si="23"/>
        <v>157.56</v>
      </c>
      <c r="AA108" s="139">
        <f t="shared" si="23"/>
        <v>272.14484210526319</v>
      </c>
      <c r="AC108" t="s">
        <v>661</v>
      </c>
      <c r="AJ108">
        <v>492.82999999999993</v>
      </c>
      <c r="AK108" s="139">
        <f t="shared" si="24"/>
        <v>0</v>
      </c>
    </row>
    <row r="109" spans="1:37" x14ac:dyDescent="0.25">
      <c r="A109" s="131">
        <v>3302180</v>
      </c>
      <c r="B109" s="131">
        <v>2180</v>
      </c>
      <c r="C109" s="131" t="s">
        <v>275</v>
      </c>
      <c r="D109" s="132" t="s">
        <v>464</v>
      </c>
      <c r="E109" s="132"/>
      <c r="F109" s="131"/>
      <c r="G109" s="133">
        <v>15</v>
      </c>
      <c r="H109" s="133">
        <v>735</v>
      </c>
      <c r="I109" s="133">
        <v>165</v>
      </c>
      <c r="J109" s="133">
        <v>15</v>
      </c>
      <c r="K109" s="133">
        <v>465</v>
      </c>
      <c r="L109" s="133">
        <v>60</v>
      </c>
      <c r="M109" s="134">
        <v>14.210526315789473</v>
      </c>
      <c r="N109" s="134">
        <v>596.84210526315792</v>
      </c>
      <c r="O109" s="134">
        <v>118.42105263157895</v>
      </c>
      <c r="P109" s="135">
        <f t="shared" si="16"/>
        <v>341.92105263157896</v>
      </c>
      <c r="Q109" s="135">
        <f t="shared" si="17"/>
        <v>6601.0105263157893</v>
      </c>
      <c r="R109" s="135">
        <f t="shared" si="18"/>
        <v>347.68421052631584</v>
      </c>
      <c r="S109" s="136">
        <f t="shared" si="19"/>
        <v>7290.6157894736843</v>
      </c>
      <c r="T109" s="137"/>
      <c r="U109" s="138">
        <f t="shared" si="20"/>
        <v>3061.4999999999995</v>
      </c>
      <c r="V109" s="138">
        <f t="shared" si="21"/>
        <v>1934.4</v>
      </c>
      <c r="W109" s="138">
        <f t="shared" si="22"/>
        <v>2294.7157894736843</v>
      </c>
      <c r="Y109" s="139">
        <f t="shared" si="23"/>
        <v>2449.1999999999998</v>
      </c>
      <c r="Z109" s="139">
        <f t="shared" si="23"/>
        <v>1547.5200000000002</v>
      </c>
      <c r="AA109" s="139">
        <f t="shared" si="23"/>
        <v>1835.7726315789475</v>
      </c>
      <c r="AC109">
        <v>3061.4999999999995</v>
      </c>
      <c r="AD109" s="139">
        <f t="shared" ref="AD109:AD110" si="31">AC109-U109</f>
        <v>0</v>
      </c>
      <c r="AJ109">
        <v>3061.4999999999995</v>
      </c>
      <c r="AK109" s="139">
        <f t="shared" si="24"/>
        <v>0</v>
      </c>
    </row>
    <row r="110" spans="1:37" x14ac:dyDescent="0.25">
      <c r="A110" s="131">
        <v>3302181</v>
      </c>
      <c r="B110" s="131">
        <v>2181</v>
      </c>
      <c r="C110" s="131" t="s">
        <v>276</v>
      </c>
      <c r="D110" s="132" t="s">
        <v>464</v>
      </c>
      <c r="E110" s="132"/>
      <c r="F110" s="131"/>
      <c r="G110" s="133">
        <v>30</v>
      </c>
      <c r="H110" s="133">
        <v>0</v>
      </c>
      <c r="I110" s="133">
        <v>195</v>
      </c>
      <c r="J110" s="133">
        <v>0</v>
      </c>
      <c r="K110" s="133">
        <v>0</v>
      </c>
      <c r="L110" s="133">
        <v>195</v>
      </c>
      <c r="M110" s="134">
        <v>14.210526315789473</v>
      </c>
      <c r="N110" s="134">
        <v>0</v>
      </c>
      <c r="O110" s="134">
        <v>194.21052631578948</v>
      </c>
      <c r="P110" s="135">
        <f t="shared" si="16"/>
        <v>341.92105263157896</v>
      </c>
      <c r="Q110" s="135">
        <f t="shared" si="17"/>
        <v>0</v>
      </c>
      <c r="R110" s="135">
        <f t="shared" si="18"/>
        <v>592.04210526315785</v>
      </c>
      <c r="S110" s="136">
        <f t="shared" si="19"/>
        <v>933.96315789473681</v>
      </c>
      <c r="T110" s="137"/>
      <c r="U110" s="138">
        <f t="shared" si="20"/>
        <v>440.7</v>
      </c>
      <c r="V110" s="138">
        <f t="shared" si="21"/>
        <v>202.79999999999998</v>
      </c>
      <c r="W110" s="138">
        <f t="shared" si="22"/>
        <v>290.46315789473681</v>
      </c>
      <c r="Y110" s="139">
        <f t="shared" si="23"/>
        <v>352.56</v>
      </c>
      <c r="Z110" s="139">
        <f t="shared" si="23"/>
        <v>162.24</v>
      </c>
      <c r="AA110" s="139">
        <f t="shared" si="23"/>
        <v>232.37052631578945</v>
      </c>
      <c r="AC110">
        <v>440.7</v>
      </c>
      <c r="AD110" s="139">
        <f t="shared" si="31"/>
        <v>0</v>
      </c>
      <c r="AJ110">
        <v>440.7</v>
      </c>
      <c r="AK110" s="139">
        <f t="shared" si="24"/>
        <v>0</v>
      </c>
    </row>
    <row r="111" spans="1:37" x14ac:dyDescent="0.25">
      <c r="A111" s="131">
        <v>3302184</v>
      </c>
      <c r="B111" s="131">
        <v>2184</v>
      </c>
      <c r="C111" s="131" t="s">
        <v>810</v>
      </c>
      <c r="D111" s="132" t="s">
        <v>425</v>
      </c>
      <c r="E111" s="132"/>
      <c r="F111" s="131"/>
      <c r="G111" s="133">
        <v>15</v>
      </c>
      <c r="H111" s="133">
        <v>0</v>
      </c>
      <c r="I111" s="133">
        <v>60</v>
      </c>
      <c r="J111" s="133">
        <v>0</v>
      </c>
      <c r="K111" s="133">
        <v>0</v>
      </c>
      <c r="L111" s="133">
        <v>0</v>
      </c>
      <c r="M111" s="134">
        <v>0</v>
      </c>
      <c r="N111" s="134">
        <v>0</v>
      </c>
      <c r="O111" s="134">
        <v>0</v>
      </c>
      <c r="P111" s="135">
        <f t="shared" si="16"/>
        <v>118.95</v>
      </c>
      <c r="Q111" s="135">
        <f t="shared" si="17"/>
        <v>0</v>
      </c>
      <c r="R111" s="135">
        <f t="shared" si="18"/>
        <v>62.4</v>
      </c>
      <c r="S111" s="136">
        <f t="shared" si="19"/>
        <v>181.35</v>
      </c>
      <c r="T111" s="137"/>
      <c r="U111" s="138"/>
      <c r="V111" s="138">
        <f t="shared" si="21"/>
        <v>0</v>
      </c>
      <c r="W111" s="138">
        <f t="shared" si="22"/>
        <v>0</v>
      </c>
      <c r="Y111" s="139"/>
      <c r="Z111" s="139">
        <f t="shared" si="23"/>
        <v>0</v>
      </c>
      <c r="AA111" s="139">
        <f t="shared" si="23"/>
        <v>0</v>
      </c>
      <c r="AC111" t="s">
        <v>662</v>
      </c>
      <c r="AJ111">
        <v>0</v>
      </c>
      <c r="AK111" s="139">
        <f t="shared" si="24"/>
        <v>0</v>
      </c>
    </row>
    <row r="112" spans="1:37" x14ac:dyDescent="0.25">
      <c r="A112" s="131">
        <v>3302185</v>
      </c>
      <c r="B112" s="131">
        <v>2185</v>
      </c>
      <c r="C112" s="131" t="s">
        <v>277</v>
      </c>
      <c r="D112" s="132" t="s">
        <v>425</v>
      </c>
      <c r="E112" s="132"/>
      <c r="F112" s="131"/>
      <c r="G112" s="133">
        <v>0</v>
      </c>
      <c r="H112" s="133">
        <v>15</v>
      </c>
      <c r="I112" s="133">
        <v>30</v>
      </c>
      <c r="J112" s="133">
        <v>0</v>
      </c>
      <c r="K112" s="133">
        <v>15</v>
      </c>
      <c r="L112" s="133">
        <v>15</v>
      </c>
      <c r="M112" s="134">
        <v>0</v>
      </c>
      <c r="N112" s="134">
        <v>14.210526315789473</v>
      </c>
      <c r="O112" s="134">
        <v>23.684210526315788</v>
      </c>
      <c r="P112" s="135">
        <f t="shared" si="16"/>
        <v>0</v>
      </c>
      <c r="Q112" s="135">
        <f t="shared" si="17"/>
        <v>162.55263157894734</v>
      </c>
      <c r="R112" s="135">
        <f t="shared" si="18"/>
        <v>69.536842105263162</v>
      </c>
      <c r="S112" s="136">
        <f t="shared" si="19"/>
        <v>232.0894736842105</v>
      </c>
      <c r="T112" s="137"/>
      <c r="U112" s="138">
        <f t="shared" si="20"/>
        <v>87.75</v>
      </c>
      <c r="V112" s="138">
        <f t="shared" si="21"/>
        <v>72.149999999999991</v>
      </c>
      <c r="W112" s="138">
        <f t="shared" si="22"/>
        <v>72.189473684210526</v>
      </c>
      <c r="Y112" s="139">
        <f t="shared" si="23"/>
        <v>70.2</v>
      </c>
      <c r="Z112" s="139">
        <f t="shared" si="23"/>
        <v>57.72</v>
      </c>
      <c r="AA112" s="139">
        <f t="shared" si="23"/>
        <v>57.751578947368422</v>
      </c>
      <c r="AC112" t="s">
        <v>487</v>
      </c>
      <c r="AJ112">
        <v>87.75</v>
      </c>
      <c r="AK112" s="139">
        <f t="shared" si="24"/>
        <v>0</v>
      </c>
    </row>
    <row r="113" spans="1:37" x14ac:dyDescent="0.25">
      <c r="A113" s="131">
        <v>3302186</v>
      </c>
      <c r="B113" s="131">
        <v>2186</v>
      </c>
      <c r="C113" s="131" t="s">
        <v>278</v>
      </c>
      <c r="D113" s="132" t="s">
        <v>464</v>
      </c>
      <c r="E113" s="132"/>
      <c r="F113" s="131"/>
      <c r="G113" s="133">
        <v>15</v>
      </c>
      <c r="H113" s="133">
        <v>105</v>
      </c>
      <c r="I113" s="133">
        <v>420</v>
      </c>
      <c r="J113" s="133">
        <v>0</v>
      </c>
      <c r="K113" s="133">
        <v>120</v>
      </c>
      <c r="L113" s="133">
        <v>285</v>
      </c>
      <c r="M113" s="134">
        <v>9.473684210526315</v>
      </c>
      <c r="N113" s="134">
        <v>94.73684210526315</v>
      </c>
      <c r="O113" s="134">
        <v>326.84210526315792</v>
      </c>
      <c r="P113" s="135">
        <f t="shared" si="16"/>
        <v>188.29736842105262</v>
      </c>
      <c r="Q113" s="135">
        <f t="shared" si="17"/>
        <v>1177.9342105263158</v>
      </c>
      <c r="R113" s="135">
        <f t="shared" si="18"/>
        <v>1046.9684210526316</v>
      </c>
      <c r="S113" s="136">
        <f t="shared" si="19"/>
        <v>2413.1999999999998</v>
      </c>
      <c r="T113" s="137"/>
      <c r="U113" s="138">
        <f t="shared" si="20"/>
        <v>951.59999999999991</v>
      </c>
      <c r="V113" s="138">
        <f t="shared" si="21"/>
        <v>748.8</v>
      </c>
      <c r="W113" s="138">
        <f t="shared" si="22"/>
        <v>712.8</v>
      </c>
      <c r="Y113" s="139">
        <f t="shared" si="23"/>
        <v>761.28</v>
      </c>
      <c r="Z113" s="139">
        <f t="shared" si="23"/>
        <v>599.04</v>
      </c>
      <c r="AA113" s="139">
        <f t="shared" si="23"/>
        <v>570.24</v>
      </c>
      <c r="AC113">
        <v>951.59999999999991</v>
      </c>
      <c r="AD113" s="139">
        <f t="shared" ref="AD113:AD115" si="32">AC113-U113</f>
        <v>0</v>
      </c>
      <c r="AJ113">
        <v>951.59999999999991</v>
      </c>
      <c r="AK113" s="139">
        <f t="shared" si="24"/>
        <v>0</v>
      </c>
    </row>
    <row r="114" spans="1:37" x14ac:dyDescent="0.25">
      <c r="A114" s="131">
        <v>3302187</v>
      </c>
      <c r="B114" s="131">
        <v>2187</v>
      </c>
      <c r="C114" s="131" t="s">
        <v>279</v>
      </c>
      <c r="D114" s="132" t="s">
        <v>464</v>
      </c>
      <c r="E114" s="132"/>
      <c r="F114" s="131"/>
      <c r="G114" s="133">
        <v>75</v>
      </c>
      <c r="H114" s="133">
        <v>120</v>
      </c>
      <c r="I114" s="133">
        <v>105</v>
      </c>
      <c r="J114" s="133">
        <v>45</v>
      </c>
      <c r="K114" s="133">
        <v>90</v>
      </c>
      <c r="L114" s="133">
        <v>75</v>
      </c>
      <c r="M114" s="134">
        <v>61.578947368421055</v>
      </c>
      <c r="N114" s="134">
        <v>99.473684210526301</v>
      </c>
      <c r="O114" s="134">
        <v>85.26315789473685</v>
      </c>
      <c r="P114" s="135">
        <f t="shared" si="16"/>
        <v>1402.3578947368419</v>
      </c>
      <c r="Q114" s="135">
        <f t="shared" si="17"/>
        <v>1137.8684210526314</v>
      </c>
      <c r="R114" s="135">
        <f t="shared" si="18"/>
        <v>269.0526315789474</v>
      </c>
      <c r="S114" s="136">
        <f t="shared" si="19"/>
        <v>2809.2789473684206</v>
      </c>
      <c r="T114" s="137"/>
      <c r="U114" s="138">
        <f t="shared" si="20"/>
        <v>1156.3500000000001</v>
      </c>
      <c r="V114" s="138">
        <f t="shared" si="21"/>
        <v>774.14999999999986</v>
      </c>
      <c r="W114" s="138">
        <f t="shared" si="22"/>
        <v>878.77894736842097</v>
      </c>
      <c r="Y114" s="139">
        <f t="shared" si="23"/>
        <v>925.08000000000015</v>
      </c>
      <c r="Z114" s="139">
        <f t="shared" si="23"/>
        <v>619.31999999999994</v>
      </c>
      <c r="AA114" s="139">
        <f t="shared" si="23"/>
        <v>703.02315789473687</v>
      </c>
      <c r="AC114">
        <v>1156.3500000000001</v>
      </c>
      <c r="AD114" s="139">
        <f t="shared" si="32"/>
        <v>0</v>
      </c>
      <c r="AJ114">
        <v>1156.3500000000001</v>
      </c>
      <c r="AK114" s="139">
        <f t="shared" si="24"/>
        <v>0</v>
      </c>
    </row>
    <row r="115" spans="1:37" x14ac:dyDescent="0.25">
      <c r="A115" s="131">
        <v>3302188</v>
      </c>
      <c r="B115" s="131">
        <v>2188</v>
      </c>
      <c r="C115" s="131" t="s">
        <v>280</v>
      </c>
      <c r="D115" s="132" t="s">
        <v>464</v>
      </c>
      <c r="E115" s="132"/>
      <c r="F115" s="131"/>
      <c r="G115" s="133">
        <v>15</v>
      </c>
      <c r="H115" s="133">
        <v>0</v>
      </c>
      <c r="I115" s="133">
        <v>0</v>
      </c>
      <c r="J115" s="133">
        <v>0</v>
      </c>
      <c r="K115" s="133">
        <v>0</v>
      </c>
      <c r="L115" s="133">
        <v>30</v>
      </c>
      <c r="M115" s="134">
        <v>9.473684210526315</v>
      </c>
      <c r="N115" s="134">
        <v>0</v>
      </c>
      <c r="O115" s="134">
        <v>9.473684210526315</v>
      </c>
      <c r="P115" s="135">
        <f t="shared" si="16"/>
        <v>188.29736842105262</v>
      </c>
      <c r="Q115" s="135">
        <f t="shared" si="17"/>
        <v>0</v>
      </c>
      <c r="R115" s="135">
        <f t="shared" si="18"/>
        <v>40.294736842105266</v>
      </c>
      <c r="S115" s="136">
        <f t="shared" si="19"/>
        <v>228.59210526315789</v>
      </c>
      <c r="T115" s="137"/>
      <c r="U115" s="138">
        <f t="shared" si="20"/>
        <v>118.95</v>
      </c>
      <c r="V115" s="138">
        <f t="shared" si="21"/>
        <v>31.2</v>
      </c>
      <c r="W115" s="138">
        <f t="shared" si="22"/>
        <v>78.442105263157899</v>
      </c>
      <c r="Y115" s="139">
        <f t="shared" si="23"/>
        <v>95.160000000000011</v>
      </c>
      <c r="Z115" s="139">
        <f t="shared" si="23"/>
        <v>24.96</v>
      </c>
      <c r="AA115" s="139">
        <f t="shared" si="23"/>
        <v>62.753684210526323</v>
      </c>
      <c r="AC115">
        <v>118.95</v>
      </c>
      <c r="AD115" s="139">
        <f t="shared" si="32"/>
        <v>0</v>
      </c>
      <c r="AJ115">
        <v>118.95</v>
      </c>
      <c r="AK115" s="139">
        <f t="shared" si="24"/>
        <v>0</v>
      </c>
    </row>
    <row r="116" spans="1:37" x14ac:dyDescent="0.25">
      <c r="A116" s="131">
        <v>3302189</v>
      </c>
      <c r="B116" s="131">
        <v>2189</v>
      </c>
      <c r="C116" s="131" t="s">
        <v>281</v>
      </c>
      <c r="D116" s="132" t="s">
        <v>786</v>
      </c>
      <c r="E116" s="132"/>
      <c r="F116" s="131"/>
      <c r="G116" s="133">
        <v>105</v>
      </c>
      <c r="H116" s="133">
        <v>135</v>
      </c>
      <c r="I116" s="133">
        <v>45</v>
      </c>
      <c r="J116" s="133">
        <v>135</v>
      </c>
      <c r="K116" s="133">
        <v>105</v>
      </c>
      <c r="L116" s="133">
        <v>45</v>
      </c>
      <c r="M116" s="134">
        <v>113.68421052631578</v>
      </c>
      <c r="N116" s="134">
        <v>104.21052631578948</v>
      </c>
      <c r="O116" s="134">
        <v>42.631578947368425</v>
      </c>
      <c r="P116" s="135">
        <f t="shared" si="16"/>
        <v>2735.3684210526312</v>
      </c>
      <c r="Q116" s="135">
        <f t="shared" si="17"/>
        <v>1267.4526315789474</v>
      </c>
      <c r="R116" s="135">
        <f t="shared" si="18"/>
        <v>134.5263157894737</v>
      </c>
      <c r="S116" s="136">
        <f t="shared" si="19"/>
        <v>4137.3473684210521</v>
      </c>
      <c r="T116" s="137"/>
      <c r="U116" s="138">
        <f t="shared" si="20"/>
        <v>1388.3999999999999</v>
      </c>
      <c r="V116" s="138">
        <f t="shared" si="21"/>
        <v>1513.1999999999998</v>
      </c>
      <c r="W116" s="138">
        <f t="shared" si="22"/>
        <v>1235.7473684210524</v>
      </c>
      <c r="Y116" s="139">
        <f t="shared" si="23"/>
        <v>1110.72</v>
      </c>
      <c r="Z116" s="139">
        <f t="shared" si="23"/>
        <v>1210.56</v>
      </c>
      <c r="AA116" s="139">
        <f t="shared" si="23"/>
        <v>988.59789473684202</v>
      </c>
      <c r="AC116" t="s">
        <v>710</v>
      </c>
      <c r="AJ116">
        <v>1388.3999999999999</v>
      </c>
      <c r="AK116" s="139">
        <f t="shared" si="24"/>
        <v>0</v>
      </c>
    </row>
    <row r="117" spans="1:37" x14ac:dyDescent="0.25">
      <c r="A117" s="131">
        <v>3302191</v>
      </c>
      <c r="B117" s="131">
        <v>2191</v>
      </c>
      <c r="C117" s="131" t="s">
        <v>282</v>
      </c>
      <c r="D117" s="132" t="s">
        <v>464</v>
      </c>
      <c r="E117" s="132"/>
      <c r="F117" s="131"/>
      <c r="G117" s="133">
        <v>135</v>
      </c>
      <c r="H117" s="133">
        <v>0</v>
      </c>
      <c r="I117" s="133">
        <v>255</v>
      </c>
      <c r="J117" s="133">
        <v>105</v>
      </c>
      <c r="K117" s="133">
        <v>0</v>
      </c>
      <c r="L117" s="133">
        <v>165</v>
      </c>
      <c r="M117" s="134">
        <v>118.42105263157895</v>
      </c>
      <c r="N117" s="134">
        <v>0</v>
      </c>
      <c r="O117" s="134">
        <v>203.68421052631578</v>
      </c>
      <c r="P117" s="135">
        <f t="shared" si="16"/>
        <v>2770.0421052631577</v>
      </c>
      <c r="Q117" s="135">
        <f t="shared" si="17"/>
        <v>0</v>
      </c>
      <c r="R117" s="135">
        <f t="shared" si="18"/>
        <v>632.33684210526326</v>
      </c>
      <c r="S117" s="136">
        <f t="shared" si="19"/>
        <v>3402.378947368421</v>
      </c>
      <c r="T117" s="137"/>
      <c r="U117" s="138">
        <f t="shared" si="20"/>
        <v>1335.75</v>
      </c>
      <c r="V117" s="138">
        <f t="shared" si="21"/>
        <v>1004.25</v>
      </c>
      <c r="W117" s="138">
        <f t="shared" si="22"/>
        <v>1062.378947368421</v>
      </c>
      <c r="Y117" s="139">
        <f t="shared" si="23"/>
        <v>1068.6000000000001</v>
      </c>
      <c r="Z117" s="139">
        <f t="shared" si="23"/>
        <v>803.40000000000009</v>
      </c>
      <c r="AA117" s="139">
        <f t="shared" si="23"/>
        <v>849.90315789473686</v>
      </c>
      <c r="AC117">
        <v>1335.75</v>
      </c>
      <c r="AD117" s="139">
        <f t="shared" ref="AD117:AD123" si="33">AC117-U117</f>
        <v>0</v>
      </c>
      <c r="AJ117">
        <v>1335.75</v>
      </c>
      <c r="AK117" s="139">
        <f t="shared" si="24"/>
        <v>0</v>
      </c>
    </row>
    <row r="118" spans="1:37" x14ac:dyDescent="0.25">
      <c r="A118" s="131">
        <v>3302194</v>
      </c>
      <c r="B118" s="131">
        <v>2194</v>
      </c>
      <c r="C118" s="131" t="s">
        <v>283</v>
      </c>
      <c r="D118" s="132" t="s">
        <v>464</v>
      </c>
      <c r="E118" s="132"/>
      <c r="F118" s="131"/>
      <c r="G118" s="133">
        <v>0</v>
      </c>
      <c r="H118" s="133">
        <v>30</v>
      </c>
      <c r="I118" s="133">
        <v>360</v>
      </c>
      <c r="J118" s="133">
        <v>15</v>
      </c>
      <c r="K118" s="133">
        <v>0</v>
      </c>
      <c r="L118" s="133">
        <v>165</v>
      </c>
      <c r="M118" s="134">
        <v>4.7368421052631575</v>
      </c>
      <c r="N118" s="134">
        <v>9.473684210526315</v>
      </c>
      <c r="O118" s="134">
        <v>260.52631578947364</v>
      </c>
      <c r="P118" s="135">
        <f t="shared" si="16"/>
        <v>153.62368421052633</v>
      </c>
      <c r="Q118" s="135">
        <f t="shared" si="17"/>
        <v>146.06842105263158</v>
      </c>
      <c r="R118" s="135">
        <f t="shared" si="18"/>
        <v>796.10526315789468</v>
      </c>
      <c r="S118" s="136">
        <f t="shared" si="19"/>
        <v>1095.7973684210526</v>
      </c>
      <c r="T118" s="137"/>
      <c r="U118" s="138">
        <f t="shared" si="20"/>
        <v>487.5</v>
      </c>
      <c r="V118" s="138">
        <f t="shared" si="21"/>
        <v>290.55</v>
      </c>
      <c r="W118" s="138">
        <f t="shared" si="22"/>
        <v>317.74736842105256</v>
      </c>
      <c r="Y118" s="139">
        <f t="shared" si="23"/>
        <v>390</v>
      </c>
      <c r="Z118" s="139">
        <f t="shared" si="23"/>
        <v>232.44000000000003</v>
      </c>
      <c r="AA118" s="139">
        <f t="shared" si="23"/>
        <v>254.19789473684204</v>
      </c>
      <c r="AC118">
        <v>487.5</v>
      </c>
      <c r="AD118" s="139">
        <f t="shared" si="33"/>
        <v>0</v>
      </c>
      <c r="AJ118">
        <v>487.5</v>
      </c>
      <c r="AK118" s="139">
        <f t="shared" si="24"/>
        <v>0</v>
      </c>
    </row>
    <row r="119" spans="1:37" x14ac:dyDescent="0.25">
      <c r="A119" s="131">
        <v>3302195</v>
      </c>
      <c r="B119" s="131">
        <v>2195</v>
      </c>
      <c r="C119" s="131" t="s">
        <v>284</v>
      </c>
      <c r="D119" s="132" t="s">
        <v>464</v>
      </c>
      <c r="E119" s="132"/>
      <c r="F119" s="131"/>
      <c r="G119" s="133">
        <v>414</v>
      </c>
      <c r="H119" s="133">
        <v>237</v>
      </c>
      <c r="I119" s="133">
        <v>180</v>
      </c>
      <c r="J119" s="133">
        <v>270</v>
      </c>
      <c r="K119" s="133">
        <v>150</v>
      </c>
      <c r="L119" s="133">
        <v>114</v>
      </c>
      <c r="M119" s="134">
        <v>310.73684210526318</v>
      </c>
      <c r="N119" s="134">
        <v>178.10526315789474</v>
      </c>
      <c r="O119" s="134">
        <v>144.94736842105263</v>
      </c>
      <c r="P119" s="135">
        <f t="shared" si="16"/>
        <v>7698.7136842105265</v>
      </c>
      <c r="Q119" s="135">
        <f t="shared" si="17"/>
        <v>2078.7963157894733</v>
      </c>
      <c r="R119" s="135">
        <f t="shared" si="18"/>
        <v>444.90947368421058</v>
      </c>
      <c r="S119" s="136">
        <f t="shared" si="19"/>
        <v>10222.419473684211</v>
      </c>
      <c r="T119" s="137"/>
      <c r="U119" s="138">
        <f t="shared" si="20"/>
        <v>4363.71</v>
      </c>
      <c r="V119" s="138">
        <f t="shared" si="21"/>
        <v>2825.16</v>
      </c>
      <c r="W119" s="138">
        <f t="shared" si="22"/>
        <v>3033.5494736842106</v>
      </c>
      <c r="Y119" s="139">
        <f t="shared" si="23"/>
        <v>3490.9680000000003</v>
      </c>
      <c r="Z119" s="139">
        <f t="shared" si="23"/>
        <v>2260.1280000000002</v>
      </c>
      <c r="AA119" s="139">
        <f t="shared" si="23"/>
        <v>2426.8395789473684</v>
      </c>
      <c r="AC119">
        <v>4363.71</v>
      </c>
      <c r="AD119" s="139">
        <f t="shared" si="33"/>
        <v>0</v>
      </c>
      <c r="AJ119">
        <v>4363.71</v>
      </c>
      <c r="AK119" s="139">
        <f t="shared" si="24"/>
        <v>0</v>
      </c>
    </row>
    <row r="120" spans="1:37" x14ac:dyDescent="0.25">
      <c r="A120" s="131">
        <v>3302196</v>
      </c>
      <c r="B120" s="131">
        <v>2196</v>
      </c>
      <c r="C120" s="131" t="s">
        <v>285</v>
      </c>
      <c r="D120" s="132" t="s">
        <v>464</v>
      </c>
      <c r="E120" s="132"/>
      <c r="F120" s="131"/>
      <c r="G120" s="133">
        <v>120</v>
      </c>
      <c r="H120" s="133">
        <v>135</v>
      </c>
      <c r="I120" s="133">
        <v>45</v>
      </c>
      <c r="J120" s="133">
        <v>45</v>
      </c>
      <c r="K120" s="133">
        <v>120</v>
      </c>
      <c r="L120" s="133">
        <v>60</v>
      </c>
      <c r="M120" s="134">
        <v>75.78947368421052</v>
      </c>
      <c r="N120" s="134">
        <v>127.89473684210526</v>
      </c>
      <c r="O120" s="134">
        <v>47.368421052631575</v>
      </c>
      <c r="P120" s="135">
        <f t="shared" si="16"/>
        <v>1863.2289473684211</v>
      </c>
      <c r="Q120" s="135">
        <f t="shared" si="17"/>
        <v>1406.4236842105261</v>
      </c>
      <c r="R120" s="135">
        <f t="shared" si="18"/>
        <v>154.67368421052632</v>
      </c>
      <c r="S120" s="136">
        <f t="shared" si="19"/>
        <v>3424.3263157894735</v>
      </c>
      <c r="T120" s="137"/>
      <c r="U120" s="138">
        <f t="shared" si="20"/>
        <v>1507.35</v>
      </c>
      <c r="V120" s="138">
        <f t="shared" si="21"/>
        <v>871.65</v>
      </c>
      <c r="W120" s="138">
        <f t="shared" si="22"/>
        <v>1045.3263157894737</v>
      </c>
      <c r="Y120" s="139">
        <f t="shared" si="23"/>
        <v>1205.8799999999999</v>
      </c>
      <c r="Z120" s="139">
        <f t="shared" si="23"/>
        <v>697.32</v>
      </c>
      <c r="AA120" s="139">
        <f t="shared" si="23"/>
        <v>836.26105263157899</v>
      </c>
      <c r="AC120">
        <v>1507.35</v>
      </c>
      <c r="AD120" s="139">
        <f t="shared" si="33"/>
        <v>0</v>
      </c>
      <c r="AJ120">
        <v>1507.35</v>
      </c>
      <c r="AK120" s="139">
        <f t="shared" si="24"/>
        <v>0</v>
      </c>
    </row>
    <row r="121" spans="1:37" x14ac:dyDescent="0.25">
      <c r="A121" s="131">
        <v>3302204</v>
      </c>
      <c r="B121" s="131">
        <v>2204</v>
      </c>
      <c r="C121" s="131" t="s">
        <v>286</v>
      </c>
      <c r="D121" s="132" t="s">
        <v>464</v>
      </c>
      <c r="E121" s="132"/>
      <c r="F121" s="131"/>
      <c r="G121" s="133">
        <v>150</v>
      </c>
      <c r="H121" s="133">
        <v>15</v>
      </c>
      <c r="I121" s="133">
        <v>30</v>
      </c>
      <c r="J121" s="133">
        <v>75</v>
      </c>
      <c r="K121" s="133">
        <v>15</v>
      </c>
      <c r="L121" s="133">
        <v>0</v>
      </c>
      <c r="M121" s="134">
        <v>108.94736842105263</v>
      </c>
      <c r="N121" s="134">
        <v>14.210526315789473</v>
      </c>
      <c r="O121" s="134">
        <v>14.210526315789473</v>
      </c>
      <c r="P121" s="135">
        <f t="shared" si="16"/>
        <v>2581.7447368421053</v>
      </c>
      <c r="Q121" s="135">
        <f t="shared" si="17"/>
        <v>162.55263157894734</v>
      </c>
      <c r="R121" s="135">
        <f t="shared" si="18"/>
        <v>44.84210526315789</v>
      </c>
      <c r="S121" s="136">
        <f t="shared" si="19"/>
        <v>2789.1394736842108</v>
      </c>
      <c r="T121" s="137"/>
      <c r="U121" s="138">
        <f t="shared" si="20"/>
        <v>1277.25</v>
      </c>
      <c r="V121" s="138">
        <f t="shared" si="21"/>
        <v>651.29999999999995</v>
      </c>
      <c r="W121" s="138">
        <f t="shared" si="22"/>
        <v>860.58947368421059</v>
      </c>
      <c r="Y121" s="139">
        <f t="shared" si="23"/>
        <v>1021.8000000000001</v>
      </c>
      <c r="Z121" s="139">
        <f t="shared" si="23"/>
        <v>521.04</v>
      </c>
      <c r="AA121" s="139">
        <f t="shared" si="23"/>
        <v>688.47157894736847</v>
      </c>
      <c r="AC121">
        <v>1277.25</v>
      </c>
      <c r="AD121" s="139">
        <f t="shared" si="33"/>
        <v>0</v>
      </c>
      <c r="AJ121">
        <v>1277.25</v>
      </c>
      <c r="AK121" s="139">
        <f t="shared" si="24"/>
        <v>0</v>
      </c>
    </row>
    <row r="122" spans="1:37" x14ac:dyDescent="0.25">
      <c r="A122" s="131">
        <v>3302211</v>
      </c>
      <c r="B122" s="131">
        <v>2211</v>
      </c>
      <c r="C122" s="131" t="s">
        <v>795</v>
      </c>
      <c r="D122" s="132" t="s">
        <v>464</v>
      </c>
      <c r="E122" s="132"/>
      <c r="F122" s="131"/>
      <c r="G122" s="133">
        <v>30</v>
      </c>
      <c r="H122" s="133">
        <v>435</v>
      </c>
      <c r="I122" s="133">
        <v>75</v>
      </c>
      <c r="J122" s="133">
        <v>0</v>
      </c>
      <c r="K122" s="133">
        <v>270</v>
      </c>
      <c r="L122" s="133">
        <v>90</v>
      </c>
      <c r="M122" s="134">
        <v>18.94736842105263</v>
      </c>
      <c r="N122" s="134">
        <v>341.0526315789474</v>
      </c>
      <c r="O122" s="134">
        <v>71.05263157894737</v>
      </c>
      <c r="P122" s="135">
        <f t="shared" si="16"/>
        <v>376.59473684210525</v>
      </c>
      <c r="Q122" s="135">
        <f t="shared" si="17"/>
        <v>3844.7131578947365</v>
      </c>
      <c r="R122" s="135">
        <f t="shared" si="18"/>
        <v>239.8105263157895</v>
      </c>
      <c r="S122" s="136">
        <f t="shared" si="19"/>
        <v>4461.1184210526317</v>
      </c>
      <c r="T122" s="137"/>
      <c r="U122" s="138">
        <f t="shared" si="20"/>
        <v>1955.85</v>
      </c>
      <c r="V122" s="138">
        <f t="shared" si="21"/>
        <v>1111.5</v>
      </c>
      <c r="W122" s="138">
        <f t="shared" si="22"/>
        <v>1393.7684210526318</v>
      </c>
      <c r="Y122" s="139">
        <f t="shared" si="23"/>
        <v>1564.68</v>
      </c>
      <c r="Z122" s="139">
        <f t="shared" si="23"/>
        <v>889.2</v>
      </c>
      <c r="AA122" s="139">
        <f t="shared" si="23"/>
        <v>1115.0147368421055</v>
      </c>
      <c r="AC122">
        <v>1955.85</v>
      </c>
      <c r="AD122" s="139">
        <f t="shared" si="33"/>
        <v>0</v>
      </c>
      <c r="AJ122">
        <v>1955.85</v>
      </c>
      <c r="AK122" s="139">
        <f t="shared" si="24"/>
        <v>0</v>
      </c>
    </row>
    <row r="123" spans="1:37" x14ac:dyDescent="0.25">
      <c r="A123" s="131">
        <v>3302214</v>
      </c>
      <c r="B123" s="131">
        <v>2214</v>
      </c>
      <c r="C123" s="140" t="s">
        <v>939</v>
      </c>
      <c r="D123" s="132" t="s">
        <v>464</v>
      </c>
      <c r="E123" s="132"/>
      <c r="F123" s="131"/>
      <c r="G123" s="133">
        <v>225</v>
      </c>
      <c r="H123" s="133">
        <v>30</v>
      </c>
      <c r="I123" s="133">
        <v>60</v>
      </c>
      <c r="J123" s="133">
        <v>135</v>
      </c>
      <c r="K123" s="133">
        <v>45</v>
      </c>
      <c r="L123" s="133">
        <v>15</v>
      </c>
      <c r="M123" s="134">
        <v>165.78947368421052</v>
      </c>
      <c r="N123" s="134">
        <v>28.421052631578945</v>
      </c>
      <c r="O123" s="134">
        <v>42.631578947368425</v>
      </c>
      <c r="P123" s="135">
        <f t="shared" si="16"/>
        <v>4068.378947368421</v>
      </c>
      <c r="Q123" s="135">
        <f t="shared" si="17"/>
        <v>381.65526315789475</v>
      </c>
      <c r="R123" s="135">
        <f t="shared" si="18"/>
        <v>118.92631578947369</v>
      </c>
      <c r="S123" s="136">
        <f t="shared" si="19"/>
        <v>4568.9605263157891</v>
      </c>
      <c r="T123" s="137"/>
      <c r="U123" s="138">
        <f t="shared" si="20"/>
        <v>1959.75</v>
      </c>
      <c r="V123" s="138">
        <f t="shared" si="21"/>
        <v>1255.7999999999997</v>
      </c>
      <c r="W123" s="138">
        <f t="shared" si="22"/>
        <v>1353.4105263157892</v>
      </c>
      <c r="Y123" s="139">
        <f t="shared" si="23"/>
        <v>1567.8000000000002</v>
      </c>
      <c r="Z123" s="139">
        <f t="shared" si="23"/>
        <v>1004.6399999999999</v>
      </c>
      <c r="AA123" s="139">
        <f t="shared" si="23"/>
        <v>1082.7284210526313</v>
      </c>
      <c r="AC123">
        <v>1959.75</v>
      </c>
      <c r="AD123" s="139">
        <f t="shared" si="33"/>
        <v>0</v>
      </c>
      <c r="AJ123">
        <v>1959.75</v>
      </c>
      <c r="AK123" s="139">
        <f t="shared" si="24"/>
        <v>0</v>
      </c>
    </row>
    <row r="124" spans="1:37" x14ac:dyDescent="0.25">
      <c r="A124" s="131">
        <v>3302227</v>
      </c>
      <c r="B124" s="131">
        <v>2227</v>
      </c>
      <c r="C124" s="131" t="s">
        <v>291</v>
      </c>
      <c r="D124" s="132" t="s">
        <v>425</v>
      </c>
      <c r="E124" s="132"/>
      <c r="F124" s="131"/>
      <c r="G124" s="133">
        <v>195</v>
      </c>
      <c r="H124" s="133">
        <v>315</v>
      </c>
      <c r="I124" s="133">
        <v>105</v>
      </c>
      <c r="J124" s="133">
        <v>75</v>
      </c>
      <c r="K124" s="133">
        <v>120</v>
      </c>
      <c r="L124" s="133">
        <v>60</v>
      </c>
      <c r="M124" s="134">
        <v>156.31578947368422</v>
      </c>
      <c r="N124" s="134">
        <v>227.36842105263156</v>
      </c>
      <c r="O124" s="134">
        <v>85.26315789473685</v>
      </c>
      <c r="P124" s="135">
        <f t="shared" si="16"/>
        <v>3285.3315789473691</v>
      </c>
      <c r="Q124" s="135">
        <f t="shared" si="17"/>
        <v>2431.1921052631578</v>
      </c>
      <c r="R124" s="135">
        <f t="shared" si="18"/>
        <v>253.45263157894738</v>
      </c>
      <c r="S124" s="136">
        <f t="shared" si="19"/>
        <v>5969.976315789474</v>
      </c>
      <c r="T124" s="137"/>
      <c r="U124" s="138">
        <f t="shared" si="20"/>
        <v>2843.1</v>
      </c>
      <c r="V124" s="138">
        <f t="shared" si="21"/>
        <v>1109.5500000000002</v>
      </c>
      <c r="W124" s="138">
        <f t="shared" si="22"/>
        <v>2017.3263157894737</v>
      </c>
      <c r="Y124" s="139">
        <f t="shared" si="23"/>
        <v>2274.48</v>
      </c>
      <c r="Z124" s="139">
        <f t="shared" si="23"/>
        <v>887.64000000000021</v>
      </c>
      <c r="AA124" s="139">
        <f t="shared" si="23"/>
        <v>1613.861052631579</v>
      </c>
      <c r="AC124" t="s">
        <v>703</v>
      </c>
      <c r="AJ124">
        <v>2843.1</v>
      </c>
      <c r="AK124" s="139">
        <f t="shared" si="24"/>
        <v>0</v>
      </c>
    </row>
    <row r="125" spans="1:37" x14ac:dyDescent="0.25">
      <c r="A125" s="131">
        <v>3302231</v>
      </c>
      <c r="B125" s="131">
        <v>2231</v>
      </c>
      <c r="C125" s="131" t="s">
        <v>292</v>
      </c>
      <c r="D125" s="132" t="s">
        <v>425</v>
      </c>
      <c r="E125" s="132"/>
      <c r="F125" s="131"/>
      <c r="G125" s="133">
        <v>15</v>
      </c>
      <c r="H125" s="133">
        <v>15</v>
      </c>
      <c r="I125" s="133">
        <v>330</v>
      </c>
      <c r="J125" s="133">
        <v>0</v>
      </c>
      <c r="K125" s="133">
        <v>0</v>
      </c>
      <c r="L125" s="133">
        <v>195</v>
      </c>
      <c r="M125" s="134">
        <v>9.473684210526315</v>
      </c>
      <c r="N125" s="134">
        <v>4.7368421052631575</v>
      </c>
      <c r="O125" s="134">
        <v>260.52631578947364</v>
      </c>
      <c r="P125" s="135">
        <f t="shared" si="16"/>
        <v>188.29736842105262</v>
      </c>
      <c r="Q125" s="135">
        <f t="shared" si="17"/>
        <v>73.034210526315789</v>
      </c>
      <c r="R125" s="135">
        <f t="shared" si="18"/>
        <v>796.10526315789468</v>
      </c>
      <c r="S125" s="136">
        <f t="shared" si="19"/>
        <v>1057.4368421052632</v>
      </c>
      <c r="T125" s="137"/>
      <c r="U125" s="138">
        <f t="shared" si="20"/>
        <v>518.70000000000005</v>
      </c>
      <c r="V125" s="138">
        <f t="shared" si="21"/>
        <v>202.79999999999998</v>
      </c>
      <c r="W125" s="138">
        <f t="shared" si="22"/>
        <v>335.93684210526311</v>
      </c>
      <c r="Y125" s="139">
        <f t="shared" si="23"/>
        <v>414.96000000000004</v>
      </c>
      <c r="Z125" s="139">
        <f t="shared" si="23"/>
        <v>162.24</v>
      </c>
      <c r="AA125" s="139">
        <f t="shared" si="23"/>
        <v>268.7494736842105</v>
      </c>
      <c r="AC125" t="s">
        <v>705</v>
      </c>
      <c r="AJ125">
        <v>518.70000000000005</v>
      </c>
      <c r="AK125" s="139">
        <f t="shared" si="24"/>
        <v>0</v>
      </c>
    </row>
    <row r="126" spans="1:37" x14ac:dyDescent="0.25">
      <c r="A126" s="131">
        <v>3302238</v>
      </c>
      <c r="B126" s="131">
        <v>2223</v>
      </c>
      <c r="C126" s="131" t="s">
        <v>796</v>
      </c>
      <c r="D126" s="132" t="s">
        <v>425</v>
      </c>
      <c r="E126" s="132"/>
      <c r="F126" s="131"/>
      <c r="G126" s="133">
        <v>105</v>
      </c>
      <c r="H126" s="133">
        <v>75</v>
      </c>
      <c r="I126" s="133">
        <v>120</v>
      </c>
      <c r="J126" s="133">
        <v>90</v>
      </c>
      <c r="K126" s="133">
        <v>30</v>
      </c>
      <c r="L126" s="133">
        <v>15</v>
      </c>
      <c r="M126" s="134">
        <v>90</v>
      </c>
      <c r="N126" s="134">
        <v>52.10526315789474</v>
      </c>
      <c r="O126" s="134">
        <v>80.526315789473685</v>
      </c>
      <c r="P126" s="135">
        <f t="shared" si="16"/>
        <v>2205.1499999999996</v>
      </c>
      <c r="Q126" s="135">
        <f t="shared" si="17"/>
        <v>577.17631578947373</v>
      </c>
      <c r="R126" s="135">
        <f t="shared" si="18"/>
        <v>217.70526315789476</v>
      </c>
      <c r="S126" s="136">
        <f t="shared" si="19"/>
        <v>3000.031578947368</v>
      </c>
      <c r="T126" s="137"/>
      <c r="U126" s="138">
        <f t="shared" si="20"/>
        <v>1240.2</v>
      </c>
      <c r="V126" s="138">
        <f t="shared" si="21"/>
        <v>842.4</v>
      </c>
      <c r="W126" s="138">
        <f t="shared" si="22"/>
        <v>917.43157894736839</v>
      </c>
      <c r="Y126" s="139">
        <f t="shared" si="23"/>
        <v>992.16000000000008</v>
      </c>
      <c r="Z126" s="139">
        <f t="shared" si="23"/>
        <v>673.92000000000007</v>
      </c>
      <c r="AA126" s="139">
        <f t="shared" si="23"/>
        <v>733.94526315789471</v>
      </c>
      <c r="AC126" t="s">
        <v>463</v>
      </c>
      <c r="AJ126">
        <v>0</v>
      </c>
      <c r="AK126" s="139">
        <f t="shared" si="24"/>
        <v>1240.2</v>
      </c>
    </row>
    <row r="127" spans="1:37" x14ac:dyDescent="0.25">
      <c r="A127" s="131">
        <v>3302239</v>
      </c>
      <c r="B127" s="131">
        <v>2239</v>
      </c>
      <c r="C127" s="131" t="s">
        <v>294</v>
      </c>
      <c r="D127" s="132" t="s">
        <v>425</v>
      </c>
      <c r="E127" s="132"/>
      <c r="F127" s="131"/>
      <c r="G127" s="133">
        <v>270</v>
      </c>
      <c r="H127" s="133">
        <v>45</v>
      </c>
      <c r="I127" s="133">
        <v>30</v>
      </c>
      <c r="J127" s="133">
        <v>255</v>
      </c>
      <c r="K127" s="133">
        <v>75</v>
      </c>
      <c r="L127" s="133">
        <v>75</v>
      </c>
      <c r="M127" s="134">
        <v>246.31578947368422</v>
      </c>
      <c r="N127" s="134">
        <v>52.10526315789474</v>
      </c>
      <c r="O127" s="134">
        <v>42.631578947368425</v>
      </c>
      <c r="P127" s="135">
        <f t="shared" si="16"/>
        <v>5966.281578947368</v>
      </c>
      <c r="Q127" s="135">
        <f t="shared" si="17"/>
        <v>633.72631578947369</v>
      </c>
      <c r="R127" s="135">
        <f t="shared" si="18"/>
        <v>150.12631578947369</v>
      </c>
      <c r="S127" s="136">
        <f t="shared" si="19"/>
        <v>6750.1342105263157</v>
      </c>
      <c r="T127" s="137"/>
      <c r="U127" s="138">
        <f t="shared" si="20"/>
        <v>2341.9499999999998</v>
      </c>
      <c r="V127" s="138">
        <f t="shared" si="21"/>
        <v>2382.8999999999996</v>
      </c>
      <c r="W127" s="138">
        <f t="shared" si="22"/>
        <v>2025.2842105263157</v>
      </c>
      <c r="Y127" s="139">
        <f t="shared" si="23"/>
        <v>1873.56</v>
      </c>
      <c r="Z127" s="139">
        <f t="shared" si="23"/>
        <v>1906.3199999999997</v>
      </c>
      <c r="AA127" s="139">
        <f t="shared" si="23"/>
        <v>1620.2273684210527</v>
      </c>
      <c r="AC127" t="s">
        <v>444</v>
      </c>
      <c r="AJ127">
        <v>2341.9499999999998</v>
      </c>
      <c r="AK127" s="139">
        <f t="shared" si="24"/>
        <v>0</v>
      </c>
    </row>
    <row r="128" spans="1:37" x14ac:dyDescent="0.25">
      <c r="A128" s="131">
        <v>3302245</v>
      </c>
      <c r="B128" s="131">
        <v>2245</v>
      </c>
      <c r="C128" s="131" t="s">
        <v>295</v>
      </c>
      <c r="D128" s="132" t="s">
        <v>425</v>
      </c>
      <c r="E128" s="132"/>
      <c r="F128" s="131"/>
      <c r="G128" s="133">
        <v>345</v>
      </c>
      <c r="H128" s="133">
        <v>0</v>
      </c>
      <c r="I128" s="133">
        <v>15</v>
      </c>
      <c r="J128" s="133">
        <v>150</v>
      </c>
      <c r="K128" s="133">
        <v>15</v>
      </c>
      <c r="L128" s="133">
        <v>15</v>
      </c>
      <c r="M128" s="134">
        <v>265.26315789473682</v>
      </c>
      <c r="N128" s="134">
        <v>4.7368421052631575</v>
      </c>
      <c r="O128" s="134">
        <v>14.210526315789473</v>
      </c>
      <c r="P128" s="135">
        <f t="shared" si="16"/>
        <v>5867.0763157894735</v>
      </c>
      <c r="Q128" s="135">
        <f t="shared" si="17"/>
        <v>73.034210526315789</v>
      </c>
      <c r="R128" s="135">
        <f t="shared" si="18"/>
        <v>44.84210526315789</v>
      </c>
      <c r="S128" s="136">
        <f t="shared" si="19"/>
        <v>5984.9526315789471</v>
      </c>
      <c r="T128" s="137"/>
      <c r="U128" s="138">
        <f t="shared" si="20"/>
        <v>2751.45</v>
      </c>
      <c r="V128" s="138">
        <f t="shared" si="21"/>
        <v>1261.6499999999999</v>
      </c>
      <c r="W128" s="138">
        <f t="shared" si="22"/>
        <v>1971.852631578947</v>
      </c>
      <c r="Y128" s="139">
        <f t="shared" si="23"/>
        <v>2201.16</v>
      </c>
      <c r="Z128" s="139">
        <f t="shared" si="23"/>
        <v>1009.3199999999999</v>
      </c>
      <c r="AA128" s="139">
        <f t="shared" si="23"/>
        <v>1577.4821052631578</v>
      </c>
      <c r="AC128" t="s">
        <v>683</v>
      </c>
      <c r="AJ128">
        <v>2751.45</v>
      </c>
      <c r="AK128" s="139">
        <f t="shared" si="24"/>
        <v>0</v>
      </c>
    </row>
    <row r="129" spans="1:37" x14ac:dyDescent="0.25">
      <c r="A129" s="131">
        <v>3302251</v>
      </c>
      <c r="B129" s="131">
        <v>2251</v>
      </c>
      <c r="C129" s="131" t="s">
        <v>296</v>
      </c>
      <c r="D129" s="132" t="s">
        <v>425</v>
      </c>
      <c r="E129" s="132"/>
      <c r="F129" s="131"/>
      <c r="G129" s="133">
        <v>0</v>
      </c>
      <c r="H129" s="133">
        <v>0</v>
      </c>
      <c r="I129" s="133">
        <v>0</v>
      </c>
      <c r="J129" s="133">
        <v>0</v>
      </c>
      <c r="K129" s="133">
        <v>0</v>
      </c>
      <c r="L129" s="133">
        <v>15</v>
      </c>
      <c r="M129" s="134">
        <v>0</v>
      </c>
      <c r="N129" s="134">
        <v>0</v>
      </c>
      <c r="O129" s="134">
        <v>4.7368421052631575</v>
      </c>
      <c r="P129" s="135">
        <f t="shared" si="16"/>
        <v>0</v>
      </c>
      <c r="Q129" s="135">
        <f t="shared" si="17"/>
        <v>0</v>
      </c>
      <c r="R129" s="135">
        <f t="shared" si="18"/>
        <v>20.147368421052633</v>
      </c>
      <c r="S129" s="136">
        <f t="shared" si="19"/>
        <v>20.147368421052633</v>
      </c>
      <c r="T129" s="137"/>
      <c r="U129" s="138">
        <f t="shared" si="20"/>
        <v>0</v>
      </c>
      <c r="V129" s="138">
        <f t="shared" si="21"/>
        <v>15.6</v>
      </c>
      <c r="W129" s="138">
        <f t="shared" si="22"/>
        <v>4.5473684210526315</v>
      </c>
      <c r="Y129" s="139">
        <f t="shared" si="23"/>
        <v>0</v>
      </c>
      <c r="Z129" s="139">
        <f t="shared" si="23"/>
        <v>12.48</v>
      </c>
      <c r="AA129" s="139">
        <f t="shared" si="23"/>
        <v>3.6378947368421053</v>
      </c>
      <c r="AC129" t="s">
        <v>476</v>
      </c>
      <c r="AJ129">
        <v>0</v>
      </c>
      <c r="AK129" s="139">
        <f t="shared" si="24"/>
        <v>0</v>
      </c>
    </row>
    <row r="130" spans="1:37" x14ac:dyDescent="0.25">
      <c r="A130" s="131">
        <v>3302293</v>
      </c>
      <c r="B130" s="131">
        <v>2293</v>
      </c>
      <c r="C130" s="131" t="s">
        <v>297</v>
      </c>
      <c r="D130" s="132" t="s">
        <v>425</v>
      </c>
      <c r="E130" s="132"/>
      <c r="F130" s="131"/>
      <c r="G130" s="133">
        <v>30</v>
      </c>
      <c r="H130" s="133">
        <v>120</v>
      </c>
      <c r="I130" s="133">
        <v>615</v>
      </c>
      <c r="J130" s="133">
        <v>0</v>
      </c>
      <c r="K130" s="133">
        <v>180</v>
      </c>
      <c r="L130" s="133">
        <v>690</v>
      </c>
      <c r="M130" s="134">
        <v>9.473684210526315</v>
      </c>
      <c r="N130" s="134">
        <v>151.57894736842104</v>
      </c>
      <c r="O130" s="134">
        <v>582.63157894736844</v>
      </c>
      <c r="P130" s="135">
        <f t="shared" si="16"/>
        <v>307.24736842105267</v>
      </c>
      <c r="Q130" s="135">
        <f t="shared" si="17"/>
        <v>1658.4947368421053</v>
      </c>
      <c r="R130" s="135">
        <f t="shared" si="18"/>
        <v>1916.5263157894738</v>
      </c>
      <c r="S130" s="136">
        <f t="shared" si="19"/>
        <v>3882.2684210526318</v>
      </c>
      <c r="T130" s="137"/>
      <c r="U130" s="138">
        <f t="shared" si="20"/>
        <v>1329.9</v>
      </c>
      <c r="V130" s="138">
        <f t="shared" si="21"/>
        <v>1396.1999999999998</v>
      </c>
      <c r="W130" s="138">
        <f t="shared" si="22"/>
        <v>1156.1684210526316</v>
      </c>
      <c r="Y130" s="139">
        <f t="shared" si="23"/>
        <v>1063.92</v>
      </c>
      <c r="Z130" s="139">
        <f t="shared" si="23"/>
        <v>1116.9599999999998</v>
      </c>
      <c r="AA130" s="139">
        <f t="shared" si="23"/>
        <v>924.93473684210539</v>
      </c>
      <c r="AC130" t="s">
        <v>690</v>
      </c>
      <c r="AJ130">
        <v>1329.9</v>
      </c>
      <c r="AK130" s="139">
        <f t="shared" si="24"/>
        <v>0</v>
      </c>
    </row>
    <row r="131" spans="1:37" x14ac:dyDescent="0.25">
      <c r="A131" s="131">
        <v>3302299</v>
      </c>
      <c r="B131" s="131">
        <v>2299</v>
      </c>
      <c r="C131" s="131" t="s">
        <v>797</v>
      </c>
      <c r="D131" s="132" t="s">
        <v>464</v>
      </c>
      <c r="E131" s="132"/>
      <c r="F131" s="131"/>
      <c r="G131" s="133">
        <v>60</v>
      </c>
      <c r="H131" s="133">
        <v>195</v>
      </c>
      <c r="I131" s="133">
        <v>75</v>
      </c>
      <c r="J131" s="133">
        <v>0</v>
      </c>
      <c r="K131" s="133">
        <v>180</v>
      </c>
      <c r="L131" s="133">
        <v>60</v>
      </c>
      <c r="M131" s="134">
        <v>33.157894736842103</v>
      </c>
      <c r="N131" s="134">
        <v>180</v>
      </c>
      <c r="O131" s="134">
        <v>66.315789473684205</v>
      </c>
      <c r="P131" s="135">
        <f t="shared" si="16"/>
        <v>718.51578947368421</v>
      </c>
      <c r="Q131" s="135">
        <f t="shared" si="17"/>
        <v>2040.15</v>
      </c>
      <c r="R131" s="135">
        <f t="shared" si="18"/>
        <v>204.06315789473683</v>
      </c>
      <c r="S131" s="136">
        <f t="shared" si="19"/>
        <v>2962.7289473684214</v>
      </c>
      <c r="T131" s="137"/>
      <c r="U131" s="138">
        <f t="shared" si="20"/>
        <v>1288.95</v>
      </c>
      <c r="V131" s="138">
        <f t="shared" si="21"/>
        <v>740.99999999999989</v>
      </c>
      <c r="W131" s="138">
        <f t="shared" si="22"/>
        <v>932.77894736842097</v>
      </c>
      <c r="Y131" s="139">
        <f t="shared" si="23"/>
        <v>1031.1600000000001</v>
      </c>
      <c r="Z131" s="139">
        <f t="shared" si="23"/>
        <v>592.79999999999995</v>
      </c>
      <c r="AA131" s="139">
        <f t="shared" si="23"/>
        <v>746.2231578947368</v>
      </c>
      <c r="AC131">
        <v>1288.95</v>
      </c>
      <c r="AD131" s="139">
        <f>AC131-U131</f>
        <v>0</v>
      </c>
      <c r="AJ131">
        <v>1288.95</v>
      </c>
      <c r="AK131" s="139">
        <f t="shared" si="24"/>
        <v>0</v>
      </c>
    </row>
    <row r="132" spans="1:37" x14ac:dyDescent="0.25">
      <c r="A132" s="131">
        <v>3302300</v>
      </c>
      <c r="B132" s="131">
        <v>2300</v>
      </c>
      <c r="C132" s="131" t="s">
        <v>798</v>
      </c>
      <c r="D132" s="132" t="s">
        <v>425</v>
      </c>
      <c r="E132" s="132"/>
      <c r="F132" s="131"/>
      <c r="G132" s="133">
        <v>75</v>
      </c>
      <c r="H132" s="133">
        <v>405</v>
      </c>
      <c r="I132" s="133">
        <v>540</v>
      </c>
      <c r="J132" s="133">
        <v>75</v>
      </c>
      <c r="K132" s="133">
        <v>345</v>
      </c>
      <c r="L132" s="133">
        <v>480</v>
      </c>
      <c r="M132" s="134">
        <v>71.05263157894737</v>
      </c>
      <c r="N132" s="134">
        <v>360</v>
      </c>
      <c r="O132" s="134">
        <v>492.63157894736844</v>
      </c>
      <c r="P132" s="135">
        <f t="shared" si="16"/>
        <v>1709.6052631578948</v>
      </c>
      <c r="Q132" s="135">
        <f t="shared" si="17"/>
        <v>4080.3</v>
      </c>
      <c r="R132" s="135">
        <f t="shared" si="18"/>
        <v>1533.7263157894736</v>
      </c>
      <c r="S132" s="136">
        <f t="shared" si="19"/>
        <v>7323.6315789473683</v>
      </c>
      <c r="T132" s="137"/>
      <c r="U132" s="138">
        <f t="shared" si="20"/>
        <v>2683.2</v>
      </c>
      <c r="V132" s="138">
        <f t="shared" si="21"/>
        <v>2394.6</v>
      </c>
      <c r="W132" s="138">
        <f t="shared" si="22"/>
        <v>2245.8315789473686</v>
      </c>
      <c r="Y132" s="139">
        <f t="shared" si="23"/>
        <v>2146.56</v>
      </c>
      <c r="Z132" s="139">
        <f t="shared" si="23"/>
        <v>1915.68</v>
      </c>
      <c r="AA132" s="139">
        <f t="shared" si="23"/>
        <v>1796.665263157895</v>
      </c>
      <c r="AC132" t="s">
        <v>436</v>
      </c>
      <c r="AJ132">
        <v>2683.2</v>
      </c>
      <c r="AK132" s="139">
        <f t="shared" si="24"/>
        <v>0</v>
      </c>
    </row>
    <row r="133" spans="1:37" x14ac:dyDescent="0.25">
      <c r="A133" s="131">
        <v>3302308</v>
      </c>
      <c r="B133" s="131">
        <v>2308</v>
      </c>
      <c r="C133" s="131" t="s">
        <v>300</v>
      </c>
      <c r="D133" s="132" t="s">
        <v>425</v>
      </c>
      <c r="E133" s="132"/>
      <c r="F133" s="131"/>
      <c r="G133" s="133">
        <v>45</v>
      </c>
      <c r="H133" s="133">
        <v>480</v>
      </c>
      <c r="I133" s="133">
        <v>90</v>
      </c>
      <c r="J133" s="133">
        <v>0</v>
      </c>
      <c r="K133" s="133">
        <v>255</v>
      </c>
      <c r="L133" s="133">
        <v>30</v>
      </c>
      <c r="M133" s="134">
        <v>18.94736842105263</v>
      </c>
      <c r="N133" s="134">
        <v>374.21052631578948</v>
      </c>
      <c r="O133" s="134">
        <v>75.78947368421052</v>
      </c>
      <c r="P133" s="135">
        <f t="shared" si="16"/>
        <v>495.54473684210524</v>
      </c>
      <c r="Q133" s="135">
        <f t="shared" si="17"/>
        <v>4073.2026315789471</v>
      </c>
      <c r="R133" s="135">
        <f t="shared" si="18"/>
        <v>197.55789473684212</v>
      </c>
      <c r="S133" s="136">
        <f t="shared" si="19"/>
        <v>4766.3052631578948</v>
      </c>
      <c r="T133" s="137"/>
      <c r="U133" s="138">
        <f t="shared" si="20"/>
        <v>2260.0499999999997</v>
      </c>
      <c r="V133" s="138">
        <f t="shared" si="21"/>
        <v>992.55</v>
      </c>
      <c r="W133" s="138">
        <f t="shared" si="22"/>
        <v>1513.7052631578945</v>
      </c>
      <c r="Y133" s="139">
        <f t="shared" si="23"/>
        <v>1808.04</v>
      </c>
      <c r="Z133" s="139">
        <f t="shared" si="23"/>
        <v>794.04</v>
      </c>
      <c r="AA133" s="139">
        <f t="shared" si="23"/>
        <v>1210.9642105263156</v>
      </c>
      <c r="AC133" t="s">
        <v>682</v>
      </c>
      <c r="AJ133">
        <v>2260.0499999999997</v>
      </c>
      <c r="AK133" s="139">
        <f t="shared" si="24"/>
        <v>0</v>
      </c>
    </row>
    <row r="134" spans="1:37" x14ac:dyDescent="0.25">
      <c r="A134" s="131">
        <v>3302309</v>
      </c>
      <c r="B134" s="131">
        <v>2309</v>
      </c>
      <c r="C134" s="131" t="s">
        <v>301</v>
      </c>
      <c r="D134" s="132" t="s">
        <v>464</v>
      </c>
      <c r="E134" s="132"/>
      <c r="F134" s="131"/>
      <c r="G134" s="133">
        <v>0</v>
      </c>
      <c r="H134" s="133">
        <v>300</v>
      </c>
      <c r="I134" s="133">
        <v>255</v>
      </c>
      <c r="J134" s="133">
        <v>15</v>
      </c>
      <c r="K134" s="133">
        <v>210</v>
      </c>
      <c r="L134" s="133">
        <v>285</v>
      </c>
      <c r="M134" s="134">
        <v>4.7368421052631575</v>
      </c>
      <c r="N134" s="134">
        <v>255.78947368421052</v>
      </c>
      <c r="O134" s="134">
        <v>246.31578947368422</v>
      </c>
      <c r="P134" s="135">
        <f t="shared" si="16"/>
        <v>153.62368421052633</v>
      </c>
      <c r="Q134" s="135">
        <f t="shared" si="17"/>
        <v>2812.8473684210521</v>
      </c>
      <c r="R134" s="135">
        <f t="shared" si="18"/>
        <v>798.06315789473706</v>
      </c>
      <c r="S134" s="136">
        <f t="shared" si="19"/>
        <v>3764.5342105263153</v>
      </c>
      <c r="T134" s="137"/>
      <c r="U134" s="138">
        <f t="shared" si="20"/>
        <v>1396.2</v>
      </c>
      <c r="V134" s="138">
        <f t="shared" si="21"/>
        <v>1207.05</v>
      </c>
      <c r="W134" s="138">
        <f t="shared" si="22"/>
        <v>1161.2842105263157</v>
      </c>
      <c r="Y134" s="139">
        <f t="shared" si="23"/>
        <v>1116.96</v>
      </c>
      <c r="Z134" s="139">
        <f t="shared" si="23"/>
        <v>965.64</v>
      </c>
      <c r="AA134" s="139">
        <f t="shared" si="23"/>
        <v>929.02736842105264</v>
      </c>
      <c r="AC134">
        <v>1396.2</v>
      </c>
      <c r="AD134" s="139">
        <f>AC134-U134</f>
        <v>0</v>
      </c>
      <c r="AJ134">
        <v>1396.2</v>
      </c>
      <c r="AK134" s="139">
        <f t="shared" si="24"/>
        <v>0</v>
      </c>
    </row>
    <row r="135" spans="1:37" x14ac:dyDescent="0.25">
      <c r="A135" s="131">
        <v>3302317</v>
      </c>
      <c r="B135" s="131">
        <v>2317</v>
      </c>
      <c r="C135" s="131" t="s">
        <v>302</v>
      </c>
      <c r="D135" s="132" t="s">
        <v>425</v>
      </c>
      <c r="E135" s="132"/>
      <c r="F135" s="131"/>
      <c r="G135" s="133">
        <v>120</v>
      </c>
      <c r="H135" s="133">
        <v>165</v>
      </c>
      <c r="I135" s="133">
        <v>330</v>
      </c>
      <c r="J135" s="133">
        <v>165</v>
      </c>
      <c r="K135" s="133">
        <v>120</v>
      </c>
      <c r="L135" s="133">
        <v>315</v>
      </c>
      <c r="M135" s="134">
        <v>123.15789473684211</v>
      </c>
      <c r="N135" s="134">
        <v>142.10526315789474</v>
      </c>
      <c r="O135" s="134">
        <v>307.89473684210526</v>
      </c>
      <c r="P135" s="135">
        <f t="shared" si="16"/>
        <v>3161.5657894736842</v>
      </c>
      <c r="Q135" s="135">
        <f t="shared" si="17"/>
        <v>1568.9763157894736</v>
      </c>
      <c r="R135" s="135">
        <f t="shared" si="18"/>
        <v>966.378947368421</v>
      </c>
      <c r="S135" s="136">
        <f t="shared" si="19"/>
        <v>5696.9210526315783</v>
      </c>
      <c r="T135" s="137"/>
      <c r="U135" s="138">
        <f t="shared" si="20"/>
        <v>1916.8500000000001</v>
      </c>
      <c r="V135" s="138">
        <f t="shared" si="21"/>
        <v>2088.4499999999998</v>
      </c>
      <c r="W135" s="138">
        <f t="shared" si="22"/>
        <v>1691.6210526315788</v>
      </c>
      <c r="Y135" s="139">
        <f t="shared" si="23"/>
        <v>1533.4800000000002</v>
      </c>
      <c r="Z135" s="139">
        <f t="shared" si="23"/>
        <v>1670.76</v>
      </c>
      <c r="AA135" s="139">
        <f t="shared" si="23"/>
        <v>1353.2968421052631</v>
      </c>
      <c r="AC135" t="s">
        <v>695</v>
      </c>
      <c r="AJ135">
        <v>1916.8500000000001</v>
      </c>
      <c r="AK135" s="139">
        <f t="shared" si="24"/>
        <v>0</v>
      </c>
    </row>
    <row r="136" spans="1:37" x14ac:dyDescent="0.25">
      <c r="A136" s="131">
        <v>3302402</v>
      </c>
      <c r="B136" s="131">
        <v>2402</v>
      </c>
      <c r="C136" s="131" t="s">
        <v>303</v>
      </c>
      <c r="D136" s="132" t="s">
        <v>425</v>
      </c>
      <c r="E136" s="132"/>
      <c r="F136" s="131"/>
      <c r="G136" s="133">
        <v>15</v>
      </c>
      <c r="H136" s="133">
        <v>0</v>
      </c>
      <c r="I136" s="133">
        <v>60</v>
      </c>
      <c r="J136" s="133">
        <v>0</v>
      </c>
      <c r="K136" s="133">
        <v>0</v>
      </c>
      <c r="L136" s="133">
        <v>15</v>
      </c>
      <c r="M136" s="134">
        <v>9.473684210526315</v>
      </c>
      <c r="N136" s="134">
        <v>0</v>
      </c>
      <c r="O136" s="134">
        <v>47.368421052631575</v>
      </c>
      <c r="P136" s="135">
        <f t="shared" si="16"/>
        <v>188.29736842105262</v>
      </c>
      <c r="Q136" s="135">
        <f t="shared" si="17"/>
        <v>0</v>
      </c>
      <c r="R136" s="135">
        <f t="shared" si="18"/>
        <v>123.47368421052632</v>
      </c>
      <c r="S136" s="136">
        <f t="shared" si="19"/>
        <v>311.77105263157893</v>
      </c>
      <c r="T136" s="137"/>
      <c r="U136" s="138">
        <f t="shared" si="20"/>
        <v>181.35</v>
      </c>
      <c r="V136" s="138">
        <f t="shared" si="21"/>
        <v>15.6</v>
      </c>
      <c r="W136" s="138">
        <f t="shared" si="22"/>
        <v>114.82105263157895</v>
      </c>
      <c r="Y136" s="139">
        <f t="shared" si="23"/>
        <v>145.08000000000001</v>
      </c>
      <c r="Z136" s="139">
        <f t="shared" si="23"/>
        <v>12.48</v>
      </c>
      <c r="AA136" s="139">
        <f t="shared" si="23"/>
        <v>91.856842105263169</v>
      </c>
      <c r="AC136" t="s">
        <v>452</v>
      </c>
      <c r="AJ136">
        <v>181.35</v>
      </c>
      <c r="AK136" s="139">
        <f t="shared" si="24"/>
        <v>0</v>
      </c>
    </row>
    <row r="137" spans="1:37" x14ac:dyDescent="0.25">
      <c r="A137" s="131">
        <v>3302429</v>
      </c>
      <c r="B137" s="131">
        <v>2429</v>
      </c>
      <c r="C137" s="131" t="s">
        <v>304</v>
      </c>
      <c r="D137" s="132" t="s">
        <v>464</v>
      </c>
      <c r="E137" s="132"/>
      <c r="F137" s="131"/>
      <c r="G137" s="133">
        <v>15</v>
      </c>
      <c r="H137" s="133">
        <v>0</v>
      </c>
      <c r="I137" s="133">
        <v>15</v>
      </c>
      <c r="J137" s="133">
        <v>0</v>
      </c>
      <c r="K137" s="133">
        <v>0</v>
      </c>
      <c r="L137" s="133">
        <v>15</v>
      </c>
      <c r="M137" s="134">
        <v>9.473684210526315</v>
      </c>
      <c r="N137" s="134">
        <v>0</v>
      </c>
      <c r="O137" s="134">
        <v>14.210526315789473</v>
      </c>
      <c r="P137" s="135">
        <f t="shared" si="16"/>
        <v>188.29736842105262</v>
      </c>
      <c r="Q137" s="135">
        <f t="shared" si="17"/>
        <v>0</v>
      </c>
      <c r="R137" s="135">
        <f t="shared" si="18"/>
        <v>44.84210526315789</v>
      </c>
      <c r="S137" s="136">
        <f t="shared" si="19"/>
        <v>233.13947368421051</v>
      </c>
      <c r="T137" s="137"/>
      <c r="U137" s="138">
        <f t="shared" si="20"/>
        <v>134.55000000000001</v>
      </c>
      <c r="V137" s="138">
        <f t="shared" si="21"/>
        <v>15.6</v>
      </c>
      <c r="W137" s="138">
        <f t="shared" si="22"/>
        <v>82.989473684210537</v>
      </c>
      <c r="Y137" s="139">
        <f t="shared" si="23"/>
        <v>107.64000000000001</v>
      </c>
      <c r="Z137" s="139">
        <f t="shared" si="23"/>
        <v>12.48</v>
      </c>
      <c r="AA137" s="139">
        <f t="shared" si="23"/>
        <v>66.39157894736843</v>
      </c>
      <c r="AC137">
        <v>134.55000000000001</v>
      </c>
      <c r="AD137" s="139">
        <f t="shared" ref="AD137:AD139" si="34">AC137-U137</f>
        <v>0</v>
      </c>
      <c r="AJ137">
        <v>134.55000000000001</v>
      </c>
      <c r="AK137" s="139">
        <f t="shared" si="24"/>
        <v>0</v>
      </c>
    </row>
    <row r="138" spans="1:37" x14ac:dyDescent="0.25">
      <c r="A138" s="131">
        <v>3302434</v>
      </c>
      <c r="B138" s="131">
        <v>2434</v>
      </c>
      <c r="C138" s="131" t="s">
        <v>305</v>
      </c>
      <c r="D138" s="132" t="s">
        <v>464</v>
      </c>
      <c r="E138" s="132"/>
      <c r="F138" s="131"/>
      <c r="G138" s="133">
        <v>210</v>
      </c>
      <c r="H138" s="133">
        <v>90</v>
      </c>
      <c r="I138" s="133">
        <v>255</v>
      </c>
      <c r="J138" s="133">
        <v>105</v>
      </c>
      <c r="K138" s="133">
        <v>45</v>
      </c>
      <c r="L138" s="133">
        <v>270</v>
      </c>
      <c r="M138" s="134">
        <v>165.78947368421052</v>
      </c>
      <c r="N138" s="134">
        <v>71.05263157894737</v>
      </c>
      <c r="O138" s="134">
        <v>251.0526315789474</v>
      </c>
      <c r="P138" s="135">
        <f t="shared" si="16"/>
        <v>3711.5289473684206</v>
      </c>
      <c r="Q138" s="135">
        <f t="shared" si="17"/>
        <v>756.2131578947367</v>
      </c>
      <c r="R138" s="135">
        <f t="shared" si="18"/>
        <v>787.01052631578955</v>
      </c>
      <c r="S138" s="136">
        <f t="shared" si="19"/>
        <v>5254.7526315789473</v>
      </c>
      <c r="T138" s="137"/>
      <c r="U138" s="138">
        <f t="shared" si="20"/>
        <v>2269.8000000000002</v>
      </c>
      <c r="V138" s="138">
        <f t="shared" si="21"/>
        <v>1283.0999999999999</v>
      </c>
      <c r="W138" s="138">
        <f t="shared" si="22"/>
        <v>1701.8526315789472</v>
      </c>
      <c r="Y138" s="139">
        <f t="shared" si="23"/>
        <v>1815.8400000000001</v>
      </c>
      <c r="Z138" s="139">
        <f t="shared" si="23"/>
        <v>1026.48</v>
      </c>
      <c r="AA138" s="139">
        <f t="shared" si="23"/>
        <v>1361.4821052631578</v>
      </c>
      <c r="AC138">
        <v>2269.8000000000002</v>
      </c>
      <c r="AD138" s="139">
        <f t="shared" si="34"/>
        <v>0</v>
      </c>
      <c r="AJ138">
        <v>2269.8000000000002</v>
      </c>
      <c r="AK138" s="139">
        <f t="shared" si="24"/>
        <v>0</v>
      </c>
    </row>
    <row r="139" spans="1:37" x14ac:dyDescent="0.25">
      <c r="A139" s="131">
        <v>3302212</v>
      </c>
      <c r="B139" s="131">
        <v>2212</v>
      </c>
      <c r="C139" s="131" t="s">
        <v>799</v>
      </c>
      <c r="D139" s="132" t="s">
        <v>464</v>
      </c>
      <c r="E139" s="132"/>
      <c r="F139" s="131"/>
      <c r="G139" s="133">
        <v>225</v>
      </c>
      <c r="H139" s="133">
        <v>90</v>
      </c>
      <c r="I139" s="133">
        <v>0</v>
      </c>
      <c r="J139" s="133">
        <v>90</v>
      </c>
      <c r="K139" s="133">
        <v>120</v>
      </c>
      <c r="L139" s="133">
        <v>0</v>
      </c>
      <c r="M139" s="134">
        <v>156.31578947368422</v>
      </c>
      <c r="N139" s="134">
        <v>90</v>
      </c>
      <c r="O139" s="134">
        <v>4.7368421052631575</v>
      </c>
      <c r="P139" s="135">
        <f t="shared" si="16"/>
        <v>3642.1815789473685</v>
      </c>
      <c r="Q139" s="135">
        <f t="shared" si="17"/>
        <v>1104.8999999999999</v>
      </c>
      <c r="R139" s="135">
        <f t="shared" si="18"/>
        <v>4.5473684210526315</v>
      </c>
      <c r="S139" s="136">
        <f t="shared" si="19"/>
        <v>4751.628947368421</v>
      </c>
      <c r="T139" s="137"/>
      <c r="U139" s="138">
        <f t="shared" si="20"/>
        <v>2123.5500000000002</v>
      </c>
      <c r="V139" s="138">
        <f t="shared" si="21"/>
        <v>1166.0999999999999</v>
      </c>
      <c r="W139" s="138">
        <f t="shared" si="22"/>
        <v>1461.9789473684211</v>
      </c>
      <c r="Y139" s="139">
        <f t="shared" si="23"/>
        <v>1698.8400000000001</v>
      </c>
      <c r="Z139" s="139">
        <f t="shared" si="23"/>
        <v>932.88</v>
      </c>
      <c r="AA139" s="139">
        <f t="shared" si="23"/>
        <v>1169.583157894737</v>
      </c>
      <c r="AC139">
        <v>2123.5500000000002</v>
      </c>
      <c r="AD139" s="139">
        <f t="shared" si="34"/>
        <v>0</v>
      </c>
      <c r="AJ139">
        <v>2123.5500000000002</v>
      </c>
      <c r="AK139" s="139">
        <f t="shared" si="24"/>
        <v>0</v>
      </c>
    </row>
    <row r="140" spans="1:37" x14ac:dyDescent="0.25">
      <c r="A140" s="131">
        <v>3302441</v>
      </c>
      <c r="B140" s="131">
        <v>2441</v>
      </c>
      <c r="C140" s="131" t="s">
        <v>306</v>
      </c>
      <c r="D140" s="132" t="s">
        <v>425</v>
      </c>
      <c r="E140" s="132"/>
      <c r="F140" s="131"/>
      <c r="G140" s="133">
        <v>120</v>
      </c>
      <c r="H140" s="133">
        <v>180</v>
      </c>
      <c r="I140" s="133">
        <v>15</v>
      </c>
      <c r="J140" s="133">
        <v>60</v>
      </c>
      <c r="K140" s="133">
        <v>45</v>
      </c>
      <c r="L140" s="133">
        <v>0</v>
      </c>
      <c r="M140" s="134">
        <v>94.73684210526315</v>
      </c>
      <c r="N140" s="134">
        <v>123.15789473684211</v>
      </c>
      <c r="O140" s="134">
        <v>9.473684210526315</v>
      </c>
      <c r="P140" s="135">
        <f t="shared" ref="P140:P200" si="35">(G140*$C$2*$F$2)+(J140*$C$2*$F$3)+(M140*$C$2*$F$4)</f>
        <v>2120.8736842105263</v>
      </c>
      <c r="Q140" s="135">
        <f t="shared" ref="Q140:Q200" si="36">(H140*$C$3*$F$2)+(K140*$C$3*$F$3)+(N140*$C$3*$F$4)</f>
        <v>1276.8394736842104</v>
      </c>
      <c r="R140" s="135">
        <f t="shared" ref="R140:R200" si="37">(I140*$C$4*$F$2)+(L140*$C$4*$F$3)+(O140*$C$4*$F$4)</f>
        <v>24.694736842105264</v>
      </c>
      <c r="S140" s="136">
        <f t="shared" ref="S140:S200" si="38">R140+Q140+P140</f>
        <v>3422.4078947368416</v>
      </c>
      <c r="T140" s="137"/>
      <c r="U140" s="138">
        <f t="shared" ref="U140:U200" si="39">(G140*$C$2*$F$2)+(H140*$C$3*$F$2)+(I140*$C$4*$F$2)</f>
        <v>1645.7999999999997</v>
      </c>
      <c r="V140" s="138">
        <f t="shared" ref="V140:V200" si="40">(J140*$C$2*$F$3)+(K140*$C$3*$F$3)+(L140*$C$4*$F$3)</f>
        <v>645.45000000000005</v>
      </c>
      <c r="W140" s="138">
        <f t="shared" ref="W140:W200" si="41">(M140*$C$2*$F$4)+(N140*$C$3*$F$4)+(O140*$C$4*$F$4)</f>
        <v>1131.1578947368421</v>
      </c>
      <c r="Y140" s="139">
        <f t="shared" ref="Y140:AA200" si="42">U140*0.8</f>
        <v>1316.6399999999999</v>
      </c>
      <c r="Z140" s="139">
        <f t="shared" si="42"/>
        <v>516.36</v>
      </c>
      <c r="AA140" s="139">
        <f t="shared" si="42"/>
        <v>904.92631578947373</v>
      </c>
      <c r="AC140" t="s">
        <v>547</v>
      </c>
      <c r="AJ140">
        <v>1645.7999999999997</v>
      </c>
      <c r="AK140" s="139">
        <f t="shared" ref="AK140:AK200" si="43">U140-AJ140</f>
        <v>0</v>
      </c>
    </row>
    <row r="141" spans="1:37" x14ac:dyDescent="0.25">
      <c r="A141" s="141">
        <v>3302443</v>
      </c>
      <c r="B141" s="131">
        <v>2443</v>
      </c>
      <c r="C141" s="141" t="s">
        <v>307</v>
      </c>
      <c r="D141" s="132" t="s">
        <v>464</v>
      </c>
      <c r="E141" s="132"/>
      <c r="F141" s="131"/>
      <c r="G141" s="133">
        <v>30</v>
      </c>
      <c r="H141" s="133">
        <v>375</v>
      </c>
      <c r="I141" s="133">
        <v>45</v>
      </c>
      <c r="J141" s="133">
        <v>15</v>
      </c>
      <c r="K141" s="133">
        <v>315</v>
      </c>
      <c r="L141" s="133">
        <v>45</v>
      </c>
      <c r="M141" s="134">
        <v>18.94736842105263</v>
      </c>
      <c r="N141" s="134">
        <v>345.78947368421052</v>
      </c>
      <c r="O141" s="134">
        <v>37.89473684210526</v>
      </c>
      <c r="P141" s="135">
        <f t="shared" si="35"/>
        <v>495.54473684210529</v>
      </c>
      <c r="Q141" s="135">
        <f t="shared" si="36"/>
        <v>3804.6473684210523</v>
      </c>
      <c r="R141" s="135">
        <f t="shared" si="37"/>
        <v>129.97894736842107</v>
      </c>
      <c r="S141" s="136">
        <f t="shared" si="38"/>
        <v>4430.1710526315783</v>
      </c>
      <c r="T141" s="137"/>
      <c r="U141" s="138">
        <f t="shared" si="39"/>
        <v>1698.4499999999998</v>
      </c>
      <c r="V141" s="138">
        <f t="shared" si="40"/>
        <v>1353.3</v>
      </c>
      <c r="W141" s="138">
        <f t="shared" si="41"/>
        <v>1378.4210526315787</v>
      </c>
      <c r="Y141" s="139">
        <f t="shared" si="42"/>
        <v>1358.76</v>
      </c>
      <c r="Z141" s="139">
        <f t="shared" si="42"/>
        <v>1082.6400000000001</v>
      </c>
      <c r="AA141" s="139">
        <f t="shared" si="42"/>
        <v>1102.7368421052631</v>
      </c>
      <c r="AC141">
        <v>1698.4499999999998</v>
      </c>
      <c r="AD141" s="139">
        <f t="shared" ref="AD141:AD145" si="44">AC141-U141</f>
        <v>0</v>
      </c>
      <c r="AJ141">
        <v>1698.4499999999998</v>
      </c>
      <c r="AK141" s="139">
        <f t="shared" si="43"/>
        <v>0</v>
      </c>
    </row>
    <row r="142" spans="1:37" x14ac:dyDescent="0.25">
      <c r="A142" s="131">
        <v>3302447</v>
      </c>
      <c r="B142" s="131">
        <v>2447</v>
      </c>
      <c r="C142" s="131" t="s">
        <v>308</v>
      </c>
      <c r="D142" s="132" t="s">
        <v>464</v>
      </c>
      <c r="E142" s="132"/>
      <c r="F142" s="131"/>
      <c r="G142" s="133">
        <v>465</v>
      </c>
      <c r="H142" s="133">
        <v>90</v>
      </c>
      <c r="I142" s="133">
        <v>60</v>
      </c>
      <c r="J142" s="133">
        <v>270</v>
      </c>
      <c r="K142" s="133">
        <v>105</v>
      </c>
      <c r="L142" s="133">
        <v>120</v>
      </c>
      <c r="M142" s="134">
        <v>374.21052631578948</v>
      </c>
      <c r="N142" s="134">
        <v>80.526315789473685</v>
      </c>
      <c r="O142" s="134">
        <v>75.78947368421052</v>
      </c>
      <c r="P142" s="135">
        <f t="shared" si="35"/>
        <v>8567.7710526315786</v>
      </c>
      <c r="Q142" s="135">
        <f t="shared" si="36"/>
        <v>1015.3815789473683</v>
      </c>
      <c r="R142" s="135">
        <f t="shared" si="37"/>
        <v>259.95789473684209</v>
      </c>
      <c r="S142" s="136">
        <f t="shared" si="38"/>
        <v>9843.1105263157897</v>
      </c>
      <c r="T142" s="137"/>
      <c r="U142" s="138">
        <f t="shared" si="39"/>
        <v>4089.15</v>
      </c>
      <c r="V142" s="138">
        <f t="shared" si="40"/>
        <v>2661.75</v>
      </c>
      <c r="W142" s="138">
        <f t="shared" si="41"/>
        <v>3092.2105263157891</v>
      </c>
      <c r="Y142" s="139">
        <f t="shared" si="42"/>
        <v>3271.32</v>
      </c>
      <c r="Z142" s="139">
        <f t="shared" si="42"/>
        <v>2129.4</v>
      </c>
      <c r="AA142" s="139">
        <f t="shared" si="42"/>
        <v>2473.7684210526313</v>
      </c>
      <c r="AC142">
        <v>4089.15</v>
      </c>
      <c r="AD142" s="139">
        <f t="shared" si="44"/>
        <v>0</v>
      </c>
      <c r="AJ142">
        <v>4089.15</v>
      </c>
      <c r="AK142" s="139">
        <f t="shared" si="43"/>
        <v>0</v>
      </c>
    </row>
    <row r="143" spans="1:37" x14ac:dyDescent="0.25">
      <c r="A143" s="131">
        <v>3302449</v>
      </c>
      <c r="B143" s="131">
        <v>2449</v>
      </c>
      <c r="C143" s="131" t="s">
        <v>309</v>
      </c>
      <c r="D143" s="132" t="s">
        <v>464</v>
      </c>
      <c r="E143" s="132"/>
      <c r="F143" s="131"/>
      <c r="G143" s="133">
        <v>300</v>
      </c>
      <c r="H143" s="133">
        <v>90</v>
      </c>
      <c r="I143" s="133">
        <v>105</v>
      </c>
      <c r="J143" s="133">
        <v>315</v>
      </c>
      <c r="K143" s="133">
        <v>75</v>
      </c>
      <c r="L143" s="133">
        <v>90</v>
      </c>
      <c r="M143" s="134">
        <v>298.42105263157896</v>
      </c>
      <c r="N143" s="134">
        <v>80.526315789473685</v>
      </c>
      <c r="O143" s="134">
        <v>85.26315789473685</v>
      </c>
      <c r="P143" s="135">
        <f t="shared" si="35"/>
        <v>7061.3921052631586</v>
      </c>
      <c r="Q143" s="135">
        <f t="shared" si="36"/>
        <v>902.28157894736842</v>
      </c>
      <c r="R143" s="135">
        <f t="shared" si="37"/>
        <v>284.65263157894742</v>
      </c>
      <c r="S143" s="136">
        <f t="shared" si="38"/>
        <v>8248.3263157894744</v>
      </c>
      <c r="T143" s="137"/>
      <c r="U143" s="138">
        <f t="shared" si="39"/>
        <v>2827.5</v>
      </c>
      <c r="V143" s="138">
        <f t="shared" si="40"/>
        <v>2874.3</v>
      </c>
      <c r="W143" s="138">
        <f t="shared" si="41"/>
        <v>2546.5263157894733</v>
      </c>
      <c r="Y143" s="139">
        <f t="shared" si="42"/>
        <v>2262</v>
      </c>
      <c r="Z143" s="139">
        <f t="shared" si="42"/>
        <v>2299.44</v>
      </c>
      <c r="AA143" s="139">
        <f t="shared" si="42"/>
        <v>2037.2210526315787</v>
      </c>
      <c r="AC143">
        <v>2827.5</v>
      </c>
      <c r="AD143" s="139">
        <f t="shared" si="44"/>
        <v>0</v>
      </c>
      <c r="AJ143">
        <v>2827.5</v>
      </c>
      <c r="AK143" s="139">
        <f t="shared" si="43"/>
        <v>0</v>
      </c>
    </row>
    <row r="144" spans="1:37" x14ac:dyDescent="0.25">
      <c r="A144" s="131">
        <v>3302450</v>
      </c>
      <c r="B144" s="131">
        <v>2450</v>
      </c>
      <c r="C144" s="131" t="s">
        <v>310</v>
      </c>
      <c r="D144" s="132" t="s">
        <v>464</v>
      </c>
      <c r="E144" s="132"/>
      <c r="F144" s="131"/>
      <c r="G144" s="133">
        <v>45</v>
      </c>
      <c r="H144" s="133">
        <v>0</v>
      </c>
      <c r="I144" s="133">
        <v>0</v>
      </c>
      <c r="J144" s="133">
        <v>0</v>
      </c>
      <c r="K144" s="133">
        <v>15</v>
      </c>
      <c r="L144" s="133">
        <v>15</v>
      </c>
      <c r="M144" s="134">
        <v>28.421052631578945</v>
      </c>
      <c r="N144" s="134">
        <v>4.7368421052631575</v>
      </c>
      <c r="O144" s="134">
        <v>4.7368421052631575</v>
      </c>
      <c r="P144" s="135">
        <f t="shared" si="35"/>
        <v>564.89210526315787</v>
      </c>
      <c r="Q144" s="135">
        <f t="shared" si="36"/>
        <v>73.034210526315789</v>
      </c>
      <c r="R144" s="135">
        <f t="shared" si="37"/>
        <v>20.147368421052633</v>
      </c>
      <c r="S144" s="136">
        <f t="shared" si="38"/>
        <v>658.07368421052627</v>
      </c>
      <c r="T144" s="137"/>
      <c r="U144" s="138">
        <f t="shared" si="39"/>
        <v>356.84999999999997</v>
      </c>
      <c r="V144" s="138">
        <f t="shared" si="40"/>
        <v>72.149999999999991</v>
      </c>
      <c r="W144" s="138">
        <f t="shared" si="41"/>
        <v>229.07368421052627</v>
      </c>
      <c r="Y144" s="139">
        <f t="shared" si="42"/>
        <v>285.47999999999996</v>
      </c>
      <c r="Z144" s="139">
        <f t="shared" si="42"/>
        <v>57.72</v>
      </c>
      <c r="AA144" s="139">
        <f t="shared" si="42"/>
        <v>183.25894736842102</v>
      </c>
      <c r="AC144">
        <v>356.84999999999997</v>
      </c>
      <c r="AD144" s="139">
        <f t="shared" si="44"/>
        <v>0</v>
      </c>
      <c r="AJ144">
        <v>356.84999999999997</v>
      </c>
      <c r="AK144" s="139">
        <f t="shared" si="43"/>
        <v>0</v>
      </c>
    </row>
    <row r="145" spans="1:37" x14ac:dyDescent="0.25">
      <c r="A145" s="131">
        <v>3302453</v>
      </c>
      <c r="B145" s="131">
        <v>2453</v>
      </c>
      <c r="C145" s="131" t="s">
        <v>311</v>
      </c>
      <c r="D145" s="132" t="s">
        <v>464</v>
      </c>
      <c r="E145" s="132"/>
      <c r="F145" s="131"/>
      <c r="G145" s="133">
        <v>0</v>
      </c>
      <c r="H145" s="133">
        <v>105</v>
      </c>
      <c r="I145" s="133">
        <v>330</v>
      </c>
      <c r="J145" s="133">
        <v>15</v>
      </c>
      <c r="K145" s="133">
        <v>45</v>
      </c>
      <c r="L145" s="133">
        <v>150</v>
      </c>
      <c r="M145" s="134">
        <v>4.7368421052631575</v>
      </c>
      <c r="N145" s="134">
        <v>80.526315789473685</v>
      </c>
      <c r="O145" s="134">
        <v>251.0526315789474</v>
      </c>
      <c r="P145" s="135">
        <f t="shared" si="35"/>
        <v>153.62368421052633</v>
      </c>
      <c r="Q145" s="135">
        <f t="shared" si="36"/>
        <v>845.73157894736846</v>
      </c>
      <c r="R145" s="135">
        <f t="shared" si="37"/>
        <v>740.21052631578959</v>
      </c>
      <c r="S145" s="136">
        <f t="shared" si="38"/>
        <v>1739.5657894736844</v>
      </c>
      <c r="T145" s="137"/>
      <c r="U145" s="138">
        <f t="shared" si="39"/>
        <v>739.05</v>
      </c>
      <c r="V145" s="138">
        <f t="shared" si="40"/>
        <v>444.59999999999997</v>
      </c>
      <c r="W145" s="138">
        <f t="shared" si="41"/>
        <v>555.9157894736843</v>
      </c>
      <c r="Y145" s="139">
        <f t="shared" si="42"/>
        <v>591.24</v>
      </c>
      <c r="Z145" s="139">
        <f t="shared" si="42"/>
        <v>355.68</v>
      </c>
      <c r="AA145" s="139">
        <f t="shared" si="42"/>
        <v>444.73263157894746</v>
      </c>
      <c r="AC145">
        <v>739.05</v>
      </c>
      <c r="AD145" s="139">
        <f t="shared" si="44"/>
        <v>0</v>
      </c>
      <c r="AJ145">
        <v>739.05</v>
      </c>
      <c r="AK145" s="139">
        <f t="shared" si="43"/>
        <v>0</v>
      </c>
    </row>
    <row r="146" spans="1:37" x14ac:dyDescent="0.25">
      <c r="A146" s="131">
        <v>3302454</v>
      </c>
      <c r="B146" s="131">
        <v>2454</v>
      </c>
      <c r="C146" s="131" t="s">
        <v>312</v>
      </c>
      <c r="D146" s="132" t="s">
        <v>425</v>
      </c>
      <c r="E146" s="132"/>
      <c r="F146" s="131"/>
      <c r="G146" s="133">
        <v>345</v>
      </c>
      <c r="H146" s="133">
        <v>30</v>
      </c>
      <c r="I146" s="133">
        <v>165</v>
      </c>
      <c r="J146" s="133">
        <v>300</v>
      </c>
      <c r="K146" s="133">
        <v>30</v>
      </c>
      <c r="L146" s="133">
        <v>135</v>
      </c>
      <c r="M146" s="134">
        <v>307.89473684210526</v>
      </c>
      <c r="N146" s="134">
        <v>28.421052631578945</v>
      </c>
      <c r="O146" s="134">
        <v>146.84210526315789</v>
      </c>
      <c r="P146" s="135">
        <f t="shared" si="35"/>
        <v>7368.6394736842103</v>
      </c>
      <c r="Q146" s="135">
        <f t="shared" si="36"/>
        <v>325.10526315789468</v>
      </c>
      <c r="R146" s="135">
        <f t="shared" si="37"/>
        <v>452.96842105263158</v>
      </c>
      <c r="S146" s="136">
        <f t="shared" si="38"/>
        <v>8146.7131578947365</v>
      </c>
      <c r="T146" s="137"/>
      <c r="U146" s="138">
        <f t="shared" si="39"/>
        <v>3020.5499999999997</v>
      </c>
      <c r="V146" s="138">
        <f t="shared" si="40"/>
        <v>2632.5</v>
      </c>
      <c r="W146" s="138">
        <f t="shared" si="41"/>
        <v>2493.6631578947367</v>
      </c>
      <c r="Y146" s="139">
        <f t="shared" si="42"/>
        <v>2416.44</v>
      </c>
      <c r="Z146" s="139">
        <f t="shared" si="42"/>
        <v>2106</v>
      </c>
      <c r="AA146" s="139">
        <f t="shared" si="42"/>
        <v>1994.9305263157894</v>
      </c>
      <c r="AC146" t="s">
        <v>496</v>
      </c>
      <c r="AJ146">
        <v>3020.5499999999997</v>
      </c>
      <c r="AK146" s="139">
        <f t="shared" si="43"/>
        <v>0</v>
      </c>
    </row>
    <row r="147" spans="1:37" x14ac:dyDescent="0.25">
      <c r="A147" s="131">
        <v>3302455</v>
      </c>
      <c r="B147" s="131">
        <v>2455</v>
      </c>
      <c r="C147" s="131" t="s">
        <v>313</v>
      </c>
      <c r="D147" s="132" t="s">
        <v>464</v>
      </c>
      <c r="E147" s="132"/>
      <c r="F147" s="131"/>
      <c r="G147" s="133">
        <v>180</v>
      </c>
      <c r="H147" s="133">
        <v>120</v>
      </c>
      <c r="I147" s="133">
        <v>135</v>
      </c>
      <c r="J147" s="133">
        <v>30</v>
      </c>
      <c r="K147" s="133">
        <v>135</v>
      </c>
      <c r="L147" s="133">
        <v>210</v>
      </c>
      <c r="M147" s="134">
        <v>123.15789473684211</v>
      </c>
      <c r="N147" s="134">
        <v>104.21052631578948</v>
      </c>
      <c r="O147" s="134">
        <v>146.84210526315789</v>
      </c>
      <c r="P147" s="135">
        <f t="shared" si="35"/>
        <v>2566.8157894736842</v>
      </c>
      <c r="Q147" s="135">
        <f t="shared" si="36"/>
        <v>1324.0026315789473</v>
      </c>
      <c r="R147" s="135">
        <f t="shared" si="37"/>
        <v>499.7684210526316</v>
      </c>
      <c r="S147" s="136">
        <f t="shared" si="38"/>
        <v>4390.5868421052628</v>
      </c>
      <c r="T147" s="137"/>
      <c r="U147" s="138">
        <f t="shared" si="39"/>
        <v>2020.1999999999998</v>
      </c>
      <c r="V147" s="138">
        <f t="shared" si="40"/>
        <v>965.25</v>
      </c>
      <c r="W147" s="138">
        <f t="shared" si="41"/>
        <v>1405.1368421052632</v>
      </c>
      <c r="Y147" s="139">
        <f t="shared" si="42"/>
        <v>1616.1599999999999</v>
      </c>
      <c r="Z147" s="139">
        <f t="shared" si="42"/>
        <v>772.2</v>
      </c>
      <c r="AA147" s="139">
        <f t="shared" si="42"/>
        <v>1124.1094736842106</v>
      </c>
      <c r="AC147">
        <v>2020.1999999999998</v>
      </c>
      <c r="AD147" s="139">
        <f>AC147-U147</f>
        <v>0</v>
      </c>
      <c r="AJ147">
        <v>2020.1999999999998</v>
      </c>
      <c r="AK147" s="139">
        <f t="shared" si="43"/>
        <v>0</v>
      </c>
    </row>
    <row r="148" spans="1:37" x14ac:dyDescent="0.25">
      <c r="A148" s="141">
        <v>3302457</v>
      </c>
      <c r="B148" s="131">
        <v>2457</v>
      </c>
      <c r="C148" s="141" t="s">
        <v>800</v>
      </c>
      <c r="D148" s="132" t="s">
        <v>425</v>
      </c>
      <c r="E148" s="132"/>
      <c r="F148" s="131"/>
      <c r="G148" s="133">
        <v>180</v>
      </c>
      <c r="H148" s="133">
        <v>300</v>
      </c>
      <c r="I148" s="133">
        <v>135</v>
      </c>
      <c r="J148" s="133">
        <v>120</v>
      </c>
      <c r="K148" s="133">
        <v>165</v>
      </c>
      <c r="L148" s="133">
        <v>60</v>
      </c>
      <c r="M148" s="134">
        <v>156.31578947368422</v>
      </c>
      <c r="N148" s="134">
        <v>246.31578947368422</v>
      </c>
      <c r="O148" s="134">
        <v>99.473684210526301</v>
      </c>
      <c r="P148" s="135">
        <f t="shared" si="35"/>
        <v>3523.2315789473687</v>
      </c>
      <c r="Q148" s="135">
        <f t="shared" si="36"/>
        <v>2610.2289473684209</v>
      </c>
      <c r="R148" s="135">
        <f t="shared" si="37"/>
        <v>298.29473684210529</v>
      </c>
      <c r="S148" s="136">
        <f t="shared" si="38"/>
        <v>6431.7552631578947</v>
      </c>
      <c r="T148" s="137"/>
      <c r="U148" s="138">
        <f t="shared" si="39"/>
        <v>2698.7999999999997</v>
      </c>
      <c r="V148" s="138">
        <f t="shared" si="40"/>
        <v>1636.0500000000002</v>
      </c>
      <c r="W148" s="138">
        <f t="shared" si="41"/>
        <v>2096.9052631578948</v>
      </c>
      <c r="Y148" s="139">
        <f t="shared" si="42"/>
        <v>2159.04</v>
      </c>
      <c r="Z148" s="139">
        <f t="shared" si="42"/>
        <v>1308.8400000000001</v>
      </c>
      <c r="AA148" s="139">
        <f t="shared" si="42"/>
        <v>1677.524210526316</v>
      </c>
      <c r="AC148" t="s">
        <v>576</v>
      </c>
      <c r="AJ148">
        <v>2698.7999999999997</v>
      </c>
      <c r="AK148" s="139">
        <f t="shared" si="43"/>
        <v>0</v>
      </c>
    </row>
    <row r="149" spans="1:37" x14ac:dyDescent="0.25">
      <c r="A149" s="131">
        <v>3302458</v>
      </c>
      <c r="B149" s="131">
        <v>2458</v>
      </c>
      <c r="C149" s="131" t="s">
        <v>315</v>
      </c>
      <c r="D149" s="132" t="s">
        <v>464</v>
      </c>
      <c r="E149" s="132"/>
      <c r="F149" s="131"/>
      <c r="G149" s="133">
        <v>45</v>
      </c>
      <c r="H149" s="133">
        <v>45</v>
      </c>
      <c r="I149" s="133">
        <v>525</v>
      </c>
      <c r="J149" s="133">
        <v>0</v>
      </c>
      <c r="K149" s="133">
        <v>15</v>
      </c>
      <c r="L149" s="133">
        <v>615</v>
      </c>
      <c r="M149" s="134">
        <v>23.684210526315788</v>
      </c>
      <c r="N149" s="134">
        <v>28.421052631578945</v>
      </c>
      <c r="O149" s="134">
        <v>506.84210526315792</v>
      </c>
      <c r="P149" s="135">
        <f t="shared" si="35"/>
        <v>530.21842105263158</v>
      </c>
      <c r="Q149" s="135">
        <f t="shared" si="36"/>
        <v>325.10526315789468</v>
      </c>
      <c r="R149" s="135">
        <f t="shared" si="37"/>
        <v>1672.1684210526314</v>
      </c>
      <c r="S149" s="136">
        <f t="shared" si="38"/>
        <v>2527.4921052631576</v>
      </c>
      <c r="T149" s="137"/>
      <c r="U149" s="138">
        <f t="shared" si="39"/>
        <v>1072.5</v>
      </c>
      <c r="V149" s="138">
        <f t="shared" si="40"/>
        <v>696.15</v>
      </c>
      <c r="W149" s="138">
        <f t="shared" si="41"/>
        <v>758.84210526315792</v>
      </c>
      <c r="Y149" s="139">
        <f t="shared" si="42"/>
        <v>858</v>
      </c>
      <c r="Z149" s="139">
        <f t="shared" si="42"/>
        <v>556.91999999999996</v>
      </c>
      <c r="AA149" s="139">
        <f t="shared" si="42"/>
        <v>607.07368421052638</v>
      </c>
      <c r="AC149">
        <v>1072.5</v>
      </c>
      <c r="AD149" s="139">
        <f t="shared" ref="AD149:AD151" si="45">AC149-U149</f>
        <v>0</v>
      </c>
      <c r="AJ149">
        <v>1072.5</v>
      </c>
      <c r="AK149" s="139">
        <f t="shared" si="43"/>
        <v>0</v>
      </c>
    </row>
    <row r="150" spans="1:37" x14ac:dyDescent="0.25">
      <c r="A150" s="131">
        <v>3302460</v>
      </c>
      <c r="B150" s="131">
        <v>2460</v>
      </c>
      <c r="C150" s="131" t="s">
        <v>316</v>
      </c>
      <c r="D150" s="132" t="s">
        <v>464</v>
      </c>
      <c r="E150" s="132"/>
      <c r="F150" s="131"/>
      <c r="G150" s="133">
        <v>0</v>
      </c>
      <c r="H150" s="133">
        <v>0</v>
      </c>
      <c r="I150" s="133">
        <v>120</v>
      </c>
      <c r="J150" s="133">
        <v>0</v>
      </c>
      <c r="K150" s="133">
        <v>15</v>
      </c>
      <c r="L150" s="133">
        <v>105</v>
      </c>
      <c r="M150" s="134">
        <v>0</v>
      </c>
      <c r="N150" s="134">
        <v>4.7368421052631575</v>
      </c>
      <c r="O150" s="134">
        <v>104.21052631578948</v>
      </c>
      <c r="P150" s="135">
        <f t="shared" si="35"/>
        <v>0</v>
      </c>
      <c r="Q150" s="135">
        <f t="shared" si="36"/>
        <v>73.034210526315789</v>
      </c>
      <c r="R150" s="135">
        <f t="shared" si="37"/>
        <v>334.04210526315791</v>
      </c>
      <c r="S150" s="136">
        <f t="shared" si="38"/>
        <v>407.07631578947371</v>
      </c>
      <c r="T150" s="137"/>
      <c r="U150" s="138">
        <f t="shared" si="39"/>
        <v>124.8</v>
      </c>
      <c r="V150" s="138">
        <f t="shared" si="40"/>
        <v>165.75</v>
      </c>
      <c r="W150" s="138">
        <f t="shared" si="41"/>
        <v>116.5263157894737</v>
      </c>
      <c r="Y150" s="139">
        <f t="shared" si="42"/>
        <v>99.84</v>
      </c>
      <c r="Z150" s="139">
        <f t="shared" si="42"/>
        <v>132.6</v>
      </c>
      <c r="AA150" s="139">
        <f t="shared" si="42"/>
        <v>93.221052631578971</v>
      </c>
      <c r="AC150">
        <v>124.8</v>
      </c>
      <c r="AD150" s="139">
        <f t="shared" si="45"/>
        <v>0</v>
      </c>
      <c r="AJ150">
        <v>124.8</v>
      </c>
      <c r="AK150" s="139">
        <f t="shared" si="43"/>
        <v>0</v>
      </c>
    </row>
    <row r="151" spans="1:37" x14ac:dyDescent="0.25">
      <c r="A151" s="131">
        <v>3302463</v>
      </c>
      <c r="B151" s="131">
        <v>2463</v>
      </c>
      <c r="C151" s="131" t="s">
        <v>317</v>
      </c>
      <c r="D151" s="132" t="s">
        <v>464</v>
      </c>
      <c r="E151" s="132"/>
      <c r="F151" s="131"/>
      <c r="G151" s="133">
        <v>0</v>
      </c>
      <c r="H151" s="133">
        <v>0</v>
      </c>
      <c r="I151" s="133">
        <v>15</v>
      </c>
      <c r="J151" s="133">
        <v>0</v>
      </c>
      <c r="K151" s="133">
        <v>0</v>
      </c>
      <c r="L151" s="133">
        <v>15</v>
      </c>
      <c r="M151" s="134">
        <v>0</v>
      </c>
      <c r="N151" s="134">
        <v>0</v>
      </c>
      <c r="O151" s="134">
        <v>14.210526315789473</v>
      </c>
      <c r="P151" s="135">
        <f t="shared" si="35"/>
        <v>0</v>
      </c>
      <c r="Q151" s="135">
        <f t="shared" si="36"/>
        <v>0</v>
      </c>
      <c r="R151" s="135">
        <f t="shared" si="37"/>
        <v>44.84210526315789</v>
      </c>
      <c r="S151" s="136">
        <f t="shared" si="38"/>
        <v>44.84210526315789</v>
      </c>
      <c r="T151" s="137"/>
      <c r="U151" s="138">
        <f t="shared" si="39"/>
        <v>15.6</v>
      </c>
      <c r="V151" s="138">
        <f t="shared" si="40"/>
        <v>15.6</v>
      </c>
      <c r="W151" s="138">
        <f t="shared" si="41"/>
        <v>13.642105263157895</v>
      </c>
      <c r="Y151" s="139">
        <f t="shared" si="42"/>
        <v>12.48</v>
      </c>
      <c r="Z151" s="139">
        <f t="shared" si="42"/>
        <v>12.48</v>
      </c>
      <c r="AA151" s="139">
        <f t="shared" si="42"/>
        <v>10.913684210526316</v>
      </c>
      <c r="AC151">
        <v>15.6</v>
      </c>
      <c r="AD151" s="139">
        <f t="shared" si="45"/>
        <v>0</v>
      </c>
      <c r="AJ151">
        <v>15.6</v>
      </c>
      <c r="AK151" s="139">
        <f t="shared" si="43"/>
        <v>0</v>
      </c>
    </row>
    <row r="152" spans="1:37" x14ac:dyDescent="0.25">
      <c r="A152" s="131">
        <v>3302465</v>
      </c>
      <c r="B152" s="131">
        <v>2465</v>
      </c>
      <c r="C152" s="131" t="s">
        <v>318</v>
      </c>
      <c r="D152" s="132" t="s">
        <v>425</v>
      </c>
      <c r="E152" s="132"/>
      <c r="F152" s="131"/>
      <c r="G152" s="133">
        <v>0</v>
      </c>
      <c r="H152" s="133">
        <v>0</v>
      </c>
      <c r="I152" s="133">
        <v>0</v>
      </c>
      <c r="J152" s="133">
        <v>0</v>
      </c>
      <c r="K152" s="133">
        <v>15</v>
      </c>
      <c r="L152" s="133">
        <v>0</v>
      </c>
      <c r="M152" s="134">
        <v>0</v>
      </c>
      <c r="N152" s="134">
        <v>4.7368421052631575</v>
      </c>
      <c r="O152" s="134">
        <v>0</v>
      </c>
      <c r="P152" s="135">
        <f t="shared" si="35"/>
        <v>0</v>
      </c>
      <c r="Q152" s="135">
        <f t="shared" si="36"/>
        <v>73.034210526315789</v>
      </c>
      <c r="R152" s="135">
        <f t="shared" si="37"/>
        <v>0</v>
      </c>
      <c r="S152" s="136">
        <f t="shared" si="38"/>
        <v>73.034210526315789</v>
      </c>
      <c r="T152" s="137"/>
      <c r="U152" s="138">
        <f t="shared" si="39"/>
        <v>0</v>
      </c>
      <c r="V152" s="138">
        <f t="shared" si="40"/>
        <v>56.55</v>
      </c>
      <c r="W152" s="138">
        <f t="shared" si="41"/>
        <v>16.484210526315788</v>
      </c>
      <c r="Y152" s="139">
        <f t="shared" si="42"/>
        <v>0</v>
      </c>
      <c r="Z152" s="139">
        <f t="shared" si="42"/>
        <v>45.24</v>
      </c>
      <c r="AA152" s="139">
        <f t="shared" si="42"/>
        <v>13.187368421052632</v>
      </c>
      <c r="AC152" t="s">
        <v>467</v>
      </c>
      <c r="AJ152">
        <v>0</v>
      </c>
      <c r="AK152" s="139">
        <f t="shared" si="43"/>
        <v>0</v>
      </c>
    </row>
    <row r="153" spans="1:37" x14ac:dyDescent="0.25">
      <c r="A153" s="131">
        <v>3302466</v>
      </c>
      <c r="B153" s="131">
        <v>2466</v>
      </c>
      <c r="C153" s="131" t="s">
        <v>319</v>
      </c>
      <c r="D153" s="132" t="s">
        <v>425</v>
      </c>
      <c r="E153" s="132"/>
      <c r="F153" s="131"/>
      <c r="G153" s="133">
        <v>30</v>
      </c>
      <c r="H153" s="133">
        <v>225</v>
      </c>
      <c r="I153" s="133">
        <v>555</v>
      </c>
      <c r="J153" s="133">
        <v>30</v>
      </c>
      <c r="K153" s="133">
        <v>90</v>
      </c>
      <c r="L153" s="133">
        <v>480</v>
      </c>
      <c r="M153" s="134">
        <v>28.421052631578945</v>
      </c>
      <c r="N153" s="134">
        <v>175.26315789473682</v>
      </c>
      <c r="O153" s="134">
        <v>468.94736842105266</v>
      </c>
      <c r="P153" s="135">
        <f t="shared" si="35"/>
        <v>683.84210526315792</v>
      </c>
      <c r="Q153" s="135">
        <f t="shared" si="36"/>
        <v>1797.465789473684</v>
      </c>
      <c r="R153" s="135">
        <f t="shared" si="37"/>
        <v>1526.5894736842106</v>
      </c>
      <c r="S153" s="136">
        <f t="shared" si="38"/>
        <v>4007.8973684210528</v>
      </c>
      <c r="T153" s="137"/>
      <c r="U153" s="138">
        <f t="shared" si="39"/>
        <v>1663.35</v>
      </c>
      <c r="V153" s="138">
        <f t="shared" si="40"/>
        <v>1076.3999999999999</v>
      </c>
      <c r="W153" s="138">
        <f t="shared" si="41"/>
        <v>1268.1473684210525</v>
      </c>
      <c r="Y153" s="139">
        <f t="shared" si="42"/>
        <v>1330.68</v>
      </c>
      <c r="Z153" s="139">
        <f t="shared" si="42"/>
        <v>861.11999999999989</v>
      </c>
      <c r="AA153" s="139">
        <f t="shared" si="42"/>
        <v>1014.5178947368421</v>
      </c>
      <c r="AC153" t="s">
        <v>519</v>
      </c>
      <c r="AJ153">
        <v>1663.35</v>
      </c>
      <c r="AK153" s="139">
        <f t="shared" si="43"/>
        <v>0</v>
      </c>
    </row>
    <row r="154" spans="1:37" x14ac:dyDescent="0.25">
      <c r="A154" s="131">
        <v>3302471</v>
      </c>
      <c r="B154" s="131">
        <v>2471</v>
      </c>
      <c r="C154" s="131" t="s">
        <v>320</v>
      </c>
      <c r="D154" s="132" t="s">
        <v>464</v>
      </c>
      <c r="E154" s="132"/>
      <c r="F154" s="131"/>
      <c r="G154" s="133">
        <v>0</v>
      </c>
      <c r="H154" s="133">
        <v>330</v>
      </c>
      <c r="I154" s="133">
        <v>225</v>
      </c>
      <c r="J154" s="133">
        <v>0</v>
      </c>
      <c r="K154" s="133">
        <v>270</v>
      </c>
      <c r="L154" s="133">
        <v>225</v>
      </c>
      <c r="M154" s="134">
        <v>0</v>
      </c>
      <c r="N154" s="134">
        <v>293.68421052631578</v>
      </c>
      <c r="O154" s="134">
        <v>213.15789473684211</v>
      </c>
      <c r="P154" s="135">
        <f t="shared" si="35"/>
        <v>0</v>
      </c>
      <c r="Q154" s="135">
        <f t="shared" si="36"/>
        <v>3284.0210526315786</v>
      </c>
      <c r="R154" s="135">
        <f t="shared" si="37"/>
        <v>672.63157894736844</v>
      </c>
      <c r="S154" s="136">
        <f t="shared" si="38"/>
        <v>3956.652631578947</v>
      </c>
      <c r="T154" s="137"/>
      <c r="U154" s="138">
        <f t="shared" si="39"/>
        <v>1478.1</v>
      </c>
      <c r="V154" s="138">
        <f t="shared" si="40"/>
        <v>1251.9000000000001</v>
      </c>
      <c r="W154" s="138">
        <f t="shared" si="41"/>
        <v>1226.6526315789474</v>
      </c>
      <c r="Y154" s="139">
        <f t="shared" si="42"/>
        <v>1182.48</v>
      </c>
      <c r="Z154" s="139">
        <f t="shared" si="42"/>
        <v>1001.5200000000001</v>
      </c>
      <c r="AA154" s="139">
        <f t="shared" si="42"/>
        <v>981.32210526315794</v>
      </c>
      <c r="AC154">
        <v>1478.1</v>
      </c>
      <c r="AD154" s="139">
        <f>AC154-U154</f>
        <v>0</v>
      </c>
      <c r="AJ154">
        <v>1478.1</v>
      </c>
      <c r="AK154" s="139">
        <f t="shared" si="43"/>
        <v>0</v>
      </c>
    </row>
    <row r="155" spans="1:37" x14ac:dyDescent="0.25">
      <c r="A155" s="131">
        <v>3302478</v>
      </c>
      <c r="B155" s="131">
        <v>2478</v>
      </c>
      <c r="C155" s="131" t="s">
        <v>321</v>
      </c>
      <c r="D155" s="132" t="s">
        <v>425</v>
      </c>
      <c r="E155" s="132"/>
      <c r="F155" s="131"/>
      <c r="G155" s="133">
        <v>0</v>
      </c>
      <c r="H155" s="133">
        <v>0</v>
      </c>
      <c r="I155" s="133">
        <v>45</v>
      </c>
      <c r="J155" s="133">
        <v>0</v>
      </c>
      <c r="K155" s="133">
        <v>0</v>
      </c>
      <c r="L155" s="133">
        <v>15</v>
      </c>
      <c r="M155" s="134">
        <v>0</v>
      </c>
      <c r="N155" s="134">
        <v>0</v>
      </c>
      <c r="O155" s="134">
        <v>33.157894736842103</v>
      </c>
      <c r="P155" s="135">
        <f t="shared" si="35"/>
        <v>0</v>
      </c>
      <c r="Q155" s="135">
        <f t="shared" si="36"/>
        <v>0</v>
      </c>
      <c r="R155" s="135">
        <f t="shared" si="37"/>
        <v>94.231578947368433</v>
      </c>
      <c r="S155" s="136">
        <f t="shared" si="38"/>
        <v>94.231578947368433</v>
      </c>
      <c r="T155" s="137"/>
      <c r="U155" s="138">
        <f t="shared" si="39"/>
        <v>46.800000000000004</v>
      </c>
      <c r="V155" s="138">
        <f t="shared" si="40"/>
        <v>15.6</v>
      </c>
      <c r="W155" s="138">
        <f t="shared" si="41"/>
        <v>31.831578947368421</v>
      </c>
      <c r="Y155" s="139">
        <f t="shared" si="42"/>
        <v>37.440000000000005</v>
      </c>
      <c r="Z155" s="139">
        <f t="shared" si="42"/>
        <v>12.48</v>
      </c>
      <c r="AA155" s="139">
        <f t="shared" si="42"/>
        <v>25.465263157894739</v>
      </c>
      <c r="AC155" t="s">
        <v>689</v>
      </c>
      <c r="AJ155">
        <v>46.800000000000004</v>
      </c>
      <c r="AK155" s="139">
        <f t="shared" si="43"/>
        <v>0</v>
      </c>
    </row>
    <row r="156" spans="1:37" x14ac:dyDescent="0.25">
      <c r="A156" s="131">
        <v>3302479</v>
      </c>
      <c r="B156" s="131">
        <v>2479</v>
      </c>
      <c r="C156" s="131" t="s">
        <v>322</v>
      </c>
      <c r="D156" s="132" t="s">
        <v>425</v>
      </c>
      <c r="E156" s="132"/>
      <c r="F156" s="131"/>
      <c r="G156" s="133">
        <v>360</v>
      </c>
      <c r="H156" s="133">
        <v>765</v>
      </c>
      <c r="I156" s="133">
        <v>90</v>
      </c>
      <c r="J156" s="133">
        <v>225</v>
      </c>
      <c r="K156" s="133">
        <v>525</v>
      </c>
      <c r="L156" s="133">
        <v>75</v>
      </c>
      <c r="M156" s="134">
        <v>303.15789473684208</v>
      </c>
      <c r="N156" s="134">
        <v>630</v>
      </c>
      <c r="O156" s="134">
        <v>71.05263157894737</v>
      </c>
      <c r="P156" s="135">
        <f t="shared" si="35"/>
        <v>6858.1657894736836</v>
      </c>
      <c r="Q156" s="135">
        <f t="shared" si="36"/>
        <v>7055.6999999999989</v>
      </c>
      <c r="R156" s="135">
        <f t="shared" si="37"/>
        <v>239.8105263157895</v>
      </c>
      <c r="S156" s="136">
        <f t="shared" si="38"/>
        <v>14153.676315789471</v>
      </c>
      <c r="T156" s="137"/>
      <c r="U156" s="138">
        <f t="shared" si="39"/>
        <v>5832.45</v>
      </c>
      <c r="V156" s="138">
        <f t="shared" si="40"/>
        <v>3841.5</v>
      </c>
      <c r="W156" s="138">
        <f t="shared" si="41"/>
        <v>4479.7263157894731</v>
      </c>
      <c r="Y156" s="139">
        <f t="shared" si="42"/>
        <v>4665.96</v>
      </c>
      <c r="Z156" s="139">
        <f t="shared" si="42"/>
        <v>3073.2000000000003</v>
      </c>
      <c r="AA156" s="139">
        <f t="shared" si="42"/>
        <v>3583.7810526315789</v>
      </c>
      <c r="AC156" t="s">
        <v>435</v>
      </c>
      <c r="AJ156">
        <v>5832.45</v>
      </c>
      <c r="AK156" s="139">
        <f t="shared" si="43"/>
        <v>0</v>
      </c>
    </row>
    <row r="157" spans="1:37" x14ac:dyDescent="0.25">
      <c r="A157" s="131">
        <v>3302480</v>
      </c>
      <c r="B157" s="131">
        <v>2480</v>
      </c>
      <c r="C157" s="131" t="s">
        <v>323</v>
      </c>
      <c r="D157" s="132" t="s">
        <v>464</v>
      </c>
      <c r="E157" s="132"/>
      <c r="F157" s="131"/>
      <c r="G157" s="133">
        <v>315</v>
      </c>
      <c r="H157" s="133">
        <v>0</v>
      </c>
      <c r="I157" s="133">
        <v>15</v>
      </c>
      <c r="J157" s="133">
        <v>240</v>
      </c>
      <c r="K157" s="133">
        <v>0</v>
      </c>
      <c r="L157" s="133">
        <v>0</v>
      </c>
      <c r="M157" s="134">
        <v>227.36842105263156</v>
      </c>
      <c r="N157" s="134">
        <v>0</v>
      </c>
      <c r="O157" s="134">
        <v>4.7368421052631575</v>
      </c>
      <c r="P157" s="135">
        <f t="shared" si="35"/>
        <v>6065.4868421052633</v>
      </c>
      <c r="Q157" s="135">
        <f t="shared" si="36"/>
        <v>0</v>
      </c>
      <c r="R157" s="135">
        <f t="shared" si="37"/>
        <v>20.147368421052633</v>
      </c>
      <c r="S157" s="136">
        <f t="shared" si="38"/>
        <v>6085.6342105263157</v>
      </c>
      <c r="T157" s="137"/>
      <c r="U157" s="138">
        <f t="shared" si="39"/>
        <v>2513.5500000000002</v>
      </c>
      <c r="V157" s="138">
        <f t="shared" si="40"/>
        <v>1903.2</v>
      </c>
      <c r="W157" s="138">
        <f t="shared" si="41"/>
        <v>1668.8842105263154</v>
      </c>
      <c r="Y157" s="139">
        <f t="shared" si="42"/>
        <v>2010.8400000000001</v>
      </c>
      <c r="Z157" s="139">
        <f t="shared" si="42"/>
        <v>1522.5600000000002</v>
      </c>
      <c r="AA157" s="139">
        <f t="shared" si="42"/>
        <v>1335.1073684210523</v>
      </c>
      <c r="AC157">
        <v>2513.5500000000002</v>
      </c>
      <c r="AD157" s="139">
        <f t="shared" ref="AD157:AD159" si="46">AC157-U157</f>
        <v>0</v>
      </c>
      <c r="AJ157">
        <v>2513.5500000000002</v>
      </c>
      <c r="AK157" s="139">
        <f t="shared" si="43"/>
        <v>0</v>
      </c>
    </row>
    <row r="158" spans="1:37" x14ac:dyDescent="0.25">
      <c r="A158" s="131">
        <v>3302481</v>
      </c>
      <c r="B158" s="131">
        <v>2481</v>
      </c>
      <c r="C158" s="131" t="s">
        <v>324</v>
      </c>
      <c r="D158" s="132" t="s">
        <v>464</v>
      </c>
      <c r="E158" s="132"/>
      <c r="F158" s="131"/>
      <c r="G158" s="133">
        <v>0</v>
      </c>
      <c r="H158" s="133">
        <v>30</v>
      </c>
      <c r="I158" s="133">
        <v>525</v>
      </c>
      <c r="J158" s="133">
        <v>0</v>
      </c>
      <c r="K158" s="133">
        <v>30</v>
      </c>
      <c r="L158" s="133">
        <v>555</v>
      </c>
      <c r="M158" s="134">
        <v>0</v>
      </c>
      <c r="N158" s="134">
        <v>28.421052631578945</v>
      </c>
      <c r="O158" s="134">
        <v>530.52631578947364</v>
      </c>
      <c r="P158" s="135">
        <f t="shared" si="35"/>
        <v>0</v>
      </c>
      <c r="Q158" s="135">
        <f t="shared" si="36"/>
        <v>325.10526315789468</v>
      </c>
      <c r="R158" s="135">
        <f t="shared" si="37"/>
        <v>1632.5052631578947</v>
      </c>
      <c r="S158" s="136">
        <f t="shared" si="38"/>
        <v>1957.6105263157892</v>
      </c>
      <c r="T158" s="137"/>
      <c r="U158" s="138">
        <f t="shared" si="39"/>
        <v>659.1</v>
      </c>
      <c r="V158" s="138">
        <f t="shared" si="40"/>
        <v>690.3</v>
      </c>
      <c r="W158" s="138">
        <f t="shared" si="41"/>
        <v>608.21052631578948</v>
      </c>
      <c r="Y158" s="139">
        <f t="shared" si="42"/>
        <v>527.28000000000009</v>
      </c>
      <c r="Z158" s="139">
        <f t="shared" si="42"/>
        <v>552.24</v>
      </c>
      <c r="AA158" s="139">
        <f t="shared" si="42"/>
        <v>486.56842105263161</v>
      </c>
      <c r="AC158">
        <v>659.1</v>
      </c>
      <c r="AD158" s="139">
        <f t="shared" si="46"/>
        <v>0</v>
      </c>
      <c r="AJ158">
        <v>659.1</v>
      </c>
      <c r="AK158" s="139">
        <f t="shared" si="43"/>
        <v>0</v>
      </c>
    </row>
    <row r="159" spans="1:37" x14ac:dyDescent="0.25">
      <c r="A159" s="131">
        <v>3302221</v>
      </c>
      <c r="B159" s="131">
        <v>2221</v>
      </c>
      <c r="C159" s="131" t="s">
        <v>801</v>
      </c>
      <c r="D159" s="132" t="s">
        <v>464</v>
      </c>
      <c r="E159" s="132"/>
      <c r="F159" s="131"/>
      <c r="G159" s="133">
        <v>0</v>
      </c>
      <c r="H159" s="133">
        <v>0</v>
      </c>
      <c r="I159" s="133">
        <v>645</v>
      </c>
      <c r="J159" s="133">
        <v>0</v>
      </c>
      <c r="K159" s="133">
        <v>15</v>
      </c>
      <c r="L159" s="133">
        <v>405</v>
      </c>
      <c r="M159" s="134">
        <v>0</v>
      </c>
      <c r="N159" s="134">
        <v>4.7368421052631575</v>
      </c>
      <c r="O159" s="134">
        <v>549.47368421052636</v>
      </c>
      <c r="P159" s="135">
        <f t="shared" si="35"/>
        <v>0</v>
      </c>
      <c r="Q159" s="135">
        <f t="shared" si="36"/>
        <v>73.034210526315789</v>
      </c>
      <c r="R159" s="135">
        <f t="shared" si="37"/>
        <v>1619.4947368421053</v>
      </c>
      <c r="S159" s="136">
        <f t="shared" si="38"/>
        <v>1692.5289473684211</v>
      </c>
      <c r="T159" s="137"/>
      <c r="U159" s="138">
        <f t="shared" si="39"/>
        <v>670.80000000000007</v>
      </c>
      <c r="V159" s="138">
        <f t="shared" si="40"/>
        <v>477.75</v>
      </c>
      <c r="W159" s="138">
        <f t="shared" si="41"/>
        <v>543.97894736842113</v>
      </c>
      <c r="Y159" s="139">
        <f t="shared" si="42"/>
        <v>536.6400000000001</v>
      </c>
      <c r="Z159" s="139">
        <f t="shared" si="42"/>
        <v>382.20000000000005</v>
      </c>
      <c r="AA159" s="139">
        <f t="shared" si="42"/>
        <v>435.18315789473695</v>
      </c>
      <c r="AC159">
        <v>670.80000000000007</v>
      </c>
      <c r="AD159" s="139">
        <f t="shared" si="46"/>
        <v>0</v>
      </c>
      <c r="AJ159">
        <v>670.80000000000007</v>
      </c>
      <c r="AK159" s="139">
        <f t="shared" si="43"/>
        <v>0</v>
      </c>
    </row>
    <row r="160" spans="1:37" x14ac:dyDescent="0.25">
      <c r="A160" s="131">
        <v>3302486</v>
      </c>
      <c r="B160" s="131">
        <v>2486</v>
      </c>
      <c r="C160" s="131" t="s">
        <v>325</v>
      </c>
      <c r="D160" s="132" t="s">
        <v>425</v>
      </c>
      <c r="E160" s="132"/>
      <c r="F160" s="131"/>
      <c r="G160" s="133">
        <v>225</v>
      </c>
      <c r="H160" s="133">
        <v>45</v>
      </c>
      <c r="I160" s="133">
        <v>0</v>
      </c>
      <c r="J160" s="133">
        <v>180</v>
      </c>
      <c r="K160" s="133">
        <v>15</v>
      </c>
      <c r="L160" s="133">
        <v>0</v>
      </c>
      <c r="M160" s="134">
        <v>194.21052631578948</v>
      </c>
      <c r="N160" s="134">
        <v>33.157894736842103</v>
      </c>
      <c r="O160" s="134">
        <v>0</v>
      </c>
      <c r="P160" s="135">
        <f t="shared" si="35"/>
        <v>4633.2710526315786</v>
      </c>
      <c r="Q160" s="135">
        <f t="shared" si="36"/>
        <v>341.58947368421047</v>
      </c>
      <c r="R160" s="135">
        <f t="shared" si="37"/>
        <v>0</v>
      </c>
      <c r="S160" s="136">
        <f t="shared" si="38"/>
        <v>4974.8605263157888</v>
      </c>
      <c r="T160" s="137"/>
      <c r="U160" s="138">
        <f t="shared" si="39"/>
        <v>1953.9</v>
      </c>
      <c r="V160" s="138">
        <f t="shared" si="40"/>
        <v>1483.9499999999998</v>
      </c>
      <c r="W160" s="138">
        <f t="shared" si="41"/>
        <v>1537.0105263157895</v>
      </c>
      <c r="Y160" s="139">
        <f t="shared" si="42"/>
        <v>1563.1200000000001</v>
      </c>
      <c r="Z160" s="139">
        <f t="shared" si="42"/>
        <v>1187.1599999999999</v>
      </c>
      <c r="AA160" s="139">
        <f t="shared" si="42"/>
        <v>1229.6084210526317</v>
      </c>
      <c r="AC160" t="s">
        <v>503</v>
      </c>
      <c r="AJ160">
        <v>1953.9</v>
      </c>
      <c r="AK160" s="139">
        <f t="shared" si="43"/>
        <v>0</v>
      </c>
    </row>
    <row r="161" spans="1:37" x14ac:dyDescent="0.25">
      <c r="A161" s="131">
        <v>3303002</v>
      </c>
      <c r="B161" s="131">
        <v>3002</v>
      </c>
      <c r="C161" s="131" t="s">
        <v>326</v>
      </c>
      <c r="D161" s="132" t="s">
        <v>425</v>
      </c>
      <c r="E161" s="132"/>
      <c r="F161" s="131"/>
      <c r="G161" s="133">
        <v>270</v>
      </c>
      <c r="H161" s="133">
        <v>15</v>
      </c>
      <c r="I161" s="133">
        <v>45</v>
      </c>
      <c r="J161" s="133">
        <v>120</v>
      </c>
      <c r="K161" s="133">
        <v>0</v>
      </c>
      <c r="L161" s="133">
        <v>45</v>
      </c>
      <c r="M161" s="134">
        <v>197.0526315789474</v>
      </c>
      <c r="N161" s="134">
        <v>14.210526315789473</v>
      </c>
      <c r="O161" s="134">
        <v>42.631578947368425</v>
      </c>
      <c r="P161" s="135">
        <f t="shared" si="35"/>
        <v>4535.1252631578946</v>
      </c>
      <c r="Q161" s="135">
        <f t="shared" si="36"/>
        <v>106.00263157894736</v>
      </c>
      <c r="R161" s="135">
        <f t="shared" si="37"/>
        <v>134.5263157894737</v>
      </c>
      <c r="S161" s="136">
        <f t="shared" si="38"/>
        <v>4775.6542105263152</v>
      </c>
      <c r="T161" s="137"/>
      <c r="U161" s="138">
        <f t="shared" si="39"/>
        <v>2244.4500000000003</v>
      </c>
      <c r="V161" s="138">
        <f t="shared" si="40"/>
        <v>998.4</v>
      </c>
      <c r="W161" s="138">
        <f t="shared" si="41"/>
        <v>1532.8042105263157</v>
      </c>
      <c r="Y161" s="139">
        <f t="shared" si="42"/>
        <v>1795.5600000000004</v>
      </c>
      <c r="Z161" s="139">
        <f t="shared" si="42"/>
        <v>798.72</v>
      </c>
      <c r="AA161" s="139">
        <f t="shared" si="42"/>
        <v>1226.2433684210525</v>
      </c>
      <c r="AC161" t="s">
        <v>478</v>
      </c>
      <c r="AJ161">
        <v>2244.4500000000003</v>
      </c>
      <c r="AK161" s="139">
        <f t="shared" si="43"/>
        <v>0</v>
      </c>
    </row>
    <row r="162" spans="1:37" x14ac:dyDescent="0.25">
      <c r="A162" s="131">
        <v>3303015</v>
      </c>
      <c r="B162" s="131">
        <v>3015</v>
      </c>
      <c r="C162" s="131" t="s">
        <v>327</v>
      </c>
      <c r="D162" s="132" t="s">
        <v>464</v>
      </c>
      <c r="E162" s="132"/>
      <c r="F162" s="131"/>
      <c r="G162" s="133">
        <v>0</v>
      </c>
      <c r="H162" s="133">
        <v>180</v>
      </c>
      <c r="I162" s="133">
        <v>60</v>
      </c>
      <c r="J162" s="133">
        <v>15</v>
      </c>
      <c r="K162" s="133">
        <v>135</v>
      </c>
      <c r="L162" s="133">
        <v>45</v>
      </c>
      <c r="M162" s="134">
        <v>4.7368421052631575</v>
      </c>
      <c r="N162" s="134">
        <v>151.57894736842104</v>
      </c>
      <c r="O162" s="134">
        <v>52.10526315789474</v>
      </c>
      <c r="P162" s="135">
        <f t="shared" si="35"/>
        <v>153.62368421052633</v>
      </c>
      <c r="Q162" s="135">
        <f t="shared" si="36"/>
        <v>1715.0447368421051</v>
      </c>
      <c r="R162" s="135">
        <f t="shared" si="37"/>
        <v>159.22105263157897</v>
      </c>
      <c r="S162" s="136">
        <f t="shared" si="38"/>
        <v>2027.8894736842103</v>
      </c>
      <c r="T162" s="137"/>
      <c r="U162" s="138">
        <f t="shared" si="39"/>
        <v>740.99999999999989</v>
      </c>
      <c r="V162" s="138">
        <f t="shared" si="40"/>
        <v>674.69999999999993</v>
      </c>
      <c r="W162" s="138">
        <f t="shared" si="41"/>
        <v>612.1894736842105</v>
      </c>
      <c r="Y162" s="139">
        <f t="shared" si="42"/>
        <v>592.79999999999995</v>
      </c>
      <c r="Z162" s="139">
        <f t="shared" si="42"/>
        <v>539.76</v>
      </c>
      <c r="AA162" s="139">
        <f t="shared" si="42"/>
        <v>489.75157894736844</v>
      </c>
      <c r="AC162">
        <v>740.99999999999989</v>
      </c>
      <c r="AD162" s="139">
        <f t="shared" ref="AD162:AD164" si="47">AC162-U162</f>
        <v>0</v>
      </c>
      <c r="AJ162">
        <v>740.99999999999989</v>
      </c>
      <c r="AK162" s="139">
        <f t="shared" si="43"/>
        <v>0</v>
      </c>
    </row>
    <row r="163" spans="1:37" x14ac:dyDescent="0.25">
      <c r="A163" s="131">
        <v>3303302</v>
      </c>
      <c r="B163" s="131">
        <v>3302</v>
      </c>
      <c r="C163" s="131" t="s">
        <v>802</v>
      </c>
      <c r="D163" s="132" t="s">
        <v>464</v>
      </c>
      <c r="E163" s="132"/>
      <c r="F163" s="131"/>
      <c r="G163" s="133">
        <v>60</v>
      </c>
      <c r="H163" s="133">
        <v>75</v>
      </c>
      <c r="I163" s="133">
        <v>45</v>
      </c>
      <c r="J163" s="133">
        <v>75</v>
      </c>
      <c r="K163" s="133">
        <v>75</v>
      </c>
      <c r="L163" s="133">
        <v>60</v>
      </c>
      <c r="M163" s="134">
        <v>61.578947368421055</v>
      </c>
      <c r="N163" s="134">
        <v>66.315789473684205</v>
      </c>
      <c r="O163" s="134">
        <v>47.368421052631575</v>
      </c>
      <c r="P163" s="135">
        <f t="shared" si="35"/>
        <v>1521.3078947368422</v>
      </c>
      <c r="Q163" s="135">
        <f t="shared" si="36"/>
        <v>796.27894736842109</v>
      </c>
      <c r="R163" s="135">
        <f t="shared" si="37"/>
        <v>154.67368421052632</v>
      </c>
      <c r="S163" s="136">
        <f t="shared" si="38"/>
        <v>2472.2605263157893</v>
      </c>
      <c r="T163" s="137"/>
      <c r="U163" s="138">
        <f t="shared" si="39"/>
        <v>805.34999999999991</v>
      </c>
      <c r="V163" s="138">
        <f t="shared" si="40"/>
        <v>939.9</v>
      </c>
      <c r="W163" s="138">
        <f t="shared" si="41"/>
        <v>727.01052631578943</v>
      </c>
      <c r="Y163" s="139">
        <f t="shared" si="42"/>
        <v>644.28</v>
      </c>
      <c r="Z163" s="139">
        <f t="shared" si="42"/>
        <v>751.92000000000007</v>
      </c>
      <c r="AA163" s="139">
        <f t="shared" si="42"/>
        <v>581.60842105263157</v>
      </c>
      <c r="AC163">
        <v>805.34999999999991</v>
      </c>
      <c r="AD163" s="139">
        <f t="shared" si="47"/>
        <v>0</v>
      </c>
      <c r="AJ163">
        <v>805.34999999999991</v>
      </c>
      <c r="AK163" s="139">
        <f t="shared" si="43"/>
        <v>0</v>
      </c>
    </row>
    <row r="164" spans="1:37" x14ac:dyDescent="0.25">
      <c r="A164" s="131">
        <v>3303306</v>
      </c>
      <c r="B164" s="131">
        <v>3306</v>
      </c>
      <c r="C164" s="131" t="s">
        <v>803</v>
      </c>
      <c r="D164" s="132" t="s">
        <v>464</v>
      </c>
      <c r="E164" s="132"/>
      <c r="F164" s="131"/>
      <c r="G164" s="133">
        <v>0</v>
      </c>
      <c r="H164" s="133">
        <v>15</v>
      </c>
      <c r="I164" s="133">
        <v>615</v>
      </c>
      <c r="J164" s="133">
        <v>0</v>
      </c>
      <c r="K164" s="133">
        <v>15</v>
      </c>
      <c r="L164" s="133">
        <v>435</v>
      </c>
      <c r="M164" s="134">
        <v>0</v>
      </c>
      <c r="N164" s="134">
        <v>14.210526315789473</v>
      </c>
      <c r="O164" s="134">
        <v>530.52631578947364</v>
      </c>
      <c r="P164" s="135">
        <f t="shared" si="35"/>
        <v>0</v>
      </c>
      <c r="Q164" s="135">
        <f t="shared" si="36"/>
        <v>162.55263157894734</v>
      </c>
      <c r="R164" s="135">
        <f t="shared" si="37"/>
        <v>1601.3052631578948</v>
      </c>
      <c r="S164" s="136">
        <f t="shared" si="38"/>
        <v>1763.8578947368421</v>
      </c>
      <c r="T164" s="137"/>
      <c r="U164" s="138">
        <f t="shared" si="39"/>
        <v>696.15</v>
      </c>
      <c r="V164" s="138">
        <f t="shared" si="40"/>
        <v>508.95000000000005</v>
      </c>
      <c r="W164" s="138">
        <f t="shared" si="41"/>
        <v>558.7578947368421</v>
      </c>
      <c r="Y164" s="139">
        <f t="shared" si="42"/>
        <v>556.91999999999996</v>
      </c>
      <c r="Z164" s="139">
        <f t="shared" si="42"/>
        <v>407.16000000000008</v>
      </c>
      <c r="AA164" s="139">
        <f t="shared" si="42"/>
        <v>447.00631578947372</v>
      </c>
      <c r="AC164">
        <v>696.15</v>
      </c>
      <c r="AD164" s="139">
        <f t="shared" si="47"/>
        <v>0</v>
      </c>
      <c r="AJ164">
        <v>696.15</v>
      </c>
      <c r="AK164" s="139">
        <f t="shared" si="43"/>
        <v>0</v>
      </c>
    </row>
    <row r="165" spans="1:37" x14ac:dyDescent="0.25">
      <c r="A165" s="131">
        <v>3303310</v>
      </c>
      <c r="B165" s="131">
        <v>3310</v>
      </c>
      <c r="C165" s="131" t="s">
        <v>330</v>
      </c>
      <c r="D165" s="132" t="s">
        <v>785</v>
      </c>
      <c r="E165" s="132"/>
      <c r="F165" s="131"/>
      <c r="G165" s="133">
        <v>195</v>
      </c>
      <c r="H165" s="133">
        <v>105</v>
      </c>
      <c r="I165" s="133">
        <v>0</v>
      </c>
      <c r="J165" s="133">
        <v>180</v>
      </c>
      <c r="K165" s="133">
        <v>15</v>
      </c>
      <c r="L165" s="133">
        <v>30</v>
      </c>
      <c r="M165" s="134">
        <v>170.5263157894737</v>
      </c>
      <c r="N165" s="134">
        <v>71.05263157894737</v>
      </c>
      <c r="O165" s="134">
        <v>9.473684210526315</v>
      </c>
      <c r="P165" s="135">
        <f t="shared" si="35"/>
        <v>4222.0026315789473</v>
      </c>
      <c r="Q165" s="135">
        <f t="shared" si="36"/>
        <v>699.66315789473674</v>
      </c>
      <c r="R165" s="135">
        <f t="shared" si="37"/>
        <v>40.294736842105266</v>
      </c>
      <c r="S165" s="136">
        <f t="shared" si="38"/>
        <v>4961.9605263157891</v>
      </c>
      <c r="T165" s="137"/>
      <c r="U165" s="138">
        <f t="shared" si="39"/>
        <v>1942.2</v>
      </c>
      <c r="V165" s="138">
        <f t="shared" si="40"/>
        <v>1515.1499999999999</v>
      </c>
      <c r="W165" s="138">
        <f t="shared" si="41"/>
        <v>1504.6105263157895</v>
      </c>
      <c r="Y165" s="139">
        <f t="shared" si="42"/>
        <v>1553.7600000000002</v>
      </c>
      <c r="Z165" s="139">
        <f t="shared" si="42"/>
        <v>1212.1199999999999</v>
      </c>
      <c r="AA165" s="139">
        <f t="shared" si="42"/>
        <v>1203.6884210526316</v>
      </c>
      <c r="AC165" t="s">
        <v>761</v>
      </c>
      <c r="AJ165">
        <v>1942.2</v>
      </c>
      <c r="AK165" s="139">
        <f t="shared" si="43"/>
        <v>0</v>
      </c>
    </row>
    <row r="166" spans="1:37" x14ac:dyDescent="0.25">
      <c r="A166" s="131">
        <v>3303311</v>
      </c>
      <c r="B166" s="131">
        <v>3311</v>
      </c>
      <c r="C166" s="131" t="s">
        <v>331</v>
      </c>
      <c r="D166" s="132" t="s">
        <v>464</v>
      </c>
      <c r="E166" s="132"/>
      <c r="F166" s="131"/>
      <c r="G166" s="133">
        <v>195</v>
      </c>
      <c r="H166" s="133">
        <v>105</v>
      </c>
      <c r="I166" s="133">
        <v>15</v>
      </c>
      <c r="J166" s="133">
        <v>330</v>
      </c>
      <c r="K166" s="133">
        <v>105</v>
      </c>
      <c r="L166" s="133">
        <v>15</v>
      </c>
      <c r="M166" s="134">
        <v>208.42105263157896</v>
      </c>
      <c r="N166" s="134">
        <v>90</v>
      </c>
      <c r="O166" s="134">
        <v>14.210526315789473</v>
      </c>
      <c r="P166" s="135">
        <f t="shared" si="35"/>
        <v>5688.8921052631576</v>
      </c>
      <c r="Q166" s="135">
        <f t="shared" si="36"/>
        <v>1104.8999999999999</v>
      </c>
      <c r="R166" s="135">
        <f t="shared" si="37"/>
        <v>44.84210526315789</v>
      </c>
      <c r="S166" s="136">
        <f t="shared" si="38"/>
        <v>6838.6342105263157</v>
      </c>
      <c r="T166" s="137"/>
      <c r="U166" s="138">
        <f t="shared" si="39"/>
        <v>1957.8</v>
      </c>
      <c r="V166" s="138">
        <f t="shared" si="40"/>
        <v>3028.3499999999995</v>
      </c>
      <c r="W166" s="138">
        <f t="shared" si="41"/>
        <v>1852.4842105263158</v>
      </c>
      <c r="Y166" s="139">
        <f t="shared" si="42"/>
        <v>1566.24</v>
      </c>
      <c r="Z166" s="139">
        <f t="shared" si="42"/>
        <v>2422.6799999999998</v>
      </c>
      <c r="AA166" s="139">
        <f t="shared" si="42"/>
        <v>1481.9873684210527</v>
      </c>
      <c r="AC166">
        <v>1957.8</v>
      </c>
      <c r="AD166" s="139">
        <f t="shared" ref="AD166:AD167" si="48">AC166-U166</f>
        <v>0</v>
      </c>
      <c r="AJ166">
        <v>1957.8</v>
      </c>
      <c r="AK166" s="139">
        <f t="shared" si="43"/>
        <v>0</v>
      </c>
    </row>
    <row r="167" spans="1:37" x14ac:dyDescent="0.25">
      <c r="A167" s="131">
        <v>3303314</v>
      </c>
      <c r="B167" s="131">
        <v>3314</v>
      </c>
      <c r="C167" s="131" t="s">
        <v>804</v>
      </c>
      <c r="D167" s="132" t="s">
        <v>464</v>
      </c>
      <c r="E167" s="132"/>
      <c r="F167" s="131"/>
      <c r="G167" s="133">
        <v>210</v>
      </c>
      <c r="H167" s="133">
        <v>30</v>
      </c>
      <c r="I167" s="133">
        <v>15</v>
      </c>
      <c r="J167" s="133">
        <v>195</v>
      </c>
      <c r="K167" s="133">
        <v>15</v>
      </c>
      <c r="L167" s="133">
        <v>45</v>
      </c>
      <c r="M167" s="134">
        <v>194.21052631578948</v>
      </c>
      <c r="N167" s="134">
        <v>23.684210526315788</v>
      </c>
      <c r="O167" s="134">
        <v>18.94736842105263</v>
      </c>
      <c r="P167" s="135">
        <f t="shared" si="35"/>
        <v>4633.2710526315786</v>
      </c>
      <c r="Q167" s="135">
        <f t="shared" si="36"/>
        <v>252.07105263157891</v>
      </c>
      <c r="R167" s="135">
        <f t="shared" si="37"/>
        <v>80.589473684210532</v>
      </c>
      <c r="S167" s="136">
        <f t="shared" si="38"/>
        <v>4965.9315789473676</v>
      </c>
      <c r="T167" s="137"/>
      <c r="U167" s="138">
        <f t="shared" si="39"/>
        <v>1793.9999999999998</v>
      </c>
      <c r="V167" s="138">
        <f t="shared" si="40"/>
        <v>1649.7</v>
      </c>
      <c r="W167" s="138">
        <f t="shared" si="41"/>
        <v>1522.2315789473685</v>
      </c>
      <c r="Y167" s="139">
        <f t="shared" si="42"/>
        <v>1435.1999999999998</v>
      </c>
      <c r="Z167" s="139">
        <f t="shared" si="42"/>
        <v>1319.7600000000002</v>
      </c>
      <c r="AA167" s="139">
        <f t="shared" si="42"/>
        <v>1217.7852631578949</v>
      </c>
      <c r="AC167">
        <v>1793.9999999999998</v>
      </c>
      <c r="AD167" s="139">
        <f t="shared" si="48"/>
        <v>0</v>
      </c>
      <c r="AJ167">
        <v>1793.9999999999998</v>
      </c>
      <c r="AK167" s="139">
        <f t="shared" si="43"/>
        <v>0</v>
      </c>
    </row>
    <row r="168" spans="1:37" x14ac:dyDescent="0.25">
      <c r="A168" s="131">
        <v>3303317</v>
      </c>
      <c r="B168" s="131">
        <v>3317</v>
      </c>
      <c r="C168" s="131" t="s">
        <v>333</v>
      </c>
      <c r="D168" s="132" t="s">
        <v>425</v>
      </c>
      <c r="E168" s="132"/>
      <c r="F168" s="131"/>
      <c r="G168" s="133">
        <v>0</v>
      </c>
      <c r="H168" s="133">
        <v>0</v>
      </c>
      <c r="I168" s="133">
        <v>255</v>
      </c>
      <c r="J168" s="133">
        <v>0</v>
      </c>
      <c r="K168" s="133">
        <v>15</v>
      </c>
      <c r="L168" s="133">
        <v>165</v>
      </c>
      <c r="M168" s="134">
        <v>0</v>
      </c>
      <c r="N168" s="134">
        <v>4.7368421052631575</v>
      </c>
      <c r="O168" s="134">
        <v>213.15789473684211</v>
      </c>
      <c r="P168" s="135">
        <f t="shared" si="35"/>
        <v>0</v>
      </c>
      <c r="Q168" s="135">
        <f t="shared" si="36"/>
        <v>73.034210526315789</v>
      </c>
      <c r="R168" s="135">
        <f t="shared" si="37"/>
        <v>641.43157894736851</v>
      </c>
      <c r="S168" s="136">
        <f t="shared" si="38"/>
        <v>714.46578947368425</v>
      </c>
      <c r="T168" s="137"/>
      <c r="U168" s="138">
        <f t="shared" si="39"/>
        <v>265.20000000000005</v>
      </c>
      <c r="V168" s="138">
        <f t="shared" si="40"/>
        <v>228.15000000000003</v>
      </c>
      <c r="W168" s="138">
        <f t="shared" si="41"/>
        <v>221.11578947368423</v>
      </c>
      <c r="Y168" s="139">
        <f t="shared" si="42"/>
        <v>212.16000000000005</v>
      </c>
      <c r="Z168" s="139">
        <f t="shared" si="42"/>
        <v>182.52000000000004</v>
      </c>
      <c r="AA168" s="139">
        <f t="shared" si="42"/>
        <v>176.8926315789474</v>
      </c>
      <c r="AC168" t="s">
        <v>539</v>
      </c>
      <c r="AJ168">
        <v>265.20000000000005</v>
      </c>
      <c r="AK168" s="139">
        <f t="shared" si="43"/>
        <v>0</v>
      </c>
    </row>
    <row r="169" spans="1:37" x14ac:dyDescent="0.25">
      <c r="A169" s="131">
        <v>3303319</v>
      </c>
      <c r="B169" s="131">
        <v>3319</v>
      </c>
      <c r="C169" s="131" t="s">
        <v>334</v>
      </c>
      <c r="D169" s="132" t="s">
        <v>425</v>
      </c>
      <c r="E169" s="132"/>
      <c r="F169" s="131"/>
      <c r="G169" s="133">
        <v>180</v>
      </c>
      <c r="H169" s="133">
        <v>165</v>
      </c>
      <c r="I169" s="133">
        <v>30</v>
      </c>
      <c r="J169" s="133">
        <v>120</v>
      </c>
      <c r="K169" s="133">
        <v>210</v>
      </c>
      <c r="L169" s="133">
        <v>30</v>
      </c>
      <c r="M169" s="134">
        <v>151.57894736842104</v>
      </c>
      <c r="N169" s="134">
        <v>175.26315789473682</v>
      </c>
      <c r="O169" s="134">
        <v>28.421052631578945</v>
      </c>
      <c r="P169" s="135">
        <f t="shared" si="35"/>
        <v>3488.5578947368422</v>
      </c>
      <c r="Q169" s="135">
        <f t="shared" si="36"/>
        <v>2023.6657894736841</v>
      </c>
      <c r="R169" s="135">
        <f t="shared" si="37"/>
        <v>89.68421052631578</v>
      </c>
      <c r="S169" s="136">
        <f t="shared" si="38"/>
        <v>5601.9078947368416</v>
      </c>
      <c r="T169" s="137"/>
      <c r="U169" s="138">
        <f t="shared" si="39"/>
        <v>2080.6499999999996</v>
      </c>
      <c r="V169" s="138">
        <f t="shared" si="40"/>
        <v>1774.5</v>
      </c>
      <c r="W169" s="138">
        <f t="shared" si="41"/>
        <v>1746.757894736842</v>
      </c>
      <c r="Y169" s="139">
        <f t="shared" si="42"/>
        <v>1664.5199999999998</v>
      </c>
      <c r="Z169" s="139">
        <f t="shared" si="42"/>
        <v>1419.6000000000001</v>
      </c>
      <c r="AA169" s="139">
        <f t="shared" si="42"/>
        <v>1397.4063157894736</v>
      </c>
      <c r="AC169" t="s">
        <v>480</v>
      </c>
      <c r="AJ169">
        <v>2080.6499999999996</v>
      </c>
      <c r="AK169" s="139">
        <f t="shared" si="43"/>
        <v>0</v>
      </c>
    </row>
    <row r="170" spans="1:37" x14ac:dyDescent="0.25">
      <c r="A170" s="131">
        <v>3303322</v>
      </c>
      <c r="B170" s="131">
        <v>3322</v>
      </c>
      <c r="C170" s="131" t="s">
        <v>335</v>
      </c>
      <c r="D170" s="132" t="s">
        <v>425</v>
      </c>
      <c r="E170" s="132"/>
      <c r="F170" s="131"/>
      <c r="G170" s="133">
        <v>60</v>
      </c>
      <c r="H170" s="133">
        <v>45</v>
      </c>
      <c r="I170" s="133">
        <v>15</v>
      </c>
      <c r="J170" s="133">
        <v>15</v>
      </c>
      <c r="K170" s="133">
        <v>15</v>
      </c>
      <c r="L170" s="133">
        <v>0</v>
      </c>
      <c r="M170" s="134">
        <v>37.89473684210526</v>
      </c>
      <c r="N170" s="134">
        <v>28.421052631578945</v>
      </c>
      <c r="O170" s="134">
        <v>9.473684210526315</v>
      </c>
      <c r="P170" s="135">
        <f t="shared" si="35"/>
        <v>872.13947368421054</v>
      </c>
      <c r="Q170" s="135">
        <f t="shared" si="36"/>
        <v>325.10526315789468</v>
      </c>
      <c r="R170" s="135">
        <f t="shared" si="37"/>
        <v>24.694736842105264</v>
      </c>
      <c r="S170" s="136">
        <f t="shared" si="38"/>
        <v>1221.9394736842105</v>
      </c>
      <c r="T170" s="137"/>
      <c r="U170" s="138">
        <f t="shared" si="39"/>
        <v>661.05000000000007</v>
      </c>
      <c r="V170" s="138">
        <f t="shared" si="40"/>
        <v>175.5</v>
      </c>
      <c r="W170" s="138">
        <f t="shared" si="41"/>
        <v>385.38947368421054</v>
      </c>
      <c r="Y170" s="139">
        <f t="shared" si="42"/>
        <v>528.84</v>
      </c>
      <c r="Z170" s="139">
        <f t="shared" si="42"/>
        <v>140.4</v>
      </c>
      <c r="AA170" s="139">
        <f t="shared" si="42"/>
        <v>308.31157894736845</v>
      </c>
      <c r="AC170" t="s">
        <v>567</v>
      </c>
      <c r="AJ170">
        <v>661.05000000000007</v>
      </c>
      <c r="AK170" s="139">
        <f t="shared" si="43"/>
        <v>0</v>
      </c>
    </row>
    <row r="171" spans="1:37" x14ac:dyDescent="0.25">
      <c r="A171" s="131">
        <v>3303323</v>
      </c>
      <c r="B171" s="131">
        <v>3323</v>
      </c>
      <c r="C171" s="131" t="s">
        <v>336</v>
      </c>
      <c r="D171" s="132" t="s">
        <v>425</v>
      </c>
      <c r="E171" s="132"/>
      <c r="F171" s="131"/>
      <c r="G171" s="133">
        <v>180</v>
      </c>
      <c r="H171" s="133">
        <v>15</v>
      </c>
      <c r="I171" s="133">
        <v>45</v>
      </c>
      <c r="J171" s="133">
        <v>105</v>
      </c>
      <c r="K171" s="133">
        <v>0</v>
      </c>
      <c r="L171" s="133">
        <v>15</v>
      </c>
      <c r="M171" s="134">
        <v>146.84210526315789</v>
      </c>
      <c r="N171" s="134">
        <v>4.7368421052631575</v>
      </c>
      <c r="O171" s="134">
        <v>28.421052631578945</v>
      </c>
      <c r="P171" s="135">
        <f t="shared" si="35"/>
        <v>3334.9342105263154</v>
      </c>
      <c r="Q171" s="135">
        <f t="shared" si="36"/>
        <v>73.034210526315789</v>
      </c>
      <c r="R171" s="135">
        <f t="shared" si="37"/>
        <v>89.684210526315795</v>
      </c>
      <c r="S171" s="136">
        <f t="shared" si="38"/>
        <v>3497.652631578947</v>
      </c>
      <c r="T171" s="137"/>
      <c r="U171" s="138">
        <f t="shared" si="39"/>
        <v>1530.7499999999998</v>
      </c>
      <c r="V171" s="138">
        <f t="shared" si="40"/>
        <v>848.25</v>
      </c>
      <c r="W171" s="138">
        <f t="shared" si="41"/>
        <v>1118.6526315789472</v>
      </c>
      <c r="Y171" s="139">
        <f t="shared" si="42"/>
        <v>1224.5999999999999</v>
      </c>
      <c r="Z171" s="139">
        <f t="shared" si="42"/>
        <v>678.6</v>
      </c>
      <c r="AA171" s="139">
        <f t="shared" si="42"/>
        <v>894.92210526315785</v>
      </c>
      <c r="AC171" t="s">
        <v>668</v>
      </c>
      <c r="AJ171">
        <v>1530.7499999999998</v>
      </c>
      <c r="AK171" s="139">
        <f t="shared" si="43"/>
        <v>0</v>
      </c>
    </row>
    <row r="172" spans="1:37" x14ac:dyDescent="0.25">
      <c r="A172" s="131">
        <v>3303325</v>
      </c>
      <c r="B172" s="131">
        <v>3325</v>
      </c>
      <c r="C172" s="131" t="s">
        <v>805</v>
      </c>
      <c r="D172" s="132" t="s">
        <v>464</v>
      </c>
      <c r="E172" s="132"/>
      <c r="F172" s="131"/>
      <c r="G172" s="133">
        <v>15</v>
      </c>
      <c r="H172" s="133">
        <v>30</v>
      </c>
      <c r="I172" s="133">
        <v>195</v>
      </c>
      <c r="J172" s="133">
        <v>0</v>
      </c>
      <c r="K172" s="133">
        <v>0</v>
      </c>
      <c r="L172" s="133">
        <v>150</v>
      </c>
      <c r="M172" s="134">
        <v>9.473684210526315</v>
      </c>
      <c r="N172" s="134">
        <v>18.94736842105263</v>
      </c>
      <c r="O172" s="134">
        <v>161.05263157894737</v>
      </c>
      <c r="P172" s="135">
        <f t="shared" si="35"/>
        <v>188.29736842105262</v>
      </c>
      <c r="Q172" s="135">
        <f t="shared" si="36"/>
        <v>179.03684210526313</v>
      </c>
      <c r="R172" s="135">
        <f t="shared" si="37"/>
        <v>513.41052631578941</v>
      </c>
      <c r="S172" s="136">
        <f t="shared" si="38"/>
        <v>880.74473684210511</v>
      </c>
      <c r="T172" s="137"/>
      <c r="U172" s="138">
        <f t="shared" si="39"/>
        <v>434.85</v>
      </c>
      <c r="V172" s="138">
        <f t="shared" si="40"/>
        <v>156</v>
      </c>
      <c r="W172" s="138">
        <f t="shared" si="41"/>
        <v>289.89473684210532</v>
      </c>
      <c r="Y172" s="139">
        <f t="shared" si="42"/>
        <v>347.88000000000005</v>
      </c>
      <c r="Z172" s="139">
        <f t="shared" si="42"/>
        <v>124.80000000000001</v>
      </c>
      <c r="AA172" s="139">
        <f t="shared" si="42"/>
        <v>231.91578947368427</v>
      </c>
      <c r="AC172">
        <v>434.85</v>
      </c>
      <c r="AD172" s="139">
        <f>AC172-U172</f>
        <v>0</v>
      </c>
      <c r="AJ172">
        <v>434.85</v>
      </c>
      <c r="AK172" s="139">
        <f t="shared" si="43"/>
        <v>0</v>
      </c>
    </row>
    <row r="173" spans="1:37" x14ac:dyDescent="0.25">
      <c r="A173" s="131">
        <v>3303328</v>
      </c>
      <c r="B173" s="131">
        <v>3328</v>
      </c>
      <c r="C173" s="131" t="s">
        <v>338</v>
      </c>
      <c r="D173" s="132" t="s">
        <v>425</v>
      </c>
      <c r="E173" s="132"/>
      <c r="F173" s="131"/>
      <c r="G173" s="133">
        <v>90</v>
      </c>
      <c r="H173" s="133">
        <v>75</v>
      </c>
      <c r="I173" s="133">
        <v>60</v>
      </c>
      <c r="J173" s="133">
        <v>15</v>
      </c>
      <c r="K173" s="133">
        <v>30</v>
      </c>
      <c r="L173" s="133">
        <v>60</v>
      </c>
      <c r="M173" s="134">
        <v>66.315789473684205</v>
      </c>
      <c r="N173" s="134">
        <v>56.84210526315789</v>
      </c>
      <c r="O173" s="134">
        <v>56.84210526315789</v>
      </c>
      <c r="P173" s="135">
        <f t="shared" si="35"/>
        <v>1318.0815789473684</v>
      </c>
      <c r="Q173" s="135">
        <f t="shared" si="36"/>
        <v>593.66052631578941</v>
      </c>
      <c r="R173" s="135">
        <f t="shared" si="37"/>
        <v>179.36842105263156</v>
      </c>
      <c r="S173" s="136">
        <f t="shared" si="38"/>
        <v>2091.1105263157892</v>
      </c>
      <c r="T173" s="137"/>
      <c r="U173" s="138">
        <f t="shared" si="39"/>
        <v>1058.8499999999999</v>
      </c>
      <c r="V173" s="138">
        <f t="shared" si="40"/>
        <v>294.45</v>
      </c>
      <c r="W173" s="138">
        <f t="shared" si="41"/>
        <v>737.81052631578939</v>
      </c>
      <c r="Y173" s="139">
        <f t="shared" si="42"/>
        <v>847.07999999999993</v>
      </c>
      <c r="Z173" s="139">
        <f t="shared" si="42"/>
        <v>235.56</v>
      </c>
      <c r="AA173" s="139">
        <f t="shared" si="42"/>
        <v>590.24842105263156</v>
      </c>
      <c r="AC173" t="s">
        <v>587</v>
      </c>
      <c r="AJ173">
        <v>1058.8499999999999</v>
      </c>
      <c r="AK173" s="139">
        <f t="shared" si="43"/>
        <v>0</v>
      </c>
    </row>
    <row r="174" spans="1:37" x14ac:dyDescent="0.25">
      <c r="A174" s="131">
        <v>3303329</v>
      </c>
      <c r="B174" s="131">
        <v>3329</v>
      </c>
      <c r="C174" s="131" t="s">
        <v>339</v>
      </c>
      <c r="D174" s="132" t="s">
        <v>785</v>
      </c>
      <c r="E174" s="132"/>
      <c r="F174" s="131"/>
      <c r="G174" s="133">
        <v>0</v>
      </c>
      <c r="H174" s="133">
        <v>90</v>
      </c>
      <c r="I174" s="133">
        <v>270</v>
      </c>
      <c r="J174" s="133">
        <v>0</v>
      </c>
      <c r="K174" s="133">
        <v>60</v>
      </c>
      <c r="L174" s="133">
        <v>270</v>
      </c>
      <c r="M174" s="134">
        <v>0</v>
      </c>
      <c r="N174" s="134">
        <v>75.78947368421052</v>
      </c>
      <c r="O174" s="134">
        <v>260.52631578947364</v>
      </c>
      <c r="P174" s="135">
        <f t="shared" si="35"/>
        <v>0</v>
      </c>
      <c r="Q174" s="135">
        <f t="shared" si="36"/>
        <v>829.24736842105267</v>
      </c>
      <c r="R174" s="135">
        <f t="shared" si="37"/>
        <v>811.70526315789471</v>
      </c>
      <c r="S174" s="136">
        <f t="shared" si="38"/>
        <v>1640.9526315789474</v>
      </c>
      <c r="T174" s="137"/>
      <c r="U174" s="138">
        <f t="shared" si="39"/>
        <v>620.09999999999991</v>
      </c>
      <c r="V174" s="138">
        <f t="shared" si="40"/>
        <v>507</v>
      </c>
      <c r="W174" s="138">
        <f t="shared" si="41"/>
        <v>513.85263157894724</v>
      </c>
      <c r="Y174" s="139">
        <f t="shared" si="42"/>
        <v>496.07999999999993</v>
      </c>
      <c r="Z174" s="139">
        <f t="shared" si="42"/>
        <v>405.6</v>
      </c>
      <c r="AA174" s="139">
        <f t="shared" si="42"/>
        <v>411.08210526315781</v>
      </c>
      <c r="AC174" t="s">
        <v>749</v>
      </c>
      <c r="AJ174">
        <v>620.09999999999991</v>
      </c>
      <c r="AK174" s="139">
        <f t="shared" si="43"/>
        <v>0</v>
      </c>
    </row>
    <row r="175" spans="1:37" x14ac:dyDescent="0.25">
      <c r="A175" s="131">
        <v>3303330</v>
      </c>
      <c r="B175" s="131">
        <v>3330</v>
      </c>
      <c r="C175" s="131" t="s">
        <v>340</v>
      </c>
      <c r="D175" s="132" t="s">
        <v>464</v>
      </c>
      <c r="E175" s="132"/>
      <c r="F175" s="131"/>
      <c r="G175" s="133">
        <v>105</v>
      </c>
      <c r="H175" s="133">
        <v>75</v>
      </c>
      <c r="I175" s="133">
        <v>30</v>
      </c>
      <c r="J175" s="133">
        <v>135</v>
      </c>
      <c r="K175" s="133">
        <v>75</v>
      </c>
      <c r="L175" s="133">
        <v>45</v>
      </c>
      <c r="M175" s="134">
        <v>118.42105263157895</v>
      </c>
      <c r="N175" s="134">
        <v>71.05263157894737</v>
      </c>
      <c r="O175" s="134">
        <v>28.421052631578945</v>
      </c>
      <c r="P175" s="135">
        <f t="shared" si="35"/>
        <v>2770.0421052631577</v>
      </c>
      <c r="Q175" s="135">
        <f t="shared" si="36"/>
        <v>812.76315789473688</v>
      </c>
      <c r="R175" s="135">
        <f t="shared" si="37"/>
        <v>105.28421052631579</v>
      </c>
      <c r="S175" s="136">
        <f t="shared" si="38"/>
        <v>3688.0894736842101</v>
      </c>
      <c r="T175" s="137"/>
      <c r="U175" s="138">
        <f t="shared" si="39"/>
        <v>1146.6000000000001</v>
      </c>
      <c r="V175" s="138">
        <f t="shared" si="40"/>
        <v>1400.1</v>
      </c>
      <c r="W175" s="138">
        <f t="shared" si="41"/>
        <v>1141.3894736842103</v>
      </c>
      <c r="Y175" s="139">
        <f t="shared" si="42"/>
        <v>917.2800000000002</v>
      </c>
      <c r="Z175" s="139">
        <f t="shared" si="42"/>
        <v>1120.08</v>
      </c>
      <c r="AA175" s="139">
        <f t="shared" si="42"/>
        <v>913.11157894736834</v>
      </c>
      <c r="AC175">
        <v>1146.6000000000001</v>
      </c>
      <c r="AD175" s="139">
        <f>AC175-U175</f>
        <v>0</v>
      </c>
      <c r="AJ175">
        <v>1146.6000000000001</v>
      </c>
      <c r="AK175" s="139">
        <f t="shared" si="43"/>
        <v>0</v>
      </c>
    </row>
    <row r="176" spans="1:37" x14ac:dyDescent="0.25">
      <c r="A176" s="131">
        <v>3303331</v>
      </c>
      <c r="B176" s="131">
        <v>3331</v>
      </c>
      <c r="C176" s="131" t="s">
        <v>341</v>
      </c>
      <c r="D176" s="132" t="s">
        <v>425</v>
      </c>
      <c r="E176" s="132"/>
      <c r="F176" s="131"/>
      <c r="G176" s="133">
        <v>210</v>
      </c>
      <c r="H176" s="133">
        <v>15</v>
      </c>
      <c r="I176" s="133">
        <v>30</v>
      </c>
      <c r="J176" s="133">
        <v>120</v>
      </c>
      <c r="K176" s="133">
        <v>0</v>
      </c>
      <c r="L176" s="133">
        <v>30</v>
      </c>
      <c r="M176" s="134">
        <v>189.4736842105263</v>
      </c>
      <c r="N176" s="134">
        <v>9.473684210526315</v>
      </c>
      <c r="O176" s="134">
        <v>28.421052631578945</v>
      </c>
      <c r="P176" s="135">
        <f t="shared" si="35"/>
        <v>4003.8473684210526</v>
      </c>
      <c r="Q176" s="135">
        <f t="shared" si="36"/>
        <v>89.518421052631567</v>
      </c>
      <c r="R176" s="135">
        <f t="shared" si="37"/>
        <v>89.68421052631578</v>
      </c>
      <c r="S176" s="136">
        <f t="shared" si="38"/>
        <v>4183.05</v>
      </c>
      <c r="T176" s="137"/>
      <c r="U176" s="138">
        <f t="shared" si="39"/>
        <v>1753.05</v>
      </c>
      <c r="V176" s="138">
        <f t="shared" si="40"/>
        <v>982.80000000000007</v>
      </c>
      <c r="W176" s="138">
        <f t="shared" si="41"/>
        <v>1447.1999999999998</v>
      </c>
      <c r="Y176" s="139">
        <f t="shared" si="42"/>
        <v>1402.44</v>
      </c>
      <c r="Z176" s="139">
        <f t="shared" si="42"/>
        <v>786.24000000000012</v>
      </c>
      <c r="AA176" s="139">
        <f t="shared" si="42"/>
        <v>1157.76</v>
      </c>
      <c r="AC176" t="s">
        <v>628</v>
      </c>
      <c r="AJ176">
        <v>1753.05</v>
      </c>
      <c r="AK176" s="139">
        <f t="shared" si="43"/>
        <v>0</v>
      </c>
    </row>
    <row r="177" spans="1:37" x14ac:dyDescent="0.25">
      <c r="A177" s="131">
        <v>3303346</v>
      </c>
      <c r="B177" s="131">
        <v>3346</v>
      </c>
      <c r="C177" s="131" t="s">
        <v>342</v>
      </c>
      <c r="D177" s="132" t="s">
        <v>785</v>
      </c>
      <c r="E177" s="132"/>
      <c r="F177" s="131"/>
      <c r="G177" s="133">
        <v>90</v>
      </c>
      <c r="H177" s="133">
        <v>225</v>
      </c>
      <c r="I177" s="133">
        <v>0</v>
      </c>
      <c r="J177" s="133">
        <v>75</v>
      </c>
      <c r="K177" s="133">
        <v>225</v>
      </c>
      <c r="L177" s="133">
        <v>30</v>
      </c>
      <c r="M177" s="134">
        <v>80.526315789473685</v>
      </c>
      <c r="N177" s="134">
        <v>208.42105263157896</v>
      </c>
      <c r="O177" s="134">
        <v>9.473684210526315</v>
      </c>
      <c r="P177" s="135">
        <f t="shared" si="35"/>
        <v>1897.9026315789472</v>
      </c>
      <c r="Q177" s="135">
        <f t="shared" si="36"/>
        <v>2421.8052631578948</v>
      </c>
      <c r="R177" s="135">
        <f t="shared" si="37"/>
        <v>40.294736842105266</v>
      </c>
      <c r="S177" s="136">
        <f t="shared" si="38"/>
        <v>4360.0026315789473</v>
      </c>
      <c r="T177" s="137"/>
      <c r="U177" s="138">
        <f t="shared" si="39"/>
        <v>1561.9499999999998</v>
      </c>
      <c r="V177" s="138">
        <f t="shared" si="40"/>
        <v>1474.2</v>
      </c>
      <c r="W177" s="138">
        <f t="shared" si="41"/>
        <v>1323.8526315789472</v>
      </c>
      <c r="Y177" s="139">
        <f t="shared" si="42"/>
        <v>1249.56</v>
      </c>
      <c r="Z177" s="139">
        <f t="shared" si="42"/>
        <v>1179.3600000000001</v>
      </c>
      <c r="AA177" s="139">
        <f t="shared" si="42"/>
        <v>1059.0821052631579</v>
      </c>
      <c r="AC177" t="s">
        <v>756</v>
      </c>
      <c r="AJ177">
        <v>1561.9499999999998</v>
      </c>
      <c r="AK177" s="139">
        <f t="shared" si="43"/>
        <v>0</v>
      </c>
    </row>
    <row r="178" spans="1:37" x14ac:dyDescent="0.25">
      <c r="A178" s="131">
        <v>3303351</v>
      </c>
      <c r="B178" s="131">
        <v>3351</v>
      </c>
      <c r="C178" s="131" t="s">
        <v>343</v>
      </c>
      <c r="D178" s="132" t="s">
        <v>425</v>
      </c>
      <c r="E178" s="132"/>
      <c r="F178" s="131"/>
      <c r="G178" s="133">
        <v>45</v>
      </c>
      <c r="H178" s="133">
        <v>165</v>
      </c>
      <c r="I178" s="133">
        <v>60</v>
      </c>
      <c r="J178" s="133">
        <v>60</v>
      </c>
      <c r="K178" s="133">
        <v>135</v>
      </c>
      <c r="L178" s="133">
        <v>60</v>
      </c>
      <c r="M178" s="134">
        <v>47.368421052631575</v>
      </c>
      <c r="N178" s="134">
        <v>137.36842105263159</v>
      </c>
      <c r="O178" s="134">
        <v>56.84210526315789</v>
      </c>
      <c r="P178" s="135">
        <f t="shared" si="35"/>
        <v>1179.386842105263</v>
      </c>
      <c r="Q178" s="135">
        <f t="shared" si="36"/>
        <v>1609.042105263158</v>
      </c>
      <c r="R178" s="135">
        <f t="shared" si="37"/>
        <v>179.36842105263156</v>
      </c>
      <c r="S178" s="136">
        <f t="shared" si="38"/>
        <v>2967.7973684210524</v>
      </c>
      <c r="T178" s="137"/>
      <c r="U178" s="138">
        <f t="shared" si="39"/>
        <v>1041.3</v>
      </c>
      <c r="V178" s="138">
        <f t="shared" si="40"/>
        <v>1047.1500000000001</v>
      </c>
      <c r="W178" s="138">
        <f t="shared" si="41"/>
        <v>879.34736842105269</v>
      </c>
      <c r="Y178" s="139">
        <f t="shared" si="42"/>
        <v>833.04</v>
      </c>
      <c r="Z178" s="139">
        <f t="shared" si="42"/>
        <v>837.72000000000014</v>
      </c>
      <c r="AA178" s="139">
        <f t="shared" si="42"/>
        <v>703.47789473684225</v>
      </c>
      <c r="AC178" t="s">
        <v>585</v>
      </c>
      <c r="AJ178">
        <v>1041.3</v>
      </c>
      <c r="AK178" s="139">
        <f t="shared" si="43"/>
        <v>0</v>
      </c>
    </row>
    <row r="179" spans="1:37" x14ac:dyDescent="0.25">
      <c r="A179" s="131">
        <v>3303352</v>
      </c>
      <c r="B179" s="131">
        <v>3352</v>
      </c>
      <c r="C179" s="131" t="s">
        <v>344</v>
      </c>
      <c r="D179" s="132" t="s">
        <v>785</v>
      </c>
      <c r="E179" s="132"/>
      <c r="F179" s="131"/>
      <c r="G179" s="133">
        <v>0</v>
      </c>
      <c r="H179" s="133">
        <v>45</v>
      </c>
      <c r="I179" s="133">
        <v>60</v>
      </c>
      <c r="J179" s="133">
        <v>0</v>
      </c>
      <c r="K179" s="133">
        <v>30</v>
      </c>
      <c r="L179" s="133">
        <v>0</v>
      </c>
      <c r="M179" s="134">
        <v>0</v>
      </c>
      <c r="N179" s="134">
        <v>33.157894736842103</v>
      </c>
      <c r="O179" s="134">
        <v>37.89473684210526</v>
      </c>
      <c r="P179" s="135">
        <f t="shared" si="35"/>
        <v>0</v>
      </c>
      <c r="Q179" s="135">
        <f t="shared" si="36"/>
        <v>398.13947368421054</v>
      </c>
      <c r="R179" s="135">
        <f t="shared" si="37"/>
        <v>98.778947368421058</v>
      </c>
      <c r="S179" s="136">
        <f t="shared" si="38"/>
        <v>496.91842105263163</v>
      </c>
      <c r="T179" s="137"/>
      <c r="U179" s="138">
        <f t="shared" si="39"/>
        <v>232.04999999999998</v>
      </c>
      <c r="V179" s="138">
        <f t="shared" si="40"/>
        <v>113.1</v>
      </c>
      <c r="W179" s="138">
        <f t="shared" si="41"/>
        <v>151.76842105263157</v>
      </c>
      <c r="Y179" s="139">
        <f t="shared" si="42"/>
        <v>185.64</v>
      </c>
      <c r="Z179" s="139">
        <f t="shared" si="42"/>
        <v>90.48</v>
      </c>
      <c r="AA179" s="139">
        <f t="shared" si="42"/>
        <v>121.41473684210526</v>
      </c>
      <c r="AC179" t="s">
        <v>735</v>
      </c>
      <c r="AJ179">
        <v>232.04999999999998</v>
      </c>
      <c r="AK179" s="139">
        <f t="shared" si="43"/>
        <v>0</v>
      </c>
    </row>
    <row r="180" spans="1:37" x14ac:dyDescent="0.25">
      <c r="A180" s="131">
        <v>3303359</v>
      </c>
      <c r="B180" s="131">
        <v>3359</v>
      </c>
      <c r="C180" s="131" t="s">
        <v>345</v>
      </c>
      <c r="D180" s="132" t="s">
        <v>464</v>
      </c>
      <c r="E180" s="132"/>
      <c r="F180" s="131"/>
      <c r="G180" s="133">
        <v>0</v>
      </c>
      <c r="H180" s="133">
        <v>0</v>
      </c>
      <c r="I180" s="133">
        <v>0</v>
      </c>
      <c r="J180" s="133">
        <v>120</v>
      </c>
      <c r="K180" s="133">
        <v>75</v>
      </c>
      <c r="L180" s="133">
        <v>0</v>
      </c>
      <c r="M180" s="134">
        <v>61.578947368421055</v>
      </c>
      <c r="N180" s="134">
        <v>52.10526315789474</v>
      </c>
      <c r="O180" s="134">
        <v>4.7368421052631575</v>
      </c>
      <c r="P180" s="135">
        <f t="shared" si="35"/>
        <v>1402.3578947368421</v>
      </c>
      <c r="Q180" s="135">
        <f t="shared" si="36"/>
        <v>464.07631578947371</v>
      </c>
      <c r="R180" s="135">
        <f t="shared" si="37"/>
        <v>4.5473684210526315</v>
      </c>
      <c r="S180" s="136">
        <f t="shared" si="38"/>
        <v>1870.9815789473685</v>
      </c>
      <c r="T180" s="137"/>
      <c r="U180" s="138">
        <f t="shared" si="39"/>
        <v>0</v>
      </c>
      <c r="V180" s="138">
        <f t="shared" si="40"/>
        <v>1234.3499999999999</v>
      </c>
      <c r="W180" s="138">
        <f t="shared" si="41"/>
        <v>636.63157894736844</v>
      </c>
      <c r="Y180" s="139">
        <f t="shared" si="42"/>
        <v>0</v>
      </c>
      <c r="Z180" s="139">
        <f t="shared" si="42"/>
        <v>987.48</v>
      </c>
      <c r="AA180" s="139">
        <f t="shared" si="42"/>
        <v>509.30526315789479</v>
      </c>
      <c r="AC180">
        <v>0</v>
      </c>
      <c r="AD180" s="139">
        <f>AC180-U180</f>
        <v>0</v>
      </c>
      <c r="AJ180">
        <v>0</v>
      </c>
      <c r="AK180" s="139">
        <f t="shared" si="43"/>
        <v>0</v>
      </c>
    </row>
    <row r="181" spans="1:37" x14ac:dyDescent="0.25">
      <c r="A181" s="131">
        <v>3303361</v>
      </c>
      <c r="B181" s="131">
        <v>3361</v>
      </c>
      <c r="C181" s="131" t="s">
        <v>806</v>
      </c>
      <c r="D181" s="132" t="s">
        <v>425</v>
      </c>
      <c r="E181" s="132"/>
      <c r="F181" s="131"/>
      <c r="G181" s="133">
        <v>30</v>
      </c>
      <c r="H181" s="133">
        <v>135</v>
      </c>
      <c r="I181" s="133">
        <v>90</v>
      </c>
      <c r="J181" s="133">
        <v>75</v>
      </c>
      <c r="K181" s="133">
        <v>75</v>
      </c>
      <c r="L181" s="133">
        <v>30</v>
      </c>
      <c r="M181" s="134">
        <v>42.631578947368425</v>
      </c>
      <c r="N181" s="134">
        <v>108.94736842105263</v>
      </c>
      <c r="O181" s="134">
        <v>71.05263157894737</v>
      </c>
      <c r="P181" s="135">
        <f t="shared" si="35"/>
        <v>1144.7131578947369</v>
      </c>
      <c r="Q181" s="135">
        <f t="shared" si="36"/>
        <v>1170.8368421052633</v>
      </c>
      <c r="R181" s="135">
        <f t="shared" si="37"/>
        <v>193.01052631578949</v>
      </c>
      <c r="S181" s="136">
        <f t="shared" si="38"/>
        <v>2508.5605263157895</v>
      </c>
      <c r="T181" s="137"/>
      <c r="U181" s="138">
        <f t="shared" si="39"/>
        <v>840.45</v>
      </c>
      <c r="V181" s="138">
        <f t="shared" si="40"/>
        <v>908.7</v>
      </c>
      <c r="W181" s="138">
        <f t="shared" si="41"/>
        <v>759.41052631578941</v>
      </c>
      <c r="Y181" s="139">
        <f t="shared" si="42"/>
        <v>672.36000000000013</v>
      </c>
      <c r="Z181" s="139">
        <f t="shared" si="42"/>
        <v>726.96</v>
      </c>
      <c r="AA181" s="139">
        <f t="shared" si="42"/>
        <v>607.52842105263153</v>
      </c>
      <c r="AC181" t="s">
        <v>648</v>
      </c>
      <c r="AJ181">
        <v>840.45</v>
      </c>
      <c r="AK181" s="139">
        <f t="shared" si="43"/>
        <v>0</v>
      </c>
    </row>
    <row r="182" spans="1:37" x14ac:dyDescent="0.25">
      <c r="A182" s="131">
        <v>3303363</v>
      </c>
      <c r="B182" s="131">
        <v>3363</v>
      </c>
      <c r="C182" s="131" t="s">
        <v>347</v>
      </c>
      <c r="D182" s="132" t="s">
        <v>425</v>
      </c>
      <c r="E182" s="132"/>
      <c r="F182" s="131"/>
      <c r="G182" s="133">
        <v>30</v>
      </c>
      <c r="H182" s="133">
        <v>0</v>
      </c>
      <c r="I182" s="133">
        <v>30</v>
      </c>
      <c r="J182" s="133">
        <v>45</v>
      </c>
      <c r="K182" s="133">
        <v>0</v>
      </c>
      <c r="L182" s="133">
        <v>45</v>
      </c>
      <c r="M182" s="134">
        <v>33.157894736842103</v>
      </c>
      <c r="N182" s="134">
        <v>0</v>
      </c>
      <c r="O182" s="134">
        <v>33.157894736842103</v>
      </c>
      <c r="P182" s="135">
        <f t="shared" si="35"/>
        <v>837.46578947368414</v>
      </c>
      <c r="Q182" s="135">
        <f t="shared" si="36"/>
        <v>0</v>
      </c>
      <c r="R182" s="135">
        <f t="shared" si="37"/>
        <v>109.83157894736843</v>
      </c>
      <c r="S182" s="136">
        <f t="shared" si="38"/>
        <v>947.29736842105262</v>
      </c>
      <c r="T182" s="137"/>
      <c r="U182" s="138">
        <f t="shared" si="39"/>
        <v>269.10000000000002</v>
      </c>
      <c r="V182" s="138">
        <f t="shared" si="40"/>
        <v>403.65</v>
      </c>
      <c r="W182" s="138">
        <f t="shared" si="41"/>
        <v>274.54736842105257</v>
      </c>
      <c r="Y182" s="139">
        <f t="shared" si="42"/>
        <v>215.28000000000003</v>
      </c>
      <c r="Z182" s="139">
        <f t="shared" si="42"/>
        <v>322.92</v>
      </c>
      <c r="AA182" s="139">
        <f t="shared" si="42"/>
        <v>219.63789473684207</v>
      </c>
      <c r="AC182" t="s">
        <v>632</v>
      </c>
      <c r="AJ182">
        <v>269.10000000000002</v>
      </c>
      <c r="AK182" s="139">
        <f t="shared" si="43"/>
        <v>0</v>
      </c>
    </row>
    <row r="183" spans="1:37" x14ac:dyDescent="0.25">
      <c r="A183" s="131">
        <v>3303366</v>
      </c>
      <c r="B183" s="131">
        <v>3366</v>
      </c>
      <c r="C183" s="131" t="s">
        <v>348</v>
      </c>
      <c r="D183" s="132" t="s">
        <v>464</v>
      </c>
      <c r="E183" s="132"/>
      <c r="F183" s="131"/>
      <c r="G183" s="133">
        <v>90</v>
      </c>
      <c r="H183" s="133">
        <v>45</v>
      </c>
      <c r="I183" s="133">
        <v>0</v>
      </c>
      <c r="J183" s="133">
        <v>45</v>
      </c>
      <c r="K183" s="133">
        <v>30</v>
      </c>
      <c r="L183" s="133">
        <v>0</v>
      </c>
      <c r="M183" s="134">
        <v>71.05263157894737</v>
      </c>
      <c r="N183" s="134">
        <v>33.157894736842103</v>
      </c>
      <c r="O183" s="134">
        <v>0</v>
      </c>
      <c r="P183" s="135">
        <f t="shared" si="35"/>
        <v>1590.6552631578948</v>
      </c>
      <c r="Q183" s="135">
        <f t="shared" si="36"/>
        <v>398.13947368421054</v>
      </c>
      <c r="R183" s="135">
        <f t="shared" si="37"/>
        <v>0</v>
      </c>
      <c r="S183" s="136">
        <f t="shared" si="38"/>
        <v>1988.7947368421053</v>
      </c>
      <c r="T183" s="137"/>
      <c r="U183" s="138">
        <f t="shared" si="39"/>
        <v>883.34999999999991</v>
      </c>
      <c r="V183" s="138">
        <f t="shared" si="40"/>
        <v>469.94999999999993</v>
      </c>
      <c r="W183" s="138">
        <f t="shared" si="41"/>
        <v>635.49473684210534</v>
      </c>
      <c r="Y183" s="139">
        <f t="shared" si="42"/>
        <v>706.68</v>
      </c>
      <c r="Z183" s="139">
        <f t="shared" si="42"/>
        <v>375.96</v>
      </c>
      <c r="AA183" s="139">
        <f t="shared" si="42"/>
        <v>508.39578947368432</v>
      </c>
      <c r="AC183">
        <v>883.34999999999991</v>
      </c>
      <c r="AD183" s="139">
        <f>AC183-U183</f>
        <v>0</v>
      </c>
      <c r="AJ183">
        <v>883.34999999999991</v>
      </c>
      <c r="AK183" s="139">
        <f t="shared" si="43"/>
        <v>0</v>
      </c>
    </row>
    <row r="184" spans="1:37" x14ac:dyDescent="0.25">
      <c r="A184" s="131">
        <v>3303367</v>
      </c>
      <c r="B184" s="131">
        <v>3367</v>
      </c>
      <c r="C184" s="131" t="s">
        <v>349</v>
      </c>
      <c r="D184" s="132" t="s">
        <v>425</v>
      </c>
      <c r="E184" s="132"/>
      <c r="F184" s="131"/>
      <c r="G184" s="133">
        <v>225</v>
      </c>
      <c r="H184" s="133">
        <v>0</v>
      </c>
      <c r="I184" s="133">
        <v>75</v>
      </c>
      <c r="J184" s="133">
        <v>180</v>
      </c>
      <c r="K184" s="133">
        <v>30</v>
      </c>
      <c r="L184" s="133">
        <v>30</v>
      </c>
      <c r="M184" s="134">
        <v>198.9473684210526</v>
      </c>
      <c r="N184" s="134">
        <v>9.473684210526315</v>
      </c>
      <c r="O184" s="134">
        <v>56.84210526315789</v>
      </c>
      <c r="P184" s="135">
        <f t="shared" si="35"/>
        <v>4667.9447368421042</v>
      </c>
      <c r="Q184" s="135">
        <f t="shared" si="36"/>
        <v>146.06842105263158</v>
      </c>
      <c r="R184" s="135">
        <f t="shared" si="37"/>
        <v>163.7684210526316</v>
      </c>
      <c r="S184" s="136">
        <f t="shared" si="38"/>
        <v>4977.7815789473671</v>
      </c>
      <c r="T184" s="137"/>
      <c r="U184" s="138">
        <f t="shared" si="39"/>
        <v>1862.25</v>
      </c>
      <c r="V184" s="138">
        <f t="shared" si="40"/>
        <v>1571.6999999999998</v>
      </c>
      <c r="W184" s="138">
        <f t="shared" si="41"/>
        <v>1543.8315789473681</v>
      </c>
      <c r="Y184" s="139">
        <f t="shared" si="42"/>
        <v>1489.8000000000002</v>
      </c>
      <c r="Z184" s="139">
        <f t="shared" si="42"/>
        <v>1257.3599999999999</v>
      </c>
      <c r="AA184" s="139">
        <f t="shared" si="42"/>
        <v>1235.0652631578946</v>
      </c>
      <c r="AC184" t="s">
        <v>636</v>
      </c>
      <c r="AJ184">
        <v>1862.25</v>
      </c>
      <c r="AK184" s="139">
        <f t="shared" si="43"/>
        <v>0</v>
      </c>
    </row>
    <row r="185" spans="1:37" x14ac:dyDescent="0.25">
      <c r="A185" s="131">
        <v>3303372</v>
      </c>
      <c r="B185" s="131">
        <v>3372</v>
      </c>
      <c r="C185" s="131" t="s">
        <v>350</v>
      </c>
      <c r="D185" s="132" t="s">
        <v>425</v>
      </c>
      <c r="E185" s="132"/>
      <c r="F185" s="131"/>
      <c r="G185" s="133">
        <v>105</v>
      </c>
      <c r="H185" s="133">
        <v>90</v>
      </c>
      <c r="I185" s="133">
        <v>435</v>
      </c>
      <c r="J185" s="133">
        <v>120</v>
      </c>
      <c r="K185" s="133">
        <v>120</v>
      </c>
      <c r="L185" s="133">
        <v>270</v>
      </c>
      <c r="M185" s="134">
        <v>108.94736842105263</v>
      </c>
      <c r="N185" s="134">
        <v>94.73684210526315</v>
      </c>
      <c r="O185" s="134">
        <v>350.52631578947364</v>
      </c>
      <c r="P185" s="135">
        <f t="shared" si="35"/>
        <v>2581.7447368421053</v>
      </c>
      <c r="Q185" s="135">
        <f t="shared" si="36"/>
        <v>1121.3842105263157</v>
      </c>
      <c r="R185" s="135">
        <f t="shared" si="37"/>
        <v>1069.7052631578947</v>
      </c>
      <c r="S185" s="136">
        <f t="shared" si="38"/>
        <v>4772.8342105263155</v>
      </c>
      <c r="T185" s="137"/>
      <c r="U185" s="138">
        <f t="shared" si="39"/>
        <v>1624.35</v>
      </c>
      <c r="V185" s="138">
        <f t="shared" si="40"/>
        <v>1684.8</v>
      </c>
      <c r="W185" s="138">
        <f t="shared" si="41"/>
        <v>1463.6842105263158</v>
      </c>
      <c r="Y185" s="139">
        <f t="shared" si="42"/>
        <v>1299.48</v>
      </c>
      <c r="Z185" s="139">
        <f t="shared" si="42"/>
        <v>1347.8400000000001</v>
      </c>
      <c r="AA185" s="139">
        <f t="shared" si="42"/>
        <v>1170.9473684210527</v>
      </c>
      <c r="AC185" t="s">
        <v>624</v>
      </c>
      <c r="AJ185">
        <v>1624.35</v>
      </c>
      <c r="AK185" s="139">
        <f t="shared" si="43"/>
        <v>0</v>
      </c>
    </row>
    <row r="186" spans="1:37" x14ac:dyDescent="0.25">
      <c r="A186" s="131">
        <v>3303377</v>
      </c>
      <c r="B186" s="131">
        <v>3377</v>
      </c>
      <c r="C186" s="131" t="s">
        <v>351</v>
      </c>
      <c r="D186" s="132" t="s">
        <v>425</v>
      </c>
      <c r="E186" s="132"/>
      <c r="F186" s="131"/>
      <c r="G186" s="133">
        <v>195</v>
      </c>
      <c r="H186" s="133">
        <v>90</v>
      </c>
      <c r="I186" s="133">
        <v>0</v>
      </c>
      <c r="J186" s="133">
        <v>165</v>
      </c>
      <c r="K186" s="133">
        <v>30</v>
      </c>
      <c r="L186" s="133">
        <v>0</v>
      </c>
      <c r="M186" s="134">
        <v>156.31578947368422</v>
      </c>
      <c r="N186" s="134">
        <v>61.578947368421055</v>
      </c>
      <c r="O186" s="134">
        <v>0</v>
      </c>
      <c r="P186" s="135">
        <f t="shared" si="35"/>
        <v>3999.0315789473689</v>
      </c>
      <c r="Q186" s="135">
        <f t="shared" si="36"/>
        <v>666.69473684210527</v>
      </c>
      <c r="R186" s="135">
        <f t="shared" si="37"/>
        <v>0</v>
      </c>
      <c r="S186" s="136">
        <f t="shared" si="38"/>
        <v>4665.726315789474</v>
      </c>
      <c r="T186" s="137"/>
      <c r="U186" s="138">
        <f t="shared" si="39"/>
        <v>1885.65</v>
      </c>
      <c r="V186" s="138">
        <f t="shared" si="40"/>
        <v>1421.5499999999997</v>
      </c>
      <c r="W186" s="138">
        <f t="shared" si="41"/>
        <v>1358.5263157894738</v>
      </c>
      <c r="Y186" s="139">
        <f t="shared" si="42"/>
        <v>1508.5200000000002</v>
      </c>
      <c r="Z186" s="139">
        <f t="shared" si="42"/>
        <v>1137.2399999999998</v>
      </c>
      <c r="AA186" s="139">
        <f t="shared" si="42"/>
        <v>1086.8210526315791</v>
      </c>
      <c r="AC186" t="s">
        <v>642</v>
      </c>
      <c r="AJ186">
        <v>1885.65</v>
      </c>
      <c r="AK186" s="139">
        <f t="shared" si="43"/>
        <v>0</v>
      </c>
    </row>
    <row r="187" spans="1:37" x14ac:dyDescent="0.25">
      <c r="A187" s="131">
        <v>3303386</v>
      </c>
      <c r="B187" s="131">
        <v>3386</v>
      </c>
      <c r="C187" s="131" t="s">
        <v>631</v>
      </c>
      <c r="D187" s="132" t="s">
        <v>425</v>
      </c>
      <c r="E187" s="132"/>
      <c r="F187" s="131"/>
      <c r="G187" s="133">
        <v>75</v>
      </c>
      <c r="H187" s="133">
        <v>240</v>
      </c>
      <c r="I187" s="133">
        <v>75</v>
      </c>
      <c r="J187" s="133">
        <v>15</v>
      </c>
      <c r="K187" s="133">
        <v>255</v>
      </c>
      <c r="L187" s="133">
        <v>30</v>
      </c>
      <c r="M187" s="134">
        <v>47.368421052631575</v>
      </c>
      <c r="N187" s="134">
        <v>222.63157894736844</v>
      </c>
      <c r="O187" s="134">
        <v>56.84210526315789</v>
      </c>
      <c r="P187" s="135">
        <f t="shared" si="35"/>
        <v>1060.4368421052632</v>
      </c>
      <c r="Q187" s="135">
        <f t="shared" si="36"/>
        <v>2640.9078947368421</v>
      </c>
      <c r="R187" s="135">
        <f t="shared" si="37"/>
        <v>163.7684210526316</v>
      </c>
      <c r="S187" s="136">
        <f t="shared" si="38"/>
        <v>3865.113157894737</v>
      </c>
      <c r="T187" s="137"/>
      <c r="U187" s="138">
        <f t="shared" si="39"/>
        <v>1577.55</v>
      </c>
      <c r="V187" s="138">
        <f t="shared" si="40"/>
        <v>1111.5</v>
      </c>
      <c r="W187" s="138">
        <f t="shared" si="41"/>
        <v>1176.0631578947368</v>
      </c>
      <c r="Y187" s="139">
        <f t="shared" si="42"/>
        <v>1262.04</v>
      </c>
      <c r="Z187" s="139">
        <f t="shared" si="42"/>
        <v>889.2</v>
      </c>
      <c r="AA187" s="139">
        <f t="shared" si="42"/>
        <v>940.85052631578947</v>
      </c>
      <c r="AC187" t="s">
        <v>630</v>
      </c>
      <c r="AJ187">
        <v>1577.55</v>
      </c>
      <c r="AK187" s="139">
        <f t="shared" si="43"/>
        <v>0</v>
      </c>
    </row>
    <row r="188" spans="1:37" x14ac:dyDescent="0.25">
      <c r="A188" s="131">
        <v>3303406</v>
      </c>
      <c r="B188" s="131">
        <v>3406</v>
      </c>
      <c r="C188" s="131" t="s">
        <v>353</v>
      </c>
      <c r="D188" s="132" t="s">
        <v>785</v>
      </c>
      <c r="E188" s="132"/>
      <c r="F188" s="131"/>
      <c r="G188" s="133">
        <v>15</v>
      </c>
      <c r="H188" s="133">
        <v>120</v>
      </c>
      <c r="I188" s="133">
        <v>60</v>
      </c>
      <c r="J188" s="133">
        <v>15</v>
      </c>
      <c r="K188" s="133">
        <v>180</v>
      </c>
      <c r="L188" s="133">
        <v>45</v>
      </c>
      <c r="M188" s="134">
        <v>9.473684210526315</v>
      </c>
      <c r="N188" s="134">
        <v>137.36842105263159</v>
      </c>
      <c r="O188" s="134">
        <v>52.10526315789474</v>
      </c>
      <c r="P188" s="135">
        <f t="shared" si="35"/>
        <v>307.24736842105267</v>
      </c>
      <c r="Q188" s="135">
        <f t="shared" si="36"/>
        <v>1609.042105263158</v>
      </c>
      <c r="R188" s="135">
        <f t="shared" si="37"/>
        <v>159.22105263157897</v>
      </c>
      <c r="S188" s="136">
        <f t="shared" si="38"/>
        <v>2075.5105263157893</v>
      </c>
      <c r="T188" s="137"/>
      <c r="U188" s="138">
        <f t="shared" si="39"/>
        <v>633.75</v>
      </c>
      <c r="V188" s="138">
        <f t="shared" si="40"/>
        <v>844.34999999999991</v>
      </c>
      <c r="W188" s="138">
        <f t="shared" si="41"/>
        <v>597.41052631578953</v>
      </c>
      <c r="Y188" s="139">
        <f t="shared" si="42"/>
        <v>507</v>
      </c>
      <c r="Z188" s="139">
        <f t="shared" si="42"/>
        <v>675.48</v>
      </c>
      <c r="AA188" s="139">
        <f t="shared" si="42"/>
        <v>477.92842105263162</v>
      </c>
      <c r="AC188" t="s">
        <v>750</v>
      </c>
      <c r="AJ188">
        <v>633.75</v>
      </c>
      <c r="AK188" s="139">
        <f t="shared" si="43"/>
        <v>0</v>
      </c>
    </row>
    <row r="189" spans="1:37" x14ac:dyDescent="0.25">
      <c r="A189" s="131">
        <v>3303411</v>
      </c>
      <c r="B189" s="131">
        <v>3411</v>
      </c>
      <c r="C189" s="131" t="s">
        <v>354</v>
      </c>
      <c r="D189" s="132" t="s">
        <v>425</v>
      </c>
      <c r="E189" s="132"/>
      <c r="F189" s="131"/>
      <c r="G189" s="133">
        <v>510</v>
      </c>
      <c r="H189" s="133">
        <v>30</v>
      </c>
      <c r="I189" s="133">
        <v>30</v>
      </c>
      <c r="J189" s="133">
        <v>420</v>
      </c>
      <c r="K189" s="133">
        <v>45</v>
      </c>
      <c r="L189" s="133">
        <v>0</v>
      </c>
      <c r="M189" s="134">
        <v>440.52631578947364</v>
      </c>
      <c r="N189" s="134">
        <v>28.421052631578945</v>
      </c>
      <c r="O189" s="134">
        <v>18.94736842105263</v>
      </c>
      <c r="P189" s="135">
        <f t="shared" si="35"/>
        <v>10599.552631578947</v>
      </c>
      <c r="Q189" s="135">
        <f t="shared" si="36"/>
        <v>381.65526315789475</v>
      </c>
      <c r="R189" s="135">
        <f t="shared" si="37"/>
        <v>49.389473684210529</v>
      </c>
      <c r="S189" s="136">
        <f t="shared" si="38"/>
        <v>11030.597368421051</v>
      </c>
      <c r="T189" s="137"/>
      <c r="U189" s="138">
        <f t="shared" si="39"/>
        <v>4188.5999999999995</v>
      </c>
      <c r="V189" s="138">
        <f t="shared" si="40"/>
        <v>3500.25</v>
      </c>
      <c r="W189" s="138">
        <f t="shared" si="41"/>
        <v>3341.7473684210522</v>
      </c>
      <c r="Y189" s="139">
        <f t="shared" si="42"/>
        <v>3350.8799999999997</v>
      </c>
      <c r="Z189" s="139">
        <f t="shared" si="42"/>
        <v>2800.2000000000003</v>
      </c>
      <c r="AA189" s="139">
        <f t="shared" si="42"/>
        <v>2673.3978947368419</v>
      </c>
      <c r="AC189" t="s">
        <v>535</v>
      </c>
      <c r="AJ189">
        <v>4188.5999999999995</v>
      </c>
      <c r="AK189" s="139">
        <f t="shared" si="43"/>
        <v>0</v>
      </c>
    </row>
    <row r="190" spans="1:37" x14ac:dyDescent="0.25">
      <c r="A190" s="131">
        <v>3303412</v>
      </c>
      <c r="B190" s="131">
        <v>3412</v>
      </c>
      <c r="C190" s="131" t="s">
        <v>355</v>
      </c>
      <c r="D190" s="132" t="s">
        <v>464</v>
      </c>
      <c r="E190" s="132"/>
      <c r="F190" s="131"/>
      <c r="G190" s="133">
        <v>315</v>
      </c>
      <c r="H190" s="133">
        <v>390</v>
      </c>
      <c r="I190" s="133">
        <v>30</v>
      </c>
      <c r="J190" s="133">
        <v>195</v>
      </c>
      <c r="K190" s="133">
        <v>420</v>
      </c>
      <c r="L190" s="133">
        <v>30</v>
      </c>
      <c r="M190" s="134">
        <v>246.31578947368422</v>
      </c>
      <c r="N190" s="134">
        <v>374.21052631578948</v>
      </c>
      <c r="O190" s="134">
        <v>23.684210526315788</v>
      </c>
      <c r="P190" s="135">
        <f t="shared" si="35"/>
        <v>5847.3315789473691</v>
      </c>
      <c r="Q190" s="135">
        <f t="shared" si="36"/>
        <v>4355.9526315789471</v>
      </c>
      <c r="R190" s="135">
        <f t="shared" si="37"/>
        <v>85.136842105263156</v>
      </c>
      <c r="S190" s="136">
        <f t="shared" si="38"/>
        <v>10288.42105263158</v>
      </c>
      <c r="T190" s="137"/>
      <c r="U190" s="138">
        <f t="shared" si="39"/>
        <v>3999.45</v>
      </c>
      <c r="V190" s="138">
        <f t="shared" si="40"/>
        <v>3160.95</v>
      </c>
      <c r="W190" s="138">
        <f t="shared" si="41"/>
        <v>3128.0210526315791</v>
      </c>
      <c r="Y190" s="139">
        <f t="shared" si="42"/>
        <v>3199.56</v>
      </c>
      <c r="Z190" s="139">
        <f t="shared" si="42"/>
        <v>2528.7600000000002</v>
      </c>
      <c r="AA190" s="139">
        <f t="shared" si="42"/>
        <v>2502.4168421052636</v>
      </c>
      <c r="AC190">
        <v>3999.45</v>
      </c>
      <c r="AD190" s="139">
        <f>AC190-U190</f>
        <v>0</v>
      </c>
      <c r="AJ190">
        <v>3999.45</v>
      </c>
      <c r="AK190" s="139">
        <f t="shared" si="43"/>
        <v>0</v>
      </c>
    </row>
    <row r="191" spans="1:37" x14ac:dyDescent="0.25">
      <c r="A191" s="131">
        <v>3303428</v>
      </c>
      <c r="B191" s="131">
        <v>3428</v>
      </c>
      <c r="C191" s="131" t="s">
        <v>807</v>
      </c>
      <c r="D191" s="132" t="s">
        <v>425</v>
      </c>
      <c r="E191" s="132"/>
      <c r="F191" s="131"/>
      <c r="G191" s="133">
        <v>30</v>
      </c>
      <c r="H191" s="133">
        <v>45</v>
      </c>
      <c r="I191" s="133">
        <v>15</v>
      </c>
      <c r="J191" s="133">
        <v>15</v>
      </c>
      <c r="K191" s="133">
        <v>30</v>
      </c>
      <c r="L191" s="133">
        <v>15</v>
      </c>
      <c r="M191" s="134">
        <v>23.684210526315788</v>
      </c>
      <c r="N191" s="134">
        <v>42.631578947368425</v>
      </c>
      <c r="O191" s="134">
        <v>14.210526315789473</v>
      </c>
      <c r="P191" s="135">
        <f t="shared" si="35"/>
        <v>530.21842105263158</v>
      </c>
      <c r="Q191" s="135">
        <f t="shared" si="36"/>
        <v>431.10789473684213</v>
      </c>
      <c r="R191" s="135">
        <f t="shared" si="37"/>
        <v>44.84210526315789</v>
      </c>
      <c r="S191" s="136">
        <f t="shared" si="38"/>
        <v>1006.1684210526316</v>
      </c>
      <c r="T191" s="137"/>
      <c r="U191" s="138">
        <f t="shared" si="39"/>
        <v>423.15</v>
      </c>
      <c r="V191" s="138">
        <f t="shared" si="40"/>
        <v>247.65</v>
      </c>
      <c r="W191" s="138">
        <f t="shared" si="41"/>
        <v>335.36842105263156</v>
      </c>
      <c r="Y191" s="139">
        <f t="shared" si="42"/>
        <v>338.52</v>
      </c>
      <c r="Z191" s="139">
        <f t="shared" si="42"/>
        <v>198.12</v>
      </c>
      <c r="AA191" s="139">
        <f t="shared" si="42"/>
        <v>268.29473684210524</v>
      </c>
      <c r="AC191" t="s">
        <v>658</v>
      </c>
      <c r="AJ191">
        <v>423.15</v>
      </c>
      <c r="AK191" s="139">
        <f t="shared" si="43"/>
        <v>0</v>
      </c>
    </row>
    <row r="192" spans="1:37" x14ac:dyDescent="0.25">
      <c r="A192" s="131">
        <v>3303431</v>
      </c>
      <c r="B192" s="131">
        <v>3431</v>
      </c>
      <c r="C192" s="131" t="s">
        <v>357</v>
      </c>
      <c r="D192" s="132" t="s">
        <v>785</v>
      </c>
      <c r="E192" s="132"/>
      <c r="F192" s="131"/>
      <c r="G192" s="133">
        <v>120</v>
      </c>
      <c r="H192" s="133">
        <v>15</v>
      </c>
      <c r="I192" s="133">
        <v>15</v>
      </c>
      <c r="J192" s="133">
        <v>75</v>
      </c>
      <c r="K192" s="133">
        <v>15</v>
      </c>
      <c r="L192" s="133">
        <v>45</v>
      </c>
      <c r="M192" s="134">
        <v>90</v>
      </c>
      <c r="N192" s="134">
        <v>14.210526315789473</v>
      </c>
      <c r="O192" s="134">
        <v>23.684210526315788</v>
      </c>
      <c r="P192" s="135">
        <f t="shared" si="35"/>
        <v>2205.1499999999996</v>
      </c>
      <c r="Q192" s="135">
        <f t="shared" si="36"/>
        <v>162.55263157894734</v>
      </c>
      <c r="R192" s="135">
        <f t="shared" si="37"/>
        <v>85.136842105263156</v>
      </c>
      <c r="S192" s="136">
        <f t="shared" si="38"/>
        <v>2452.8394736842101</v>
      </c>
      <c r="T192" s="137"/>
      <c r="U192" s="138">
        <f t="shared" si="39"/>
        <v>1023.75</v>
      </c>
      <c r="V192" s="138">
        <f t="shared" si="40"/>
        <v>698.09999999999991</v>
      </c>
      <c r="W192" s="138">
        <f t="shared" si="41"/>
        <v>730.98947368421045</v>
      </c>
      <c r="Y192" s="139">
        <f t="shared" si="42"/>
        <v>819</v>
      </c>
      <c r="Z192" s="139">
        <f t="shared" si="42"/>
        <v>558.4799999999999</v>
      </c>
      <c r="AA192" s="139">
        <f t="shared" si="42"/>
        <v>584.79157894736841</v>
      </c>
      <c r="AC192" t="s">
        <v>741</v>
      </c>
      <c r="AJ192">
        <v>1023.75</v>
      </c>
      <c r="AK192" s="139">
        <f t="shared" si="43"/>
        <v>0</v>
      </c>
    </row>
    <row r="193" spans="1:37" x14ac:dyDescent="0.25">
      <c r="A193" s="131">
        <v>3303432</v>
      </c>
      <c r="B193" s="131">
        <v>3432</v>
      </c>
      <c r="C193" s="131" t="s">
        <v>358</v>
      </c>
      <c r="D193" s="132" t="s">
        <v>425</v>
      </c>
      <c r="E193" s="132"/>
      <c r="F193" s="131"/>
      <c r="G193" s="133">
        <v>405</v>
      </c>
      <c r="H193" s="133">
        <v>810</v>
      </c>
      <c r="I193" s="133">
        <v>135</v>
      </c>
      <c r="J193" s="133">
        <v>300</v>
      </c>
      <c r="K193" s="133">
        <v>565</v>
      </c>
      <c r="L193" s="133">
        <v>20</v>
      </c>
      <c r="M193" s="134">
        <v>331.57894736842104</v>
      </c>
      <c r="N193" s="134">
        <v>675.78947368421052</v>
      </c>
      <c r="O193" s="134">
        <v>77.368421052631589</v>
      </c>
      <c r="P193" s="135">
        <f t="shared" si="35"/>
        <v>8017.8078947368413</v>
      </c>
      <c r="Q193" s="135">
        <f t="shared" si="36"/>
        <v>7535.4973684210527</v>
      </c>
      <c r="R193" s="135">
        <f t="shared" si="37"/>
        <v>235.47368421052636</v>
      </c>
      <c r="S193" s="136">
        <f t="shared" si="38"/>
        <v>15788.778947368421</v>
      </c>
      <c r="T193" s="137"/>
      <c r="U193" s="138">
        <f t="shared" si="39"/>
        <v>6405.7499999999991</v>
      </c>
      <c r="V193" s="138">
        <f t="shared" si="40"/>
        <v>4529.8499999999995</v>
      </c>
      <c r="W193" s="138">
        <f t="shared" si="41"/>
        <v>4853.1789473684203</v>
      </c>
      <c r="Y193" s="139">
        <f t="shared" si="42"/>
        <v>5124.5999999999995</v>
      </c>
      <c r="Z193" s="139">
        <f t="shared" si="42"/>
        <v>3623.8799999999997</v>
      </c>
      <c r="AA193" s="139">
        <f t="shared" si="42"/>
        <v>3882.5431578947364</v>
      </c>
      <c r="AC193" t="s">
        <v>484</v>
      </c>
      <c r="AJ193">
        <v>6405.7499999999991</v>
      </c>
      <c r="AK193" s="139">
        <f t="shared" si="43"/>
        <v>0</v>
      </c>
    </row>
    <row r="194" spans="1:37" x14ac:dyDescent="0.25">
      <c r="A194" s="131">
        <v>3303433</v>
      </c>
      <c r="B194" s="131">
        <v>3433</v>
      </c>
      <c r="C194" s="131" t="s">
        <v>359</v>
      </c>
      <c r="D194" s="132" t="s">
        <v>464</v>
      </c>
      <c r="E194" s="132"/>
      <c r="F194" s="131"/>
      <c r="G194" s="133">
        <v>195</v>
      </c>
      <c r="H194" s="133">
        <v>60</v>
      </c>
      <c r="I194" s="133">
        <v>90</v>
      </c>
      <c r="J194" s="133">
        <v>120</v>
      </c>
      <c r="K194" s="133">
        <v>45</v>
      </c>
      <c r="L194" s="133">
        <v>135</v>
      </c>
      <c r="M194" s="134">
        <v>161.05263157894737</v>
      </c>
      <c r="N194" s="134">
        <v>52.10526315789474</v>
      </c>
      <c r="O194" s="134">
        <v>104.21052631578948</v>
      </c>
      <c r="P194" s="135">
        <f t="shared" si="35"/>
        <v>3676.855263157895</v>
      </c>
      <c r="Q194" s="135">
        <f t="shared" si="36"/>
        <v>577.17631578947362</v>
      </c>
      <c r="R194" s="135">
        <f t="shared" si="37"/>
        <v>334.04210526315791</v>
      </c>
      <c r="S194" s="136">
        <f t="shared" si="38"/>
        <v>4588.0736842105271</v>
      </c>
      <c r="T194" s="137"/>
      <c r="U194" s="138">
        <f t="shared" si="39"/>
        <v>1866.15</v>
      </c>
      <c r="V194" s="138">
        <f t="shared" si="40"/>
        <v>1261.6500000000001</v>
      </c>
      <c r="W194" s="138">
        <f t="shared" si="41"/>
        <v>1460.2736842105264</v>
      </c>
      <c r="Y194" s="139">
        <f t="shared" si="42"/>
        <v>1492.92</v>
      </c>
      <c r="Z194" s="139">
        <f t="shared" si="42"/>
        <v>1009.3200000000002</v>
      </c>
      <c r="AA194" s="139">
        <f t="shared" si="42"/>
        <v>1168.2189473684211</v>
      </c>
      <c r="AC194">
        <v>1866.15</v>
      </c>
      <c r="AD194" s="139">
        <f t="shared" ref="AD194:AD198" si="49">AC194-U194</f>
        <v>0</v>
      </c>
      <c r="AJ194">
        <v>1866.15</v>
      </c>
      <c r="AK194" s="139">
        <f t="shared" si="43"/>
        <v>0</v>
      </c>
    </row>
    <row r="195" spans="1:37" x14ac:dyDescent="0.25">
      <c r="A195" s="131">
        <v>3304001</v>
      </c>
      <c r="B195" s="131">
        <v>4001</v>
      </c>
      <c r="C195" s="131" t="s">
        <v>360</v>
      </c>
      <c r="D195" s="132" t="s">
        <v>464</v>
      </c>
      <c r="E195" s="132"/>
      <c r="F195" s="131"/>
      <c r="G195" s="133">
        <v>270</v>
      </c>
      <c r="H195" s="133">
        <v>90</v>
      </c>
      <c r="I195" s="133">
        <v>0</v>
      </c>
      <c r="J195" s="133">
        <v>180</v>
      </c>
      <c r="K195" s="133">
        <v>105</v>
      </c>
      <c r="L195" s="133">
        <v>0</v>
      </c>
      <c r="M195" s="134">
        <v>222.63157894736844</v>
      </c>
      <c r="N195" s="134">
        <v>85.26315789473685</v>
      </c>
      <c r="O195" s="134">
        <v>0</v>
      </c>
      <c r="P195" s="135">
        <f t="shared" si="35"/>
        <v>5198.1631578947372</v>
      </c>
      <c r="Q195" s="135">
        <f t="shared" si="36"/>
        <v>1031.8657894736841</v>
      </c>
      <c r="R195" s="135">
        <f t="shared" si="37"/>
        <v>0</v>
      </c>
      <c r="S195" s="136">
        <f t="shared" si="38"/>
        <v>6230.0289473684215</v>
      </c>
      <c r="T195" s="137"/>
      <c r="U195" s="138">
        <f t="shared" si="39"/>
        <v>2480.3999999999996</v>
      </c>
      <c r="V195" s="138">
        <f t="shared" si="40"/>
        <v>1823.2499999999998</v>
      </c>
      <c r="W195" s="138">
        <f t="shared" si="41"/>
        <v>1926.3789473684214</v>
      </c>
      <c r="Y195" s="139">
        <f t="shared" si="42"/>
        <v>1984.3199999999997</v>
      </c>
      <c r="Z195" s="139">
        <f t="shared" si="42"/>
        <v>1458.6</v>
      </c>
      <c r="AA195" s="139">
        <f t="shared" si="42"/>
        <v>1541.1031578947373</v>
      </c>
      <c r="AC195">
        <v>2480.3999999999996</v>
      </c>
      <c r="AD195" s="139">
        <f t="shared" si="49"/>
        <v>0</v>
      </c>
      <c r="AJ195">
        <v>2480.3999999999996</v>
      </c>
      <c r="AK195" s="139">
        <f t="shared" si="43"/>
        <v>0</v>
      </c>
    </row>
    <row r="196" spans="1:37" x14ac:dyDescent="0.25">
      <c r="A196" s="131">
        <v>3304019</v>
      </c>
      <c r="B196" s="131">
        <v>4019</v>
      </c>
      <c r="C196" s="131" t="s">
        <v>361</v>
      </c>
      <c r="D196" s="132" t="s">
        <v>464</v>
      </c>
      <c r="E196" s="132"/>
      <c r="F196" s="131"/>
      <c r="G196" s="133">
        <v>0</v>
      </c>
      <c r="H196" s="133">
        <v>0</v>
      </c>
      <c r="I196" s="133">
        <v>945</v>
      </c>
      <c r="J196" s="133">
        <v>0</v>
      </c>
      <c r="K196" s="133">
        <v>15</v>
      </c>
      <c r="L196" s="133">
        <v>600</v>
      </c>
      <c r="M196" s="134">
        <v>4.7368421052631575</v>
      </c>
      <c r="N196" s="134">
        <v>4.7368421052631575</v>
      </c>
      <c r="O196" s="134">
        <v>696.31578947368416</v>
      </c>
      <c r="P196" s="135">
        <f t="shared" si="35"/>
        <v>34.673684210526318</v>
      </c>
      <c r="Q196" s="135">
        <f t="shared" si="36"/>
        <v>73.034210526315789</v>
      </c>
      <c r="R196" s="135">
        <f t="shared" si="37"/>
        <v>2275.2631578947371</v>
      </c>
      <c r="S196" s="136">
        <f t="shared" si="38"/>
        <v>2382.9710526315794</v>
      </c>
      <c r="T196" s="137"/>
      <c r="U196" s="138">
        <f t="shared" si="39"/>
        <v>982.80000000000007</v>
      </c>
      <c r="V196" s="138">
        <f t="shared" si="40"/>
        <v>680.55</v>
      </c>
      <c r="W196" s="138">
        <f t="shared" si="41"/>
        <v>719.62105263157889</v>
      </c>
      <c r="Y196" s="139">
        <f t="shared" si="42"/>
        <v>786.24000000000012</v>
      </c>
      <c r="Z196" s="139">
        <f t="shared" si="42"/>
        <v>544.43999999999994</v>
      </c>
      <c r="AA196" s="139">
        <f t="shared" si="42"/>
        <v>575.69684210526316</v>
      </c>
      <c r="AC196">
        <v>982.80000000000007</v>
      </c>
      <c r="AD196" s="139">
        <f t="shared" si="49"/>
        <v>0</v>
      </c>
      <c r="AJ196">
        <v>982.80000000000007</v>
      </c>
      <c r="AK196" s="139">
        <f t="shared" si="43"/>
        <v>0</v>
      </c>
    </row>
    <row r="197" spans="1:37" x14ac:dyDescent="0.25">
      <c r="A197" s="131">
        <v>3304038</v>
      </c>
      <c r="B197" s="131">
        <v>4038</v>
      </c>
      <c r="C197" s="131" t="s">
        <v>362</v>
      </c>
      <c r="D197" s="132" t="s">
        <v>464</v>
      </c>
      <c r="E197" s="132"/>
      <c r="F197" s="131"/>
      <c r="G197" s="133">
        <v>210</v>
      </c>
      <c r="H197" s="133">
        <v>405</v>
      </c>
      <c r="I197" s="133">
        <v>1140</v>
      </c>
      <c r="J197" s="133">
        <v>120</v>
      </c>
      <c r="K197" s="133">
        <v>360</v>
      </c>
      <c r="L197" s="133">
        <v>855</v>
      </c>
      <c r="M197" s="134">
        <v>170.5263157894737</v>
      </c>
      <c r="N197" s="134">
        <v>369.47368421052636</v>
      </c>
      <c r="O197" s="134">
        <v>947.36842105263156</v>
      </c>
      <c r="P197" s="135">
        <f t="shared" si="35"/>
        <v>3865.1526315789474</v>
      </c>
      <c r="Q197" s="135">
        <f t="shared" si="36"/>
        <v>4169.8184210526315</v>
      </c>
      <c r="R197" s="135">
        <f t="shared" si="37"/>
        <v>2984.2736842105264</v>
      </c>
      <c r="S197" s="136">
        <f t="shared" si="38"/>
        <v>11019.244736842105</v>
      </c>
      <c r="T197" s="137"/>
      <c r="U197" s="138">
        <f t="shared" si="39"/>
        <v>4377.75</v>
      </c>
      <c r="V197" s="138">
        <f t="shared" si="40"/>
        <v>3198</v>
      </c>
      <c r="W197" s="138">
        <f t="shared" si="41"/>
        <v>3443.4947368421049</v>
      </c>
      <c r="Y197" s="139">
        <f t="shared" si="42"/>
        <v>3502.2000000000003</v>
      </c>
      <c r="Z197" s="139">
        <f t="shared" si="42"/>
        <v>2558.4</v>
      </c>
      <c r="AA197" s="139">
        <f t="shared" si="42"/>
        <v>2754.7957894736842</v>
      </c>
      <c r="AC197">
        <v>4377.75</v>
      </c>
      <c r="AD197" s="139">
        <f t="shared" si="49"/>
        <v>0</v>
      </c>
      <c r="AJ197">
        <v>4377.75</v>
      </c>
      <c r="AK197" s="139">
        <f t="shared" si="43"/>
        <v>0</v>
      </c>
    </row>
    <row r="198" spans="1:37" x14ac:dyDescent="0.25">
      <c r="A198" s="131">
        <v>3305201</v>
      </c>
      <c r="B198" s="131">
        <v>5201</v>
      </c>
      <c r="C198" s="131" t="s">
        <v>363</v>
      </c>
      <c r="D198" s="132" t="s">
        <v>464</v>
      </c>
      <c r="E198" s="132"/>
      <c r="F198" s="131"/>
      <c r="G198" s="133">
        <v>0</v>
      </c>
      <c r="H198" s="133">
        <v>0</v>
      </c>
      <c r="I198" s="133">
        <v>0</v>
      </c>
      <c r="J198" s="133">
        <v>0</v>
      </c>
      <c r="K198" s="133">
        <v>0</v>
      </c>
      <c r="L198" s="133">
        <v>15</v>
      </c>
      <c r="M198" s="134">
        <v>0</v>
      </c>
      <c r="N198" s="134">
        <v>0</v>
      </c>
      <c r="O198" s="134">
        <v>4.7368421052631575</v>
      </c>
      <c r="P198" s="135">
        <f t="shared" si="35"/>
        <v>0</v>
      </c>
      <c r="Q198" s="135">
        <f t="shared" si="36"/>
        <v>0</v>
      </c>
      <c r="R198" s="135">
        <f t="shared" si="37"/>
        <v>20.147368421052633</v>
      </c>
      <c r="S198" s="136">
        <f t="shared" si="38"/>
        <v>20.147368421052633</v>
      </c>
      <c r="T198" s="137"/>
      <c r="U198" s="138">
        <f t="shared" si="39"/>
        <v>0</v>
      </c>
      <c r="V198" s="138">
        <f t="shared" si="40"/>
        <v>15.6</v>
      </c>
      <c r="W198" s="138">
        <f t="shared" si="41"/>
        <v>4.5473684210526315</v>
      </c>
      <c r="Y198" s="139">
        <f t="shared" si="42"/>
        <v>0</v>
      </c>
      <c r="Z198" s="139">
        <f t="shared" si="42"/>
        <v>12.48</v>
      </c>
      <c r="AA198" s="139">
        <f t="shared" si="42"/>
        <v>3.6378947368421053</v>
      </c>
      <c r="AC198">
        <v>0</v>
      </c>
      <c r="AD198" s="139">
        <f t="shared" si="49"/>
        <v>0</v>
      </c>
      <c r="AJ198">
        <v>0</v>
      </c>
      <c r="AK198" s="139">
        <f t="shared" si="43"/>
        <v>0</v>
      </c>
    </row>
    <row r="199" spans="1:37" x14ac:dyDescent="0.25">
      <c r="A199" s="131">
        <v>3305203</v>
      </c>
      <c r="B199" s="131">
        <v>5203</v>
      </c>
      <c r="C199" s="131" t="s">
        <v>364</v>
      </c>
      <c r="D199" s="132" t="s">
        <v>425</v>
      </c>
      <c r="E199" s="132"/>
      <c r="F199" s="131"/>
      <c r="G199" s="133">
        <v>30</v>
      </c>
      <c r="H199" s="133">
        <v>0</v>
      </c>
      <c r="I199" s="133">
        <v>30</v>
      </c>
      <c r="J199" s="133">
        <v>0</v>
      </c>
      <c r="K199" s="133">
        <v>0</v>
      </c>
      <c r="L199" s="133">
        <v>30</v>
      </c>
      <c r="M199" s="134">
        <v>18.94736842105263</v>
      </c>
      <c r="N199" s="134">
        <v>0</v>
      </c>
      <c r="O199" s="134">
        <v>28.421052631578945</v>
      </c>
      <c r="P199" s="135">
        <f t="shared" si="35"/>
        <v>376.59473684210525</v>
      </c>
      <c r="Q199" s="135">
        <f t="shared" si="36"/>
        <v>0</v>
      </c>
      <c r="R199" s="135">
        <f t="shared" si="37"/>
        <v>89.68421052631578</v>
      </c>
      <c r="S199" s="136">
        <f t="shared" si="38"/>
        <v>466.27894736842103</v>
      </c>
      <c r="T199" s="137"/>
      <c r="U199" s="138">
        <f t="shared" si="39"/>
        <v>269.10000000000002</v>
      </c>
      <c r="V199" s="138">
        <f t="shared" si="40"/>
        <v>31.2</v>
      </c>
      <c r="W199" s="138">
        <f t="shared" si="41"/>
        <v>165.97894736842107</v>
      </c>
      <c r="Y199" s="139">
        <f t="shared" si="42"/>
        <v>215.28000000000003</v>
      </c>
      <c r="Z199" s="139">
        <f t="shared" si="42"/>
        <v>24.96</v>
      </c>
      <c r="AA199" s="139">
        <f t="shared" si="42"/>
        <v>132.78315789473686</v>
      </c>
      <c r="AC199" t="s">
        <v>676</v>
      </c>
      <c r="AJ199">
        <v>269.10000000000002</v>
      </c>
      <c r="AK199" s="139">
        <f t="shared" si="43"/>
        <v>0</v>
      </c>
    </row>
    <row r="200" spans="1:37" x14ac:dyDescent="0.25">
      <c r="A200" s="131">
        <v>3305205</v>
      </c>
      <c r="B200" s="131">
        <v>5205</v>
      </c>
      <c r="C200" s="131" t="s">
        <v>365</v>
      </c>
      <c r="D200" s="132" t="s">
        <v>464</v>
      </c>
      <c r="E200" s="132"/>
      <c r="F200" s="131"/>
      <c r="G200" s="133">
        <v>15</v>
      </c>
      <c r="H200" s="133">
        <v>15</v>
      </c>
      <c r="I200" s="133">
        <v>45</v>
      </c>
      <c r="J200" s="133">
        <v>30</v>
      </c>
      <c r="K200" s="133">
        <v>15</v>
      </c>
      <c r="L200" s="133">
        <v>45</v>
      </c>
      <c r="M200" s="134">
        <v>18.94736842105263</v>
      </c>
      <c r="N200" s="134">
        <v>14.210526315789473</v>
      </c>
      <c r="O200" s="134">
        <v>42.631578947368425</v>
      </c>
      <c r="P200" s="135">
        <f t="shared" si="35"/>
        <v>495.54473684210529</v>
      </c>
      <c r="Q200" s="135">
        <f t="shared" si="36"/>
        <v>162.55263157894734</v>
      </c>
      <c r="R200" s="135">
        <f t="shared" si="37"/>
        <v>134.5263157894737</v>
      </c>
      <c r="S200" s="136">
        <f t="shared" si="38"/>
        <v>792.62368421052633</v>
      </c>
      <c r="T200" s="137"/>
      <c r="U200" s="138">
        <f t="shared" si="39"/>
        <v>222.3</v>
      </c>
      <c r="V200" s="138">
        <f t="shared" si="40"/>
        <v>341.25</v>
      </c>
      <c r="W200" s="138">
        <f t="shared" si="41"/>
        <v>229.07368421052632</v>
      </c>
      <c r="Y200" s="139">
        <f t="shared" si="42"/>
        <v>177.84000000000003</v>
      </c>
      <c r="Z200" s="139">
        <f t="shared" si="42"/>
        <v>273</v>
      </c>
      <c r="AA200" s="139">
        <f t="shared" si="42"/>
        <v>183.25894736842108</v>
      </c>
      <c r="AC200">
        <v>222.3</v>
      </c>
      <c r="AD200" s="139">
        <f>AC200-U200</f>
        <v>0</v>
      </c>
      <c r="AJ200">
        <v>222.3</v>
      </c>
      <c r="AK200" s="139">
        <f t="shared" si="43"/>
        <v>0</v>
      </c>
    </row>
    <row r="201" spans="1:37" x14ac:dyDescent="0.25">
      <c r="A201" s="142">
        <v>200</v>
      </c>
      <c r="B201" s="131">
        <v>200</v>
      </c>
      <c r="C201" s="143" t="s">
        <v>940</v>
      </c>
      <c r="D201" s="132"/>
      <c r="E201" s="143"/>
      <c r="F201" s="143"/>
      <c r="G201" s="143">
        <f t="shared" ref="G201:O201" si="50">SUM(G11:G200)</f>
        <v>32204</v>
      </c>
      <c r="H201" s="143">
        <f t="shared" si="50"/>
        <v>28077</v>
      </c>
      <c r="I201" s="143">
        <f t="shared" si="50"/>
        <v>35332</v>
      </c>
      <c r="J201" s="143">
        <f t="shared" si="50"/>
        <v>24465</v>
      </c>
      <c r="K201" s="143">
        <f t="shared" si="50"/>
        <v>21970</v>
      </c>
      <c r="L201" s="143">
        <f t="shared" si="50"/>
        <v>28739</v>
      </c>
      <c r="M201" s="143">
        <f t="shared" si="50"/>
        <v>25924.105263157911</v>
      </c>
      <c r="N201" s="143">
        <f t="shared" si="50"/>
        <v>23306.526315789491</v>
      </c>
      <c r="O201" s="143">
        <f t="shared" si="50"/>
        <v>30007.263157894758</v>
      </c>
      <c r="P201" s="144">
        <f>SUM(P11:P200)</f>
        <v>639149.62052631599</v>
      </c>
      <c r="Q201" s="144">
        <f t="shared" ref="Q201:S201" si="51">SUM(Q11:Q200)</f>
        <v>269783.90157894755</v>
      </c>
      <c r="R201" s="144">
        <f t="shared" si="51"/>
        <v>95440.812631578956</v>
      </c>
      <c r="S201" s="144">
        <f t="shared" si="51"/>
        <v>1004374.334736842</v>
      </c>
      <c r="T201" s="144"/>
      <c r="U201" s="144">
        <f>SUM(U11:U200)</f>
        <v>397791.93999999971</v>
      </c>
      <c r="V201" s="144">
        <f>SUM(V11:V200)</f>
        <v>306722.90999999997</v>
      </c>
      <c r="W201" s="144">
        <f>SUM(W11:W200)</f>
        <v>299678.13473684213</v>
      </c>
      <c r="Y201" s="144">
        <f>SUM(Y11:Y200)</f>
        <v>318233.55200000008</v>
      </c>
      <c r="Z201" s="144">
        <f>SUM(Z11:Z200)</f>
        <v>245378.32800000015</v>
      </c>
      <c r="AA201" s="144">
        <f>SUM(AA11:AA200)</f>
        <v>239742.50778947363</v>
      </c>
      <c r="AC201">
        <v>0</v>
      </c>
    </row>
    <row r="202" spans="1:37" x14ac:dyDescent="0.25">
      <c r="D202" s="132"/>
      <c r="G202" s="145">
        <v>32264</v>
      </c>
      <c r="H202" s="145">
        <v>28167</v>
      </c>
      <c r="I202" s="145">
        <v>35362</v>
      </c>
      <c r="M202" s="134"/>
      <c r="U202" s="138"/>
      <c r="V202" s="146"/>
      <c r="W202" s="146"/>
      <c r="AC202">
        <v>0</v>
      </c>
    </row>
    <row r="203" spans="1:37" x14ac:dyDescent="0.25">
      <c r="AJ203" s="147"/>
    </row>
    <row r="204" spans="1:37" x14ac:dyDescent="0.25">
      <c r="U204" s="147">
        <f>SUMIFS(U11:U200,$D$11:$D$200,"Chq Bk")+SUMIFS(U11:U200,$D$11:$D$200,"Non Chq Bk")+SUMIFS(U11:U200,$D$11:$D$200,"EPA")-U111</f>
        <v>259787.06</v>
      </c>
      <c r="X204" t="s">
        <v>811</v>
      </c>
      <c r="Y204" s="139">
        <f>SUMIFS(Y11:Y200,$D$11:$D$200,"Chq Bk")+SUMIFS(Y11:Y200,$D$11:$D$200,"Non Chq Bk")+SUMIFS(Y11:Y200,$D$11:$D$200,"EPA")-Y111</f>
        <v>207829.64799999999</v>
      </c>
      <c r="Z204" s="139">
        <f t="shared" ref="Z204:AA204" si="52">SUMIFS(Z11:Z200,$D$11:$D$200,"Chq Bk")+SUMIFS(Z11:Z200,$D$11:$D$200,"Non Chq Bk")+SUMIFS(Z11:Z200,$D$11:$D$200,"EPA")</f>
        <v>158973.35999999999</v>
      </c>
      <c r="AA204" s="139">
        <f t="shared" si="52"/>
        <v>152989.78357894733</v>
      </c>
      <c r="AJ204" s="147">
        <f>SUMIFS(AJ11:AJ200,$D$11:$D$200,"Chq Bk")+SUMIFS(AJ11:AJ200,$D$11:$D$200,"Non Chq Bk")+SUMIFS(AJ11:AJ200,$D$11:$D$200,"EPA")-AJ111</f>
        <v>258546.86</v>
      </c>
    </row>
    <row r="205" spans="1:37" x14ac:dyDescent="0.25">
      <c r="U205" s="147">
        <f>SUMIFS(U11:U200,$D$11:$D$200,$X$205)</f>
        <v>138004.88000000003</v>
      </c>
      <c r="V205" s="147">
        <f>SUMIFS(V11:V200,$D$11:$D$200,$X$205)</f>
        <v>108006.21000000004</v>
      </c>
      <c r="W205" s="147">
        <f>SUMIFS(W11:W200,$D$11:$D$200,$X$205)</f>
        <v>108440.9052631579</v>
      </c>
      <c r="X205" t="s">
        <v>464</v>
      </c>
      <c r="Y205" s="148">
        <f>SUMIFS(Y11:Y200,$D$11:$D$200,$X$205)</f>
        <v>110403.90399999998</v>
      </c>
      <c r="Z205" s="139">
        <f t="shared" ref="Z205:AA205" si="53">SUMIFS(Z11:Z200,$D$11:$D$200,$X$205)</f>
        <v>86404.967999999993</v>
      </c>
      <c r="AA205" s="139">
        <f t="shared" si="53"/>
        <v>86752.724210526314</v>
      </c>
      <c r="AJ205" s="147">
        <f>SUMIFS(AJ11:AJ200,$D$11:$D$200,$X$205)</f>
        <v>138004.88000000003</v>
      </c>
    </row>
    <row r="206" spans="1:37" x14ac:dyDescent="0.25">
      <c r="U206" s="147">
        <f>SUM(U204:U205)</f>
        <v>397791.94000000006</v>
      </c>
      <c r="Y206" s="139">
        <f>SUM(Y204:Y205)</f>
        <v>318233.55199999997</v>
      </c>
      <c r="Z206" s="139">
        <f t="shared" ref="Z206:AA206" si="54">SUM(Z204:Z205)</f>
        <v>245378.32799999998</v>
      </c>
      <c r="AA206" s="139">
        <f t="shared" si="54"/>
        <v>239742.50778947363</v>
      </c>
      <c r="AJ206" s="147">
        <f>SUM(AJ204:AJ205)</f>
        <v>396551.74</v>
      </c>
    </row>
    <row r="207" spans="1:37" x14ac:dyDescent="0.25">
      <c r="Y207" s="139">
        <f>Y206-Y201</f>
        <v>0</v>
      </c>
      <c r="Z207" s="139">
        <f t="shared" ref="Z207:AA207" si="55">Z206-Z201</f>
        <v>0</v>
      </c>
      <c r="AA207" s="139">
        <f t="shared" si="55"/>
        <v>0</v>
      </c>
    </row>
    <row r="210" spans="21:27" x14ac:dyDescent="0.25">
      <c r="X210" t="s">
        <v>941</v>
      </c>
    </row>
    <row r="212" spans="21:27" x14ac:dyDescent="0.25">
      <c r="Y212" s="139">
        <f>Y205-Y139-Y159</f>
        <v>108168.42399999998</v>
      </c>
    </row>
    <row r="215" spans="21:27" x14ac:dyDescent="0.25">
      <c r="U215" t="s">
        <v>942</v>
      </c>
      <c r="V215">
        <v>1131</v>
      </c>
      <c r="W215">
        <v>1011.2210526315788</v>
      </c>
      <c r="Z215">
        <v>904.80000000000007</v>
      </c>
      <c r="AA215">
        <v>808.97684210526313</v>
      </c>
    </row>
    <row r="216" spans="21:27" x14ac:dyDescent="0.25">
      <c r="U216" t="s">
        <v>943</v>
      </c>
      <c r="V216" s="149">
        <f>V205+V215</f>
        <v>109137.21000000004</v>
      </c>
      <c r="W216" s="149">
        <f>W205+W215</f>
        <v>109452.12631578947</v>
      </c>
      <c r="Z216" s="139">
        <f>Z205+Z215</f>
        <v>87309.767999999996</v>
      </c>
      <c r="AA216" s="139">
        <f>AA205+AA215</f>
        <v>87561.701052631572</v>
      </c>
    </row>
  </sheetData>
  <autoFilter ref="A10:AK202" xr:uid="{5D2EBA72-D298-4A2C-B6EF-DA230F93A787}"/>
  <mergeCells count="8">
    <mergeCell ref="R9:R10"/>
    <mergeCell ref="S9:S10"/>
    <mergeCell ref="A9:F9"/>
    <mergeCell ref="G9:I9"/>
    <mergeCell ref="J9:L9"/>
    <mergeCell ref="M9:O9"/>
    <mergeCell ref="P9:P10"/>
    <mergeCell ref="Q9:Q10"/>
  </mergeCells>
  <pageMargins left="0.7" right="0.7" top="0.75" bottom="0.75" header="0.3" footer="0.3"/>
  <headerFooter>
    <oddFooter>&amp;C_x000D_&amp;1#&amp;"Calibri"&amp;10&amp;K000000 OFFICIAL</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B4682-C062-4742-9813-5AC8DABCAB41}">
  <sheetPr codeName="Sheet6" filterMode="1">
    <tabColor theme="9" tint="0.79998168889431442"/>
  </sheetPr>
  <dimension ref="A1:AA205"/>
  <sheetViews>
    <sheetView topLeftCell="A2" zoomScale="80" zoomScaleNormal="80" workbookViewId="0">
      <selection activeCell="H213" sqref="H213"/>
    </sheetView>
  </sheetViews>
  <sheetFormatPr defaultColWidth="8.7109375" defaultRowHeight="13.5" x14ac:dyDescent="0.25"/>
  <cols>
    <col min="1" max="1" width="9" style="26" bestFit="1" customWidth="1"/>
    <col min="2" max="3" width="47.7109375" style="27" customWidth="1"/>
    <col min="4" max="5" width="9.5703125" style="27" customWidth="1"/>
    <col min="6" max="7" width="8.7109375" style="27" customWidth="1"/>
    <col min="8" max="8" width="11.7109375" style="29" customWidth="1"/>
    <col min="9" max="9" width="12.42578125" style="26" customWidth="1"/>
    <col min="10" max="12" width="9" style="26" customWidth="1"/>
    <col min="13" max="13" width="11.5703125" style="31" customWidth="1"/>
    <col min="14" max="15" width="8.7109375" style="27" customWidth="1"/>
    <col min="16" max="16" width="11" style="27" customWidth="1"/>
    <col min="17" max="18" width="10.28515625" style="26" customWidth="1"/>
    <col min="19" max="19" width="12.7109375" style="27" customWidth="1"/>
    <col min="20" max="20" width="11" style="27" customWidth="1"/>
    <col min="21" max="21" width="11.28515625" style="27" customWidth="1"/>
    <col min="22" max="23" width="8.7109375" style="27"/>
    <col min="24" max="24" width="16" style="27" bestFit="1" customWidth="1"/>
    <col min="25" max="26" width="8.7109375" style="27"/>
    <col min="27" max="27" width="12" style="27" bestFit="1" customWidth="1"/>
    <col min="28" max="28" width="8.7109375" style="27"/>
    <col min="29" max="31" width="8.7109375" style="27" bestFit="1" customWidth="1"/>
    <col min="32" max="16384" width="8.7109375" style="27"/>
  </cols>
  <sheetData>
    <row r="1" spans="1:27" x14ac:dyDescent="0.25">
      <c r="A1" s="26">
        <v>1</v>
      </c>
      <c r="B1" s="26">
        <v>2</v>
      </c>
      <c r="C1" s="26">
        <v>3</v>
      </c>
      <c r="D1" s="26">
        <v>4</v>
      </c>
      <c r="E1" s="26">
        <v>5</v>
      </c>
      <c r="F1" s="26">
        <v>6</v>
      </c>
      <c r="G1" s="26">
        <v>7</v>
      </c>
      <c r="H1" s="26">
        <v>8</v>
      </c>
      <c r="I1" s="26">
        <v>9</v>
      </c>
      <c r="J1" s="26">
        <v>10</v>
      </c>
      <c r="K1" s="26">
        <v>11</v>
      </c>
      <c r="L1" s="26">
        <v>12</v>
      </c>
      <c r="M1" s="26">
        <v>13</v>
      </c>
      <c r="N1" s="26">
        <v>14</v>
      </c>
      <c r="O1" s="26">
        <v>15</v>
      </c>
      <c r="P1" s="26">
        <v>16</v>
      </c>
      <c r="Q1" s="26">
        <v>17</v>
      </c>
      <c r="R1" s="26">
        <v>18</v>
      </c>
      <c r="S1" s="26">
        <v>19</v>
      </c>
      <c r="T1" s="26">
        <v>20</v>
      </c>
      <c r="U1" s="26">
        <v>21</v>
      </c>
      <c r="V1" s="26">
        <v>22</v>
      </c>
      <c r="W1" s="26">
        <v>23</v>
      </c>
    </row>
    <row r="2" spans="1:27" s="33" customFormat="1" x14ac:dyDescent="0.25">
      <c r="A2" s="32" t="s">
        <v>770</v>
      </c>
      <c r="F2" s="32">
        <v>787.57894736842104</v>
      </c>
      <c r="G2" s="32">
        <v>10815.157894736842</v>
      </c>
      <c r="H2" s="80">
        <v>1104443.9242105263</v>
      </c>
      <c r="I2" s="32">
        <v>7188.3157894736905</v>
      </c>
      <c r="J2" s="32">
        <v>1252.1052631578943</v>
      </c>
      <c r="K2" s="32">
        <v>107661.4105263158</v>
      </c>
      <c r="L2" s="32">
        <v>18431.526315789466</v>
      </c>
      <c r="M2" s="80">
        <v>8630491.7703157887</v>
      </c>
      <c r="N2" s="32">
        <v>2592.3157894736819</v>
      </c>
      <c r="O2" s="32">
        <v>38884.736842105252</v>
      </c>
      <c r="P2" s="80">
        <v>470105.24210526329</v>
      </c>
      <c r="Q2" s="32">
        <v>1602.9473684210534</v>
      </c>
      <c r="R2" s="80">
        <v>110368.27146814398</v>
      </c>
      <c r="S2" s="80">
        <v>10245688.30809973</v>
      </c>
      <c r="T2" s="32">
        <v>93.157894736842067</v>
      </c>
      <c r="U2" s="80">
        <v>43600.18836565096</v>
      </c>
    </row>
    <row r="3" spans="1:27" s="33" customFormat="1" x14ac:dyDescent="0.25">
      <c r="A3" s="32"/>
      <c r="F3" s="32">
        <v>787.57894736842104</v>
      </c>
      <c r="G3" s="32">
        <v>10815.157894736842</v>
      </c>
      <c r="H3" s="32"/>
      <c r="I3" s="32">
        <v>7188.3157894736905</v>
      </c>
      <c r="J3" s="32">
        <v>1252.1052631578943</v>
      </c>
      <c r="K3" s="32">
        <v>107661.4105263158</v>
      </c>
      <c r="L3" s="32">
        <v>18431.526315789466</v>
      </c>
      <c r="M3" s="32"/>
      <c r="N3" s="32">
        <v>2592.3157894736819</v>
      </c>
      <c r="O3" s="32">
        <v>38884.736842105252</v>
      </c>
      <c r="P3" s="32"/>
      <c r="Q3" s="32">
        <v>1602.9473684210534</v>
      </c>
      <c r="R3" s="32"/>
      <c r="S3" s="32"/>
      <c r="T3" s="32">
        <v>93.157894736842067</v>
      </c>
      <c r="U3" s="32"/>
    </row>
    <row r="4" spans="1:27" x14ac:dyDescent="0.25">
      <c r="E4" s="39">
        <v>11.92</v>
      </c>
      <c r="H4" s="39">
        <v>8.51</v>
      </c>
      <c r="M4" s="76">
        <v>5.66</v>
      </c>
      <c r="P4" s="39">
        <v>1</v>
      </c>
      <c r="R4" s="81">
        <v>68.84210526315789</v>
      </c>
      <c r="S4" s="41"/>
      <c r="U4" s="42">
        <v>296.21052631578948</v>
      </c>
    </row>
    <row r="5" spans="1:27" s="44" customFormat="1" ht="108" x14ac:dyDescent="0.25">
      <c r="A5" s="43" t="s">
        <v>106</v>
      </c>
      <c r="B5" s="43" t="s">
        <v>107</v>
      </c>
      <c r="C5" s="43"/>
      <c r="D5" s="43" t="s">
        <v>944</v>
      </c>
      <c r="E5" s="43" t="s">
        <v>773</v>
      </c>
      <c r="F5" s="44" t="s">
        <v>945</v>
      </c>
      <c r="G5" s="44" t="s">
        <v>946</v>
      </c>
      <c r="H5" s="457" t="s">
        <v>405</v>
      </c>
      <c r="I5" s="44" t="s">
        <v>947</v>
      </c>
      <c r="J5" s="44" t="s">
        <v>948</v>
      </c>
      <c r="K5" s="456" t="s">
        <v>949</v>
      </c>
      <c r="L5" s="456" t="s">
        <v>950</v>
      </c>
      <c r="M5" s="46" t="s">
        <v>406</v>
      </c>
      <c r="N5" s="44" t="s">
        <v>951</v>
      </c>
      <c r="O5" s="44" t="s">
        <v>952</v>
      </c>
      <c r="P5" s="44" t="s">
        <v>407</v>
      </c>
      <c r="Q5" s="44" t="s">
        <v>953</v>
      </c>
      <c r="R5" s="44" t="s">
        <v>954</v>
      </c>
      <c r="S5" s="47" t="s">
        <v>409</v>
      </c>
      <c r="T5" s="44" t="s">
        <v>955</v>
      </c>
      <c r="U5" s="44" t="s">
        <v>42</v>
      </c>
      <c r="V5" s="44" t="s">
        <v>774</v>
      </c>
      <c r="X5" s="82" t="s">
        <v>823</v>
      </c>
    </row>
    <row r="6" spans="1:27" ht="15" hidden="1" x14ac:dyDescent="0.25">
      <c r="A6">
        <v>1000</v>
      </c>
      <c r="B6" t="s">
        <v>179</v>
      </c>
      <c r="C6" t="s">
        <v>785</v>
      </c>
      <c r="D6" s="406">
        <v>0</v>
      </c>
      <c r="E6" s="406">
        <v>0</v>
      </c>
      <c r="F6" s="406">
        <v>0</v>
      </c>
      <c r="G6" s="406">
        <v>0</v>
      </c>
      <c r="H6" s="406">
        <v>0</v>
      </c>
      <c r="I6" s="407">
        <v>75</v>
      </c>
      <c r="J6" s="407">
        <v>24</v>
      </c>
      <c r="K6" s="407">
        <v>1110</v>
      </c>
      <c r="L6" s="407">
        <v>299.39999999999998</v>
      </c>
      <c r="M6"/>
      <c r="N6" s="406">
        <v>16</v>
      </c>
      <c r="O6" s="406">
        <v>240</v>
      </c>
      <c r="P6"/>
      <c r="Q6" s="406">
        <v>14</v>
      </c>
      <c r="R6" s="406">
        <f>N6+Q6</f>
        <v>30</v>
      </c>
      <c r="S6"/>
      <c r="T6" s="406">
        <v>1</v>
      </c>
      <c r="U6"/>
      <c r="V6"/>
      <c r="X6" s="78">
        <f>(S6+U6)*0.8</f>
        <v>0</v>
      </c>
      <c r="Z6" s="27">
        <v>78195.345267590004</v>
      </c>
      <c r="AA6" s="52">
        <f>Z6-X6</f>
        <v>78195.345267590004</v>
      </c>
    </row>
    <row r="7" spans="1:27" ht="15" hidden="1" x14ac:dyDescent="0.25">
      <c r="A7">
        <v>1001</v>
      </c>
      <c r="B7" t="s">
        <v>180</v>
      </c>
      <c r="C7" t="s">
        <v>786</v>
      </c>
      <c r="D7" s="406">
        <v>0</v>
      </c>
      <c r="E7" s="406">
        <v>0</v>
      </c>
      <c r="F7" s="406">
        <v>16</v>
      </c>
      <c r="G7" s="406">
        <v>10</v>
      </c>
      <c r="H7" s="406">
        <v>240</v>
      </c>
      <c r="I7" s="407">
        <v>60</v>
      </c>
      <c r="J7" s="407">
        <v>7</v>
      </c>
      <c r="K7" s="407">
        <v>885</v>
      </c>
      <c r="L7" s="407">
        <v>105</v>
      </c>
      <c r="M7"/>
      <c r="N7" s="406">
        <v>32</v>
      </c>
      <c r="O7" s="406">
        <v>480</v>
      </c>
      <c r="P7"/>
      <c r="Q7" s="406">
        <v>0</v>
      </c>
      <c r="R7" s="406">
        <f t="shared" ref="R7:R70" si="0">N7+Q7</f>
        <v>32</v>
      </c>
      <c r="S7"/>
      <c r="T7" s="406">
        <v>1</v>
      </c>
      <c r="U7"/>
      <c r="V7"/>
      <c r="X7" s="78">
        <f t="shared" ref="X7:X70" si="1">(S7+U7)*0.8</f>
        <v>0</v>
      </c>
      <c r="Z7" s="27">
        <v>74247.014293628832</v>
      </c>
      <c r="AA7" s="52">
        <f t="shared" ref="AA7:AA32" si="2">Z7-X7</f>
        <v>74247.014293628832</v>
      </c>
    </row>
    <row r="8" spans="1:27" ht="15" hidden="1" x14ac:dyDescent="0.25">
      <c r="A8">
        <v>1002</v>
      </c>
      <c r="B8" t="s">
        <v>181</v>
      </c>
      <c r="C8" t="s">
        <v>425</v>
      </c>
      <c r="D8" s="406">
        <v>0</v>
      </c>
      <c r="E8" s="406">
        <v>0</v>
      </c>
      <c r="F8" s="406">
        <v>38</v>
      </c>
      <c r="G8" s="406">
        <v>2</v>
      </c>
      <c r="H8" s="406">
        <v>570</v>
      </c>
      <c r="I8" s="407">
        <v>72</v>
      </c>
      <c r="J8" s="407">
        <v>3</v>
      </c>
      <c r="K8" s="407">
        <v>1080</v>
      </c>
      <c r="L8" s="407">
        <v>45</v>
      </c>
      <c r="M8"/>
      <c r="N8" s="406">
        <v>77</v>
      </c>
      <c r="O8" s="406">
        <v>1155</v>
      </c>
      <c r="P8"/>
      <c r="Q8" s="406">
        <v>69</v>
      </c>
      <c r="R8" s="406">
        <f t="shared" si="0"/>
        <v>146</v>
      </c>
      <c r="S8"/>
      <c r="T8" s="406">
        <v>2</v>
      </c>
      <c r="U8"/>
      <c r="V8"/>
      <c r="X8" s="78">
        <f t="shared" si="1"/>
        <v>0</v>
      </c>
      <c r="Z8" s="27">
        <v>117889.23390581715</v>
      </c>
      <c r="AA8" s="52">
        <f t="shared" si="2"/>
        <v>117889.23390581715</v>
      </c>
    </row>
    <row r="9" spans="1:27" ht="15" hidden="1" x14ac:dyDescent="0.25">
      <c r="A9">
        <v>1006</v>
      </c>
      <c r="B9" t="s">
        <v>182</v>
      </c>
      <c r="C9" t="s">
        <v>425</v>
      </c>
      <c r="D9" s="406">
        <v>0</v>
      </c>
      <c r="E9" s="406">
        <v>0</v>
      </c>
      <c r="F9" s="406">
        <v>0</v>
      </c>
      <c r="G9" s="406">
        <v>0</v>
      </c>
      <c r="H9" s="406">
        <v>0</v>
      </c>
      <c r="I9" s="407">
        <v>77</v>
      </c>
      <c r="J9" s="407">
        <v>29</v>
      </c>
      <c r="K9" s="407">
        <v>1155</v>
      </c>
      <c r="L9" s="407">
        <v>435</v>
      </c>
      <c r="M9"/>
      <c r="N9" s="406">
        <v>20</v>
      </c>
      <c r="O9" s="406">
        <v>300</v>
      </c>
      <c r="P9"/>
      <c r="Q9" s="406">
        <v>2</v>
      </c>
      <c r="R9" s="406">
        <f t="shared" si="0"/>
        <v>22</v>
      </c>
      <c r="S9"/>
      <c r="T9" s="406">
        <v>7</v>
      </c>
      <c r="U9"/>
      <c r="V9"/>
      <c r="X9" s="78">
        <f t="shared" si="1"/>
        <v>0</v>
      </c>
      <c r="Z9" s="27">
        <v>80023.289085872588</v>
      </c>
      <c r="AA9" s="52">
        <f t="shared" si="2"/>
        <v>80023.289085872588</v>
      </c>
    </row>
    <row r="10" spans="1:27" ht="15" hidden="1" x14ac:dyDescent="0.25">
      <c r="A10">
        <v>1008</v>
      </c>
      <c r="B10" t="s">
        <v>183</v>
      </c>
      <c r="C10" t="s">
        <v>425</v>
      </c>
      <c r="D10" s="406">
        <v>0</v>
      </c>
      <c r="E10" s="406">
        <v>0</v>
      </c>
      <c r="F10" s="406">
        <v>0</v>
      </c>
      <c r="G10" s="406">
        <v>0</v>
      </c>
      <c r="H10" s="406">
        <v>0</v>
      </c>
      <c r="I10" s="407">
        <v>66</v>
      </c>
      <c r="J10" s="407">
        <v>35</v>
      </c>
      <c r="K10" s="407">
        <v>990</v>
      </c>
      <c r="L10" s="407">
        <v>525</v>
      </c>
      <c r="M10"/>
      <c r="N10" s="406">
        <v>12</v>
      </c>
      <c r="O10" s="406">
        <v>180</v>
      </c>
      <c r="P10"/>
      <c r="Q10" s="406">
        <v>0</v>
      </c>
      <c r="R10" s="406">
        <f t="shared" si="0"/>
        <v>12</v>
      </c>
      <c r="S10"/>
      <c r="T10" s="406">
        <v>1</v>
      </c>
      <c r="U10"/>
      <c r="V10"/>
      <c r="X10" s="78">
        <f t="shared" si="1"/>
        <v>0</v>
      </c>
      <c r="Z10" s="27">
        <v>76594.310027700834</v>
      </c>
      <c r="AA10" s="52">
        <f t="shared" si="2"/>
        <v>76594.310027700834</v>
      </c>
    </row>
    <row r="11" spans="1:27" ht="15" hidden="1" x14ac:dyDescent="0.25">
      <c r="A11">
        <v>1009</v>
      </c>
      <c r="B11" t="s">
        <v>184</v>
      </c>
      <c r="C11" t="s">
        <v>785</v>
      </c>
      <c r="D11" s="406">
        <v>0</v>
      </c>
      <c r="E11" s="406">
        <v>0</v>
      </c>
      <c r="F11" s="406">
        <v>23</v>
      </c>
      <c r="G11" s="406">
        <v>5</v>
      </c>
      <c r="H11" s="406">
        <v>345</v>
      </c>
      <c r="I11" s="407">
        <v>81</v>
      </c>
      <c r="J11" s="407">
        <v>15</v>
      </c>
      <c r="K11" s="407">
        <v>1215</v>
      </c>
      <c r="L11" s="407">
        <v>225</v>
      </c>
      <c r="M11"/>
      <c r="N11" s="406">
        <v>25</v>
      </c>
      <c r="O11" s="406">
        <v>375</v>
      </c>
      <c r="P11"/>
      <c r="Q11" s="406">
        <v>25</v>
      </c>
      <c r="R11" s="406">
        <f t="shared" si="0"/>
        <v>50</v>
      </c>
      <c r="S11"/>
      <c r="T11" s="406">
        <v>0</v>
      </c>
      <c r="U11"/>
      <c r="V11"/>
      <c r="X11" s="78">
        <f t="shared" si="1"/>
        <v>0</v>
      </c>
      <c r="Z11" s="27">
        <v>117640.07800554017</v>
      </c>
      <c r="AA11" s="52">
        <f t="shared" si="2"/>
        <v>117640.07800554017</v>
      </c>
    </row>
    <row r="12" spans="1:27" ht="15" hidden="1" x14ac:dyDescent="0.25">
      <c r="A12">
        <v>1010</v>
      </c>
      <c r="B12" t="s">
        <v>185</v>
      </c>
      <c r="C12" t="s">
        <v>425</v>
      </c>
      <c r="D12" s="406">
        <v>0</v>
      </c>
      <c r="E12" s="406">
        <v>0</v>
      </c>
      <c r="F12" s="406">
        <v>40</v>
      </c>
      <c r="G12" s="406">
        <v>6</v>
      </c>
      <c r="H12" s="406">
        <v>600</v>
      </c>
      <c r="I12" s="407">
        <v>113</v>
      </c>
      <c r="J12" s="407">
        <v>13</v>
      </c>
      <c r="K12" s="407">
        <v>1695</v>
      </c>
      <c r="L12" s="407">
        <v>195</v>
      </c>
      <c r="M12"/>
      <c r="N12" s="406">
        <v>37</v>
      </c>
      <c r="O12" s="406">
        <v>555</v>
      </c>
      <c r="P12"/>
      <c r="Q12" s="406">
        <v>37</v>
      </c>
      <c r="R12" s="406">
        <f t="shared" si="0"/>
        <v>74</v>
      </c>
      <c r="S12"/>
      <c r="T12" s="406">
        <v>7</v>
      </c>
      <c r="U12"/>
      <c r="V12"/>
      <c r="X12" s="78">
        <f t="shared" si="1"/>
        <v>0</v>
      </c>
      <c r="Z12" s="27">
        <v>154771.12022160666</v>
      </c>
      <c r="AA12" s="52">
        <f t="shared" si="2"/>
        <v>154771.12022160666</v>
      </c>
    </row>
    <row r="13" spans="1:27" ht="15" hidden="1" x14ac:dyDescent="0.25">
      <c r="A13">
        <v>1012</v>
      </c>
      <c r="B13" t="s">
        <v>186</v>
      </c>
      <c r="C13" t="s">
        <v>425</v>
      </c>
      <c r="D13" s="406">
        <v>0</v>
      </c>
      <c r="E13" s="406">
        <v>0</v>
      </c>
      <c r="F13" s="406">
        <v>32</v>
      </c>
      <c r="G13" s="406">
        <v>7</v>
      </c>
      <c r="H13" s="406">
        <v>480</v>
      </c>
      <c r="I13" s="407">
        <v>96</v>
      </c>
      <c r="J13" s="407">
        <v>16</v>
      </c>
      <c r="K13" s="407">
        <v>1425</v>
      </c>
      <c r="L13" s="407">
        <v>240</v>
      </c>
      <c r="M13"/>
      <c r="N13" s="406">
        <v>63</v>
      </c>
      <c r="O13" s="406">
        <v>945</v>
      </c>
      <c r="P13"/>
      <c r="Q13" s="406">
        <v>0</v>
      </c>
      <c r="R13" s="406">
        <f t="shared" si="0"/>
        <v>63</v>
      </c>
      <c r="S13"/>
      <c r="T13" s="406">
        <v>3</v>
      </c>
      <c r="U13"/>
      <c r="V13"/>
      <c r="X13" s="78">
        <f t="shared" si="1"/>
        <v>0</v>
      </c>
      <c r="Z13" s="27">
        <v>123664.03279778392</v>
      </c>
      <c r="AA13" s="52">
        <f t="shared" si="2"/>
        <v>123664.03279778392</v>
      </c>
    </row>
    <row r="14" spans="1:27" ht="15" hidden="1" x14ac:dyDescent="0.25">
      <c r="A14">
        <v>1014</v>
      </c>
      <c r="B14" t="s">
        <v>187</v>
      </c>
      <c r="C14" t="s">
        <v>425</v>
      </c>
      <c r="D14" s="406">
        <v>0</v>
      </c>
      <c r="E14" s="406">
        <v>0</v>
      </c>
      <c r="F14" s="406">
        <v>20</v>
      </c>
      <c r="G14" s="406">
        <v>4</v>
      </c>
      <c r="H14" s="406">
        <v>300</v>
      </c>
      <c r="I14" s="407">
        <v>85</v>
      </c>
      <c r="J14" s="407">
        <v>23</v>
      </c>
      <c r="K14" s="407">
        <v>1260</v>
      </c>
      <c r="L14" s="407">
        <v>345</v>
      </c>
      <c r="M14"/>
      <c r="N14" s="406">
        <v>58</v>
      </c>
      <c r="O14" s="406">
        <v>870</v>
      </c>
      <c r="P14"/>
      <c r="Q14" s="406">
        <v>18</v>
      </c>
      <c r="R14" s="406">
        <f t="shared" si="0"/>
        <v>76</v>
      </c>
      <c r="S14"/>
      <c r="T14" s="406">
        <v>4</v>
      </c>
      <c r="U14"/>
      <c r="V14"/>
      <c r="X14" s="78">
        <f t="shared" si="1"/>
        <v>0</v>
      </c>
      <c r="Z14" s="27">
        <v>122020.58193905815</v>
      </c>
      <c r="AA14" s="52">
        <f t="shared" si="2"/>
        <v>122020.58193905815</v>
      </c>
    </row>
    <row r="15" spans="1:27" ht="15" hidden="1" x14ac:dyDescent="0.25">
      <c r="A15">
        <v>1015</v>
      </c>
      <c r="B15" t="s">
        <v>188</v>
      </c>
      <c r="C15" t="s">
        <v>425</v>
      </c>
      <c r="D15" s="406">
        <v>0</v>
      </c>
      <c r="E15" s="406">
        <v>0</v>
      </c>
      <c r="F15" s="406">
        <v>8</v>
      </c>
      <c r="G15" s="406">
        <v>8</v>
      </c>
      <c r="H15" s="406">
        <v>120</v>
      </c>
      <c r="I15" s="407">
        <v>88</v>
      </c>
      <c r="J15" s="407">
        <v>38</v>
      </c>
      <c r="K15" s="407">
        <v>1320</v>
      </c>
      <c r="L15" s="407">
        <v>570</v>
      </c>
      <c r="M15"/>
      <c r="N15" s="406">
        <v>40</v>
      </c>
      <c r="O15" s="406">
        <v>600</v>
      </c>
      <c r="P15"/>
      <c r="Q15" s="406">
        <v>40</v>
      </c>
      <c r="R15" s="406">
        <f t="shared" si="0"/>
        <v>80</v>
      </c>
      <c r="S15"/>
      <c r="T15" s="406">
        <v>8</v>
      </c>
      <c r="U15"/>
      <c r="V15"/>
      <c r="X15" s="78">
        <f t="shared" si="1"/>
        <v>0</v>
      </c>
      <c r="Z15" s="27">
        <v>118637.46747922439</v>
      </c>
      <c r="AA15" s="52">
        <f t="shared" si="2"/>
        <v>118637.46747922439</v>
      </c>
    </row>
    <row r="16" spans="1:27" ht="15" hidden="1" x14ac:dyDescent="0.25">
      <c r="A16">
        <v>1016</v>
      </c>
      <c r="B16" t="s">
        <v>189</v>
      </c>
      <c r="C16" t="s">
        <v>425</v>
      </c>
      <c r="D16" s="406">
        <v>0</v>
      </c>
      <c r="E16" s="406">
        <v>0</v>
      </c>
      <c r="F16" s="406">
        <v>10</v>
      </c>
      <c r="G16" s="406">
        <v>7</v>
      </c>
      <c r="H16" s="406">
        <v>150</v>
      </c>
      <c r="I16" s="407">
        <v>76</v>
      </c>
      <c r="J16" s="407">
        <v>31</v>
      </c>
      <c r="K16" s="407">
        <v>1140</v>
      </c>
      <c r="L16" s="407">
        <v>453.5</v>
      </c>
      <c r="M16"/>
      <c r="N16" s="406">
        <v>40</v>
      </c>
      <c r="O16" s="406">
        <v>600</v>
      </c>
      <c r="P16"/>
      <c r="Q16" s="406">
        <v>39</v>
      </c>
      <c r="R16" s="406">
        <f t="shared" si="0"/>
        <v>79</v>
      </c>
      <c r="S16"/>
      <c r="T16" s="406">
        <v>0</v>
      </c>
      <c r="U16"/>
      <c r="V16"/>
      <c r="X16" s="78">
        <f t="shared" si="1"/>
        <v>0</v>
      </c>
      <c r="Z16" s="27">
        <v>100281.68935180057</v>
      </c>
      <c r="AA16" s="52">
        <f t="shared" si="2"/>
        <v>100281.68935180057</v>
      </c>
    </row>
    <row r="17" spans="1:27" ht="15" hidden="1" x14ac:dyDescent="0.25">
      <c r="A17">
        <v>1017</v>
      </c>
      <c r="B17" t="s">
        <v>190</v>
      </c>
      <c r="C17" t="s">
        <v>425</v>
      </c>
      <c r="D17" s="406">
        <v>0</v>
      </c>
      <c r="E17" s="406">
        <v>0</v>
      </c>
      <c r="F17" s="406">
        <v>21</v>
      </c>
      <c r="G17" s="406">
        <v>18</v>
      </c>
      <c r="H17" s="406">
        <v>315</v>
      </c>
      <c r="I17" s="407">
        <v>99</v>
      </c>
      <c r="J17" s="407">
        <v>46</v>
      </c>
      <c r="K17" s="407">
        <v>1482</v>
      </c>
      <c r="L17" s="407">
        <v>690</v>
      </c>
      <c r="M17"/>
      <c r="N17" s="406">
        <v>61</v>
      </c>
      <c r="O17" s="406">
        <v>915</v>
      </c>
      <c r="P17"/>
      <c r="Q17" s="406">
        <v>59</v>
      </c>
      <c r="R17" s="406">
        <f t="shared" si="0"/>
        <v>120</v>
      </c>
      <c r="S17"/>
      <c r="T17" s="406">
        <v>13</v>
      </c>
      <c r="U17"/>
      <c r="V17"/>
      <c r="X17" s="78">
        <f t="shared" si="1"/>
        <v>0</v>
      </c>
      <c r="Z17" s="27">
        <v>161713.52855401664</v>
      </c>
      <c r="AA17" s="52">
        <f t="shared" si="2"/>
        <v>161713.52855401664</v>
      </c>
    </row>
    <row r="18" spans="1:27" ht="15" hidden="1" x14ac:dyDescent="0.25">
      <c r="A18">
        <v>1018</v>
      </c>
      <c r="B18" t="s">
        <v>191</v>
      </c>
      <c r="C18" t="s">
        <v>425</v>
      </c>
      <c r="D18" s="406">
        <v>0</v>
      </c>
      <c r="E18" s="406">
        <v>0</v>
      </c>
      <c r="F18" s="406">
        <v>44</v>
      </c>
      <c r="G18" s="406">
        <v>4</v>
      </c>
      <c r="H18" s="406">
        <v>660</v>
      </c>
      <c r="I18" s="407">
        <v>94</v>
      </c>
      <c r="J18" s="407">
        <v>41</v>
      </c>
      <c r="K18" s="407">
        <v>1410</v>
      </c>
      <c r="L18" s="407">
        <v>615</v>
      </c>
      <c r="M18"/>
      <c r="N18" s="406">
        <v>92</v>
      </c>
      <c r="O18" s="406">
        <v>1380</v>
      </c>
      <c r="P18"/>
      <c r="Q18" s="406">
        <v>91</v>
      </c>
      <c r="R18" s="406">
        <f t="shared" si="0"/>
        <v>183</v>
      </c>
      <c r="S18"/>
      <c r="T18" s="406">
        <v>12</v>
      </c>
      <c r="U18"/>
      <c r="V18"/>
      <c r="X18" s="78">
        <f t="shared" si="1"/>
        <v>0</v>
      </c>
      <c r="Z18" s="27">
        <v>171882.52454293633</v>
      </c>
      <c r="AA18" s="52">
        <f t="shared" si="2"/>
        <v>171882.52454293633</v>
      </c>
    </row>
    <row r="19" spans="1:27" ht="15" hidden="1" x14ac:dyDescent="0.25">
      <c r="A19">
        <v>1019</v>
      </c>
      <c r="B19" t="s">
        <v>192</v>
      </c>
      <c r="C19" t="s">
        <v>786</v>
      </c>
      <c r="D19" s="406">
        <v>0</v>
      </c>
      <c r="E19" s="406">
        <v>0</v>
      </c>
      <c r="F19" s="406">
        <v>15</v>
      </c>
      <c r="G19" s="406">
        <v>10</v>
      </c>
      <c r="H19" s="406">
        <v>225</v>
      </c>
      <c r="I19" s="407">
        <v>87</v>
      </c>
      <c r="J19" s="407">
        <v>18</v>
      </c>
      <c r="K19" s="407">
        <v>1305</v>
      </c>
      <c r="L19" s="407">
        <v>270</v>
      </c>
      <c r="M19"/>
      <c r="N19" s="406">
        <v>37</v>
      </c>
      <c r="O19" s="406">
        <v>555</v>
      </c>
      <c r="P19"/>
      <c r="Q19" s="406">
        <v>3</v>
      </c>
      <c r="R19" s="406">
        <f t="shared" si="0"/>
        <v>40</v>
      </c>
      <c r="S19"/>
      <c r="T19" s="406">
        <v>0</v>
      </c>
      <c r="U19"/>
      <c r="V19"/>
      <c r="X19" s="78">
        <f t="shared" si="1"/>
        <v>0</v>
      </c>
      <c r="Z19" s="27">
        <v>119968.82526315789</v>
      </c>
      <c r="AA19" s="52">
        <f t="shared" si="2"/>
        <v>119968.82526315789</v>
      </c>
    </row>
    <row r="20" spans="1:27" ht="15" hidden="1" x14ac:dyDescent="0.25">
      <c r="A20">
        <v>1020</v>
      </c>
      <c r="B20" t="s">
        <v>193</v>
      </c>
      <c r="C20" t="s">
        <v>785</v>
      </c>
      <c r="D20" s="406">
        <v>0</v>
      </c>
      <c r="E20" s="406">
        <v>0</v>
      </c>
      <c r="F20" s="406">
        <v>46</v>
      </c>
      <c r="G20" s="406">
        <v>20</v>
      </c>
      <c r="H20" s="406">
        <v>690</v>
      </c>
      <c r="I20" s="407">
        <v>126</v>
      </c>
      <c r="J20" s="407">
        <v>37</v>
      </c>
      <c r="K20" s="407">
        <v>1890</v>
      </c>
      <c r="L20" s="407">
        <v>555</v>
      </c>
      <c r="M20"/>
      <c r="N20" s="406">
        <v>107</v>
      </c>
      <c r="O20" s="406">
        <v>1605</v>
      </c>
      <c r="P20"/>
      <c r="Q20" s="406">
        <v>102</v>
      </c>
      <c r="R20" s="406">
        <f t="shared" si="0"/>
        <v>209</v>
      </c>
      <c r="S20"/>
      <c r="T20" s="406">
        <v>11</v>
      </c>
      <c r="U20"/>
      <c r="V20"/>
      <c r="X20" s="78">
        <f>(S20+U20+V20)*0.8</f>
        <v>0</v>
      </c>
      <c r="Z20" s="27">
        <v>209669.95146814405</v>
      </c>
      <c r="AA20" s="52">
        <f t="shared" si="2"/>
        <v>209669.95146814405</v>
      </c>
    </row>
    <row r="21" spans="1:27" ht="15" hidden="1" x14ac:dyDescent="0.25">
      <c r="A21">
        <v>1021</v>
      </c>
      <c r="B21" t="s">
        <v>194</v>
      </c>
      <c r="C21" t="s">
        <v>425</v>
      </c>
      <c r="D21" s="406">
        <v>0</v>
      </c>
      <c r="E21" s="406">
        <v>0</v>
      </c>
      <c r="F21" s="406">
        <v>14</v>
      </c>
      <c r="G21" s="406">
        <v>5</v>
      </c>
      <c r="H21" s="406">
        <v>210</v>
      </c>
      <c r="I21" s="407">
        <v>38</v>
      </c>
      <c r="J21" s="407">
        <v>8</v>
      </c>
      <c r="K21" s="407">
        <v>570</v>
      </c>
      <c r="L21" s="407">
        <v>120</v>
      </c>
      <c r="M21"/>
      <c r="N21" s="406">
        <v>25</v>
      </c>
      <c r="O21" s="406">
        <v>375</v>
      </c>
      <c r="P21"/>
      <c r="Q21" s="406">
        <v>25</v>
      </c>
      <c r="R21" s="406">
        <f t="shared" si="0"/>
        <v>50</v>
      </c>
      <c r="S21"/>
      <c r="T21" s="406">
        <v>0</v>
      </c>
      <c r="U21"/>
      <c r="V21"/>
      <c r="X21" s="78">
        <f t="shared" ref="X21:X22" si="3">(S21+U21+V21)*0.8</f>
        <v>0</v>
      </c>
      <c r="Z21" s="27">
        <v>61381.535734072029</v>
      </c>
      <c r="AA21" s="52">
        <f t="shared" si="2"/>
        <v>61381.535734072029</v>
      </c>
    </row>
    <row r="22" spans="1:27" ht="15" hidden="1" x14ac:dyDescent="0.25">
      <c r="A22">
        <v>1022</v>
      </c>
      <c r="B22" t="s">
        <v>195</v>
      </c>
      <c r="C22" t="s">
        <v>425</v>
      </c>
      <c r="D22" s="406">
        <v>0</v>
      </c>
      <c r="E22" s="406">
        <v>0</v>
      </c>
      <c r="F22" s="406">
        <v>17</v>
      </c>
      <c r="G22" s="406">
        <v>16</v>
      </c>
      <c r="H22" s="406">
        <v>255</v>
      </c>
      <c r="I22" s="407">
        <v>65</v>
      </c>
      <c r="J22" s="407">
        <v>18</v>
      </c>
      <c r="K22" s="407">
        <v>960</v>
      </c>
      <c r="L22" s="407">
        <v>270</v>
      </c>
      <c r="M22"/>
      <c r="N22" s="406">
        <v>39</v>
      </c>
      <c r="O22" s="406">
        <v>585</v>
      </c>
      <c r="P22"/>
      <c r="Q22" s="406">
        <v>39</v>
      </c>
      <c r="R22" s="406">
        <f t="shared" si="0"/>
        <v>78</v>
      </c>
      <c r="S22"/>
      <c r="T22" s="406">
        <v>2</v>
      </c>
      <c r="U22"/>
      <c r="V22"/>
      <c r="X22" s="78">
        <f t="shared" si="3"/>
        <v>0</v>
      </c>
      <c r="Z22" s="27">
        <v>94782.371634349052</v>
      </c>
      <c r="AA22" s="52">
        <f t="shared" si="2"/>
        <v>94782.371634349052</v>
      </c>
    </row>
    <row r="23" spans="1:27" ht="15" hidden="1" x14ac:dyDescent="0.25">
      <c r="A23">
        <v>1023</v>
      </c>
      <c r="B23" t="s">
        <v>196</v>
      </c>
      <c r="C23" t="s">
        <v>425</v>
      </c>
      <c r="D23" s="406">
        <v>0</v>
      </c>
      <c r="E23" s="406">
        <v>0</v>
      </c>
      <c r="F23" s="406">
        <v>14</v>
      </c>
      <c r="G23" s="406">
        <v>9</v>
      </c>
      <c r="H23" s="406">
        <v>210</v>
      </c>
      <c r="I23" s="407">
        <v>64</v>
      </c>
      <c r="J23" s="407">
        <v>6</v>
      </c>
      <c r="K23" s="407">
        <v>960</v>
      </c>
      <c r="L23" s="407">
        <v>90</v>
      </c>
      <c r="M23"/>
      <c r="N23" s="406">
        <v>36</v>
      </c>
      <c r="O23" s="406">
        <v>540</v>
      </c>
      <c r="P23"/>
      <c r="Q23" s="406">
        <v>12</v>
      </c>
      <c r="R23" s="406">
        <f t="shared" si="0"/>
        <v>48</v>
      </c>
      <c r="S23"/>
      <c r="T23" s="406">
        <v>6</v>
      </c>
      <c r="U23"/>
      <c r="V23"/>
      <c r="X23" s="78">
        <f t="shared" si="1"/>
        <v>0</v>
      </c>
      <c r="Z23" s="27">
        <v>76732.143157894723</v>
      </c>
      <c r="AA23" s="52">
        <f t="shared" si="2"/>
        <v>76732.143157894723</v>
      </c>
    </row>
    <row r="24" spans="1:27" ht="15" hidden="1" x14ac:dyDescent="0.25">
      <c r="A24">
        <v>1024</v>
      </c>
      <c r="B24" t="s">
        <v>197</v>
      </c>
      <c r="C24" t="s">
        <v>785</v>
      </c>
      <c r="D24" s="406">
        <v>0</v>
      </c>
      <c r="E24" s="406">
        <v>0</v>
      </c>
      <c r="F24" s="406">
        <v>27</v>
      </c>
      <c r="G24" s="406">
        <v>7</v>
      </c>
      <c r="H24" s="406">
        <v>405</v>
      </c>
      <c r="I24" s="407">
        <v>61</v>
      </c>
      <c r="J24" s="407">
        <v>6</v>
      </c>
      <c r="K24" s="407">
        <v>930</v>
      </c>
      <c r="L24" s="407">
        <v>90</v>
      </c>
      <c r="M24"/>
      <c r="N24" s="406">
        <v>50</v>
      </c>
      <c r="O24" s="406">
        <v>750</v>
      </c>
      <c r="P24"/>
      <c r="Q24" s="406">
        <v>49</v>
      </c>
      <c r="R24" s="406">
        <f t="shared" si="0"/>
        <v>99</v>
      </c>
      <c r="S24"/>
      <c r="T24" s="406">
        <v>0</v>
      </c>
      <c r="U24"/>
      <c r="V24"/>
      <c r="X24" s="78">
        <f t="shared" si="1"/>
        <v>0</v>
      </c>
      <c r="Z24" s="27">
        <v>85992.093074792254</v>
      </c>
      <c r="AA24" s="52">
        <f t="shared" si="2"/>
        <v>85992.093074792254</v>
      </c>
    </row>
    <row r="25" spans="1:27" ht="15" x14ac:dyDescent="0.25">
      <c r="A25">
        <v>1025</v>
      </c>
      <c r="B25" t="s">
        <v>198</v>
      </c>
      <c r="C25" t="s">
        <v>425</v>
      </c>
      <c r="D25" s="406">
        <v>0</v>
      </c>
      <c r="E25" s="406">
        <v>0</v>
      </c>
      <c r="F25" s="406">
        <v>40</v>
      </c>
      <c r="G25" s="406">
        <v>5</v>
      </c>
      <c r="H25" s="406">
        <v>600</v>
      </c>
      <c r="I25" s="407">
        <v>81</v>
      </c>
      <c r="J25" s="407">
        <v>10</v>
      </c>
      <c r="K25" s="407">
        <v>1215</v>
      </c>
      <c r="L25" s="407">
        <v>150</v>
      </c>
      <c r="M25"/>
      <c r="N25" s="406">
        <v>84</v>
      </c>
      <c r="O25" s="406">
        <v>1260</v>
      </c>
      <c r="P25"/>
      <c r="Q25" s="406">
        <v>62</v>
      </c>
      <c r="R25" s="406">
        <f t="shared" si="0"/>
        <v>146</v>
      </c>
      <c r="S25"/>
      <c r="T25" s="406">
        <v>10</v>
      </c>
      <c r="U25"/>
      <c r="V25"/>
      <c r="X25" s="78">
        <f t="shared" si="1"/>
        <v>0</v>
      </c>
      <c r="Z25" s="27">
        <v>139304.93783933524</v>
      </c>
      <c r="AA25" s="52">
        <f t="shared" si="2"/>
        <v>139304.93783933524</v>
      </c>
    </row>
    <row r="26" spans="1:27" ht="15" hidden="1" x14ac:dyDescent="0.25">
      <c r="A26">
        <v>1026</v>
      </c>
      <c r="B26" t="s">
        <v>199</v>
      </c>
      <c r="C26" t="s">
        <v>425</v>
      </c>
      <c r="D26" s="406">
        <v>1</v>
      </c>
      <c r="E26" s="406">
        <v>15</v>
      </c>
      <c r="F26" s="406">
        <v>17</v>
      </c>
      <c r="G26" s="406">
        <v>9</v>
      </c>
      <c r="H26" s="406">
        <v>255</v>
      </c>
      <c r="I26" s="407">
        <v>96</v>
      </c>
      <c r="J26" s="407">
        <v>25</v>
      </c>
      <c r="K26" s="407">
        <v>1440</v>
      </c>
      <c r="L26" s="407">
        <v>375</v>
      </c>
      <c r="M26"/>
      <c r="N26" s="406">
        <v>49</v>
      </c>
      <c r="O26" s="406">
        <v>735</v>
      </c>
      <c r="P26"/>
      <c r="Q26" s="406">
        <v>23</v>
      </c>
      <c r="R26" s="406">
        <f t="shared" si="0"/>
        <v>72</v>
      </c>
      <c r="S26"/>
      <c r="T26" s="406">
        <v>4</v>
      </c>
      <c r="U26"/>
      <c r="V26"/>
      <c r="X26" s="78">
        <f t="shared" si="1"/>
        <v>0</v>
      </c>
      <c r="Z26" s="27">
        <v>122786.27900277014</v>
      </c>
      <c r="AA26" s="52">
        <f t="shared" si="2"/>
        <v>122786.27900277014</v>
      </c>
    </row>
    <row r="27" spans="1:27" ht="15" hidden="1" x14ac:dyDescent="0.25">
      <c r="A27">
        <v>1027</v>
      </c>
      <c r="B27" t="s">
        <v>57</v>
      </c>
      <c r="C27" t="s">
        <v>425</v>
      </c>
      <c r="D27" s="406">
        <v>0</v>
      </c>
      <c r="E27" s="406">
        <v>0</v>
      </c>
      <c r="F27" s="406">
        <v>20</v>
      </c>
      <c r="G27" s="406">
        <v>7</v>
      </c>
      <c r="H27" s="406">
        <v>300</v>
      </c>
      <c r="I27" s="407">
        <v>68</v>
      </c>
      <c r="J27" s="407">
        <v>13</v>
      </c>
      <c r="K27" s="407">
        <v>996</v>
      </c>
      <c r="L27" s="407">
        <v>195</v>
      </c>
      <c r="M27"/>
      <c r="N27" s="406">
        <v>36</v>
      </c>
      <c r="O27" s="406">
        <v>540</v>
      </c>
      <c r="P27"/>
      <c r="Q27" s="406">
        <v>35</v>
      </c>
      <c r="R27" s="406">
        <f t="shared" si="0"/>
        <v>71</v>
      </c>
      <c r="S27"/>
      <c r="T27" s="406">
        <v>7</v>
      </c>
      <c r="U27"/>
      <c r="V27"/>
      <c r="X27" s="78">
        <f t="shared" si="1"/>
        <v>0</v>
      </c>
      <c r="Z27" s="27">
        <v>108160.85717451521</v>
      </c>
      <c r="AA27" s="52">
        <f t="shared" si="2"/>
        <v>108160.85717451521</v>
      </c>
    </row>
    <row r="28" spans="1:27" ht="15" hidden="1" x14ac:dyDescent="0.25">
      <c r="A28">
        <v>1028</v>
      </c>
      <c r="B28" t="s">
        <v>200</v>
      </c>
      <c r="C28" t="s">
        <v>785</v>
      </c>
      <c r="D28" s="406">
        <v>0</v>
      </c>
      <c r="E28" s="406">
        <v>0</v>
      </c>
      <c r="F28" s="406">
        <v>26</v>
      </c>
      <c r="G28" s="406">
        <v>10</v>
      </c>
      <c r="H28" s="406">
        <v>390</v>
      </c>
      <c r="I28" s="407">
        <v>60</v>
      </c>
      <c r="J28" s="407">
        <v>10</v>
      </c>
      <c r="K28" s="407">
        <v>900</v>
      </c>
      <c r="L28" s="407">
        <v>150</v>
      </c>
      <c r="M28"/>
      <c r="N28" s="406">
        <v>63</v>
      </c>
      <c r="O28" s="406">
        <v>945</v>
      </c>
      <c r="P28"/>
      <c r="Q28" s="406">
        <v>24</v>
      </c>
      <c r="R28" s="406">
        <f t="shared" si="0"/>
        <v>87</v>
      </c>
      <c r="S28"/>
      <c r="T28" s="406">
        <v>5</v>
      </c>
      <c r="U28"/>
      <c r="V28"/>
      <c r="X28" s="78">
        <f t="shared" si="1"/>
        <v>0</v>
      </c>
      <c r="Z28" s="27">
        <v>81644.154681440443</v>
      </c>
      <c r="AA28" s="52">
        <f t="shared" si="2"/>
        <v>81644.154681440443</v>
      </c>
    </row>
    <row r="29" spans="1:27" ht="15" hidden="1" x14ac:dyDescent="0.25">
      <c r="A29">
        <v>1038</v>
      </c>
      <c r="B29" t="s">
        <v>201</v>
      </c>
      <c r="C29" t="s">
        <v>425</v>
      </c>
      <c r="D29" s="406">
        <v>0</v>
      </c>
      <c r="E29" s="406">
        <v>0</v>
      </c>
      <c r="F29" s="406">
        <v>15</v>
      </c>
      <c r="G29" s="406">
        <v>29</v>
      </c>
      <c r="H29" s="406">
        <v>225</v>
      </c>
      <c r="I29" s="407">
        <v>97</v>
      </c>
      <c r="J29" s="407">
        <v>46</v>
      </c>
      <c r="K29" s="407">
        <v>1440</v>
      </c>
      <c r="L29" s="407">
        <v>690</v>
      </c>
      <c r="M29"/>
      <c r="N29" s="406">
        <v>58</v>
      </c>
      <c r="O29" s="406">
        <v>870</v>
      </c>
      <c r="P29"/>
      <c r="Q29" s="406">
        <v>58</v>
      </c>
      <c r="R29" s="406">
        <f t="shared" si="0"/>
        <v>116</v>
      </c>
      <c r="S29"/>
      <c r="T29" s="406">
        <v>3</v>
      </c>
      <c r="U29"/>
      <c r="V29"/>
      <c r="X29" s="78">
        <f t="shared" si="1"/>
        <v>0</v>
      </c>
      <c r="Z29" s="27">
        <v>155834.65396121886</v>
      </c>
      <c r="AA29" s="52">
        <f t="shared" si="2"/>
        <v>155834.65396121886</v>
      </c>
    </row>
    <row r="30" spans="1:27" ht="15" hidden="1" x14ac:dyDescent="0.25">
      <c r="A30">
        <v>1048</v>
      </c>
      <c r="B30" t="s">
        <v>202</v>
      </c>
      <c r="C30" t="s">
        <v>425</v>
      </c>
      <c r="D30" s="406">
        <v>0</v>
      </c>
      <c r="E30" s="406">
        <v>0</v>
      </c>
      <c r="F30" s="406">
        <v>52</v>
      </c>
      <c r="G30" s="406">
        <v>9</v>
      </c>
      <c r="H30" s="406">
        <v>780</v>
      </c>
      <c r="I30" s="407">
        <v>98</v>
      </c>
      <c r="J30" s="407">
        <v>32</v>
      </c>
      <c r="K30" s="407">
        <v>1470</v>
      </c>
      <c r="L30" s="407">
        <v>480</v>
      </c>
      <c r="M30"/>
      <c r="N30" s="406">
        <v>91</v>
      </c>
      <c r="O30" s="406">
        <v>1365</v>
      </c>
      <c r="P30"/>
      <c r="Q30" s="406">
        <v>88</v>
      </c>
      <c r="R30" s="406">
        <f t="shared" si="0"/>
        <v>179</v>
      </c>
      <c r="S30"/>
      <c r="T30" s="406">
        <v>8</v>
      </c>
      <c r="U30"/>
      <c r="V30"/>
      <c r="X30" s="78">
        <f t="shared" si="1"/>
        <v>0</v>
      </c>
      <c r="Z30" s="27">
        <v>165713.12576177286</v>
      </c>
      <c r="AA30" s="52">
        <f t="shared" si="2"/>
        <v>165713.12576177286</v>
      </c>
    </row>
    <row r="31" spans="1:27" ht="15" hidden="1" x14ac:dyDescent="0.25">
      <c r="A31">
        <v>1049</v>
      </c>
      <c r="B31" t="s">
        <v>203</v>
      </c>
      <c r="C31" t="s">
        <v>425</v>
      </c>
      <c r="D31" s="406">
        <v>0</v>
      </c>
      <c r="E31" s="406">
        <v>0</v>
      </c>
      <c r="F31" s="406">
        <v>36</v>
      </c>
      <c r="G31" s="406">
        <v>5</v>
      </c>
      <c r="H31" s="406">
        <v>540</v>
      </c>
      <c r="I31" s="407">
        <v>90</v>
      </c>
      <c r="J31" s="407">
        <v>17</v>
      </c>
      <c r="K31" s="407">
        <v>1350</v>
      </c>
      <c r="L31" s="407">
        <v>255</v>
      </c>
      <c r="M31"/>
      <c r="N31" s="406">
        <v>85</v>
      </c>
      <c r="O31" s="406">
        <v>1275</v>
      </c>
      <c r="P31"/>
      <c r="Q31" s="406">
        <v>26</v>
      </c>
      <c r="R31" s="406">
        <f t="shared" si="0"/>
        <v>111</v>
      </c>
      <c r="S31"/>
      <c r="T31" s="406">
        <v>5</v>
      </c>
      <c r="U31"/>
      <c r="V31"/>
      <c r="X31" s="78">
        <f t="shared" si="1"/>
        <v>0</v>
      </c>
      <c r="Z31" s="27">
        <v>130777.65673130198</v>
      </c>
      <c r="AA31" s="52">
        <f t="shared" si="2"/>
        <v>130777.65673130198</v>
      </c>
    </row>
    <row r="32" spans="1:27" ht="15" hidden="1" x14ac:dyDescent="0.25">
      <c r="A32">
        <v>1802</v>
      </c>
      <c r="B32" t="s">
        <v>204</v>
      </c>
      <c r="C32" t="s">
        <v>785</v>
      </c>
      <c r="D32" s="406">
        <v>0</v>
      </c>
      <c r="E32" s="406">
        <v>0</v>
      </c>
      <c r="F32" s="406">
        <v>25</v>
      </c>
      <c r="G32" s="406">
        <v>9</v>
      </c>
      <c r="H32" s="406">
        <v>375</v>
      </c>
      <c r="I32" s="407">
        <v>46</v>
      </c>
      <c r="J32" s="407">
        <v>4</v>
      </c>
      <c r="K32" s="407">
        <v>690</v>
      </c>
      <c r="L32" s="407">
        <v>60</v>
      </c>
      <c r="M32"/>
      <c r="N32" s="406">
        <v>44</v>
      </c>
      <c r="O32" s="406">
        <v>660</v>
      </c>
      <c r="P32"/>
      <c r="Q32" s="406">
        <v>44</v>
      </c>
      <c r="R32" s="406">
        <f t="shared" si="0"/>
        <v>88</v>
      </c>
      <c r="S32"/>
      <c r="T32" s="406">
        <v>1</v>
      </c>
      <c r="U32"/>
      <c r="V32"/>
      <c r="X32" s="78">
        <f t="shared" si="1"/>
        <v>0</v>
      </c>
      <c r="Z32" s="27">
        <v>87641.742714681444</v>
      </c>
      <c r="AA32" s="52">
        <f t="shared" si="2"/>
        <v>87641.742714681444</v>
      </c>
    </row>
    <row r="33" spans="1:27" ht="15" hidden="1" x14ac:dyDescent="0.25">
      <c r="A33">
        <v>2003</v>
      </c>
      <c r="B33" t="s">
        <v>205</v>
      </c>
      <c r="C33" t="e">
        <v>#N/A</v>
      </c>
      <c r="D33" s="406">
        <v>0</v>
      </c>
      <c r="E33" s="406">
        <v>0</v>
      </c>
      <c r="F33" s="406">
        <v>0</v>
      </c>
      <c r="G33" s="406">
        <v>0</v>
      </c>
      <c r="H33" s="406">
        <v>0</v>
      </c>
      <c r="I33" s="407">
        <v>68</v>
      </c>
      <c r="J33" s="407">
        <v>0</v>
      </c>
      <c r="K33" s="407">
        <v>1020</v>
      </c>
      <c r="L33" s="407">
        <v>0</v>
      </c>
      <c r="M33"/>
      <c r="N33" s="406">
        <v>24</v>
      </c>
      <c r="O33" s="406">
        <v>360</v>
      </c>
      <c r="P33"/>
      <c r="Q33" s="406">
        <v>24</v>
      </c>
      <c r="R33" s="406">
        <f t="shared" si="0"/>
        <v>48</v>
      </c>
      <c r="S33"/>
      <c r="T33" s="406">
        <v>0</v>
      </c>
      <c r="U33"/>
      <c r="V33"/>
      <c r="X33" s="78">
        <f t="shared" si="1"/>
        <v>0</v>
      </c>
      <c r="Z33" s="27">
        <v>56971.968531855957</v>
      </c>
      <c r="AA33" s="52">
        <f>Z33-X33</f>
        <v>56971.968531855957</v>
      </c>
    </row>
    <row r="34" spans="1:27" ht="15" hidden="1" x14ac:dyDescent="0.25">
      <c r="A34">
        <v>2004</v>
      </c>
      <c r="B34" t="s">
        <v>206</v>
      </c>
      <c r="C34" t="s">
        <v>785</v>
      </c>
      <c r="D34" s="406">
        <v>0</v>
      </c>
      <c r="E34" s="406">
        <v>0</v>
      </c>
      <c r="F34" s="406">
        <v>0</v>
      </c>
      <c r="G34" s="406">
        <v>0</v>
      </c>
      <c r="H34" s="406">
        <v>0</v>
      </c>
      <c r="I34" s="407">
        <v>14</v>
      </c>
      <c r="J34" s="407">
        <v>0</v>
      </c>
      <c r="K34" s="407">
        <v>210</v>
      </c>
      <c r="L34" s="407">
        <v>0</v>
      </c>
      <c r="M34"/>
      <c r="N34" s="406">
        <v>6</v>
      </c>
      <c r="O34" s="406">
        <v>90</v>
      </c>
      <c r="P34"/>
      <c r="Q34" s="406">
        <v>0</v>
      </c>
      <c r="R34" s="406">
        <f t="shared" si="0"/>
        <v>6</v>
      </c>
      <c r="S34"/>
      <c r="T34" s="406">
        <v>0</v>
      </c>
      <c r="U34"/>
      <c r="V34"/>
      <c r="X34" s="78">
        <f t="shared" si="1"/>
        <v>0</v>
      </c>
      <c r="Z34" s="27">
        <v>12264.252631578949</v>
      </c>
      <c r="AA34" s="52">
        <f t="shared" ref="AA34:AA42" si="4">Z34-X34</f>
        <v>12264.252631578949</v>
      </c>
    </row>
    <row r="35" spans="1:27" ht="15" hidden="1" x14ac:dyDescent="0.25">
      <c r="A35">
        <v>2005</v>
      </c>
      <c r="B35" t="s">
        <v>207</v>
      </c>
      <c r="C35" t="s">
        <v>785</v>
      </c>
      <c r="D35" s="406">
        <v>0</v>
      </c>
      <c r="E35" s="406">
        <v>0</v>
      </c>
      <c r="F35" s="406">
        <v>0</v>
      </c>
      <c r="G35" s="406">
        <v>0</v>
      </c>
      <c r="H35" s="406">
        <v>0</v>
      </c>
      <c r="I35" s="407">
        <v>39</v>
      </c>
      <c r="J35" s="407">
        <v>12</v>
      </c>
      <c r="K35" s="407">
        <v>582.5</v>
      </c>
      <c r="L35" s="407">
        <v>43.7</v>
      </c>
      <c r="M35"/>
      <c r="N35" s="406">
        <v>6</v>
      </c>
      <c r="O35" s="406">
        <v>90</v>
      </c>
      <c r="P35"/>
      <c r="Q35" s="406">
        <v>6</v>
      </c>
      <c r="R35" s="406">
        <f t="shared" si="0"/>
        <v>12</v>
      </c>
      <c r="S35"/>
      <c r="T35" s="406">
        <v>0</v>
      </c>
      <c r="U35"/>
      <c r="V35"/>
      <c r="X35" s="78">
        <f t="shared" si="1"/>
        <v>0</v>
      </c>
      <c r="Z35" s="27">
        <v>30766.131164542938</v>
      </c>
      <c r="AA35" s="52">
        <f t="shared" si="4"/>
        <v>30766.131164542938</v>
      </c>
    </row>
    <row r="36" spans="1:27" ht="15" hidden="1" x14ac:dyDescent="0.25">
      <c r="A36">
        <v>2008</v>
      </c>
      <c r="B36" t="s">
        <v>208</v>
      </c>
      <c r="C36" t="s">
        <v>425</v>
      </c>
      <c r="D36" s="406">
        <v>0</v>
      </c>
      <c r="E36" s="406">
        <v>0</v>
      </c>
      <c r="F36" s="406">
        <v>0</v>
      </c>
      <c r="G36" s="406">
        <v>0</v>
      </c>
      <c r="H36" s="406">
        <v>0</v>
      </c>
      <c r="I36" s="407">
        <v>48</v>
      </c>
      <c r="J36" s="407">
        <v>5</v>
      </c>
      <c r="K36" s="407">
        <v>720</v>
      </c>
      <c r="L36" s="407">
        <v>75</v>
      </c>
      <c r="M36"/>
      <c r="N36" s="406">
        <v>21</v>
      </c>
      <c r="O36" s="406">
        <v>315</v>
      </c>
      <c r="P36"/>
      <c r="Q36" s="406">
        <v>3</v>
      </c>
      <c r="R36" s="406">
        <f t="shared" si="0"/>
        <v>24</v>
      </c>
      <c r="S36"/>
      <c r="T36" s="406">
        <v>0</v>
      </c>
      <c r="U36"/>
      <c r="V36"/>
      <c r="X36" s="78">
        <f t="shared" si="1"/>
        <v>0</v>
      </c>
      <c r="Z36" s="27">
        <v>43387.798337950138</v>
      </c>
      <c r="AA36" s="52">
        <f t="shared" si="4"/>
        <v>43387.798337950138</v>
      </c>
    </row>
    <row r="37" spans="1:27" ht="15" hidden="1" x14ac:dyDescent="0.25">
      <c r="A37">
        <v>2011</v>
      </c>
      <c r="B37" t="s">
        <v>209</v>
      </c>
      <c r="C37" t="s">
        <v>425</v>
      </c>
      <c r="D37" s="406">
        <v>0</v>
      </c>
      <c r="E37" s="406">
        <v>0</v>
      </c>
      <c r="F37" s="406">
        <v>0</v>
      </c>
      <c r="G37" s="406">
        <v>0</v>
      </c>
      <c r="H37" s="406">
        <v>0</v>
      </c>
      <c r="I37" s="407">
        <v>39</v>
      </c>
      <c r="J37" s="407">
        <v>0</v>
      </c>
      <c r="K37" s="407">
        <v>585</v>
      </c>
      <c r="L37" s="407">
        <v>0</v>
      </c>
      <c r="M37"/>
      <c r="N37" s="406">
        <v>14</v>
      </c>
      <c r="O37" s="406">
        <v>210</v>
      </c>
      <c r="P37"/>
      <c r="Q37" s="406">
        <v>13</v>
      </c>
      <c r="R37" s="406">
        <f t="shared" si="0"/>
        <v>27</v>
      </c>
      <c r="S37"/>
      <c r="T37" s="406">
        <v>0</v>
      </c>
      <c r="U37"/>
      <c r="V37"/>
      <c r="X37" s="78">
        <f t="shared" si="1"/>
        <v>0</v>
      </c>
      <c r="Z37" s="27">
        <v>31913.367756232696</v>
      </c>
      <c r="AA37" s="52">
        <f t="shared" si="4"/>
        <v>31913.367756232696</v>
      </c>
    </row>
    <row r="38" spans="1:27" ht="15" hidden="1" x14ac:dyDescent="0.25">
      <c r="A38">
        <v>2014</v>
      </c>
      <c r="B38" t="s">
        <v>210</v>
      </c>
      <c r="C38" t="s">
        <v>785</v>
      </c>
      <c r="D38" s="406">
        <v>0</v>
      </c>
      <c r="E38" s="406">
        <v>0</v>
      </c>
      <c r="F38" s="406">
        <v>0</v>
      </c>
      <c r="G38" s="406">
        <v>0</v>
      </c>
      <c r="H38" s="406">
        <v>0</v>
      </c>
      <c r="I38" s="407">
        <v>35</v>
      </c>
      <c r="J38" s="407">
        <v>0</v>
      </c>
      <c r="K38" s="407">
        <v>525</v>
      </c>
      <c r="L38" s="407">
        <v>0</v>
      </c>
      <c r="M38"/>
      <c r="N38" s="406">
        <v>13</v>
      </c>
      <c r="O38" s="406">
        <v>195</v>
      </c>
      <c r="P38"/>
      <c r="Q38" s="406">
        <v>13</v>
      </c>
      <c r="R38" s="406">
        <f t="shared" si="0"/>
        <v>26</v>
      </c>
      <c r="S38"/>
      <c r="T38" s="406">
        <v>0</v>
      </c>
      <c r="U38"/>
      <c r="V38"/>
      <c r="X38" s="78">
        <f t="shared" si="1"/>
        <v>0</v>
      </c>
      <c r="Z38" s="27">
        <v>25130.879999999997</v>
      </c>
      <c r="AA38" s="52">
        <f t="shared" si="4"/>
        <v>25130.879999999997</v>
      </c>
    </row>
    <row r="39" spans="1:27" ht="15" hidden="1" x14ac:dyDescent="0.25">
      <c r="A39">
        <v>2015</v>
      </c>
      <c r="B39" t="s">
        <v>211</v>
      </c>
      <c r="C39" t="s">
        <v>425</v>
      </c>
      <c r="D39" s="406">
        <v>0</v>
      </c>
      <c r="E39" s="406">
        <v>0</v>
      </c>
      <c r="F39" s="406">
        <v>0</v>
      </c>
      <c r="G39" s="406">
        <v>0</v>
      </c>
      <c r="H39" s="406">
        <v>0</v>
      </c>
      <c r="I39" s="407">
        <v>43</v>
      </c>
      <c r="J39" s="407">
        <v>0</v>
      </c>
      <c r="K39" s="407">
        <v>645</v>
      </c>
      <c r="L39" s="407">
        <v>0</v>
      </c>
      <c r="M39"/>
      <c r="N39" s="406">
        <v>20</v>
      </c>
      <c r="O39" s="406">
        <v>300</v>
      </c>
      <c r="P39"/>
      <c r="Q39" s="406">
        <v>19</v>
      </c>
      <c r="R39" s="406">
        <f t="shared" si="0"/>
        <v>39</v>
      </c>
      <c r="S39"/>
      <c r="T39" s="406">
        <v>0</v>
      </c>
      <c r="U39"/>
      <c r="V39"/>
      <c r="X39" s="78">
        <f t="shared" si="1"/>
        <v>0</v>
      </c>
      <c r="Z39" s="27">
        <v>27258.713351800561</v>
      </c>
      <c r="AA39" s="52">
        <f t="shared" si="4"/>
        <v>27258.713351800561</v>
      </c>
    </row>
    <row r="40" spans="1:27" ht="15" hidden="1" x14ac:dyDescent="0.25">
      <c r="A40">
        <v>2018</v>
      </c>
      <c r="B40" t="s">
        <v>212</v>
      </c>
      <c r="C40" t="s">
        <v>464</v>
      </c>
      <c r="D40" s="406">
        <v>0</v>
      </c>
      <c r="E40" s="406">
        <v>0</v>
      </c>
      <c r="F40" s="406">
        <v>16</v>
      </c>
      <c r="G40" s="406">
        <v>0</v>
      </c>
      <c r="H40" s="406">
        <v>240</v>
      </c>
      <c r="I40" s="407">
        <v>35</v>
      </c>
      <c r="J40" s="407">
        <v>5</v>
      </c>
      <c r="K40" s="407">
        <v>525</v>
      </c>
      <c r="L40" s="407">
        <v>75</v>
      </c>
      <c r="M40"/>
      <c r="N40" s="406">
        <v>38</v>
      </c>
      <c r="O40" s="406">
        <v>570</v>
      </c>
      <c r="P40"/>
      <c r="Q40" s="406">
        <v>0</v>
      </c>
      <c r="R40" s="406">
        <f t="shared" si="0"/>
        <v>38</v>
      </c>
      <c r="S40"/>
      <c r="T40" s="406">
        <v>0</v>
      </c>
      <c r="U40"/>
      <c r="V40"/>
      <c r="X40" s="78">
        <f t="shared" si="1"/>
        <v>0</v>
      </c>
      <c r="Z40" s="27">
        <v>53544.808421052636</v>
      </c>
      <c r="AA40" s="52">
        <f t="shared" si="4"/>
        <v>53544.808421052636</v>
      </c>
    </row>
    <row r="41" spans="1:27" ht="15" hidden="1" x14ac:dyDescent="0.25">
      <c r="A41">
        <v>2020</v>
      </c>
      <c r="B41" t="s">
        <v>213</v>
      </c>
      <c r="C41" t="s">
        <v>464</v>
      </c>
      <c r="D41" s="406">
        <v>0</v>
      </c>
      <c r="E41" s="406">
        <v>0</v>
      </c>
      <c r="F41" s="406">
        <v>0</v>
      </c>
      <c r="G41" s="406">
        <v>0</v>
      </c>
      <c r="H41" s="406">
        <v>0</v>
      </c>
      <c r="I41" s="407">
        <v>59</v>
      </c>
      <c r="J41" s="407">
        <v>16</v>
      </c>
      <c r="K41" s="407">
        <v>885</v>
      </c>
      <c r="L41" s="407">
        <v>240</v>
      </c>
      <c r="M41"/>
      <c r="N41" s="406">
        <v>11</v>
      </c>
      <c r="O41" s="406">
        <v>165</v>
      </c>
      <c r="P41"/>
      <c r="Q41" s="406">
        <v>0</v>
      </c>
      <c r="R41" s="406">
        <f t="shared" si="0"/>
        <v>11</v>
      </c>
      <c r="S41"/>
      <c r="T41" s="406">
        <v>0</v>
      </c>
      <c r="U41"/>
      <c r="V41"/>
      <c r="X41" s="78">
        <f t="shared" si="1"/>
        <v>0</v>
      </c>
      <c r="Z41" s="27">
        <v>56290.724875346263</v>
      </c>
      <c r="AA41" s="52">
        <f t="shared" si="4"/>
        <v>56290.724875346263</v>
      </c>
    </row>
    <row r="42" spans="1:27" ht="15" hidden="1" x14ac:dyDescent="0.25">
      <c r="A42">
        <v>2021</v>
      </c>
      <c r="B42" t="s">
        <v>214</v>
      </c>
      <c r="C42" t="s">
        <v>464</v>
      </c>
      <c r="D42" s="406">
        <v>0</v>
      </c>
      <c r="E42" s="406">
        <v>0</v>
      </c>
      <c r="F42" s="406">
        <v>0</v>
      </c>
      <c r="G42" s="406">
        <v>0</v>
      </c>
      <c r="H42" s="406">
        <v>0</v>
      </c>
      <c r="I42" s="407">
        <v>25</v>
      </c>
      <c r="J42" s="407">
        <v>0</v>
      </c>
      <c r="K42" s="407">
        <v>375</v>
      </c>
      <c r="L42" s="407">
        <v>0</v>
      </c>
      <c r="M42"/>
      <c r="N42" s="406">
        <v>9</v>
      </c>
      <c r="O42" s="406">
        <v>135</v>
      </c>
      <c r="P42"/>
      <c r="Q42" s="406">
        <v>5</v>
      </c>
      <c r="R42" s="406">
        <f t="shared" si="0"/>
        <v>14</v>
      </c>
      <c r="S42"/>
      <c r="T42" s="406">
        <v>0</v>
      </c>
      <c r="U42"/>
      <c r="V42"/>
      <c r="X42" s="78">
        <f t="shared" si="1"/>
        <v>0</v>
      </c>
      <c r="Z42" s="27">
        <v>20602.498836565101</v>
      </c>
      <c r="AA42" s="52">
        <f t="shared" si="4"/>
        <v>20602.498836565101</v>
      </c>
    </row>
    <row r="43" spans="1:27" ht="15" hidden="1" x14ac:dyDescent="0.25">
      <c r="A43">
        <v>2030</v>
      </c>
      <c r="B43" t="s">
        <v>215</v>
      </c>
      <c r="C43" t="s">
        <v>425</v>
      </c>
      <c r="D43" s="406">
        <v>0</v>
      </c>
      <c r="E43" s="406">
        <v>0</v>
      </c>
      <c r="F43" s="406">
        <v>0</v>
      </c>
      <c r="G43" s="406">
        <v>0</v>
      </c>
      <c r="H43" s="406">
        <v>0</v>
      </c>
      <c r="I43" s="407">
        <v>52</v>
      </c>
      <c r="J43" s="407">
        <v>0</v>
      </c>
      <c r="K43" s="407">
        <v>780</v>
      </c>
      <c r="L43" s="407">
        <v>0</v>
      </c>
      <c r="M43"/>
      <c r="N43" s="406">
        <v>20</v>
      </c>
      <c r="O43" s="406">
        <v>300</v>
      </c>
      <c r="P43"/>
      <c r="Q43" s="406">
        <v>0</v>
      </c>
      <c r="R43" s="406">
        <f t="shared" si="0"/>
        <v>20</v>
      </c>
      <c r="S43"/>
      <c r="T43" s="406">
        <v>0</v>
      </c>
      <c r="U43"/>
      <c r="V43"/>
      <c r="X43" s="78">
        <f t="shared" si="1"/>
        <v>0</v>
      </c>
      <c r="Z43" s="27">
        <v>42258.69473684211</v>
      </c>
      <c r="AA43" s="52">
        <f>Z43-X43</f>
        <v>42258.69473684211</v>
      </c>
    </row>
    <row r="44" spans="1:27" ht="15" hidden="1" x14ac:dyDescent="0.25">
      <c r="A44">
        <v>2036</v>
      </c>
      <c r="B44" t="s">
        <v>216</v>
      </c>
      <c r="C44" t="e">
        <v>#N/A</v>
      </c>
      <c r="D44" s="406">
        <v>0</v>
      </c>
      <c r="E44" s="406">
        <v>0</v>
      </c>
      <c r="F44" s="406">
        <v>0</v>
      </c>
      <c r="G44" s="406">
        <v>0</v>
      </c>
      <c r="H44" s="406">
        <v>0</v>
      </c>
      <c r="I44" s="407">
        <v>14</v>
      </c>
      <c r="J44" s="407">
        <v>0</v>
      </c>
      <c r="K44" s="407">
        <v>210</v>
      </c>
      <c r="L44" s="407">
        <v>0</v>
      </c>
      <c r="M44"/>
      <c r="N44" s="406">
        <v>4</v>
      </c>
      <c r="O44" s="406">
        <v>60</v>
      </c>
      <c r="P44"/>
      <c r="Q44" s="406">
        <v>1</v>
      </c>
      <c r="R44" s="406">
        <f t="shared" si="0"/>
        <v>5</v>
      </c>
      <c r="S44"/>
      <c r="T44" s="406">
        <v>0</v>
      </c>
      <c r="U44"/>
      <c r="V44"/>
      <c r="X44" s="78">
        <f t="shared" si="1"/>
        <v>0</v>
      </c>
      <c r="Z44" s="27">
        <v>19192.942271468142</v>
      </c>
      <c r="AA44" s="52">
        <f t="shared" ref="AA44:AA47" si="5">Z44-X44</f>
        <v>19192.942271468142</v>
      </c>
    </row>
    <row r="45" spans="1:27" ht="15" hidden="1" x14ac:dyDescent="0.25">
      <c r="A45">
        <v>2037</v>
      </c>
      <c r="B45" t="s">
        <v>217</v>
      </c>
      <c r="C45" t="s">
        <v>464</v>
      </c>
      <c r="D45" s="406">
        <v>0</v>
      </c>
      <c r="E45" s="406">
        <v>0</v>
      </c>
      <c r="F45" s="406">
        <v>0</v>
      </c>
      <c r="G45" s="406">
        <v>0</v>
      </c>
      <c r="H45" s="406">
        <v>0</v>
      </c>
      <c r="I45" s="407">
        <v>33</v>
      </c>
      <c r="J45" s="407">
        <v>8</v>
      </c>
      <c r="K45" s="407">
        <v>495</v>
      </c>
      <c r="L45" s="407">
        <v>120</v>
      </c>
      <c r="M45"/>
      <c r="N45" s="406">
        <v>10</v>
      </c>
      <c r="O45" s="406">
        <v>150</v>
      </c>
      <c r="P45"/>
      <c r="Q45" s="406">
        <v>1</v>
      </c>
      <c r="R45" s="406">
        <f t="shared" si="0"/>
        <v>11</v>
      </c>
      <c r="S45"/>
      <c r="T45" s="406">
        <v>0</v>
      </c>
      <c r="U45"/>
      <c r="V45"/>
      <c r="X45" s="78">
        <f t="shared" si="1"/>
        <v>0</v>
      </c>
      <c r="Z45" s="27">
        <v>32634.979279778392</v>
      </c>
      <c r="AA45" s="52">
        <f t="shared" si="5"/>
        <v>32634.979279778392</v>
      </c>
    </row>
    <row r="46" spans="1:27" ht="15" hidden="1" x14ac:dyDescent="0.25">
      <c r="A46">
        <v>2038</v>
      </c>
      <c r="B46" t="s">
        <v>790</v>
      </c>
      <c r="C46" t="s">
        <v>464</v>
      </c>
      <c r="D46" s="406">
        <v>0</v>
      </c>
      <c r="E46" s="406">
        <v>0</v>
      </c>
      <c r="F46" s="406">
        <v>0</v>
      </c>
      <c r="G46" s="406">
        <v>0</v>
      </c>
      <c r="H46" s="406">
        <v>0</v>
      </c>
      <c r="I46" s="407">
        <v>27</v>
      </c>
      <c r="J46" s="407">
        <v>0</v>
      </c>
      <c r="K46" s="407">
        <v>405</v>
      </c>
      <c r="L46" s="407">
        <v>0</v>
      </c>
      <c r="M46"/>
      <c r="N46" s="406">
        <v>9</v>
      </c>
      <c r="O46" s="406">
        <v>135</v>
      </c>
      <c r="P46"/>
      <c r="Q46" s="406">
        <v>9</v>
      </c>
      <c r="R46" s="406">
        <f t="shared" si="0"/>
        <v>18</v>
      </c>
      <c r="S46"/>
      <c r="T46" s="406">
        <v>0</v>
      </c>
      <c r="U46"/>
      <c r="V46"/>
      <c r="X46" s="78">
        <f t="shared" si="1"/>
        <v>0</v>
      </c>
      <c r="Z46" s="27">
        <v>6028.1032686980616</v>
      </c>
      <c r="AA46" s="52">
        <f t="shared" si="5"/>
        <v>6028.1032686980616</v>
      </c>
    </row>
    <row r="47" spans="1:27" ht="15" hidden="1" x14ac:dyDescent="0.25">
      <c r="A47">
        <v>2039</v>
      </c>
      <c r="B47" t="s">
        <v>218</v>
      </c>
      <c r="C47" t="s">
        <v>464</v>
      </c>
      <c r="D47" s="406">
        <v>0</v>
      </c>
      <c r="E47" s="406">
        <v>0</v>
      </c>
      <c r="F47" s="406">
        <v>0</v>
      </c>
      <c r="G47" s="406">
        <v>0</v>
      </c>
      <c r="H47" s="406">
        <v>0</v>
      </c>
      <c r="I47" s="407">
        <v>47</v>
      </c>
      <c r="J47" s="407">
        <v>0</v>
      </c>
      <c r="K47" s="407">
        <v>705</v>
      </c>
      <c r="L47" s="407">
        <v>0</v>
      </c>
      <c r="M47"/>
      <c r="N47" s="406">
        <v>8</v>
      </c>
      <c r="O47" s="406">
        <v>120</v>
      </c>
      <c r="P47"/>
      <c r="Q47" s="406">
        <v>8</v>
      </c>
      <c r="R47" s="406">
        <f t="shared" si="0"/>
        <v>16</v>
      </c>
      <c r="S47"/>
      <c r="T47" s="406">
        <v>0</v>
      </c>
      <c r="U47"/>
      <c r="V47"/>
      <c r="X47" s="78">
        <f t="shared" si="1"/>
        <v>0</v>
      </c>
      <c r="Z47" s="27">
        <v>37298.265706371196</v>
      </c>
      <c r="AA47" s="52">
        <f t="shared" si="5"/>
        <v>37298.265706371196</v>
      </c>
    </row>
    <row r="48" spans="1:27" ht="15" hidden="1" x14ac:dyDescent="0.25">
      <c r="A48">
        <v>2040</v>
      </c>
      <c r="B48" t="s">
        <v>219</v>
      </c>
      <c r="C48" t="s">
        <v>425</v>
      </c>
      <c r="D48" s="406">
        <v>0</v>
      </c>
      <c r="E48" s="406">
        <v>0</v>
      </c>
      <c r="F48" s="406">
        <v>0</v>
      </c>
      <c r="G48" s="406">
        <v>0</v>
      </c>
      <c r="H48" s="406">
        <v>0</v>
      </c>
      <c r="I48" s="407">
        <v>25</v>
      </c>
      <c r="J48" s="407">
        <v>0</v>
      </c>
      <c r="K48" s="407">
        <v>375</v>
      </c>
      <c r="L48" s="407">
        <v>0</v>
      </c>
      <c r="M48"/>
      <c r="N48" s="406">
        <v>3</v>
      </c>
      <c r="O48" s="406">
        <v>45</v>
      </c>
      <c r="P48"/>
      <c r="Q48" s="406">
        <v>0</v>
      </c>
      <c r="R48" s="406">
        <f t="shared" si="0"/>
        <v>3</v>
      </c>
      <c r="S48"/>
      <c r="T48" s="406">
        <v>0</v>
      </c>
      <c r="U48"/>
      <c r="V48"/>
      <c r="X48" s="78">
        <f t="shared" si="1"/>
        <v>0</v>
      </c>
      <c r="Z48" s="27">
        <v>20381.416952908592</v>
      </c>
      <c r="AA48" s="52">
        <f>Z48-X48</f>
        <v>20381.416952908592</v>
      </c>
    </row>
    <row r="49" spans="1:27" ht="15" hidden="1" x14ac:dyDescent="0.25">
      <c r="A49">
        <v>2048</v>
      </c>
      <c r="B49" t="s">
        <v>220</v>
      </c>
      <c r="C49" t="s">
        <v>464</v>
      </c>
      <c r="D49" s="406">
        <v>0</v>
      </c>
      <c r="E49" s="406">
        <v>0</v>
      </c>
      <c r="F49" s="406">
        <v>0</v>
      </c>
      <c r="G49" s="406">
        <v>0</v>
      </c>
      <c r="H49" s="406">
        <v>0</v>
      </c>
      <c r="I49" s="407">
        <v>10</v>
      </c>
      <c r="J49" s="407">
        <v>0</v>
      </c>
      <c r="K49" s="407">
        <v>150</v>
      </c>
      <c r="L49" s="407">
        <v>0</v>
      </c>
      <c r="M49"/>
      <c r="N49" s="406">
        <v>4</v>
      </c>
      <c r="O49" s="406">
        <v>60</v>
      </c>
      <c r="P49"/>
      <c r="Q49" s="406">
        <v>4</v>
      </c>
      <c r="R49" s="406">
        <f t="shared" si="0"/>
        <v>8</v>
      </c>
      <c r="S49"/>
      <c r="T49" s="406">
        <v>0</v>
      </c>
      <c r="U49"/>
      <c r="V49"/>
      <c r="X49" s="78">
        <f t="shared" si="1"/>
        <v>0</v>
      </c>
      <c r="Z49" s="27">
        <v>5684.5455955678663</v>
      </c>
      <c r="AA49" s="52">
        <f>Z49-X49</f>
        <v>5684.5455955678663</v>
      </c>
    </row>
    <row r="50" spans="1:27" ht="15" hidden="1" x14ac:dyDescent="0.25">
      <c r="A50">
        <v>2054</v>
      </c>
      <c r="B50" t="s">
        <v>221</v>
      </c>
      <c r="C50" t="s">
        <v>425</v>
      </c>
      <c r="D50" s="406">
        <v>0</v>
      </c>
      <c r="E50" s="406">
        <v>0</v>
      </c>
      <c r="F50" s="406">
        <v>0</v>
      </c>
      <c r="G50" s="406">
        <v>0</v>
      </c>
      <c r="H50" s="406">
        <v>0</v>
      </c>
      <c r="I50" s="407">
        <v>40</v>
      </c>
      <c r="J50" s="407">
        <v>10</v>
      </c>
      <c r="K50" s="407">
        <v>600</v>
      </c>
      <c r="L50" s="407">
        <v>150</v>
      </c>
      <c r="M50"/>
      <c r="N50" s="406">
        <v>8</v>
      </c>
      <c r="O50" s="406">
        <v>120</v>
      </c>
      <c r="P50"/>
      <c r="Q50" s="406">
        <v>1</v>
      </c>
      <c r="R50" s="406">
        <f t="shared" si="0"/>
        <v>9</v>
      </c>
      <c r="S50"/>
      <c r="T50" s="406">
        <v>0</v>
      </c>
      <c r="U50"/>
      <c r="V50"/>
      <c r="X50" s="78">
        <f t="shared" si="1"/>
        <v>0</v>
      </c>
      <c r="Z50" s="27">
        <v>39300.862936288089</v>
      </c>
      <c r="AA50" s="52">
        <f t="shared" ref="AA50:AA68" si="6">Z50-X50</f>
        <v>39300.862936288089</v>
      </c>
    </row>
    <row r="51" spans="1:27" ht="15" hidden="1" x14ac:dyDescent="0.25">
      <c r="A51">
        <v>2055</v>
      </c>
      <c r="B51" t="s">
        <v>222</v>
      </c>
      <c r="C51" t="s">
        <v>425</v>
      </c>
      <c r="D51" s="406">
        <v>0</v>
      </c>
      <c r="E51" s="406">
        <v>0</v>
      </c>
      <c r="F51" s="406">
        <v>0</v>
      </c>
      <c r="G51" s="406">
        <v>0</v>
      </c>
      <c r="H51" s="406">
        <v>0</v>
      </c>
      <c r="I51" s="407">
        <v>31</v>
      </c>
      <c r="J51" s="407">
        <v>18</v>
      </c>
      <c r="K51" s="407">
        <v>465</v>
      </c>
      <c r="L51" s="407">
        <v>270</v>
      </c>
      <c r="M51"/>
      <c r="N51" s="406">
        <v>2</v>
      </c>
      <c r="O51" s="406">
        <v>30</v>
      </c>
      <c r="P51"/>
      <c r="Q51" s="406">
        <v>0</v>
      </c>
      <c r="R51" s="406">
        <f t="shared" si="0"/>
        <v>2</v>
      </c>
      <c r="S51"/>
      <c r="T51" s="406">
        <v>0</v>
      </c>
      <c r="U51"/>
      <c r="V51"/>
      <c r="X51" s="78">
        <f t="shared" si="1"/>
        <v>0</v>
      </c>
      <c r="Z51" s="27">
        <v>36203.237052631586</v>
      </c>
      <c r="AA51" s="52">
        <f t="shared" si="6"/>
        <v>36203.237052631586</v>
      </c>
    </row>
    <row r="52" spans="1:27" ht="15" hidden="1" x14ac:dyDescent="0.25">
      <c r="A52">
        <v>2056</v>
      </c>
      <c r="B52" t="s">
        <v>223</v>
      </c>
      <c r="C52" t="s">
        <v>464</v>
      </c>
      <c r="D52" s="406">
        <v>0</v>
      </c>
      <c r="E52" s="406">
        <v>0</v>
      </c>
      <c r="F52" s="406">
        <v>0</v>
      </c>
      <c r="G52" s="406">
        <v>0</v>
      </c>
      <c r="H52" s="406">
        <v>0</v>
      </c>
      <c r="I52" s="407">
        <v>39</v>
      </c>
      <c r="J52" s="407">
        <v>0</v>
      </c>
      <c r="K52" s="407">
        <v>579.9</v>
      </c>
      <c r="L52" s="407">
        <v>0</v>
      </c>
      <c r="M52"/>
      <c r="N52" s="406">
        <v>11</v>
      </c>
      <c r="O52" s="406">
        <v>165</v>
      </c>
      <c r="P52"/>
      <c r="Q52" s="406">
        <v>11</v>
      </c>
      <c r="R52" s="406">
        <f t="shared" si="0"/>
        <v>22</v>
      </c>
      <c r="S52"/>
      <c r="T52" s="406">
        <v>0</v>
      </c>
      <c r="U52"/>
      <c r="V52"/>
      <c r="X52" s="78">
        <f t="shared" si="1"/>
        <v>0</v>
      </c>
      <c r="Z52" s="27">
        <v>30655.693296398898</v>
      </c>
      <c r="AA52" s="52">
        <f t="shared" si="6"/>
        <v>30655.693296398898</v>
      </c>
    </row>
    <row r="53" spans="1:27" ht="15" hidden="1" x14ac:dyDescent="0.25">
      <c r="A53">
        <v>2057</v>
      </c>
      <c r="B53" t="s">
        <v>224</v>
      </c>
      <c r="C53" t="s">
        <v>464</v>
      </c>
      <c r="D53" s="406">
        <v>0</v>
      </c>
      <c r="E53" s="406">
        <v>0</v>
      </c>
      <c r="F53" s="406">
        <v>0</v>
      </c>
      <c r="G53" s="406">
        <v>0</v>
      </c>
      <c r="H53" s="406">
        <v>0</v>
      </c>
      <c r="I53" s="407">
        <v>38</v>
      </c>
      <c r="J53" s="407">
        <v>0</v>
      </c>
      <c r="K53" s="407">
        <v>570</v>
      </c>
      <c r="L53" s="407">
        <v>0</v>
      </c>
      <c r="M53"/>
      <c r="N53" s="406">
        <v>17</v>
      </c>
      <c r="O53" s="406">
        <v>255</v>
      </c>
      <c r="P53"/>
      <c r="Q53" s="406">
        <v>16</v>
      </c>
      <c r="R53" s="406">
        <f t="shared" si="0"/>
        <v>33</v>
      </c>
      <c r="S53"/>
      <c r="T53" s="406">
        <v>0</v>
      </c>
      <c r="U53"/>
      <c r="V53"/>
      <c r="X53" s="78">
        <f t="shared" si="1"/>
        <v>0</v>
      </c>
      <c r="Z53" s="27">
        <v>30374.634016620505</v>
      </c>
      <c r="AA53" s="52">
        <f t="shared" si="6"/>
        <v>30374.634016620505</v>
      </c>
    </row>
    <row r="54" spans="1:27" ht="15" hidden="1" x14ac:dyDescent="0.25">
      <c r="A54">
        <v>2058</v>
      </c>
      <c r="B54" t="s">
        <v>225</v>
      </c>
      <c r="C54" t="s">
        <v>464</v>
      </c>
      <c r="D54" s="406">
        <v>0</v>
      </c>
      <c r="E54" s="406">
        <v>0</v>
      </c>
      <c r="F54" s="406">
        <v>0</v>
      </c>
      <c r="G54" s="406">
        <v>0</v>
      </c>
      <c r="H54" s="406">
        <v>0</v>
      </c>
      <c r="I54" s="407">
        <v>32</v>
      </c>
      <c r="J54" s="407">
        <v>9</v>
      </c>
      <c r="K54" s="407">
        <v>480</v>
      </c>
      <c r="L54" s="407">
        <v>135</v>
      </c>
      <c r="M54"/>
      <c r="N54" s="406">
        <v>16</v>
      </c>
      <c r="O54" s="406">
        <v>240</v>
      </c>
      <c r="P54"/>
      <c r="Q54" s="406">
        <v>16</v>
      </c>
      <c r="R54" s="406">
        <f t="shared" si="0"/>
        <v>32</v>
      </c>
      <c r="S54"/>
      <c r="T54" s="406">
        <v>0</v>
      </c>
      <c r="U54"/>
      <c r="V54"/>
      <c r="X54" s="78">
        <f t="shared" si="1"/>
        <v>0</v>
      </c>
      <c r="Z54" s="27">
        <v>35508.485318559557</v>
      </c>
      <c r="AA54" s="52">
        <f t="shared" si="6"/>
        <v>35508.485318559557</v>
      </c>
    </row>
    <row r="55" spans="1:27" ht="15" hidden="1" x14ac:dyDescent="0.25">
      <c r="A55">
        <v>2059</v>
      </c>
      <c r="B55" t="s">
        <v>226</v>
      </c>
      <c r="C55" t="s">
        <v>464</v>
      </c>
      <c r="D55" s="406">
        <v>0</v>
      </c>
      <c r="E55" s="406">
        <v>0</v>
      </c>
      <c r="F55" s="406">
        <v>0</v>
      </c>
      <c r="G55" s="406">
        <v>0</v>
      </c>
      <c r="H55" s="406">
        <v>0</v>
      </c>
      <c r="I55" s="407">
        <v>10</v>
      </c>
      <c r="J55" s="407">
        <v>3</v>
      </c>
      <c r="K55" s="407">
        <v>150</v>
      </c>
      <c r="L55" s="407">
        <v>45</v>
      </c>
      <c r="M55"/>
      <c r="N55" s="406">
        <v>2</v>
      </c>
      <c r="O55" s="406">
        <v>30</v>
      </c>
      <c r="P55"/>
      <c r="Q55" s="406">
        <v>2</v>
      </c>
      <c r="R55" s="406">
        <f t="shared" si="0"/>
        <v>4</v>
      </c>
      <c r="S55"/>
      <c r="T55" s="406">
        <v>0</v>
      </c>
      <c r="U55"/>
      <c r="V55"/>
      <c r="X55" s="78">
        <f t="shared" si="1"/>
        <v>0</v>
      </c>
      <c r="Z55" s="27">
        <v>9978.6176177285324</v>
      </c>
      <c r="AA55" s="52">
        <f t="shared" si="6"/>
        <v>9978.6176177285324</v>
      </c>
    </row>
    <row r="56" spans="1:27" ht="15" hidden="1" x14ac:dyDescent="0.25">
      <c r="A56">
        <v>2060</v>
      </c>
      <c r="B56" t="s">
        <v>227</v>
      </c>
      <c r="C56" t="s">
        <v>464</v>
      </c>
      <c r="D56" s="406">
        <v>0</v>
      </c>
      <c r="E56" s="406">
        <v>0</v>
      </c>
      <c r="F56" s="406">
        <v>0</v>
      </c>
      <c r="G56" s="406">
        <v>0</v>
      </c>
      <c r="H56" s="406">
        <v>0</v>
      </c>
      <c r="I56" s="407">
        <v>18</v>
      </c>
      <c r="J56" s="407">
        <v>0</v>
      </c>
      <c r="K56" s="407">
        <v>270</v>
      </c>
      <c r="L56" s="407">
        <v>0</v>
      </c>
      <c r="M56"/>
      <c r="N56" s="406">
        <v>11</v>
      </c>
      <c r="O56" s="406">
        <v>165</v>
      </c>
      <c r="P56"/>
      <c r="Q56" s="406">
        <v>11</v>
      </c>
      <c r="R56" s="406">
        <f t="shared" si="0"/>
        <v>22</v>
      </c>
      <c r="S56"/>
      <c r="T56" s="406">
        <v>0</v>
      </c>
      <c r="U56"/>
      <c r="V56"/>
      <c r="X56" s="78">
        <f t="shared" si="1"/>
        <v>0</v>
      </c>
      <c r="Z56" s="27">
        <v>22778.933185595572</v>
      </c>
      <c r="AA56" s="52">
        <f t="shared" si="6"/>
        <v>22778.933185595572</v>
      </c>
    </row>
    <row r="57" spans="1:27" ht="15" hidden="1" x14ac:dyDescent="0.25">
      <c r="A57">
        <v>2062</v>
      </c>
      <c r="B57" t="s">
        <v>228</v>
      </c>
      <c r="C57" t="s">
        <v>425</v>
      </c>
      <c r="D57" s="406">
        <v>0</v>
      </c>
      <c r="E57" s="406">
        <v>0</v>
      </c>
      <c r="F57" s="406">
        <v>0</v>
      </c>
      <c r="G57" s="406">
        <v>0</v>
      </c>
      <c r="H57" s="406">
        <v>0</v>
      </c>
      <c r="I57" s="407">
        <v>43</v>
      </c>
      <c r="J57" s="407">
        <v>0</v>
      </c>
      <c r="K57" s="407">
        <v>645</v>
      </c>
      <c r="L57" s="407">
        <v>0</v>
      </c>
      <c r="M57"/>
      <c r="N57" s="406">
        <v>16</v>
      </c>
      <c r="O57" s="406">
        <v>240</v>
      </c>
      <c r="P57"/>
      <c r="Q57" s="406">
        <v>1</v>
      </c>
      <c r="R57" s="406">
        <f t="shared" si="0"/>
        <v>17</v>
      </c>
      <c r="S57"/>
      <c r="T57" s="406">
        <v>0</v>
      </c>
      <c r="U57"/>
      <c r="V57"/>
      <c r="X57" s="78">
        <f t="shared" si="1"/>
        <v>0</v>
      </c>
      <c r="Z57" s="27">
        <v>34733.709473684219</v>
      </c>
      <c r="AA57" s="52">
        <f t="shared" si="6"/>
        <v>34733.709473684219</v>
      </c>
    </row>
    <row r="58" spans="1:27" ht="15" hidden="1" x14ac:dyDescent="0.25">
      <c r="A58">
        <v>2063</v>
      </c>
      <c r="B58" t="s">
        <v>229</v>
      </c>
      <c r="C58" t="s">
        <v>425</v>
      </c>
      <c r="D58" s="406">
        <v>0</v>
      </c>
      <c r="E58" s="406">
        <v>0</v>
      </c>
      <c r="F58" s="406">
        <v>0</v>
      </c>
      <c r="G58" s="406">
        <v>0</v>
      </c>
      <c r="H58" s="406">
        <v>0</v>
      </c>
      <c r="I58" s="407">
        <v>28</v>
      </c>
      <c r="J58" s="407">
        <v>0</v>
      </c>
      <c r="K58" s="407">
        <v>420</v>
      </c>
      <c r="L58" s="407">
        <v>0</v>
      </c>
      <c r="M58"/>
      <c r="N58" s="406">
        <v>17</v>
      </c>
      <c r="O58" s="406">
        <v>255</v>
      </c>
      <c r="P58"/>
      <c r="Q58" s="406">
        <v>0</v>
      </c>
      <c r="R58" s="406">
        <f t="shared" si="0"/>
        <v>17</v>
      </c>
      <c r="S58"/>
      <c r="T58" s="406">
        <v>0</v>
      </c>
      <c r="U58"/>
      <c r="V58"/>
      <c r="X58" s="78">
        <f t="shared" si="1"/>
        <v>0</v>
      </c>
      <c r="Z58" s="27">
        <v>25392.505263157895</v>
      </c>
      <c r="AA58" s="52">
        <f t="shared" si="6"/>
        <v>25392.505263157895</v>
      </c>
    </row>
    <row r="59" spans="1:27" ht="15" hidden="1" x14ac:dyDescent="0.25">
      <c r="A59">
        <v>2064</v>
      </c>
      <c r="B59" t="s">
        <v>230</v>
      </c>
      <c r="C59" t="e">
        <v>#N/A</v>
      </c>
      <c r="D59" s="406">
        <v>0</v>
      </c>
      <c r="E59" s="406">
        <v>0</v>
      </c>
      <c r="F59" s="406">
        <v>0</v>
      </c>
      <c r="G59" s="406">
        <v>0</v>
      </c>
      <c r="H59" s="406">
        <v>0</v>
      </c>
      <c r="I59" s="407">
        <v>24</v>
      </c>
      <c r="J59" s="407">
        <v>0</v>
      </c>
      <c r="K59" s="407">
        <v>360</v>
      </c>
      <c r="L59" s="407">
        <v>0</v>
      </c>
      <c r="M59"/>
      <c r="N59" s="406">
        <v>9</v>
      </c>
      <c r="O59" s="406">
        <v>135</v>
      </c>
      <c r="P59"/>
      <c r="Q59" s="406">
        <v>9</v>
      </c>
      <c r="R59" s="406">
        <f t="shared" si="0"/>
        <v>18</v>
      </c>
      <c r="S59"/>
      <c r="T59" s="406">
        <v>0</v>
      </c>
      <c r="U59"/>
      <c r="V59"/>
      <c r="X59" s="78">
        <f t="shared" si="1"/>
        <v>0</v>
      </c>
      <c r="Z59" s="27">
        <v>24784.242880886428</v>
      </c>
      <c r="AA59" s="52">
        <f t="shared" si="6"/>
        <v>24784.242880886428</v>
      </c>
    </row>
    <row r="60" spans="1:27" ht="15" hidden="1" x14ac:dyDescent="0.25">
      <c r="A60">
        <v>2065</v>
      </c>
      <c r="B60" t="s">
        <v>231</v>
      </c>
      <c r="C60" t="s">
        <v>464</v>
      </c>
      <c r="D60" s="406">
        <v>0</v>
      </c>
      <c r="E60" s="406">
        <v>0</v>
      </c>
      <c r="F60" s="406">
        <v>0</v>
      </c>
      <c r="G60" s="406">
        <v>0</v>
      </c>
      <c r="H60" s="406">
        <v>0</v>
      </c>
      <c r="I60" s="407">
        <v>36</v>
      </c>
      <c r="J60" s="407">
        <v>0</v>
      </c>
      <c r="K60" s="407">
        <v>540</v>
      </c>
      <c r="L60" s="407">
        <v>0</v>
      </c>
      <c r="M60"/>
      <c r="N60" s="406">
        <v>7</v>
      </c>
      <c r="O60" s="406">
        <v>105</v>
      </c>
      <c r="P60"/>
      <c r="Q60" s="406">
        <v>7</v>
      </c>
      <c r="R60" s="406">
        <f t="shared" si="0"/>
        <v>14</v>
      </c>
      <c r="S60"/>
      <c r="T60" s="406">
        <v>0</v>
      </c>
      <c r="U60"/>
      <c r="V60"/>
      <c r="X60" s="78">
        <f t="shared" si="1"/>
        <v>0</v>
      </c>
      <c r="Z60" s="27">
        <v>31205.972742382277</v>
      </c>
      <c r="AA60" s="52">
        <f t="shared" si="6"/>
        <v>31205.972742382277</v>
      </c>
    </row>
    <row r="61" spans="1:27" ht="15" hidden="1" x14ac:dyDescent="0.25">
      <c r="A61">
        <v>2068</v>
      </c>
      <c r="B61" t="s">
        <v>232</v>
      </c>
      <c r="C61" t="s">
        <v>464</v>
      </c>
      <c r="D61" s="406">
        <v>0</v>
      </c>
      <c r="E61" s="406">
        <v>0</v>
      </c>
      <c r="F61" s="406">
        <v>0</v>
      </c>
      <c r="G61" s="406">
        <v>0</v>
      </c>
      <c r="H61" s="406">
        <v>0</v>
      </c>
      <c r="I61" s="407">
        <v>28</v>
      </c>
      <c r="J61" s="407">
        <v>7</v>
      </c>
      <c r="K61" s="407">
        <v>420</v>
      </c>
      <c r="L61" s="407">
        <v>105</v>
      </c>
      <c r="M61"/>
      <c r="N61" s="406">
        <v>10</v>
      </c>
      <c r="O61" s="406">
        <v>150</v>
      </c>
      <c r="P61"/>
      <c r="Q61" s="406">
        <v>10</v>
      </c>
      <c r="R61" s="406">
        <f t="shared" si="0"/>
        <v>20</v>
      </c>
      <c r="S61"/>
      <c r="T61" s="406">
        <v>1</v>
      </c>
      <c r="U61"/>
      <c r="V61"/>
      <c r="X61" s="78">
        <f t="shared" si="1"/>
        <v>0</v>
      </c>
      <c r="Z61" s="27">
        <v>27818.709806094186</v>
      </c>
      <c r="AA61" s="52">
        <f t="shared" si="6"/>
        <v>27818.709806094186</v>
      </c>
    </row>
    <row r="62" spans="1:27" ht="15" hidden="1" x14ac:dyDescent="0.25">
      <c r="A62">
        <v>2070</v>
      </c>
      <c r="B62" t="s">
        <v>233</v>
      </c>
      <c r="C62" t="s">
        <v>464</v>
      </c>
      <c r="D62" s="406">
        <v>0</v>
      </c>
      <c r="E62" s="406">
        <v>0</v>
      </c>
      <c r="F62" s="406">
        <v>0</v>
      </c>
      <c r="G62" s="406">
        <v>0</v>
      </c>
      <c r="H62" s="406">
        <v>0</v>
      </c>
      <c r="I62" s="407">
        <v>17</v>
      </c>
      <c r="J62" s="407">
        <v>0</v>
      </c>
      <c r="K62" s="407">
        <v>255</v>
      </c>
      <c r="L62" s="407">
        <v>0</v>
      </c>
      <c r="M62"/>
      <c r="N62" s="406">
        <v>7</v>
      </c>
      <c r="O62" s="406">
        <v>105</v>
      </c>
      <c r="P62"/>
      <c r="Q62" s="406">
        <v>7</v>
      </c>
      <c r="R62" s="406">
        <f t="shared" si="0"/>
        <v>14</v>
      </c>
      <c r="S62"/>
      <c r="T62" s="406">
        <v>0</v>
      </c>
      <c r="U62"/>
      <c r="V62"/>
      <c r="X62" s="78">
        <f t="shared" si="1"/>
        <v>0</v>
      </c>
      <c r="Z62" s="27">
        <v>14103.048864265927</v>
      </c>
      <c r="AA62" s="52">
        <f t="shared" si="6"/>
        <v>14103.048864265927</v>
      </c>
    </row>
    <row r="63" spans="1:27" ht="15" hidden="1" x14ac:dyDescent="0.25">
      <c r="A63">
        <v>2072</v>
      </c>
      <c r="B63" t="s">
        <v>234</v>
      </c>
      <c r="C63" t="s">
        <v>464</v>
      </c>
      <c r="D63" s="406">
        <v>0</v>
      </c>
      <c r="E63" s="406">
        <v>0</v>
      </c>
      <c r="F63" s="406">
        <v>0</v>
      </c>
      <c r="G63" s="406">
        <v>0</v>
      </c>
      <c r="H63" s="406">
        <v>0</v>
      </c>
      <c r="I63" s="407">
        <v>52</v>
      </c>
      <c r="J63" s="407">
        <v>12</v>
      </c>
      <c r="K63" s="407">
        <v>780</v>
      </c>
      <c r="L63" s="407">
        <v>180</v>
      </c>
      <c r="M63"/>
      <c r="N63" s="406">
        <v>18</v>
      </c>
      <c r="O63" s="406">
        <v>270</v>
      </c>
      <c r="P63"/>
      <c r="Q63" s="406">
        <v>18</v>
      </c>
      <c r="R63" s="406">
        <f t="shared" si="0"/>
        <v>36</v>
      </c>
      <c r="S63"/>
      <c r="T63" s="406">
        <v>0</v>
      </c>
      <c r="U63"/>
      <c r="V63"/>
      <c r="X63" s="78">
        <f t="shared" si="1"/>
        <v>0</v>
      </c>
      <c r="Z63" s="27">
        <v>52996.994127423823</v>
      </c>
      <c r="AA63" s="52">
        <f t="shared" si="6"/>
        <v>52996.994127423823</v>
      </c>
    </row>
    <row r="64" spans="1:27" ht="15" hidden="1" x14ac:dyDescent="0.25">
      <c r="A64">
        <v>2073</v>
      </c>
      <c r="B64" t="s">
        <v>235</v>
      </c>
      <c r="C64" t="s">
        <v>464</v>
      </c>
      <c r="D64" s="406">
        <v>0</v>
      </c>
      <c r="E64" s="406">
        <v>0</v>
      </c>
      <c r="F64" s="406">
        <v>0</v>
      </c>
      <c r="G64" s="406">
        <v>0</v>
      </c>
      <c r="H64" s="406">
        <v>0</v>
      </c>
      <c r="I64" s="407">
        <v>40</v>
      </c>
      <c r="J64" s="407">
        <v>9</v>
      </c>
      <c r="K64" s="407">
        <v>600</v>
      </c>
      <c r="L64" s="407">
        <v>135</v>
      </c>
      <c r="M64"/>
      <c r="N64" s="406">
        <v>23</v>
      </c>
      <c r="O64" s="406">
        <v>345</v>
      </c>
      <c r="P64"/>
      <c r="Q64" s="406">
        <v>23</v>
      </c>
      <c r="R64" s="406">
        <f t="shared" si="0"/>
        <v>46</v>
      </c>
      <c r="S64"/>
      <c r="T64" s="406">
        <v>0</v>
      </c>
      <c r="U64"/>
      <c r="V64"/>
      <c r="X64" s="78">
        <f t="shared" si="1"/>
        <v>0</v>
      </c>
      <c r="Z64" s="27">
        <v>42998.687202216068</v>
      </c>
      <c r="AA64" s="52">
        <f t="shared" si="6"/>
        <v>42998.687202216068</v>
      </c>
    </row>
    <row r="65" spans="1:27" ht="15" hidden="1" x14ac:dyDescent="0.25">
      <c r="A65">
        <v>2075</v>
      </c>
      <c r="B65" t="s">
        <v>236</v>
      </c>
      <c r="C65" t="s">
        <v>464</v>
      </c>
      <c r="D65" s="406">
        <v>0</v>
      </c>
      <c r="E65" s="406">
        <v>0</v>
      </c>
      <c r="F65" s="406">
        <v>0</v>
      </c>
      <c r="G65" s="406">
        <v>0</v>
      </c>
      <c r="H65" s="406">
        <v>0</v>
      </c>
      <c r="I65" s="407">
        <v>17</v>
      </c>
      <c r="J65" s="407">
        <v>0</v>
      </c>
      <c r="K65" s="407">
        <v>255</v>
      </c>
      <c r="L65" s="407">
        <v>0</v>
      </c>
      <c r="M65"/>
      <c r="N65" s="406">
        <v>0</v>
      </c>
      <c r="O65" s="406">
        <v>0</v>
      </c>
      <c r="P65"/>
      <c r="Q65" s="406">
        <v>0</v>
      </c>
      <c r="R65" s="406">
        <f t="shared" si="0"/>
        <v>0</v>
      </c>
      <c r="S65"/>
      <c r="T65" s="406">
        <v>0</v>
      </c>
      <c r="U65"/>
      <c r="V65"/>
      <c r="X65" s="78">
        <f t="shared" si="1"/>
        <v>0</v>
      </c>
      <c r="Z65" s="27">
        <v>21529.970526315792</v>
      </c>
      <c r="AA65" s="52">
        <f t="shared" si="6"/>
        <v>21529.970526315792</v>
      </c>
    </row>
    <row r="66" spans="1:27" ht="15" hidden="1" x14ac:dyDescent="0.25">
      <c r="A66">
        <v>2078</v>
      </c>
      <c r="B66" t="s">
        <v>237</v>
      </c>
      <c r="C66" t="s">
        <v>464</v>
      </c>
      <c r="D66" s="406">
        <v>0</v>
      </c>
      <c r="E66" s="406">
        <v>0</v>
      </c>
      <c r="F66" s="406">
        <v>0</v>
      </c>
      <c r="G66" s="406">
        <v>0</v>
      </c>
      <c r="H66" s="406">
        <v>0</v>
      </c>
      <c r="I66" s="407">
        <v>29</v>
      </c>
      <c r="J66" s="407">
        <v>12</v>
      </c>
      <c r="K66" s="407">
        <v>433</v>
      </c>
      <c r="L66" s="407">
        <v>129.5</v>
      </c>
      <c r="M66"/>
      <c r="N66" s="406">
        <v>2</v>
      </c>
      <c r="O66" s="406">
        <v>30</v>
      </c>
      <c r="P66"/>
      <c r="Q66" s="406">
        <v>1</v>
      </c>
      <c r="R66" s="406">
        <f t="shared" si="0"/>
        <v>3</v>
      </c>
      <c r="S66"/>
      <c r="T66" s="406">
        <v>0</v>
      </c>
      <c r="U66"/>
      <c r="V66"/>
      <c r="X66" s="78">
        <f t="shared" si="1"/>
        <v>0</v>
      </c>
      <c r="Z66" s="27">
        <v>28176.383787257622</v>
      </c>
      <c r="AA66" s="52">
        <f t="shared" si="6"/>
        <v>28176.383787257622</v>
      </c>
    </row>
    <row r="67" spans="1:27" ht="15" hidden="1" x14ac:dyDescent="0.25">
      <c r="A67">
        <v>2082</v>
      </c>
      <c r="B67" t="s">
        <v>238</v>
      </c>
      <c r="C67" t="s">
        <v>464</v>
      </c>
      <c r="D67" s="406">
        <v>0</v>
      </c>
      <c r="E67" s="406">
        <v>0</v>
      </c>
      <c r="F67" s="406">
        <v>0</v>
      </c>
      <c r="G67" s="406">
        <v>0</v>
      </c>
      <c r="H67" s="406">
        <v>0</v>
      </c>
      <c r="I67" s="407">
        <v>22</v>
      </c>
      <c r="J67" s="407">
        <v>0</v>
      </c>
      <c r="K67" s="407">
        <v>330</v>
      </c>
      <c r="L67" s="407">
        <v>0</v>
      </c>
      <c r="M67"/>
      <c r="N67" s="406">
        <v>0</v>
      </c>
      <c r="O67" s="406">
        <v>0</v>
      </c>
      <c r="P67"/>
      <c r="Q67" s="406">
        <v>0</v>
      </c>
      <c r="R67" s="406">
        <f t="shared" si="0"/>
        <v>0</v>
      </c>
      <c r="S67"/>
      <c r="T67" s="406">
        <v>0</v>
      </c>
      <c r="U67"/>
      <c r="V67"/>
      <c r="X67" s="78">
        <f t="shared" si="1"/>
        <v>0</v>
      </c>
      <c r="Z67" s="27">
        <v>19334.501052631582</v>
      </c>
      <c r="AA67" s="52">
        <f t="shared" si="6"/>
        <v>19334.501052631582</v>
      </c>
    </row>
    <row r="68" spans="1:27" ht="15" hidden="1" x14ac:dyDescent="0.25">
      <c r="A68">
        <v>2086</v>
      </c>
      <c r="B68" t="s">
        <v>239</v>
      </c>
      <c r="C68" t="s">
        <v>464</v>
      </c>
      <c r="D68" s="406">
        <v>0</v>
      </c>
      <c r="E68" s="406">
        <v>0</v>
      </c>
      <c r="F68" s="406">
        <v>0</v>
      </c>
      <c r="G68" s="406">
        <v>0</v>
      </c>
      <c r="H68" s="406">
        <v>0</v>
      </c>
      <c r="I68" s="407">
        <v>24</v>
      </c>
      <c r="J68" s="407">
        <v>0</v>
      </c>
      <c r="K68" s="407">
        <v>360</v>
      </c>
      <c r="L68" s="407">
        <v>0</v>
      </c>
      <c r="M68"/>
      <c r="N68" s="406">
        <v>10</v>
      </c>
      <c r="O68" s="406">
        <v>150</v>
      </c>
      <c r="P68"/>
      <c r="Q68" s="406">
        <v>9</v>
      </c>
      <c r="R68" s="406">
        <f t="shared" si="0"/>
        <v>19</v>
      </c>
      <c r="S68"/>
      <c r="T68" s="406">
        <v>0</v>
      </c>
      <c r="U68"/>
      <c r="V68"/>
      <c r="X68" s="78">
        <f t="shared" si="1"/>
        <v>0</v>
      </c>
      <c r="Z68" s="27">
        <v>27286.01351800554</v>
      </c>
      <c r="AA68" s="52">
        <f t="shared" si="6"/>
        <v>27286.01351800554</v>
      </c>
    </row>
    <row r="69" spans="1:27" ht="15" hidden="1" x14ac:dyDescent="0.25">
      <c r="A69">
        <v>2093</v>
      </c>
      <c r="B69" t="s">
        <v>240</v>
      </c>
      <c r="C69" t="s">
        <v>425</v>
      </c>
      <c r="D69" s="406">
        <v>0</v>
      </c>
      <c r="E69" s="406">
        <v>0</v>
      </c>
      <c r="F69" s="406">
        <v>0</v>
      </c>
      <c r="G69" s="406">
        <v>0</v>
      </c>
      <c r="H69" s="406">
        <v>0</v>
      </c>
      <c r="I69" s="407">
        <v>50</v>
      </c>
      <c r="J69" s="407">
        <v>0</v>
      </c>
      <c r="K69" s="407">
        <v>750</v>
      </c>
      <c r="L69" s="407">
        <v>0</v>
      </c>
      <c r="M69"/>
      <c r="N69" s="406">
        <v>8</v>
      </c>
      <c r="O69" s="406">
        <v>120</v>
      </c>
      <c r="P69"/>
      <c r="Q69" s="406">
        <v>0</v>
      </c>
      <c r="R69" s="406">
        <f t="shared" si="0"/>
        <v>8</v>
      </c>
      <c r="S69"/>
      <c r="T69" s="406">
        <v>0</v>
      </c>
      <c r="U69"/>
      <c r="V69"/>
      <c r="X69" s="78">
        <f t="shared" si="1"/>
        <v>0</v>
      </c>
      <c r="Z69" s="27">
        <v>40393.124875346257</v>
      </c>
      <c r="AA69" s="52">
        <f>Z69-X69</f>
        <v>40393.124875346257</v>
      </c>
    </row>
    <row r="70" spans="1:27" ht="15" hidden="1" x14ac:dyDescent="0.25">
      <c r="A70">
        <v>2096</v>
      </c>
      <c r="B70" t="s">
        <v>241</v>
      </c>
      <c r="C70" t="s">
        <v>464</v>
      </c>
      <c r="D70" s="406">
        <v>0</v>
      </c>
      <c r="E70" s="406">
        <v>0</v>
      </c>
      <c r="F70" s="406">
        <v>0</v>
      </c>
      <c r="G70" s="406">
        <v>0</v>
      </c>
      <c r="H70" s="406">
        <v>0</v>
      </c>
      <c r="I70" s="407">
        <v>26</v>
      </c>
      <c r="J70" s="407">
        <v>0</v>
      </c>
      <c r="K70" s="407">
        <v>390</v>
      </c>
      <c r="L70" s="407">
        <v>0</v>
      </c>
      <c r="M70"/>
      <c r="N70" s="406">
        <v>15</v>
      </c>
      <c r="O70" s="406">
        <v>225</v>
      </c>
      <c r="P70"/>
      <c r="Q70" s="406">
        <v>15</v>
      </c>
      <c r="R70" s="406">
        <f t="shared" si="0"/>
        <v>30</v>
      </c>
      <c r="S70"/>
      <c r="T70" s="406">
        <v>0</v>
      </c>
      <c r="U70"/>
      <c r="V70"/>
      <c r="X70" s="78">
        <f t="shared" si="1"/>
        <v>0</v>
      </c>
      <c r="Z70" s="27">
        <v>21307.787700831028</v>
      </c>
      <c r="AA70" s="52">
        <f t="shared" ref="AA70:AA72" si="7">Z70-X70</f>
        <v>21307.787700831028</v>
      </c>
    </row>
    <row r="71" spans="1:27" ht="15" hidden="1" x14ac:dyDescent="0.25">
      <c r="A71">
        <v>2097</v>
      </c>
      <c r="B71" t="s">
        <v>242</v>
      </c>
      <c r="C71" t="s">
        <v>464</v>
      </c>
      <c r="D71" s="406">
        <v>0</v>
      </c>
      <c r="E71" s="406">
        <v>0</v>
      </c>
      <c r="F71" s="406">
        <v>0</v>
      </c>
      <c r="G71" s="406">
        <v>0</v>
      </c>
      <c r="H71" s="406">
        <v>0</v>
      </c>
      <c r="I71" s="407">
        <v>22</v>
      </c>
      <c r="J71" s="407">
        <v>6</v>
      </c>
      <c r="K71" s="407">
        <v>330</v>
      </c>
      <c r="L71" s="407">
        <v>90</v>
      </c>
      <c r="M71"/>
      <c r="N71" s="406">
        <v>8</v>
      </c>
      <c r="O71" s="406">
        <v>120</v>
      </c>
      <c r="P71"/>
      <c r="Q71" s="406">
        <v>6</v>
      </c>
      <c r="R71" s="406">
        <f t="shared" ref="R71:R134" si="8">N71+Q71</f>
        <v>14</v>
      </c>
      <c r="S71"/>
      <c r="T71" s="406">
        <v>0</v>
      </c>
      <c r="U71"/>
      <c r="V71"/>
      <c r="X71" s="78">
        <f t="shared" ref="X71:X134" si="9">(S71+U71)*0.8</f>
        <v>0</v>
      </c>
      <c r="Z71" s="27">
        <v>21902.392022160668</v>
      </c>
      <c r="AA71" s="52">
        <f t="shared" si="7"/>
        <v>21902.392022160668</v>
      </c>
    </row>
    <row r="72" spans="1:27" ht="15" hidden="1" x14ac:dyDescent="0.25">
      <c r="A72">
        <v>2098</v>
      </c>
      <c r="B72" t="s">
        <v>243</v>
      </c>
      <c r="C72" t="s">
        <v>464</v>
      </c>
      <c r="D72" s="406">
        <v>0</v>
      </c>
      <c r="E72" s="406">
        <v>0</v>
      </c>
      <c r="F72" s="406">
        <v>0</v>
      </c>
      <c r="G72" s="406">
        <v>0</v>
      </c>
      <c r="H72" s="406">
        <v>0</v>
      </c>
      <c r="I72" s="407">
        <v>26</v>
      </c>
      <c r="J72" s="407">
        <v>0</v>
      </c>
      <c r="K72" s="407">
        <v>390</v>
      </c>
      <c r="L72" s="407">
        <v>0</v>
      </c>
      <c r="M72"/>
      <c r="N72" s="406">
        <v>14</v>
      </c>
      <c r="O72" s="406">
        <v>210</v>
      </c>
      <c r="P72"/>
      <c r="Q72" s="406">
        <v>14</v>
      </c>
      <c r="R72" s="406">
        <f t="shared" si="8"/>
        <v>28</v>
      </c>
      <c r="S72"/>
      <c r="T72" s="406">
        <v>0</v>
      </c>
      <c r="U72"/>
      <c r="V72"/>
      <c r="X72" s="78">
        <f t="shared" si="9"/>
        <v>0</v>
      </c>
      <c r="Z72" s="27">
        <v>21042.556454293634</v>
      </c>
      <c r="AA72" s="52">
        <f t="shared" si="7"/>
        <v>21042.556454293634</v>
      </c>
    </row>
    <row r="73" spans="1:27" ht="15" hidden="1" x14ac:dyDescent="0.25">
      <c r="A73">
        <v>2099</v>
      </c>
      <c r="B73" t="s">
        <v>244</v>
      </c>
      <c r="C73" t="s">
        <v>425</v>
      </c>
      <c r="D73" s="406">
        <v>0</v>
      </c>
      <c r="E73" s="406">
        <v>0</v>
      </c>
      <c r="F73" s="406">
        <v>0</v>
      </c>
      <c r="G73" s="406">
        <v>0</v>
      </c>
      <c r="H73" s="406">
        <v>0</v>
      </c>
      <c r="I73" s="407">
        <v>25</v>
      </c>
      <c r="J73" s="407">
        <v>0</v>
      </c>
      <c r="K73" s="407">
        <v>375</v>
      </c>
      <c r="L73" s="407">
        <v>0</v>
      </c>
      <c r="M73"/>
      <c r="N73" s="406">
        <v>6</v>
      </c>
      <c r="O73" s="406">
        <v>90</v>
      </c>
      <c r="P73"/>
      <c r="Q73" s="406">
        <v>0</v>
      </c>
      <c r="R73" s="406">
        <f t="shared" si="8"/>
        <v>6</v>
      </c>
      <c r="S73"/>
      <c r="T73" s="406">
        <v>0</v>
      </c>
      <c r="U73"/>
      <c r="V73"/>
      <c r="X73" s="78">
        <f t="shared" si="9"/>
        <v>0</v>
      </c>
      <c r="Z73" s="27">
        <v>20336.852742382267</v>
      </c>
      <c r="AA73" s="52">
        <f>Z73-X73</f>
        <v>20336.852742382267</v>
      </c>
    </row>
    <row r="74" spans="1:27" ht="15" hidden="1" x14ac:dyDescent="0.25">
      <c r="A74">
        <v>2100</v>
      </c>
      <c r="B74" t="s">
        <v>245</v>
      </c>
      <c r="C74" t="s">
        <v>464</v>
      </c>
      <c r="D74" s="406">
        <v>0</v>
      </c>
      <c r="E74" s="406">
        <v>0</v>
      </c>
      <c r="F74" s="406">
        <v>0</v>
      </c>
      <c r="G74" s="406">
        <v>0</v>
      </c>
      <c r="H74" s="406">
        <v>0</v>
      </c>
      <c r="I74" s="407">
        <v>26</v>
      </c>
      <c r="J74" s="407">
        <v>0</v>
      </c>
      <c r="K74" s="407">
        <v>390</v>
      </c>
      <c r="L74" s="407">
        <v>0</v>
      </c>
      <c r="M74"/>
      <c r="N74" s="406">
        <v>14</v>
      </c>
      <c r="O74" s="406">
        <v>210</v>
      </c>
      <c r="P74"/>
      <c r="Q74" s="406">
        <v>14</v>
      </c>
      <c r="R74" s="406">
        <f t="shared" si="8"/>
        <v>28</v>
      </c>
      <c r="S74"/>
      <c r="T74" s="406">
        <v>0</v>
      </c>
      <c r="U74"/>
      <c r="V74"/>
      <c r="X74" s="78">
        <f t="shared" si="9"/>
        <v>0</v>
      </c>
      <c r="Z74" s="27">
        <v>20509.253850415513</v>
      </c>
      <c r="AA74" s="52">
        <f t="shared" ref="AA74:AA76" si="10">Z74-X74</f>
        <v>20509.253850415513</v>
      </c>
    </row>
    <row r="75" spans="1:27" ht="15" hidden="1" x14ac:dyDescent="0.25">
      <c r="A75">
        <v>2102</v>
      </c>
      <c r="B75" t="s">
        <v>246</v>
      </c>
      <c r="C75" t="s">
        <v>464</v>
      </c>
      <c r="D75" s="406">
        <v>0</v>
      </c>
      <c r="E75" s="406">
        <v>0</v>
      </c>
      <c r="F75" s="406">
        <v>0</v>
      </c>
      <c r="G75" s="406">
        <v>0</v>
      </c>
      <c r="H75" s="406">
        <v>0</v>
      </c>
      <c r="I75" s="407">
        <v>49</v>
      </c>
      <c r="J75" s="407">
        <v>16</v>
      </c>
      <c r="K75" s="407">
        <v>735</v>
      </c>
      <c r="L75" s="407">
        <v>240</v>
      </c>
      <c r="M75"/>
      <c r="N75" s="406">
        <v>22</v>
      </c>
      <c r="O75" s="406">
        <v>330</v>
      </c>
      <c r="P75"/>
      <c r="Q75" s="406">
        <v>21</v>
      </c>
      <c r="R75" s="406">
        <f t="shared" si="8"/>
        <v>43</v>
      </c>
      <c r="S75"/>
      <c r="T75" s="406">
        <v>0</v>
      </c>
      <c r="U75"/>
      <c r="V75"/>
      <c r="X75" s="78">
        <f t="shared" si="9"/>
        <v>0</v>
      </c>
      <c r="Z75" s="27">
        <v>31280.485761772856</v>
      </c>
      <c r="AA75" s="52">
        <f t="shared" si="10"/>
        <v>31280.485761772856</v>
      </c>
    </row>
    <row r="76" spans="1:27" ht="15" hidden="1" x14ac:dyDescent="0.25">
      <c r="A76">
        <v>2103</v>
      </c>
      <c r="B76" t="s">
        <v>247</v>
      </c>
      <c r="C76" t="s">
        <v>464</v>
      </c>
      <c r="D76" s="406">
        <v>0</v>
      </c>
      <c r="E76" s="406">
        <v>0</v>
      </c>
      <c r="F76" s="406">
        <v>0</v>
      </c>
      <c r="G76" s="406">
        <v>0</v>
      </c>
      <c r="H76" s="406">
        <v>0</v>
      </c>
      <c r="I76" s="407">
        <v>44</v>
      </c>
      <c r="J76" s="407">
        <v>13</v>
      </c>
      <c r="K76" s="407">
        <v>660</v>
      </c>
      <c r="L76" s="407">
        <v>195</v>
      </c>
      <c r="M76"/>
      <c r="N76" s="406">
        <v>17</v>
      </c>
      <c r="O76" s="406">
        <v>255</v>
      </c>
      <c r="P76"/>
      <c r="Q76" s="406">
        <v>2</v>
      </c>
      <c r="R76" s="406">
        <f t="shared" si="8"/>
        <v>19</v>
      </c>
      <c r="S76"/>
      <c r="T76" s="406">
        <v>0</v>
      </c>
      <c r="U76"/>
      <c r="V76"/>
      <c r="X76" s="78">
        <f t="shared" si="9"/>
        <v>0</v>
      </c>
      <c r="Z76" s="27">
        <v>45290.975734072032</v>
      </c>
      <c r="AA76" s="52">
        <f t="shared" si="10"/>
        <v>45290.975734072032</v>
      </c>
    </row>
    <row r="77" spans="1:27" ht="15" hidden="1" x14ac:dyDescent="0.25">
      <c r="A77">
        <v>2108</v>
      </c>
      <c r="B77" t="s">
        <v>248</v>
      </c>
      <c r="C77" t="s">
        <v>425</v>
      </c>
      <c r="D77" s="406">
        <v>0</v>
      </c>
      <c r="E77" s="406">
        <v>0</v>
      </c>
      <c r="F77" s="406">
        <v>0</v>
      </c>
      <c r="G77" s="406">
        <v>0</v>
      </c>
      <c r="H77" s="406">
        <v>0</v>
      </c>
      <c r="I77" s="407">
        <v>42</v>
      </c>
      <c r="J77" s="407">
        <v>0</v>
      </c>
      <c r="K77" s="407">
        <v>630</v>
      </c>
      <c r="L77" s="407">
        <v>0</v>
      </c>
      <c r="M77"/>
      <c r="N77" s="406">
        <v>3</v>
      </c>
      <c r="O77" s="406">
        <v>45</v>
      </c>
      <c r="P77"/>
      <c r="Q77" s="406">
        <v>0</v>
      </c>
      <c r="R77" s="406">
        <f t="shared" si="8"/>
        <v>3</v>
      </c>
      <c r="S77"/>
      <c r="T77" s="406">
        <v>0</v>
      </c>
      <c r="U77"/>
      <c r="V77"/>
      <c r="X77" s="78">
        <f t="shared" si="9"/>
        <v>0</v>
      </c>
      <c r="Z77" s="27">
        <v>38443.564321329635</v>
      </c>
      <c r="AA77" s="52">
        <f>Z77-X77</f>
        <v>38443.564321329635</v>
      </c>
    </row>
    <row r="78" spans="1:27" ht="15" hidden="1" x14ac:dyDescent="0.25">
      <c r="A78">
        <v>2109</v>
      </c>
      <c r="B78" t="s">
        <v>249</v>
      </c>
      <c r="C78" t="s">
        <v>464</v>
      </c>
      <c r="D78" s="406">
        <v>0</v>
      </c>
      <c r="E78" s="406">
        <v>0</v>
      </c>
      <c r="F78" s="406">
        <v>0</v>
      </c>
      <c r="G78" s="406">
        <v>0</v>
      </c>
      <c r="H78" s="406">
        <v>0</v>
      </c>
      <c r="I78" s="407">
        <v>21</v>
      </c>
      <c r="J78" s="407">
        <v>0</v>
      </c>
      <c r="K78" s="407">
        <v>315</v>
      </c>
      <c r="L78" s="407">
        <v>0</v>
      </c>
      <c r="M78"/>
      <c r="N78" s="406">
        <v>9</v>
      </c>
      <c r="O78" s="406">
        <v>135</v>
      </c>
      <c r="P78"/>
      <c r="Q78" s="406">
        <v>9</v>
      </c>
      <c r="R78" s="406">
        <f t="shared" si="8"/>
        <v>18</v>
      </c>
      <c r="S78"/>
      <c r="T78" s="406">
        <v>0</v>
      </c>
      <c r="U78"/>
      <c r="V78"/>
      <c r="X78" s="78">
        <f t="shared" si="9"/>
        <v>0</v>
      </c>
      <c r="Z78" s="27">
        <v>17798.479778393354</v>
      </c>
      <c r="AA78" s="52">
        <f t="shared" ref="AA78:AA79" si="11">Z78-X78</f>
        <v>17798.479778393354</v>
      </c>
    </row>
    <row r="79" spans="1:27" ht="15" hidden="1" x14ac:dyDescent="0.25">
      <c r="A79">
        <v>2110</v>
      </c>
      <c r="B79" t="s">
        <v>250</v>
      </c>
      <c r="C79" t="s">
        <v>464</v>
      </c>
      <c r="D79" s="406">
        <v>0</v>
      </c>
      <c r="E79" s="406">
        <v>0</v>
      </c>
      <c r="F79" s="406">
        <v>0</v>
      </c>
      <c r="G79" s="406">
        <v>0</v>
      </c>
      <c r="H79" s="406">
        <v>0</v>
      </c>
      <c r="I79" s="407">
        <v>65</v>
      </c>
      <c r="J79" s="407">
        <v>0</v>
      </c>
      <c r="K79" s="407">
        <v>975</v>
      </c>
      <c r="L79" s="407">
        <v>0</v>
      </c>
      <c r="M79"/>
      <c r="N79" s="406">
        <v>11</v>
      </c>
      <c r="O79" s="406">
        <v>165</v>
      </c>
      <c r="P79"/>
      <c r="Q79" s="406">
        <v>1</v>
      </c>
      <c r="R79" s="406">
        <f t="shared" si="8"/>
        <v>12</v>
      </c>
      <c r="S79"/>
      <c r="T79" s="406">
        <v>0</v>
      </c>
      <c r="U79"/>
      <c r="V79"/>
      <c r="X79" s="78">
        <f t="shared" si="9"/>
        <v>0</v>
      </c>
      <c r="Z79" s="27">
        <v>44760.752576177299</v>
      </c>
      <c r="AA79" s="52">
        <f t="shared" si="11"/>
        <v>44760.752576177299</v>
      </c>
    </row>
    <row r="80" spans="1:27" ht="15" hidden="1" x14ac:dyDescent="0.25">
      <c r="A80">
        <v>2115</v>
      </c>
      <c r="B80" t="s">
        <v>251</v>
      </c>
      <c r="C80" t="s">
        <v>425</v>
      </c>
      <c r="D80" s="406">
        <v>0</v>
      </c>
      <c r="E80" s="406">
        <v>0</v>
      </c>
      <c r="F80" s="406">
        <v>0</v>
      </c>
      <c r="G80" s="406">
        <v>0</v>
      </c>
      <c r="H80" s="406">
        <v>0</v>
      </c>
      <c r="I80" s="407">
        <v>31</v>
      </c>
      <c r="J80" s="407">
        <v>16</v>
      </c>
      <c r="K80" s="407">
        <v>465</v>
      </c>
      <c r="L80" s="407">
        <v>240</v>
      </c>
      <c r="M80"/>
      <c r="N80" s="406">
        <v>11</v>
      </c>
      <c r="O80" s="406">
        <v>165</v>
      </c>
      <c r="P80"/>
      <c r="Q80" s="406">
        <v>0</v>
      </c>
      <c r="R80" s="406">
        <f t="shared" si="8"/>
        <v>11</v>
      </c>
      <c r="S80"/>
      <c r="T80" s="406">
        <v>0</v>
      </c>
      <c r="U80"/>
      <c r="V80"/>
      <c r="X80" s="78">
        <f t="shared" si="9"/>
        <v>0</v>
      </c>
      <c r="Z80" s="27">
        <v>33264</v>
      </c>
      <c r="AA80" s="52">
        <f>Z80-X80</f>
        <v>33264</v>
      </c>
    </row>
    <row r="81" spans="1:27" ht="15" hidden="1" x14ac:dyDescent="0.25">
      <c r="A81">
        <v>2117</v>
      </c>
      <c r="B81" t="s">
        <v>252</v>
      </c>
      <c r="C81" t="s">
        <v>464</v>
      </c>
      <c r="D81" s="406">
        <v>0</v>
      </c>
      <c r="E81" s="406">
        <v>0</v>
      </c>
      <c r="F81" s="406">
        <v>0</v>
      </c>
      <c r="G81" s="406">
        <v>0</v>
      </c>
      <c r="H81" s="406">
        <v>0</v>
      </c>
      <c r="I81" s="407">
        <v>25</v>
      </c>
      <c r="J81" s="407">
        <v>0</v>
      </c>
      <c r="K81" s="407">
        <v>375</v>
      </c>
      <c r="L81" s="407">
        <v>0</v>
      </c>
      <c r="M81"/>
      <c r="N81" s="406">
        <v>4</v>
      </c>
      <c r="O81" s="406">
        <v>60</v>
      </c>
      <c r="P81"/>
      <c r="Q81" s="406">
        <v>3</v>
      </c>
      <c r="R81" s="406">
        <f t="shared" si="8"/>
        <v>7</v>
      </c>
      <c r="S81"/>
      <c r="T81" s="406">
        <v>0</v>
      </c>
      <c r="U81"/>
      <c r="V81"/>
      <c r="X81" s="78">
        <f t="shared" si="9"/>
        <v>0</v>
      </c>
      <c r="Z81" s="27">
        <v>25311.992908587261</v>
      </c>
      <c r="AA81" s="52">
        <f t="shared" ref="AA81:AA84" si="12">Z81-X81</f>
        <v>25311.992908587261</v>
      </c>
    </row>
    <row r="82" spans="1:27" ht="15" hidden="1" x14ac:dyDescent="0.25">
      <c r="A82">
        <v>2119</v>
      </c>
      <c r="B82" t="s">
        <v>253</v>
      </c>
      <c r="C82" t="s">
        <v>464</v>
      </c>
      <c r="D82" s="406">
        <v>0</v>
      </c>
      <c r="E82" s="406">
        <v>0</v>
      </c>
      <c r="F82" s="406">
        <v>0</v>
      </c>
      <c r="G82" s="406">
        <v>0</v>
      </c>
      <c r="H82" s="406">
        <v>0</v>
      </c>
      <c r="I82" s="407">
        <v>21</v>
      </c>
      <c r="J82" s="407">
        <v>0</v>
      </c>
      <c r="K82" s="407">
        <v>315</v>
      </c>
      <c r="L82" s="407">
        <v>0</v>
      </c>
      <c r="M82"/>
      <c r="N82" s="406">
        <v>10</v>
      </c>
      <c r="O82" s="406">
        <v>150</v>
      </c>
      <c r="P82"/>
      <c r="Q82" s="406">
        <v>0</v>
      </c>
      <c r="R82" s="406">
        <f t="shared" si="8"/>
        <v>10</v>
      </c>
      <c r="S82"/>
      <c r="T82" s="406">
        <v>0</v>
      </c>
      <c r="U82"/>
      <c r="V82"/>
      <c r="X82" s="78">
        <f t="shared" si="9"/>
        <v>0</v>
      </c>
      <c r="Z82" s="27">
        <v>20334.922105263162</v>
      </c>
      <c r="AA82" s="52">
        <f t="shared" si="12"/>
        <v>20334.922105263162</v>
      </c>
    </row>
    <row r="83" spans="1:27" ht="15" hidden="1" x14ac:dyDescent="0.25">
      <c r="A83">
        <v>2121</v>
      </c>
      <c r="B83" t="s">
        <v>254</v>
      </c>
      <c r="C83" t="s">
        <v>464</v>
      </c>
      <c r="D83" s="406">
        <v>0</v>
      </c>
      <c r="E83" s="406">
        <v>0</v>
      </c>
      <c r="F83" s="406">
        <v>0</v>
      </c>
      <c r="G83" s="406">
        <v>0</v>
      </c>
      <c r="H83" s="406">
        <v>0</v>
      </c>
      <c r="I83" s="407">
        <v>25</v>
      </c>
      <c r="J83" s="407">
        <v>0</v>
      </c>
      <c r="K83" s="407">
        <v>375</v>
      </c>
      <c r="L83" s="407">
        <v>0</v>
      </c>
      <c r="M83"/>
      <c r="N83" s="406">
        <v>16</v>
      </c>
      <c r="O83" s="406">
        <v>240</v>
      </c>
      <c r="P83"/>
      <c r="Q83" s="406">
        <v>16</v>
      </c>
      <c r="R83" s="406">
        <f t="shared" si="8"/>
        <v>32</v>
      </c>
      <c r="S83"/>
      <c r="T83" s="406">
        <v>0</v>
      </c>
      <c r="U83"/>
      <c r="V83"/>
      <c r="X83" s="78">
        <f t="shared" si="9"/>
        <v>0</v>
      </c>
      <c r="Z83" s="27">
        <v>21416.541606648199</v>
      </c>
      <c r="AA83" s="52">
        <f t="shared" si="12"/>
        <v>21416.541606648199</v>
      </c>
    </row>
    <row r="84" spans="1:27" ht="15" hidden="1" x14ac:dyDescent="0.25">
      <c r="A84">
        <v>2122</v>
      </c>
      <c r="B84" t="s">
        <v>255</v>
      </c>
      <c r="C84" t="e">
        <v>#N/A</v>
      </c>
      <c r="D84" s="406">
        <v>0</v>
      </c>
      <c r="E84" s="406">
        <v>0</v>
      </c>
      <c r="F84" s="406">
        <v>0</v>
      </c>
      <c r="G84" s="406">
        <v>0</v>
      </c>
      <c r="H84" s="406">
        <v>0</v>
      </c>
      <c r="I84" s="407">
        <v>51</v>
      </c>
      <c r="J84" s="407">
        <v>4</v>
      </c>
      <c r="K84" s="407">
        <v>765</v>
      </c>
      <c r="L84" s="407">
        <v>60</v>
      </c>
      <c r="M84"/>
      <c r="N84" s="406">
        <v>8</v>
      </c>
      <c r="O84" s="406">
        <v>120</v>
      </c>
      <c r="P84"/>
      <c r="Q84" s="406">
        <v>8</v>
      </c>
      <c r="R84" s="406">
        <f t="shared" si="8"/>
        <v>16</v>
      </c>
      <c r="S84"/>
      <c r="T84" s="406">
        <v>0</v>
      </c>
      <c r="U84"/>
      <c r="V84"/>
      <c r="X84" s="78">
        <f t="shared" si="9"/>
        <v>0</v>
      </c>
      <c r="Z84" s="27">
        <v>49196.431246537395</v>
      </c>
      <c r="AA84" s="52">
        <f t="shared" si="12"/>
        <v>49196.431246537395</v>
      </c>
    </row>
    <row r="85" spans="1:27" ht="15" hidden="1" x14ac:dyDescent="0.25">
      <c r="A85">
        <v>2127</v>
      </c>
      <c r="B85" t="s">
        <v>256</v>
      </c>
      <c r="C85" t="s">
        <v>425</v>
      </c>
      <c r="D85" s="406">
        <v>0</v>
      </c>
      <c r="E85" s="406">
        <v>0</v>
      </c>
      <c r="F85" s="406">
        <v>0</v>
      </c>
      <c r="G85" s="406">
        <v>0</v>
      </c>
      <c r="H85" s="406">
        <v>0</v>
      </c>
      <c r="I85" s="407">
        <v>41</v>
      </c>
      <c r="J85" s="407">
        <v>6</v>
      </c>
      <c r="K85" s="407">
        <v>615</v>
      </c>
      <c r="L85" s="407">
        <v>90</v>
      </c>
      <c r="M85"/>
      <c r="N85" s="406">
        <v>15</v>
      </c>
      <c r="O85" s="406">
        <v>225</v>
      </c>
      <c r="P85"/>
      <c r="Q85" s="406">
        <v>15</v>
      </c>
      <c r="R85" s="406">
        <f t="shared" si="8"/>
        <v>30</v>
      </c>
      <c r="S85"/>
      <c r="T85" s="406">
        <v>1</v>
      </c>
      <c r="U85"/>
      <c r="V85"/>
      <c r="X85" s="78">
        <f t="shared" si="9"/>
        <v>0</v>
      </c>
      <c r="Z85" s="27">
        <v>40214.979722991688</v>
      </c>
      <c r="AA85" s="52">
        <f>Z85-X85</f>
        <v>40214.979722991688</v>
      </c>
    </row>
    <row r="86" spans="1:27" ht="15" hidden="1" x14ac:dyDescent="0.25">
      <c r="A86">
        <v>2132</v>
      </c>
      <c r="B86" t="s">
        <v>257</v>
      </c>
      <c r="C86" t="s">
        <v>464</v>
      </c>
      <c r="D86" s="406">
        <v>0</v>
      </c>
      <c r="E86" s="406">
        <v>0</v>
      </c>
      <c r="F86" s="406">
        <v>0</v>
      </c>
      <c r="G86" s="406">
        <v>0</v>
      </c>
      <c r="H86" s="406">
        <v>0</v>
      </c>
      <c r="I86" s="407">
        <v>46</v>
      </c>
      <c r="J86" s="407">
        <v>0</v>
      </c>
      <c r="K86" s="407">
        <v>690</v>
      </c>
      <c r="L86" s="407">
        <v>0</v>
      </c>
      <c r="M86"/>
      <c r="N86" s="406">
        <v>14</v>
      </c>
      <c r="O86" s="406">
        <v>210</v>
      </c>
      <c r="P86"/>
      <c r="Q86" s="406">
        <v>0</v>
      </c>
      <c r="R86" s="406">
        <f t="shared" si="8"/>
        <v>14</v>
      </c>
      <c r="S86"/>
      <c r="T86" s="406">
        <v>0</v>
      </c>
      <c r="U86"/>
      <c r="V86"/>
      <c r="X86" s="78">
        <f t="shared" si="9"/>
        <v>0</v>
      </c>
      <c r="Z86" s="27">
        <v>39351.107368421064</v>
      </c>
      <c r="AA86" s="52">
        <f t="shared" ref="AA86:AA89" si="13">Z86-X86</f>
        <v>39351.107368421064</v>
      </c>
    </row>
    <row r="87" spans="1:27" ht="15" hidden="1" x14ac:dyDescent="0.25">
      <c r="A87">
        <v>2136</v>
      </c>
      <c r="B87" t="s">
        <v>258</v>
      </c>
      <c r="C87" t="s">
        <v>464</v>
      </c>
      <c r="D87" s="406">
        <v>0</v>
      </c>
      <c r="E87" s="406">
        <v>0</v>
      </c>
      <c r="F87" s="406">
        <v>0</v>
      </c>
      <c r="G87" s="406">
        <v>0</v>
      </c>
      <c r="H87" s="406">
        <v>0</v>
      </c>
      <c r="I87" s="407">
        <v>37</v>
      </c>
      <c r="J87" s="407">
        <v>14</v>
      </c>
      <c r="K87" s="407">
        <v>555</v>
      </c>
      <c r="L87" s="407">
        <v>210</v>
      </c>
      <c r="M87"/>
      <c r="N87" s="406">
        <v>14</v>
      </c>
      <c r="O87" s="406">
        <v>210</v>
      </c>
      <c r="P87"/>
      <c r="Q87" s="406">
        <v>14</v>
      </c>
      <c r="R87" s="406">
        <f t="shared" si="8"/>
        <v>28</v>
      </c>
      <c r="S87"/>
      <c r="T87" s="406">
        <v>0</v>
      </c>
      <c r="U87"/>
      <c r="V87"/>
      <c r="X87" s="78">
        <f t="shared" si="9"/>
        <v>0</v>
      </c>
      <c r="Z87" s="27">
        <v>41561.830470914123</v>
      </c>
      <c r="AA87" s="52">
        <f t="shared" si="13"/>
        <v>41561.830470914123</v>
      </c>
    </row>
    <row r="88" spans="1:27" ht="15" hidden="1" x14ac:dyDescent="0.25">
      <c r="A88">
        <v>2138</v>
      </c>
      <c r="B88" t="s">
        <v>259</v>
      </c>
      <c r="C88" t="s">
        <v>464</v>
      </c>
      <c r="D88" s="406">
        <v>0</v>
      </c>
      <c r="E88" s="406">
        <v>0</v>
      </c>
      <c r="F88" s="406">
        <v>0</v>
      </c>
      <c r="G88" s="406">
        <v>0</v>
      </c>
      <c r="H88" s="406">
        <v>0</v>
      </c>
      <c r="I88" s="407">
        <v>33</v>
      </c>
      <c r="J88" s="407">
        <v>8</v>
      </c>
      <c r="K88" s="407">
        <v>495</v>
      </c>
      <c r="L88" s="407">
        <v>120</v>
      </c>
      <c r="M88"/>
      <c r="N88" s="406">
        <v>10</v>
      </c>
      <c r="O88" s="406">
        <v>150</v>
      </c>
      <c r="P88"/>
      <c r="Q88" s="406">
        <v>5</v>
      </c>
      <c r="R88" s="406">
        <f t="shared" si="8"/>
        <v>15</v>
      </c>
      <c r="S88"/>
      <c r="T88" s="406">
        <v>0</v>
      </c>
      <c r="U88"/>
      <c r="V88"/>
      <c r="X88" s="78">
        <f t="shared" si="9"/>
        <v>0</v>
      </c>
      <c r="Z88" s="27">
        <v>32873.692188365647</v>
      </c>
      <c r="AA88" s="52">
        <f t="shared" si="13"/>
        <v>32873.692188365647</v>
      </c>
    </row>
    <row r="89" spans="1:27" ht="15" hidden="1" x14ac:dyDescent="0.25">
      <c r="A89">
        <v>2141</v>
      </c>
      <c r="B89" t="s">
        <v>260</v>
      </c>
      <c r="C89" t="s">
        <v>464</v>
      </c>
      <c r="D89" s="406">
        <v>0</v>
      </c>
      <c r="E89" s="406">
        <v>0</v>
      </c>
      <c r="F89" s="406">
        <v>0</v>
      </c>
      <c r="G89" s="406">
        <v>0</v>
      </c>
      <c r="H89" s="406">
        <v>0</v>
      </c>
      <c r="I89" s="407">
        <v>17</v>
      </c>
      <c r="J89" s="407">
        <v>0</v>
      </c>
      <c r="K89" s="407">
        <v>255</v>
      </c>
      <c r="L89" s="407">
        <v>0</v>
      </c>
      <c r="M89"/>
      <c r="N89" s="406">
        <v>12</v>
      </c>
      <c r="O89" s="406">
        <v>180</v>
      </c>
      <c r="P89"/>
      <c r="Q89" s="406">
        <v>0</v>
      </c>
      <c r="R89" s="406">
        <f t="shared" si="8"/>
        <v>12</v>
      </c>
      <c r="S89"/>
      <c r="T89" s="406">
        <v>0</v>
      </c>
      <c r="U89"/>
      <c r="V89"/>
      <c r="X89" s="78">
        <f t="shared" si="9"/>
        <v>0</v>
      </c>
      <c r="Z89" s="27">
        <v>15200.209196675904</v>
      </c>
      <c r="AA89" s="52">
        <f t="shared" si="13"/>
        <v>15200.209196675904</v>
      </c>
    </row>
    <row r="90" spans="1:27" ht="15" hidden="1" x14ac:dyDescent="0.25">
      <c r="A90">
        <v>2142</v>
      </c>
      <c r="B90" t="s">
        <v>261</v>
      </c>
      <c r="C90" t="e">
        <v>#N/A</v>
      </c>
      <c r="D90" s="406">
        <v>0</v>
      </c>
      <c r="E90" s="406">
        <v>0</v>
      </c>
      <c r="F90" s="406">
        <v>0</v>
      </c>
      <c r="G90" s="406">
        <v>0</v>
      </c>
      <c r="H90" s="406">
        <v>0</v>
      </c>
      <c r="I90" s="407">
        <v>25</v>
      </c>
      <c r="J90" s="407">
        <v>0</v>
      </c>
      <c r="K90" s="407">
        <v>375</v>
      </c>
      <c r="L90" s="407">
        <v>0</v>
      </c>
      <c r="M90"/>
      <c r="N90" s="406">
        <v>19</v>
      </c>
      <c r="O90" s="406">
        <v>285</v>
      </c>
      <c r="P90"/>
      <c r="Q90" s="406">
        <v>18</v>
      </c>
      <c r="R90" s="406">
        <f t="shared" si="8"/>
        <v>37</v>
      </c>
      <c r="S90"/>
      <c r="T90" s="406">
        <v>0</v>
      </c>
      <c r="U90"/>
      <c r="V90"/>
      <c r="X90" s="78">
        <f t="shared" si="9"/>
        <v>0</v>
      </c>
      <c r="Z90" s="27">
        <v>21624.045207756233</v>
      </c>
      <c r="AA90" s="52">
        <f>Z90-X90</f>
        <v>21624.045207756233</v>
      </c>
    </row>
    <row r="91" spans="1:27" ht="15" hidden="1" x14ac:dyDescent="0.25">
      <c r="A91">
        <v>2144</v>
      </c>
      <c r="B91" t="s">
        <v>262</v>
      </c>
      <c r="C91" t="s">
        <v>464</v>
      </c>
      <c r="D91" s="406">
        <v>0</v>
      </c>
      <c r="E91" s="406">
        <v>0</v>
      </c>
      <c r="F91" s="406">
        <v>0</v>
      </c>
      <c r="G91" s="406">
        <v>0</v>
      </c>
      <c r="H91" s="406">
        <v>0</v>
      </c>
      <c r="I91" s="407">
        <v>44</v>
      </c>
      <c r="J91" s="407">
        <v>2</v>
      </c>
      <c r="K91" s="407">
        <v>660</v>
      </c>
      <c r="L91" s="407">
        <v>30</v>
      </c>
      <c r="M91"/>
      <c r="N91" s="406">
        <v>18</v>
      </c>
      <c r="O91" s="406">
        <v>270</v>
      </c>
      <c r="P91"/>
      <c r="Q91" s="406">
        <v>18</v>
      </c>
      <c r="R91" s="406">
        <f t="shared" si="8"/>
        <v>36</v>
      </c>
      <c r="S91"/>
      <c r="T91" s="406">
        <v>0</v>
      </c>
      <c r="U91"/>
      <c r="V91"/>
      <c r="X91" s="78">
        <f t="shared" si="9"/>
        <v>0</v>
      </c>
      <c r="Z91" s="27">
        <v>34303.352908587251</v>
      </c>
      <c r="AA91" s="52">
        <f t="shared" ref="AA91:AA93" si="14">Z91-X91</f>
        <v>34303.352908587251</v>
      </c>
    </row>
    <row r="92" spans="1:27" ht="15" hidden="1" x14ac:dyDescent="0.25">
      <c r="A92">
        <v>2146</v>
      </c>
      <c r="B92" t="s">
        <v>263</v>
      </c>
      <c r="C92" t="s">
        <v>464</v>
      </c>
      <c r="D92" s="406">
        <v>0</v>
      </c>
      <c r="E92" s="406">
        <v>0</v>
      </c>
      <c r="F92" s="406">
        <v>0</v>
      </c>
      <c r="G92" s="406">
        <v>0</v>
      </c>
      <c r="H92" s="406">
        <v>0</v>
      </c>
      <c r="I92" s="407">
        <v>49</v>
      </c>
      <c r="J92" s="407">
        <v>0</v>
      </c>
      <c r="K92" s="407">
        <v>735</v>
      </c>
      <c r="L92" s="407">
        <v>0</v>
      </c>
      <c r="M92"/>
      <c r="N92" s="406">
        <v>27</v>
      </c>
      <c r="O92" s="406">
        <v>405</v>
      </c>
      <c r="P92"/>
      <c r="Q92" s="406">
        <v>27</v>
      </c>
      <c r="R92" s="406">
        <f t="shared" si="8"/>
        <v>54</v>
      </c>
      <c r="S92"/>
      <c r="T92" s="406">
        <v>0</v>
      </c>
      <c r="U92"/>
      <c r="V92"/>
      <c r="X92" s="78">
        <f t="shared" si="9"/>
        <v>0</v>
      </c>
      <c r="Z92" s="27">
        <v>34343.321883656514</v>
      </c>
      <c r="AA92" s="52">
        <f t="shared" si="14"/>
        <v>34343.321883656514</v>
      </c>
    </row>
    <row r="93" spans="1:27" ht="15" hidden="1" x14ac:dyDescent="0.25">
      <c r="A93">
        <v>2149</v>
      </c>
      <c r="B93" t="s">
        <v>264</v>
      </c>
      <c r="C93" t="s">
        <v>464</v>
      </c>
      <c r="D93" s="406">
        <v>0</v>
      </c>
      <c r="E93" s="406">
        <v>0</v>
      </c>
      <c r="F93" s="406">
        <v>0</v>
      </c>
      <c r="G93" s="406">
        <v>0</v>
      </c>
      <c r="H93" s="406">
        <v>0</v>
      </c>
      <c r="I93" s="407">
        <v>25</v>
      </c>
      <c r="J93" s="407">
        <v>0</v>
      </c>
      <c r="K93" s="407">
        <v>375</v>
      </c>
      <c r="L93" s="407">
        <v>0</v>
      </c>
      <c r="M93"/>
      <c r="N93" s="406">
        <v>7</v>
      </c>
      <c r="O93" s="406">
        <v>105</v>
      </c>
      <c r="P93"/>
      <c r="Q93" s="406">
        <v>7</v>
      </c>
      <c r="R93" s="406">
        <f t="shared" si="8"/>
        <v>14</v>
      </c>
      <c r="S93"/>
      <c r="T93" s="406">
        <v>0</v>
      </c>
      <c r="U93"/>
      <c r="V93"/>
      <c r="X93" s="78">
        <f t="shared" si="9"/>
        <v>0</v>
      </c>
      <c r="Z93" s="27">
        <v>21686.543601108031</v>
      </c>
      <c r="AA93" s="52">
        <f t="shared" si="14"/>
        <v>21686.543601108031</v>
      </c>
    </row>
    <row r="94" spans="1:27" ht="15" hidden="1" x14ac:dyDescent="0.25">
      <c r="A94">
        <v>2150</v>
      </c>
      <c r="B94" t="s">
        <v>265</v>
      </c>
      <c r="C94" t="s">
        <v>785</v>
      </c>
      <c r="D94" s="406">
        <v>0</v>
      </c>
      <c r="E94" s="406">
        <v>0</v>
      </c>
      <c r="F94" s="406">
        <v>0</v>
      </c>
      <c r="G94" s="406">
        <v>0</v>
      </c>
      <c r="H94" s="406">
        <v>0</v>
      </c>
      <c r="I94" s="407">
        <v>13</v>
      </c>
      <c r="J94" s="407">
        <v>0</v>
      </c>
      <c r="K94" s="407">
        <v>195</v>
      </c>
      <c r="L94" s="407">
        <v>0</v>
      </c>
      <c r="M94"/>
      <c r="N94" s="406">
        <v>2</v>
      </c>
      <c r="O94" s="406">
        <v>30</v>
      </c>
      <c r="P94"/>
      <c r="Q94" s="406">
        <v>2</v>
      </c>
      <c r="R94" s="406">
        <f t="shared" si="8"/>
        <v>4</v>
      </c>
      <c r="S94"/>
      <c r="T94" s="406">
        <v>0</v>
      </c>
      <c r="U94"/>
      <c r="V94"/>
      <c r="X94" s="78">
        <f t="shared" si="9"/>
        <v>0</v>
      </c>
      <c r="Z94" s="27">
        <v>16649.144376731299</v>
      </c>
      <c r="AA94" s="52">
        <f>Z94-X94</f>
        <v>16649.144376731299</v>
      </c>
    </row>
    <row r="95" spans="1:27" ht="15" hidden="1" x14ac:dyDescent="0.25">
      <c r="A95">
        <v>2156</v>
      </c>
      <c r="B95" t="s">
        <v>266</v>
      </c>
      <c r="C95" t="s">
        <v>464</v>
      </c>
      <c r="D95" s="406">
        <v>0</v>
      </c>
      <c r="E95" s="406">
        <v>0</v>
      </c>
      <c r="F95" s="406">
        <v>0</v>
      </c>
      <c r="G95" s="406">
        <v>0</v>
      </c>
      <c r="H95" s="406">
        <v>0</v>
      </c>
      <c r="I95" s="407">
        <v>25</v>
      </c>
      <c r="J95" s="407">
        <v>0</v>
      </c>
      <c r="K95" s="407">
        <v>375</v>
      </c>
      <c r="L95" s="407">
        <v>0</v>
      </c>
      <c r="M95"/>
      <c r="N95" s="406">
        <v>14</v>
      </c>
      <c r="O95" s="406">
        <v>210</v>
      </c>
      <c r="P95"/>
      <c r="Q95" s="406">
        <v>14</v>
      </c>
      <c r="R95" s="406">
        <f t="shared" si="8"/>
        <v>28</v>
      </c>
      <c r="S95"/>
      <c r="T95" s="406">
        <v>0</v>
      </c>
      <c r="U95"/>
      <c r="V95"/>
      <c r="X95" s="78">
        <f t="shared" si="9"/>
        <v>0</v>
      </c>
      <c r="Z95" s="27">
        <v>21989.398337950137</v>
      </c>
      <c r="AA95" s="52">
        <f>Z95-X95</f>
        <v>21989.398337950137</v>
      </c>
    </row>
    <row r="96" spans="1:27" ht="15" hidden="1" x14ac:dyDescent="0.25">
      <c r="A96">
        <v>2157</v>
      </c>
      <c r="B96" t="s">
        <v>267</v>
      </c>
      <c r="C96" t="s">
        <v>785</v>
      </c>
      <c r="D96" s="406">
        <v>0</v>
      </c>
      <c r="E96" s="406">
        <v>0</v>
      </c>
      <c r="F96" s="406">
        <v>0</v>
      </c>
      <c r="G96" s="406">
        <v>0</v>
      </c>
      <c r="H96" s="406">
        <v>0</v>
      </c>
      <c r="I96" s="407">
        <v>19</v>
      </c>
      <c r="J96" s="407">
        <v>9</v>
      </c>
      <c r="K96" s="407">
        <v>285</v>
      </c>
      <c r="L96" s="407">
        <v>135</v>
      </c>
      <c r="M96"/>
      <c r="N96" s="406">
        <v>0</v>
      </c>
      <c r="O96" s="406">
        <v>0</v>
      </c>
      <c r="P96"/>
      <c r="Q96" s="406">
        <v>0</v>
      </c>
      <c r="R96" s="406">
        <f t="shared" si="8"/>
        <v>0</v>
      </c>
      <c r="S96"/>
      <c r="T96" s="406">
        <v>0</v>
      </c>
      <c r="U96"/>
      <c r="V96"/>
      <c r="X96" s="78">
        <f t="shared" si="9"/>
        <v>0</v>
      </c>
      <c r="Z96" s="27">
        <v>27339.337396121882</v>
      </c>
      <c r="AA96" s="52">
        <f t="shared" ref="AA96:AA97" si="15">Z96-X96</f>
        <v>27339.337396121882</v>
      </c>
    </row>
    <row r="97" spans="1:27" ht="15" hidden="1" x14ac:dyDescent="0.25">
      <c r="A97">
        <v>2161</v>
      </c>
      <c r="B97" t="s">
        <v>268</v>
      </c>
      <c r="C97" t="s">
        <v>425</v>
      </c>
      <c r="D97" s="406">
        <v>0</v>
      </c>
      <c r="E97" s="406">
        <v>0</v>
      </c>
      <c r="F97" s="406">
        <v>0</v>
      </c>
      <c r="G97" s="406">
        <v>0</v>
      </c>
      <c r="H97" s="406">
        <v>0</v>
      </c>
      <c r="I97" s="407">
        <v>40</v>
      </c>
      <c r="J97" s="407">
        <v>12</v>
      </c>
      <c r="K97" s="407">
        <v>600</v>
      </c>
      <c r="L97" s="407">
        <v>180</v>
      </c>
      <c r="M97"/>
      <c r="N97" s="406">
        <v>19</v>
      </c>
      <c r="O97" s="406">
        <v>285</v>
      </c>
      <c r="P97"/>
      <c r="Q97" s="406">
        <v>0</v>
      </c>
      <c r="R97" s="406">
        <f t="shared" si="8"/>
        <v>19</v>
      </c>
      <c r="S97"/>
      <c r="T97" s="406">
        <v>0</v>
      </c>
      <c r="U97"/>
      <c r="V97"/>
      <c r="X97" s="78">
        <f t="shared" si="9"/>
        <v>0</v>
      </c>
      <c r="Z97" s="27">
        <v>40487.040000000001</v>
      </c>
      <c r="AA97" s="52">
        <f t="shared" si="15"/>
        <v>40487.040000000001</v>
      </c>
    </row>
    <row r="98" spans="1:27" ht="15" hidden="1" x14ac:dyDescent="0.25">
      <c r="A98">
        <v>2162</v>
      </c>
      <c r="B98" t="s">
        <v>269</v>
      </c>
      <c r="C98" t="s">
        <v>464</v>
      </c>
      <c r="D98" s="406">
        <v>0</v>
      </c>
      <c r="E98" s="406">
        <v>0</v>
      </c>
      <c r="F98" s="406">
        <v>0</v>
      </c>
      <c r="G98" s="406">
        <v>0</v>
      </c>
      <c r="H98" s="406">
        <v>0</v>
      </c>
      <c r="I98" s="407">
        <v>21</v>
      </c>
      <c r="J98" s="407">
        <v>0</v>
      </c>
      <c r="K98" s="407">
        <v>315</v>
      </c>
      <c r="L98" s="407">
        <v>0</v>
      </c>
      <c r="M98"/>
      <c r="N98" s="406">
        <v>0</v>
      </c>
      <c r="O98" s="406">
        <v>0</v>
      </c>
      <c r="P98"/>
      <c r="Q98" s="406">
        <v>0</v>
      </c>
      <c r="R98" s="406">
        <f t="shared" si="8"/>
        <v>0</v>
      </c>
      <c r="S98"/>
      <c r="T98" s="406">
        <v>0</v>
      </c>
      <c r="U98"/>
      <c r="V98"/>
      <c r="X98" s="78">
        <f t="shared" si="9"/>
        <v>0</v>
      </c>
      <c r="Z98" s="27">
        <v>13885.955900277009</v>
      </c>
      <c r="AA98" s="52">
        <f>Z98-X98</f>
        <v>13885.955900277009</v>
      </c>
    </row>
    <row r="99" spans="1:27" ht="15" hidden="1" x14ac:dyDescent="0.25">
      <c r="A99">
        <v>2169</v>
      </c>
      <c r="B99" t="s">
        <v>270</v>
      </c>
      <c r="C99" t="s">
        <v>425</v>
      </c>
      <c r="D99" s="406">
        <v>0</v>
      </c>
      <c r="E99" s="406">
        <v>0</v>
      </c>
      <c r="F99" s="406">
        <v>0</v>
      </c>
      <c r="G99" s="406">
        <v>0</v>
      </c>
      <c r="H99" s="406">
        <v>0</v>
      </c>
      <c r="I99" s="407">
        <v>32</v>
      </c>
      <c r="J99" s="407">
        <v>3</v>
      </c>
      <c r="K99" s="407">
        <v>480</v>
      </c>
      <c r="L99" s="407">
        <v>45</v>
      </c>
      <c r="M99"/>
      <c r="N99" s="406">
        <v>16</v>
      </c>
      <c r="O99" s="406">
        <v>240</v>
      </c>
      <c r="P99"/>
      <c r="Q99" s="406">
        <v>2</v>
      </c>
      <c r="R99" s="406">
        <f t="shared" si="8"/>
        <v>18</v>
      </c>
      <c r="S99"/>
      <c r="T99" s="406">
        <v>0</v>
      </c>
      <c r="U99"/>
      <c r="V99"/>
      <c r="X99" s="78">
        <f t="shared" si="9"/>
        <v>0</v>
      </c>
      <c r="Z99" s="27">
        <v>28255.273130193913</v>
      </c>
      <c r="AA99" s="52">
        <f>Z99-X99</f>
        <v>28255.273130193913</v>
      </c>
    </row>
    <row r="100" spans="1:27" ht="15" hidden="1" x14ac:dyDescent="0.25">
      <c r="A100">
        <v>2170</v>
      </c>
      <c r="B100" t="s">
        <v>271</v>
      </c>
      <c r="C100" t="s">
        <v>464</v>
      </c>
      <c r="D100" s="406">
        <v>0</v>
      </c>
      <c r="E100" s="406">
        <v>0</v>
      </c>
      <c r="F100" s="406">
        <v>12</v>
      </c>
      <c r="G100" s="406">
        <v>0</v>
      </c>
      <c r="H100" s="406">
        <v>180</v>
      </c>
      <c r="I100" s="407">
        <v>40</v>
      </c>
      <c r="J100" s="407">
        <v>1</v>
      </c>
      <c r="K100" s="407">
        <v>600</v>
      </c>
      <c r="L100" s="407">
        <v>15</v>
      </c>
      <c r="M100"/>
      <c r="N100" s="406">
        <v>31</v>
      </c>
      <c r="O100" s="406">
        <v>465</v>
      </c>
      <c r="P100"/>
      <c r="Q100" s="406">
        <v>19</v>
      </c>
      <c r="R100" s="406">
        <f t="shared" si="8"/>
        <v>50</v>
      </c>
      <c r="S100"/>
      <c r="T100" s="406">
        <v>0</v>
      </c>
      <c r="U100"/>
      <c r="V100"/>
      <c r="X100" s="78">
        <f t="shared" si="9"/>
        <v>0</v>
      </c>
      <c r="Z100" s="27">
        <v>51417.828698060941</v>
      </c>
      <c r="AA100" s="52">
        <f t="shared" ref="AA100:AA105" si="16">Z100-X100</f>
        <v>51417.828698060941</v>
      </c>
    </row>
    <row r="101" spans="1:27" ht="15" hidden="1" x14ac:dyDescent="0.25">
      <c r="A101">
        <v>2171</v>
      </c>
      <c r="B101" t="s">
        <v>272</v>
      </c>
      <c r="C101" t="s">
        <v>464</v>
      </c>
      <c r="D101" s="406">
        <v>0</v>
      </c>
      <c r="E101" s="406">
        <v>0</v>
      </c>
      <c r="F101" s="406">
        <v>0</v>
      </c>
      <c r="G101" s="406">
        <v>0</v>
      </c>
      <c r="H101" s="406">
        <v>0</v>
      </c>
      <c r="I101" s="407">
        <v>22</v>
      </c>
      <c r="J101" s="407">
        <v>0</v>
      </c>
      <c r="K101" s="407">
        <v>330</v>
      </c>
      <c r="L101" s="407">
        <v>0</v>
      </c>
      <c r="M101"/>
      <c r="N101" s="406">
        <v>5</v>
      </c>
      <c r="O101" s="406">
        <v>75</v>
      </c>
      <c r="P101"/>
      <c r="Q101" s="406">
        <v>5</v>
      </c>
      <c r="R101" s="406">
        <f t="shared" si="8"/>
        <v>10</v>
      </c>
      <c r="S101"/>
      <c r="T101" s="406">
        <v>0</v>
      </c>
      <c r="U101"/>
      <c r="V101"/>
      <c r="X101" s="78">
        <f t="shared" si="9"/>
        <v>0</v>
      </c>
      <c r="Z101" s="27">
        <v>23260.427700831031</v>
      </c>
      <c r="AA101" s="52">
        <f t="shared" si="16"/>
        <v>23260.427700831031</v>
      </c>
    </row>
    <row r="102" spans="1:27" ht="15" hidden="1" x14ac:dyDescent="0.25">
      <c r="A102">
        <v>2176</v>
      </c>
      <c r="B102" t="s">
        <v>273</v>
      </c>
      <c r="C102" t="s">
        <v>425</v>
      </c>
      <c r="D102" s="406">
        <v>0</v>
      </c>
      <c r="E102" s="406">
        <v>0</v>
      </c>
      <c r="F102" s="406">
        <v>0</v>
      </c>
      <c r="G102" s="406">
        <v>0</v>
      </c>
      <c r="H102" s="406">
        <v>0</v>
      </c>
      <c r="I102" s="407">
        <v>59</v>
      </c>
      <c r="J102" s="407">
        <v>8</v>
      </c>
      <c r="K102" s="407">
        <v>885</v>
      </c>
      <c r="L102" s="407">
        <v>120</v>
      </c>
      <c r="M102"/>
      <c r="N102" s="406">
        <v>21</v>
      </c>
      <c r="O102" s="406">
        <v>315</v>
      </c>
      <c r="P102"/>
      <c r="Q102" s="406">
        <v>2</v>
      </c>
      <c r="R102" s="406">
        <f t="shared" si="8"/>
        <v>23</v>
      </c>
      <c r="S102"/>
      <c r="T102" s="406">
        <v>0</v>
      </c>
      <c r="U102"/>
      <c r="V102"/>
      <c r="X102" s="78">
        <f t="shared" si="9"/>
        <v>0</v>
      </c>
      <c r="Z102" s="27">
        <v>56967.038227146819</v>
      </c>
      <c r="AA102" s="52">
        <f t="shared" si="16"/>
        <v>56967.038227146819</v>
      </c>
    </row>
    <row r="103" spans="1:27" ht="15" hidden="1" x14ac:dyDescent="0.25">
      <c r="A103">
        <v>2178</v>
      </c>
      <c r="B103" t="s">
        <v>274</v>
      </c>
      <c r="C103" t="s">
        <v>425</v>
      </c>
      <c r="D103" s="406">
        <v>0</v>
      </c>
      <c r="E103" s="406">
        <v>0</v>
      </c>
      <c r="F103" s="406">
        <v>0</v>
      </c>
      <c r="G103" s="406">
        <v>0</v>
      </c>
      <c r="H103" s="406">
        <v>0</v>
      </c>
      <c r="I103" s="407">
        <v>19</v>
      </c>
      <c r="J103" s="407">
        <v>5</v>
      </c>
      <c r="K103" s="407">
        <v>285</v>
      </c>
      <c r="L103" s="407">
        <v>75</v>
      </c>
      <c r="M103"/>
      <c r="N103" s="406">
        <v>6</v>
      </c>
      <c r="O103" s="406">
        <v>90</v>
      </c>
      <c r="P103"/>
      <c r="Q103" s="406">
        <v>6</v>
      </c>
      <c r="R103" s="406">
        <f t="shared" si="8"/>
        <v>12</v>
      </c>
      <c r="S103"/>
      <c r="T103" s="406">
        <v>0</v>
      </c>
      <c r="U103"/>
      <c r="V103"/>
      <c r="X103" s="78">
        <f t="shared" si="9"/>
        <v>0</v>
      </c>
      <c r="Z103" s="27">
        <v>21209.657085872575</v>
      </c>
      <c r="AA103" s="52">
        <f t="shared" si="16"/>
        <v>21209.657085872575</v>
      </c>
    </row>
    <row r="104" spans="1:27" ht="15" hidden="1" x14ac:dyDescent="0.25">
      <c r="A104">
        <v>2180</v>
      </c>
      <c r="B104" t="s">
        <v>275</v>
      </c>
      <c r="C104" t="s">
        <v>464</v>
      </c>
      <c r="D104" s="406">
        <v>0</v>
      </c>
      <c r="E104" s="406">
        <v>0</v>
      </c>
      <c r="F104" s="406">
        <v>0</v>
      </c>
      <c r="G104" s="406">
        <v>0</v>
      </c>
      <c r="H104" s="406">
        <v>0</v>
      </c>
      <c r="I104" s="407">
        <v>57</v>
      </c>
      <c r="J104" s="407">
        <v>3</v>
      </c>
      <c r="K104" s="407">
        <v>855</v>
      </c>
      <c r="L104" s="407">
        <v>45</v>
      </c>
      <c r="M104"/>
      <c r="N104" s="406">
        <v>24</v>
      </c>
      <c r="O104" s="406">
        <v>360</v>
      </c>
      <c r="P104"/>
      <c r="Q104" s="406">
        <v>23</v>
      </c>
      <c r="R104" s="406">
        <f t="shared" si="8"/>
        <v>47</v>
      </c>
      <c r="S104"/>
      <c r="T104" s="406">
        <v>0</v>
      </c>
      <c r="U104"/>
      <c r="V104"/>
      <c r="X104" s="78">
        <f t="shared" si="9"/>
        <v>0</v>
      </c>
      <c r="Z104" s="27">
        <v>50155.47922437673</v>
      </c>
      <c r="AA104" s="52">
        <f t="shared" si="16"/>
        <v>50155.47922437673</v>
      </c>
    </row>
    <row r="105" spans="1:27" ht="15" hidden="1" x14ac:dyDescent="0.25">
      <c r="A105">
        <v>2181</v>
      </c>
      <c r="B105" t="s">
        <v>276</v>
      </c>
      <c r="C105" t="s">
        <v>464</v>
      </c>
      <c r="D105" s="406">
        <v>0</v>
      </c>
      <c r="E105" s="406">
        <v>0</v>
      </c>
      <c r="F105" s="406">
        <v>0</v>
      </c>
      <c r="G105" s="406">
        <v>0</v>
      </c>
      <c r="H105" s="406">
        <v>0</v>
      </c>
      <c r="I105" s="407">
        <v>23</v>
      </c>
      <c r="J105" s="407">
        <v>0</v>
      </c>
      <c r="K105" s="407">
        <v>345</v>
      </c>
      <c r="L105" s="407">
        <v>0</v>
      </c>
      <c r="M105"/>
      <c r="N105" s="406">
        <v>0</v>
      </c>
      <c r="O105" s="406">
        <v>0</v>
      </c>
      <c r="P105"/>
      <c r="Q105" s="406">
        <v>0</v>
      </c>
      <c r="R105" s="406">
        <f t="shared" si="8"/>
        <v>0</v>
      </c>
      <c r="S105"/>
      <c r="T105" s="406">
        <v>0</v>
      </c>
      <c r="U105"/>
      <c r="V105"/>
      <c r="X105" s="78">
        <f t="shared" si="9"/>
        <v>0</v>
      </c>
      <c r="Z105" s="27">
        <v>18531.435789473686</v>
      </c>
      <c r="AA105" s="52">
        <f t="shared" si="16"/>
        <v>18531.435789473686</v>
      </c>
    </row>
    <row r="106" spans="1:27" ht="15" hidden="1" x14ac:dyDescent="0.25">
      <c r="A106">
        <v>2185</v>
      </c>
      <c r="B106" t="s">
        <v>277</v>
      </c>
      <c r="C106" t="s">
        <v>425</v>
      </c>
      <c r="D106" s="406">
        <v>0</v>
      </c>
      <c r="E106" s="406">
        <v>0</v>
      </c>
      <c r="F106" s="406">
        <v>0</v>
      </c>
      <c r="G106" s="406">
        <v>0</v>
      </c>
      <c r="H106" s="406">
        <v>0</v>
      </c>
      <c r="I106" s="407">
        <v>31</v>
      </c>
      <c r="J106" s="407">
        <v>11</v>
      </c>
      <c r="K106" s="407">
        <v>465</v>
      </c>
      <c r="L106" s="407">
        <v>165</v>
      </c>
      <c r="M106"/>
      <c r="N106" s="406">
        <v>10</v>
      </c>
      <c r="O106" s="406">
        <v>150</v>
      </c>
      <c r="P106"/>
      <c r="Q106" s="406">
        <v>0</v>
      </c>
      <c r="R106" s="406">
        <f t="shared" si="8"/>
        <v>10</v>
      </c>
      <c r="S106"/>
      <c r="T106" s="406">
        <v>0</v>
      </c>
      <c r="U106"/>
      <c r="V106"/>
      <c r="X106" s="78">
        <f t="shared" si="9"/>
        <v>0</v>
      </c>
      <c r="Z106" s="27">
        <v>37109.254736842115</v>
      </c>
      <c r="AA106" s="52">
        <f>Z106-X106</f>
        <v>37109.254736842115</v>
      </c>
    </row>
    <row r="107" spans="1:27" ht="15" hidden="1" x14ac:dyDescent="0.25">
      <c r="A107">
        <v>2186</v>
      </c>
      <c r="B107" t="s">
        <v>278</v>
      </c>
      <c r="C107" t="s">
        <v>464</v>
      </c>
      <c r="D107" s="406">
        <v>0</v>
      </c>
      <c r="E107" s="406">
        <v>0</v>
      </c>
      <c r="F107" s="406">
        <v>0</v>
      </c>
      <c r="G107" s="406">
        <v>0</v>
      </c>
      <c r="H107" s="406">
        <v>0</v>
      </c>
      <c r="I107" s="407">
        <v>51</v>
      </c>
      <c r="J107" s="407">
        <v>7</v>
      </c>
      <c r="K107" s="407">
        <v>765</v>
      </c>
      <c r="L107" s="407">
        <v>105</v>
      </c>
      <c r="M107"/>
      <c r="N107" s="406">
        <v>15</v>
      </c>
      <c r="O107" s="406">
        <v>225</v>
      </c>
      <c r="P107"/>
      <c r="Q107" s="406">
        <v>14</v>
      </c>
      <c r="R107" s="406">
        <f t="shared" si="8"/>
        <v>29</v>
      </c>
      <c r="S107"/>
      <c r="T107" s="406">
        <v>0</v>
      </c>
      <c r="U107"/>
      <c r="V107"/>
      <c r="X107" s="78">
        <f t="shared" si="9"/>
        <v>0</v>
      </c>
      <c r="Z107" s="27">
        <v>40475.31257617729</v>
      </c>
      <c r="AA107" s="52">
        <f t="shared" ref="AA107:AA109" si="17">Z107-X107</f>
        <v>40475.31257617729</v>
      </c>
    </row>
    <row r="108" spans="1:27" ht="15" hidden="1" x14ac:dyDescent="0.25">
      <c r="A108">
        <v>2187</v>
      </c>
      <c r="B108" t="s">
        <v>279</v>
      </c>
      <c r="C108" t="s">
        <v>464</v>
      </c>
      <c r="D108" s="406">
        <v>0</v>
      </c>
      <c r="E108" s="406">
        <v>0</v>
      </c>
      <c r="F108" s="406">
        <v>0</v>
      </c>
      <c r="G108" s="406">
        <v>0</v>
      </c>
      <c r="H108" s="406">
        <v>0</v>
      </c>
      <c r="I108" s="407">
        <v>37</v>
      </c>
      <c r="J108" s="407">
        <v>5</v>
      </c>
      <c r="K108" s="407">
        <v>555</v>
      </c>
      <c r="L108" s="407">
        <v>75</v>
      </c>
      <c r="M108"/>
      <c r="N108" s="406">
        <v>11</v>
      </c>
      <c r="O108" s="406">
        <v>165</v>
      </c>
      <c r="P108"/>
      <c r="Q108" s="406">
        <v>1</v>
      </c>
      <c r="R108" s="406">
        <f t="shared" si="8"/>
        <v>12</v>
      </c>
      <c r="S108"/>
      <c r="T108" s="406">
        <v>1</v>
      </c>
      <c r="U108"/>
      <c r="V108"/>
      <c r="X108" s="78">
        <f t="shared" si="9"/>
        <v>0</v>
      </c>
      <c r="Z108" s="27">
        <v>33201.916454293634</v>
      </c>
      <c r="AA108" s="52">
        <f t="shared" si="17"/>
        <v>33201.916454293634</v>
      </c>
    </row>
    <row r="109" spans="1:27" ht="15" hidden="1" x14ac:dyDescent="0.25">
      <c r="A109">
        <v>2188</v>
      </c>
      <c r="B109" t="s">
        <v>280</v>
      </c>
      <c r="C109" t="s">
        <v>464</v>
      </c>
      <c r="D109" s="406">
        <v>0</v>
      </c>
      <c r="E109" s="406">
        <v>0</v>
      </c>
      <c r="F109" s="406">
        <v>0</v>
      </c>
      <c r="G109" s="406">
        <v>0</v>
      </c>
      <c r="H109" s="406">
        <v>0</v>
      </c>
      <c r="I109" s="407">
        <v>14</v>
      </c>
      <c r="J109" s="407">
        <v>0</v>
      </c>
      <c r="K109" s="407">
        <v>210</v>
      </c>
      <c r="L109" s="407">
        <v>0</v>
      </c>
      <c r="M109"/>
      <c r="N109" s="406">
        <v>3</v>
      </c>
      <c r="O109" s="406">
        <v>45</v>
      </c>
      <c r="P109"/>
      <c r="Q109" s="406">
        <v>3</v>
      </c>
      <c r="R109" s="406">
        <f t="shared" si="8"/>
        <v>6</v>
      </c>
      <c r="S109"/>
      <c r="T109" s="406">
        <v>0</v>
      </c>
      <c r="U109"/>
      <c r="V109"/>
      <c r="X109" s="78">
        <f t="shared" si="9"/>
        <v>0</v>
      </c>
      <c r="Z109" s="27">
        <v>12210.801108033242</v>
      </c>
      <c r="AA109" s="52">
        <f t="shared" si="17"/>
        <v>12210.801108033242</v>
      </c>
    </row>
    <row r="110" spans="1:27" ht="15" hidden="1" x14ac:dyDescent="0.25">
      <c r="A110">
        <v>2189</v>
      </c>
      <c r="B110" t="s">
        <v>281</v>
      </c>
      <c r="C110" t="s">
        <v>786</v>
      </c>
      <c r="D110" s="406">
        <v>0</v>
      </c>
      <c r="E110" s="406">
        <v>0</v>
      </c>
      <c r="F110" s="406">
        <v>0</v>
      </c>
      <c r="G110" s="406">
        <v>0</v>
      </c>
      <c r="H110" s="406">
        <v>0</v>
      </c>
      <c r="I110" s="407">
        <v>25</v>
      </c>
      <c r="J110" s="407">
        <v>0</v>
      </c>
      <c r="K110" s="407">
        <v>375</v>
      </c>
      <c r="L110" s="407">
        <v>0</v>
      </c>
      <c r="M110"/>
      <c r="N110" s="406">
        <v>11</v>
      </c>
      <c r="O110" s="406">
        <v>165</v>
      </c>
      <c r="P110"/>
      <c r="Q110" s="406">
        <v>9</v>
      </c>
      <c r="R110" s="406">
        <f t="shared" si="8"/>
        <v>20</v>
      </c>
      <c r="S110"/>
      <c r="T110" s="406">
        <v>0</v>
      </c>
      <c r="U110"/>
      <c r="V110"/>
      <c r="X110" s="78">
        <f t="shared" si="9"/>
        <v>0</v>
      </c>
      <c r="Z110" s="27">
        <v>15747.536842105264</v>
      </c>
      <c r="AA110" s="52">
        <f>Z110-X110</f>
        <v>15747.536842105264</v>
      </c>
    </row>
    <row r="111" spans="1:27" ht="15" hidden="1" x14ac:dyDescent="0.25">
      <c r="A111">
        <v>2191</v>
      </c>
      <c r="B111" t="s">
        <v>282</v>
      </c>
      <c r="C111" t="s">
        <v>464</v>
      </c>
      <c r="D111" s="406">
        <v>0</v>
      </c>
      <c r="E111" s="406">
        <v>0</v>
      </c>
      <c r="F111" s="406">
        <v>0</v>
      </c>
      <c r="G111" s="406">
        <v>0</v>
      </c>
      <c r="H111" s="406">
        <v>0</v>
      </c>
      <c r="I111" s="407">
        <v>25</v>
      </c>
      <c r="J111" s="407">
        <v>4</v>
      </c>
      <c r="K111" s="407">
        <v>375</v>
      </c>
      <c r="L111" s="407">
        <v>60</v>
      </c>
      <c r="M111"/>
      <c r="N111" s="406">
        <v>10</v>
      </c>
      <c r="O111" s="406">
        <v>150</v>
      </c>
      <c r="P111"/>
      <c r="Q111" s="406">
        <v>3</v>
      </c>
      <c r="R111" s="406">
        <f t="shared" si="8"/>
        <v>13</v>
      </c>
      <c r="S111"/>
      <c r="T111" s="406">
        <v>0</v>
      </c>
      <c r="U111"/>
      <c r="V111"/>
      <c r="X111" s="78">
        <f t="shared" si="9"/>
        <v>0</v>
      </c>
      <c r="Z111" s="27">
        <v>21316.754792243766</v>
      </c>
      <c r="AA111" s="52">
        <f t="shared" ref="AA111:AA124" si="18">Z111-X111</f>
        <v>21316.754792243766</v>
      </c>
    </row>
    <row r="112" spans="1:27" ht="15" hidden="1" x14ac:dyDescent="0.25">
      <c r="A112">
        <v>2194</v>
      </c>
      <c r="B112" t="s">
        <v>283</v>
      </c>
      <c r="C112" t="s">
        <v>464</v>
      </c>
      <c r="D112" s="406">
        <v>0</v>
      </c>
      <c r="E112" s="406">
        <v>0</v>
      </c>
      <c r="F112" s="406">
        <v>0</v>
      </c>
      <c r="G112" s="406">
        <v>0</v>
      </c>
      <c r="H112" s="406">
        <v>0</v>
      </c>
      <c r="I112" s="407">
        <v>42</v>
      </c>
      <c r="J112" s="407">
        <v>2</v>
      </c>
      <c r="K112" s="407">
        <v>630</v>
      </c>
      <c r="L112" s="407">
        <v>30</v>
      </c>
      <c r="M112"/>
      <c r="N112" s="406">
        <v>10</v>
      </c>
      <c r="O112" s="406">
        <v>150</v>
      </c>
      <c r="P112"/>
      <c r="Q112" s="406">
        <v>10</v>
      </c>
      <c r="R112" s="406">
        <f t="shared" si="8"/>
        <v>20</v>
      </c>
      <c r="S112"/>
      <c r="T112" s="406">
        <v>0</v>
      </c>
      <c r="U112"/>
      <c r="V112"/>
      <c r="X112" s="78">
        <f t="shared" si="9"/>
        <v>0</v>
      </c>
      <c r="Z112" s="27">
        <v>40464.622271468157</v>
      </c>
      <c r="AA112" s="52">
        <f t="shared" si="18"/>
        <v>40464.622271468157</v>
      </c>
    </row>
    <row r="113" spans="1:27" ht="15" hidden="1" x14ac:dyDescent="0.25">
      <c r="A113">
        <v>2195</v>
      </c>
      <c r="B113" t="s">
        <v>284</v>
      </c>
      <c r="C113" t="s">
        <v>464</v>
      </c>
      <c r="D113" s="406">
        <v>0</v>
      </c>
      <c r="E113" s="406">
        <v>0</v>
      </c>
      <c r="F113" s="406">
        <v>11</v>
      </c>
      <c r="G113" s="406">
        <v>3</v>
      </c>
      <c r="H113" s="406">
        <v>165</v>
      </c>
      <c r="I113" s="407">
        <v>53</v>
      </c>
      <c r="J113" s="407">
        <v>0</v>
      </c>
      <c r="K113" s="407">
        <v>789</v>
      </c>
      <c r="L113" s="407">
        <v>0</v>
      </c>
      <c r="M113"/>
      <c r="N113" s="406">
        <v>32</v>
      </c>
      <c r="O113" s="406">
        <v>480</v>
      </c>
      <c r="P113"/>
      <c r="Q113" s="406">
        <v>24</v>
      </c>
      <c r="R113" s="406">
        <f t="shared" si="8"/>
        <v>56</v>
      </c>
      <c r="S113"/>
      <c r="T113" s="406">
        <v>0</v>
      </c>
      <c r="U113"/>
      <c r="V113"/>
      <c r="X113" s="78">
        <f t="shared" si="9"/>
        <v>0</v>
      </c>
      <c r="Z113" s="27">
        <v>53747.421606648189</v>
      </c>
      <c r="AA113" s="52">
        <f t="shared" si="18"/>
        <v>53747.421606648189</v>
      </c>
    </row>
    <row r="114" spans="1:27" ht="15" hidden="1" x14ac:dyDescent="0.25">
      <c r="A114">
        <v>2196</v>
      </c>
      <c r="B114" t="s">
        <v>285</v>
      </c>
      <c r="C114" t="s">
        <v>464</v>
      </c>
      <c r="D114" s="406">
        <v>0</v>
      </c>
      <c r="E114" s="406">
        <v>0</v>
      </c>
      <c r="F114" s="406">
        <v>0</v>
      </c>
      <c r="G114" s="406">
        <v>0</v>
      </c>
      <c r="H114" s="406">
        <v>0</v>
      </c>
      <c r="I114" s="407">
        <v>17</v>
      </c>
      <c r="J114" s="407">
        <v>0</v>
      </c>
      <c r="K114" s="407">
        <v>255</v>
      </c>
      <c r="L114" s="407">
        <v>0</v>
      </c>
      <c r="M114"/>
      <c r="N114" s="406">
        <v>3</v>
      </c>
      <c r="O114" s="406">
        <v>45</v>
      </c>
      <c r="P114"/>
      <c r="Q114" s="406">
        <v>3</v>
      </c>
      <c r="R114" s="406">
        <f t="shared" si="8"/>
        <v>6</v>
      </c>
      <c r="S114"/>
      <c r="T114" s="406">
        <v>0</v>
      </c>
      <c r="U114"/>
      <c r="V114"/>
      <c r="X114" s="78">
        <f t="shared" si="9"/>
        <v>0</v>
      </c>
      <c r="Z114" s="27">
        <v>15436.943601108034</v>
      </c>
      <c r="AA114" s="52">
        <f t="shared" si="18"/>
        <v>15436.943601108034</v>
      </c>
    </row>
    <row r="115" spans="1:27" ht="15" hidden="1" x14ac:dyDescent="0.25">
      <c r="A115">
        <v>2204</v>
      </c>
      <c r="B115" t="s">
        <v>286</v>
      </c>
      <c r="C115" t="s">
        <v>464</v>
      </c>
      <c r="D115" s="406">
        <v>0</v>
      </c>
      <c r="E115" s="406">
        <v>0</v>
      </c>
      <c r="F115" s="406">
        <v>0</v>
      </c>
      <c r="G115" s="406">
        <v>0</v>
      </c>
      <c r="H115" s="406">
        <v>0</v>
      </c>
      <c r="I115" s="407">
        <v>15</v>
      </c>
      <c r="J115" s="407">
        <v>2</v>
      </c>
      <c r="K115" s="407">
        <v>225</v>
      </c>
      <c r="L115" s="407">
        <v>30</v>
      </c>
      <c r="M115"/>
      <c r="N115" s="406">
        <v>5</v>
      </c>
      <c r="O115" s="406">
        <v>75</v>
      </c>
      <c r="P115"/>
      <c r="Q115" s="406">
        <v>5</v>
      </c>
      <c r="R115" s="406">
        <f t="shared" si="8"/>
        <v>10</v>
      </c>
      <c r="S115"/>
      <c r="T115" s="406">
        <v>0</v>
      </c>
      <c r="U115"/>
      <c r="V115"/>
      <c r="X115" s="78">
        <f t="shared" si="9"/>
        <v>0</v>
      </c>
      <c r="Z115" s="27">
        <v>18610.177063711915</v>
      </c>
      <c r="AA115" s="52">
        <f t="shared" si="18"/>
        <v>18610.177063711915</v>
      </c>
    </row>
    <row r="116" spans="1:27" ht="15" hidden="1" x14ac:dyDescent="0.25">
      <c r="A116">
        <v>2211</v>
      </c>
      <c r="B116" t="s">
        <v>287</v>
      </c>
      <c r="C116" t="e">
        <v>#N/A</v>
      </c>
      <c r="D116" s="406">
        <v>0</v>
      </c>
      <c r="E116" s="406">
        <v>0</v>
      </c>
      <c r="F116" s="406">
        <v>0</v>
      </c>
      <c r="G116" s="406">
        <v>0</v>
      </c>
      <c r="H116" s="406">
        <v>0</v>
      </c>
      <c r="I116" s="407">
        <v>54</v>
      </c>
      <c r="J116" s="407">
        <v>9</v>
      </c>
      <c r="K116" s="407">
        <v>810</v>
      </c>
      <c r="L116" s="407">
        <v>135</v>
      </c>
      <c r="M116"/>
      <c r="N116" s="406">
        <v>19</v>
      </c>
      <c r="O116" s="406">
        <v>285</v>
      </c>
      <c r="P116"/>
      <c r="Q116" s="406">
        <v>19</v>
      </c>
      <c r="R116" s="406">
        <f t="shared" si="8"/>
        <v>38</v>
      </c>
      <c r="S116"/>
      <c r="T116" s="406">
        <v>0</v>
      </c>
      <c r="U116"/>
      <c r="V116"/>
      <c r="X116" s="78">
        <f t="shared" si="9"/>
        <v>0</v>
      </c>
      <c r="Z116" s="27">
        <v>35065.715235457072</v>
      </c>
      <c r="AA116" s="52">
        <f t="shared" si="18"/>
        <v>35065.715235457072</v>
      </c>
    </row>
    <row r="117" spans="1:27" ht="15" hidden="1" x14ac:dyDescent="0.25">
      <c r="A117">
        <v>2212</v>
      </c>
      <c r="B117" t="s">
        <v>288</v>
      </c>
      <c r="C117" t="e">
        <v>#N/A</v>
      </c>
      <c r="D117" s="406">
        <v>0</v>
      </c>
      <c r="E117" s="406">
        <v>0</v>
      </c>
      <c r="F117" s="406">
        <v>0</v>
      </c>
      <c r="G117" s="406">
        <v>0</v>
      </c>
      <c r="H117" s="406">
        <v>0</v>
      </c>
      <c r="I117" s="407">
        <v>13</v>
      </c>
      <c r="J117" s="407">
        <v>0</v>
      </c>
      <c r="K117" s="407">
        <v>195</v>
      </c>
      <c r="L117" s="407">
        <v>0</v>
      </c>
      <c r="M117"/>
      <c r="N117" s="406">
        <v>0</v>
      </c>
      <c r="O117" s="406">
        <v>0</v>
      </c>
      <c r="P117"/>
      <c r="Q117" s="406">
        <v>0</v>
      </c>
      <c r="R117" s="406">
        <f t="shared" si="8"/>
        <v>0</v>
      </c>
      <c r="S117"/>
      <c r="T117" s="406">
        <v>0</v>
      </c>
      <c r="U117"/>
      <c r="V117"/>
      <c r="X117" s="78">
        <f t="shared" si="9"/>
        <v>0</v>
      </c>
      <c r="Z117" s="27">
        <v>29131.351578947368</v>
      </c>
      <c r="AA117" s="52">
        <f t="shared" si="18"/>
        <v>29131.351578947368</v>
      </c>
    </row>
    <row r="118" spans="1:27" ht="15" hidden="1" x14ac:dyDescent="0.25">
      <c r="A118">
        <v>2214</v>
      </c>
      <c r="B118" t="s">
        <v>289</v>
      </c>
      <c r="C118" t="e">
        <v>#N/A</v>
      </c>
      <c r="D118" s="406">
        <v>0</v>
      </c>
      <c r="E118" s="406">
        <v>0</v>
      </c>
      <c r="F118" s="406">
        <v>0</v>
      </c>
      <c r="G118" s="406">
        <v>0</v>
      </c>
      <c r="H118" s="406">
        <v>0</v>
      </c>
      <c r="I118" s="407">
        <v>33</v>
      </c>
      <c r="J118" s="407">
        <v>0</v>
      </c>
      <c r="K118" s="407">
        <v>495</v>
      </c>
      <c r="L118" s="407">
        <v>0</v>
      </c>
      <c r="M118"/>
      <c r="N118" s="406">
        <v>17</v>
      </c>
      <c r="O118" s="406">
        <v>255</v>
      </c>
      <c r="P118"/>
      <c r="Q118" s="406">
        <v>0</v>
      </c>
      <c r="R118" s="406">
        <f t="shared" si="8"/>
        <v>17</v>
      </c>
      <c r="S118"/>
      <c r="T118" s="406">
        <v>0</v>
      </c>
      <c r="U118"/>
      <c r="V118"/>
      <c r="X118" s="78">
        <f t="shared" si="9"/>
        <v>0</v>
      </c>
      <c r="Z118" s="27">
        <v>42058.05207756233</v>
      </c>
      <c r="AA118" s="52">
        <f t="shared" si="18"/>
        <v>42058.05207756233</v>
      </c>
    </row>
    <row r="119" spans="1:27" ht="15" hidden="1" x14ac:dyDescent="0.25">
      <c r="A119">
        <v>2221</v>
      </c>
      <c r="B119" t="s">
        <v>290</v>
      </c>
      <c r="C119" t="e">
        <v>#N/A</v>
      </c>
      <c r="D119" s="406">
        <v>0</v>
      </c>
      <c r="E119" s="406">
        <v>0</v>
      </c>
      <c r="F119" s="406">
        <v>0</v>
      </c>
      <c r="G119" s="406">
        <v>0</v>
      </c>
      <c r="H119" s="406">
        <v>0</v>
      </c>
      <c r="I119" s="407">
        <v>43</v>
      </c>
      <c r="J119" s="407">
        <v>0</v>
      </c>
      <c r="K119" s="407">
        <v>645</v>
      </c>
      <c r="L119" s="407">
        <v>0</v>
      </c>
      <c r="M119"/>
      <c r="N119" s="406">
        <v>15</v>
      </c>
      <c r="O119" s="406">
        <v>225</v>
      </c>
      <c r="P119"/>
      <c r="Q119" s="406">
        <v>15</v>
      </c>
      <c r="R119" s="406">
        <f t="shared" si="8"/>
        <v>30</v>
      </c>
      <c r="S119"/>
      <c r="T119" s="406">
        <v>0</v>
      </c>
      <c r="U119"/>
      <c r="V119"/>
      <c r="X119" s="78">
        <f t="shared" si="9"/>
        <v>0</v>
      </c>
      <c r="Z119" s="27">
        <v>32191.548631578953</v>
      </c>
      <c r="AA119" s="52">
        <f t="shared" si="18"/>
        <v>32191.548631578953</v>
      </c>
    </row>
    <row r="120" spans="1:27" ht="15" hidden="1" x14ac:dyDescent="0.25">
      <c r="A120">
        <v>2227</v>
      </c>
      <c r="B120" t="s">
        <v>291</v>
      </c>
      <c r="C120" t="s">
        <v>425</v>
      </c>
      <c r="D120" s="406">
        <v>0</v>
      </c>
      <c r="E120" s="406">
        <v>0</v>
      </c>
      <c r="F120" s="406">
        <v>0</v>
      </c>
      <c r="G120" s="406">
        <v>0</v>
      </c>
      <c r="H120" s="406">
        <v>0</v>
      </c>
      <c r="I120" s="407">
        <v>37</v>
      </c>
      <c r="J120" s="407">
        <v>5</v>
      </c>
      <c r="K120" s="407">
        <v>555</v>
      </c>
      <c r="L120" s="407">
        <v>75</v>
      </c>
      <c r="M120"/>
      <c r="N120" s="406">
        <v>19</v>
      </c>
      <c r="O120" s="406">
        <v>285</v>
      </c>
      <c r="P120"/>
      <c r="Q120" s="406">
        <v>19</v>
      </c>
      <c r="R120" s="406">
        <f t="shared" si="8"/>
        <v>38</v>
      </c>
      <c r="S120"/>
      <c r="T120" s="406">
        <v>1</v>
      </c>
      <c r="U120"/>
      <c r="V120"/>
      <c r="X120" s="78">
        <f t="shared" si="9"/>
        <v>0</v>
      </c>
      <c r="Z120" s="27">
        <v>32582.804210526323</v>
      </c>
      <c r="AA120" s="52">
        <f t="shared" si="18"/>
        <v>32582.804210526323</v>
      </c>
    </row>
    <row r="121" spans="1:27" ht="15" hidden="1" x14ac:dyDescent="0.25">
      <c r="A121">
        <v>2231</v>
      </c>
      <c r="B121" t="s">
        <v>292</v>
      </c>
      <c r="C121" t="s">
        <v>425</v>
      </c>
      <c r="D121" s="406">
        <v>0</v>
      </c>
      <c r="E121" s="406">
        <v>0</v>
      </c>
      <c r="F121" s="406">
        <v>0</v>
      </c>
      <c r="G121" s="406">
        <v>0</v>
      </c>
      <c r="H121" s="406">
        <v>0</v>
      </c>
      <c r="I121" s="407">
        <v>28</v>
      </c>
      <c r="J121" s="407">
        <v>5</v>
      </c>
      <c r="K121" s="407">
        <v>420</v>
      </c>
      <c r="L121" s="407">
        <v>75</v>
      </c>
      <c r="M121"/>
      <c r="N121" s="406">
        <v>0</v>
      </c>
      <c r="O121" s="406">
        <v>0</v>
      </c>
      <c r="P121"/>
      <c r="Q121" s="406">
        <v>0</v>
      </c>
      <c r="R121" s="406">
        <f t="shared" si="8"/>
        <v>0</v>
      </c>
      <c r="S121"/>
      <c r="T121" s="406">
        <v>0</v>
      </c>
      <c r="U121"/>
      <c r="V121"/>
      <c r="X121" s="78">
        <f t="shared" si="9"/>
        <v>0</v>
      </c>
      <c r="Z121" s="27">
        <v>37766.612742382269</v>
      </c>
      <c r="AA121" s="52">
        <f t="shared" si="18"/>
        <v>37766.612742382269</v>
      </c>
    </row>
    <row r="122" spans="1:27" ht="15" hidden="1" x14ac:dyDescent="0.25">
      <c r="A122">
        <v>2238</v>
      </c>
      <c r="B122" t="s">
        <v>293</v>
      </c>
      <c r="C122" t="e">
        <v>#N/A</v>
      </c>
      <c r="D122" s="406">
        <v>0</v>
      </c>
      <c r="E122" s="406">
        <v>0</v>
      </c>
      <c r="F122" s="406">
        <v>0</v>
      </c>
      <c r="G122" s="406">
        <v>0</v>
      </c>
      <c r="H122" s="406">
        <v>0</v>
      </c>
      <c r="I122" s="407">
        <v>25</v>
      </c>
      <c r="J122" s="407">
        <v>8</v>
      </c>
      <c r="K122" s="407">
        <v>375</v>
      </c>
      <c r="L122" s="407">
        <v>120</v>
      </c>
      <c r="M122"/>
      <c r="N122" s="406">
        <v>9</v>
      </c>
      <c r="O122" s="406">
        <v>135</v>
      </c>
      <c r="P122"/>
      <c r="Q122" s="406">
        <v>0</v>
      </c>
      <c r="R122" s="406">
        <f t="shared" si="8"/>
        <v>9</v>
      </c>
      <c r="S122"/>
      <c r="T122" s="406">
        <v>0</v>
      </c>
      <c r="U122"/>
      <c r="V122"/>
      <c r="X122" s="78">
        <f t="shared" si="9"/>
        <v>0</v>
      </c>
      <c r="Z122" s="27">
        <v>19038.395567867039</v>
      </c>
      <c r="AA122" s="52">
        <f t="shared" si="18"/>
        <v>19038.395567867039</v>
      </c>
    </row>
    <row r="123" spans="1:27" ht="15" hidden="1" x14ac:dyDescent="0.25">
      <c r="A123">
        <v>2239</v>
      </c>
      <c r="B123" t="s">
        <v>294</v>
      </c>
      <c r="C123" t="s">
        <v>425</v>
      </c>
      <c r="D123" s="406">
        <v>0</v>
      </c>
      <c r="E123" s="406">
        <v>0</v>
      </c>
      <c r="F123" s="406">
        <v>0</v>
      </c>
      <c r="G123" s="406">
        <v>0</v>
      </c>
      <c r="H123" s="406">
        <v>0</v>
      </c>
      <c r="I123" s="407">
        <v>37</v>
      </c>
      <c r="J123" s="407">
        <v>14</v>
      </c>
      <c r="K123" s="407">
        <v>555</v>
      </c>
      <c r="L123" s="407">
        <v>210</v>
      </c>
      <c r="M123"/>
      <c r="N123" s="406">
        <v>13</v>
      </c>
      <c r="O123" s="406">
        <v>195</v>
      </c>
      <c r="P123"/>
      <c r="Q123" s="406">
        <v>2</v>
      </c>
      <c r="R123" s="406">
        <f t="shared" si="8"/>
        <v>15</v>
      </c>
      <c r="S123"/>
      <c r="T123" s="406">
        <v>2</v>
      </c>
      <c r="U123"/>
      <c r="V123"/>
      <c r="X123" s="78">
        <f t="shared" si="9"/>
        <v>0</v>
      </c>
      <c r="Z123" s="27">
        <v>35392.982160664826</v>
      </c>
      <c r="AA123" s="52">
        <f t="shared" si="18"/>
        <v>35392.982160664826</v>
      </c>
    </row>
    <row r="124" spans="1:27" ht="15" hidden="1" x14ac:dyDescent="0.25">
      <c r="A124">
        <v>2245</v>
      </c>
      <c r="B124" t="s">
        <v>295</v>
      </c>
      <c r="C124" t="s">
        <v>425</v>
      </c>
      <c r="D124" s="406">
        <v>0</v>
      </c>
      <c r="E124" s="406">
        <v>0</v>
      </c>
      <c r="F124" s="406">
        <v>0</v>
      </c>
      <c r="G124" s="406">
        <v>0</v>
      </c>
      <c r="H124" s="406">
        <v>0</v>
      </c>
      <c r="I124" s="407">
        <v>22</v>
      </c>
      <c r="J124" s="407">
        <v>0</v>
      </c>
      <c r="K124" s="407">
        <v>330</v>
      </c>
      <c r="L124" s="407">
        <v>0</v>
      </c>
      <c r="M124"/>
      <c r="N124" s="406">
        <v>12</v>
      </c>
      <c r="O124" s="406">
        <v>180</v>
      </c>
      <c r="P124"/>
      <c r="Q124" s="406">
        <v>12</v>
      </c>
      <c r="R124" s="406">
        <f t="shared" si="8"/>
        <v>24</v>
      </c>
      <c r="S124"/>
      <c r="T124" s="406">
        <v>0</v>
      </c>
      <c r="U124"/>
      <c r="V124"/>
      <c r="X124" s="78">
        <f t="shared" si="9"/>
        <v>0</v>
      </c>
      <c r="Z124" s="27">
        <v>45952.067368421049</v>
      </c>
      <c r="AA124" s="52">
        <f t="shared" si="18"/>
        <v>45952.067368421049</v>
      </c>
    </row>
    <row r="125" spans="1:27" ht="15" hidden="1" x14ac:dyDescent="0.25">
      <c r="A125">
        <v>2251</v>
      </c>
      <c r="B125" t="s">
        <v>296</v>
      </c>
      <c r="C125" t="s">
        <v>425</v>
      </c>
      <c r="D125" s="406">
        <v>0</v>
      </c>
      <c r="E125" s="406">
        <v>0</v>
      </c>
      <c r="F125" s="406">
        <v>0</v>
      </c>
      <c r="G125" s="406">
        <v>0</v>
      </c>
      <c r="H125" s="406">
        <v>0</v>
      </c>
      <c r="I125" s="407">
        <v>24</v>
      </c>
      <c r="J125" s="407">
        <v>22</v>
      </c>
      <c r="K125" s="407">
        <v>360</v>
      </c>
      <c r="L125" s="407">
        <v>330</v>
      </c>
      <c r="M125"/>
      <c r="N125" s="406">
        <v>2</v>
      </c>
      <c r="O125" s="406">
        <v>30</v>
      </c>
      <c r="P125"/>
      <c r="Q125" s="406">
        <v>2</v>
      </c>
      <c r="R125" s="406">
        <f t="shared" si="8"/>
        <v>4</v>
      </c>
      <c r="S125"/>
      <c r="T125" s="406">
        <v>0</v>
      </c>
      <c r="U125"/>
      <c r="V125"/>
      <c r="X125" s="78">
        <f t="shared" si="9"/>
        <v>0</v>
      </c>
      <c r="Z125" s="27">
        <v>55159.690637119129</v>
      </c>
      <c r="AA125" s="52">
        <f>Z125-X125</f>
        <v>55159.690637119129</v>
      </c>
    </row>
    <row r="126" spans="1:27" ht="15" hidden="1" x14ac:dyDescent="0.25">
      <c r="A126">
        <v>2293</v>
      </c>
      <c r="B126" t="s">
        <v>297</v>
      </c>
      <c r="C126" t="s">
        <v>425</v>
      </c>
      <c r="D126" s="406">
        <v>0</v>
      </c>
      <c r="E126" s="406">
        <v>0</v>
      </c>
      <c r="F126" s="406">
        <v>0</v>
      </c>
      <c r="G126" s="406">
        <v>0</v>
      </c>
      <c r="H126" s="406">
        <v>0</v>
      </c>
      <c r="I126" s="407">
        <v>66</v>
      </c>
      <c r="J126" s="407">
        <v>0</v>
      </c>
      <c r="K126" s="407">
        <v>990</v>
      </c>
      <c r="L126" s="407">
        <v>0</v>
      </c>
      <c r="M126"/>
      <c r="N126" s="406">
        <v>24</v>
      </c>
      <c r="O126" s="406">
        <v>360</v>
      </c>
      <c r="P126"/>
      <c r="Q126" s="406">
        <v>0</v>
      </c>
      <c r="R126" s="406">
        <f t="shared" si="8"/>
        <v>24</v>
      </c>
      <c r="S126"/>
      <c r="T126" s="406">
        <v>0</v>
      </c>
      <c r="U126"/>
      <c r="V126"/>
      <c r="X126" s="78">
        <f t="shared" si="9"/>
        <v>0</v>
      </c>
      <c r="Z126" s="27">
        <v>59641.864155124669</v>
      </c>
      <c r="AA126" s="52">
        <f t="shared" ref="AA126:AA127" si="19">Z126-X126</f>
        <v>59641.864155124669</v>
      </c>
    </row>
    <row r="127" spans="1:27" ht="15" hidden="1" x14ac:dyDescent="0.25">
      <c r="A127">
        <v>2299</v>
      </c>
      <c r="B127" t="s">
        <v>298</v>
      </c>
      <c r="C127" t="e">
        <v>#N/A</v>
      </c>
      <c r="D127" s="406">
        <v>0</v>
      </c>
      <c r="E127" s="406">
        <v>0</v>
      </c>
      <c r="F127" s="406">
        <v>0</v>
      </c>
      <c r="G127" s="406">
        <v>0</v>
      </c>
      <c r="H127" s="406">
        <v>0</v>
      </c>
      <c r="I127" s="407">
        <v>63</v>
      </c>
      <c r="J127" s="407">
        <v>7</v>
      </c>
      <c r="K127" s="407">
        <v>945</v>
      </c>
      <c r="L127" s="407">
        <v>105</v>
      </c>
      <c r="M127"/>
      <c r="N127" s="406">
        <v>15</v>
      </c>
      <c r="O127" s="406">
        <v>225</v>
      </c>
      <c r="P127"/>
      <c r="Q127" s="406">
        <v>0</v>
      </c>
      <c r="R127" s="406">
        <f t="shared" si="8"/>
        <v>15</v>
      </c>
      <c r="S127"/>
      <c r="T127" s="406">
        <v>0</v>
      </c>
      <c r="U127"/>
      <c r="V127"/>
      <c r="X127" s="78">
        <f t="shared" si="9"/>
        <v>0</v>
      </c>
      <c r="Z127" s="27">
        <v>33879.250969529086</v>
      </c>
      <c r="AA127" s="52">
        <f t="shared" si="19"/>
        <v>33879.250969529086</v>
      </c>
    </row>
    <row r="128" spans="1:27" ht="15" hidden="1" x14ac:dyDescent="0.25">
      <c r="A128">
        <v>2300</v>
      </c>
      <c r="B128" t="s">
        <v>299</v>
      </c>
      <c r="C128" t="e">
        <v>#N/A</v>
      </c>
      <c r="D128" s="406">
        <v>0</v>
      </c>
      <c r="E128" s="406">
        <v>0</v>
      </c>
      <c r="F128" s="406">
        <v>0</v>
      </c>
      <c r="G128" s="406">
        <v>0</v>
      </c>
      <c r="H128" s="406">
        <v>0</v>
      </c>
      <c r="I128" s="407">
        <v>68</v>
      </c>
      <c r="J128" s="407">
        <v>6</v>
      </c>
      <c r="K128" s="407">
        <v>1020</v>
      </c>
      <c r="L128" s="407">
        <v>90</v>
      </c>
      <c r="M128"/>
      <c r="N128" s="406">
        <v>25</v>
      </c>
      <c r="O128" s="406">
        <v>375</v>
      </c>
      <c r="P128"/>
      <c r="Q128" s="406">
        <v>0</v>
      </c>
      <c r="R128" s="406">
        <f t="shared" si="8"/>
        <v>25</v>
      </c>
      <c r="S128"/>
      <c r="T128" s="406">
        <v>0</v>
      </c>
      <c r="U128"/>
      <c r="V128"/>
      <c r="X128" s="78">
        <f t="shared" si="9"/>
        <v>0</v>
      </c>
      <c r="Z128" s="27">
        <v>35687.492077562325</v>
      </c>
      <c r="AA128" s="52">
        <f>Z128-X128</f>
        <v>35687.492077562325</v>
      </c>
    </row>
    <row r="129" spans="1:27" ht="15" hidden="1" x14ac:dyDescent="0.25">
      <c r="A129">
        <v>2308</v>
      </c>
      <c r="B129" t="s">
        <v>300</v>
      </c>
      <c r="C129" t="s">
        <v>425</v>
      </c>
      <c r="D129" s="406">
        <v>0</v>
      </c>
      <c r="E129" s="406">
        <v>0</v>
      </c>
      <c r="F129" s="406">
        <v>0</v>
      </c>
      <c r="G129" s="406">
        <v>0</v>
      </c>
      <c r="H129" s="406">
        <v>0</v>
      </c>
      <c r="I129" s="407">
        <v>34</v>
      </c>
      <c r="J129" s="407">
        <v>6</v>
      </c>
      <c r="K129" s="407">
        <v>510</v>
      </c>
      <c r="L129" s="407">
        <v>90</v>
      </c>
      <c r="M129"/>
      <c r="N129" s="406">
        <v>10</v>
      </c>
      <c r="O129" s="406">
        <v>150</v>
      </c>
      <c r="P129"/>
      <c r="Q129" s="406">
        <v>0</v>
      </c>
      <c r="R129" s="406">
        <f t="shared" si="8"/>
        <v>10</v>
      </c>
      <c r="S129"/>
      <c r="T129" s="406">
        <v>0</v>
      </c>
      <c r="U129"/>
      <c r="V129"/>
      <c r="X129" s="78">
        <f t="shared" si="9"/>
        <v>0</v>
      </c>
      <c r="Z129" s="27">
        <v>57352.974182825506</v>
      </c>
      <c r="AA129" s="52">
        <f t="shared" ref="AA129:AA133" si="20">Z129-X129</f>
        <v>57352.974182825506</v>
      </c>
    </row>
    <row r="130" spans="1:27" ht="15" hidden="1" x14ac:dyDescent="0.25">
      <c r="A130">
        <v>2309</v>
      </c>
      <c r="B130" t="s">
        <v>301</v>
      </c>
      <c r="C130" t="s">
        <v>464</v>
      </c>
      <c r="D130" s="406">
        <v>0</v>
      </c>
      <c r="E130" s="406">
        <v>0</v>
      </c>
      <c r="F130" s="406">
        <v>0</v>
      </c>
      <c r="G130" s="406">
        <v>0</v>
      </c>
      <c r="H130" s="406">
        <v>0</v>
      </c>
      <c r="I130" s="407">
        <v>39</v>
      </c>
      <c r="J130" s="407">
        <v>8</v>
      </c>
      <c r="K130" s="407">
        <v>585</v>
      </c>
      <c r="L130" s="407">
        <v>120</v>
      </c>
      <c r="M130"/>
      <c r="N130" s="406">
        <v>13</v>
      </c>
      <c r="O130" s="406">
        <v>195</v>
      </c>
      <c r="P130"/>
      <c r="Q130" s="406">
        <v>13</v>
      </c>
      <c r="R130" s="406">
        <f t="shared" si="8"/>
        <v>26</v>
      </c>
      <c r="S130"/>
      <c r="T130" s="406">
        <v>0</v>
      </c>
      <c r="U130"/>
      <c r="V130"/>
      <c r="X130" s="78">
        <f t="shared" si="9"/>
        <v>0</v>
      </c>
      <c r="Z130" s="27">
        <v>40348.80000000001</v>
      </c>
      <c r="AA130" s="52">
        <f t="shared" si="20"/>
        <v>40348.80000000001</v>
      </c>
    </row>
    <row r="131" spans="1:27" ht="15" hidden="1" x14ac:dyDescent="0.25">
      <c r="A131">
        <v>2317</v>
      </c>
      <c r="B131" t="s">
        <v>302</v>
      </c>
      <c r="C131" t="s">
        <v>425</v>
      </c>
      <c r="D131" s="406">
        <v>0</v>
      </c>
      <c r="E131" s="406">
        <v>0</v>
      </c>
      <c r="F131" s="406">
        <v>0</v>
      </c>
      <c r="G131" s="406">
        <v>0</v>
      </c>
      <c r="H131" s="406">
        <v>0</v>
      </c>
      <c r="I131" s="407">
        <v>59</v>
      </c>
      <c r="J131" s="407">
        <v>24</v>
      </c>
      <c r="K131" s="407">
        <v>885</v>
      </c>
      <c r="L131" s="407">
        <v>360</v>
      </c>
      <c r="M131"/>
      <c r="N131" s="406">
        <v>12</v>
      </c>
      <c r="O131" s="406">
        <v>180</v>
      </c>
      <c r="P131"/>
      <c r="Q131" s="406">
        <v>2</v>
      </c>
      <c r="R131" s="406">
        <f t="shared" si="8"/>
        <v>14</v>
      </c>
      <c r="S131"/>
      <c r="T131" s="406">
        <v>0</v>
      </c>
      <c r="U131"/>
      <c r="V131"/>
      <c r="X131" s="78">
        <f t="shared" si="9"/>
        <v>0</v>
      </c>
      <c r="Z131" s="27">
        <v>33977.920886426597</v>
      </c>
      <c r="AA131" s="52">
        <f t="shared" si="20"/>
        <v>33977.920886426597</v>
      </c>
    </row>
    <row r="132" spans="1:27" ht="15" hidden="1" x14ac:dyDescent="0.25">
      <c r="A132">
        <v>2402</v>
      </c>
      <c r="B132" t="s">
        <v>303</v>
      </c>
      <c r="C132" t="s">
        <v>425</v>
      </c>
      <c r="D132" s="406">
        <v>0</v>
      </c>
      <c r="E132" s="406">
        <v>0</v>
      </c>
      <c r="F132" s="406">
        <v>0</v>
      </c>
      <c r="G132" s="406">
        <v>0</v>
      </c>
      <c r="H132" s="406">
        <v>0</v>
      </c>
      <c r="I132" s="407">
        <v>34</v>
      </c>
      <c r="J132" s="407">
        <v>18</v>
      </c>
      <c r="K132" s="407">
        <v>510</v>
      </c>
      <c r="L132" s="407">
        <v>270</v>
      </c>
      <c r="M132"/>
      <c r="N132" s="406">
        <v>7</v>
      </c>
      <c r="O132" s="406">
        <v>105</v>
      </c>
      <c r="P132"/>
      <c r="Q132" s="406">
        <v>0</v>
      </c>
      <c r="R132" s="406">
        <f t="shared" si="8"/>
        <v>7</v>
      </c>
      <c r="S132"/>
      <c r="T132" s="406">
        <v>0</v>
      </c>
      <c r="U132"/>
      <c r="V132"/>
      <c r="X132" s="78">
        <f t="shared" si="9"/>
        <v>0</v>
      </c>
      <c r="Z132" s="27">
        <v>48234.000664819949</v>
      </c>
      <c r="AA132" s="52">
        <f t="shared" si="20"/>
        <v>48234.000664819949</v>
      </c>
    </row>
    <row r="133" spans="1:27" ht="15" hidden="1" x14ac:dyDescent="0.25">
      <c r="A133">
        <v>2429</v>
      </c>
      <c r="B133" t="s">
        <v>304</v>
      </c>
      <c r="C133" t="s">
        <v>464</v>
      </c>
      <c r="D133" s="406">
        <v>0</v>
      </c>
      <c r="E133" s="406">
        <v>0</v>
      </c>
      <c r="F133" s="406">
        <v>0</v>
      </c>
      <c r="G133" s="406">
        <v>0</v>
      </c>
      <c r="H133" s="406">
        <v>0</v>
      </c>
      <c r="I133" s="407">
        <v>29</v>
      </c>
      <c r="J133" s="407">
        <v>13</v>
      </c>
      <c r="K133" s="407">
        <v>435</v>
      </c>
      <c r="L133" s="407">
        <v>195</v>
      </c>
      <c r="M133"/>
      <c r="N133" s="406">
        <v>4</v>
      </c>
      <c r="O133" s="406">
        <v>60</v>
      </c>
      <c r="P133"/>
      <c r="Q133" s="406">
        <v>3</v>
      </c>
      <c r="R133" s="406">
        <f t="shared" si="8"/>
        <v>7</v>
      </c>
      <c r="S133"/>
      <c r="T133" s="406">
        <v>0</v>
      </c>
      <c r="U133"/>
      <c r="V133"/>
      <c r="X133" s="78">
        <f t="shared" si="9"/>
        <v>0</v>
      </c>
      <c r="Z133" s="27">
        <v>13732.143157894738</v>
      </c>
      <c r="AA133" s="52">
        <f t="shared" si="20"/>
        <v>13732.143157894738</v>
      </c>
    </row>
    <row r="134" spans="1:27" ht="15" hidden="1" x14ac:dyDescent="0.25">
      <c r="A134">
        <v>2434</v>
      </c>
      <c r="B134" t="s">
        <v>305</v>
      </c>
      <c r="C134" t="s">
        <v>464</v>
      </c>
      <c r="D134" s="406">
        <v>0</v>
      </c>
      <c r="E134" s="406">
        <v>0</v>
      </c>
      <c r="F134" s="406">
        <v>0</v>
      </c>
      <c r="G134" s="406">
        <v>0</v>
      </c>
      <c r="H134" s="406">
        <v>0</v>
      </c>
      <c r="I134" s="407">
        <v>39</v>
      </c>
      <c r="J134" s="407">
        <v>15</v>
      </c>
      <c r="K134" s="407">
        <v>585</v>
      </c>
      <c r="L134" s="407">
        <v>225</v>
      </c>
      <c r="M134"/>
      <c r="N134" s="406">
        <v>14</v>
      </c>
      <c r="O134" s="406">
        <v>210</v>
      </c>
      <c r="P134"/>
      <c r="Q134" s="406">
        <v>14</v>
      </c>
      <c r="R134" s="406">
        <f t="shared" si="8"/>
        <v>28</v>
      </c>
      <c r="S134"/>
      <c r="T134" s="406">
        <v>0</v>
      </c>
      <c r="U134"/>
      <c r="V134"/>
      <c r="X134" s="78">
        <f t="shared" si="9"/>
        <v>0</v>
      </c>
      <c r="Z134" s="27">
        <v>17116.629806094188</v>
      </c>
      <c r="AA134" s="52">
        <f>Z134-X134</f>
        <v>17116.629806094188</v>
      </c>
    </row>
    <row r="135" spans="1:27" ht="15" hidden="1" x14ac:dyDescent="0.25">
      <c r="A135">
        <v>2441</v>
      </c>
      <c r="B135" t="s">
        <v>306</v>
      </c>
      <c r="C135" t="s">
        <v>425</v>
      </c>
      <c r="D135" s="406">
        <v>0</v>
      </c>
      <c r="E135" s="406">
        <v>0</v>
      </c>
      <c r="F135" s="406">
        <v>0</v>
      </c>
      <c r="G135" s="406">
        <v>0</v>
      </c>
      <c r="H135" s="406">
        <v>0</v>
      </c>
      <c r="I135" s="407">
        <v>12</v>
      </c>
      <c r="J135" s="407">
        <v>0</v>
      </c>
      <c r="K135" s="407">
        <v>180</v>
      </c>
      <c r="L135" s="407">
        <v>0</v>
      </c>
      <c r="M135"/>
      <c r="N135" s="406">
        <v>3</v>
      </c>
      <c r="O135" s="406">
        <v>45</v>
      </c>
      <c r="P135"/>
      <c r="Q135" s="406">
        <v>0</v>
      </c>
      <c r="R135" s="406">
        <f t="shared" ref="R135:R198" si="21">N135+Q135</f>
        <v>3</v>
      </c>
      <c r="S135"/>
      <c r="T135" s="406">
        <v>0</v>
      </c>
      <c r="U135"/>
      <c r="V135"/>
      <c r="X135" s="78">
        <f t="shared" ref="X135:X194" si="22">(S135+U135)*0.8</f>
        <v>0</v>
      </c>
      <c r="Z135" s="27">
        <v>26412.041218836559</v>
      </c>
      <c r="AA135" s="52">
        <f t="shared" ref="AA135:AA139" si="23">Z135-X135</f>
        <v>26412.041218836559</v>
      </c>
    </row>
    <row r="136" spans="1:27" ht="15" hidden="1" x14ac:dyDescent="0.25">
      <c r="A136">
        <v>2443</v>
      </c>
      <c r="B136" t="s">
        <v>307</v>
      </c>
      <c r="C136" t="s">
        <v>464</v>
      </c>
      <c r="D136" s="406">
        <v>0</v>
      </c>
      <c r="E136" s="406">
        <v>0</v>
      </c>
      <c r="F136" s="406">
        <v>0</v>
      </c>
      <c r="G136" s="406">
        <v>0</v>
      </c>
      <c r="H136" s="406">
        <v>0</v>
      </c>
      <c r="I136" s="407">
        <v>26</v>
      </c>
      <c r="J136" s="407">
        <v>0</v>
      </c>
      <c r="K136" s="407">
        <v>390</v>
      </c>
      <c r="L136" s="407">
        <v>0</v>
      </c>
      <c r="M136"/>
      <c r="N136" s="406">
        <v>15</v>
      </c>
      <c r="O136" s="406">
        <v>225</v>
      </c>
      <c r="P136"/>
      <c r="Q136" s="406">
        <v>15</v>
      </c>
      <c r="R136" s="406">
        <f t="shared" si="21"/>
        <v>30</v>
      </c>
      <c r="S136"/>
      <c r="T136" s="406">
        <v>0</v>
      </c>
      <c r="U136"/>
      <c r="V136"/>
      <c r="X136" s="78">
        <f t="shared" si="22"/>
        <v>0</v>
      </c>
      <c r="Z136" s="27">
        <v>43756.199002770096</v>
      </c>
      <c r="AA136" s="52">
        <f t="shared" si="23"/>
        <v>43756.199002770096</v>
      </c>
    </row>
    <row r="137" spans="1:27" ht="15" hidden="1" x14ac:dyDescent="0.25">
      <c r="A137">
        <v>2447</v>
      </c>
      <c r="B137" t="s">
        <v>308</v>
      </c>
      <c r="C137" t="s">
        <v>464</v>
      </c>
      <c r="D137" s="406">
        <v>0</v>
      </c>
      <c r="E137" s="406">
        <v>0</v>
      </c>
      <c r="F137" s="406">
        <v>0</v>
      </c>
      <c r="G137" s="406">
        <v>0</v>
      </c>
      <c r="H137" s="406">
        <v>0</v>
      </c>
      <c r="I137" s="407">
        <v>41</v>
      </c>
      <c r="J137" s="407">
        <v>0</v>
      </c>
      <c r="K137" s="407">
        <v>615</v>
      </c>
      <c r="L137" s="407">
        <v>0</v>
      </c>
      <c r="M137"/>
      <c r="N137" s="406">
        <v>28</v>
      </c>
      <c r="O137" s="406">
        <v>420</v>
      </c>
      <c r="P137"/>
      <c r="Q137" s="406">
        <v>28</v>
      </c>
      <c r="R137" s="406">
        <f t="shared" si="21"/>
        <v>56</v>
      </c>
      <c r="S137"/>
      <c r="T137" s="406">
        <v>0</v>
      </c>
      <c r="U137"/>
      <c r="V137"/>
      <c r="X137" s="78">
        <f t="shared" si="22"/>
        <v>0</v>
      </c>
      <c r="Z137" s="27">
        <v>30088.389141274238</v>
      </c>
      <c r="AA137" s="52">
        <f t="shared" si="23"/>
        <v>30088.389141274238</v>
      </c>
    </row>
    <row r="138" spans="1:27" ht="15" hidden="1" x14ac:dyDescent="0.25">
      <c r="A138">
        <v>2449</v>
      </c>
      <c r="B138" t="s">
        <v>309</v>
      </c>
      <c r="C138" t="s">
        <v>464</v>
      </c>
      <c r="D138" s="406">
        <v>0</v>
      </c>
      <c r="E138" s="406">
        <v>0</v>
      </c>
      <c r="F138" s="406">
        <v>0</v>
      </c>
      <c r="G138" s="406">
        <v>0</v>
      </c>
      <c r="H138" s="406">
        <v>0</v>
      </c>
      <c r="I138" s="407">
        <v>36</v>
      </c>
      <c r="J138" s="407">
        <v>2</v>
      </c>
      <c r="K138" s="407">
        <v>540</v>
      </c>
      <c r="L138" s="407">
        <v>30</v>
      </c>
      <c r="M138"/>
      <c r="N138" s="406">
        <v>21</v>
      </c>
      <c r="O138" s="406">
        <v>315</v>
      </c>
      <c r="P138"/>
      <c r="Q138" s="406">
        <v>21</v>
      </c>
      <c r="R138" s="406">
        <f t="shared" si="21"/>
        <v>42</v>
      </c>
      <c r="S138"/>
      <c r="T138" s="406">
        <v>0</v>
      </c>
      <c r="U138"/>
      <c r="V138"/>
      <c r="X138" s="78">
        <f t="shared" si="22"/>
        <v>0</v>
      </c>
      <c r="Z138" s="27">
        <v>36546.593684210522</v>
      </c>
      <c r="AA138" s="52">
        <f t="shared" si="23"/>
        <v>36546.593684210522</v>
      </c>
    </row>
    <row r="139" spans="1:27" ht="15" hidden="1" x14ac:dyDescent="0.25">
      <c r="A139">
        <v>2450</v>
      </c>
      <c r="B139" t="s">
        <v>310</v>
      </c>
      <c r="C139" t="s">
        <v>464</v>
      </c>
      <c r="D139" s="406">
        <v>0</v>
      </c>
      <c r="E139" s="406">
        <v>0</v>
      </c>
      <c r="F139" s="406">
        <v>0</v>
      </c>
      <c r="G139" s="406">
        <v>0</v>
      </c>
      <c r="H139" s="406">
        <v>0</v>
      </c>
      <c r="I139" s="407">
        <v>29</v>
      </c>
      <c r="J139" s="407">
        <v>17</v>
      </c>
      <c r="K139" s="407">
        <v>435</v>
      </c>
      <c r="L139" s="407">
        <v>255</v>
      </c>
      <c r="M139"/>
      <c r="N139" s="406">
        <v>2</v>
      </c>
      <c r="O139" s="406">
        <v>30</v>
      </c>
      <c r="P139"/>
      <c r="Q139" s="406">
        <v>2</v>
      </c>
      <c r="R139" s="406">
        <f t="shared" si="21"/>
        <v>4</v>
      </c>
      <c r="S139"/>
      <c r="T139" s="406">
        <v>0</v>
      </c>
      <c r="U139"/>
      <c r="V139"/>
      <c r="X139" s="78">
        <f t="shared" si="22"/>
        <v>0</v>
      </c>
      <c r="Z139" s="27">
        <v>19366.444321329636</v>
      </c>
      <c r="AA139" s="52">
        <f t="shared" si="23"/>
        <v>19366.444321329636</v>
      </c>
    </row>
    <row r="140" spans="1:27" ht="15" hidden="1" x14ac:dyDescent="0.25">
      <c r="A140">
        <v>2453</v>
      </c>
      <c r="B140" t="s">
        <v>311</v>
      </c>
      <c r="C140" t="s">
        <v>464</v>
      </c>
      <c r="D140" s="406">
        <v>0</v>
      </c>
      <c r="E140" s="406">
        <v>0</v>
      </c>
      <c r="F140" s="406">
        <v>0</v>
      </c>
      <c r="G140" s="406">
        <v>0</v>
      </c>
      <c r="H140" s="406">
        <v>0</v>
      </c>
      <c r="I140" s="407">
        <v>18</v>
      </c>
      <c r="J140" s="407">
        <v>0</v>
      </c>
      <c r="K140" s="407">
        <v>270</v>
      </c>
      <c r="L140" s="407">
        <v>0</v>
      </c>
      <c r="M140"/>
      <c r="N140" s="406">
        <v>1</v>
      </c>
      <c r="O140" s="406">
        <v>15</v>
      </c>
      <c r="P140"/>
      <c r="Q140" s="406">
        <v>1</v>
      </c>
      <c r="R140" s="406">
        <f t="shared" si="21"/>
        <v>2</v>
      </c>
      <c r="S140"/>
      <c r="T140" s="406">
        <v>0</v>
      </c>
      <c r="U140"/>
      <c r="V140"/>
      <c r="X140" s="78">
        <f t="shared" si="22"/>
        <v>0</v>
      </c>
      <c r="Z140" s="27">
        <v>41941.814958448755</v>
      </c>
      <c r="AA140" s="52">
        <f>Z140-X140</f>
        <v>41941.814958448755</v>
      </c>
    </row>
    <row r="141" spans="1:27" ht="15" hidden="1" x14ac:dyDescent="0.25">
      <c r="A141">
        <v>2454</v>
      </c>
      <c r="B141" t="s">
        <v>312</v>
      </c>
      <c r="C141" t="s">
        <v>425</v>
      </c>
      <c r="D141" s="406">
        <v>0</v>
      </c>
      <c r="E141" s="406">
        <v>0</v>
      </c>
      <c r="F141" s="406">
        <v>0</v>
      </c>
      <c r="G141" s="406">
        <v>0</v>
      </c>
      <c r="H141" s="406">
        <v>0</v>
      </c>
      <c r="I141" s="407">
        <v>44</v>
      </c>
      <c r="J141" s="407">
        <v>9</v>
      </c>
      <c r="K141" s="407">
        <v>660</v>
      </c>
      <c r="L141" s="407">
        <v>135</v>
      </c>
      <c r="M141"/>
      <c r="N141" s="406">
        <v>15</v>
      </c>
      <c r="O141" s="406">
        <v>225</v>
      </c>
      <c r="P141"/>
      <c r="Q141" s="406">
        <v>15</v>
      </c>
      <c r="R141" s="406">
        <f t="shared" si="21"/>
        <v>30</v>
      </c>
      <c r="S141"/>
      <c r="T141" s="406">
        <v>0</v>
      </c>
      <c r="U141"/>
      <c r="V141"/>
      <c r="X141" s="78">
        <f t="shared" si="22"/>
        <v>0</v>
      </c>
      <c r="Z141" s="27">
        <v>35176.351911357335</v>
      </c>
      <c r="AA141" s="52">
        <f>Z141-X141</f>
        <v>35176.351911357335</v>
      </c>
    </row>
    <row r="142" spans="1:27" ht="15" hidden="1" x14ac:dyDescent="0.25">
      <c r="A142">
        <v>2455</v>
      </c>
      <c r="B142" t="s">
        <v>313</v>
      </c>
      <c r="C142" t="s">
        <v>464</v>
      </c>
      <c r="D142" s="406">
        <v>0</v>
      </c>
      <c r="E142" s="406">
        <v>0</v>
      </c>
      <c r="F142" s="406">
        <v>0</v>
      </c>
      <c r="G142" s="406">
        <v>0</v>
      </c>
      <c r="H142" s="406">
        <v>0</v>
      </c>
      <c r="I142" s="407">
        <v>36</v>
      </c>
      <c r="J142" s="407">
        <v>10</v>
      </c>
      <c r="K142" s="407">
        <v>540</v>
      </c>
      <c r="L142" s="407">
        <v>150</v>
      </c>
      <c r="M142"/>
      <c r="N142" s="406">
        <v>8</v>
      </c>
      <c r="O142" s="406">
        <v>120</v>
      </c>
      <c r="P142"/>
      <c r="Q142" s="406">
        <v>8</v>
      </c>
      <c r="R142" s="406">
        <f t="shared" si="21"/>
        <v>16</v>
      </c>
      <c r="S142"/>
      <c r="T142" s="406">
        <v>0</v>
      </c>
      <c r="U142"/>
      <c r="V142"/>
      <c r="X142" s="78">
        <f t="shared" si="22"/>
        <v>0</v>
      </c>
      <c r="Z142" s="27">
        <v>32279.997340720231</v>
      </c>
      <c r="AA142" s="52">
        <f>Z142-X142</f>
        <v>32279.997340720231</v>
      </c>
    </row>
    <row r="143" spans="1:27" ht="15" hidden="1" x14ac:dyDescent="0.25">
      <c r="A143">
        <v>2457</v>
      </c>
      <c r="B143" t="s">
        <v>314</v>
      </c>
      <c r="C143" t="s">
        <v>425</v>
      </c>
      <c r="D143" s="406">
        <v>0</v>
      </c>
      <c r="E143" s="406">
        <v>0</v>
      </c>
      <c r="F143" s="406">
        <v>0</v>
      </c>
      <c r="G143" s="406">
        <v>0</v>
      </c>
      <c r="H143" s="406">
        <v>0</v>
      </c>
      <c r="I143" s="407">
        <v>25</v>
      </c>
      <c r="J143" s="407">
        <v>0</v>
      </c>
      <c r="K143" s="407">
        <v>375</v>
      </c>
      <c r="L143" s="407">
        <v>0</v>
      </c>
      <c r="M143"/>
      <c r="N143" s="406">
        <v>14</v>
      </c>
      <c r="O143" s="406">
        <v>210</v>
      </c>
      <c r="P143"/>
      <c r="Q143" s="406">
        <v>0</v>
      </c>
      <c r="R143" s="406">
        <f t="shared" si="21"/>
        <v>14</v>
      </c>
      <c r="S143"/>
      <c r="T143" s="406">
        <v>0</v>
      </c>
      <c r="U143"/>
      <c r="V143"/>
      <c r="X143" s="78">
        <f t="shared" si="22"/>
        <v>0</v>
      </c>
      <c r="Z143" s="27">
        <v>38405.701495844871</v>
      </c>
      <c r="AA143" s="52">
        <f t="shared" ref="AA143:AA147" si="24">Z143-X143</f>
        <v>38405.701495844871</v>
      </c>
    </row>
    <row r="144" spans="1:27" ht="15" hidden="1" x14ac:dyDescent="0.25">
      <c r="A144">
        <v>2458</v>
      </c>
      <c r="B144" t="s">
        <v>315</v>
      </c>
      <c r="C144" t="s">
        <v>464</v>
      </c>
      <c r="D144" s="406">
        <v>0</v>
      </c>
      <c r="E144" s="406">
        <v>0</v>
      </c>
      <c r="F144" s="406">
        <v>0</v>
      </c>
      <c r="G144" s="406">
        <v>0</v>
      </c>
      <c r="H144" s="406">
        <v>0</v>
      </c>
      <c r="I144" s="407">
        <v>46</v>
      </c>
      <c r="J144" s="407">
        <v>0</v>
      </c>
      <c r="K144" s="407">
        <v>690</v>
      </c>
      <c r="L144" s="407">
        <v>0</v>
      </c>
      <c r="M144"/>
      <c r="N144" s="406">
        <v>9</v>
      </c>
      <c r="O144" s="406">
        <v>135</v>
      </c>
      <c r="P144"/>
      <c r="Q144" s="406">
        <v>1</v>
      </c>
      <c r="R144" s="406">
        <f t="shared" si="21"/>
        <v>10</v>
      </c>
      <c r="S144"/>
      <c r="T144" s="406">
        <v>0</v>
      </c>
      <c r="U144"/>
      <c r="V144"/>
      <c r="X144" s="78">
        <f t="shared" si="22"/>
        <v>0</v>
      </c>
      <c r="Z144" s="27">
        <v>24667.144155124653</v>
      </c>
      <c r="AA144" s="52">
        <f t="shared" si="24"/>
        <v>24667.144155124653</v>
      </c>
    </row>
    <row r="145" spans="1:27" ht="15" hidden="1" x14ac:dyDescent="0.25">
      <c r="A145">
        <v>2460</v>
      </c>
      <c r="B145" t="s">
        <v>316</v>
      </c>
      <c r="C145" t="s">
        <v>464</v>
      </c>
      <c r="D145" s="406">
        <v>0</v>
      </c>
      <c r="E145" s="406">
        <v>0</v>
      </c>
      <c r="F145" s="406">
        <v>0</v>
      </c>
      <c r="G145" s="406">
        <v>0</v>
      </c>
      <c r="H145" s="406">
        <v>0</v>
      </c>
      <c r="I145" s="407">
        <v>23</v>
      </c>
      <c r="J145" s="407">
        <v>4</v>
      </c>
      <c r="K145" s="407">
        <v>345</v>
      </c>
      <c r="L145" s="407">
        <v>60</v>
      </c>
      <c r="M145"/>
      <c r="N145" s="406">
        <v>7</v>
      </c>
      <c r="O145" s="406">
        <v>105</v>
      </c>
      <c r="P145"/>
      <c r="Q145" s="406">
        <v>7</v>
      </c>
      <c r="R145" s="406">
        <f t="shared" si="21"/>
        <v>14</v>
      </c>
      <c r="S145"/>
      <c r="T145" s="406">
        <v>0</v>
      </c>
      <c r="U145"/>
      <c r="V145"/>
      <c r="X145" s="78">
        <f t="shared" si="22"/>
        <v>0</v>
      </c>
      <c r="Z145" s="27">
        <v>33126.669473684211</v>
      </c>
      <c r="AA145" s="52">
        <f t="shared" si="24"/>
        <v>33126.669473684211</v>
      </c>
    </row>
    <row r="146" spans="1:27" ht="15" hidden="1" x14ac:dyDescent="0.25">
      <c r="A146">
        <v>2463</v>
      </c>
      <c r="B146" t="s">
        <v>317</v>
      </c>
      <c r="C146" t="s">
        <v>464</v>
      </c>
      <c r="D146" s="406">
        <v>0</v>
      </c>
      <c r="E146" s="406">
        <v>0</v>
      </c>
      <c r="F146" s="406">
        <v>0</v>
      </c>
      <c r="G146" s="406">
        <v>0</v>
      </c>
      <c r="H146" s="406">
        <v>0</v>
      </c>
      <c r="I146" s="407">
        <v>24</v>
      </c>
      <c r="J146" s="407">
        <v>14</v>
      </c>
      <c r="K146" s="407">
        <v>360</v>
      </c>
      <c r="L146" s="407">
        <v>210</v>
      </c>
      <c r="M146"/>
      <c r="N146" s="406">
        <v>0</v>
      </c>
      <c r="O146" s="406">
        <v>0</v>
      </c>
      <c r="P146"/>
      <c r="Q146" s="406">
        <v>0</v>
      </c>
      <c r="R146" s="406">
        <f t="shared" si="21"/>
        <v>0</v>
      </c>
      <c r="S146"/>
      <c r="T146" s="406">
        <v>0</v>
      </c>
      <c r="U146"/>
      <c r="V146"/>
      <c r="X146" s="78">
        <f t="shared" si="22"/>
        <v>0</v>
      </c>
      <c r="Z146" s="27">
        <v>27858.997894736847</v>
      </c>
      <c r="AA146" s="52">
        <f t="shared" si="24"/>
        <v>27858.997894736847</v>
      </c>
    </row>
    <row r="147" spans="1:27" ht="15" hidden="1" x14ac:dyDescent="0.25">
      <c r="A147">
        <v>2465</v>
      </c>
      <c r="B147" t="s">
        <v>318</v>
      </c>
      <c r="C147" t="s">
        <v>425</v>
      </c>
      <c r="D147" s="406">
        <v>0</v>
      </c>
      <c r="E147" s="406">
        <v>0</v>
      </c>
      <c r="F147" s="406">
        <v>0</v>
      </c>
      <c r="G147" s="406">
        <v>0</v>
      </c>
      <c r="H147" s="406">
        <v>0</v>
      </c>
      <c r="I147" s="407">
        <v>30</v>
      </c>
      <c r="J147" s="407">
        <v>0</v>
      </c>
      <c r="K147" s="407">
        <v>450</v>
      </c>
      <c r="L147" s="407">
        <v>0</v>
      </c>
      <c r="M147"/>
      <c r="N147" s="406">
        <v>3</v>
      </c>
      <c r="O147" s="406">
        <v>45</v>
      </c>
      <c r="P147"/>
      <c r="Q147" s="406">
        <v>0</v>
      </c>
      <c r="R147" s="406">
        <f t="shared" si="21"/>
        <v>3</v>
      </c>
      <c r="S147"/>
      <c r="T147" s="406">
        <v>0</v>
      </c>
      <c r="U147"/>
      <c r="V147"/>
      <c r="X147" s="78">
        <f t="shared" si="22"/>
        <v>0</v>
      </c>
      <c r="Z147" s="27">
        <v>46219.644099723009</v>
      </c>
      <c r="AA147" s="52">
        <f t="shared" si="24"/>
        <v>46219.644099723009</v>
      </c>
    </row>
    <row r="148" spans="1:27" ht="15" hidden="1" x14ac:dyDescent="0.25">
      <c r="A148">
        <v>2466</v>
      </c>
      <c r="B148" t="s">
        <v>319</v>
      </c>
      <c r="C148" t="s">
        <v>425</v>
      </c>
      <c r="D148" s="406">
        <v>0</v>
      </c>
      <c r="E148" s="406">
        <v>0</v>
      </c>
      <c r="F148" s="406">
        <v>0</v>
      </c>
      <c r="G148" s="406">
        <v>0</v>
      </c>
      <c r="H148" s="406">
        <v>0</v>
      </c>
      <c r="I148" s="407">
        <v>41</v>
      </c>
      <c r="J148" s="407">
        <v>6</v>
      </c>
      <c r="K148" s="407">
        <v>615</v>
      </c>
      <c r="L148" s="407">
        <v>90</v>
      </c>
      <c r="M148"/>
      <c r="N148" s="406">
        <v>14</v>
      </c>
      <c r="O148" s="406">
        <v>210</v>
      </c>
      <c r="P148"/>
      <c r="Q148" s="406">
        <v>0</v>
      </c>
      <c r="R148" s="406">
        <f t="shared" si="21"/>
        <v>14</v>
      </c>
      <c r="S148"/>
      <c r="T148" s="406">
        <v>0</v>
      </c>
      <c r="U148"/>
      <c r="V148"/>
      <c r="X148" s="78">
        <f t="shared" si="22"/>
        <v>0</v>
      </c>
      <c r="Z148" s="27">
        <v>30856.623157894741</v>
      </c>
      <c r="AA148" s="52">
        <f>Z148-X148</f>
        <v>30856.623157894741</v>
      </c>
    </row>
    <row r="149" spans="1:27" ht="15" hidden="1" x14ac:dyDescent="0.25">
      <c r="A149">
        <v>2471</v>
      </c>
      <c r="B149" t="s">
        <v>320</v>
      </c>
      <c r="C149" t="s">
        <v>464</v>
      </c>
      <c r="D149" s="406">
        <v>0</v>
      </c>
      <c r="E149" s="406">
        <v>0</v>
      </c>
      <c r="F149" s="406">
        <v>0</v>
      </c>
      <c r="G149" s="406">
        <v>0</v>
      </c>
      <c r="H149" s="406">
        <v>0</v>
      </c>
      <c r="I149" s="407">
        <v>34</v>
      </c>
      <c r="J149" s="407">
        <v>0</v>
      </c>
      <c r="K149" s="407">
        <v>510</v>
      </c>
      <c r="L149" s="407">
        <v>0</v>
      </c>
      <c r="M149"/>
      <c r="N149" s="406">
        <v>9</v>
      </c>
      <c r="O149" s="406">
        <v>135</v>
      </c>
      <c r="P149"/>
      <c r="Q149" s="406">
        <v>0</v>
      </c>
      <c r="R149" s="406">
        <f t="shared" si="21"/>
        <v>9</v>
      </c>
      <c r="S149"/>
      <c r="T149" s="406">
        <v>0</v>
      </c>
      <c r="U149"/>
      <c r="V149"/>
      <c r="X149" s="78">
        <f t="shared" si="22"/>
        <v>0</v>
      </c>
      <c r="Z149" s="27">
        <v>36033.347368421055</v>
      </c>
      <c r="AA149" s="52">
        <f t="shared" ref="AA149:AA158" si="25">Z149-X149</f>
        <v>36033.347368421055</v>
      </c>
    </row>
    <row r="150" spans="1:27" ht="15" hidden="1" x14ac:dyDescent="0.25">
      <c r="A150">
        <v>2478</v>
      </c>
      <c r="B150" t="s">
        <v>321</v>
      </c>
      <c r="C150" t="s">
        <v>425</v>
      </c>
      <c r="D150" s="406">
        <v>0</v>
      </c>
      <c r="E150" s="406">
        <v>0</v>
      </c>
      <c r="F150" s="406">
        <v>0</v>
      </c>
      <c r="G150" s="406">
        <v>0</v>
      </c>
      <c r="H150" s="406">
        <v>0</v>
      </c>
      <c r="I150" s="407">
        <v>26</v>
      </c>
      <c r="J150" s="407">
        <v>18</v>
      </c>
      <c r="K150" s="407">
        <v>390</v>
      </c>
      <c r="L150" s="407">
        <v>270</v>
      </c>
      <c r="M150"/>
      <c r="N150" s="406">
        <v>2</v>
      </c>
      <c r="O150" s="406">
        <v>30</v>
      </c>
      <c r="P150"/>
      <c r="Q150" s="406">
        <v>2</v>
      </c>
      <c r="R150" s="406">
        <f t="shared" si="21"/>
        <v>4</v>
      </c>
      <c r="S150"/>
      <c r="T150" s="406">
        <v>0</v>
      </c>
      <c r="U150"/>
      <c r="V150"/>
      <c r="X150" s="78">
        <f t="shared" si="22"/>
        <v>0</v>
      </c>
      <c r="Z150" s="27">
        <v>65672.18526315791</v>
      </c>
      <c r="AA150" s="52">
        <f t="shared" si="25"/>
        <v>65672.18526315791</v>
      </c>
    </row>
    <row r="151" spans="1:27" ht="15" hidden="1" x14ac:dyDescent="0.25">
      <c r="A151">
        <v>2479</v>
      </c>
      <c r="B151" t="s">
        <v>322</v>
      </c>
      <c r="C151" t="s">
        <v>425</v>
      </c>
      <c r="D151" s="406">
        <v>0</v>
      </c>
      <c r="E151" s="406">
        <v>0</v>
      </c>
      <c r="F151" s="406">
        <v>0</v>
      </c>
      <c r="G151" s="406">
        <v>0</v>
      </c>
      <c r="H151" s="406">
        <v>0</v>
      </c>
      <c r="I151" s="407">
        <v>68</v>
      </c>
      <c r="J151" s="407">
        <v>10</v>
      </c>
      <c r="K151" s="407">
        <v>1020</v>
      </c>
      <c r="L151" s="407">
        <v>150</v>
      </c>
      <c r="M151"/>
      <c r="N151" s="406">
        <v>10</v>
      </c>
      <c r="O151" s="406">
        <v>150</v>
      </c>
      <c r="P151"/>
      <c r="Q151" s="406">
        <v>9</v>
      </c>
      <c r="R151" s="406">
        <f t="shared" si="21"/>
        <v>19</v>
      </c>
      <c r="S151"/>
      <c r="T151" s="406">
        <v>0</v>
      </c>
      <c r="U151"/>
      <c r="V151"/>
      <c r="X151" s="78">
        <f t="shared" si="22"/>
        <v>0</v>
      </c>
      <c r="Z151" s="27">
        <v>17987.570526315791</v>
      </c>
      <c r="AA151" s="52">
        <f t="shared" si="25"/>
        <v>17987.570526315791</v>
      </c>
    </row>
    <row r="152" spans="1:27" ht="15" hidden="1" x14ac:dyDescent="0.25">
      <c r="A152">
        <v>2480</v>
      </c>
      <c r="B152" t="s">
        <v>323</v>
      </c>
      <c r="C152" t="s">
        <v>464</v>
      </c>
      <c r="D152" s="406">
        <v>0</v>
      </c>
      <c r="E152" s="406">
        <v>0</v>
      </c>
      <c r="F152" s="406">
        <v>0</v>
      </c>
      <c r="G152" s="406">
        <v>0</v>
      </c>
      <c r="H152" s="406">
        <v>0</v>
      </c>
      <c r="I152" s="407">
        <v>20</v>
      </c>
      <c r="J152" s="407">
        <v>2</v>
      </c>
      <c r="K152" s="407">
        <v>300</v>
      </c>
      <c r="L152" s="407">
        <v>30</v>
      </c>
      <c r="M152"/>
      <c r="N152" s="406">
        <v>12</v>
      </c>
      <c r="O152" s="406">
        <v>180</v>
      </c>
      <c r="P152"/>
      <c r="Q152" s="406">
        <v>1</v>
      </c>
      <c r="R152" s="406">
        <f t="shared" si="21"/>
        <v>13</v>
      </c>
      <c r="S152"/>
      <c r="T152" s="406">
        <v>0</v>
      </c>
      <c r="U152"/>
      <c r="V152"/>
      <c r="X152" s="78">
        <f t="shared" si="22"/>
        <v>0</v>
      </c>
      <c r="Z152" s="27">
        <v>40951.605540166202</v>
      </c>
      <c r="AA152" s="52">
        <f t="shared" si="25"/>
        <v>40951.605540166202</v>
      </c>
    </row>
    <row r="153" spans="1:27" ht="15" hidden="1" x14ac:dyDescent="0.25">
      <c r="A153">
        <v>2481</v>
      </c>
      <c r="B153" t="s">
        <v>324</v>
      </c>
      <c r="C153" t="s">
        <v>464</v>
      </c>
      <c r="D153" s="406">
        <v>0</v>
      </c>
      <c r="E153" s="406">
        <v>0</v>
      </c>
      <c r="F153" s="406">
        <v>0</v>
      </c>
      <c r="G153" s="406">
        <v>0</v>
      </c>
      <c r="H153" s="406">
        <v>0</v>
      </c>
      <c r="I153" s="407">
        <v>45</v>
      </c>
      <c r="J153" s="407">
        <v>3</v>
      </c>
      <c r="K153" s="407">
        <v>675</v>
      </c>
      <c r="L153" s="407">
        <v>45</v>
      </c>
      <c r="M153"/>
      <c r="N153" s="406">
        <v>18</v>
      </c>
      <c r="O153" s="406">
        <v>270</v>
      </c>
      <c r="P153"/>
      <c r="Q153" s="406">
        <v>18</v>
      </c>
      <c r="R153" s="406">
        <f t="shared" si="21"/>
        <v>36</v>
      </c>
      <c r="S153"/>
      <c r="T153" s="406">
        <v>0</v>
      </c>
      <c r="U153"/>
      <c r="V153"/>
      <c r="X153" s="78">
        <f t="shared" si="22"/>
        <v>0</v>
      </c>
      <c r="Z153" s="27">
        <v>34385.381052631579</v>
      </c>
      <c r="AA153" s="52">
        <f t="shared" si="25"/>
        <v>34385.381052631579</v>
      </c>
    </row>
    <row r="154" spans="1:27" ht="15" hidden="1" x14ac:dyDescent="0.25">
      <c r="A154">
        <v>2486</v>
      </c>
      <c r="B154" t="s">
        <v>325</v>
      </c>
      <c r="C154" t="s">
        <v>425</v>
      </c>
      <c r="D154" s="406">
        <v>0</v>
      </c>
      <c r="E154" s="406">
        <v>0</v>
      </c>
      <c r="F154" s="406">
        <v>0</v>
      </c>
      <c r="G154" s="406">
        <v>0</v>
      </c>
      <c r="H154" s="406">
        <v>0</v>
      </c>
      <c r="I154" s="407">
        <v>18</v>
      </c>
      <c r="J154" s="407">
        <v>1</v>
      </c>
      <c r="K154" s="407">
        <v>270</v>
      </c>
      <c r="L154" s="407">
        <v>15</v>
      </c>
      <c r="M154"/>
      <c r="N154" s="406">
        <v>5</v>
      </c>
      <c r="O154" s="406">
        <v>75</v>
      </c>
      <c r="P154"/>
      <c r="Q154" s="406">
        <v>5</v>
      </c>
      <c r="R154" s="406">
        <f t="shared" si="21"/>
        <v>10</v>
      </c>
      <c r="S154"/>
      <c r="T154" s="406">
        <v>0</v>
      </c>
      <c r="U154"/>
      <c r="V154"/>
      <c r="X154" s="78">
        <f t="shared" si="22"/>
        <v>0</v>
      </c>
      <c r="Z154" s="27">
        <v>14222.078227146814</v>
      </c>
      <c r="AA154" s="52">
        <f t="shared" si="25"/>
        <v>14222.078227146814</v>
      </c>
    </row>
    <row r="155" spans="1:27" ht="15" hidden="1" x14ac:dyDescent="0.25">
      <c r="A155">
        <v>3002</v>
      </c>
      <c r="B155" t="s">
        <v>326</v>
      </c>
      <c r="C155" t="s">
        <v>425</v>
      </c>
      <c r="D155" s="406">
        <v>0</v>
      </c>
      <c r="E155" s="406">
        <v>0</v>
      </c>
      <c r="F155" s="406">
        <v>0</v>
      </c>
      <c r="G155" s="406">
        <v>0</v>
      </c>
      <c r="H155" s="406">
        <v>0</v>
      </c>
      <c r="I155" s="407">
        <v>13</v>
      </c>
      <c r="J155" s="407">
        <v>0</v>
      </c>
      <c r="K155" s="407">
        <v>195</v>
      </c>
      <c r="L155" s="407">
        <v>0</v>
      </c>
      <c r="M155"/>
      <c r="N155" s="406">
        <v>8</v>
      </c>
      <c r="O155" s="406">
        <v>120</v>
      </c>
      <c r="P155"/>
      <c r="Q155" s="406">
        <v>8</v>
      </c>
      <c r="R155" s="406">
        <f t="shared" si="21"/>
        <v>16</v>
      </c>
      <c r="S155"/>
      <c r="T155" s="406">
        <v>0</v>
      </c>
      <c r="U155"/>
      <c r="V155"/>
      <c r="X155" s="78">
        <f t="shared" si="22"/>
        <v>0</v>
      </c>
      <c r="Z155" s="27">
        <v>16390.863423822713</v>
      </c>
      <c r="AA155" s="52">
        <f t="shared" si="25"/>
        <v>16390.863423822713</v>
      </c>
    </row>
    <row r="156" spans="1:27" ht="15" hidden="1" x14ac:dyDescent="0.25">
      <c r="A156">
        <v>3015</v>
      </c>
      <c r="B156" t="s">
        <v>327</v>
      </c>
      <c r="C156" t="s">
        <v>464</v>
      </c>
      <c r="D156" s="406">
        <v>0</v>
      </c>
      <c r="E156" s="406">
        <v>0</v>
      </c>
      <c r="F156" s="406">
        <v>0</v>
      </c>
      <c r="G156" s="406">
        <v>0</v>
      </c>
      <c r="H156" s="406">
        <v>0</v>
      </c>
      <c r="I156" s="407">
        <v>26</v>
      </c>
      <c r="J156" s="407">
        <v>0</v>
      </c>
      <c r="K156" s="407">
        <v>390</v>
      </c>
      <c r="L156" s="407">
        <v>0</v>
      </c>
      <c r="M156"/>
      <c r="N156" s="406">
        <v>0</v>
      </c>
      <c r="O156" s="406">
        <v>0</v>
      </c>
      <c r="P156"/>
      <c r="Q156" s="406">
        <v>0</v>
      </c>
      <c r="R156" s="406">
        <f t="shared" si="21"/>
        <v>0</v>
      </c>
      <c r="S156"/>
      <c r="T156" s="406">
        <v>0</v>
      </c>
      <c r="U156"/>
      <c r="V156"/>
      <c r="X156" s="78">
        <f t="shared" si="22"/>
        <v>0</v>
      </c>
      <c r="Z156" s="27">
        <v>22334.056952908584</v>
      </c>
      <c r="AA156" s="52">
        <f t="shared" si="25"/>
        <v>22334.056952908584</v>
      </c>
    </row>
    <row r="157" spans="1:27" ht="15" hidden="1" x14ac:dyDescent="0.25">
      <c r="A157">
        <v>3302</v>
      </c>
      <c r="B157" t="s">
        <v>328</v>
      </c>
      <c r="C157" t="e">
        <v>#N/A</v>
      </c>
      <c r="D157" s="406">
        <v>0</v>
      </c>
      <c r="E157" s="406">
        <v>0</v>
      </c>
      <c r="F157" s="406">
        <v>0</v>
      </c>
      <c r="G157" s="406">
        <v>0</v>
      </c>
      <c r="H157" s="406">
        <v>0</v>
      </c>
      <c r="I157" s="407">
        <v>35</v>
      </c>
      <c r="J157" s="407">
        <v>15</v>
      </c>
      <c r="K157" s="407">
        <v>525</v>
      </c>
      <c r="L157" s="407">
        <v>225</v>
      </c>
      <c r="M157"/>
      <c r="N157" s="406">
        <v>8</v>
      </c>
      <c r="O157" s="406">
        <v>120</v>
      </c>
      <c r="P157"/>
      <c r="Q157" s="406">
        <v>8</v>
      </c>
      <c r="R157" s="406">
        <f t="shared" si="21"/>
        <v>16</v>
      </c>
      <c r="S157"/>
      <c r="T157" s="406">
        <v>0</v>
      </c>
      <c r="U157"/>
      <c r="V157"/>
      <c r="X157" s="78">
        <f t="shared" si="22"/>
        <v>0</v>
      </c>
      <c r="Z157" s="27">
        <v>40079.994681440454</v>
      </c>
      <c r="AA157" s="52">
        <f t="shared" si="25"/>
        <v>40079.994681440454</v>
      </c>
    </row>
    <row r="158" spans="1:27" ht="15" hidden="1" x14ac:dyDescent="0.25">
      <c r="A158">
        <v>3306</v>
      </c>
      <c r="B158" t="s">
        <v>329</v>
      </c>
      <c r="C158" t="e">
        <v>#N/A</v>
      </c>
      <c r="D158" s="406">
        <v>0</v>
      </c>
      <c r="E158" s="406">
        <v>0</v>
      </c>
      <c r="F158" s="406">
        <v>0</v>
      </c>
      <c r="G158" s="406">
        <v>0</v>
      </c>
      <c r="H158" s="406">
        <v>0</v>
      </c>
      <c r="I158" s="407">
        <v>36</v>
      </c>
      <c r="J158" s="407">
        <v>0</v>
      </c>
      <c r="K158" s="407">
        <v>540</v>
      </c>
      <c r="L158" s="407">
        <v>0</v>
      </c>
      <c r="M158"/>
      <c r="N158" s="406">
        <v>5</v>
      </c>
      <c r="O158" s="406">
        <v>75</v>
      </c>
      <c r="P158"/>
      <c r="Q158" s="406">
        <v>0</v>
      </c>
      <c r="R158" s="406">
        <f t="shared" si="21"/>
        <v>5</v>
      </c>
      <c r="S158"/>
      <c r="T158" s="406">
        <v>0</v>
      </c>
      <c r="U158"/>
      <c r="V158"/>
      <c r="X158" s="78">
        <f t="shared" si="22"/>
        <v>0</v>
      </c>
      <c r="Z158" s="27">
        <v>34414.484210526323</v>
      </c>
      <c r="AA158" s="52">
        <f t="shared" si="25"/>
        <v>34414.484210526323</v>
      </c>
    </row>
    <row r="159" spans="1:27" ht="15" hidden="1" x14ac:dyDescent="0.25">
      <c r="A159">
        <v>3310</v>
      </c>
      <c r="B159" t="s">
        <v>330</v>
      </c>
      <c r="C159" t="s">
        <v>785</v>
      </c>
      <c r="D159" s="406">
        <v>0</v>
      </c>
      <c r="E159" s="406">
        <v>0</v>
      </c>
      <c r="F159" s="406">
        <v>0</v>
      </c>
      <c r="G159" s="406">
        <v>0</v>
      </c>
      <c r="H159" s="406">
        <v>0</v>
      </c>
      <c r="I159" s="407">
        <v>20</v>
      </c>
      <c r="J159" s="407">
        <v>0</v>
      </c>
      <c r="K159" s="407">
        <v>300</v>
      </c>
      <c r="L159" s="407">
        <v>0</v>
      </c>
      <c r="M159"/>
      <c r="N159" s="406">
        <v>10</v>
      </c>
      <c r="O159" s="406">
        <v>150</v>
      </c>
      <c r="P159"/>
      <c r="Q159" s="406">
        <v>9</v>
      </c>
      <c r="R159" s="406">
        <f t="shared" si="21"/>
        <v>19</v>
      </c>
      <c r="S159"/>
      <c r="T159" s="406">
        <v>0</v>
      </c>
      <c r="U159"/>
      <c r="V159"/>
      <c r="X159" s="78">
        <f t="shared" si="22"/>
        <v>0</v>
      </c>
      <c r="Z159" s="27">
        <v>17283.717673130195</v>
      </c>
      <c r="AA159" s="52">
        <f>Z159-X159</f>
        <v>17283.717673130195</v>
      </c>
    </row>
    <row r="160" spans="1:27" ht="15" hidden="1" x14ac:dyDescent="0.25">
      <c r="A160">
        <v>3311</v>
      </c>
      <c r="B160" t="s">
        <v>331</v>
      </c>
      <c r="C160" t="s">
        <v>464</v>
      </c>
      <c r="D160" s="406">
        <v>0</v>
      </c>
      <c r="E160" s="406">
        <v>0</v>
      </c>
      <c r="F160" s="406">
        <v>0</v>
      </c>
      <c r="G160" s="406">
        <v>0</v>
      </c>
      <c r="H160" s="406">
        <v>0</v>
      </c>
      <c r="I160" s="407">
        <v>40</v>
      </c>
      <c r="J160" s="407">
        <v>2</v>
      </c>
      <c r="K160" s="407">
        <v>597</v>
      </c>
      <c r="L160" s="407">
        <v>30</v>
      </c>
      <c r="M160"/>
      <c r="N160" s="406">
        <v>15</v>
      </c>
      <c r="O160" s="406">
        <v>225</v>
      </c>
      <c r="P160"/>
      <c r="Q160" s="406">
        <v>15</v>
      </c>
      <c r="R160" s="406">
        <f t="shared" si="21"/>
        <v>30</v>
      </c>
      <c r="S160"/>
      <c r="T160" s="406">
        <v>0</v>
      </c>
      <c r="U160"/>
      <c r="V160"/>
      <c r="X160" s="78">
        <f t="shared" si="22"/>
        <v>0</v>
      </c>
      <c r="Z160" s="27">
        <v>26972.229141274242</v>
      </c>
      <c r="AA160" s="52">
        <f t="shared" ref="AA160:AA165" si="26">Z160-X160</f>
        <v>26972.229141274242</v>
      </c>
    </row>
    <row r="161" spans="1:27" ht="15" hidden="1" x14ac:dyDescent="0.25">
      <c r="A161">
        <v>3314</v>
      </c>
      <c r="B161" t="s">
        <v>332</v>
      </c>
      <c r="C161" t="e">
        <v>#N/A</v>
      </c>
      <c r="D161" s="406">
        <v>0</v>
      </c>
      <c r="E161" s="406">
        <v>0</v>
      </c>
      <c r="F161" s="406">
        <v>0</v>
      </c>
      <c r="G161" s="406">
        <v>0</v>
      </c>
      <c r="H161" s="406">
        <v>0</v>
      </c>
      <c r="I161" s="407">
        <v>26</v>
      </c>
      <c r="J161" s="407">
        <v>3</v>
      </c>
      <c r="K161" s="407">
        <v>390</v>
      </c>
      <c r="L161" s="407">
        <v>45</v>
      </c>
      <c r="M161"/>
      <c r="N161" s="406">
        <v>8</v>
      </c>
      <c r="O161" s="406">
        <v>120</v>
      </c>
      <c r="P161"/>
      <c r="Q161" s="406">
        <v>8</v>
      </c>
      <c r="R161" s="406">
        <f t="shared" si="21"/>
        <v>16</v>
      </c>
      <c r="S161"/>
      <c r="T161" s="406">
        <v>0</v>
      </c>
      <c r="U161"/>
      <c r="V161"/>
      <c r="X161" s="78">
        <f t="shared" si="22"/>
        <v>0</v>
      </c>
      <c r="Z161" s="27">
        <v>22757.504709141278</v>
      </c>
      <c r="AA161" s="52">
        <f t="shared" si="26"/>
        <v>22757.504709141278</v>
      </c>
    </row>
    <row r="162" spans="1:27" ht="15" hidden="1" x14ac:dyDescent="0.25">
      <c r="A162">
        <v>3317</v>
      </c>
      <c r="B162" t="s">
        <v>333</v>
      </c>
      <c r="C162" t="s">
        <v>425</v>
      </c>
      <c r="D162" s="406">
        <v>0</v>
      </c>
      <c r="E162" s="406">
        <v>0</v>
      </c>
      <c r="F162" s="406">
        <v>0</v>
      </c>
      <c r="G162" s="406">
        <v>0</v>
      </c>
      <c r="H162" s="406">
        <v>0</v>
      </c>
      <c r="I162" s="407">
        <v>26</v>
      </c>
      <c r="J162" s="407">
        <v>3</v>
      </c>
      <c r="K162" s="407">
        <v>390</v>
      </c>
      <c r="L162" s="407">
        <v>45</v>
      </c>
      <c r="M162"/>
      <c r="N162" s="406">
        <v>10</v>
      </c>
      <c r="O162" s="406">
        <v>150</v>
      </c>
      <c r="P162"/>
      <c r="Q162" s="406">
        <v>10</v>
      </c>
      <c r="R162" s="406">
        <f t="shared" si="21"/>
        <v>20</v>
      </c>
      <c r="S162"/>
      <c r="T162" s="406">
        <v>0</v>
      </c>
      <c r="U162"/>
      <c r="V162"/>
      <c r="X162" s="78">
        <f t="shared" si="22"/>
        <v>0</v>
      </c>
      <c r="Z162" s="27">
        <v>21886.563988919672</v>
      </c>
      <c r="AA162" s="52">
        <f t="shared" si="26"/>
        <v>21886.563988919672</v>
      </c>
    </row>
    <row r="163" spans="1:27" ht="15" hidden="1" x14ac:dyDescent="0.25">
      <c r="A163">
        <v>3319</v>
      </c>
      <c r="B163" t="s">
        <v>334</v>
      </c>
      <c r="C163" t="s">
        <v>425</v>
      </c>
      <c r="D163" s="406">
        <v>0</v>
      </c>
      <c r="E163" s="406">
        <v>0</v>
      </c>
      <c r="F163" s="406">
        <v>0</v>
      </c>
      <c r="G163" s="406">
        <v>0</v>
      </c>
      <c r="H163" s="406">
        <v>0</v>
      </c>
      <c r="I163" s="407">
        <v>34</v>
      </c>
      <c r="J163" s="407">
        <v>8</v>
      </c>
      <c r="K163" s="407">
        <v>510</v>
      </c>
      <c r="L163" s="407">
        <v>120</v>
      </c>
      <c r="M163"/>
      <c r="N163" s="406">
        <v>19</v>
      </c>
      <c r="O163" s="406">
        <v>285</v>
      </c>
      <c r="P163"/>
      <c r="Q163" s="406">
        <v>19</v>
      </c>
      <c r="R163" s="406">
        <f t="shared" si="21"/>
        <v>38</v>
      </c>
      <c r="S163"/>
      <c r="T163" s="406">
        <v>0</v>
      </c>
      <c r="U163"/>
      <c r="V163"/>
      <c r="X163" s="78">
        <f t="shared" si="22"/>
        <v>0</v>
      </c>
      <c r="Z163" s="27">
        <v>36408.289861495854</v>
      </c>
      <c r="AA163" s="52">
        <f t="shared" si="26"/>
        <v>36408.289861495854</v>
      </c>
    </row>
    <row r="164" spans="1:27" ht="15" hidden="1" x14ac:dyDescent="0.25">
      <c r="A164">
        <v>3322</v>
      </c>
      <c r="B164" t="s">
        <v>335</v>
      </c>
      <c r="C164" t="s">
        <v>464</v>
      </c>
      <c r="D164" s="406">
        <v>0</v>
      </c>
      <c r="E164" s="406">
        <v>0</v>
      </c>
      <c r="F164" s="406">
        <v>0</v>
      </c>
      <c r="G164" s="406">
        <v>0</v>
      </c>
      <c r="H164" s="406">
        <v>0</v>
      </c>
      <c r="I164" s="407">
        <v>24</v>
      </c>
      <c r="J164" s="407">
        <v>9</v>
      </c>
      <c r="K164" s="407">
        <v>360</v>
      </c>
      <c r="L164" s="407">
        <v>135</v>
      </c>
      <c r="M164"/>
      <c r="N164" s="406">
        <v>8</v>
      </c>
      <c r="O164" s="406">
        <v>120</v>
      </c>
      <c r="P164"/>
      <c r="Q164" s="406">
        <v>0</v>
      </c>
      <c r="R164" s="406">
        <f t="shared" si="21"/>
        <v>8</v>
      </c>
      <c r="S164"/>
      <c r="T164" s="406">
        <v>0</v>
      </c>
      <c r="U164"/>
      <c r="V164"/>
      <c r="X164" s="78">
        <f t="shared" si="22"/>
        <v>0</v>
      </c>
      <c r="Z164" s="27">
        <v>21839.526648199451</v>
      </c>
      <c r="AA164" s="52">
        <f t="shared" si="26"/>
        <v>21839.526648199451</v>
      </c>
    </row>
    <row r="165" spans="1:27" ht="15" hidden="1" x14ac:dyDescent="0.25">
      <c r="A165">
        <v>3323</v>
      </c>
      <c r="B165" t="s">
        <v>336</v>
      </c>
      <c r="C165" t="s">
        <v>425</v>
      </c>
      <c r="D165" s="406">
        <v>0</v>
      </c>
      <c r="E165" s="406">
        <v>0</v>
      </c>
      <c r="F165" s="406">
        <v>0</v>
      </c>
      <c r="G165" s="406">
        <v>0</v>
      </c>
      <c r="H165" s="406">
        <v>0</v>
      </c>
      <c r="I165" s="407">
        <v>14</v>
      </c>
      <c r="J165" s="407">
        <v>0</v>
      </c>
      <c r="K165" s="407">
        <v>210</v>
      </c>
      <c r="L165" s="407">
        <v>0</v>
      </c>
      <c r="M165"/>
      <c r="N165" s="406">
        <v>7</v>
      </c>
      <c r="O165" s="406">
        <v>105</v>
      </c>
      <c r="P165"/>
      <c r="Q165" s="406">
        <v>0</v>
      </c>
      <c r="R165" s="406">
        <f t="shared" si="21"/>
        <v>7</v>
      </c>
      <c r="S165"/>
      <c r="T165" s="406">
        <v>0</v>
      </c>
      <c r="U165"/>
      <c r="V165"/>
      <c r="X165" s="78">
        <f t="shared" si="22"/>
        <v>0</v>
      </c>
      <c r="Z165" s="27">
        <v>13575.250969529088</v>
      </c>
      <c r="AA165" s="52">
        <f t="shared" si="26"/>
        <v>13575.250969529088</v>
      </c>
    </row>
    <row r="166" spans="1:27" ht="15" hidden="1" x14ac:dyDescent="0.25">
      <c r="A166">
        <v>3325</v>
      </c>
      <c r="B166" t="s">
        <v>337</v>
      </c>
      <c r="C166" t="e">
        <v>#N/A</v>
      </c>
      <c r="D166" s="406">
        <v>0</v>
      </c>
      <c r="E166" s="406">
        <v>0</v>
      </c>
      <c r="F166" s="406">
        <v>0</v>
      </c>
      <c r="G166" s="406">
        <v>0</v>
      </c>
      <c r="H166" s="406">
        <v>0</v>
      </c>
      <c r="I166" s="407">
        <v>20</v>
      </c>
      <c r="J166" s="407">
        <v>0</v>
      </c>
      <c r="K166" s="407">
        <v>300</v>
      </c>
      <c r="L166" s="407">
        <v>0</v>
      </c>
      <c r="M166"/>
      <c r="N166" s="406">
        <v>5</v>
      </c>
      <c r="O166" s="406">
        <v>75</v>
      </c>
      <c r="P166"/>
      <c r="Q166" s="406">
        <v>5</v>
      </c>
      <c r="R166" s="406">
        <f t="shared" si="21"/>
        <v>10</v>
      </c>
      <c r="S166"/>
      <c r="T166" s="406">
        <v>0</v>
      </c>
      <c r="U166"/>
      <c r="V166"/>
      <c r="X166" s="78">
        <f t="shared" si="22"/>
        <v>0</v>
      </c>
      <c r="Z166" s="27">
        <v>18083.160997229916</v>
      </c>
      <c r="AA166" s="52">
        <f>Z166-X166</f>
        <v>18083.160997229916</v>
      </c>
    </row>
    <row r="167" spans="1:27" ht="15" hidden="1" x14ac:dyDescent="0.25">
      <c r="A167">
        <v>3328</v>
      </c>
      <c r="B167" t="s">
        <v>338</v>
      </c>
      <c r="C167" t="s">
        <v>425</v>
      </c>
      <c r="D167" s="406">
        <v>0</v>
      </c>
      <c r="E167" s="406">
        <v>0</v>
      </c>
      <c r="F167" s="406">
        <v>0</v>
      </c>
      <c r="G167" s="406">
        <v>0</v>
      </c>
      <c r="H167" s="406">
        <v>0</v>
      </c>
      <c r="I167" s="407">
        <v>12</v>
      </c>
      <c r="J167" s="407">
        <v>0</v>
      </c>
      <c r="K167" s="407">
        <v>180</v>
      </c>
      <c r="L167" s="407">
        <v>0</v>
      </c>
      <c r="M167"/>
      <c r="N167" s="406">
        <v>3</v>
      </c>
      <c r="O167" s="406">
        <v>45</v>
      </c>
      <c r="P167"/>
      <c r="Q167" s="406">
        <v>0</v>
      </c>
      <c r="R167" s="406">
        <f t="shared" si="21"/>
        <v>3</v>
      </c>
      <c r="S167"/>
      <c r="T167" s="406">
        <v>0</v>
      </c>
      <c r="U167"/>
      <c r="V167"/>
      <c r="X167" s="78">
        <f t="shared" si="22"/>
        <v>0</v>
      </c>
      <c r="Z167" s="27">
        <v>15465.93506925208</v>
      </c>
      <c r="AA167" s="52">
        <f t="shared" ref="AA167:AA168" si="27">Z167-X167</f>
        <v>15465.93506925208</v>
      </c>
    </row>
    <row r="168" spans="1:27" ht="15" hidden="1" x14ac:dyDescent="0.25">
      <c r="A168">
        <v>3329</v>
      </c>
      <c r="B168" t="s">
        <v>339</v>
      </c>
      <c r="C168" t="s">
        <v>785</v>
      </c>
      <c r="D168" s="406">
        <v>0</v>
      </c>
      <c r="E168" s="406">
        <v>0</v>
      </c>
      <c r="F168" s="406">
        <v>0</v>
      </c>
      <c r="G168" s="406">
        <v>0</v>
      </c>
      <c r="H168" s="406">
        <v>0</v>
      </c>
      <c r="I168" s="407">
        <v>26</v>
      </c>
      <c r="J168" s="407">
        <v>1</v>
      </c>
      <c r="K168" s="407">
        <v>390</v>
      </c>
      <c r="L168" s="407">
        <v>15</v>
      </c>
      <c r="M168"/>
      <c r="N168" s="406">
        <v>2</v>
      </c>
      <c r="O168" s="406">
        <v>30</v>
      </c>
      <c r="P168"/>
      <c r="Q168" s="406">
        <v>2</v>
      </c>
      <c r="R168" s="406">
        <f t="shared" si="21"/>
        <v>4</v>
      </c>
      <c r="S168"/>
      <c r="T168" s="406">
        <v>0</v>
      </c>
      <c r="U168"/>
      <c r="V168"/>
      <c r="X168" s="78">
        <f t="shared" si="22"/>
        <v>0</v>
      </c>
      <c r="Z168" s="27">
        <v>26223.269584487531</v>
      </c>
      <c r="AA168" s="52">
        <f t="shared" si="27"/>
        <v>26223.269584487531</v>
      </c>
    </row>
    <row r="169" spans="1:27" ht="15" hidden="1" x14ac:dyDescent="0.25">
      <c r="A169">
        <v>3330</v>
      </c>
      <c r="B169" t="s">
        <v>340</v>
      </c>
      <c r="C169" t="s">
        <v>464</v>
      </c>
      <c r="D169" s="406">
        <v>0</v>
      </c>
      <c r="E169" s="406">
        <v>0</v>
      </c>
      <c r="F169" s="406">
        <v>0</v>
      </c>
      <c r="G169" s="406">
        <v>0</v>
      </c>
      <c r="H169" s="406">
        <v>0</v>
      </c>
      <c r="I169" s="407">
        <v>34</v>
      </c>
      <c r="J169" s="407">
        <v>10</v>
      </c>
      <c r="K169" s="407">
        <v>510</v>
      </c>
      <c r="L169" s="407">
        <v>150</v>
      </c>
      <c r="M169"/>
      <c r="N169" s="406">
        <v>0</v>
      </c>
      <c r="O169" s="406">
        <v>0</v>
      </c>
      <c r="P169"/>
      <c r="Q169" s="406">
        <v>0</v>
      </c>
      <c r="R169" s="406">
        <f t="shared" si="21"/>
        <v>0</v>
      </c>
      <c r="S169"/>
      <c r="T169" s="406">
        <v>0</v>
      </c>
      <c r="U169"/>
      <c r="V169"/>
      <c r="X169" s="78">
        <f t="shared" si="22"/>
        <v>0</v>
      </c>
      <c r="Z169" s="27">
        <v>33689.745373961217</v>
      </c>
      <c r="AA169" s="52">
        <f>Z169-X169</f>
        <v>33689.745373961217</v>
      </c>
    </row>
    <row r="170" spans="1:27" ht="15" hidden="1" x14ac:dyDescent="0.25">
      <c r="A170">
        <v>3331</v>
      </c>
      <c r="B170" t="s">
        <v>341</v>
      </c>
      <c r="C170" t="s">
        <v>425</v>
      </c>
      <c r="D170" s="406">
        <v>0</v>
      </c>
      <c r="E170" s="406">
        <v>0</v>
      </c>
      <c r="F170" s="406">
        <v>0</v>
      </c>
      <c r="G170" s="406">
        <v>0</v>
      </c>
      <c r="H170" s="406">
        <v>0</v>
      </c>
      <c r="I170" s="407">
        <v>38</v>
      </c>
      <c r="J170" s="407">
        <v>5</v>
      </c>
      <c r="K170" s="407">
        <v>570</v>
      </c>
      <c r="L170" s="407">
        <v>75</v>
      </c>
      <c r="M170"/>
      <c r="N170" s="406">
        <v>7</v>
      </c>
      <c r="O170" s="406">
        <v>105</v>
      </c>
      <c r="P170"/>
      <c r="Q170" s="406">
        <v>7</v>
      </c>
      <c r="R170" s="406">
        <f t="shared" si="21"/>
        <v>14</v>
      </c>
      <c r="S170"/>
      <c r="T170" s="406">
        <v>0</v>
      </c>
      <c r="U170"/>
      <c r="V170"/>
      <c r="X170" s="78">
        <f t="shared" si="22"/>
        <v>0</v>
      </c>
      <c r="Z170" s="27">
        <v>29958.254626038783</v>
      </c>
      <c r="AA170" s="52">
        <f t="shared" ref="AA170:AA173" si="28">Z170-X170</f>
        <v>29958.254626038783</v>
      </c>
    </row>
    <row r="171" spans="1:27" ht="15" hidden="1" x14ac:dyDescent="0.25">
      <c r="A171">
        <v>3346</v>
      </c>
      <c r="B171" t="s">
        <v>342</v>
      </c>
      <c r="C171" t="s">
        <v>785</v>
      </c>
      <c r="D171" s="406">
        <v>0</v>
      </c>
      <c r="E171" s="406">
        <v>0</v>
      </c>
      <c r="F171" s="406">
        <v>0</v>
      </c>
      <c r="G171" s="406">
        <v>0</v>
      </c>
      <c r="H171" s="406">
        <v>0</v>
      </c>
      <c r="I171" s="407">
        <v>24</v>
      </c>
      <c r="J171" s="407">
        <v>5</v>
      </c>
      <c r="K171" s="407">
        <v>360</v>
      </c>
      <c r="L171" s="407">
        <v>75</v>
      </c>
      <c r="M171"/>
      <c r="N171" s="406">
        <v>8</v>
      </c>
      <c r="O171" s="406">
        <v>120</v>
      </c>
      <c r="P171"/>
      <c r="Q171" s="406">
        <v>4</v>
      </c>
      <c r="R171" s="406">
        <f t="shared" si="21"/>
        <v>12</v>
      </c>
      <c r="S171"/>
      <c r="T171" s="406">
        <v>0</v>
      </c>
      <c r="U171"/>
      <c r="V171"/>
      <c r="X171" s="78">
        <f t="shared" si="22"/>
        <v>0</v>
      </c>
      <c r="Z171" s="27">
        <v>21869.172299168975</v>
      </c>
      <c r="AA171" s="52">
        <f t="shared" si="28"/>
        <v>21869.172299168975</v>
      </c>
    </row>
    <row r="172" spans="1:27" ht="15" hidden="1" x14ac:dyDescent="0.25">
      <c r="A172">
        <v>3351</v>
      </c>
      <c r="B172" t="s">
        <v>343</v>
      </c>
      <c r="C172" t="s">
        <v>425</v>
      </c>
      <c r="D172" s="406">
        <v>0</v>
      </c>
      <c r="E172" s="406">
        <v>0</v>
      </c>
      <c r="F172" s="406">
        <v>0</v>
      </c>
      <c r="G172" s="406">
        <v>0</v>
      </c>
      <c r="H172" s="406">
        <v>0</v>
      </c>
      <c r="I172" s="407">
        <v>21</v>
      </c>
      <c r="J172" s="407">
        <v>2</v>
      </c>
      <c r="K172" s="407">
        <v>315</v>
      </c>
      <c r="L172" s="407">
        <v>20</v>
      </c>
      <c r="M172"/>
      <c r="N172" s="406">
        <v>14</v>
      </c>
      <c r="O172" s="406">
        <v>210</v>
      </c>
      <c r="P172"/>
      <c r="Q172" s="406">
        <v>12</v>
      </c>
      <c r="R172" s="406">
        <f t="shared" si="21"/>
        <v>26</v>
      </c>
      <c r="S172"/>
      <c r="T172" s="406">
        <v>0</v>
      </c>
      <c r="U172"/>
      <c r="V172"/>
      <c r="X172" s="78">
        <f t="shared" si="22"/>
        <v>0</v>
      </c>
      <c r="Z172" s="27">
        <v>21074.882659279785</v>
      </c>
      <c r="AA172" s="52">
        <f t="shared" si="28"/>
        <v>21074.882659279785</v>
      </c>
    </row>
    <row r="173" spans="1:27" ht="15" hidden="1" x14ac:dyDescent="0.25">
      <c r="A173">
        <v>3352</v>
      </c>
      <c r="B173" t="s">
        <v>344</v>
      </c>
      <c r="C173" t="s">
        <v>785</v>
      </c>
      <c r="D173" s="406">
        <v>0</v>
      </c>
      <c r="E173" s="406">
        <v>0</v>
      </c>
      <c r="F173" s="406">
        <v>0</v>
      </c>
      <c r="G173" s="406">
        <v>0</v>
      </c>
      <c r="H173" s="406">
        <v>0</v>
      </c>
      <c r="I173" s="407">
        <v>8</v>
      </c>
      <c r="J173" s="407">
        <v>0</v>
      </c>
      <c r="K173" s="407">
        <v>120</v>
      </c>
      <c r="L173" s="407">
        <v>0</v>
      </c>
      <c r="M173"/>
      <c r="N173" s="406">
        <v>0</v>
      </c>
      <c r="O173" s="406">
        <v>0</v>
      </c>
      <c r="P173"/>
      <c r="Q173" s="406">
        <v>0</v>
      </c>
      <c r="R173" s="406">
        <f t="shared" si="21"/>
        <v>0</v>
      </c>
      <c r="S173"/>
      <c r="T173" s="406">
        <v>0</v>
      </c>
      <c r="U173"/>
      <c r="V173"/>
      <c r="X173" s="78">
        <f t="shared" si="22"/>
        <v>0</v>
      </c>
      <c r="Z173" s="27">
        <v>14721.746260387812</v>
      </c>
      <c r="AA173" s="52">
        <f t="shared" si="28"/>
        <v>14721.746260387812</v>
      </c>
    </row>
    <row r="174" spans="1:27" s="84" customFormat="1" ht="15" hidden="1" x14ac:dyDescent="0.25">
      <c r="A174">
        <v>3359</v>
      </c>
      <c r="B174" t="s">
        <v>345</v>
      </c>
      <c r="C174" t="s">
        <v>464</v>
      </c>
      <c r="D174" s="406">
        <v>0</v>
      </c>
      <c r="E174" s="406">
        <v>0</v>
      </c>
      <c r="F174" s="406">
        <v>0</v>
      </c>
      <c r="G174" s="406">
        <v>0</v>
      </c>
      <c r="H174" s="406">
        <v>0</v>
      </c>
      <c r="I174" s="407">
        <v>16</v>
      </c>
      <c r="J174" s="407">
        <v>0</v>
      </c>
      <c r="K174" s="407">
        <v>240</v>
      </c>
      <c r="L174" s="407">
        <v>0</v>
      </c>
      <c r="M174"/>
      <c r="N174" s="406">
        <v>0</v>
      </c>
      <c r="O174" s="406">
        <v>0</v>
      </c>
      <c r="P174"/>
      <c r="Q174" s="406">
        <v>0</v>
      </c>
      <c r="R174" s="406">
        <f t="shared" si="21"/>
        <v>0</v>
      </c>
      <c r="S174"/>
      <c r="T174" s="406">
        <v>0</v>
      </c>
      <c r="U174"/>
      <c r="V174"/>
      <c r="X174" s="78">
        <f t="shared" si="22"/>
        <v>0</v>
      </c>
      <c r="Z174" s="27">
        <v>7978.8126315789486</v>
      </c>
      <c r="AA174" s="52">
        <f>Z174-X174</f>
        <v>7978.8126315789486</v>
      </c>
    </row>
    <row r="175" spans="1:27" ht="15" hidden="1" x14ac:dyDescent="0.25">
      <c r="A175">
        <v>3361</v>
      </c>
      <c r="B175" t="s">
        <v>346</v>
      </c>
      <c r="C175" t="e">
        <v>#N/A</v>
      </c>
      <c r="D175" s="406">
        <v>0</v>
      </c>
      <c r="E175" s="406">
        <v>0</v>
      </c>
      <c r="F175" s="406">
        <v>0</v>
      </c>
      <c r="G175" s="406">
        <v>0</v>
      </c>
      <c r="H175" s="406">
        <v>0</v>
      </c>
      <c r="I175" s="407">
        <v>20</v>
      </c>
      <c r="J175" s="407">
        <v>6</v>
      </c>
      <c r="K175" s="407">
        <v>300</v>
      </c>
      <c r="L175" s="407">
        <v>90</v>
      </c>
      <c r="M175"/>
      <c r="N175" s="406">
        <v>10</v>
      </c>
      <c r="O175" s="406">
        <v>150</v>
      </c>
      <c r="P175"/>
      <c r="Q175" s="406">
        <v>10</v>
      </c>
      <c r="R175" s="406">
        <f t="shared" si="21"/>
        <v>20</v>
      </c>
      <c r="S175"/>
      <c r="T175" s="406">
        <v>0</v>
      </c>
      <c r="U175"/>
      <c r="V175"/>
      <c r="X175" s="78">
        <f t="shared" si="22"/>
        <v>0</v>
      </c>
      <c r="Z175" s="27">
        <v>22997.127091412749</v>
      </c>
      <c r="AA175" s="52">
        <f t="shared" ref="AA175:AA176" si="29">Z175-X175</f>
        <v>22997.127091412749</v>
      </c>
    </row>
    <row r="176" spans="1:27" ht="15" hidden="1" x14ac:dyDescent="0.25">
      <c r="A176">
        <v>3363</v>
      </c>
      <c r="B176" t="s">
        <v>347</v>
      </c>
      <c r="C176" t="s">
        <v>425</v>
      </c>
      <c r="D176" s="406">
        <v>0</v>
      </c>
      <c r="E176" s="406">
        <v>0</v>
      </c>
      <c r="F176" s="406">
        <v>0</v>
      </c>
      <c r="G176" s="406">
        <v>0</v>
      </c>
      <c r="H176" s="406">
        <v>0</v>
      </c>
      <c r="I176" s="407">
        <v>24</v>
      </c>
      <c r="J176" s="407">
        <v>0</v>
      </c>
      <c r="K176" s="407">
        <v>360</v>
      </c>
      <c r="L176" s="407">
        <v>0</v>
      </c>
      <c r="M176"/>
      <c r="N176" s="406">
        <v>5</v>
      </c>
      <c r="O176" s="406">
        <v>75</v>
      </c>
      <c r="P176"/>
      <c r="Q176" s="406">
        <v>5</v>
      </c>
      <c r="R176" s="406">
        <f t="shared" si="21"/>
        <v>10</v>
      </c>
      <c r="S176"/>
      <c r="T176" s="406">
        <v>0</v>
      </c>
      <c r="U176"/>
      <c r="V176"/>
      <c r="X176" s="78">
        <f t="shared" si="22"/>
        <v>0</v>
      </c>
      <c r="Z176" s="27">
        <v>16460.54825484765</v>
      </c>
      <c r="AA176" s="52">
        <f t="shared" si="29"/>
        <v>16460.54825484765</v>
      </c>
    </row>
    <row r="177" spans="1:27" ht="15" hidden="1" x14ac:dyDescent="0.25">
      <c r="A177">
        <v>3366</v>
      </c>
      <c r="B177" t="s">
        <v>348</v>
      </c>
      <c r="C177" t="s">
        <v>464</v>
      </c>
      <c r="D177" s="406">
        <v>0</v>
      </c>
      <c r="E177" s="406">
        <v>0</v>
      </c>
      <c r="F177" s="406">
        <v>0</v>
      </c>
      <c r="G177" s="406">
        <v>0</v>
      </c>
      <c r="H177" s="406">
        <v>0</v>
      </c>
      <c r="I177" s="407">
        <v>10</v>
      </c>
      <c r="J177" s="407">
        <v>0</v>
      </c>
      <c r="K177" s="407">
        <v>150</v>
      </c>
      <c r="L177" s="407">
        <v>0</v>
      </c>
      <c r="M177"/>
      <c r="N177" s="406">
        <v>6</v>
      </c>
      <c r="O177" s="406">
        <v>90</v>
      </c>
      <c r="P177"/>
      <c r="Q177" s="406">
        <v>6</v>
      </c>
      <c r="R177" s="406">
        <f t="shared" si="21"/>
        <v>12</v>
      </c>
      <c r="S177"/>
      <c r="T177" s="406">
        <v>0</v>
      </c>
      <c r="U177"/>
      <c r="V177"/>
      <c r="X177" s="78">
        <f t="shared" si="22"/>
        <v>0</v>
      </c>
      <c r="Z177" s="27">
        <v>6970.3020498614951</v>
      </c>
      <c r="AA177" s="52">
        <f>Z177-X177</f>
        <v>6970.3020498614951</v>
      </c>
    </row>
    <row r="178" spans="1:27" ht="15" hidden="1" x14ac:dyDescent="0.25">
      <c r="A178">
        <v>3367</v>
      </c>
      <c r="B178" t="s">
        <v>349</v>
      </c>
      <c r="C178" t="s">
        <v>425</v>
      </c>
      <c r="D178" s="406">
        <v>0</v>
      </c>
      <c r="E178" s="406">
        <v>0</v>
      </c>
      <c r="F178" s="406">
        <v>0</v>
      </c>
      <c r="G178" s="406">
        <v>0</v>
      </c>
      <c r="H178" s="406">
        <v>0</v>
      </c>
      <c r="I178" s="407">
        <v>26</v>
      </c>
      <c r="J178" s="407">
        <v>9</v>
      </c>
      <c r="K178" s="407">
        <v>390</v>
      </c>
      <c r="L178" s="407">
        <v>135</v>
      </c>
      <c r="M178"/>
      <c r="N178" s="406">
        <v>7</v>
      </c>
      <c r="O178" s="406">
        <v>105</v>
      </c>
      <c r="P178"/>
      <c r="Q178" s="406">
        <v>7</v>
      </c>
      <c r="R178" s="406">
        <f t="shared" si="21"/>
        <v>14</v>
      </c>
      <c r="S178"/>
      <c r="T178" s="406">
        <v>0</v>
      </c>
      <c r="U178"/>
      <c r="V178"/>
      <c r="X178" s="78">
        <f t="shared" si="22"/>
        <v>0</v>
      </c>
      <c r="Z178" s="27">
        <v>30021.120000000003</v>
      </c>
      <c r="AA178" s="52">
        <f t="shared" ref="AA178:AA183" si="30">Z178-X178</f>
        <v>30021.120000000003</v>
      </c>
    </row>
    <row r="179" spans="1:27" ht="15" hidden="1" x14ac:dyDescent="0.25">
      <c r="A179">
        <v>3372</v>
      </c>
      <c r="B179" t="s">
        <v>350</v>
      </c>
      <c r="C179" t="s">
        <v>425</v>
      </c>
      <c r="D179" s="406">
        <v>0</v>
      </c>
      <c r="E179" s="406">
        <v>0</v>
      </c>
      <c r="F179" s="406">
        <v>0</v>
      </c>
      <c r="G179" s="406">
        <v>0</v>
      </c>
      <c r="H179" s="406">
        <v>0</v>
      </c>
      <c r="I179" s="407">
        <v>53</v>
      </c>
      <c r="J179" s="407">
        <v>6</v>
      </c>
      <c r="K179" s="407">
        <v>795</v>
      </c>
      <c r="L179" s="407">
        <v>90</v>
      </c>
      <c r="M179"/>
      <c r="N179" s="406">
        <v>17</v>
      </c>
      <c r="O179" s="406">
        <v>255</v>
      </c>
      <c r="P179"/>
      <c r="Q179" s="406">
        <v>16</v>
      </c>
      <c r="R179" s="406">
        <f t="shared" si="21"/>
        <v>33</v>
      </c>
      <c r="S179"/>
      <c r="T179" s="406">
        <v>0</v>
      </c>
      <c r="U179"/>
      <c r="V179"/>
      <c r="X179" s="78">
        <f t="shared" si="22"/>
        <v>0</v>
      </c>
      <c r="Z179" s="27">
        <v>48016.221606648207</v>
      </c>
      <c r="AA179" s="52">
        <f t="shared" si="30"/>
        <v>48016.221606648207</v>
      </c>
    </row>
    <row r="180" spans="1:27" ht="15" hidden="1" x14ac:dyDescent="0.25">
      <c r="A180">
        <v>3377</v>
      </c>
      <c r="B180" t="s">
        <v>351</v>
      </c>
      <c r="C180" t="s">
        <v>425</v>
      </c>
      <c r="D180" s="406">
        <v>0</v>
      </c>
      <c r="E180" s="406">
        <v>0</v>
      </c>
      <c r="F180" s="406">
        <v>0</v>
      </c>
      <c r="G180" s="406">
        <v>0</v>
      </c>
      <c r="H180" s="406">
        <v>0</v>
      </c>
      <c r="I180" s="407">
        <v>18</v>
      </c>
      <c r="J180" s="407">
        <v>0</v>
      </c>
      <c r="K180" s="407">
        <v>270</v>
      </c>
      <c r="L180" s="407">
        <v>0</v>
      </c>
      <c r="M180"/>
      <c r="N180" s="406">
        <v>13</v>
      </c>
      <c r="O180" s="406">
        <v>195</v>
      </c>
      <c r="P180"/>
      <c r="Q180" s="406">
        <v>0</v>
      </c>
      <c r="R180" s="406">
        <f t="shared" si="21"/>
        <v>13</v>
      </c>
      <c r="S180"/>
      <c r="T180" s="406">
        <v>0</v>
      </c>
      <c r="U180"/>
      <c r="V180"/>
      <c r="X180" s="78">
        <f t="shared" si="22"/>
        <v>0</v>
      </c>
      <c r="Z180" s="27">
        <v>17170.863157894739</v>
      </c>
      <c r="AA180" s="52">
        <f t="shared" si="30"/>
        <v>17170.863157894739</v>
      </c>
    </row>
    <row r="181" spans="1:27" ht="15" hidden="1" x14ac:dyDescent="0.25">
      <c r="A181">
        <v>3386</v>
      </c>
      <c r="B181" t="s">
        <v>352</v>
      </c>
      <c r="C181" t="e">
        <v>#N/A</v>
      </c>
      <c r="D181" s="406">
        <v>0</v>
      </c>
      <c r="E181" s="406">
        <v>0</v>
      </c>
      <c r="F181" s="406">
        <v>0</v>
      </c>
      <c r="G181" s="406">
        <v>0</v>
      </c>
      <c r="H181" s="406">
        <v>0</v>
      </c>
      <c r="I181" s="407">
        <v>27</v>
      </c>
      <c r="J181" s="407">
        <v>5</v>
      </c>
      <c r="K181" s="407">
        <v>405</v>
      </c>
      <c r="L181" s="407">
        <v>75</v>
      </c>
      <c r="M181"/>
      <c r="N181" s="406">
        <v>12</v>
      </c>
      <c r="O181" s="406">
        <v>180</v>
      </c>
      <c r="P181"/>
      <c r="Q181" s="406">
        <v>9</v>
      </c>
      <c r="R181" s="406">
        <f t="shared" si="21"/>
        <v>21</v>
      </c>
      <c r="S181"/>
      <c r="T181" s="406">
        <v>0</v>
      </c>
      <c r="U181"/>
      <c r="V181"/>
      <c r="X181" s="78">
        <f t="shared" si="22"/>
        <v>0</v>
      </c>
      <c r="Z181" s="27">
        <v>28675.753130193913</v>
      </c>
      <c r="AA181" s="52">
        <f t="shared" si="30"/>
        <v>28675.753130193913</v>
      </c>
    </row>
    <row r="182" spans="1:27" ht="15" hidden="1" x14ac:dyDescent="0.25">
      <c r="A182">
        <v>3406</v>
      </c>
      <c r="B182" t="s">
        <v>353</v>
      </c>
      <c r="C182" t="s">
        <v>785</v>
      </c>
      <c r="D182" s="406">
        <v>0</v>
      </c>
      <c r="E182" s="406">
        <v>0</v>
      </c>
      <c r="F182" s="406">
        <v>0</v>
      </c>
      <c r="G182" s="406">
        <v>0</v>
      </c>
      <c r="H182" s="406">
        <v>0</v>
      </c>
      <c r="I182" s="407">
        <v>20</v>
      </c>
      <c r="J182" s="407">
        <v>0</v>
      </c>
      <c r="K182" s="407">
        <v>300</v>
      </c>
      <c r="L182" s="407">
        <v>0</v>
      </c>
      <c r="M182"/>
      <c r="N182" s="406">
        <v>10</v>
      </c>
      <c r="O182" s="406">
        <v>150</v>
      </c>
      <c r="P182"/>
      <c r="Q182" s="406">
        <v>10</v>
      </c>
      <c r="R182" s="406">
        <f t="shared" si="21"/>
        <v>20</v>
      </c>
      <c r="S182"/>
      <c r="T182" s="406">
        <v>0</v>
      </c>
      <c r="U182"/>
      <c r="V182"/>
      <c r="X182" s="78">
        <f t="shared" si="22"/>
        <v>0</v>
      </c>
      <c r="Z182" s="27">
        <v>18386.797562326869</v>
      </c>
      <c r="AA182" s="52">
        <f t="shared" si="30"/>
        <v>18386.797562326869</v>
      </c>
    </row>
    <row r="183" spans="1:27" ht="15" hidden="1" x14ac:dyDescent="0.25">
      <c r="A183">
        <v>3411</v>
      </c>
      <c r="B183" t="s">
        <v>354</v>
      </c>
      <c r="C183" t="s">
        <v>425</v>
      </c>
      <c r="D183" s="406">
        <v>0</v>
      </c>
      <c r="E183" s="406">
        <v>0</v>
      </c>
      <c r="F183" s="406">
        <v>0</v>
      </c>
      <c r="G183" s="406">
        <v>0</v>
      </c>
      <c r="H183" s="406">
        <v>0</v>
      </c>
      <c r="I183" s="407">
        <v>40</v>
      </c>
      <c r="J183" s="407">
        <v>9</v>
      </c>
      <c r="K183" s="407">
        <v>600</v>
      </c>
      <c r="L183" s="407">
        <v>135</v>
      </c>
      <c r="M183"/>
      <c r="N183" s="406">
        <v>31</v>
      </c>
      <c r="O183" s="406">
        <v>465</v>
      </c>
      <c r="P183"/>
      <c r="Q183" s="406">
        <v>31</v>
      </c>
      <c r="R183" s="406">
        <f t="shared" si="21"/>
        <v>62</v>
      </c>
      <c r="S183"/>
      <c r="T183" s="406">
        <v>0</v>
      </c>
      <c r="U183"/>
      <c r="V183"/>
      <c r="X183" s="78">
        <f t="shared" si="22"/>
        <v>0</v>
      </c>
      <c r="Z183" s="27">
        <v>32500.584598337959</v>
      </c>
      <c r="AA183" s="52">
        <f t="shared" si="30"/>
        <v>32500.584598337959</v>
      </c>
    </row>
    <row r="184" spans="1:27" ht="15" hidden="1" x14ac:dyDescent="0.25">
      <c r="A184">
        <v>3412</v>
      </c>
      <c r="B184" t="s">
        <v>355</v>
      </c>
      <c r="C184" t="s">
        <v>464</v>
      </c>
      <c r="D184" s="406">
        <v>0</v>
      </c>
      <c r="E184" s="406">
        <v>0</v>
      </c>
      <c r="F184" s="406">
        <v>0</v>
      </c>
      <c r="G184" s="406">
        <v>0</v>
      </c>
      <c r="H184" s="406">
        <v>0</v>
      </c>
      <c r="I184" s="407">
        <v>63</v>
      </c>
      <c r="J184" s="407">
        <v>11</v>
      </c>
      <c r="K184" s="407">
        <v>945</v>
      </c>
      <c r="L184" s="407">
        <v>165</v>
      </c>
      <c r="M184"/>
      <c r="N184" s="406">
        <v>24</v>
      </c>
      <c r="O184" s="406">
        <v>360</v>
      </c>
      <c r="P184"/>
      <c r="Q184" s="406">
        <v>24</v>
      </c>
      <c r="R184" s="406">
        <f t="shared" si="21"/>
        <v>48</v>
      </c>
      <c r="S184"/>
      <c r="T184" s="406">
        <v>0</v>
      </c>
      <c r="U184"/>
      <c r="V184"/>
      <c r="X184" s="78">
        <f t="shared" si="22"/>
        <v>0</v>
      </c>
      <c r="Z184" s="27">
        <v>49321.300387811643</v>
      </c>
      <c r="AA184" s="52">
        <f>Z184-X184</f>
        <v>49321.300387811643</v>
      </c>
    </row>
    <row r="185" spans="1:27" ht="15" hidden="1" x14ac:dyDescent="0.25">
      <c r="A185">
        <v>3428</v>
      </c>
      <c r="B185" t="s">
        <v>356</v>
      </c>
      <c r="C185" t="e">
        <v>#N/A</v>
      </c>
      <c r="D185" s="406">
        <v>0</v>
      </c>
      <c r="E185" s="406">
        <v>0</v>
      </c>
      <c r="F185" s="406">
        <v>0</v>
      </c>
      <c r="G185" s="406">
        <v>0</v>
      </c>
      <c r="H185" s="406">
        <v>0</v>
      </c>
      <c r="I185" s="407">
        <v>25</v>
      </c>
      <c r="J185" s="407">
        <v>16</v>
      </c>
      <c r="K185" s="407">
        <v>375</v>
      </c>
      <c r="L185" s="407">
        <v>240</v>
      </c>
      <c r="M185"/>
      <c r="N185" s="406">
        <v>1</v>
      </c>
      <c r="O185" s="406">
        <v>15</v>
      </c>
      <c r="P185"/>
      <c r="Q185" s="406">
        <v>1</v>
      </c>
      <c r="R185" s="406">
        <f t="shared" si="21"/>
        <v>2</v>
      </c>
      <c r="S185"/>
      <c r="T185" s="406">
        <v>0</v>
      </c>
      <c r="U185"/>
      <c r="V185"/>
      <c r="X185" s="78">
        <f t="shared" si="22"/>
        <v>0</v>
      </c>
      <c r="Z185" s="27">
        <v>33516.482659279784</v>
      </c>
      <c r="AA185" s="52">
        <f t="shared" ref="AA185:AA192" si="31">Z185-X185</f>
        <v>33516.482659279784</v>
      </c>
    </row>
    <row r="186" spans="1:27" ht="15" hidden="1" x14ac:dyDescent="0.25">
      <c r="A186">
        <v>3431</v>
      </c>
      <c r="B186" t="s">
        <v>357</v>
      </c>
      <c r="C186" t="s">
        <v>785</v>
      </c>
      <c r="D186" s="406">
        <v>0</v>
      </c>
      <c r="E186" s="406">
        <v>0</v>
      </c>
      <c r="F186" s="406">
        <v>0</v>
      </c>
      <c r="G186" s="406">
        <v>0</v>
      </c>
      <c r="H186" s="406">
        <v>0</v>
      </c>
      <c r="I186" s="407">
        <v>43</v>
      </c>
      <c r="J186" s="407">
        <v>26</v>
      </c>
      <c r="K186" s="407">
        <v>645</v>
      </c>
      <c r="L186" s="407">
        <v>390</v>
      </c>
      <c r="M186"/>
      <c r="N186" s="406">
        <v>1</v>
      </c>
      <c r="O186" s="406">
        <v>15</v>
      </c>
      <c r="P186"/>
      <c r="Q186" s="406">
        <v>1</v>
      </c>
      <c r="R186" s="406">
        <f t="shared" si="21"/>
        <v>2</v>
      </c>
      <c r="S186"/>
      <c r="T186" s="406">
        <v>0</v>
      </c>
      <c r="U186"/>
      <c r="V186"/>
      <c r="X186" s="78">
        <f t="shared" si="22"/>
        <v>0</v>
      </c>
      <c r="Z186" s="27">
        <v>54098.334847645427</v>
      </c>
      <c r="AA186" s="52">
        <f t="shared" si="31"/>
        <v>54098.334847645427</v>
      </c>
    </row>
    <row r="187" spans="1:27" ht="15" hidden="1" x14ac:dyDescent="0.25">
      <c r="A187">
        <v>3432</v>
      </c>
      <c r="B187" t="s">
        <v>358</v>
      </c>
      <c r="C187" t="s">
        <v>425</v>
      </c>
      <c r="D187" s="406">
        <v>0</v>
      </c>
      <c r="E187" s="406">
        <v>0</v>
      </c>
      <c r="F187" s="406">
        <v>0</v>
      </c>
      <c r="G187" s="406">
        <v>0</v>
      </c>
      <c r="H187" s="406">
        <v>0</v>
      </c>
      <c r="I187" s="407">
        <v>72</v>
      </c>
      <c r="J187" s="407">
        <v>5</v>
      </c>
      <c r="K187" s="407">
        <v>1050</v>
      </c>
      <c r="L187" s="407">
        <v>75</v>
      </c>
      <c r="M187"/>
      <c r="N187" s="406">
        <v>24</v>
      </c>
      <c r="O187" s="406">
        <v>345</v>
      </c>
      <c r="P187"/>
      <c r="Q187" s="406">
        <v>0</v>
      </c>
      <c r="R187" s="406">
        <f t="shared" si="21"/>
        <v>24</v>
      </c>
      <c r="S187"/>
      <c r="T187" s="406">
        <v>0</v>
      </c>
      <c r="U187"/>
      <c r="V187"/>
      <c r="X187" s="78">
        <f t="shared" si="22"/>
        <v>0</v>
      </c>
      <c r="Z187" s="27">
        <v>72655.033795013835</v>
      </c>
      <c r="AA187" s="52">
        <f t="shared" si="31"/>
        <v>72655.033795013835</v>
      </c>
    </row>
    <row r="188" spans="1:27" ht="15" hidden="1" x14ac:dyDescent="0.25">
      <c r="A188">
        <v>3433</v>
      </c>
      <c r="B188" t="s">
        <v>359</v>
      </c>
      <c r="C188" t="s">
        <v>464</v>
      </c>
      <c r="D188" s="406">
        <v>0</v>
      </c>
      <c r="E188" s="406">
        <v>0</v>
      </c>
      <c r="F188" s="406">
        <v>0</v>
      </c>
      <c r="G188" s="406">
        <v>0</v>
      </c>
      <c r="H188" s="406">
        <v>0</v>
      </c>
      <c r="I188" s="407">
        <v>21</v>
      </c>
      <c r="J188" s="407">
        <v>0</v>
      </c>
      <c r="K188" s="407">
        <v>315</v>
      </c>
      <c r="L188" s="407">
        <v>0</v>
      </c>
      <c r="M188"/>
      <c r="N188" s="406">
        <v>12</v>
      </c>
      <c r="O188" s="406">
        <v>180</v>
      </c>
      <c r="P188"/>
      <c r="Q188" s="406">
        <v>12</v>
      </c>
      <c r="R188" s="406">
        <f t="shared" si="21"/>
        <v>24</v>
      </c>
      <c r="S188"/>
      <c r="T188" s="406">
        <v>0</v>
      </c>
      <c r="U188"/>
      <c r="V188"/>
      <c r="X188" s="78">
        <f t="shared" si="22"/>
        <v>0</v>
      </c>
      <c r="Z188" s="27">
        <v>22189.46659279778</v>
      </c>
      <c r="AA188" s="52">
        <f t="shared" si="31"/>
        <v>22189.46659279778</v>
      </c>
    </row>
    <row r="189" spans="1:27" ht="15" hidden="1" x14ac:dyDescent="0.25">
      <c r="A189">
        <v>4001</v>
      </c>
      <c r="B189" t="s">
        <v>360</v>
      </c>
      <c r="C189" t="s">
        <v>464</v>
      </c>
      <c r="D189" s="406">
        <v>0</v>
      </c>
      <c r="E189" s="406">
        <v>0</v>
      </c>
      <c r="F189" s="406">
        <v>0</v>
      </c>
      <c r="G189" s="406">
        <v>0</v>
      </c>
      <c r="H189" s="406">
        <v>0</v>
      </c>
      <c r="I189" s="407">
        <v>26</v>
      </c>
      <c r="J189" s="407">
        <v>0</v>
      </c>
      <c r="K189" s="407">
        <v>390</v>
      </c>
      <c r="L189" s="407">
        <v>0</v>
      </c>
      <c r="M189"/>
      <c r="N189" s="406">
        <v>10</v>
      </c>
      <c r="O189" s="406">
        <v>150</v>
      </c>
      <c r="P189"/>
      <c r="Q189" s="406">
        <v>0</v>
      </c>
      <c r="R189" s="406">
        <f t="shared" si="21"/>
        <v>10</v>
      </c>
      <c r="S189"/>
      <c r="T189" s="406">
        <v>0</v>
      </c>
      <c r="U189"/>
      <c r="V189"/>
      <c r="X189" s="78">
        <f t="shared" si="22"/>
        <v>0</v>
      </c>
      <c r="Z189" s="27">
        <v>19069.269806094184</v>
      </c>
      <c r="AA189" s="52">
        <f t="shared" si="31"/>
        <v>19069.269806094184</v>
      </c>
    </row>
    <row r="190" spans="1:27" ht="15" hidden="1" x14ac:dyDescent="0.25">
      <c r="A190">
        <v>4019</v>
      </c>
      <c r="B190" t="s">
        <v>361</v>
      </c>
      <c r="C190" t="s">
        <v>464</v>
      </c>
      <c r="D190" s="406">
        <v>0</v>
      </c>
      <c r="E190" s="406">
        <v>0</v>
      </c>
      <c r="F190" s="406">
        <v>0</v>
      </c>
      <c r="G190" s="406">
        <v>0</v>
      </c>
      <c r="H190" s="406">
        <v>0</v>
      </c>
      <c r="I190" s="407">
        <v>79</v>
      </c>
      <c r="J190" s="407">
        <v>6</v>
      </c>
      <c r="K190" s="407">
        <v>1185</v>
      </c>
      <c r="L190" s="407">
        <v>90</v>
      </c>
      <c r="M190"/>
      <c r="N190" s="406">
        <v>15</v>
      </c>
      <c r="O190" s="406">
        <v>225</v>
      </c>
      <c r="P190"/>
      <c r="Q190" s="406">
        <v>15</v>
      </c>
      <c r="R190" s="406">
        <f t="shared" si="21"/>
        <v>30</v>
      </c>
      <c r="S190"/>
      <c r="T190" s="406">
        <v>0</v>
      </c>
      <c r="U190"/>
      <c r="V190"/>
      <c r="X190" s="78">
        <f t="shared" si="22"/>
        <v>0</v>
      </c>
      <c r="Z190" s="27">
        <v>58804.924986149585</v>
      </c>
      <c r="AA190" s="52">
        <f t="shared" si="31"/>
        <v>58804.924986149585</v>
      </c>
    </row>
    <row r="191" spans="1:27" ht="15" hidden="1" x14ac:dyDescent="0.25">
      <c r="A191">
        <v>4038</v>
      </c>
      <c r="B191" t="s">
        <v>362</v>
      </c>
      <c r="C191" t="s">
        <v>464</v>
      </c>
      <c r="D191" s="406">
        <v>0</v>
      </c>
      <c r="E191" s="406">
        <v>0</v>
      </c>
      <c r="F191" s="406">
        <v>0</v>
      </c>
      <c r="G191" s="406">
        <v>0</v>
      </c>
      <c r="H191" s="406">
        <v>0</v>
      </c>
      <c r="I191" s="407">
        <v>110</v>
      </c>
      <c r="J191" s="407">
        <v>6</v>
      </c>
      <c r="K191" s="407">
        <v>1650</v>
      </c>
      <c r="L191" s="407">
        <v>90</v>
      </c>
      <c r="M191"/>
      <c r="N191" s="406">
        <v>7</v>
      </c>
      <c r="O191" s="406">
        <v>105</v>
      </c>
      <c r="P191"/>
      <c r="Q191" s="406">
        <v>1</v>
      </c>
      <c r="R191" s="406">
        <f t="shared" si="21"/>
        <v>8</v>
      </c>
      <c r="S191"/>
      <c r="T191" s="406">
        <v>0</v>
      </c>
      <c r="U191"/>
      <c r="V191"/>
      <c r="X191" s="78">
        <f t="shared" si="22"/>
        <v>0</v>
      </c>
      <c r="Z191" s="27">
        <v>100775.25274238229</v>
      </c>
      <c r="AA191" s="52">
        <f t="shared" si="31"/>
        <v>100775.25274238229</v>
      </c>
    </row>
    <row r="192" spans="1:27" ht="15" hidden="1" x14ac:dyDescent="0.25">
      <c r="A192">
        <v>5201</v>
      </c>
      <c r="B192" t="s">
        <v>363</v>
      </c>
      <c r="C192" t="s">
        <v>464</v>
      </c>
      <c r="D192" s="406">
        <v>0</v>
      </c>
      <c r="E192" s="406">
        <v>0</v>
      </c>
      <c r="F192" s="406">
        <v>0</v>
      </c>
      <c r="G192" s="406">
        <v>0</v>
      </c>
      <c r="H192" s="406">
        <v>0</v>
      </c>
      <c r="I192" s="407">
        <v>25</v>
      </c>
      <c r="J192" s="407">
        <v>0</v>
      </c>
      <c r="K192" s="407">
        <v>375</v>
      </c>
      <c r="L192" s="407">
        <v>0</v>
      </c>
      <c r="M192"/>
      <c r="N192" s="406">
        <v>1</v>
      </c>
      <c r="O192" s="406">
        <v>15</v>
      </c>
      <c r="P192"/>
      <c r="Q192" s="406">
        <v>1</v>
      </c>
      <c r="R192" s="406">
        <f t="shared" si="21"/>
        <v>2</v>
      </c>
      <c r="S192"/>
      <c r="T192" s="406">
        <v>0</v>
      </c>
      <c r="U192"/>
      <c r="V192"/>
      <c r="X192" s="78">
        <f t="shared" si="22"/>
        <v>0</v>
      </c>
      <c r="Z192" s="27">
        <v>20658.120332409973</v>
      </c>
      <c r="AA192" s="52">
        <f t="shared" si="31"/>
        <v>20658.120332409973</v>
      </c>
    </row>
    <row r="193" spans="1:27" ht="15" hidden="1" x14ac:dyDescent="0.25">
      <c r="A193">
        <v>5203</v>
      </c>
      <c r="B193" t="s">
        <v>364</v>
      </c>
      <c r="C193" t="s">
        <v>425</v>
      </c>
      <c r="D193" s="406">
        <v>0</v>
      </c>
      <c r="E193" s="406">
        <v>0</v>
      </c>
      <c r="F193" s="406">
        <v>0</v>
      </c>
      <c r="G193" s="406">
        <v>0</v>
      </c>
      <c r="H193" s="406">
        <v>0</v>
      </c>
      <c r="I193" s="407">
        <v>52</v>
      </c>
      <c r="J193" s="407">
        <v>43</v>
      </c>
      <c r="K193" s="407">
        <v>780</v>
      </c>
      <c r="L193" s="407">
        <v>645</v>
      </c>
      <c r="M193"/>
      <c r="N193" s="406">
        <v>3</v>
      </c>
      <c r="O193" s="406">
        <v>45</v>
      </c>
      <c r="P193"/>
      <c r="Q193" s="406">
        <v>2</v>
      </c>
      <c r="R193" s="406">
        <f t="shared" si="21"/>
        <v>5</v>
      </c>
      <c r="S193"/>
      <c r="T193" s="406">
        <v>0</v>
      </c>
      <c r="U193"/>
      <c r="V193"/>
      <c r="X193" s="78">
        <f t="shared" si="22"/>
        <v>0</v>
      </c>
      <c r="Z193" s="27">
        <v>74554.328642659282</v>
      </c>
      <c r="AA193" s="52">
        <f>Z193-X193</f>
        <v>74554.328642659282</v>
      </c>
    </row>
    <row r="194" spans="1:27" ht="15" hidden="1" x14ac:dyDescent="0.25">
      <c r="A194">
        <v>5205</v>
      </c>
      <c r="B194" t="s">
        <v>365</v>
      </c>
      <c r="C194" t="s">
        <v>464</v>
      </c>
      <c r="D194" s="406">
        <v>0</v>
      </c>
      <c r="E194" s="406">
        <v>0</v>
      </c>
      <c r="F194" s="406">
        <v>0</v>
      </c>
      <c r="G194" s="406">
        <v>0</v>
      </c>
      <c r="H194" s="406">
        <v>0</v>
      </c>
      <c r="I194" s="407">
        <v>24</v>
      </c>
      <c r="J194" s="407">
        <v>16</v>
      </c>
      <c r="K194" s="407">
        <v>358</v>
      </c>
      <c r="L194" s="407">
        <v>240</v>
      </c>
      <c r="M194"/>
      <c r="N194" s="406">
        <v>0</v>
      </c>
      <c r="O194" s="406">
        <v>0</v>
      </c>
      <c r="P194"/>
      <c r="Q194" s="406">
        <v>0</v>
      </c>
      <c r="R194" s="406">
        <f t="shared" si="21"/>
        <v>0</v>
      </c>
      <c r="S194"/>
      <c r="T194" s="406">
        <v>0</v>
      </c>
      <c r="U194"/>
      <c r="V194"/>
      <c r="X194" s="78">
        <f t="shared" si="22"/>
        <v>0</v>
      </c>
      <c r="Z194" s="27">
        <v>30754.076011080324</v>
      </c>
      <c r="AA194" s="52">
        <f>Z194-X194</f>
        <v>30754.076011080324</v>
      </c>
    </row>
    <row r="195" spans="1:27" s="57" customFormat="1" ht="15" hidden="1" x14ac:dyDescent="0.25">
      <c r="A195">
        <v>7009</v>
      </c>
      <c r="B195" t="s">
        <v>366</v>
      </c>
      <c r="C195" t="e">
        <v>#N/A</v>
      </c>
      <c r="D195" s="406">
        <v>0</v>
      </c>
      <c r="E195" s="406">
        <v>0</v>
      </c>
      <c r="F195" s="406">
        <v>0</v>
      </c>
      <c r="G195" s="406">
        <v>0</v>
      </c>
      <c r="H195" s="406">
        <v>0</v>
      </c>
      <c r="I195" s="407">
        <v>4</v>
      </c>
      <c r="J195" s="407">
        <v>0</v>
      </c>
      <c r="K195" s="407">
        <v>60</v>
      </c>
      <c r="L195" s="407">
        <v>0</v>
      </c>
      <c r="M195"/>
      <c r="N195" s="406">
        <v>2</v>
      </c>
      <c r="O195" s="406">
        <v>30</v>
      </c>
      <c r="P195"/>
      <c r="Q195" s="406">
        <v>1</v>
      </c>
      <c r="R195" s="406">
        <f t="shared" si="21"/>
        <v>3</v>
      </c>
      <c r="S195"/>
      <c r="T195" s="406">
        <v>0</v>
      </c>
      <c r="U195"/>
      <c r="V195"/>
    </row>
    <row r="196" spans="1:27" s="67" customFormat="1" ht="15" hidden="1" x14ac:dyDescent="0.25">
      <c r="A196">
        <v>7012</v>
      </c>
      <c r="B196" t="s">
        <v>367</v>
      </c>
      <c r="C196" t="e">
        <v>#N/A</v>
      </c>
      <c r="D196" s="406">
        <v>0</v>
      </c>
      <c r="E196" s="406">
        <v>0</v>
      </c>
      <c r="F196" s="406">
        <v>0</v>
      </c>
      <c r="G196" s="406">
        <v>0</v>
      </c>
      <c r="H196" s="406">
        <v>0</v>
      </c>
      <c r="I196" s="407">
        <v>4</v>
      </c>
      <c r="J196" s="407">
        <v>0</v>
      </c>
      <c r="K196" s="407">
        <v>60</v>
      </c>
      <c r="L196" s="407">
        <v>0</v>
      </c>
      <c r="M196"/>
      <c r="N196" s="406">
        <v>1</v>
      </c>
      <c r="O196" s="406">
        <v>15</v>
      </c>
      <c r="P196"/>
      <c r="Q196" s="406">
        <v>1</v>
      </c>
      <c r="R196" s="406">
        <f t="shared" si="21"/>
        <v>2</v>
      </c>
      <c r="S196"/>
      <c r="T196" s="406">
        <v>0</v>
      </c>
      <c r="U196"/>
      <c r="V196"/>
    </row>
    <row r="197" spans="1:27" ht="15" hidden="1" x14ac:dyDescent="0.25">
      <c r="A197">
        <v>7013</v>
      </c>
      <c r="B197" t="s">
        <v>368</v>
      </c>
      <c r="C197" t="e">
        <v>#N/A</v>
      </c>
      <c r="D197" s="406">
        <v>0</v>
      </c>
      <c r="E197" s="406">
        <v>0</v>
      </c>
      <c r="F197" s="406">
        <v>0</v>
      </c>
      <c r="G197" s="406">
        <v>0</v>
      </c>
      <c r="H197" s="406">
        <v>0</v>
      </c>
      <c r="I197" s="407">
        <v>3</v>
      </c>
      <c r="J197" s="407">
        <v>0</v>
      </c>
      <c r="K197" s="407">
        <v>45</v>
      </c>
      <c r="L197" s="407">
        <v>0</v>
      </c>
      <c r="M197"/>
      <c r="N197" s="406">
        <v>1</v>
      </c>
      <c r="O197" s="406">
        <v>15</v>
      </c>
      <c r="P197"/>
      <c r="Q197" s="406">
        <v>1</v>
      </c>
      <c r="R197" s="406">
        <f t="shared" si="21"/>
        <v>2</v>
      </c>
      <c r="S197"/>
      <c r="T197" s="406">
        <v>0</v>
      </c>
      <c r="U197"/>
      <c r="V197"/>
      <c r="X197" s="52">
        <f>SUM(X6:X194)</f>
        <v>0</v>
      </c>
    </row>
    <row r="198" spans="1:27" ht="15" hidden="1" x14ac:dyDescent="0.25">
      <c r="A198">
        <v>7014</v>
      </c>
      <c r="B198" t="s">
        <v>369</v>
      </c>
      <c r="C198" t="e">
        <v>#N/A</v>
      </c>
      <c r="D198" s="406">
        <v>0</v>
      </c>
      <c r="E198" s="406">
        <v>0</v>
      </c>
      <c r="F198" s="406">
        <v>0</v>
      </c>
      <c r="G198" s="406">
        <v>0</v>
      </c>
      <c r="H198" s="406">
        <v>0</v>
      </c>
      <c r="I198" s="407">
        <v>1</v>
      </c>
      <c r="J198" s="407">
        <v>0</v>
      </c>
      <c r="K198" s="407">
        <v>15</v>
      </c>
      <c r="L198" s="407">
        <v>0</v>
      </c>
      <c r="M198"/>
      <c r="N198" s="406">
        <v>1</v>
      </c>
      <c r="O198" s="406">
        <v>15</v>
      </c>
      <c r="P198"/>
      <c r="Q198" s="406">
        <v>1</v>
      </c>
      <c r="R198" s="406">
        <f t="shared" si="21"/>
        <v>2</v>
      </c>
      <c r="S198"/>
      <c r="T198" s="406">
        <v>0</v>
      </c>
      <c r="U198"/>
      <c r="V198"/>
    </row>
    <row r="199" spans="1:27" ht="15" hidden="1" x14ac:dyDescent="0.25">
      <c r="A199">
        <v>7031</v>
      </c>
      <c r="B199" t="s">
        <v>370</v>
      </c>
      <c r="C199" t="e">
        <v>#N/A</v>
      </c>
      <c r="D199" s="406">
        <v>0</v>
      </c>
      <c r="E199" s="406">
        <v>0</v>
      </c>
      <c r="F199" s="406">
        <v>0</v>
      </c>
      <c r="G199" s="406">
        <v>0</v>
      </c>
      <c r="H199" s="406">
        <v>0</v>
      </c>
      <c r="I199" s="407">
        <v>1</v>
      </c>
      <c r="J199" s="407">
        <v>0</v>
      </c>
      <c r="K199" s="407">
        <v>15</v>
      </c>
      <c r="L199" s="407">
        <v>0</v>
      </c>
      <c r="M199"/>
      <c r="N199" s="406">
        <v>1</v>
      </c>
      <c r="O199" s="406">
        <v>15</v>
      </c>
      <c r="P199"/>
      <c r="Q199" s="406">
        <v>1</v>
      </c>
      <c r="R199" s="406">
        <f t="shared" ref="R199:R202" si="32">N199+Q199</f>
        <v>2</v>
      </c>
      <c r="S199"/>
      <c r="T199" s="406">
        <v>1</v>
      </c>
      <c r="U199"/>
      <c r="V199"/>
    </row>
    <row r="200" spans="1:27" ht="15" hidden="1" x14ac:dyDescent="0.25">
      <c r="A200">
        <v>7034</v>
      </c>
      <c r="B200" t="s">
        <v>371</v>
      </c>
      <c r="C200" t="e">
        <v>#N/A</v>
      </c>
      <c r="D200" s="406">
        <v>0</v>
      </c>
      <c r="E200" s="406">
        <v>0</v>
      </c>
      <c r="F200" s="406">
        <v>0</v>
      </c>
      <c r="G200" s="406">
        <v>0</v>
      </c>
      <c r="H200" s="406">
        <v>0</v>
      </c>
      <c r="I200" s="407">
        <v>3</v>
      </c>
      <c r="J200" s="407">
        <v>0</v>
      </c>
      <c r="K200" s="407">
        <v>45</v>
      </c>
      <c r="L200" s="407">
        <v>0</v>
      </c>
      <c r="M200"/>
      <c r="N200" s="406">
        <v>0</v>
      </c>
      <c r="O200" s="406">
        <v>0</v>
      </c>
      <c r="P200"/>
      <c r="Q200" s="406">
        <v>0</v>
      </c>
      <c r="R200" s="406">
        <f t="shared" si="32"/>
        <v>0</v>
      </c>
      <c r="S200"/>
      <c r="T200" s="406">
        <v>0</v>
      </c>
      <c r="U200"/>
      <c r="V200"/>
    </row>
    <row r="201" spans="1:27" ht="15" hidden="1" x14ac:dyDescent="0.25">
      <c r="A201">
        <v>7038</v>
      </c>
      <c r="B201" t="s">
        <v>372</v>
      </c>
      <c r="C201" t="e">
        <v>#N/A</v>
      </c>
      <c r="D201" s="406">
        <v>0</v>
      </c>
      <c r="E201" s="406">
        <v>0</v>
      </c>
      <c r="F201" s="406">
        <v>0</v>
      </c>
      <c r="G201" s="406">
        <v>0</v>
      </c>
      <c r="H201" s="406">
        <v>0</v>
      </c>
      <c r="I201" s="407">
        <v>1</v>
      </c>
      <c r="J201" s="407">
        <v>0</v>
      </c>
      <c r="K201" s="407">
        <v>15</v>
      </c>
      <c r="L201" s="407">
        <v>0</v>
      </c>
      <c r="M201"/>
      <c r="N201" s="406">
        <v>0</v>
      </c>
      <c r="O201" s="406">
        <v>0</v>
      </c>
      <c r="P201"/>
      <c r="Q201" s="406">
        <v>0</v>
      </c>
      <c r="R201" s="406">
        <f t="shared" si="32"/>
        <v>0</v>
      </c>
      <c r="S201"/>
      <c r="T201" s="406">
        <v>0</v>
      </c>
      <c r="U201"/>
      <c r="V201"/>
    </row>
    <row r="202" spans="1:27" ht="15" hidden="1" x14ac:dyDescent="0.25">
      <c r="A202">
        <v>7052</v>
      </c>
      <c r="B202" t="s">
        <v>373</v>
      </c>
      <c r="C202" t="e">
        <v>#N/A</v>
      </c>
      <c r="D202" s="406">
        <v>0</v>
      </c>
      <c r="E202" s="406">
        <v>0</v>
      </c>
      <c r="F202" s="406">
        <v>0</v>
      </c>
      <c r="G202" s="406">
        <v>0</v>
      </c>
      <c r="H202" s="406">
        <v>0</v>
      </c>
      <c r="I202" s="407">
        <v>1</v>
      </c>
      <c r="J202" s="407">
        <v>0</v>
      </c>
      <c r="K202" s="407">
        <v>15</v>
      </c>
      <c r="L202" s="407">
        <v>0</v>
      </c>
      <c r="M202"/>
      <c r="N202" s="406">
        <v>0</v>
      </c>
      <c r="O202" s="406">
        <v>0</v>
      </c>
      <c r="P202"/>
      <c r="Q202" s="406">
        <v>0</v>
      </c>
      <c r="R202" s="406">
        <f t="shared" si="32"/>
        <v>0</v>
      </c>
      <c r="S202"/>
      <c r="T202" s="406">
        <v>0</v>
      </c>
      <c r="U202"/>
      <c r="V202"/>
    </row>
    <row r="203" spans="1:27" hidden="1" x14ac:dyDescent="0.25">
      <c r="W203" s="27" t="s">
        <v>464</v>
      </c>
      <c r="X203" s="54">
        <f>SUMIFS(X6:X194,C6:C194,W203)</f>
        <v>0</v>
      </c>
    </row>
    <row r="204" spans="1:27" hidden="1" x14ac:dyDescent="0.25">
      <c r="X204" s="54">
        <f>SUM(X203:X203)</f>
        <v>0</v>
      </c>
    </row>
    <row r="205" spans="1:27" hidden="1" x14ac:dyDescent="0.25">
      <c r="X205" s="55">
        <f>X204-X197</f>
        <v>0</v>
      </c>
    </row>
  </sheetData>
  <autoFilter ref="A5:CI205" xr:uid="{CF77D9A1-C737-448C-B7BF-284B8D04B37D}">
    <filterColumn colId="1">
      <filters>
        <filter val="Bloomsbury Nursery School"/>
      </filters>
    </filterColumn>
  </autoFilter>
  <pageMargins left="0.7" right="0.7" top="0.75" bottom="0.75" header="0.3" footer="0.3"/>
  <headerFooter>
    <oddFooter>&amp;C_x000D_&amp;1#&amp;"Calibri"&amp;10&amp;K000000 OFFICIAL</oddFooter>
  </headerFooter>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DE986-644D-401C-9890-8665DCC60AB4}">
  <dimension ref="A1:E192"/>
  <sheetViews>
    <sheetView workbookViewId="0">
      <selection activeCell="E1" sqref="E1"/>
    </sheetView>
  </sheetViews>
  <sheetFormatPr defaultRowHeight="15" x14ac:dyDescent="0.25"/>
  <cols>
    <col min="2" max="2" width="16.85546875" customWidth="1"/>
    <col min="3" max="3" width="34.28515625" customWidth="1"/>
    <col min="4" max="4" width="24.85546875" bestFit="1" customWidth="1"/>
    <col min="5" max="5" width="68.85546875" customWidth="1"/>
    <col min="6" max="6" width="14" customWidth="1"/>
  </cols>
  <sheetData>
    <row r="1" spans="1:5" ht="51" x14ac:dyDescent="0.25">
      <c r="A1" s="160" t="s">
        <v>956</v>
      </c>
      <c r="B1" s="161" t="s">
        <v>933</v>
      </c>
      <c r="C1" s="162" t="s">
        <v>107</v>
      </c>
      <c r="D1" s="160" t="s">
        <v>935</v>
      </c>
      <c r="E1" t="s">
        <v>957</v>
      </c>
    </row>
    <row r="2" spans="1:5" x14ac:dyDescent="0.25">
      <c r="A2" s="131">
        <v>1000</v>
      </c>
      <c r="B2" s="132">
        <v>3301000</v>
      </c>
      <c r="C2" s="163" t="s">
        <v>179</v>
      </c>
      <c r="D2" s="132" t="s">
        <v>860</v>
      </c>
    </row>
    <row r="3" spans="1:5" x14ac:dyDescent="0.25">
      <c r="A3" s="131">
        <v>1001</v>
      </c>
      <c r="B3" s="132">
        <v>3301001</v>
      </c>
      <c r="C3" s="163" t="s">
        <v>180</v>
      </c>
      <c r="D3" s="132" t="s">
        <v>860</v>
      </c>
    </row>
    <row r="4" spans="1:5" x14ac:dyDescent="0.25">
      <c r="A4" s="131">
        <v>1002</v>
      </c>
      <c r="B4" s="132">
        <v>3301002</v>
      </c>
      <c r="C4" s="163" t="s">
        <v>181</v>
      </c>
      <c r="D4" s="132" t="s">
        <v>860</v>
      </c>
    </row>
    <row r="5" spans="1:5" x14ac:dyDescent="0.25">
      <c r="A5" s="131">
        <v>1006</v>
      </c>
      <c r="B5" s="132">
        <v>3301006</v>
      </c>
      <c r="C5" s="163" t="s">
        <v>182</v>
      </c>
      <c r="D5" s="132" t="s">
        <v>860</v>
      </c>
    </row>
    <row r="6" spans="1:5" x14ac:dyDescent="0.25">
      <c r="A6" s="131">
        <v>1008</v>
      </c>
      <c r="B6" s="132">
        <v>3301008</v>
      </c>
      <c r="C6" s="163" t="s">
        <v>183</v>
      </c>
      <c r="D6" s="132" t="s">
        <v>860</v>
      </c>
    </row>
    <row r="7" spans="1:5" x14ac:dyDescent="0.25">
      <c r="A7" s="131">
        <v>1009</v>
      </c>
      <c r="B7" s="132">
        <v>3301009</v>
      </c>
      <c r="C7" s="163" t="s">
        <v>184</v>
      </c>
      <c r="D7" s="132" t="s">
        <v>860</v>
      </c>
    </row>
    <row r="8" spans="1:5" ht="26.25" x14ac:dyDescent="0.25">
      <c r="A8" s="131">
        <v>1010</v>
      </c>
      <c r="B8" s="132">
        <v>3301010</v>
      </c>
      <c r="C8" s="163" t="s">
        <v>185</v>
      </c>
      <c r="D8" s="132" t="s">
        <v>860</v>
      </c>
    </row>
    <row r="9" spans="1:5" x14ac:dyDescent="0.25">
      <c r="A9" s="131">
        <v>1012</v>
      </c>
      <c r="B9" s="132">
        <v>3301012</v>
      </c>
      <c r="C9" s="163" t="s">
        <v>186</v>
      </c>
      <c r="D9" s="132" t="s">
        <v>860</v>
      </c>
    </row>
    <row r="10" spans="1:5" x14ac:dyDescent="0.25">
      <c r="A10" s="131">
        <v>1014</v>
      </c>
      <c r="B10" s="132">
        <v>3301014</v>
      </c>
      <c r="C10" s="163" t="s">
        <v>187</v>
      </c>
      <c r="D10" s="132" t="s">
        <v>860</v>
      </c>
    </row>
    <row r="11" spans="1:5" x14ac:dyDescent="0.25">
      <c r="A11" s="131">
        <v>1015</v>
      </c>
      <c r="B11" s="132">
        <v>3301015</v>
      </c>
      <c r="C11" s="163" t="s">
        <v>188</v>
      </c>
      <c r="D11" s="132" t="s">
        <v>860</v>
      </c>
    </row>
    <row r="12" spans="1:5" x14ac:dyDescent="0.25">
      <c r="A12" s="131">
        <v>1016</v>
      </c>
      <c r="B12" s="132">
        <v>3301016</v>
      </c>
      <c r="C12" s="163" t="s">
        <v>189</v>
      </c>
      <c r="D12" s="132" t="s">
        <v>860</v>
      </c>
    </row>
    <row r="13" spans="1:5" x14ac:dyDescent="0.25">
      <c r="A13" s="131">
        <v>1017</v>
      </c>
      <c r="B13" s="132">
        <v>3301017</v>
      </c>
      <c r="C13" s="163" t="s">
        <v>190</v>
      </c>
      <c r="D13" s="132" t="s">
        <v>860</v>
      </c>
    </row>
    <row r="14" spans="1:5" x14ac:dyDescent="0.25">
      <c r="A14" s="131">
        <v>1018</v>
      </c>
      <c r="B14" s="132">
        <v>3301018</v>
      </c>
      <c r="C14" s="163" t="s">
        <v>191</v>
      </c>
      <c r="D14" s="132" t="s">
        <v>860</v>
      </c>
    </row>
    <row r="15" spans="1:5" x14ac:dyDescent="0.25">
      <c r="A15" s="131">
        <v>1019</v>
      </c>
      <c r="B15" s="132">
        <v>3301019</v>
      </c>
      <c r="C15" s="163" t="s">
        <v>192</v>
      </c>
      <c r="D15" s="132" t="s">
        <v>860</v>
      </c>
    </row>
    <row r="16" spans="1:5" x14ac:dyDescent="0.25">
      <c r="A16" s="131">
        <v>1020</v>
      </c>
      <c r="B16" s="132">
        <v>3301020</v>
      </c>
      <c r="C16" s="163" t="s">
        <v>193</v>
      </c>
      <c r="D16" s="132" t="s">
        <v>860</v>
      </c>
    </row>
    <row r="17" spans="1:4" x14ac:dyDescent="0.25">
      <c r="A17" s="131">
        <v>1021</v>
      </c>
      <c r="B17" s="132">
        <v>3301021</v>
      </c>
      <c r="C17" s="163" t="s">
        <v>194</v>
      </c>
      <c r="D17" s="132" t="s">
        <v>860</v>
      </c>
    </row>
    <row r="18" spans="1:4" x14ac:dyDescent="0.25">
      <c r="A18" s="131">
        <v>1022</v>
      </c>
      <c r="B18" s="132">
        <v>3301022</v>
      </c>
      <c r="C18" s="163" t="s">
        <v>195</v>
      </c>
      <c r="D18" s="132" t="s">
        <v>860</v>
      </c>
    </row>
    <row r="19" spans="1:4" x14ac:dyDescent="0.25">
      <c r="A19" s="131">
        <v>1023</v>
      </c>
      <c r="B19" s="132">
        <v>3301023</v>
      </c>
      <c r="C19" s="163" t="s">
        <v>196</v>
      </c>
      <c r="D19" s="132" t="s">
        <v>860</v>
      </c>
    </row>
    <row r="20" spans="1:4" x14ac:dyDescent="0.25">
      <c r="A20" s="131">
        <v>1024</v>
      </c>
      <c r="B20" s="132">
        <v>3301024</v>
      </c>
      <c r="C20" s="163" t="s">
        <v>197</v>
      </c>
      <c r="D20" s="132" t="s">
        <v>860</v>
      </c>
    </row>
    <row r="21" spans="1:4" x14ac:dyDescent="0.25">
      <c r="A21" s="131">
        <v>1025</v>
      </c>
      <c r="B21" s="132">
        <v>3301025</v>
      </c>
      <c r="C21" s="163" t="s">
        <v>198</v>
      </c>
      <c r="D21" s="132" t="s">
        <v>860</v>
      </c>
    </row>
    <row r="22" spans="1:4" x14ac:dyDescent="0.25">
      <c r="A22" s="131">
        <v>1026</v>
      </c>
      <c r="B22" s="132">
        <v>3301026</v>
      </c>
      <c r="C22" s="163" t="s">
        <v>199</v>
      </c>
      <c r="D22" s="132" t="s">
        <v>860</v>
      </c>
    </row>
    <row r="23" spans="1:4" x14ac:dyDescent="0.25">
      <c r="A23" s="131">
        <v>1027</v>
      </c>
      <c r="B23" s="132">
        <v>3301027</v>
      </c>
      <c r="C23" s="163" t="s">
        <v>57</v>
      </c>
      <c r="D23" s="132" t="s">
        <v>860</v>
      </c>
    </row>
    <row r="24" spans="1:4" x14ac:dyDescent="0.25">
      <c r="A24" s="131">
        <v>1028</v>
      </c>
      <c r="B24" s="132">
        <v>3301028</v>
      </c>
      <c r="C24" s="163" t="s">
        <v>200</v>
      </c>
      <c r="D24" s="132" t="s">
        <v>860</v>
      </c>
    </row>
    <row r="25" spans="1:4" ht="26.25" x14ac:dyDescent="0.25">
      <c r="A25" s="131">
        <v>1038</v>
      </c>
      <c r="B25" s="132">
        <v>3301038</v>
      </c>
      <c r="C25" s="163" t="s">
        <v>201</v>
      </c>
      <c r="D25" s="132" t="s">
        <v>860</v>
      </c>
    </row>
    <row r="26" spans="1:4" x14ac:dyDescent="0.25">
      <c r="A26" s="131">
        <v>1048</v>
      </c>
      <c r="B26" s="132">
        <v>3301048</v>
      </c>
      <c r="C26" s="163" t="s">
        <v>202</v>
      </c>
      <c r="D26" s="132" t="s">
        <v>860</v>
      </c>
    </row>
    <row r="27" spans="1:4" x14ac:dyDescent="0.25">
      <c r="A27" s="131">
        <v>1049</v>
      </c>
      <c r="B27" s="132">
        <v>3301049</v>
      </c>
      <c r="C27" s="163" t="s">
        <v>203</v>
      </c>
      <c r="D27" s="132" t="s">
        <v>860</v>
      </c>
    </row>
    <row r="28" spans="1:4" x14ac:dyDescent="0.25">
      <c r="A28" s="131">
        <v>1802</v>
      </c>
      <c r="B28" s="132">
        <v>3301802</v>
      </c>
      <c r="C28" s="163" t="s">
        <v>204</v>
      </c>
      <c r="D28" s="132" t="s">
        <v>860</v>
      </c>
    </row>
    <row r="29" spans="1:4" x14ac:dyDescent="0.25">
      <c r="A29" s="131">
        <v>2003</v>
      </c>
      <c r="B29" s="132">
        <v>3302003</v>
      </c>
      <c r="C29" s="163" t="s">
        <v>787</v>
      </c>
      <c r="D29" s="132" t="s">
        <v>958</v>
      </c>
    </row>
    <row r="30" spans="1:4" x14ac:dyDescent="0.25">
      <c r="A30" s="131">
        <v>2004</v>
      </c>
      <c r="B30" s="132">
        <v>3302004</v>
      </c>
      <c r="C30" s="163" t="s">
        <v>206</v>
      </c>
      <c r="D30" s="132" t="s">
        <v>958</v>
      </c>
    </row>
    <row r="31" spans="1:4" x14ac:dyDescent="0.25">
      <c r="A31" s="131">
        <v>2005</v>
      </c>
      <c r="B31" s="132">
        <v>3302005</v>
      </c>
      <c r="C31" s="163" t="s">
        <v>207</v>
      </c>
      <c r="D31" s="132" t="s">
        <v>958</v>
      </c>
    </row>
    <row r="32" spans="1:4" x14ac:dyDescent="0.25">
      <c r="A32" s="131">
        <v>2008</v>
      </c>
      <c r="B32" s="132">
        <v>3302008</v>
      </c>
      <c r="C32" s="163" t="s">
        <v>208</v>
      </c>
      <c r="D32" s="132" t="s">
        <v>958</v>
      </c>
    </row>
    <row r="33" spans="1:4" x14ac:dyDescent="0.25">
      <c r="A33" s="131">
        <v>2011</v>
      </c>
      <c r="B33" s="132">
        <v>3302011</v>
      </c>
      <c r="C33" s="163" t="s">
        <v>209</v>
      </c>
      <c r="D33" s="132" t="s">
        <v>958</v>
      </c>
    </row>
    <row r="34" spans="1:4" x14ac:dyDescent="0.25">
      <c r="A34" s="131">
        <v>2014</v>
      </c>
      <c r="B34" s="132">
        <v>3302014</v>
      </c>
      <c r="C34" s="163" t="s">
        <v>210</v>
      </c>
      <c r="D34" s="132" t="s">
        <v>958</v>
      </c>
    </row>
    <row r="35" spans="1:4" x14ac:dyDescent="0.25">
      <c r="A35" s="131">
        <v>2015</v>
      </c>
      <c r="B35" s="132">
        <v>3302015</v>
      </c>
      <c r="C35" s="163" t="s">
        <v>211</v>
      </c>
      <c r="D35" s="132" t="s">
        <v>958</v>
      </c>
    </row>
    <row r="36" spans="1:4" x14ac:dyDescent="0.25">
      <c r="A36" s="131">
        <v>2018</v>
      </c>
      <c r="B36" s="132">
        <v>3302018</v>
      </c>
      <c r="C36" s="163" t="s">
        <v>212</v>
      </c>
      <c r="D36" s="132" t="s">
        <v>958</v>
      </c>
    </row>
    <row r="37" spans="1:4" x14ac:dyDescent="0.25">
      <c r="A37" s="131">
        <v>2020</v>
      </c>
      <c r="B37" s="132">
        <v>3302020</v>
      </c>
      <c r="C37" s="163" t="s">
        <v>213</v>
      </c>
      <c r="D37" s="132" t="s">
        <v>958</v>
      </c>
    </row>
    <row r="38" spans="1:4" x14ac:dyDescent="0.25">
      <c r="A38" s="131">
        <v>2021</v>
      </c>
      <c r="B38" s="132">
        <v>3302021</v>
      </c>
      <c r="C38" s="163" t="s">
        <v>788</v>
      </c>
      <c r="D38" s="132" t="s">
        <v>958</v>
      </c>
    </row>
    <row r="39" spans="1:4" x14ac:dyDescent="0.25">
      <c r="A39" s="131">
        <v>2030</v>
      </c>
      <c r="B39" s="132">
        <v>3302030</v>
      </c>
      <c r="C39" s="163" t="s">
        <v>215</v>
      </c>
      <c r="D39" s="132" t="s">
        <v>958</v>
      </c>
    </row>
    <row r="40" spans="1:4" x14ac:dyDescent="0.25">
      <c r="A40" s="131">
        <v>2036</v>
      </c>
      <c r="B40" s="132">
        <v>3302036</v>
      </c>
      <c r="C40" s="163" t="s">
        <v>789</v>
      </c>
      <c r="D40" s="132" t="s">
        <v>958</v>
      </c>
    </row>
    <row r="41" spans="1:4" x14ac:dyDescent="0.25">
      <c r="A41" s="131">
        <v>2037</v>
      </c>
      <c r="B41" s="132">
        <v>3302037</v>
      </c>
      <c r="C41" s="163" t="s">
        <v>217</v>
      </c>
      <c r="D41" s="132" t="s">
        <v>958</v>
      </c>
    </row>
    <row r="42" spans="1:4" x14ac:dyDescent="0.25">
      <c r="A42" s="131">
        <v>2038</v>
      </c>
      <c r="B42" s="132">
        <v>3302038</v>
      </c>
      <c r="C42" s="163" t="s">
        <v>790</v>
      </c>
      <c r="D42" s="132" t="s">
        <v>958</v>
      </c>
    </row>
    <row r="43" spans="1:4" x14ac:dyDescent="0.25">
      <c r="A43" s="131">
        <v>2039</v>
      </c>
      <c r="B43" s="132">
        <v>3302039</v>
      </c>
      <c r="C43" s="163" t="s">
        <v>218</v>
      </c>
      <c r="D43" s="132" t="s">
        <v>958</v>
      </c>
    </row>
    <row r="44" spans="1:4" x14ac:dyDescent="0.25">
      <c r="A44" s="131">
        <v>2040</v>
      </c>
      <c r="B44" s="132">
        <v>3302040</v>
      </c>
      <c r="C44" s="163" t="s">
        <v>219</v>
      </c>
      <c r="D44" s="132" t="s">
        <v>958</v>
      </c>
    </row>
    <row r="45" spans="1:4" x14ac:dyDescent="0.25">
      <c r="A45" s="131">
        <v>2048</v>
      </c>
      <c r="B45" s="132">
        <v>3302048</v>
      </c>
      <c r="C45" s="163" t="s">
        <v>220</v>
      </c>
      <c r="D45" s="132" t="s">
        <v>958</v>
      </c>
    </row>
    <row r="46" spans="1:4" x14ac:dyDescent="0.25">
      <c r="A46" s="131">
        <v>2054</v>
      </c>
      <c r="B46" s="132">
        <v>3302054</v>
      </c>
      <c r="C46" s="163" t="s">
        <v>221</v>
      </c>
      <c r="D46" s="132" t="s">
        <v>958</v>
      </c>
    </row>
    <row r="47" spans="1:4" x14ac:dyDescent="0.25">
      <c r="A47" s="131">
        <v>2055</v>
      </c>
      <c r="B47" s="132">
        <v>3302055</v>
      </c>
      <c r="C47" s="163" t="s">
        <v>222</v>
      </c>
      <c r="D47" s="132" t="s">
        <v>958</v>
      </c>
    </row>
    <row r="48" spans="1:4" x14ac:dyDescent="0.25">
      <c r="A48" s="131">
        <v>2056</v>
      </c>
      <c r="B48" s="132">
        <v>3302056</v>
      </c>
      <c r="C48" s="163" t="s">
        <v>223</v>
      </c>
      <c r="D48" s="132" t="s">
        <v>958</v>
      </c>
    </row>
    <row r="49" spans="1:4" x14ac:dyDescent="0.25">
      <c r="A49" s="131">
        <v>2057</v>
      </c>
      <c r="B49" s="132">
        <v>3302057</v>
      </c>
      <c r="C49" s="163" t="s">
        <v>224</v>
      </c>
      <c r="D49" s="132" t="s">
        <v>958</v>
      </c>
    </row>
    <row r="50" spans="1:4" x14ac:dyDescent="0.25">
      <c r="A50" s="131">
        <v>2058</v>
      </c>
      <c r="B50" s="132">
        <v>3302058</v>
      </c>
      <c r="C50" s="163" t="s">
        <v>225</v>
      </c>
      <c r="D50" s="132" t="s">
        <v>958</v>
      </c>
    </row>
    <row r="51" spans="1:4" ht="26.25" x14ac:dyDescent="0.25">
      <c r="A51" s="131">
        <v>2059</v>
      </c>
      <c r="B51" s="132">
        <v>3302059</v>
      </c>
      <c r="C51" s="163" t="s">
        <v>226</v>
      </c>
      <c r="D51" s="132" t="s">
        <v>958</v>
      </c>
    </row>
    <row r="52" spans="1:4" x14ac:dyDescent="0.25">
      <c r="A52" s="131">
        <v>2060</v>
      </c>
      <c r="B52" s="132">
        <v>3302060</v>
      </c>
      <c r="C52" s="163" t="s">
        <v>227</v>
      </c>
      <c r="D52" s="132" t="s">
        <v>958</v>
      </c>
    </row>
    <row r="53" spans="1:4" x14ac:dyDescent="0.25">
      <c r="A53" s="131">
        <v>2062</v>
      </c>
      <c r="B53" s="132">
        <v>3302062</v>
      </c>
      <c r="C53" s="163" t="s">
        <v>228</v>
      </c>
      <c r="D53" s="132" t="s">
        <v>958</v>
      </c>
    </row>
    <row r="54" spans="1:4" ht="26.25" x14ac:dyDescent="0.25">
      <c r="A54" s="131">
        <v>2063</v>
      </c>
      <c r="B54" s="132">
        <v>3302063</v>
      </c>
      <c r="C54" s="163" t="s">
        <v>229</v>
      </c>
      <c r="D54" s="132" t="s">
        <v>958</v>
      </c>
    </row>
    <row r="55" spans="1:4" x14ac:dyDescent="0.25">
      <c r="A55" s="131">
        <v>2064</v>
      </c>
      <c r="B55" s="132">
        <v>3302064</v>
      </c>
      <c r="C55" s="163" t="s">
        <v>791</v>
      </c>
      <c r="D55" s="132" t="s">
        <v>958</v>
      </c>
    </row>
    <row r="56" spans="1:4" x14ac:dyDescent="0.25">
      <c r="A56" s="131">
        <v>2065</v>
      </c>
      <c r="B56" s="132">
        <v>3302065</v>
      </c>
      <c r="C56" s="163" t="s">
        <v>231</v>
      </c>
      <c r="D56" s="132" t="s">
        <v>958</v>
      </c>
    </row>
    <row r="57" spans="1:4" x14ac:dyDescent="0.25">
      <c r="A57" s="164">
        <v>2214</v>
      </c>
      <c r="B57" s="165">
        <v>3302214</v>
      </c>
      <c r="C57" s="166" t="s">
        <v>792</v>
      </c>
      <c r="D57" s="132" t="s">
        <v>958</v>
      </c>
    </row>
    <row r="58" spans="1:4" x14ac:dyDescent="0.25">
      <c r="A58" s="131">
        <v>2068</v>
      </c>
      <c r="B58" s="132">
        <v>3302068</v>
      </c>
      <c r="C58" s="163" t="s">
        <v>793</v>
      </c>
      <c r="D58" s="132" t="s">
        <v>958</v>
      </c>
    </row>
    <row r="59" spans="1:4" x14ac:dyDescent="0.25">
      <c r="A59" s="131">
        <v>2070</v>
      </c>
      <c r="B59" s="132">
        <v>3302070</v>
      </c>
      <c r="C59" s="163" t="s">
        <v>233</v>
      </c>
      <c r="D59" s="132" t="s">
        <v>958</v>
      </c>
    </row>
    <row r="60" spans="1:4" x14ac:dyDescent="0.25">
      <c r="A60" s="131">
        <v>2072</v>
      </c>
      <c r="B60" s="132">
        <v>3302072</v>
      </c>
      <c r="C60" s="163" t="s">
        <v>234</v>
      </c>
      <c r="D60" s="132" t="s">
        <v>958</v>
      </c>
    </row>
    <row r="61" spans="1:4" x14ac:dyDescent="0.25">
      <c r="A61" s="131">
        <v>2073</v>
      </c>
      <c r="B61" s="132">
        <v>3302073</v>
      </c>
      <c r="C61" s="163" t="s">
        <v>235</v>
      </c>
      <c r="D61" s="132" t="s">
        <v>958</v>
      </c>
    </row>
    <row r="62" spans="1:4" ht="26.25" x14ac:dyDescent="0.25">
      <c r="A62" s="131">
        <v>2075</v>
      </c>
      <c r="B62" s="132">
        <v>3302075</v>
      </c>
      <c r="C62" s="163" t="s">
        <v>236</v>
      </c>
      <c r="D62" s="132" t="s">
        <v>958</v>
      </c>
    </row>
    <row r="63" spans="1:4" x14ac:dyDescent="0.25">
      <c r="A63" s="131">
        <v>2078</v>
      </c>
      <c r="B63" s="132">
        <v>3302078</v>
      </c>
      <c r="C63" s="163" t="s">
        <v>237</v>
      </c>
      <c r="D63" s="132" t="s">
        <v>958</v>
      </c>
    </row>
    <row r="64" spans="1:4" x14ac:dyDescent="0.25">
      <c r="A64" s="131">
        <v>2082</v>
      </c>
      <c r="B64" s="132">
        <v>3302082</v>
      </c>
      <c r="C64" s="163" t="s">
        <v>238</v>
      </c>
      <c r="D64" s="132" t="s">
        <v>958</v>
      </c>
    </row>
    <row r="65" spans="1:4" x14ac:dyDescent="0.25">
      <c r="A65" s="131">
        <v>2086</v>
      </c>
      <c r="B65" s="132">
        <v>3302086</v>
      </c>
      <c r="C65" s="163" t="s">
        <v>239</v>
      </c>
      <c r="D65" s="132" t="s">
        <v>958</v>
      </c>
    </row>
    <row r="66" spans="1:4" x14ac:dyDescent="0.25">
      <c r="A66" s="131">
        <v>2093</v>
      </c>
      <c r="B66" s="132">
        <v>3302093</v>
      </c>
      <c r="C66" s="163" t="s">
        <v>240</v>
      </c>
      <c r="D66" s="132" t="s">
        <v>958</v>
      </c>
    </row>
    <row r="67" spans="1:4" x14ac:dyDescent="0.25">
      <c r="A67" s="131">
        <v>2096</v>
      </c>
      <c r="B67" s="132">
        <v>3302096</v>
      </c>
      <c r="C67" s="163" t="s">
        <v>241</v>
      </c>
      <c r="D67" s="132" t="s">
        <v>958</v>
      </c>
    </row>
    <row r="68" spans="1:4" x14ac:dyDescent="0.25">
      <c r="A68" s="131">
        <v>2097</v>
      </c>
      <c r="B68" s="132">
        <v>3302097</v>
      </c>
      <c r="C68" s="163" t="s">
        <v>242</v>
      </c>
      <c r="D68" s="132" t="s">
        <v>958</v>
      </c>
    </row>
    <row r="69" spans="1:4" x14ac:dyDescent="0.25">
      <c r="A69" s="131">
        <v>2098</v>
      </c>
      <c r="B69" s="132">
        <v>3302098</v>
      </c>
      <c r="C69" s="163" t="s">
        <v>243</v>
      </c>
      <c r="D69" s="132" t="s">
        <v>958</v>
      </c>
    </row>
    <row r="70" spans="1:4" x14ac:dyDescent="0.25">
      <c r="A70" s="131">
        <v>2099</v>
      </c>
      <c r="B70" s="132">
        <v>3302099</v>
      </c>
      <c r="C70" s="163" t="s">
        <v>244</v>
      </c>
      <c r="D70" s="132" t="s">
        <v>958</v>
      </c>
    </row>
    <row r="71" spans="1:4" ht="26.25" x14ac:dyDescent="0.25">
      <c r="A71" s="131">
        <v>2100</v>
      </c>
      <c r="B71" s="132">
        <v>3302100</v>
      </c>
      <c r="C71" s="163" t="s">
        <v>245</v>
      </c>
      <c r="D71" s="132" t="s">
        <v>958</v>
      </c>
    </row>
    <row r="72" spans="1:4" x14ac:dyDescent="0.25">
      <c r="A72" s="131">
        <v>2102</v>
      </c>
      <c r="B72" s="132">
        <v>3302102</v>
      </c>
      <c r="C72" s="163" t="s">
        <v>246</v>
      </c>
      <c r="D72" s="132" t="s">
        <v>958</v>
      </c>
    </row>
    <row r="73" spans="1:4" x14ac:dyDescent="0.25">
      <c r="A73" s="131">
        <v>2103</v>
      </c>
      <c r="B73" s="132">
        <v>3302103</v>
      </c>
      <c r="C73" s="163" t="s">
        <v>247</v>
      </c>
      <c r="D73" s="132" t="s">
        <v>958</v>
      </c>
    </row>
    <row r="74" spans="1:4" x14ac:dyDescent="0.25">
      <c r="A74" s="131">
        <v>2108</v>
      </c>
      <c r="B74" s="132">
        <v>3302108</v>
      </c>
      <c r="C74" s="163" t="s">
        <v>248</v>
      </c>
      <c r="D74" s="132" t="s">
        <v>958</v>
      </c>
    </row>
    <row r="75" spans="1:4" x14ac:dyDescent="0.25">
      <c r="A75" s="131">
        <v>2109</v>
      </c>
      <c r="B75" s="132">
        <v>3302109</v>
      </c>
      <c r="C75" s="163" t="s">
        <v>249</v>
      </c>
      <c r="D75" s="132" t="s">
        <v>958</v>
      </c>
    </row>
    <row r="76" spans="1:4" x14ac:dyDescent="0.25">
      <c r="A76" s="131">
        <v>2110</v>
      </c>
      <c r="B76" s="132">
        <v>3302110</v>
      </c>
      <c r="C76" s="163" t="s">
        <v>250</v>
      </c>
      <c r="D76" s="132" t="s">
        <v>958</v>
      </c>
    </row>
    <row r="77" spans="1:4" x14ac:dyDescent="0.25">
      <c r="A77" s="131">
        <v>2115</v>
      </c>
      <c r="B77" s="132">
        <v>3302115</v>
      </c>
      <c r="C77" s="163" t="s">
        <v>251</v>
      </c>
      <c r="D77" s="132" t="s">
        <v>958</v>
      </c>
    </row>
    <row r="78" spans="1:4" x14ac:dyDescent="0.25">
      <c r="A78" s="131">
        <v>2117</v>
      </c>
      <c r="B78" s="132">
        <v>3302117</v>
      </c>
      <c r="C78" s="163" t="s">
        <v>252</v>
      </c>
      <c r="D78" s="132" t="s">
        <v>958</v>
      </c>
    </row>
    <row r="79" spans="1:4" x14ac:dyDescent="0.25">
      <c r="A79" s="131">
        <v>2119</v>
      </c>
      <c r="B79" s="132">
        <v>3302119</v>
      </c>
      <c r="C79" s="163" t="s">
        <v>253</v>
      </c>
      <c r="D79" s="132" t="s">
        <v>958</v>
      </c>
    </row>
    <row r="80" spans="1:4" x14ac:dyDescent="0.25">
      <c r="A80" s="131">
        <v>2121</v>
      </c>
      <c r="B80" s="132">
        <v>3302121</v>
      </c>
      <c r="C80" s="163" t="s">
        <v>254</v>
      </c>
      <c r="D80" s="132" t="s">
        <v>958</v>
      </c>
    </row>
    <row r="81" spans="1:4" x14ac:dyDescent="0.25">
      <c r="A81" s="131">
        <v>2122</v>
      </c>
      <c r="B81" s="132">
        <v>3302122</v>
      </c>
      <c r="C81" s="163" t="s">
        <v>794</v>
      </c>
      <c r="D81" s="132" t="s">
        <v>958</v>
      </c>
    </row>
    <row r="82" spans="1:4" x14ac:dyDescent="0.25">
      <c r="A82" s="131">
        <v>2127</v>
      </c>
      <c r="B82" s="132">
        <v>3302127</v>
      </c>
      <c r="C82" s="163" t="s">
        <v>256</v>
      </c>
      <c r="D82" s="132" t="s">
        <v>958</v>
      </c>
    </row>
    <row r="83" spans="1:4" x14ac:dyDescent="0.25">
      <c r="A83" s="131">
        <v>2132</v>
      </c>
      <c r="B83" s="132">
        <v>3302132</v>
      </c>
      <c r="C83" s="163" t="s">
        <v>257</v>
      </c>
      <c r="D83" s="132" t="s">
        <v>958</v>
      </c>
    </row>
    <row r="84" spans="1:4" x14ac:dyDescent="0.25">
      <c r="A84" s="131">
        <v>2136</v>
      </c>
      <c r="B84" s="132">
        <v>3302136</v>
      </c>
      <c r="C84" s="163" t="s">
        <v>258</v>
      </c>
      <c r="D84" s="132" t="s">
        <v>958</v>
      </c>
    </row>
    <row r="85" spans="1:4" x14ac:dyDescent="0.25">
      <c r="A85" s="131">
        <v>2138</v>
      </c>
      <c r="B85" s="132">
        <v>3302138</v>
      </c>
      <c r="C85" s="163" t="s">
        <v>259</v>
      </c>
      <c r="D85" s="132" t="s">
        <v>958</v>
      </c>
    </row>
    <row r="86" spans="1:4" x14ac:dyDescent="0.25">
      <c r="A86" s="131">
        <v>2141</v>
      </c>
      <c r="B86" s="132">
        <v>3302141</v>
      </c>
      <c r="C86" s="163" t="s">
        <v>260</v>
      </c>
      <c r="D86" s="132" t="s">
        <v>958</v>
      </c>
    </row>
    <row r="87" spans="1:4" x14ac:dyDescent="0.25">
      <c r="A87" s="131">
        <v>2142</v>
      </c>
      <c r="B87" s="132">
        <v>3302142</v>
      </c>
      <c r="C87" s="163" t="s">
        <v>578</v>
      </c>
      <c r="D87" s="132" t="s">
        <v>958</v>
      </c>
    </row>
    <row r="88" spans="1:4" x14ac:dyDescent="0.25">
      <c r="A88" s="131">
        <v>2144</v>
      </c>
      <c r="B88" s="132">
        <v>3302144</v>
      </c>
      <c r="C88" s="163" t="s">
        <v>262</v>
      </c>
      <c r="D88" s="132" t="s">
        <v>958</v>
      </c>
    </row>
    <row r="89" spans="1:4" x14ac:dyDescent="0.25">
      <c r="A89" s="131">
        <v>2146</v>
      </c>
      <c r="B89" s="132">
        <v>3302146</v>
      </c>
      <c r="C89" s="163" t="s">
        <v>263</v>
      </c>
      <c r="D89" s="132" t="s">
        <v>958</v>
      </c>
    </row>
    <row r="90" spans="1:4" x14ac:dyDescent="0.25">
      <c r="A90" s="131">
        <v>2149</v>
      </c>
      <c r="B90" s="132">
        <v>3302149</v>
      </c>
      <c r="C90" s="163" t="s">
        <v>264</v>
      </c>
      <c r="D90" s="132" t="s">
        <v>958</v>
      </c>
    </row>
    <row r="91" spans="1:4" x14ac:dyDescent="0.25">
      <c r="A91" s="131">
        <v>2150</v>
      </c>
      <c r="B91" s="132">
        <v>3302150</v>
      </c>
      <c r="C91" s="163" t="s">
        <v>265</v>
      </c>
      <c r="D91" s="132" t="s">
        <v>958</v>
      </c>
    </row>
    <row r="92" spans="1:4" x14ac:dyDescent="0.25">
      <c r="A92" s="131">
        <v>2156</v>
      </c>
      <c r="B92" s="132">
        <v>3302156</v>
      </c>
      <c r="C92" s="163" t="s">
        <v>266</v>
      </c>
      <c r="D92" s="132" t="s">
        <v>958</v>
      </c>
    </row>
    <row r="93" spans="1:4" x14ac:dyDescent="0.25">
      <c r="A93" s="131">
        <v>2157</v>
      </c>
      <c r="B93" s="132">
        <v>3302157</v>
      </c>
      <c r="C93" s="163" t="s">
        <v>267</v>
      </c>
      <c r="D93" s="132" t="s">
        <v>958</v>
      </c>
    </row>
    <row r="94" spans="1:4" x14ac:dyDescent="0.25">
      <c r="A94" s="131">
        <v>2161</v>
      </c>
      <c r="B94" s="132">
        <v>3302161</v>
      </c>
      <c r="C94" s="163" t="s">
        <v>268</v>
      </c>
      <c r="D94" s="132" t="s">
        <v>958</v>
      </c>
    </row>
    <row r="95" spans="1:4" x14ac:dyDescent="0.25">
      <c r="A95" s="131">
        <v>2162</v>
      </c>
      <c r="B95" s="132">
        <v>3302162</v>
      </c>
      <c r="C95" s="163" t="s">
        <v>269</v>
      </c>
      <c r="D95" s="132" t="s">
        <v>958</v>
      </c>
    </row>
    <row r="96" spans="1:4" x14ac:dyDescent="0.25">
      <c r="A96" s="131">
        <v>2169</v>
      </c>
      <c r="B96" s="132">
        <v>3302169</v>
      </c>
      <c r="C96" s="163" t="s">
        <v>270</v>
      </c>
      <c r="D96" s="132" t="s">
        <v>958</v>
      </c>
    </row>
    <row r="97" spans="1:4" x14ac:dyDescent="0.25">
      <c r="A97" s="131">
        <v>2170</v>
      </c>
      <c r="B97" s="132">
        <v>3302170</v>
      </c>
      <c r="C97" s="163" t="s">
        <v>271</v>
      </c>
      <c r="D97" s="132" t="s">
        <v>958</v>
      </c>
    </row>
    <row r="98" spans="1:4" x14ac:dyDescent="0.25">
      <c r="A98" s="131">
        <v>2171</v>
      </c>
      <c r="B98" s="132">
        <v>3302171</v>
      </c>
      <c r="C98" s="163" t="s">
        <v>272</v>
      </c>
      <c r="D98" s="132" t="s">
        <v>958</v>
      </c>
    </row>
    <row r="99" spans="1:4" x14ac:dyDescent="0.25">
      <c r="A99" s="131">
        <v>2176</v>
      </c>
      <c r="B99" s="132">
        <v>3302176</v>
      </c>
      <c r="C99" s="163" t="s">
        <v>273</v>
      </c>
      <c r="D99" s="132" t="s">
        <v>958</v>
      </c>
    </row>
    <row r="100" spans="1:4" x14ac:dyDescent="0.25">
      <c r="A100" s="131">
        <v>2178</v>
      </c>
      <c r="B100" s="132">
        <v>3302178</v>
      </c>
      <c r="C100" s="163" t="s">
        <v>274</v>
      </c>
      <c r="D100" s="132" t="s">
        <v>958</v>
      </c>
    </row>
    <row r="101" spans="1:4" ht="26.25" x14ac:dyDescent="0.25">
      <c r="A101" s="131">
        <v>2180</v>
      </c>
      <c r="B101" s="132">
        <v>3302180</v>
      </c>
      <c r="C101" s="163" t="s">
        <v>275</v>
      </c>
      <c r="D101" s="132" t="s">
        <v>958</v>
      </c>
    </row>
    <row r="102" spans="1:4" x14ac:dyDescent="0.25">
      <c r="A102" s="131">
        <v>2181</v>
      </c>
      <c r="B102" s="132">
        <v>3302181</v>
      </c>
      <c r="C102" s="163" t="s">
        <v>276</v>
      </c>
      <c r="D102" s="132" t="s">
        <v>958</v>
      </c>
    </row>
    <row r="103" spans="1:4" x14ac:dyDescent="0.25">
      <c r="A103" s="131">
        <v>2185</v>
      </c>
      <c r="B103" s="132">
        <v>3302185</v>
      </c>
      <c r="C103" s="163" t="s">
        <v>277</v>
      </c>
      <c r="D103" s="132" t="s">
        <v>958</v>
      </c>
    </row>
    <row r="104" spans="1:4" x14ac:dyDescent="0.25">
      <c r="A104" s="131">
        <v>2186</v>
      </c>
      <c r="B104" s="132">
        <v>3302186</v>
      </c>
      <c r="C104" s="163" t="s">
        <v>278</v>
      </c>
      <c r="D104" s="132" t="s">
        <v>958</v>
      </c>
    </row>
    <row r="105" spans="1:4" ht="26.25" x14ac:dyDescent="0.25">
      <c r="A105" s="131">
        <v>2187</v>
      </c>
      <c r="B105" s="132">
        <v>3302187</v>
      </c>
      <c r="C105" s="163" t="s">
        <v>279</v>
      </c>
      <c r="D105" s="132" t="s">
        <v>958</v>
      </c>
    </row>
    <row r="106" spans="1:4" x14ac:dyDescent="0.25">
      <c r="A106" s="131">
        <v>2188</v>
      </c>
      <c r="B106" s="132">
        <v>3302188</v>
      </c>
      <c r="C106" s="163" t="s">
        <v>280</v>
      </c>
      <c r="D106" s="132" t="s">
        <v>958</v>
      </c>
    </row>
    <row r="107" spans="1:4" x14ac:dyDescent="0.25">
      <c r="A107" s="131">
        <v>2189</v>
      </c>
      <c r="B107" s="132">
        <v>3302189</v>
      </c>
      <c r="C107" s="163" t="s">
        <v>281</v>
      </c>
      <c r="D107" s="132" t="s">
        <v>958</v>
      </c>
    </row>
    <row r="108" spans="1:4" x14ac:dyDescent="0.25">
      <c r="A108" s="131">
        <v>2191</v>
      </c>
      <c r="B108" s="132">
        <v>3302191</v>
      </c>
      <c r="C108" s="163" t="s">
        <v>282</v>
      </c>
      <c r="D108" s="132" t="s">
        <v>958</v>
      </c>
    </row>
    <row r="109" spans="1:4" x14ac:dyDescent="0.25">
      <c r="A109" s="131">
        <v>2194</v>
      </c>
      <c r="B109" s="132">
        <v>3302194</v>
      </c>
      <c r="C109" s="163" t="s">
        <v>283</v>
      </c>
      <c r="D109" s="132" t="s">
        <v>958</v>
      </c>
    </row>
    <row r="110" spans="1:4" x14ac:dyDescent="0.25">
      <c r="A110" s="131">
        <v>2195</v>
      </c>
      <c r="B110" s="132">
        <v>3302195</v>
      </c>
      <c r="C110" s="163" t="s">
        <v>284</v>
      </c>
      <c r="D110" s="132" t="s">
        <v>958</v>
      </c>
    </row>
    <row r="111" spans="1:4" x14ac:dyDescent="0.25">
      <c r="A111" s="131">
        <v>2196</v>
      </c>
      <c r="B111" s="132">
        <v>3302196</v>
      </c>
      <c r="C111" s="163" t="s">
        <v>285</v>
      </c>
      <c r="D111" s="132" t="s">
        <v>958</v>
      </c>
    </row>
    <row r="112" spans="1:4" x14ac:dyDescent="0.25">
      <c r="A112" s="131">
        <v>2204</v>
      </c>
      <c r="B112" s="132">
        <v>3302204</v>
      </c>
      <c r="C112" s="163" t="s">
        <v>286</v>
      </c>
      <c r="D112" s="132" t="s">
        <v>958</v>
      </c>
    </row>
    <row r="113" spans="1:4" x14ac:dyDescent="0.25">
      <c r="A113" s="131">
        <v>2211</v>
      </c>
      <c r="B113" s="132">
        <v>3302211</v>
      </c>
      <c r="C113" s="163" t="s">
        <v>795</v>
      </c>
      <c r="D113" s="132" t="s">
        <v>958</v>
      </c>
    </row>
    <row r="114" spans="1:4" x14ac:dyDescent="0.25">
      <c r="A114" s="131">
        <v>2212</v>
      </c>
      <c r="B114" s="132">
        <v>3302212</v>
      </c>
      <c r="C114" s="163" t="s">
        <v>288</v>
      </c>
      <c r="D114" s="132" t="s">
        <v>464</v>
      </c>
    </row>
    <row r="115" spans="1:4" x14ac:dyDescent="0.25">
      <c r="A115" s="131">
        <v>2221</v>
      </c>
      <c r="B115" s="132">
        <v>3302221</v>
      </c>
      <c r="C115" s="163" t="s">
        <v>290</v>
      </c>
      <c r="D115" s="132" t="s">
        <v>464</v>
      </c>
    </row>
    <row r="116" spans="1:4" x14ac:dyDescent="0.25">
      <c r="A116" s="131">
        <v>2227</v>
      </c>
      <c r="B116" s="132">
        <v>3302227</v>
      </c>
      <c r="C116" s="163" t="s">
        <v>291</v>
      </c>
      <c r="D116" s="132" t="s">
        <v>958</v>
      </c>
    </row>
    <row r="117" spans="1:4" x14ac:dyDescent="0.25">
      <c r="A117" s="131">
        <v>2231</v>
      </c>
      <c r="B117" s="132">
        <v>3302231</v>
      </c>
      <c r="C117" s="163" t="s">
        <v>292</v>
      </c>
      <c r="D117" s="132" t="s">
        <v>958</v>
      </c>
    </row>
    <row r="118" spans="1:4" x14ac:dyDescent="0.25">
      <c r="A118" s="131">
        <v>2238</v>
      </c>
      <c r="B118" s="132">
        <v>3302238</v>
      </c>
      <c r="C118" s="163" t="s">
        <v>796</v>
      </c>
      <c r="D118" s="132" t="s">
        <v>958</v>
      </c>
    </row>
    <row r="119" spans="1:4" x14ac:dyDescent="0.25">
      <c r="A119" s="131">
        <v>2239</v>
      </c>
      <c r="B119" s="132">
        <v>3302239</v>
      </c>
      <c r="C119" s="163" t="s">
        <v>294</v>
      </c>
      <c r="D119" s="132" t="s">
        <v>958</v>
      </c>
    </row>
    <row r="120" spans="1:4" x14ac:dyDescent="0.25">
      <c r="A120" s="131">
        <v>2245</v>
      </c>
      <c r="B120" s="132">
        <v>3302245</v>
      </c>
      <c r="C120" s="163" t="s">
        <v>295</v>
      </c>
      <c r="D120" s="132" t="s">
        <v>958</v>
      </c>
    </row>
    <row r="121" spans="1:4" x14ac:dyDescent="0.25">
      <c r="A121" s="131">
        <v>2251</v>
      </c>
      <c r="B121" s="132">
        <v>3302251</v>
      </c>
      <c r="C121" s="163" t="s">
        <v>296</v>
      </c>
      <c r="D121" s="132" t="s">
        <v>958</v>
      </c>
    </row>
    <row r="122" spans="1:4" x14ac:dyDescent="0.25">
      <c r="A122" s="131">
        <v>2293</v>
      </c>
      <c r="B122" s="132">
        <v>3302293</v>
      </c>
      <c r="C122" s="163" t="s">
        <v>297</v>
      </c>
      <c r="D122" s="132" t="s">
        <v>958</v>
      </c>
    </row>
    <row r="123" spans="1:4" x14ac:dyDescent="0.25">
      <c r="A123" s="131">
        <v>2299</v>
      </c>
      <c r="B123" s="132">
        <v>3302299</v>
      </c>
      <c r="C123" s="163" t="s">
        <v>797</v>
      </c>
      <c r="D123" s="132" t="s">
        <v>958</v>
      </c>
    </row>
    <row r="124" spans="1:4" x14ac:dyDescent="0.25">
      <c r="A124" s="131">
        <v>2300</v>
      </c>
      <c r="B124" s="132">
        <v>3302300</v>
      </c>
      <c r="C124" s="163" t="s">
        <v>798</v>
      </c>
      <c r="D124" s="132" t="s">
        <v>958</v>
      </c>
    </row>
    <row r="125" spans="1:4" x14ac:dyDescent="0.25">
      <c r="A125" s="131">
        <v>2308</v>
      </c>
      <c r="B125" s="132">
        <v>3302308</v>
      </c>
      <c r="C125" s="163" t="s">
        <v>300</v>
      </c>
      <c r="D125" s="132" t="s">
        <v>958</v>
      </c>
    </row>
    <row r="126" spans="1:4" x14ac:dyDescent="0.25">
      <c r="A126" s="131">
        <v>2309</v>
      </c>
      <c r="B126" s="132">
        <v>3302309</v>
      </c>
      <c r="C126" s="163" t="s">
        <v>301</v>
      </c>
      <c r="D126" s="132" t="s">
        <v>958</v>
      </c>
    </row>
    <row r="127" spans="1:4" x14ac:dyDescent="0.25">
      <c r="A127" s="131">
        <v>2317</v>
      </c>
      <c r="B127" s="132">
        <v>3302317</v>
      </c>
      <c r="C127" s="163" t="s">
        <v>302</v>
      </c>
      <c r="D127" s="132" t="s">
        <v>958</v>
      </c>
    </row>
    <row r="128" spans="1:4" x14ac:dyDescent="0.25">
      <c r="A128" s="131">
        <v>2402</v>
      </c>
      <c r="B128" s="132">
        <v>3302402</v>
      </c>
      <c r="C128" s="163" t="s">
        <v>303</v>
      </c>
      <c r="D128" s="132" t="s">
        <v>958</v>
      </c>
    </row>
    <row r="129" spans="1:4" ht="26.25" x14ac:dyDescent="0.25">
      <c r="A129" s="131">
        <v>2429</v>
      </c>
      <c r="B129" s="132">
        <v>3302429</v>
      </c>
      <c r="C129" s="163" t="s">
        <v>304</v>
      </c>
      <c r="D129" s="132" t="s">
        <v>958</v>
      </c>
    </row>
    <row r="130" spans="1:4" x14ac:dyDescent="0.25">
      <c r="A130" s="131">
        <v>2434</v>
      </c>
      <c r="B130" s="132">
        <v>3302434</v>
      </c>
      <c r="C130" s="163" t="s">
        <v>305</v>
      </c>
      <c r="D130" s="132" t="s">
        <v>958</v>
      </c>
    </row>
    <row r="131" spans="1:4" x14ac:dyDescent="0.25">
      <c r="A131" s="164">
        <v>2435</v>
      </c>
      <c r="B131" s="165">
        <v>3302435</v>
      </c>
      <c r="C131" s="166" t="s">
        <v>799</v>
      </c>
      <c r="D131" s="132" t="s">
        <v>958</v>
      </c>
    </row>
    <row r="132" spans="1:4" x14ac:dyDescent="0.25">
      <c r="A132" s="131">
        <v>2441</v>
      </c>
      <c r="B132" s="132">
        <v>3302441</v>
      </c>
      <c r="C132" s="163" t="s">
        <v>306</v>
      </c>
      <c r="D132" s="132" t="s">
        <v>958</v>
      </c>
    </row>
    <row r="133" spans="1:4" ht="26.25" x14ac:dyDescent="0.25">
      <c r="A133" s="131">
        <v>2443</v>
      </c>
      <c r="B133" s="132">
        <v>3302443</v>
      </c>
      <c r="C133" s="163" t="s">
        <v>307</v>
      </c>
      <c r="D133" s="132" t="s">
        <v>958</v>
      </c>
    </row>
    <row r="134" spans="1:4" x14ac:dyDescent="0.25">
      <c r="A134" s="131">
        <v>2447</v>
      </c>
      <c r="B134" s="132">
        <v>3302447</v>
      </c>
      <c r="C134" s="163" t="s">
        <v>308</v>
      </c>
      <c r="D134" s="132" t="s">
        <v>958</v>
      </c>
    </row>
    <row r="135" spans="1:4" x14ac:dyDescent="0.25">
      <c r="A135" s="131">
        <v>2449</v>
      </c>
      <c r="B135" s="132">
        <v>3302449</v>
      </c>
      <c r="C135" s="163" t="s">
        <v>309</v>
      </c>
      <c r="D135" s="132" t="s">
        <v>958</v>
      </c>
    </row>
    <row r="136" spans="1:4" x14ac:dyDescent="0.25">
      <c r="A136" s="131">
        <v>2450</v>
      </c>
      <c r="B136" s="132">
        <v>3302450</v>
      </c>
      <c r="C136" s="163" t="s">
        <v>310</v>
      </c>
      <c r="D136" s="132" t="s">
        <v>958</v>
      </c>
    </row>
    <row r="137" spans="1:4" x14ac:dyDescent="0.25">
      <c r="A137" s="131">
        <v>2453</v>
      </c>
      <c r="B137" s="132">
        <v>3302453</v>
      </c>
      <c r="C137" s="163" t="s">
        <v>311</v>
      </c>
      <c r="D137" s="132" t="s">
        <v>958</v>
      </c>
    </row>
    <row r="138" spans="1:4" x14ac:dyDescent="0.25">
      <c r="A138" s="131">
        <v>2454</v>
      </c>
      <c r="B138" s="132">
        <v>3302454</v>
      </c>
      <c r="C138" s="163" t="s">
        <v>312</v>
      </c>
      <c r="D138" s="132" t="s">
        <v>958</v>
      </c>
    </row>
    <row r="139" spans="1:4" x14ac:dyDescent="0.25">
      <c r="A139" s="131">
        <v>2455</v>
      </c>
      <c r="B139" s="132">
        <v>3302455</v>
      </c>
      <c r="C139" s="163" t="s">
        <v>313</v>
      </c>
      <c r="D139" s="132" t="s">
        <v>958</v>
      </c>
    </row>
    <row r="140" spans="1:4" x14ac:dyDescent="0.25">
      <c r="A140" s="131">
        <v>2457</v>
      </c>
      <c r="B140" s="132">
        <v>3302457</v>
      </c>
      <c r="C140" s="163" t="s">
        <v>800</v>
      </c>
      <c r="D140" s="132" t="s">
        <v>958</v>
      </c>
    </row>
    <row r="141" spans="1:4" x14ac:dyDescent="0.25">
      <c r="A141" s="131">
        <v>2458</v>
      </c>
      <c r="B141" s="132">
        <v>3302458</v>
      </c>
      <c r="C141" s="163" t="s">
        <v>315</v>
      </c>
      <c r="D141" s="132" t="s">
        <v>958</v>
      </c>
    </row>
    <row r="142" spans="1:4" x14ac:dyDescent="0.25">
      <c r="A142" s="131">
        <v>2460</v>
      </c>
      <c r="B142" s="132">
        <v>3302460</v>
      </c>
      <c r="C142" s="163" t="s">
        <v>316</v>
      </c>
      <c r="D142" s="132" t="s">
        <v>958</v>
      </c>
    </row>
    <row r="143" spans="1:4" x14ac:dyDescent="0.25">
      <c r="A143" s="131">
        <v>2463</v>
      </c>
      <c r="B143" s="132">
        <v>3302463</v>
      </c>
      <c r="C143" s="163" t="s">
        <v>317</v>
      </c>
      <c r="D143" s="132" t="s">
        <v>958</v>
      </c>
    </row>
    <row r="144" spans="1:4" x14ac:dyDescent="0.25">
      <c r="A144" s="131">
        <v>2465</v>
      </c>
      <c r="B144" s="132">
        <v>3302465</v>
      </c>
      <c r="C144" s="163" t="s">
        <v>318</v>
      </c>
      <c r="D144" s="132" t="s">
        <v>958</v>
      </c>
    </row>
    <row r="145" spans="1:4" x14ac:dyDescent="0.25">
      <c r="A145" s="131">
        <v>2466</v>
      </c>
      <c r="B145" s="132">
        <v>3302466</v>
      </c>
      <c r="C145" s="163" t="s">
        <v>319</v>
      </c>
      <c r="D145" s="132" t="s">
        <v>958</v>
      </c>
    </row>
    <row r="146" spans="1:4" x14ac:dyDescent="0.25">
      <c r="A146" s="131">
        <v>2471</v>
      </c>
      <c r="B146" s="132">
        <v>3302471</v>
      </c>
      <c r="C146" s="163" t="s">
        <v>320</v>
      </c>
      <c r="D146" s="132" t="s">
        <v>958</v>
      </c>
    </row>
    <row r="147" spans="1:4" x14ac:dyDescent="0.25">
      <c r="A147" s="131">
        <v>2478</v>
      </c>
      <c r="B147" s="132">
        <v>3302478</v>
      </c>
      <c r="C147" s="163" t="s">
        <v>321</v>
      </c>
      <c r="D147" s="132" t="s">
        <v>958</v>
      </c>
    </row>
    <row r="148" spans="1:4" x14ac:dyDescent="0.25">
      <c r="A148" s="131">
        <v>2479</v>
      </c>
      <c r="B148" s="132">
        <v>3302479</v>
      </c>
      <c r="C148" s="163" t="s">
        <v>322</v>
      </c>
      <c r="D148" s="132" t="s">
        <v>958</v>
      </c>
    </row>
    <row r="149" spans="1:4" x14ac:dyDescent="0.25">
      <c r="A149" s="131">
        <v>2480</v>
      </c>
      <c r="B149" s="132">
        <v>3302480</v>
      </c>
      <c r="C149" s="163" t="s">
        <v>323</v>
      </c>
      <c r="D149" s="132" t="s">
        <v>958</v>
      </c>
    </row>
    <row r="150" spans="1:4" x14ac:dyDescent="0.25">
      <c r="A150" s="131">
        <v>2481</v>
      </c>
      <c r="B150" s="132">
        <v>3302481</v>
      </c>
      <c r="C150" s="163" t="s">
        <v>324</v>
      </c>
      <c r="D150" s="132" t="s">
        <v>958</v>
      </c>
    </row>
    <row r="151" spans="1:4" x14ac:dyDescent="0.25">
      <c r="A151" s="164">
        <v>2482</v>
      </c>
      <c r="B151" s="165">
        <v>3302482</v>
      </c>
      <c r="C151" s="166" t="s">
        <v>801</v>
      </c>
      <c r="D151" s="132" t="s">
        <v>958</v>
      </c>
    </row>
    <row r="152" spans="1:4" x14ac:dyDescent="0.25">
      <c r="A152" s="131">
        <v>2486</v>
      </c>
      <c r="B152" s="132">
        <v>3302486</v>
      </c>
      <c r="C152" s="163" t="s">
        <v>325</v>
      </c>
      <c r="D152" s="132" t="s">
        <v>958</v>
      </c>
    </row>
    <row r="153" spans="1:4" ht="26.25" x14ac:dyDescent="0.25">
      <c r="A153" s="131">
        <v>3002</v>
      </c>
      <c r="B153" s="132">
        <v>3303002</v>
      </c>
      <c r="C153" s="163" t="s">
        <v>326</v>
      </c>
      <c r="D153" s="132" t="s">
        <v>958</v>
      </c>
    </row>
    <row r="154" spans="1:4" ht="26.25" x14ac:dyDescent="0.25">
      <c r="A154" s="131">
        <v>3015</v>
      </c>
      <c r="B154" s="132">
        <v>3303015</v>
      </c>
      <c r="C154" s="163" t="s">
        <v>327</v>
      </c>
      <c r="D154" s="132" t="s">
        <v>958</v>
      </c>
    </row>
    <row r="155" spans="1:4" x14ac:dyDescent="0.25">
      <c r="A155" s="131">
        <v>3302</v>
      </c>
      <c r="B155" s="132">
        <v>3303302</v>
      </c>
      <c r="C155" s="163" t="s">
        <v>802</v>
      </c>
      <c r="D155" s="132" t="s">
        <v>958</v>
      </c>
    </row>
    <row r="156" spans="1:4" x14ac:dyDescent="0.25">
      <c r="A156" s="131">
        <v>3306</v>
      </c>
      <c r="B156" s="132">
        <v>3303306</v>
      </c>
      <c r="C156" s="163" t="s">
        <v>803</v>
      </c>
      <c r="D156" s="132" t="s">
        <v>958</v>
      </c>
    </row>
    <row r="157" spans="1:4" x14ac:dyDescent="0.25">
      <c r="A157" s="131">
        <v>3310</v>
      </c>
      <c r="B157" s="132">
        <v>3303310</v>
      </c>
      <c r="C157" s="163" t="s">
        <v>330</v>
      </c>
      <c r="D157" s="132" t="s">
        <v>958</v>
      </c>
    </row>
    <row r="158" spans="1:4" ht="26.25" x14ac:dyDescent="0.25">
      <c r="A158" s="131">
        <v>3311</v>
      </c>
      <c r="B158" s="132">
        <v>3303311</v>
      </c>
      <c r="C158" s="163" t="s">
        <v>331</v>
      </c>
      <c r="D158" s="132" t="s">
        <v>958</v>
      </c>
    </row>
    <row r="159" spans="1:4" x14ac:dyDescent="0.25">
      <c r="A159" s="131">
        <v>3314</v>
      </c>
      <c r="B159" s="132">
        <v>3303314</v>
      </c>
      <c r="C159" s="163" t="s">
        <v>804</v>
      </c>
      <c r="D159" s="132" t="s">
        <v>958</v>
      </c>
    </row>
    <row r="160" spans="1:4" x14ac:dyDescent="0.25">
      <c r="A160" s="131">
        <v>3317</v>
      </c>
      <c r="B160" s="132">
        <v>3303317</v>
      </c>
      <c r="C160" s="163" t="s">
        <v>333</v>
      </c>
      <c r="D160" s="132" t="s">
        <v>958</v>
      </c>
    </row>
    <row r="161" spans="1:4" ht="26.25" x14ac:dyDescent="0.25">
      <c r="A161" s="131">
        <v>3319</v>
      </c>
      <c r="B161" s="132">
        <v>3303319</v>
      </c>
      <c r="C161" s="163" t="s">
        <v>334</v>
      </c>
      <c r="D161" s="132" t="s">
        <v>958</v>
      </c>
    </row>
    <row r="162" spans="1:4" x14ac:dyDescent="0.25">
      <c r="A162" s="131">
        <v>3322</v>
      </c>
      <c r="B162" s="132">
        <v>3303322</v>
      </c>
      <c r="C162" s="163" t="s">
        <v>335</v>
      </c>
      <c r="D162" s="132" t="s">
        <v>958</v>
      </c>
    </row>
    <row r="163" spans="1:4" ht="26.25" x14ac:dyDescent="0.25">
      <c r="A163" s="131">
        <v>3323</v>
      </c>
      <c r="B163" s="132">
        <v>3303323</v>
      </c>
      <c r="C163" s="163" t="s">
        <v>336</v>
      </c>
      <c r="D163" s="132" t="s">
        <v>958</v>
      </c>
    </row>
    <row r="164" spans="1:4" x14ac:dyDescent="0.25">
      <c r="A164" s="131">
        <v>3325</v>
      </c>
      <c r="B164" s="132">
        <v>3303325</v>
      </c>
      <c r="C164" s="163" t="s">
        <v>805</v>
      </c>
      <c r="D164" s="132" t="s">
        <v>958</v>
      </c>
    </row>
    <row r="165" spans="1:4" ht="26.25" x14ac:dyDescent="0.25">
      <c r="A165" s="131">
        <v>3328</v>
      </c>
      <c r="B165" s="132">
        <v>3303328</v>
      </c>
      <c r="C165" s="163" t="s">
        <v>338</v>
      </c>
      <c r="D165" s="132" t="s">
        <v>958</v>
      </c>
    </row>
    <row r="166" spans="1:4" ht="26.25" x14ac:dyDescent="0.25">
      <c r="A166" s="131">
        <v>3329</v>
      </c>
      <c r="B166" s="132">
        <v>3303329</v>
      </c>
      <c r="C166" s="163" t="s">
        <v>339</v>
      </c>
      <c r="D166" s="132" t="s">
        <v>958</v>
      </c>
    </row>
    <row r="167" spans="1:4" x14ac:dyDescent="0.25">
      <c r="A167" s="131">
        <v>3330</v>
      </c>
      <c r="B167" s="132">
        <v>3303330</v>
      </c>
      <c r="C167" s="163" t="s">
        <v>340</v>
      </c>
      <c r="D167" s="132" t="s">
        <v>958</v>
      </c>
    </row>
    <row r="168" spans="1:4" ht="26.25" x14ac:dyDescent="0.25">
      <c r="A168" s="131">
        <v>3331</v>
      </c>
      <c r="B168" s="132">
        <v>3303331</v>
      </c>
      <c r="C168" s="163" t="s">
        <v>341</v>
      </c>
      <c r="D168" s="132" t="s">
        <v>958</v>
      </c>
    </row>
    <row r="169" spans="1:4" ht="26.25" x14ac:dyDescent="0.25">
      <c r="A169" s="131">
        <v>3346</v>
      </c>
      <c r="B169" s="132">
        <v>3303346</v>
      </c>
      <c r="C169" s="163" t="s">
        <v>342</v>
      </c>
      <c r="D169" s="132" t="s">
        <v>958</v>
      </c>
    </row>
    <row r="170" spans="1:4" ht="26.25" x14ac:dyDescent="0.25">
      <c r="A170" s="131">
        <v>3351</v>
      </c>
      <c r="B170" s="132">
        <v>3303351</v>
      </c>
      <c r="C170" s="163" t="s">
        <v>343</v>
      </c>
      <c r="D170" s="132" t="s">
        <v>958</v>
      </c>
    </row>
    <row r="171" spans="1:4" x14ac:dyDescent="0.25">
      <c r="A171" s="131">
        <v>3352</v>
      </c>
      <c r="B171" s="132">
        <v>3303352</v>
      </c>
      <c r="C171" s="163" t="s">
        <v>344</v>
      </c>
      <c r="D171" s="132" t="s">
        <v>958</v>
      </c>
    </row>
    <row r="172" spans="1:4" ht="15.75" x14ac:dyDescent="0.25">
      <c r="A172" s="92">
        <v>3359</v>
      </c>
      <c r="B172" s="132">
        <v>3303359</v>
      </c>
      <c r="C172" s="163" t="s">
        <v>345</v>
      </c>
      <c r="D172" s="132" t="s">
        <v>958</v>
      </c>
    </row>
    <row r="173" spans="1:4" ht="26.25" x14ac:dyDescent="0.25">
      <c r="A173" s="131">
        <v>3361</v>
      </c>
      <c r="B173" s="132">
        <v>3303361</v>
      </c>
      <c r="C173" s="163" t="s">
        <v>806</v>
      </c>
      <c r="D173" s="132" t="s">
        <v>958</v>
      </c>
    </row>
    <row r="174" spans="1:4" x14ac:dyDescent="0.25">
      <c r="A174" s="131">
        <v>3363</v>
      </c>
      <c r="B174" s="132">
        <v>3303363</v>
      </c>
      <c r="C174" s="163" t="s">
        <v>347</v>
      </c>
      <c r="D174" s="132" t="s">
        <v>958</v>
      </c>
    </row>
    <row r="175" spans="1:4" x14ac:dyDescent="0.25">
      <c r="A175" s="131">
        <v>3366</v>
      </c>
      <c r="B175" s="132">
        <v>3303366</v>
      </c>
      <c r="C175" s="163" t="s">
        <v>348</v>
      </c>
      <c r="D175" s="132" t="s">
        <v>958</v>
      </c>
    </row>
    <row r="176" spans="1:4" x14ac:dyDescent="0.25">
      <c r="A176" s="131">
        <v>3367</v>
      </c>
      <c r="B176" s="132">
        <v>3303367</v>
      </c>
      <c r="C176" s="163" t="s">
        <v>349</v>
      </c>
      <c r="D176" s="132" t="s">
        <v>958</v>
      </c>
    </row>
    <row r="177" spans="1:4" ht="26.25" x14ac:dyDescent="0.25">
      <c r="A177" s="131">
        <v>3372</v>
      </c>
      <c r="B177" s="132">
        <v>3303372</v>
      </c>
      <c r="C177" s="163" t="s">
        <v>350</v>
      </c>
      <c r="D177" s="132" t="s">
        <v>958</v>
      </c>
    </row>
    <row r="178" spans="1:4" x14ac:dyDescent="0.25">
      <c r="A178" s="131">
        <v>3377</v>
      </c>
      <c r="B178" s="132">
        <v>3303377</v>
      </c>
      <c r="C178" s="163" t="s">
        <v>351</v>
      </c>
      <c r="D178" s="132" t="s">
        <v>958</v>
      </c>
    </row>
    <row r="179" spans="1:4" x14ac:dyDescent="0.25">
      <c r="A179" s="131">
        <v>3386</v>
      </c>
      <c r="B179" s="132">
        <v>3303386</v>
      </c>
      <c r="C179" s="163" t="s">
        <v>631</v>
      </c>
      <c r="D179" s="132" t="s">
        <v>958</v>
      </c>
    </row>
    <row r="180" spans="1:4" x14ac:dyDescent="0.25">
      <c r="A180" s="131">
        <v>3406</v>
      </c>
      <c r="B180" s="132">
        <v>3303406</v>
      </c>
      <c r="C180" s="163" t="s">
        <v>353</v>
      </c>
      <c r="D180" s="132" t="s">
        <v>958</v>
      </c>
    </row>
    <row r="181" spans="1:4" x14ac:dyDescent="0.25">
      <c r="A181" s="131">
        <v>3411</v>
      </c>
      <c r="B181" s="132">
        <v>3303411</v>
      </c>
      <c r="C181" s="163" t="s">
        <v>354</v>
      </c>
      <c r="D181" s="132" t="s">
        <v>958</v>
      </c>
    </row>
    <row r="182" spans="1:4" x14ac:dyDescent="0.25">
      <c r="A182" s="131">
        <v>3412</v>
      </c>
      <c r="B182" s="132">
        <v>3303412</v>
      </c>
      <c r="C182" s="163" t="s">
        <v>355</v>
      </c>
      <c r="D182" s="132" t="s">
        <v>958</v>
      </c>
    </row>
    <row r="183" spans="1:4" x14ac:dyDescent="0.25">
      <c r="A183" s="131">
        <v>3428</v>
      </c>
      <c r="B183" s="132">
        <v>3303428</v>
      </c>
      <c r="C183" s="163" t="s">
        <v>807</v>
      </c>
      <c r="D183" s="132" t="s">
        <v>958</v>
      </c>
    </row>
    <row r="184" spans="1:4" x14ac:dyDescent="0.25">
      <c r="A184" s="131">
        <v>3431</v>
      </c>
      <c r="B184" s="132">
        <v>3303431</v>
      </c>
      <c r="C184" s="163" t="s">
        <v>357</v>
      </c>
      <c r="D184" s="132" t="s">
        <v>958</v>
      </c>
    </row>
    <row r="185" spans="1:4" x14ac:dyDescent="0.25">
      <c r="A185" s="131">
        <v>3432</v>
      </c>
      <c r="B185" s="132">
        <v>3303432</v>
      </c>
      <c r="C185" s="163" t="s">
        <v>358</v>
      </c>
      <c r="D185" s="132" t="s">
        <v>958</v>
      </c>
    </row>
    <row r="186" spans="1:4" x14ac:dyDescent="0.25">
      <c r="A186" s="131">
        <v>3433</v>
      </c>
      <c r="B186" s="132">
        <v>3303433</v>
      </c>
      <c r="C186" s="163" t="s">
        <v>359</v>
      </c>
      <c r="D186" s="132" t="s">
        <v>958</v>
      </c>
    </row>
    <row r="187" spans="1:4" x14ac:dyDescent="0.25">
      <c r="A187" s="131">
        <v>4001</v>
      </c>
      <c r="B187" s="132">
        <v>3304001</v>
      </c>
      <c r="C187" s="163" t="s">
        <v>360</v>
      </c>
      <c r="D187" s="132" t="s">
        <v>958</v>
      </c>
    </row>
    <row r="188" spans="1:4" x14ac:dyDescent="0.25">
      <c r="A188" s="131">
        <v>4019</v>
      </c>
      <c r="B188" s="132">
        <v>3304019</v>
      </c>
      <c r="C188" s="163" t="s">
        <v>361</v>
      </c>
      <c r="D188" s="132" t="s">
        <v>958</v>
      </c>
    </row>
    <row r="189" spans="1:4" x14ac:dyDescent="0.25">
      <c r="A189" s="131">
        <v>4038</v>
      </c>
      <c r="B189" s="132">
        <v>3304038</v>
      </c>
      <c r="C189" s="163" t="s">
        <v>362</v>
      </c>
      <c r="D189" s="132" t="s">
        <v>958</v>
      </c>
    </row>
    <row r="190" spans="1:4" x14ac:dyDescent="0.25">
      <c r="A190" s="131">
        <v>5201</v>
      </c>
      <c r="B190" s="132">
        <v>3305201</v>
      </c>
      <c r="C190" s="163" t="s">
        <v>363</v>
      </c>
      <c r="D190" s="132" t="s">
        <v>958</v>
      </c>
    </row>
    <row r="191" spans="1:4" x14ac:dyDescent="0.25">
      <c r="A191" s="131">
        <v>5203</v>
      </c>
      <c r="B191" s="132">
        <v>3305203</v>
      </c>
      <c r="C191" s="163" t="s">
        <v>364</v>
      </c>
      <c r="D191" s="132" t="s">
        <v>958</v>
      </c>
    </row>
    <row r="192" spans="1:4" ht="26.25" x14ac:dyDescent="0.25">
      <c r="A192" s="131">
        <v>5205</v>
      </c>
      <c r="B192" s="132">
        <v>3305205</v>
      </c>
      <c r="C192" s="163" t="s">
        <v>365</v>
      </c>
      <c r="D192" s="132" t="s">
        <v>958</v>
      </c>
    </row>
  </sheetData>
  <conditionalFormatting sqref="B1:B192">
    <cfRule type="duplicateValues" dxfId="0" priority="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19604-7C4C-4975-855E-79DFD32D275D}">
  <sheetPr filterMode="1"/>
  <dimension ref="A1:BU200"/>
  <sheetViews>
    <sheetView topLeftCell="AI1" workbookViewId="0">
      <pane ySplit="1" topLeftCell="A4" activePane="bottomLeft" state="frozen"/>
      <selection pane="bottomLeft" activeCell="AU4" sqref="AU4"/>
    </sheetView>
  </sheetViews>
  <sheetFormatPr defaultColWidth="9.140625" defaultRowHeight="12.75" x14ac:dyDescent="0.2"/>
  <cols>
    <col min="1" max="1" width="9.140625" style="231"/>
    <col min="2" max="2" width="54.140625" style="231" bestFit="1" customWidth="1"/>
    <col min="3" max="7" width="9.140625" style="232"/>
    <col min="8" max="45" width="9.140625" style="231"/>
    <col min="46" max="47" width="9.140625" style="326"/>
    <col min="48" max="48" width="9.140625" style="231"/>
    <col min="49" max="49" width="10.42578125" style="231" customWidth="1"/>
    <col min="50" max="52" width="9.140625" style="231"/>
    <col min="53" max="55" width="9.140625" style="233"/>
    <col min="56" max="58" width="9.140625" style="231"/>
    <col min="59" max="59" width="14.85546875" style="231" customWidth="1"/>
    <col min="60" max="60" width="16.5703125" style="231" customWidth="1"/>
    <col min="61" max="62" width="14.28515625" style="231" customWidth="1"/>
    <col min="63" max="63" width="18.5703125" style="231" customWidth="1"/>
    <col min="64" max="64" width="14.85546875" style="231" customWidth="1"/>
    <col min="65" max="65" width="17" style="231" customWidth="1"/>
    <col min="66" max="16384" width="9.140625" style="231"/>
  </cols>
  <sheetData>
    <row r="1" spans="1:73" s="234" customFormat="1" ht="77.45" customHeight="1" x14ac:dyDescent="0.25">
      <c r="A1" s="234" t="s">
        <v>106</v>
      </c>
      <c r="B1" s="234" t="s">
        <v>107</v>
      </c>
      <c r="C1" s="235" t="s">
        <v>108</v>
      </c>
      <c r="D1" s="235" t="s">
        <v>109</v>
      </c>
      <c r="E1" s="235" t="s">
        <v>110</v>
      </c>
      <c r="F1" s="235" t="s">
        <v>111</v>
      </c>
      <c r="G1" s="235" t="s">
        <v>112</v>
      </c>
      <c r="H1" s="236" t="s">
        <v>113</v>
      </c>
      <c r="I1" s="236" t="s">
        <v>114</v>
      </c>
      <c r="J1" s="235" t="s">
        <v>115</v>
      </c>
      <c r="K1" s="235" t="s">
        <v>116</v>
      </c>
      <c r="L1" s="236" t="s">
        <v>117</v>
      </c>
      <c r="M1" s="235" t="s">
        <v>118</v>
      </c>
      <c r="N1" s="235" t="s">
        <v>119</v>
      </c>
      <c r="O1" s="235" t="s">
        <v>120</v>
      </c>
      <c r="P1" s="235" t="s">
        <v>121</v>
      </c>
      <c r="Q1" s="236" t="s">
        <v>122</v>
      </c>
      <c r="R1" s="235" t="s">
        <v>123</v>
      </c>
      <c r="S1" s="235" t="s">
        <v>124</v>
      </c>
      <c r="T1" s="235" t="s">
        <v>125</v>
      </c>
      <c r="U1" s="235" t="s">
        <v>126</v>
      </c>
      <c r="V1" s="236" t="s">
        <v>127</v>
      </c>
      <c r="W1" s="237" t="s">
        <v>128</v>
      </c>
      <c r="X1" s="237" t="s">
        <v>129</v>
      </c>
      <c r="Y1" s="238" t="s">
        <v>130</v>
      </c>
      <c r="Z1" s="237" t="s">
        <v>131</v>
      </c>
      <c r="AA1" s="237" t="s">
        <v>132</v>
      </c>
      <c r="AB1" s="238" t="s">
        <v>133</v>
      </c>
      <c r="AC1" s="237" t="s">
        <v>134</v>
      </c>
      <c r="AD1" s="237" t="s">
        <v>135</v>
      </c>
      <c r="AE1" s="238" t="s">
        <v>136</v>
      </c>
      <c r="AF1" s="235" t="s">
        <v>137</v>
      </c>
      <c r="AG1" s="235" t="s">
        <v>138</v>
      </c>
      <c r="AH1" s="239" t="s">
        <v>139</v>
      </c>
      <c r="AI1" s="235" t="s">
        <v>140</v>
      </c>
      <c r="AJ1" s="235" t="s">
        <v>141</v>
      </c>
      <c r="AK1" s="239" t="s">
        <v>142</v>
      </c>
      <c r="AL1" s="235" t="s">
        <v>143</v>
      </c>
      <c r="AM1" s="235" t="s">
        <v>144</v>
      </c>
      <c r="AN1" s="239" t="s">
        <v>145</v>
      </c>
      <c r="AO1" s="240" t="s">
        <v>146</v>
      </c>
      <c r="AP1" s="241" t="s">
        <v>147</v>
      </c>
      <c r="AQ1" s="323" t="s">
        <v>959</v>
      </c>
      <c r="AR1" s="235" t="s">
        <v>149</v>
      </c>
      <c r="AS1" s="239" t="s">
        <v>150</v>
      </c>
      <c r="AT1" s="323" t="s">
        <v>909</v>
      </c>
      <c r="AU1" s="323" t="s">
        <v>910</v>
      </c>
      <c r="AV1" s="235" t="s">
        <v>151</v>
      </c>
      <c r="AW1" s="235" t="s">
        <v>152</v>
      </c>
      <c r="AX1" s="239" t="s">
        <v>153</v>
      </c>
      <c r="AY1" s="235" t="s">
        <v>960</v>
      </c>
      <c r="AZ1" s="235" t="s">
        <v>961</v>
      </c>
      <c r="BA1" s="239" t="s">
        <v>962</v>
      </c>
      <c r="BB1" s="240" t="s">
        <v>157</v>
      </c>
      <c r="BC1" s="240" t="s">
        <v>158</v>
      </c>
      <c r="BD1" s="235" t="s">
        <v>159</v>
      </c>
      <c r="BE1" s="235" t="s">
        <v>160</v>
      </c>
      <c r="BF1" s="242" t="s">
        <v>161</v>
      </c>
      <c r="BG1" s="243" t="s">
        <v>162</v>
      </c>
      <c r="BH1" s="243" t="s">
        <v>163</v>
      </c>
      <c r="BI1" s="243" t="s">
        <v>164</v>
      </c>
      <c r="BJ1" s="243" t="s">
        <v>165</v>
      </c>
      <c r="BK1" s="243" t="s">
        <v>166</v>
      </c>
      <c r="BL1" s="243" t="s">
        <v>167</v>
      </c>
      <c r="BM1" s="243" t="s">
        <v>168</v>
      </c>
      <c r="BO1" s="234" t="s">
        <v>963</v>
      </c>
      <c r="BP1" s="234" t="s">
        <v>964</v>
      </c>
      <c r="BR1" s="234" t="s">
        <v>963</v>
      </c>
      <c r="BS1" s="234" t="s">
        <v>964</v>
      </c>
      <c r="BT1" s="234" t="s">
        <v>965</v>
      </c>
      <c r="BU1" s="234" t="s">
        <v>965</v>
      </c>
    </row>
    <row r="2" spans="1:73" hidden="1" x14ac:dyDescent="0.2">
      <c r="A2" s="231">
        <v>3301000</v>
      </c>
      <c r="B2" s="231" t="s">
        <v>179</v>
      </c>
      <c r="C2" s="232">
        <v>0</v>
      </c>
      <c r="D2" s="232">
        <v>0</v>
      </c>
      <c r="E2" s="232">
        <v>0</v>
      </c>
      <c r="F2" s="232">
        <v>43</v>
      </c>
      <c r="G2" s="232">
        <v>30</v>
      </c>
      <c r="H2" s="244">
        <v>0</v>
      </c>
      <c r="I2" s="244">
        <v>73</v>
      </c>
      <c r="J2" s="232">
        <v>12</v>
      </c>
      <c r="K2" s="232">
        <v>11</v>
      </c>
      <c r="L2" s="244">
        <v>23</v>
      </c>
      <c r="M2" s="232">
        <v>0</v>
      </c>
      <c r="N2" s="232">
        <v>0</v>
      </c>
      <c r="O2" s="232">
        <v>642</v>
      </c>
      <c r="P2" s="232">
        <v>450</v>
      </c>
      <c r="Q2" s="244">
        <v>1092</v>
      </c>
      <c r="R2" s="232">
        <v>0</v>
      </c>
      <c r="S2" s="232">
        <v>0</v>
      </c>
      <c r="T2" s="232">
        <v>164.2</v>
      </c>
      <c r="U2" s="232">
        <v>107.4</v>
      </c>
      <c r="V2" s="244">
        <v>271.60000000000002</v>
      </c>
      <c r="W2" s="232">
        <v>12</v>
      </c>
      <c r="X2" s="232">
        <v>180</v>
      </c>
      <c r="Y2" s="245">
        <v>45</v>
      </c>
      <c r="Z2" s="232">
        <v>8</v>
      </c>
      <c r="AA2" s="232">
        <v>120</v>
      </c>
      <c r="AB2" s="245">
        <v>8.5</v>
      </c>
      <c r="AC2" s="232">
        <v>6</v>
      </c>
      <c r="AD2" s="232">
        <v>90</v>
      </c>
      <c r="AE2" s="245">
        <v>15</v>
      </c>
      <c r="AF2" s="246">
        <v>0</v>
      </c>
      <c r="AG2" s="246">
        <v>0</v>
      </c>
      <c r="AH2" s="245">
        <v>0</v>
      </c>
      <c r="AI2" s="246">
        <v>16</v>
      </c>
      <c r="AJ2" s="246">
        <v>240</v>
      </c>
      <c r="AK2" s="245">
        <v>26.5</v>
      </c>
      <c r="AL2" s="232">
        <v>16</v>
      </c>
      <c r="AM2" s="232">
        <v>240</v>
      </c>
      <c r="AN2" s="245">
        <v>26.5</v>
      </c>
      <c r="AO2" s="245"/>
      <c r="AP2" s="245">
        <f>AL2+AO2</f>
        <v>16</v>
      </c>
      <c r="AQ2" s="324">
        <v>0</v>
      </c>
      <c r="AR2" s="246">
        <v>0</v>
      </c>
      <c r="AS2" s="245">
        <v>0</v>
      </c>
      <c r="AT2" s="325">
        <v>13</v>
      </c>
      <c r="AU2" s="325">
        <v>2</v>
      </c>
      <c r="AV2" s="246">
        <v>15</v>
      </c>
      <c r="AW2" s="246">
        <v>225</v>
      </c>
      <c r="AX2" s="245">
        <v>11.5</v>
      </c>
      <c r="AY2" s="232">
        <v>15</v>
      </c>
      <c r="AZ2" s="232">
        <v>225</v>
      </c>
      <c r="BA2" s="245">
        <v>11.5</v>
      </c>
      <c r="BB2" s="245"/>
      <c r="BC2" s="245">
        <f>AY2+BB2</f>
        <v>15</v>
      </c>
      <c r="BD2" s="246">
        <v>0</v>
      </c>
      <c r="BE2" s="246">
        <v>1</v>
      </c>
      <c r="BF2" s="232">
        <v>1</v>
      </c>
      <c r="BO2" s="248">
        <f t="shared" ref="BO2:BO33" si="0">AQ2+AT2</f>
        <v>13</v>
      </c>
      <c r="BP2" s="248">
        <f t="shared" ref="BP2:BP33" si="1">AU2</f>
        <v>2</v>
      </c>
      <c r="BQ2" s="248"/>
      <c r="BR2" s="248">
        <f>_xlfn.XLOOKUP(A2,'Summer data team '!B:B,'Summer data team '!BV:BV,0)</f>
        <v>13</v>
      </c>
      <c r="BS2" s="248">
        <f>_xlfn.XLOOKUP(A2,'Summer data team '!B:B,'Summer data team '!BW:BW,0)</f>
        <v>2</v>
      </c>
      <c r="BT2" s="248">
        <f t="shared" ref="BT2:BT33" si="2">BO2-BR2</f>
        <v>0</v>
      </c>
      <c r="BU2" s="248">
        <f t="shared" ref="BU2:BU33" si="3">BP2-BS2</f>
        <v>0</v>
      </c>
    </row>
    <row r="3" spans="1:73" hidden="1" x14ac:dyDescent="0.2">
      <c r="A3" s="231">
        <v>3301001</v>
      </c>
      <c r="B3" s="231" t="s">
        <v>180</v>
      </c>
      <c r="C3" s="232">
        <v>0</v>
      </c>
      <c r="D3" s="232">
        <v>16</v>
      </c>
      <c r="E3" s="232">
        <v>6</v>
      </c>
      <c r="F3" s="232">
        <v>42</v>
      </c>
      <c r="G3" s="232">
        <v>21</v>
      </c>
      <c r="H3" s="244">
        <v>22</v>
      </c>
      <c r="I3" s="244">
        <v>63</v>
      </c>
      <c r="J3" s="232">
        <v>3</v>
      </c>
      <c r="K3" s="232">
        <v>5</v>
      </c>
      <c r="L3" s="244">
        <v>8</v>
      </c>
      <c r="M3" s="232">
        <v>0</v>
      </c>
      <c r="N3" s="232">
        <v>240</v>
      </c>
      <c r="O3" s="232">
        <v>630</v>
      </c>
      <c r="P3" s="232">
        <v>315</v>
      </c>
      <c r="Q3" s="244">
        <v>945</v>
      </c>
      <c r="R3" s="232">
        <v>90</v>
      </c>
      <c r="S3" s="232">
        <v>330</v>
      </c>
      <c r="T3" s="232">
        <v>45</v>
      </c>
      <c r="U3" s="232">
        <v>75</v>
      </c>
      <c r="V3" s="244">
        <v>120</v>
      </c>
      <c r="W3" s="232">
        <v>10</v>
      </c>
      <c r="X3" s="232">
        <v>150</v>
      </c>
      <c r="Y3" s="245">
        <v>0</v>
      </c>
      <c r="Z3" s="232">
        <v>7</v>
      </c>
      <c r="AA3" s="232">
        <v>105</v>
      </c>
      <c r="AB3" s="245">
        <v>0</v>
      </c>
      <c r="AC3" s="232">
        <v>28</v>
      </c>
      <c r="AD3" s="232">
        <v>420</v>
      </c>
      <c r="AE3" s="245">
        <v>30</v>
      </c>
      <c r="AF3" s="246">
        <v>14</v>
      </c>
      <c r="AG3" s="246">
        <v>210</v>
      </c>
      <c r="AH3" s="245">
        <v>0</v>
      </c>
      <c r="AI3" s="246">
        <v>21</v>
      </c>
      <c r="AJ3" s="246">
        <v>315</v>
      </c>
      <c r="AK3" s="245">
        <v>0</v>
      </c>
      <c r="AL3" s="232">
        <v>35</v>
      </c>
      <c r="AM3" s="232">
        <v>525</v>
      </c>
      <c r="AN3" s="245">
        <v>0</v>
      </c>
      <c r="AO3" s="245"/>
      <c r="AP3" s="245">
        <f t="shared" ref="AP3:AP66" si="4">AL3+AO3</f>
        <v>35</v>
      </c>
      <c r="AQ3" s="324">
        <v>0</v>
      </c>
      <c r="AR3" s="246">
        <v>0</v>
      </c>
      <c r="AS3" s="245">
        <v>0</v>
      </c>
      <c r="AT3" s="325">
        <v>0</v>
      </c>
      <c r="AU3" s="325">
        <v>0</v>
      </c>
      <c r="AV3" s="246">
        <v>0</v>
      </c>
      <c r="AW3" s="246">
        <v>0</v>
      </c>
      <c r="AX3" s="245">
        <v>0</v>
      </c>
      <c r="AY3" s="232">
        <v>0</v>
      </c>
      <c r="AZ3" s="232">
        <v>0</v>
      </c>
      <c r="BA3" s="245">
        <v>0</v>
      </c>
      <c r="BB3" s="245"/>
      <c r="BC3" s="245">
        <f t="shared" ref="BC3:BC66" si="5">AY3+BB3</f>
        <v>0</v>
      </c>
      <c r="BD3" s="246">
        <v>0</v>
      </c>
      <c r="BE3" s="246">
        <v>1</v>
      </c>
      <c r="BF3" s="232">
        <v>1</v>
      </c>
      <c r="BO3" s="248">
        <f t="shared" si="0"/>
        <v>0</v>
      </c>
      <c r="BP3" s="248">
        <f t="shared" si="1"/>
        <v>0</v>
      </c>
      <c r="BQ3" s="248"/>
      <c r="BR3" s="248">
        <f>_xlfn.XLOOKUP(A3,'Summer data team '!B:B,'Summer data team '!BV:BV,0)</f>
        <v>0</v>
      </c>
      <c r="BS3" s="248">
        <f>_xlfn.XLOOKUP(A3,'Summer data team '!B:B,'Summer data team '!BW:BW,0)</f>
        <v>0</v>
      </c>
      <c r="BT3" s="248">
        <f t="shared" si="2"/>
        <v>0</v>
      </c>
      <c r="BU3" s="248">
        <f t="shared" si="3"/>
        <v>0</v>
      </c>
    </row>
    <row r="4" spans="1:73" x14ac:dyDescent="0.2">
      <c r="A4" s="231">
        <v>3301002</v>
      </c>
      <c r="B4" s="231" t="s">
        <v>181</v>
      </c>
      <c r="C4" s="232">
        <v>0</v>
      </c>
      <c r="D4" s="232">
        <v>32</v>
      </c>
      <c r="E4" s="232">
        <v>3</v>
      </c>
      <c r="F4" s="232">
        <v>57</v>
      </c>
      <c r="G4" s="232">
        <v>33</v>
      </c>
      <c r="H4" s="244">
        <v>35</v>
      </c>
      <c r="I4" s="244">
        <v>90</v>
      </c>
      <c r="J4" s="232">
        <v>2</v>
      </c>
      <c r="K4" s="232">
        <v>1</v>
      </c>
      <c r="L4" s="244">
        <v>3</v>
      </c>
      <c r="M4" s="232">
        <v>0</v>
      </c>
      <c r="N4" s="232">
        <v>480</v>
      </c>
      <c r="O4" s="232">
        <v>855</v>
      </c>
      <c r="P4" s="232">
        <v>495</v>
      </c>
      <c r="Q4" s="244">
        <v>1350</v>
      </c>
      <c r="R4" s="232">
        <v>45</v>
      </c>
      <c r="S4" s="232">
        <v>525</v>
      </c>
      <c r="T4" s="232">
        <v>30</v>
      </c>
      <c r="U4" s="232">
        <v>15</v>
      </c>
      <c r="V4" s="244">
        <v>45</v>
      </c>
      <c r="W4" s="232">
        <v>92</v>
      </c>
      <c r="X4" s="232">
        <v>1380</v>
      </c>
      <c r="Y4" s="245">
        <v>30</v>
      </c>
      <c r="Z4" s="232">
        <v>23</v>
      </c>
      <c r="AA4" s="232">
        <v>345</v>
      </c>
      <c r="AB4" s="245">
        <v>15</v>
      </c>
      <c r="AC4" s="232">
        <v>4</v>
      </c>
      <c r="AD4" s="232">
        <v>60</v>
      </c>
      <c r="AE4" s="245">
        <v>0</v>
      </c>
      <c r="AF4" s="246">
        <v>24</v>
      </c>
      <c r="AG4" s="246">
        <v>360</v>
      </c>
      <c r="AH4" s="245">
        <v>0</v>
      </c>
      <c r="AI4" s="246">
        <v>55</v>
      </c>
      <c r="AJ4" s="246">
        <v>825</v>
      </c>
      <c r="AK4" s="245">
        <v>0</v>
      </c>
      <c r="AL4" s="232">
        <v>79</v>
      </c>
      <c r="AM4" s="232">
        <v>1185</v>
      </c>
      <c r="AN4" s="245">
        <v>0</v>
      </c>
      <c r="AO4" s="245"/>
      <c r="AP4" s="245">
        <f t="shared" si="4"/>
        <v>79</v>
      </c>
      <c r="AQ4" s="324">
        <v>24</v>
      </c>
      <c r="AR4" s="246">
        <v>360</v>
      </c>
      <c r="AS4" s="245">
        <v>0</v>
      </c>
      <c r="AT4" s="325">
        <v>55</v>
      </c>
      <c r="AU4" s="325">
        <v>0</v>
      </c>
      <c r="AV4" s="246">
        <v>55</v>
      </c>
      <c r="AW4" s="246">
        <v>825</v>
      </c>
      <c r="AX4" s="245">
        <v>0</v>
      </c>
      <c r="AY4" s="232">
        <v>79</v>
      </c>
      <c r="AZ4" s="232">
        <v>1185</v>
      </c>
      <c r="BA4" s="245">
        <v>0</v>
      </c>
      <c r="BB4" s="245"/>
      <c r="BC4" s="245">
        <f t="shared" si="5"/>
        <v>79</v>
      </c>
      <c r="BD4" s="246">
        <v>0</v>
      </c>
      <c r="BE4" s="246">
        <v>1</v>
      </c>
      <c r="BF4" s="232">
        <v>1</v>
      </c>
      <c r="BO4" s="248">
        <f t="shared" si="0"/>
        <v>79</v>
      </c>
      <c r="BP4" s="248">
        <f t="shared" si="1"/>
        <v>0</v>
      </c>
      <c r="BQ4" s="248"/>
      <c r="BR4" s="248">
        <f>_xlfn.XLOOKUP(A4,'Summer data team '!B:B,'Summer data team '!BV:BV,0)</f>
        <v>79</v>
      </c>
      <c r="BS4" s="248">
        <f>_xlfn.XLOOKUP(A4,'Summer data team '!B:B,'Summer data team '!BW:BW,0)</f>
        <v>0</v>
      </c>
      <c r="BT4" s="248">
        <f t="shared" si="2"/>
        <v>0</v>
      </c>
      <c r="BU4" s="248">
        <f t="shared" si="3"/>
        <v>0</v>
      </c>
    </row>
    <row r="5" spans="1:73" hidden="1" x14ac:dyDescent="0.2">
      <c r="A5" s="231">
        <v>3301006</v>
      </c>
      <c r="B5" s="231" t="s">
        <v>182</v>
      </c>
      <c r="C5" s="232">
        <v>0</v>
      </c>
      <c r="D5" s="232">
        <v>0</v>
      </c>
      <c r="E5" s="232">
        <v>0</v>
      </c>
      <c r="F5" s="232">
        <v>33</v>
      </c>
      <c r="G5" s="232">
        <v>43</v>
      </c>
      <c r="H5" s="244">
        <v>0</v>
      </c>
      <c r="I5" s="244">
        <v>76</v>
      </c>
      <c r="J5" s="232">
        <v>13</v>
      </c>
      <c r="K5" s="232">
        <v>17</v>
      </c>
      <c r="L5" s="244">
        <v>30</v>
      </c>
      <c r="M5" s="232">
        <v>0</v>
      </c>
      <c r="N5" s="232">
        <v>0</v>
      </c>
      <c r="O5" s="232">
        <v>495</v>
      </c>
      <c r="P5" s="232">
        <v>645</v>
      </c>
      <c r="Q5" s="244">
        <v>1140</v>
      </c>
      <c r="R5" s="232">
        <v>0</v>
      </c>
      <c r="S5" s="232">
        <v>0</v>
      </c>
      <c r="T5" s="232">
        <v>195</v>
      </c>
      <c r="U5" s="232">
        <v>255</v>
      </c>
      <c r="V5" s="244">
        <v>450</v>
      </c>
      <c r="W5" s="232">
        <v>14</v>
      </c>
      <c r="X5" s="232">
        <v>210</v>
      </c>
      <c r="Y5" s="245">
        <v>90</v>
      </c>
      <c r="Z5" s="232">
        <v>6</v>
      </c>
      <c r="AA5" s="232">
        <v>90</v>
      </c>
      <c r="AB5" s="245">
        <v>30</v>
      </c>
      <c r="AC5" s="232">
        <v>9</v>
      </c>
      <c r="AD5" s="232">
        <v>135</v>
      </c>
      <c r="AE5" s="245">
        <v>15</v>
      </c>
      <c r="AF5" s="246">
        <v>0</v>
      </c>
      <c r="AG5" s="246">
        <v>0</v>
      </c>
      <c r="AH5" s="245">
        <v>0</v>
      </c>
      <c r="AI5" s="246">
        <v>23</v>
      </c>
      <c r="AJ5" s="246">
        <v>345</v>
      </c>
      <c r="AK5" s="245">
        <v>45</v>
      </c>
      <c r="AL5" s="232">
        <v>23</v>
      </c>
      <c r="AM5" s="232">
        <v>345</v>
      </c>
      <c r="AN5" s="245">
        <v>45</v>
      </c>
      <c r="AO5" s="245"/>
      <c r="AP5" s="245">
        <f t="shared" si="4"/>
        <v>23</v>
      </c>
      <c r="AQ5" s="324">
        <v>0</v>
      </c>
      <c r="AR5" s="246">
        <v>0</v>
      </c>
      <c r="AS5" s="245">
        <v>0</v>
      </c>
      <c r="AT5" s="325">
        <v>0</v>
      </c>
      <c r="AU5" s="325">
        <v>2</v>
      </c>
      <c r="AV5" s="246">
        <v>2</v>
      </c>
      <c r="AW5" s="246">
        <v>30</v>
      </c>
      <c r="AX5" s="245">
        <v>30</v>
      </c>
      <c r="AY5" s="232">
        <v>2</v>
      </c>
      <c r="AZ5" s="232">
        <v>30</v>
      </c>
      <c r="BA5" s="245">
        <v>30</v>
      </c>
      <c r="BB5" s="245"/>
      <c r="BC5" s="245">
        <f t="shared" si="5"/>
        <v>2</v>
      </c>
      <c r="BD5" s="246">
        <v>0</v>
      </c>
      <c r="BE5" s="246">
        <v>9</v>
      </c>
      <c r="BF5" s="232">
        <v>9</v>
      </c>
      <c r="BO5" s="248">
        <f t="shared" si="0"/>
        <v>0</v>
      </c>
      <c r="BP5" s="248">
        <f t="shared" si="1"/>
        <v>2</v>
      </c>
      <c r="BQ5" s="248"/>
      <c r="BR5" s="248">
        <f>_xlfn.XLOOKUP(A5,'Summer data team '!B:B,'Summer data team '!BV:BV,0)</f>
        <v>0</v>
      </c>
      <c r="BS5" s="248">
        <f>_xlfn.XLOOKUP(A5,'Summer data team '!B:B,'Summer data team '!BW:BW,0)</f>
        <v>2</v>
      </c>
      <c r="BT5" s="248">
        <f t="shared" si="2"/>
        <v>0</v>
      </c>
      <c r="BU5" s="248">
        <f t="shared" si="3"/>
        <v>0</v>
      </c>
    </row>
    <row r="6" spans="1:73" hidden="1" x14ac:dyDescent="0.2">
      <c r="A6" s="231">
        <v>3301008</v>
      </c>
      <c r="B6" s="231" t="s">
        <v>183</v>
      </c>
      <c r="C6" s="232">
        <v>0</v>
      </c>
      <c r="D6" s="232">
        <v>0</v>
      </c>
      <c r="E6" s="232">
        <v>0</v>
      </c>
      <c r="F6" s="232">
        <v>35</v>
      </c>
      <c r="G6" s="232">
        <v>31</v>
      </c>
      <c r="H6" s="244">
        <v>0</v>
      </c>
      <c r="I6" s="244">
        <v>66</v>
      </c>
      <c r="J6" s="232">
        <v>16</v>
      </c>
      <c r="K6" s="232">
        <v>19</v>
      </c>
      <c r="L6" s="244">
        <v>35</v>
      </c>
      <c r="M6" s="232">
        <v>0</v>
      </c>
      <c r="N6" s="232">
        <v>0</v>
      </c>
      <c r="O6" s="232">
        <v>525</v>
      </c>
      <c r="P6" s="232">
        <v>465</v>
      </c>
      <c r="Q6" s="244">
        <v>990</v>
      </c>
      <c r="R6" s="232">
        <v>0</v>
      </c>
      <c r="S6" s="232">
        <v>0</v>
      </c>
      <c r="T6" s="232">
        <v>240</v>
      </c>
      <c r="U6" s="232">
        <v>285</v>
      </c>
      <c r="V6" s="244">
        <v>525</v>
      </c>
      <c r="W6" s="232">
        <v>1</v>
      </c>
      <c r="X6" s="232">
        <v>15</v>
      </c>
      <c r="Y6" s="245">
        <v>0</v>
      </c>
      <c r="Z6" s="232">
        <v>2</v>
      </c>
      <c r="AA6" s="232">
        <v>30</v>
      </c>
      <c r="AB6" s="245">
        <v>0</v>
      </c>
      <c r="AC6" s="232">
        <v>3</v>
      </c>
      <c r="AD6" s="232">
        <v>45</v>
      </c>
      <c r="AE6" s="245">
        <v>45</v>
      </c>
      <c r="AF6" s="246">
        <v>0</v>
      </c>
      <c r="AG6" s="246">
        <v>0</v>
      </c>
      <c r="AH6" s="245">
        <v>0</v>
      </c>
      <c r="AI6" s="246">
        <v>21</v>
      </c>
      <c r="AJ6" s="246">
        <v>315</v>
      </c>
      <c r="AK6" s="245">
        <v>45</v>
      </c>
      <c r="AL6" s="232">
        <v>21</v>
      </c>
      <c r="AM6" s="232">
        <v>315</v>
      </c>
      <c r="AN6" s="245">
        <v>45</v>
      </c>
      <c r="AO6" s="245"/>
      <c r="AP6" s="245">
        <f t="shared" si="4"/>
        <v>21</v>
      </c>
      <c r="AQ6" s="324">
        <v>0</v>
      </c>
      <c r="AR6" s="246">
        <v>0</v>
      </c>
      <c r="AS6" s="245">
        <v>0</v>
      </c>
      <c r="AT6" s="325">
        <v>0</v>
      </c>
      <c r="AU6" s="325">
        <v>0</v>
      </c>
      <c r="AV6" s="246">
        <v>0</v>
      </c>
      <c r="AW6" s="246">
        <v>0</v>
      </c>
      <c r="AX6" s="245">
        <v>0</v>
      </c>
      <c r="AY6" s="232">
        <v>0</v>
      </c>
      <c r="AZ6" s="232">
        <v>0</v>
      </c>
      <c r="BA6" s="245">
        <v>0</v>
      </c>
      <c r="BB6" s="245"/>
      <c r="BC6" s="245">
        <f t="shared" si="5"/>
        <v>0</v>
      </c>
      <c r="BD6" s="246">
        <v>0</v>
      </c>
      <c r="BE6" s="246">
        <v>1</v>
      </c>
      <c r="BF6" s="232">
        <v>1</v>
      </c>
      <c r="BO6" s="248">
        <f t="shared" si="0"/>
        <v>0</v>
      </c>
      <c r="BP6" s="248">
        <f t="shared" si="1"/>
        <v>0</v>
      </c>
      <c r="BQ6" s="248"/>
      <c r="BR6" s="248">
        <f>_xlfn.XLOOKUP(A6,'Summer data team '!B:B,'Summer data team '!BV:BV,0)</f>
        <v>0</v>
      </c>
      <c r="BS6" s="248">
        <f>_xlfn.XLOOKUP(A6,'Summer data team '!B:B,'Summer data team '!BW:BW,0)</f>
        <v>0</v>
      </c>
      <c r="BT6" s="248">
        <f t="shared" si="2"/>
        <v>0</v>
      </c>
      <c r="BU6" s="248">
        <f t="shared" si="3"/>
        <v>0</v>
      </c>
    </row>
    <row r="7" spans="1:73" hidden="1" x14ac:dyDescent="0.2">
      <c r="A7" s="231">
        <v>3301009</v>
      </c>
      <c r="B7" s="231" t="s">
        <v>184</v>
      </c>
      <c r="C7" s="232">
        <v>0</v>
      </c>
      <c r="D7" s="232">
        <v>22</v>
      </c>
      <c r="E7" s="232">
        <v>5</v>
      </c>
      <c r="F7" s="232">
        <v>52</v>
      </c>
      <c r="G7" s="232">
        <v>35</v>
      </c>
      <c r="H7" s="244">
        <v>27</v>
      </c>
      <c r="I7" s="244">
        <v>87</v>
      </c>
      <c r="J7" s="232">
        <v>10</v>
      </c>
      <c r="K7" s="232">
        <v>7</v>
      </c>
      <c r="L7" s="244">
        <v>17</v>
      </c>
      <c r="M7" s="232">
        <v>0</v>
      </c>
      <c r="N7" s="232">
        <v>330</v>
      </c>
      <c r="O7" s="232">
        <v>780</v>
      </c>
      <c r="P7" s="232">
        <v>525</v>
      </c>
      <c r="Q7" s="244">
        <v>1305</v>
      </c>
      <c r="R7" s="232">
        <v>75</v>
      </c>
      <c r="S7" s="232">
        <v>405</v>
      </c>
      <c r="T7" s="232">
        <v>150</v>
      </c>
      <c r="U7" s="232">
        <v>105</v>
      </c>
      <c r="V7" s="244">
        <v>255</v>
      </c>
      <c r="W7" s="232">
        <v>47</v>
      </c>
      <c r="X7" s="232">
        <v>705</v>
      </c>
      <c r="Y7" s="245">
        <v>120</v>
      </c>
      <c r="Z7" s="232">
        <v>3</v>
      </c>
      <c r="AA7" s="232">
        <v>45</v>
      </c>
      <c r="AB7" s="245">
        <v>30</v>
      </c>
      <c r="AC7" s="232">
        <v>5</v>
      </c>
      <c r="AD7" s="232">
        <v>75</v>
      </c>
      <c r="AE7" s="245">
        <v>30</v>
      </c>
      <c r="AF7" s="246">
        <v>16</v>
      </c>
      <c r="AG7" s="246">
        <v>240</v>
      </c>
      <c r="AH7" s="245">
        <v>0</v>
      </c>
      <c r="AI7" s="246">
        <v>28</v>
      </c>
      <c r="AJ7" s="246">
        <v>420</v>
      </c>
      <c r="AK7" s="245">
        <v>0</v>
      </c>
      <c r="AL7" s="232">
        <v>44</v>
      </c>
      <c r="AM7" s="232">
        <v>660</v>
      </c>
      <c r="AN7" s="245">
        <v>0</v>
      </c>
      <c r="AO7" s="245">
        <v>1</v>
      </c>
      <c r="AP7" s="245">
        <f t="shared" si="4"/>
        <v>45</v>
      </c>
      <c r="AQ7" s="324">
        <v>14</v>
      </c>
      <c r="AR7" s="246">
        <v>210</v>
      </c>
      <c r="AS7" s="245">
        <v>0</v>
      </c>
      <c r="AT7" s="325">
        <v>26</v>
      </c>
      <c r="AU7" s="325">
        <v>0</v>
      </c>
      <c r="AV7" s="246">
        <v>26</v>
      </c>
      <c r="AW7" s="246">
        <v>390</v>
      </c>
      <c r="AX7" s="245">
        <v>0</v>
      </c>
      <c r="AY7" s="232">
        <v>40</v>
      </c>
      <c r="AZ7" s="232">
        <v>600</v>
      </c>
      <c r="BA7" s="245">
        <v>0</v>
      </c>
      <c r="BB7" s="245"/>
      <c r="BC7" s="245">
        <f t="shared" si="5"/>
        <v>40</v>
      </c>
      <c r="BD7" s="246">
        <v>2</v>
      </c>
      <c r="BE7" s="246">
        <v>5</v>
      </c>
      <c r="BF7" s="232">
        <v>7</v>
      </c>
      <c r="BO7" s="248">
        <f t="shared" si="0"/>
        <v>40</v>
      </c>
      <c r="BP7" s="248">
        <f t="shared" si="1"/>
        <v>0</v>
      </c>
      <c r="BQ7" s="248"/>
      <c r="BR7" s="248">
        <f>_xlfn.XLOOKUP(A7,'Summer data team '!B:B,'Summer data team '!BV:BV,0)</f>
        <v>40</v>
      </c>
      <c r="BS7" s="248">
        <f>_xlfn.XLOOKUP(A7,'Summer data team '!B:B,'Summer data team '!BW:BW,0)</f>
        <v>0</v>
      </c>
      <c r="BT7" s="248">
        <f t="shared" si="2"/>
        <v>0</v>
      </c>
      <c r="BU7" s="248">
        <f t="shared" si="3"/>
        <v>0</v>
      </c>
    </row>
    <row r="8" spans="1:73" hidden="1" x14ac:dyDescent="0.2">
      <c r="A8" s="231">
        <v>3301010</v>
      </c>
      <c r="B8" s="231" t="s">
        <v>185</v>
      </c>
      <c r="C8" s="232">
        <v>0</v>
      </c>
      <c r="D8" s="232">
        <v>38</v>
      </c>
      <c r="E8" s="232">
        <v>7</v>
      </c>
      <c r="F8" s="232">
        <v>88</v>
      </c>
      <c r="G8" s="232">
        <v>48</v>
      </c>
      <c r="H8" s="244">
        <v>45</v>
      </c>
      <c r="I8" s="244">
        <v>136</v>
      </c>
      <c r="J8" s="232">
        <v>8</v>
      </c>
      <c r="K8" s="232">
        <v>11</v>
      </c>
      <c r="L8" s="244">
        <v>19</v>
      </c>
      <c r="M8" s="232">
        <v>0</v>
      </c>
      <c r="N8" s="232">
        <v>570</v>
      </c>
      <c r="O8" s="232">
        <v>1320</v>
      </c>
      <c r="P8" s="232">
        <v>720</v>
      </c>
      <c r="Q8" s="244">
        <v>2040</v>
      </c>
      <c r="R8" s="232">
        <v>105</v>
      </c>
      <c r="S8" s="232">
        <v>675</v>
      </c>
      <c r="T8" s="232">
        <v>120</v>
      </c>
      <c r="U8" s="232">
        <v>165</v>
      </c>
      <c r="V8" s="244">
        <v>285</v>
      </c>
      <c r="W8" s="232">
        <v>8</v>
      </c>
      <c r="X8" s="232">
        <v>120</v>
      </c>
      <c r="Y8" s="245">
        <v>0</v>
      </c>
      <c r="Z8" s="232">
        <v>36</v>
      </c>
      <c r="AA8" s="232">
        <v>540</v>
      </c>
      <c r="AB8" s="245">
        <v>30</v>
      </c>
      <c r="AC8" s="232">
        <v>129</v>
      </c>
      <c r="AD8" s="232">
        <v>1935</v>
      </c>
      <c r="AE8" s="245">
        <v>255</v>
      </c>
      <c r="AF8" s="246">
        <v>9</v>
      </c>
      <c r="AG8" s="246">
        <v>135</v>
      </c>
      <c r="AH8" s="245">
        <v>0</v>
      </c>
      <c r="AI8" s="246">
        <v>46</v>
      </c>
      <c r="AJ8" s="246">
        <v>690</v>
      </c>
      <c r="AK8" s="245">
        <v>60</v>
      </c>
      <c r="AL8" s="232">
        <v>55</v>
      </c>
      <c r="AM8" s="232">
        <v>825</v>
      </c>
      <c r="AN8" s="245">
        <v>60</v>
      </c>
      <c r="AO8" s="245"/>
      <c r="AP8" s="245">
        <f t="shared" si="4"/>
        <v>55</v>
      </c>
      <c r="AQ8" s="324">
        <v>3</v>
      </c>
      <c r="AR8" s="246">
        <v>45</v>
      </c>
      <c r="AS8" s="245">
        <v>0</v>
      </c>
      <c r="AT8" s="325">
        <v>11</v>
      </c>
      <c r="AU8" s="325">
        <v>4</v>
      </c>
      <c r="AV8" s="246">
        <v>15</v>
      </c>
      <c r="AW8" s="246">
        <v>225</v>
      </c>
      <c r="AX8" s="245">
        <v>60</v>
      </c>
      <c r="AY8" s="232">
        <v>18</v>
      </c>
      <c r="AZ8" s="232">
        <v>270</v>
      </c>
      <c r="BA8" s="245">
        <v>60</v>
      </c>
      <c r="BB8" s="245"/>
      <c r="BC8" s="245">
        <f t="shared" si="5"/>
        <v>18</v>
      </c>
      <c r="BD8" s="246">
        <v>0</v>
      </c>
      <c r="BE8" s="246">
        <v>11</v>
      </c>
      <c r="BF8" s="232">
        <v>11</v>
      </c>
      <c r="BO8" s="248">
        <f t="shared" si="0"/>
        <v>14</v>
      </c>
      <c r="BP8" s="248">
        <f t="shared" si="1"/>
        <v>4</v>
      </c>
      <c r="BQ8" s="248"/>
      <c r="BR8" s="248">
        <f>_xlfn.XLOOKUP(A8,'Summer data team '!B:B,'Summer data team '!BV:BV,0)</f>
        <v>14</v>
      </c>
      <c r="BS8" s="248">
        <f>_xlfn.XLOOKUP(A8,'Summer data team '!B:B,'Summer data team '!BW:BW,0)</f>
        <v>4</v>
      </c>
      <c r="BT8" s="248">
        <f t="shared" si="2"/>
        <v>0</v>
      </c>
      <c r="BU8" s="248">
        <f t="shared" si="3"/>
        <v>0</v>
      </c>
    </row>
    <row r="9" spans="1:73" hidden="1" x14ac:dyDescent="0.2">
      <c r="A9" s="231">
        <v>3301012</v>
      </c>
      <c r="B9" s="231" t="s">
        <v>186</v>
      </c>
      <c r="C9" s="232">
        <v>0</v>
      </c>
      <c r="D9" s="232">
        <v>21</v>
      </c>
      <c r="E9" s="232">
        <v>6</v>
      </c>
      <c r="F9" s="232">
        <v>65</v>
      </c>
      <c r="G9" s="232">
        <v>48</v>
      </c>
      <c r="H9" s="244">
        <v>27</v>
      </c>
      <c r="I9" s="244">
        <v>113</v>
      </c>
      <c r="J9" s="232">
        <v>14</v>
      </c>
      <c r="K9" s="232">
        <v>11</v>
      </c>
      <c r="L9" s="244">
        <v>25</v>
      </c>
      <c r="M9" s="232">
        <v>0</v>
      </c>
      <c r="N9" s="232">
        <v>315</v>
      </c>
      <c r="O9" s="232">
        <v>960</v>
      </c>
      <c r="P9" s="232">
        <v>720</v>
      </c>
      <c r="Q9" s="244">
        <v>1680</v>
      </c>
      <c r="R9" s="232">
        <v>90</v>
      </c>
      <c r="S9" s="232">
        <v>405</v>
      </c>
      <c r="T9" s="232">
        <v>210</v>
      </c>
      <c r="U9" s="232">
        <v>159</v>
      </c>
      <c r="V9" s="244">
        <v>369</v>
      </c>
      <c r="W9" s="232">
        <v>21</v>
      </c>
      <c r="X9" s="232">
        <v>315</v>
      </c>
      <c r="Y9" s="245">
        <v>30</v>
      </c>
      <c r="Z9" s="232">
        <v>31</v>
      </c>
      <c r="AA9" s="232">
        <v>450</v>
      </c>
      <c r="AB9" s="245">
        <v>90</v>
      </c>
      <c r="AC9" s="232">
        <v>21</v>
      </c>
      <c r="AD9" s="232">
        <v>315</v>
      </c>
      <c r="AE9" s="245">
        <v>60</v>
      </c>
      <c r="AF9" s="246">
        <v>15</v>
      </c>
      <c r="AG9" s="246">
        <v>225</v>
      </c>
      <c r="AH9" s="245">
        <v>0</v>
      </c>
      <c r="AI9" s="246">
        <v>55</v>
      </c>
      <c r="AJ9" s="246">
        <v>825</v>
      </c>
      <c r="AK9" s="245">
        <v>135</v>
      </c>
      <c r="AL9" s="232">
        <v>70</v>
      </c>
      <c r="AM9" s="232">
        <v>1050</v>
      </c>
      <c r="AN9" s="245">
        <v>135</v>
      </c>
      <c r="AO9" s="245"/>
      <c r="AP9" s="245">
        <f t="shared" si="4"/>
        <v>70</v>
      </c>
      <c r="AQ9" s="324">
        <v>0</v>
      </c>
      <c r="AR9" s="246">
        <v>0</v>
      </c>
      <c r="AS9" s="245">
        <v>0</v>
      </c>
      <c r="AT9" s="325">
        <v>0</v>
      </c>
      <c r="AU9" s="325">
        <v>0</v>
      </c>
      <c r="AV9" s="246">
        <v>0</v>
      </c>
      <c r="AW9" s="246">
        <v>0</v>
      </c>
      <c r="AX9" s="245">
        <v>0</v>
      </c>
      <c r="AY9" s="232">
        <v>0</v>
      </c>
      <c r="AZ9" s="232">
        <v>0</v>
      </c>
      <c r="BA9" s="245">
        <v>0</v>
      </c>
      <c r="BB9" s="245"/>
      <c r="BC9" s="245">
        <f t="shared" si="5"/>
        <v>0</v>
      </c>
      <c r="BD9" s="246">
        <v>1</v>
      </c>
      <c r="BE9" s="246">
        <v>2</v>
      </c>
      <c r="BF9" s="232">
        <v>3</v>
      </c>
      <c r="BO9" s="248">
        <f t="shared" si="0"/>
        <v>0</v>
      </c>
      <c r="BP9" s="248">
        <f t="shared" si="1"/>
        <v>0</v>
      </c>
      <c r="BQ9" s="248"/>
      <c r="BR9" s="248">
        <f>_xlfn.XLOOKUP(A9,'Summer data team '!B:B,'Summer data team '!BV:BV,0)</f>
        <v>0</v>
      </c>
      <c r="BS9" s="248">
        <f>_xlfn.XLOOKUP(A9,'Summer data team '!B:B,'Summer data team '!BW:BW,0)</f>
        <v>0</v>
      </c>
      <c r="BT9" s="248">
        <f t="shared" si="2"/>
        <v>0</v>
      </c>
      <c r="BU9" s="248">
        <f t="shared" si="3"/>
        <v>0</v>
      </c>
    </row>
    <row r="10" spans="1:73" hidden="1" x14ac:dyDescent="0.2">
      <c r="A10" s="231">
        <v>3301014</v>
      </c>
      <c r="B10" s="231" t="s">
        <v>187</v>
      </c>
      <c r="C10" s="232">
        <v>0</v>
      </c>
      <c r="D10" s="232">
        <v>21</v>
      </c>
      <c r="E10" s="232">
        <v>1</v>
      </c>
      <c r="F10" s="232">
        <v>65</v>
      </c>
      <c r="G10" s="232">
        <v>32</v>
      </c>
      <c r="H10" s="244">
        <v>22</v>
      </c>
      <c r="I10" s="244">
        <v>97</v>
      </c>
      <c r="J10" s="232">
        <v>18</v>
      </c>
      <c r="K10" s="232">
        <v>9</v>
      </c>
      <c r="L10" s="244">
        <v>27</v>
      </c>
      <c r="M10" s="232">
        <v>0</v>
      </c>
      <c r="N10" s="232">
        <v>315</v>
      </c>
      <c r="O10" s="232">
        <v>975</v>
      </c>
      <c r="P10" s="232">
        <v>450</v>
      </c>
      <c r="Q10" s="244">
        <v>1425</v>
      </c>
      <c r="R10" s="232">
        <v>15</v>
      </c>
      <c r="S10" s="232">
        <v>330</v>
      </c>
      <c r="T10" s="232">
        <v>270</v>
      </c>
      <c r="U10" s="232">
        <v>135</v>
      </c>
      <c r="V10" s="244">
        <v>405</v>
      </c>
      <c r="W10" s="232">
        <v>40</v>
      </c>
      <c r="X10" s="232">
        <v>600</v>
      </c>
      <c r="Y10" s="245">
        <v>75</v>
      </c>
      <c r="Z10" s="232">
        <v>26</v>
      </c>
      <c r="AA10" s="232">
        <v>375</v>
      </c>
      <c r="AB10" s="245">
        <v>75</v>
      </c>
      <c r="AC10" s="232">
        <v>17</v>
      </c>
      <c r="AD10" s="232">
        <v>255</v>
      </c>
      <c r="AE10" s="245">
        <v>15</v>
      </c>
      <c r="AF10" s="246">
        <v>19</v>
      </c>
      <c r="AG10" s="246">
        <v>285</v>
      </c>
      <c r="AH10" s="245">
        <v>0</v>
      </c>
      <c r="AI10" s="246">
        <v>49</v>
      </c>
      <c r="AJ10" s="246">
        <v>735</v>
      </c>
      <c r="AK10" s="245">
        <v>75</v>
      </c>
      <c r="AL10" s="232">
        <v>68</v>
      </c>
      <c r="AM10" s="232">
        <v>1020</v>
      </c>
      <c r="AN10" s="245">
        <v>75</v>
      </c>
      <c r="AO10" s="245"/>
      <c r="AP10" s="245">
        <f t="shared" si="4"/>
        <v>68</v>
      </c>
      <c r="AQ10" s="324">
        <v>0</v>
      </c>
      <c r="AR10" s="246">
        <v>0</v>
      </c>
      <c r="AS10" s="245">
        <v>0</v>
      </c>
      <c r="AT10" s="325">
        <v>25</v>
      </c>
      <c r="AU10" s="325">
        <v>4</v>
      </c>
      <c r="AV10" s="246">
        <v>29</v>
      </c>
      <c r="AW10" s="246">
        <v>435</v>
      </c>
      <c r="AX10" s="245">
        <v>60</v>
      </c>
      <c r="AY10" s="232">
        <v>29</v>
      </c>
      <c r="AZ10" s="232">
        <v>435</v>
      </c>
      <c r="BA10" s="245">
        <v>60</v>
      </c>
      <c r="BB10" s="245"/>
      <c r="BC10" s="245">
        <f t="shared" si="5"/>
        <v>29</v>
      </c>
      <c r="BD10" s="246">
        <v>1</v>
      </c>
      <c r="BE10" s="246">
        <v>5</v>
      </c>
      <c r="BF10" s="232">
        <v>6</v>
      </c>
      <c r="BO10" s="248">
        <f t="shared" si="0"/>
        <v>25</v>
      </c>
      <c r="BP10" s="248">
        <f t="shared" si="1"/>
        <v>4</v>
      </c>
      <c r="BQ10" s="248"/>
      <c r="BR10" s="248">
        <f>_xlfn.XLOOKUP(A10,'Summer data team '!B:B,'Summer data team '!BV:BV,0)</f>
        <v>25</v>
      </c>
      <c r="BS10" s="248">
        <f>_xlfn.XLOOKUP(A10,'Summer data team '!B:B,'Summer data team '!BW:BW,0)</f>
        <v>4</v>
      </c>
      <c r="BT10" s="248">
        <f t="shared" si="2"/>
        <v>0</v>
      </c>
      <c r="BU10" s="248">
        <f t="shared" si="3"/>
        <v>0</v>
      </c>
    </row>
    <row r="11" spans="1:73" hidden="1" x14ac:dyDescent="0.2">
      <c r="A11" s="231">
        <v>3301015</v>
      </c>
      <c r="B11" s="231" t="s">
        <v>188</v>
      </c>
      <c r="C11" s="232">
        <v>0</v>
      </c>
      <c r="D11" s="232">
        <v>6</v>
      </c>
      <c r="E11" s="232">
        <v>5</v>
      </c>
      <c r="F11" s="232">
        <v>58</v>
      </c>
      <c r="G11" s="232">
        <v>35</v>
      </c>
      <c r="H11" s="244">
        <v>11</v>
      </c>
      <c r="I11" s="244">
        <v>93</v>
      </c>
      <c r="J11" s="232">
        <v>18</v>
      </c>
      <c r="K11" s="232">
        <v>22</v>
      </c>
      <c r="L11" s="244">
        <v>40</v>
      </c>
      <c r="M11" s="232">
        <v>0</v>
      </c>
      <c r="N11" s="232">
        <v>90</v>
      </c>
      <c r="O11" s="232">
        <v>870</v>
      </c>
      <c r="P11" s="232">
        <v>525</v>
      </c>
      <c r="Q11" s="244">
        <v>1395</v>
      </c>
      <c r="R11" s="232">
        <v>75</v>
      </c>
      <c r="S11" s="232">
        <v>165</v>
      </c>
      <c r="T11" s="232">
        <v>270</v>
      </c>
      <c r="U11" s="232">
        <v>330</v>
      </c>
      <c r="V11" s="244">
        <v>600</v>
      </c>
      <c r="W11" s="232">
        <v>10</v>
      </c>
      <c r="X11" s="232">
        <v>150</v>
      </c>
      <c r="Y11" s="245">
        <v>60</v>
      </c>
      <c r="Z11" s="232">
        <v>10</v>
      </c>
      <c r="AA11" s="232">
        <v>150</v>
      </c>
      <c r="AB11" s="245">
        <v>75</v>
      </c>
      <c r="AC11" s="232">
        <v>6</v>
      </c>
      <c r="AD11" s="232">
        <v>90</v>
      </c>
      <c r="AE11" s="245">
        <v>30</v>
      </c>
      <c r="AF11" s="246">
        <v>6</v>
      </c>
      <c r="AG11" s="246">
        <v>90</v>
      </c>
      <c r="AH11" s="245">
        <v>0</v>
      </c>
      <c r="AI11" s="246">
        <v>40</v>
      </c>
      <c r="AJ11" s="246">
        <v>600</v>
      </c>
      <c r="AK11" s="245">
        <v>120</v>
      </c>
      <c r="AL11" s="232">
        <v>46</v>
      </c>
      <c r="AM11" s="232">
        <v>690</v>
      </c>
      <c r="AN11" s="245">
        <v>120</v>
      </c>
      <c r="AO11" s="245"/>
      <c r="AP11" s="245">
        <f t="shared" si="4"/>
        <v>46</v>
      </c>
      <c r="AQ11" s="324">
        <v>6</v>
      </c>
      <c r="AR11" s="246">
        <v>90</v>
      </c>
      <c r="AS11" s="245">
        <v>0</v>
      </c>
      <c r="AT11" s="325">
        <v>32</v>
      </c>
      <c r="AU11" s="325">
        <v>8</v>
      </c>
      <c r="AV11" s="246">
        <v>40</v>
      </c>
      <c r="AW11" s="246">
        <v>600</v>
      </c>
      <c r="AX11" s="245">
        <v>120</v>
      </c>
      <c r="AY11" s="232">
        <v>46</v>
      </c>
      <c r="AZ11" s="232">
        <v>690</v>
      </c>
      <c r="BA11" s="245">
        <v>120</v>
      </c>
      <c r="BB11" s="245"/>
      <c r="BC11" s="245">
        <f t="shared" si="5"/>
        <v>46</v>
      </c>
      <c r="BD11" s="246">
        <v>0</v>
      </c>
      <c r="BE11" s="246">
        <v>10</v>
      </c>
      <c r="BF11" s="232">
        <v>10</v>
      </c>
      <c r="BO11" s="248">
        <f t="shared" si="0"/>
        <v>38</v>
      </c>
      <c r="BP11" s="248">
        <f t="shared" si="1"/>
        <v>8</v>
      </c>
      <c r="BQ11" s="248"/>
      <c r="BR11" s="248">
        <f>_xlfn.XLOOKUP(A11,'Summer data team '!B:B,'Summer data team '!BV:BV,0)</f>
        <v>38</v>
      </c>
      <c r="BS11" s="248">
        <f>_xlfn.XLOOKUP(A11,'Summer data team '!B:B,'Summer data team '!BW:BW,0)</f>
        <v>8</v>
      </c>
      <c r="BT11" s="248">
        <f t="shared" si="2"/>
        <v>0</v>
      </c>
      <c r="BU11" s="248">
        <f t="shared" si="3"/>
        <v>0</v>
      </c>
    </row>
    <row r="12" spans="1:73" hidden="1" x14ac:dyDescent="0.2">
      <c r="A12" s="231">
        <v>3301016</v>
      </c>
      <c r="B12" s="231" t="s">
        <v>189</v>
      </c>
      <c r="C12" s="232">
        <v>0</v>
      </c>
      <c r="D12" s="232">
        <v>10</v>
      </c>
      <c r="E12" s="232">
        <v>6</v>
      </c>
      <c r="F12" s="232">
        <v>39</v>
      </c>
      <c r="G12" s="232">
        <v>39</v>
      </c>
      <c r="H12" s="244">
        <v>16</v>
      </c>
      <c r="I12" s="244">
        <v>78</v>
      </c>
      <c r="J12" s="232">
        <v>13</v>
      </c>
      <c r="K12" s="232">
        <v>17</v>
      </c>
      <c r="L12" s="244">
        <v>30</v>
      </c>
      <c r="M12" s="232">
        <v>0</v>
      </c>
      <c r="N12" s="232">
        <v>150</v>
      </c>
      <c r="O12" s="232">
        <v>585</v>
      </c>
      <c r="P12" s="232">
        <v>585</v>
      </c>
      <c r="Q12" s="244">
        <v>1170</v>
      </c>
      <c r="R12" s="232">
        <v>90</v>
      </c>
      <c r="S12" s="232">
        <v>240</v>
      </c>
      <c r="T12" s="232">
        <v>195</v>
      </c>
      <c r="U12" s="232">
        <v>245</v>
      </c>
      <c r="V12" s="244">
        <v>440</v>
      </c>
      <c r="W12" s="232">
        <v>24</v>
      </c>
      <c r="X12" s="232">
        <v>360</v>
      </c>
      <c r="Y12" s="245">
        <v>60</v>
      </c>
      <c r="Z12" s="232">
        <v>8</v>
      </c>
      <c r="AA12" s="232">
        <v>120</v>
      </c>
      <c r="AB12" s="245">
        <v>90</v>
      </c>
      <c r="AC12" s="232">
        <v>9</v>
      </c>
      <c r="AD12" s="232">
        <v>135</v>
      </c>
      <c r="AE12" s="245">
        <v>66.5</v>
      </c>
      <c r="AF12" s="246">
        <v>9</v>
      </c>
      <c r="AG12" s="246">
        <v>135</v>
      </c>
      <c r="AH12" s="245">
        <v>0</v>
      </c>
      <c r="AI12" s="246">
        <v>32</v>
      </c>
      <c r="AJ12" s="246">
        <v>480</v>
      </c>
      <c r="AK12" s="245">
        <v>105</v>
      </c>
      <c r="AL12" s="232">
        <v>41</v>
      </c>
      <c r="AM12" s="232">
        <v>615</v>
      </c>
      <c r="AN12" s="245">
        <v>105</v>
      </c>
      <c r="AO12" s="245"/>
      <c r="AP12" s="245">
        <f t="shared" si="4"/>
        <v>41</v>
      </c>
      <c r="AQ12" s="324">
        <v>9</v>
      </c>
      <c r="AR12" s="246">
        <v>135</v>
      </c>
      <c r="AS12" s="245">
        <v>0</v>
      </c>
      <c r="AT12" s="325">
        <v>25</v>
      </c>
      <c r="AU12" s="325">
        <v>6</v>
      </c>
      <c r="AV12" s="246">
        <v>31</v>
      </c>
      <c r="AW12" s="246">
        <v>465</v>
      </c>
      <c r="AX12" s="245">
        <v>90</v>
      </c>
      <c r="AY12" s="232">
        <v>40</v>
      </c>
      <c r="AZ12" s="232">
        <v>600</v>
      </c>
      <c r="BA12" s="245">
        <v>90</v>
      </c>
      <c r="BB12" s="245"/>
      <c r="BC12" s="245">
        <f t="shared" si="5"/>
        <v>40</v>
      </c>
      <c r="BD12" s="246">
        <v>0</v>
      </c>
      <c r="BE12" s="246">
        <v>0</v>
      </c>
      <c r="BF12" s="232">
        <v>0</v>
      </c>
      <c r="BO12" s="248">
        <f t="shared" si="0"/>
        <v>34</v>
      </c>
      <c r="BP12" s="248">
        <f t="shared" si="1"/>
        <v>6</v>
      </c>
      <c r="BQ12" s="248"/>
      <c r="BR12" s="248">
        <f>_xlfn.XLOOKUP(A12,'Summer data team '!B:B,'Summer data team '!BV:BV,0)</f>
        <v>34</v>
      </c>
      <c r="BS12" s="248">
        <f>_xlfn.XLOOKUP(A12,'Summer data team '!B:B,'Summer data team '!BW:BW,0)</f>
        <v>6</v>
      </c>
      <c r="BT12" s="248">
        <f t="shared" si="2"/>
        <v>0</v>
      </c>
      <c r="BU12" s="248">
        <f t="shared" si="3"/>
        <v>0</v>
      </c>
    </row>
    <row r="13" spans="1:73" hidden="1" x14ac:dyDescent="0.2">
      <c r="A13" s="231">
        <v>3301017</v>
      </c>
      <c r="B13" s="231" t="s">
        <v>190</v>
      </c>
      <c r="C13" s="232">
        <v>0</v>
      </c>
      <c r="D13" s="232">
        <v>22</v>
      </c>
      <c r="E13" s="232">
        <v>16</v>
      </c>
      <c r="F13" s="232">
        <v>64</v>
      </c>
      <c r="G13" s="232">
        <v>48</v>
      </c>
      <c r="H13" s="244">
        <v>38</v>
      </c>
      <c r="I13" s="244">
        <v>112</v>
      </c>
      <c r="J13" s="232">
        <v>27</v>
      </c>
      <c r="K13" s="232">
        <v>26</v>
      </c>
      <c r="L13" s="244">
        <v>53</v>
      </c>
      <c r="M13" s="232">
        <v>0</v>
      </c>
      <c r="N13" s="232">
        <v>330</v>
      </c>
      <c r="O13" s="232">
        <v>960</v>
      </c>
      <c r="P13" s="232">
        <v>705</v>
      </c>
      <c r="Q13" s="244">
        <v>1665</v>
      </c>
      <c r="R13" s="232">
        <v>240</v>
      </c>
      <c r="S13" s="232">
        <v>570</v>
      </c>
      <c r="T13" s="232">
        <v>405</v>
      </c>
      <c r="U13" s="232">
        <v>387</v>
      </c>
      <c r="V13" s="244">
        <v>792</v>
      </c>
      <c r="W13" s="232">
        <v>22</v>
      </c>
      <c r="X13" s="232">
        <v>330</v>
      </c>
      <c r="Y13" s="245">
        <v>90</v>
      </c>
      <c r="Z13" s="232">
        <v>27</v>
      </c>
      <c r="AA13" s="232">
        <v>405</v>
      </c>
      <c r="AB13" s="245">
        <v>120</v>
      </c>
      <c r="AC13" s="232">
        <v>23</v>
      </c>
      <c r="AD13" s="232">
        <v>345</v>
      </c>
      <c r="AE13" s="245">
        <v>120</v>
      </c>
      <c r="AF13" s="246">
        <v>17</v>
      </c>
      <c r="AG13" s="246">
        <v>255</v>
      </c>
      <c r="AH13" s="245">
        <v>0</v>
      </c>
      <c r="AI13" s="246">
        <v>46</v>
      </c>
      <c r="AJ13" s="246">
        <v>690</v>
      </c>
      <c r="AK13" s="245">
        <v>150</v>
      </c>
      <c r="AL13" s="232">
        <v>63</v>
      </c>
      <c r="AM13" s="232">
        <v>945</v>
      </c>
      <c r="AN13" s="245">
        <v>150</v>
      </c>
      <c r="AO13" s="245"/>
      <c r="AP13" s="245">
        <f t="shared" si="4"/>
        <v>63</v>
      </c>
      <c r="AQ13" s="324">
        <v>16</v>
      </c>
      <c r="AR13" s="246">
        <v>240</v>
      </c>
      <c r="AS13" s="245">
        <v>0</v>
      </c>
      <c r="AT13" s="325">
        <v>35</v>
      </c>
      <c r="AU13" s="325">
        <v>10</v>
      </c>
      <c r="AV13" s="246">
        <v>45</v>
      </c>
      <c r="AW13" s="246">
        <v>675</v>
      </c>
      <c r="AX13" s="245">
        <v>150</v>
      </c>
      <c r="AY13" s="232">
        <v>61</v>
      </c>
      <c r="AZ13" s="232">
        <v>915</v>
      </c>
      <c r="BA13" s="245">
        <v>150</v>
      </c>
      <c r="BB13" s="245"/>
      <c r="BC13" s="245">
        <f t="shared" si="5"/>
        <v>61</v>
      </c>
      <c r="BD13" s="246">
        <v>1</v>
      </c>
      <c r="BE13" s="246">
        <v>11</v>
      </c>
      <c r="BF13" s="232">
        <v>12</v>
      </c>
      <c r="BO13" s="248">
        <f t="shared" si="0"/>
        <v>51</v>
      </c>
      <c r="BP13" s="248">
        <f t="shared" si="1"/>
        <v>10</v>
      </c>
      <c r="BQ13" s="248"/>
      <c r="BR13" s="248">
        <f>_xlfn.XLOOKUP(A13,'Summer data team '!B:B,'Summer data team '!BV:BV,0)</f>
        <v>51</v>
      </c>
      <c r="BS13" s="248">
        <f>_xlfn.XLOOKUP(A13,'Summer data team '!B:B,'Summer data team '!BW:BW,0)</f>
        <v>10</v>
      </c>
      <c r="BT13" s="248">
        <f t="shared" si="2"/>
        <v>0</v>
      </c>
      <c r="BU13" s="248">
        <f t="shared" si="3"/>
        <v>0</v>
      </c>
    </row>
    <row r="14" spans="1:73" hidden="1" x14ac:dyDescent="0.2">
      <c r="A14" s="231">
        <v>3301018</v>
      </c>
      <c r="B14" s="231" t="s">
        <v>191</v>
      </c>
      <c r="C14" s="232">
        <v>0</v>
      </c>
      <c r="D14" s="232">
        <v>39</v>
      </c>
      <c r="E14" s="232">
        <v>5</v>
      </c>
      <c r="F14" s="232">
        <v>71</v>
      </c>
      <c r="G14" s="232">
        <v>45</v>
      </c>
      <c r="H14" s="244">
        <v>44</v>
      </c>
      <c r="I14" s="244">
        <v>116</v>
      </c>
      <c r="J14" s="232">
        <v>32</v>
      </c>
      <c r="K14" s="232">
        <v>17</v>
      </c>
      <c r="L14" s="244">
        <v>49</v>
      </c>
      <c r="M14" s="232">
        <v>0</v>
      </c>
      <c r="N14" s="232">
        <v>585</v>
      </c>
      <c r="O14" s="232">
        <v>1065</v>
      </c>
      <c r="P14" s="232">
        <v>675</v>
      </c>
      <c r="Q14" s="244">
        <v>1740</v>
      </c>
      <c r="R14" s="232">
        <v>75</v>
      </c>
      <c r="S14" s="232">
        <v>660</v>
      </c>
      <c r="T14" s="232">
        <v>480</v>
      </c>
      <c r="U14" s="232">
        <v>255</v>
      </c>
      <c r="V14" s="244">
        <v>735</v>
      </c>
      <c r="W14" s="232">
        <v>51</v>
      </c>
      <c r="X14" s="232">
        <v>765</v>
      </c>
      <c r="Y14" s="245">
        <v>195</v>
      </c>
      <c r="Z14" s="232">
        <v>23</v>
      </c>
      <c r="AA14" s="232">
        <v>345</v>
      </c>
      <c r="AB14" s="245">
        <v>135</v>
      </c>
      <c r="AC14" s="232">
        <v>30</v>
      </c>
      <c r="AD14" s="232">
        <v>450</v>
      </c>
      <c r="AE14" s="245">
        <v>90</v>
      </c>
      <c r="AF14" s="246">
        <v>36</v>
      </c>
      <c r="AG14" s="246">
        <v>540</v>
      </c>
      <c r="AH14" s="245">
        <v>0</v>
      </c>
      <c r="AI14" s="246">
        <v>67</v>
      </c>
      <c r="AJ14" s="246">
        <v>1005</v>
      </c>
      <c r="AK14" s="245">
        <v>225</v>
      </c>
      <c r="AL14" s="232">
        <v>103</v>
      </c>
      <c r="AM14" s="232">
        <v>1545</v>
      </c>
      <c r="AN14" s="245">
        <v>225</v>
      </c>
      <c r="AO14" s="245"/>
      <c r="AP14" s="245">
        <f t="shared" si="4"/>
        <v>103</v>
      </c>
      <c r="AQ14" s="324">
        <v>36</v>
      </c>
      <c r="AR14" s="246">
        <v>540</v>
      </c>
      <c r="AS14" s="245">
        <v>0</v>
      </c>
      <c r="AT14" s="325">
        <v>52</v>
      </c>
      <c r="AU14" s="325">
        <v>15</v>
      </c>
      <c r="AV14" s="246">
        <v>67</v>
      </c>
      <c r="AW14" s="246">
        <v>1005</v>
      </c>
      <c r="AX14" s="245">
        <v>225</v>
      </c>
      <c r="AY14" s="232">
        <v>103</v>
      </c>
      <c r="AZ14" s="232">
        <v>1545</v>
      </c>
      <c r="BA14" s="245">
        <v>225</v>
      </c>
      <c r="BB14" s="245"/>
      <c r="BC14" s="245">
        <f t="shared" si="5"/>
        <v>103</v>
      </c>
      <c r="BD14" s="246">
        <v>2</v>
      </c>
      <c r="BE14" s="246">
        <v>15</v>
      </c>
      <c r="BF14" s="232">
        <v>17</v>
      </c>
      <c r="BO14" s="248">
        <f t="shared" si="0"/>
        <v>88</v>
      </c>
      <c r="BP14" s="248">
        <f t="shared" si="1"/>
        <v>15</v>
      </c>
      <c r="BQ14" s="248"/>
      <c r="BR14" s="248">
        <f>_xlfn.XLOOKUP(A14,'Summer data team '!B:B,'Summer data team '!BV:BV,0)</f>
        <v>88</v>
      </c>
      <c r="BS14" s="248">
        <f>_xlfn.XLOOKUP(A14,'Summer data team '!B:B,'Summer data team '!BW:BW,0)</f>
        <v>15</v>
      </c>
      <c r="BT14" s="248">
        <f t="shared" si="2"/>
        <v>0</v>
      </c>
      <c r="BU14" s="248">
        <f t="shared" si="3"/>
        <v>0</v>
      </c>
    </row>
    <row r="15" spans="1:73" hidden="1" x14ac:dyDescent="0.2">
      <c r="A15" s="231">
        <v>3301019</v>
      </c>
      <c r="B15" s="231" t="s">
        <v>192</v>
      </c>
      <c r="C15" s="232">
        <v>0</v>
      </c>
      <c r="D15" s="232">
        <v>15</v>
      </c>
      <c r="E15" s="232">
        <v>8</v>
      </c>
      <c r="F15" s="232">
        <v>74</v>
      </c>
      <c r="G15" s="232">
        <v>31</v>
      </c>
      <c r="H15" s="244">
        <v>23</v>
      </c>
      <c r="I15" s="244">
        <v>105</v>
      </c>
      <c r="J15" s="232">
        <v>15</v>
      </c>
      <c r="K15" s="232">
        <v>6</v>
      </c>
      <c r="L15" s="244">
        <v>21</v>
      </c>
      <c r="M15" s="232">
        <v>0</v>
      </c>
      <c r="N15" s="232">
        <v>225</v>
      </c>
      <c r="O15" s="232">
        <v>1110</v>
      </c>
      <c r="P15" s="232">
        <v>465</v>
      </c>
      <c r="Q15" s="244">
        <v>1575</v>
      </c>
      <c r="R15" s="232">
        <v>120</v>
      </c>
      <c r="S15" s="232">
        <v>345</v>
      </c>
      <c r="T15" s="232">
        <v>225</v>
      </c>
      <c r="U15" s="232">
        <v>90</v>
      </c>
      <c r="V15" s="244">
        <v>315</v>
      </c>
      <c r="W15" s="232">
        <v>27</v>
      </c>
      <c r="X15" s="232">
        <v>405</v>
      </c>
      <c r="Y15" s="245">
        <v>45</v>
      </c>
      <c r="Z15" s="232">
        <v>23</v>
      </c>
      <c r="AA15" s="232">
        <v>345</v>
      </c>
      <c r="AB15" s="245">
        <v>75</v>
      </c>
      <c r="AC15" s="232">
        <v>52</v>
      </c>
      <c r="AD15" s="232">
        <v>780</v>
      </c>
      <c r="AE15" s="245">
        <v>90</v>
      </c>
      <c r="AF15" s="246">
        <v>10</v>
      </c>
      <c r="AG15" s="246">
        <v>150</v>
      </c>
      <c r="AH15" s="245">
        <v>0</v>
      </c>
      <c r="AI15" s="246">
        <v>33</v>
      </c>
      <c r="AJ15" s="246">
        <v>495</v>
      </c>
      <c r="AK15" s="245">
        <v>0</v>
      </c>
      <c r="AL15" s="232">
        <v>43</v>
      </c>
      <c r="AM15" s="232">
        <v>645</v>
      </c>
      <c r="AN15" s="245">
        <v>0</v>
      </c>
      <c r="AO15" s="245"/>
      <c r="AP15" s="245">
        <f t="shared" si="4"/>
        <v>43</v>
      </c>
      <c r="AQ15" s="324">
        <v>0</v>
      </c>
      <c r="AR15" s="246">
        <v>0</v>
      </c>
      <c r="AS15" s="245">
        <v>0</v>
      </c>
      <c r="AT15" s="325">
        <v>4</v>
      </c>
      <c r="AU15" s="325">
        <v>0</v>
      </c>
      <c r="AV15" s="246">
        <v>4</v>
      </c>
      <c r="AW15" s="246">
        <v>60</v>
      </c>
      <c r="AX15" s="245">
        <v>0</v>
      </c>
      <c r="AY15" s="232">
        <v>4</v>
      </c>
      <c r="AZ15" s="232">
        <v>60</v>
      </c>
      <c r="BA15" s="245">
        <v>0</v>
      </c>
      <c r="BB15" s="245"/>
      <c r="BC15" s="245">
        <f t="shared" si="5"/>
        <v>4</v>
      </c>
      <c r="BD15" s="246">
        <v>0</v>
      </c>
      <c r="BE15" s="246">
        <v>1</v>
      </c>
      <c r="BF15" s="232">
        <v>1</v>
      </c>
      <c r="BO15" s="248">
        <f t="shared" si="0"/>
        <v>4</v>
      </c>
      <c r="BP15" s="248">
        <f t="shared" si="1"/>
        <v>0</v>
      </c>
      <c r="BQ15" s="248"/>
      <c r="BR15" s="248">
        <f>_xlfn.XLOOKUP(A15,'Summer data team '!B:B,'Summer data team '!BV:BV,0)</f>
        <v>4</v>
      </c>
      <c r="BS15" s="248">
        <f>_xlfn.XLOOKUP(A15,'Summer data team '!B:B,'Summer data team '!BW:BW,0)</f>
        <v>0</v>
      </c>
      <c r="BT15" s="248">
        <f t="shared" si="2"/>
        <v>0</v>
      </c>
      <c r="BU15" s="248">
        <f t="shared" si="3"/>
        <v>0</v>
      </c>
    </row>
    <row r="16" spans="1:73" hidden="1" x14ac:dyDescent="0.2">
      <c r="A16" s="231">
        <v>3301020</v>
      </c>
      <c r="B16" s="231" t="s">
        <v>193</v>
      </c>
      <c r="C16" s="232">
        <v>2</v>
      </c>
      <c r="D16" s="232">
        <v>53</v>
      </c>
      <c r="E16" s="232">
        <v>18</v>
      </c>
      <c r="F16" s="232">
        <v>90</v>
      </c>
      <c r="G16" s="232">
        <v>53</v>
      </c>
      <c r="H16" s="244">
        <v>71</v>
      </c>
      <c r="I16" s="244">
        <v>143</v>
      </c>
      <c r="J16" s="232">
        <v>24</v>
      </c>
      <c r="K16" s="232">
        <v>17</v>
      </c>
      <c r="L16" s="244">
        <v>41</v>
      </c>
      <c r="M16" s="232">
        <v>30</v>
      </c>
      <c r="N16" s="232">
        <v>795</v>
      </c>
      <c r="O16" s="232">
        <v>1350</v>
      </c>
      <c r="P16" s="232">
        <v>795</v>
      </c>
      <c r="Q16" s="244">
        <v>2145</v>
      </c>
      <c r="R16" s="232">
        <v>270</v>
      </c>
      <c r="S16" s="232">
        <v>1065</v>
      </c>
      <c r="T16" s="232">
        <v>360</v>
      </c>
      <c r="U16" s="232">
        <v>255</v>
      </c>
      <c r="V16" s="244">
        <v>615</v>
      </c>
      <c r="W16" s="232">
        <v>73</v>
      </c>
      <c r="X16" s="232">
        <v>1095</v>
      </c>
      <c r="Y16" s="245">
        <v>135</v>
      </c>
      <c r="Z16" s="232">
        <v>60</v>
      </c>
      <c r="AA16" s="232">
        <v>900</v>
      </c>
      <c r="AB16" s="245">
        <v>165</v>
      </c>
      <c r="AC16" s="232">
        <v>49</v>
      </c>
      <c r="AD16" s="232">
        <v>735</v>
      </c>
      <c r="AE16" s="245">
        <v>165</v>
      </c>
      <c r="AF16" s="246">
        <v>47</v>
      </c>
      <c r="AG16" s="246">
        <v>705</v>
      </c>
      <c r="AH16" s="245">
        <v>0</v>
      </c>
      <c r="AI16" s="246">
        <v>72</v>
      </c>
      <c r="AJ16" s="246">
        <v>1080</v>
      </c>
      <c r="AK16" s="245">
        <v>105</v>
      </c>
      <c r="AL16" s="232">
        <v>119</v>
      </c>
      <c r="AM16" s="232">
        <v>1785</v>
      </c>
      <c r="AN16" s="245">
        <v>105</v>
      </c>
      <c r="AO16" s="245"/>
      <c r="AP16" s="245">
        <f t="shared" si="4"/>
        <v>119</v>
      </c>
      <c r="AQ16" s="324">
        <v>46</v>
      </c>
      <c r="AR16" s="246">
        <v>690</v>
      </c>
      <c r="AS16" s="245">
        <v>0</v>
      </c>
      <c r="AT16" s="325">
        <v>64</v>
      </c>
      <c r="AU16" s="325">
        <v>7</v>
      </c>
      <c r="AV16" s="246">
        <v>71</v>
      </c>
      <c r="AW16" s="246">
        <v>1065</v>
      </c>
      <c r="AX16" s="245">
        <v>105</v>
      </c>
      <c r="AY16" s="232">
        <v>117</v>
      </c>
      <c r="AZ16" s="232">
        <v>1755</v>
      </c>
      <c r="BA16" s="245">
        <v>105</v>
      </c>
      <c r="BB16" s="245"/>
      <c r="BC16" s="245">
        <f t="shared" si="5"/>
        <v>117</v>
      </c>
      <c r="BD16" s="246">
        <v>2</v>
      </c>
      <c r="BE16" s="246">
        <v>9</v>
      </c>
      <c r="BF16" s="232">
        <v>11</v>
      </c>
      <c r="BO16" s="248">
        <f t="shared" si="0"/>
        <v>110</v>
      </c>
      <c r="BP16" s="248">
        <f t="shared" si="1"/>
        <v>7</v>
      </c>
      <c r="BQ16" s="248"/>
      <c r="BR16" s="248">
        <f>_xlfn.XLOOKUP(A16,'Summer data team '!B:B,'Summer data team '!BV:BV,0)</f>
        <v>110</v>
      </c>
      <c r="BS16" s="248">
        <f>_xlfn.XLOOKUP(A16,'Summer data team '!B:B,'Summer data team '!BW:BW,0)</f>
        <v>7</v>
      </c>
      <c r="BT16" s="248">
        <f t="shared" si="2"/>
        <v>0</v>
      </c>
      <c r="BU16" s="248">
        <f t="shared" si="3"/>
        <v>0</v>
      </c>
    </row>
    <row r="17" spans="1:73" hidden="1" x14ac:dyDescent="0.2">
      <c r="A17" s="231">
        <v>3301021</v>
      </c>
      <c r="B17" s="231" t="s">
        <v>194</v>
      </c>
      <c r="C17" s="232">
        <v>0</v>
      </c>
      <c r="D17" s="232">
        <v>21</v>
      </c>
      <c r="E17" s="232">
        <v>8</v>
      </c>
      <c r="F17" s="232">
        <v>25</v>
      </c>
      <c r="G17" s="232">
        <v>20</v>
      </c>
      <c r="H17" s="244">
        <v>29</v>
      </c>
      <c r="I17" s="244">
        <v>45</v>
      </c>
      <c r="J17" s="232">
        <v>3</v>
      </c>
      <c r="K17" s="232">
        <v>5</v>
      </c>
      <c r="L17" s="244">
        <v>8</v>
      </c>
      <c r="M17" s="232">
        <v>0</v>
      </c>
      <c r="N17" s="232">
        <v>315</v>
      </c>
      <c r="O17" s="232">
        <v>375</v>
      </c>
      <c r="P17" s="232">
        <v>300</v>
      </c>
      <c r="Q17" s="244">
        <v>675</v>
      </c>
      <c r="R17" s="232">
        <v>120</v>
      </c>
      <c r="S17" s="232">
        <v>435</v>
      </c>
      <c r="T17" s="232">
        <v>45</v>
      </c>
      <c r="U17" s="232">
        <v>75</v>
      </c>
      <c r="V17" s="244">
        <v>120</v>
      </c>
      <c r="W17" s="232">
        <v>7</v>
      </c>
      <c r="X17" s="232">
        <v>105</v>
      </c>
      <c r="Y17" s="245">
        <v>15</v>
      </c>
      <c r="Z17" s="232">
        <v>13</v>
      </c>
      <c r="AA17" s="232">
        <v>195</v>
      </c>
      <c r="AB17" s="245">
        <v>15</v>
      </c>
      <c r="AC17" s="232">
        <v>22</v>
      </c>
      <c r="AD17" s="232">
        <v>330</v>
      </c>
      <c r="AE17" s="245">
        <v>60</v>
      </c>
      <c r="AF17" s="246">
        <v>18</v>
      </c>
      <c r="AG17" s="246">
        <v>270</v>
      </c>
      <c r="AH17" s="245">
        <v>0</v>
      </c>
      <c r="AI17" s="246">
        <v>15</v>
      </c>
      <c r="AJ17" s="246">
        <v>225</v>
      </c>
      <c r="AK17" s="245">
        <v>15</v>
      </c>
      <c r="AL17" s="232">
        <v>33</v>
      </c>
      <c r="AM17" s="232">
        <v>495</v>
      </c>
      <c r="AN17" s="245">
        <v>15</v>
      </c>
      <c r="AO17" s="245"/>
      <c r="AP17" s="245">
        <f t="shared" si="4"/>
        <v>33</v>
      </c>
      <c r="AQ17" s="324">
        <v>17</v>
      </c>
      <c r="AR17" s="246">
        <v>255</v>
      </c>
      <c r="AS17" s="245">
        <v>0</v>
      </c>
      <c r="AT17" s="325">
        <v>14</v>
      </c>
      <c r="AU17" s="325">
        <v>1</v>
      </c>
      <c r="AV17" s="246">
        <v>15</v>
      </c>
      <c r="AW17" s="246">
        <v>225</v>
      </c>
      <c r="AX17" s="245">
        <v>15</v>
      </c>
      <c r="AY17" s="232">
        <v>32</v>
      </c>
      <c r="AZ17" s="232">
        <v>480</v>
      </c>
      <c r="BA17" s="245">
        <v>15</v>
      </c>
      <c r="BB17" s="245"/>
      <c r="BC17" s="245">
        <f t="shared" si="5"/>
        <v>32</v>
      </c>
      <c r="BD17" s="246">
        <v>0</v>
      </c>
      <c r="BE17" s="246">
        <v>0</v>
      </c>
      <c r="BF17" s="232">
        <v>0</v>
      </c>
      <c r="BO17" s="248">
        <f t="shared" si="0"/>
        <v>31</v>
      </c>
      <c r="BP17" s="248">
        <f t="shared" si="1"/>
        <v>1</v>
      </c>
      <c r="BQ17" s="248"/>
      <c r="BR17" s="248">
        <f>_xlfn.XLOOKUP(A17,'Summer data team '!B:B,'Summer data team '!BV:BV,0)</f>
        <v>31</v>
      </c>
      <c r="BS17" s="248">
        <f>_xlfn.XLOOKUP(A17,'Summer data team '!B:B,'Summer data team '!BW:BW,0)</f>
        <v>1</v>
      </c>
      <c r="BT17" s="248">
        <f t="shared" si="2"/>
        <v>0</v>
      </c>
      <c r="BU17" s="248">
        <f t="shared" si="3"/>
        <v>0</v>
      </c>
    </row>
    <row r="18" spans="1:73" hidden="1" x14ac:dyDescent="0.2">
      <c r="A18" s="231">
        <v>3301022</v>
      </c>
      <c r="B18" s="231" t="s">
        <v>195</v>
      </c>
      <c r="C18" s="232">
        <v>0</v>
      </c>
      <c r="D18" s="232">
        <v>15</v>
      </c>
      <c r="E18" s="232">
        <v>13</v>
      </c>
      <c r="F18" s="232">
        <v>49</v>
      </c>
      <c r="G18" s="232">
        <v>26</v>
      </c>
      <c r="H18" s="244">
        <v>28</v>
      </c>
      <c r="I18" s="244">
        <v>75</v>
      </c>
      <c r="J18" s="232">
        <v>14</v>
      </c>
      <c r="K18" s="232">
        <v>8</v>
      </c>
      <c r="L18" s="244">
        <v>22</v>
      </c>
      <c r="M18" s="232">
        <v>0</v>
      </c>
      <c r="N18" s="232">
        <v>225</v>
      </c>
      <c r="O18" s="232">
        <v>735</v>
      </c>
      <c r="P18" s="232">
        <v>375</v>
      </c>
      <c r="Q18" s="244">
        <v>1110</v>
      </c>
      <c r="R18" s="232">
        <v>195</v>
      </c>
      <c r="S18" s="232">
        <v>420</v>
      </c>
      <c r="T18" s="232">
        <v>210</v>
      </c>
      <c r="U18" s="232">
        <v>120</v>
      </c>
      <c r="V18" s="244">
        <v>330</v>
      </c>
      <c r="W18" s="232">
        <v>24</v>
      </c>
      <c r="X18" s="232">
        <v>345</v>
      </c>
      <c r="Y18" s="245">
        <v>105</v>
      </c>
      <c r="Z18" s="232">
        <v>19</v>
      </c>
      <c r="AA18" s="232">
        <v>285</v>
      </c>
      <c r="AB18" s="245">
        <v>30</v>
      </c>
      <c r="AC18" s="232">
        <v>47</v>
      </c>
      <c r="AD18" s="232">
        <v>705</v>
      </c>
      <c r="AE18" s="245">
        <v>105</v>
      </c>
      <c r="AF18" s="246">
        <v>12</v>
      </c>
      <c r="AG18" s="246">
        <v>180</v>
      </c>
      <c r="AH18" s="245">
        <v>0</v>
      </c>
      <c r="AI18" s="246">
        <v>32</v>
      </c>
      <c r="AJ18" s="246">
        <v>480</v>
      </c>
      <c r="AK18" s="245">
        <v>90</v>
      </c>
      <c r="AL18" s="232">
        <v>44</v>
      </c>
      <c r="AM18" s="232">
        <v>660</v>
      </c>
      <c r="AN18" s="245">
        <v>90</v>
      </c>
      <c r="AO18" s="245"/>
      <c r="AP18" s="245">
        <f t="shared" si="4"/>
        <v>44</v>
      </c>
      <c r="AQ18" s="324">
        <v>0</v>
      </c>
      <c r="AR18" s="246">
        <v>0</v>
      </c>
      <c r="AS18" s="245">
        <v>0</v>
      </c>
      <c r="AT18" s="325">
        <v>11</v>
      </c>
      <c r="AU18" s="325">
        <v>6</v>
      </c>
      <c r="AV18" s="246">
        <v>17</v>
      </c>
      <c r="AW18" s="246">
        <v>255</v>
      </c>
      <c r="AX18" s="245">
        <v>90</v>
      </c>
      <c r="AY18" s="232">
        <v>17</v>
      </c>
      <c r="AZ18" s="232">
        <v>255</v>
      </c>
      <c r="BA18" s="245">
        <v>90</v>
      </c>
      <c r="BB18" s="245"/>
      <c r="BC18" s="245">
        <f t="shared" si="5"/>
        <v>17</v>
      </c>
      <c r="BD18" s="246">
        <v>1</v>
      </c>
      <c r="BE18" s="246">
        <v>4</v>
      </c>
      <c r="BF18" s="232">
        <v>5</v>
      </c>
      <c r="BO18" s="248">
        <f t="shared" si="0"/>
        <v>11</v>
      </c>
      <c r="BP18" s="248">
        <f t="shared" si="1"/>
        <v>6</v>
      </c>
      <c r="BQ18" s="248"/>
      <c r="BR18" s="248">
        <f>_xlfn.XLOOKUP(A18,'Summer data team '!B:B,'Summer data team '!BV:BV,0)</f>
        <v>11</v>
      </c>
      <c r="BS18" s="248">
        <f>_xlfn.XLOOKUP(A18,'Summer data team '!B:B,'Summer data team '!BW:BW,0)</f>
        <v>6</v>
      </c>
      <c r="BT18" s="248">
        <f t="shared" si="2"/>
        <v>0</v>
      </c>
      <c r="BU18" s="248">
        <f t="shared" si="3"/>
        <v>0</v>
      </c>
    </row>
    <row r="19" spans="1:73" hidden="1" x14ac:dyDescent="0.2">
      <c r="A19" s="231">
        <v>3301023</v>
      </c>
      <c r="B19" s="231" t="s">
        <v>196</v>
      </c>
      <c r="C19" s="232">
        <v>0</v>
      </c>
      <c r="D19" s="232">
        <v>18</v>
      </c>
      <c r="E19" s="232">
        <v>8</v>
      </c>
      <c r="F19" s="232">
        <v>49</v>
      </c>
      <c r="G19" s="232">
        <v>38</v>
      </c>
      <c r="H19" s="244">
        <v>26</v>
      </c>
      <c r="I19" s="244">
        <v>87</v>
      </c>
      <c r="J19" s="232">
        <v>6</v>
      </c>
      <c r="K19" s="232">
        <v>3</v>
      </c>
      <c r="L19" s="244">
        <v>9</v>
      </c>
      <c r="M19" s="232">
        <v>0</v>
      </c>
      <c r="N19" s="232">
        <v>270</v>
      </c>
      <c r="O19" s="232">
        <v>735</v>
      </c>
      <c r="P19" s="232">
        <v>570</v>
      </c>
      <c r="Q19" s="244">
        <v>1305</v>
      </c>
      <c r="R19" s="232">
        <v>120</v>
      </c>
      <c r="S19" s="232">
        <v>390</v>
      </c>
      <c r="T19" s="232">
        <v>90</v>
      </c>
      <c r="U19" s="232">
        <v>45</v>
      </c>
      <c r="V19" s="244">
        <v>135</v>
      </c>
      <c r="W19" s="232">
        <v>10</v>
      </c>
      <c r="X19" s="232">
        <v>150</v>
      </c>
      <c r="Y19" s="245">
        <v>0</v>
      </c>
      <c r="Z19" s="232">
        <v>30</v>
      </c>
      <c r="AA19" s="232">
        <v>450</v>
      </c>
      <c r="AB19" s="245">
        <v>15</v>
      </c>
      <c r="AC19" s="232">
        <v>57</v>
      </c>
      <c r="AD19" s="232">
        <v>855</v>
      </c>
      <c r="AE19" s="245">
        <v>105</v>
      </c>
      <c r="AF19" s="246">
        <v>16</v>
      </c>
      <c r="AG19" s="246">
        <v>240</v>
      </c>
      <c r="AH19" s="245">
        <v>0</v>
      </c>
      <c r="AI19" s="246">
        <v>39</v>
      </c>
      <c r="AJ19" s="246">
        <v>585</v>
      </c>
      <c r="AK19" s="245">
        <v>15</v>
      </c>
      <c r="AL19" s="232">
        <v>55</v>
      </c>
      <c r="AM19" s="232">
        <v>825</v>
      </c>
      <c r="AN19" s="245">
        <v>15</v>
      </c>
      <c r="AO19" s="245"/>
      <c r="AP19" s="245">
        <f t="shared" si="4"/>
        <v>55</v>
      </c>
      <c r="AQ19" s="324">
        <v>5</v>
      </c>
      <c r="AR19" s="246">
        <v>75</v>
      </c>
      <c r="AS19" s="245">
        <v>0</v>
      </c>
      <c r="AT19" s="325">
        <v>12</v>
      </c>
      <c r="AU19" s="325">
        <v>1</v>
      </c>
      <c r="AV19" s="246">
        <v>13</v>
      </c>
      <c r="AW19" s="246">
        <v>195</v>
      </c>
      <c r="AX19" s="245">
        <v>15</v>
      </c>
      <c r="AY19" s="232">
        <v>18</v>
      </c>
      <c r="AZ19" s="232">
        <v>270</v>
      </c>
      <c r="BA19" s="245">
        <v>15</v>
      </c>
      <c r="BB19" s="245"/>
      <c r="BC19" s="245">
        <f t="shared" si="5"/>
        <v>18</v>
      </c>
      <c r="BD19" s="246">
        <v>1</v>
      </c>
      <c r="BE19" s="246">
        <v>7</v>
      </c>
      <c r="BF19" s="232">
        <v>8</v>
      </c>
      <c r="BO19" s="248">
        <f t="shared" si="0"/>
        <v>17</v>
      </c>
      <c r="BP19" s="248">
        <f t="shared" si="1"/>
        <v>1</v>
      </c>
      <c r="BQ19" s="248"/>
      <c r="BR19" s="248">
        <f>_xlfn.XLOOKUP(A19,'Summer data team '!B:B,'Summer data team '!BV:BV,0)</f>
        <v>17</v>
      </c>
      <c r="BS19" s="248">
        <f>_xlfn.XLOOKUP(A19,'Summer data team '!B:B,'Summer data team '!BW:BW,0)</f>
        <v>1</v>
      </c>
      <c r="BT19" s="248">
        <f t="shared" si="2"/>
        <v>0</v>
      </c>
      <c r="BU19" s="248">
        <f t="shared" si="3"/>
        <v>0</v>
      </c>
    </row>
    <row r="20" spans="1:73" hidden="1" x14ac:dyDescent="0.2">
      <c r="A20" s="231">
        <v>3301024</v>
      </c>
      <c r="B20" s="231" t="s">
        <v>197</v>
      </c>
      <c r="C20" s="232">
        <v>0</v>
      </c>
      <c r="D20" s="232">
        <v>30</v>
      </c>
      <c r="E20" s="232">
        <v>6</v>
      </c>
      <c r="F20" s="232">
        <v>42</v>
      </c>
      <c r="G20" s="232">
        <v>22</v>
      </c>
      <c r="H20" s="244">
        <v>36</v>
      </c>
      <c r="I20" s="244">
        <v>64</v>
      </c>
      <c r="J20" s="232">
        <v>2</v>
      </c>
      <c r="K20" s="232">
        <v>2</v>
      </c>
      <c r="L20" s="244">
        <v>4</v>
      </c>
      <c r="M20" s="232">
        <v>0</v>
      </c>
      <c r="N20" s="232">
        <v>450</v>
      </c>
      <c r="O20" s="232">
        <v>630</v>
      </c>
      <c r="P20" s="232">
        <v>330</v>
      </c>
      <c r="Q20" s="244">
        <v>960</v>
      </c>
      <c r="R20" s="232">
        <v>90</v>
      </c>
      <c r="S20" s="232">
        <v>540</v>
      </c>
      <c r="T20" s="232">
        <v>30</v>
      </c>
      <c r="U20" s="232">
        <v>30</v>
      </c>
      <c r="V20" s="244">
        <v>60</v>
      </c>
      <c r="W20" s="232">
        <v>41</v>
      </c>
      <c r="X20" s="232">
        <v>615</v>
      </c>
      <c r="Y20" s="245">
        <v>15</v>
      </c>
      <c r="Z20" s="232">
        <v>11</v>
      </c>
      <c r="AA20" s="232">
        <v>165</v>
      </c>
      <c r="AB20" s="245">
        <v>15</v>
      </c>
      <c r="AC20" s="232">
        <v>21</v>
      </c>
      <c r="AD20" s="232">
        <v>315</v>
      </c>
      <c r="AE20" s="245">
        <v>0</v>
      </c>
      <c r="AF20" s="246">
        <v>25</v>
      </c>
      <c r="AG20" s="246">
        <v>375</v>
      </c>
      <c r="AH20" s="245">
        <v>0</v>
      </c>
      <c r="AI20" s="246">
        <v>33</v>
      </c>
      <c r="AJ20" s="246">
        <v>495</v>
      </c>
      <c r="AK20" s="245">
        <v>0</v>
      </c>
      <c r="AL20" s="232">
        <v>58</v>
      </c>
      <c r="AM20" s="232">
        <v>870</v>
      </c>
      <c r="AN20" s="245">
        <v>0</v>
      </c>
      <c r="AO20" s="245"/>
      <c r="AP20" s="245">
        <f t="shared" si="4"/>
        <v>58</v>
      </c>
      <c r="AQ20" s="324">
        <v>21</v>
      </c>
      <c r="AR20" s="246">
        <v>315</v>
      </c>
      <c r="AS20" s="245">
        <v>0</v>
      </c>
      <c r="AT20" s="325">
        <v>31</v>
      </c>
      <c r="AU20" s="325">
        <v>0</v>
      </c>
      <c r="AV20" s="246">
        <v>31</v>
      </c>
      <c r="AW20" s="246">
        <v>465</v>
      </c>
      <c r="AX20" s="245">
        <v>0</v>
      </c>
      <c r="AY20" s="232">
        <v>52</v>
      </c>
      <c r="AZ20" s="232">
        <v>780</v>
      </c>
      <c r="BA20" s="245">
        <v>0</v>
      </c>
      <c r="BB20" s="245"/>
      <c r="BC20" s="245">
        <f t="shared" si="5"/>
        <v>52</v>
      </c>
      <c r="BD20" s="246">
        <v>1</v>
      </c>
      <c r="BE20" s="246">
        <v>0</v>
      </c>
      <c r="BF20" s="232">
        <v>1</v>
      </c>
      <c r="BH20" s="231">
        <v>325.2</v>
      </c>
      <c r="BO20" s="248">
        <f t="shared" si="0"/>
        <v>52</v>
      </c>
      <c r="BP20" s="248">
        <f t="shared" si="1"/>
        <v>0</v>
      </c>
      <c r="BQ20" s="248"/>
      <c r="BR20" s="248">
        <f>_xlfn.XLOOKUP(A20,'Summer data team '!B:B,'Summer data team '!BV:BV,0)</f>
        <v>52</v>
      </c>
      <c r="BS20" s="248">
        <f>_xlfn.XLOOKUP(A20,'Summer data team '!B:B,'Summer data team '!BW:BW,0)</f>
        <v>0</v>
      </c>
      <c r="BT20" s="248">
        <f t="shared" si="2"/>
        <v>0</v>
      </c>
      <c r="BU20" s="248">
        <f t="shared" si="3"/>
        <v>0</v>
      </c>
    </row>
    <row r="21" spans="1:73" hidden="1" x14ac:dyDescent="0.2">
      <c r="A21" s="231">
        <v>3301025</v>
      </c>
      <c r="B21" s="231" t="s">
        <v>198</v>
      </c>
      <c r="C21" s="232">
        <v>0</v>
      </c>
      <c r="D21" s="232">
        <v>40</v>
      </c>
      <c r="E21" s="232">
        <v>6</v>
      </c>
      <c r="F21" s="232">
        <v>58</v>
      </c>
      <c r="G21" s="232">
        <v>36</v>
      </c>
      <c r="H21" s="244">
        <v>46</v>
      </c>
      <c r="I21" s="244">
        <v>94</v>
      </c>
      <c r="J21" s="232">
        <v>7</v>
      </c>
      <c r="K21" s="232">
        <v>9</v>
      </c>
      <c r="L21" s="244">
        <v>16</v>
      </c>
      <c r="M21" s="232">
        <v>0</v>
      </c>
      <c r="N21" s="232">
        <v>600</v>
      </c>
      <c r="O21" s="232">
        <v>870</v>
      </c>
      <c r="P21" s="232">
        <v>540</v>
      </c>
      <c r="Q21" s="244">
        <v>1410</v>
      </c>
      <c r="R21" s="232">
        <v>90</v>
      </c>
      <c r="S21" s="232">
        <v>690</v>
      </c>
      <c r="T21" s="232">
        <v>105</v>
      </c>
      <c r="U21" s="232">
        <v>135</v>
      </c>
      <c r="V21" s="244">
        <v>240</v>
      </c>
      <c r="W21" s="232">
        <v>68</v>
      </c>
      <c r="X21" s="232">
        <v>1020</v>
      </c>
      <c r="Y21" s="245">
        <v>105</v>
      </c>
      <c r="Z21" s="232">
        <v>47</v>
      </c>
      <c r="AA21" s="232">
        <v>705</v>
      </c>
      <c r="AB21" s="245">
        <v>90</v>
      </c>
      <c r="AC21" s="232">
        <v>15</v>
      </c>
      <c r="AD21" s="232">
        <v>225</v>
      </c>
      <c r="AE21" s="245">
        <v>30</v>
      </c>
      <c r="AF21" s="246">
        <v>30</v>
      </c>
      <c r="AG21" s="246">
        <v>450</v>
      </c>
      <c r="AH21" s="245">
        <v>0</v>
      </c>
      <c r="AI21" s="246">
        <v>69</v>
      </c>
      <c r="AJ21" s="246">
        <v>1035</v>
      </c>
      <c r="AK21" s="245">
        <v>90</v>
      </c>
      <c r="AL21" s="232">
        <v>99</v>
      </c>
      <c r="AM21" s="232">
        <v>1485</v>
      </c>
      <c r="AN21" s="245">
        <v>90</v>
      </c>
      <c r="AO21" s="245"/>
      <c r="AP21" s="245">
        <f t="shared" si="4"/>
        <v>99</v>
      </c>
      <c r="AQ21" s="324">
        <v>11</v>
      </c>
      <c r="AR21" s="246">
        <v>165</v>
      </c>
      <c r="AS21" s="245">
        <v>0</v>
      </c>
      <c r="AT21" s="325">
        <v>58</v>
      </c>
      <c r="AU21" s="325">
        <v>6</v>
      </c>
      <c r="AV21" s="246">
        <v>64</v>
      </c>
      <c r="AW21" s="246">
        <v>960</v>
      </c>
      <c r="AX21" s="245">
        <v>90</v>
      </c>
      <c r="AY21" s="232">
        <v>75</v>
      </c>
      <c r="AZ21" s="232">
        <v>1125</v>
      </c>
      <c r="BA21" s="245">
        <v>90</v>
      </c>
      <c r="BB21" s="245"/>
      <c r="BC21" s="245">
        <f t="shared" si="5"/>
        <v>75</v>
      </c>
      <c r="BD21" s="246">
        <v>1</v>
      </c>
      <c r="BE21" s="246">
        <v>10</v>
      </c>
      <c r="BF21" s="232">
        <v>11</v>
      </c>
      <c r="BO21" s="248">
        <f t="shared" si="0"/>
        <v>69</v>
      </c>
      <c r="BP21" s="248">
        <f t="shared" si="1"/>
        <v>6</v>
      </c>
      <c r="BQ21" s="248"/>
      <c r="BR21" s="248">
        <f>_xlfn.XLOOKUP(A21,'Summer data team '!B:B,'Summer data team '!BV:BV,0)</f>
        <v>69</v>
      </c>
      <c r="BS21" s="248">
        <f>_xlfn.XLOOKUP(A21,'Summer data team '!B:B,'Summer data team '!BW:BW,0)</f>
        <v>6</v>
      </c>
      <c r="BT21" s="248">
        <f t="shared" si="2"/>
        <v>0</v>
      </c>
      <c r="BU21" s="248">
        <f t="shared" si="3"/>
        <v>0</v>
      </c>
    </row>
    <row r="22" spans="1:73" hidden="1" x14ac:dyDescent="0.2">
      <c r="A22" s="231">
        <v>3301026</v>
      </c>
      <c r="B22" s="231" t="s">
        <v>199</v>
      </c>
      <c r="C22" s="232">
        <v>0</v>
      </c>
      <c r="D22" s="232">
        <v>15</v>
      </c>
      <c r="E22" s="232">
        <v>7</v>
      </c>
      <c r="F22" s="232">
        <v>61</v>
      </c>
      <c r="G22" s="232">
        <v>41</v>
      </c>
      <c r="H22" s="244">
        <v>22</v>
      </c>
      <c r="I22" s="244">
        <v>102</v>
      </c>
      <c r="J22" s="232">
        <v>13</v>
      </c>
      <c r="K22" s="232">
        <v>12</v>
      </c>
      <c r="L22" s="244">
        <v>25</v>
      </c>
      <c r="M22" s="232">
        <v>0</v>
      </c>
      <c r="N22" s="232">
        <v>225</v>
      </c>
      <c r="O22" s="232">
        <v>915</v>
      </c>
      <c r="P22" s="232">
        <v>615</v>
      </c>
      <c r="Q22" s="244">
        <v>1530</v>
      </c>
      <c r="R22" s="232">
        <v>105</v>
      </c>
      <c r="S22" s="232">
        <v>330</v>
      </c>
      <c r="T22" s="232">
        <v>195</v>
      </c>
      <c r="U22" s="232">
        <v>180</v>
      </c>
      <c r="V22" s="244">
        <v>375</v>
      </c>
      <c r="W22" s="232">
        <v>8</v>
      </c>
      <c r="X22" s="232">
        <v>120</v>
      </c>
      <c r="Y22" s="245">
        <v>30</v>
      </c>
      <c r="Z22" s="232">
        <v>14</v>
      </c>
      <c r="AA22" s="232">
        <v>210</v>
      </c>
      <c r="AB22" s="245">
        <v>45</v>
      </c>
      <c r="AC22" s="232">
        <v>22</v>
      </c>
      <c r="AD22" s="232">
        <v>330</v>
      </c>
      <c r="AE22" s="245">
        <v>75</v>
      </c>
      <c r="AF22" s="246">
        <v>16</v>
      </c>
      <c r="AG22" s="246">
        <v>240</v>
      </c>
      <c r="AH22" s="245">
        <v>0</v>
      </c>
      <c r="AI22" s="246">
        <v>44</v>
      </c>
      <c r="AJ22" s="246">
        <v>660</v>
      </c>
      <c r="AK22" s="245">
        <v>105</v>
      </c>
      <c r="AL22" s="232">
        <v>60</v>
      </c>
      <c r="AM22" s="232">
        <v>900</v>
      </c>
      <c r="AN22" s="245">
        <v>105</v>
      </c>
      <c r="AO22" s="245"/>
      <c r="AP22" s="245">
        <f t="shared" si="4"/>
        <v>60</v>
      </c>
      <c r="AQ22" s="324">
        <v>1</v>
      </c>
      <c r="AR22" s="246">
        <v>15</v>
      </c>
      <c r="AS22" s="245">
        <v>0</v>
      </c>
      <c r="AT22" s="325">
        <v>20</v>
      </c>
      <c r="AU22" s="325">
        <v>7</v>
      </c>
      <c r="AV22" s="246">
        <v>27</v>
      </c>
      <c r="AW22" s="246">
        <v>405</v>
      </c>
      <c r="AX22" s="245">
        <v>105</v>
      </c>
      <c r="AY22" s="232">
        <v>28</v>
      </c>
      <c r="AZ22" s="232">
        <v>420</v>
      </c>
      <c r="BA22" s="245">
        <v>105</v>
      </c>
      <c r="BB22" s="245"/>
      <c r="BC22" s="245">
        <f t="shared" si="5"/>
        <v>28</v>
      </c>
      <c r="BD22" s="246">
        <v>0</v>
      </c>
      <c r="BE22" s="246">
        <v>5</v>
      </c>
      <c r="BF22" s="232">
        <v>5</v>
      </c>
      <c r="BO22" s="248">
        <f t="shared" si="0"/>
        <v>21</v>
      </c>
      <c r="BP22" s="248">
        <f t="shared" si="1"/>
        <v>7</v>
      </c>
      <c r="BQ22" s="248"/>
      <c r="BR22" s="248">
        <f>_xlfn.XLOOKUP(A22,'Summer data team '!B:B,'Summer data team '!BV:BV,0)</f>
        <v>21</v>
      </c>
      <c r="BS22" s="248">
        <f>_xlfn.XLOOKUP(A22,'Summer data team '!B:B,'Summer data team '!BW:BW,0)</f>
        <v>7</v>
      </c>
      <c r="BT22" s="248">
        <f t="shared" si="2"/>
        <v>0</v>
      </c>
      <c r="BU22" s="248">
        <f t="shared" si="3"/>
        <v>0</v>
      </c>
    </row>
    <row r="23" spans="1:73" hidden="1" x14ac:dyDescent="0.2">
      <c r="A23" s="231">
        <v>3301027</v>
      </c>
      <c r="B23" s="231" t="s">
        <v>57</v>
      </c>
      <c r="C23" s="232">
        <v>1</v>
      </c>
      <c r="D23" s="232">
        <v>20</v>
      </c>
      <c r="E23" s="232">
        <v>7</v>
      </c>
      <c r="F23" s="232">
        <v>44</v>
      </c>
      <c r="G23" s="232">
        <v>36</v>
      </c>
      <c r="H23" s="244">
        <v>27</v>
      </c>
      <c r="I23" s="244">
        <v>80</v>
      </c>
      <c r="J23" s="232">
        <v>7</v>
      </c>
      <c r="K23" s="232">
        <v>9</v>
      </c>
      <c r="L23" s="244">
        <v>16</v>
      </c>
      <c r="M23" s="232">
        <v>15</v>
      </c>
      <c r="N23" s="232">
        <v>300</v>
      </c>
      <c r="O23" s="232">
        <v>651</v>
      </c>
      <c r="P23" s="232">
        <v>525</v>
      </c>
      <c r="Q23" s="244">
        <v>1176</v>
      </c>
      <c r="R23" s="232">
        <v>105</v>
      </c>
      <c r="S23" s="232">
        <v>405</v>
      </c>
      <c r="T23" s="232">
        <v>105</v>
      </c>
      <c r="U23" s="232">
        <v>135</v>
      </c>
      <c r="V23" s="244">
        <v>240</v>
      </c>
      <c r="W23" s="232">
        <v>6</v>
      </c>
      <c r="X23" s="232">
        <v>90</v>
      </c>
      <c r="Y23" s="245">
        <v>0</v>
      </c>
      <c r="Z23" s="232">
        <v>54</v>
      </c>
      <c r="AA23" s="232">
        <v>810</v>
      </c>
      <c r="AB23" s="245">
        <v>75</v>
      </c>
      <c r="AC23" s="232">
        <v>37</v>
      </c>
      <c r="AD23" s="232">
        <v>555</v>
      </c>
      <c r="AE23" s="245">
        <v>60</v>
      </c>
      <c r="AF23" s="246">
        <v>11</v>
      </c>
      <c r="AG23" s="246">
        <v>165</v>
      </c>
      <c r="AH23" s="245">
        <v>0</v>
      </c>
      <c r="AI23" s="246">
        <v>36</v>
      </c>
      <c r="AJ23" s="246">
        <v>540</v>
      </c>
      <c r="AK23" s="245">
        <v>15</v>
      </c>
      <c r="AL23" s="232">
        <v>47</v>
      </c>
      <c r="AM23" s="232">
        <v>705</v>
      </c>
      <c r="AN23" s="245">
        <v>15</v>
      </c>
      <c r="AO23" s="245"/>
      <c r="AP23" s="245">
        <f t="shared" si="4"/>
        <v>47</v>
      </c>
      <c r="AQ23" s="324">
        <v>10</v>
      </c>
      <c r="AR23" s="246">
        <v>150</v>
      </c>
      <c r="AS23" s="245">
        <v>0</v>
      </c>
      <c r="AT23" s="325">
        <v>35</v>
      </c>
      <c r="AU23" s="325">
        <v>1</v>
      </c>
      <c r="AV23" s="246">
        <v>36</v>
      </c>
      <c r="AW23" s="246">
        <v>540</v>
      </c>
      <c r="AX23" s="245">
        <v>15</v>
      </c>
      <c r="AY23" s="232">
        <v>46</v>
      </c>
      <c r="AZ23" s="232">
        <v>690</v>
      </c>
      <c r="BA23" s="245">
        <v>15</v>
      </c>
      <c r="BB23" s="245"/>
      <c r="BC23" s="245">
        <f t="shared" si="5"/>
        <v>46</v>
      </c>
      <c r="BD23" s="246">
        <v>2</v>
      </c>
      <c r="BE23" s="246">
        <v>7</v>
      </c>
      <c r="BF23" s="232">
        <v>9</v>
      </c>
      <c r="BH23" s="231">
        <v>975.6</v>
      </c>
      <c r="BO23" s="248">
        <f t="shared" si="0"/>
        <v>45</v>
      </c>
      <c r="BP23" s="248">
        <f t="shared" si="1"/>
        <v>1</v>
      </c>
      <c r="BQ23" s="248"/>
      <c r="BR23" s="248">
        <f>_xlfn.XLOOKUP(A23,'Summer data team '!B:B,'Summer data team '!BV:BV,0)</f>
        <v>45</v>
      </c>
      <c r="BS23" s="248">
        <f>_xlfn.XLOOKUP(A23,'Summer data team '!B:B,'Summer data team '!BW:BW,0)</f>
        <v>1</v>
      </c>
      <c r="BT23" s="248">
        <f t="shared" si="2"/>
        <v>0</v>
      </c>
      <c r="BU23" s="248">
        <f t="shared" si="3"/>
        <v>0</v>
      </c>
    </row>
    <row r="24" spans="1:73" hidden="1" x14ac:dyDescent="0.2">
      <c r="A24" s="231">
        <v>3301028</v>
      </c>
      <c r="B24" s="231" t="s">
        <v>200</v>
      </c>
      <c r="C24" s="232">
        <v>0</v>
      </c>
      <c r="D24" s="232">
        <v>29</v>
      </c>
      <c r="E24" s="232">
        <v>11</v>
      </c>
      <c r="F24" s="232">
        <v>44</v>
      </c>
      <c r="G24" s="232">
        <v>24</v>
      </c>
      <c r="H24" s="244">
        <v>40</v>
      </c>
      <c r="I24" s="244">
        <v>68</v>
      </c>
      <c r="J24" s="232">
        <v>5</v>
      </c>
      <c r="K24" s="232">
        <v>3</v>
      </c>
      <c r="L24" s="244">
        <v>8</v>
      </c>
      <c r="M24" s="232">
        <v>0</v>
      </c>
      <c r="N24" s="232">
        <v>435</v>
      </c>
      <c r="O24" s="232">
        <v>660</v>
      </c>
      <c r="P24" s="232">
        <v>360</v>
      </c>
      <c r="Q24" s="244">
        <v>1020</v>
      </c>
      <c r="R24" s="232">
        <v>165</v>
      </c>
      <c r="S24" s="232">
        <v>600</v>
      </c>
      <c r="T24" s="232">
        <v>75</v>
      </c>
      <c r="U24" s="232">
        <v>45</v>
      </c>
      <c r="V24" s="244">
        <v>120</v>
      </c>
      <c r="W24" s="232">
        <v>64</v>
      </c>
      <c r="X24" s="232">
        <v>960</v>
      </c>
      <c r="Y24" s="245">
        <v>45</v>
      </c>
      <c r="Z24" s="232">
        <v>17</v>
      </c>
      <c r="AA24" s="232">
        <v>255</v>
      </c>
      <c r="AB24" s="245">
        <v>15</v>
      </c>
      <c r="AC24" s="232">
        <v>21</v>
      </c>
      <c r="AD24" s="232">
        <v>315</v>
      </c>
      <c r="AE24" s="245">
        <v>30</v>
      </c>
      <c r="AF24" s="246">
        <v>28</v>
      </c>
      <c r="AG24" s="246">
        <v>420</v>
      </c>
      <c r="AH24" s="245">
        <v>0</v>
      </c>
      <c r="AI24" s="246">
        <v>46</v>
      </c>
      <c r="AJ24" s="246">
        <v>690</v>
      </c>
      <c r="AK24" s="245">
        <v>45</v>
      </c>
      <c r="AL24" s="232">
        <v>74</v>
      </c>
      <c r="AM24" s="232">
        <v>1110</v>
      </c>
      <c r="AN24" s="245">
        <v>45</v>
      </c>
      <c r="AO24" s="245"/>
      <c r="AP24" s="245">
        <f t="shared" si="4"/>
        <v>74</v>
      </c>
      <c r="AQ24" s="324">
        <v>2</v>
      </c>
      <c r="AR24" s="246">
        <v>30</v>
      </c>
      <c r="AS24" s="245">
        <v>0</v>
      </c>
      <c r="AT24" s="325">
        <v>21</v>
      </c>
      <c r="AU24" s="325">
        <v>3</v>
      </c>
      <c r="AV24" s="246">
        <v>24</v>
      </c>
      <c r="AW24" s="246">
        <v>360</v>
      </c>
      <c r="AX24" s="245">
        <v>45</v>
      </c>
      <c r="AY24" s="232">
        <v>26</v>
      </c>
      <c r="AZ24" s="232">
        <v>390</v>
      </c>
      <c r="BA24" s="245">
        <v>45</v>
      </c>
      <c r="BB24" s="245"/>
      <c r="BC24" s="245">
        <f t="shared" si="5"/>
        <v>26</v>
      </c>
      <c r="BD24" s="246">
        <v>1</v>
      </c>
      <c r="BE24" s="246">
        <v>5</v>
      </c>
      <c r="BF24" s="232">
        <v>6</v>
      </c>
      <c r="BO24" s="248">
        <f t="shared" si="0"/>
        <v>23</v>
      </c>
      <c r="BP24" s="248">
        <f t="shared" si="1"/>
        <v>3</v>
      </c>
      <c r="BQ24" s="248"/>
      <c r="BR24" s="248">
        <f>_xlfn.XLOOKUP(A24,'Summer data team '!B:B,'Summer data team '!BV:BV,0)</f>
        <v>23</v>
      </c>
      <c r="BS24" s="248">
        <f>_xlfn.XLOOKUP(A24,'Summer data team '!B:B,'Summer data team '!BW:BW,0)</f>
        <v>3</v>
      </c>
      <c r="BT24" s="248">
        <f t="shared" si="2"/>
        <v>0</v>
      </c>
      <c r="BU24" s="248">
        <f t="shared" si="3"/>
        <v>0</v>
      </c>
    </row>
    <row r="25" spans="1:73" hidden="1" x14ac:dyDescent="0.2">
      <c r="A25" s="231">
        <v>3301038</v>
      </c>
      <c r="B25" s="231" t="s">
        <v>201</v>
      </c>
      <c r="C25" s="232">
        <v>0</v>
      </c>
      <c r="D25" s="232">
        <v>9</v>
      </c>
      <c r="E25" s="232">
        <v>24</v>
      </c>
      <c r="F25" s="232">
        <v>67</v>
      </c>
      <c r="G25" s="232">
        <v>44</v>
      </c>
      <c r="H25" s="244">
        <v>33</v>
      </c>
      <c r="I25" s="244">
        <v>111</v>
      </c>
      <c r="J25" s="232">
        <v>32</v>
      </c>
      <c r="K25" s="232">
        <v>23</v>
      </c>
      <c r="L25" s="244">
        <v>55</v>
      </c>
      <c r="M25" s="232">
        <v>0</v>
      </c>
      <c r="N25" s="232">
        <v>135</v>
      </c>
      <c r="O25" s="232">
        <v>1005</v>
      </c>
      <c r="P25" s="232">
        <v>660</v>
      </c>
      <c r="Q25" s="244">
        <v>1665</v>
      </c>
      <c r="R25" s="232">
        <v>360</v>
      </c>
      <c r="S25" s="232">
        <v>495</v>
      </c>
      <c r="T25" s="232">
        <v>480</v>
      </c>
      <c r="U25" s="232">
        <v>345</v>
      </c>
      <c r="V25" s="244">
        <v>825</v>
      </c>
      <c r="W25" s="232">
        <v>60</v>
      </c>
      <c r="X25" s="232">
        <v>900</v>
      </c>
      <c r="Y25" s="245">
        <v>315</v>
      </c>
      <c r="Z25" s="232">
        <v>23</v>
      </c>
      <c r="AA25" s="232">
        <v>345</v>
      </c>
      <c r="AB25" s="245">
        <v>120</v>
      </c>
      <c r="AC25" s="232">
        <v>30</v>
      </c>
      <c r="AD25" s="232">
        <v>450</v>
      </c>
      <c r="AE25" s="245">
        <v>195</v>
      </c>
      <c r="AF25" s="246">
        <v>9</v>
      </c>
      <c r="AG25" s="246">
        <v>135</v>
      </c>
      <c r="AH25" s="245">
        <v>0</v>
      </c>
      <c r="AI25" s="246">
        <v>54</v>
      </c>
      <c r="AJ25" s="246">
        <v>810</v>
      </c>
      <c r="AK25" s="245">
        <v>105</v>
      </c>
      <c r="AL25" s="232">
        <v>63</v>
      </c>
      <c r="AM25" s="232">
        <v>945</v>
      </c>
      <c r="AN25" s="245">
        <v>105</v>
      </c>
      <c r="AO25" s="245"/>
      <c r="AP25" s="245">
        <f t="shared" si="4"/>
        <v>63</v>
      </c>
      <c r="AQ25" s="324">
        <v>9</v>
      </c>
      <c r="AR25" s="246">
        <v>135</v>
      </c>
      <c r="AS25" s="245">
        <v>0</v>
      </c>
      <c r="AT25" s="325">
        <v>44</v>
      </c>
      <c r="AU25" s="325">
        <v>5</v>
      </c>
      <c r="AV25" s="246">
        <v>49</v>
      </c>
      <c r="AW25" s="246">
        <v>735</v>
      </c>
      <c r="AX25" s="245">
        <v>75</v>
      </c>
      <c r="AY25" s="232">
        <v>58</v>
      </c>
      <c r="AZ25" s="232">
        <v>870</v>
      </c>
      <c r="BA25" s="245">
        <v>75</v>
      </c>
      <c r="BB25" s="245"/>
      <c r="BC25" s="245">
        <f t="shared" si="5"/>
        <v>58</v>
      </c>
      <c r="BD25" s="246">
        <v>0</v>
      </c>
      <c r="BE25" s="246">
        <v>3</v>
      </c>
      <c r="BF25" s="232">
        <v>3</v>
      </c>
      <c r="BO25" s="248">
        <f t="shared" si="0"/>
        <v>53</v>
      </c>
      <c r="BP25" s="248">
        <f t="shared" si="1"/>
        <v>5</v>
      </c>
      <c r="BQ25" s="248"/>
      <c r="BR25" s="248">
        <f>_xlfn.XLOOKUP(A25,'Summer data team '!B:B,'Summer data team '!BV:BV,0)</f>
        <v>53</v>
      </c>
      <c r="BS25" s="248">
        <f>_xlfn.XLOOKUP(A25,'Summer data team '!B:B,'Summer data team '!BW:BW,0)</f>
        <v>5</v>
      </c>
      <c r="BT25" s="248">
        <f t="shared" si="2"/>
        <v>0</v>
      </c>
      <c r="BU25" s="248">
        <f t="shared" si="3"/>
        <v>0</v>
      </c>
    </row>
    <row r="26" spans="1:73" hidden="1" x14ac:dyDescent="0.2">
      <c r="A26" s="231">
        <v>3301048</v>
      </c>
      <c r="B26" s="231" t="s">
        <v>202</v>
      </c>
      <c r="C26" s="232">
        <v>0</v>
      </c>
      <c r="D26" s="232">
        <v>31</v>
      </c>
      <c r="E26" s="232">
        <v>7</v>
      </c>
      <c r="F26" s="232">
        <v>79</v>
      </c>
      <c r="G26" s="232">
        <v>41</v>
      </c>
      <c r="H26" s="244">
        <v>38</v>
      </c>
      <c r="I26" s="244">
        <v>120</v>
      </c>
      <c r="J26" s="232">
        <v>24</v>
      </c>
      <c r="K26" s="232">
        <v>11</v>
      </c>
      <c r="L26" s="244">
        <v>35</v>
      </c>
      <c r="M26" s="232">
        <v>0</v>
      </c>
      <c r="N26" s="232">
        <v>465</v>
      </c>
      <c r="O26" s="232">
        <v>1185</v>
      </c>
      <c r="P26" s="232">
        <v>615</v>
      </c>
      <c r="Q26" s="244">
        <v>1800</v>
      </c>
      <c r="R26" s="232">
        <v>105</v>
      </c>
      <c r="S26" s="232">
        <v>570</v>
      </c>
      <c r="T26" s="232">
        <v>360</v>
      </c>
      <c r="U26" s="232">
        <v>165</v>
      </c>
      <c r="V26" s="244">
        <v>525</v>
      </c>
      <c r="W26" s="232">
        <v>84</v>
      </c>
      <c r="X26" s="232">
        <v>1260</v>
      </c>
      <c r="Y26" s="245">
        <v>300</v>
      </c>
      <c r="Z26" s="232">
        <v>1</v>
      </c>
      <c r="AA26" s="232">
        <v>15</v>
      </c>
      <c r="AB26" s="245">
        <v>0</v>
      </c>
      <c r="AC26" s="232">
        <v>20</v>
      </c>
      <c r="AD26" s="232">
        <v>300</v>
      </c>
      <c r="AE26" s="245">
        <v>60</v>
      </c>
      <c r="AF26" s="246">
        <v>21</v>
      </c>
      <c r="AG26" s="246">
        <v>315</v>
      </c>
      <c r="AH26" s="245">
        <v>0</v>
      </c>
      <c r="AI26" s="246">
        <v>67</v>
      </c>
      <c r="AJ26" s="246">
        <v>1005</v>
      </c>
      <c r="AK26" s="245">
        <v>135</v>
      </c>
      <c r="AL26" s="232">
        <v>88</v>
      </c>
      <c r="AM26" s="232">
        <v>1320</v>
      </c>
      <c r="AN26" s="245">
        <v>135</v>
      </c>
      <c r="AO26" s="245"/>
      <c r="AP26" s="245">
        <f t="shared" si="4"/>
        <v>88</v>
      </c>
      <c r="AQ26" s="324">
        <v>21</v>
      </c>
      <c r="AR26" s="246">
        <v>315</v>
      </c>
      <c r="AS26" s="245">
        <v>0</v>
      </c>
      <c r="AT26" s="325">
        <v>58</v>
      </c>
      <c r="AU26" s="325">
        <v>9</v>
      </c>
      <c r="AV26" s="246">
        <v>67</v>
      </c>
      <c r="AW26" s="246">
        <v>1005</v>
      </c>
      <c r="AX26" s="245">
        <v>135</v>
      </c>
      <c r="AY26" s="232">
        <v>88</v>
      </c>
      <c r="AZ26" s="232">
        <v>1320</v>
      </c>
      <c r="BA26" s="245">
        <v>135</v>
      </c>
      <c r="BB26" s="245"/>
      <c r="BC26" s="245">
        <f t="shared" si="5"/>
        <v>88</v>
      </c>
      <c r="BD26" s="246">
        <v>3</v>
      </c>
      <c r="BE26" s="246">
        <v>6</v>
      </c>
      <c r="BF26" s="232">
        <v>9</v>
      </c>
      <c r="BO26" s="248">
        <f t="shared" si="0"/>
        <v>79</v>
      </c>
      <c r="BP26" s="248">
        <f t="shared" si="1"/>
        <v>9</v>
      </c>
      <c r="BQ26" s="248"/>
      <c r="BR26" s="248">
        <f>_xlfn.XLOOKUP(A26,'Summer data team '!B:B,'Summer data team '!BV:BV,0)</f>
        <v>79</v>
      </c>
      <c r="BS26" s="248">
        <f>_xlfn.XLOOKUP(A26,'Summer data team '!B:B,'Summer data team '!BW:BW,0)</f>
        <v>9</v>
      </c>
      <c r="BT26" s="248">
        <f t="shared" si="2"/>
        <v>0</v>
      </c>
      <c r="BU26" s="248">
        <f t="shared" si="3"/>
        <v>0</v>
      </c>
    </row>
    <row r="27" spans="1:73" hidden="1" x14ac:dyDescent="0.2">
      <c r="A27" s="231">
        <v>3301049</v>
      </c>
      <c r="B27" s="231" t="s">
        <v>203</v>
      </c>
      <c r="C27" s="232">
        <v>0</v>
      </c>
      <c r="D27" s="232">
        <v>29</v>
      </c>
      <c r="E27" s="232">
        <v>6</v>
      </c>
      <c r="F27" s="232">
        <v>65</v>
      </c>
      <c r="G27" s="232">
        <v>41</v>
      </c>
      <c r="H27" s="244">
        <v>35</v>
      </c>
      <c r="I27" s="244">
        <v>106</v>
      </c>
      <c r="J27" s="232">
        <v>8</v>
      </c>
      <c r="K27" s="232">
        <v>7</v>
      </c>
      <c r="L27" s="244">
        <v>15</v>
      </c>
      <c r="M27" s="232">
        <v>0</v>
      </c>
      <c r="N27" s="232">
        <v>435</v>
      </c>
      <c r="O27" s="232">
        <v>975</v>
      </c>
      <c r="P27" s="232">
        <v>615</v>
      </c>
      <c r="Q27" s="244">
        <v>1590</v>
      </c>
      <c r="R27" s="232">
        <v>90</v>
      </c>
      <c r="S27" s="232">
        <v>525</v>
      </c>
      <c r="T27" s="232">
        <v>120</v>
      </c>
      <c r="U27" s="232">
        <v>105</v>
      </c>
      <c r="V27" s="244">
        <v>225</v>
      </c>
      <c r="W27" s="232">
        <v>68</v>
      </c>
      <c r="X27" s="232">
        <v>1020</v>
      </c>
      <c r="Y27" s="245">
        <v>60</v>
      </c>
      <c r="Z27" s="232">
        <v>3</v>
      </c>
      <c r="AA27" s="232">
        <v>45</v>
      </c>
      <c r="AB27" s="245">
        <v>15</v>
      </c>
      <c r="AC27" s="232">
        <v>30</v>
      </c>
      <c r="AD27" s="232">
        <v>450</v>
      </c>
      <c r="AE27" s="245">
        <v>60</v>
      </c>
      <c r="AF27" s="246">
        <v>27</v>
      </c>
      <c r="AG27" s="246">
        <v>405</v>
      </c>
      <c r="AH27" s="245">
        <v>0</v>
      </c>
      <c r="AI27" s="246">
        <v>65</v>
      </c>
      <c r="AJ27" s="246">
        <v>975</v>
      </c>
      <c r="AK27" s="245">
        <v>75</v>
      </c>
      <c r="AL27" s="232">
        <v>92</v>
      </c>
      <c r="AM27" s="232">
        <v>1380</v>
      </c>
      <c r="AN27" s="245">
        <v>75</v>
      </c>
      <c r="AO27" s="245"/>
      <c r="AP27" s="245">
        <f t="shared" si="4"/>
        <v>92</v>
      </c>
      <c r="AQ27" s="324">
        <v>0</v>
      </c>
      <c r="AR27" s="246">
        <v>0</v>
      </c>
      <c r="AS27" s="245">
        <v>0</v>
      </c>
      <c r="AT27" s="325">
        <v>22</v>
      </c>
      <c r="AU27" s="325">
        <v>5</v>
      </c>
      <c r="AV27" s="246">
        <v>27</v>
      </c>
      <c r="AW27" s="246">
        <v>405</v>
      </c>
      <c r="AX27" s="245">
        <v>75</v>
      </c>
      <c r="AY27" s="232">
        <v>27</v>
      </c>
      <c r="AZ27" s="232">
        <v>405</v>
      </c>
      <c r="BA27" s="245">
        <v>75</v>
      </c>
      <c r="BB27" s="245"/>
      <c r="BC27" s="245">
        <f t="shared" si="5"/>
        <v>27</v>
      </c>
      <c r="BD27" s="246">
        <v>3</v>
      </c>
      <c r="BE27" s="246">
        <v>5</v>
      </c>
      <c r="BF27" s="232">
        <v>8</v>
      </c>
      <c r="BO27" s="248">
        <f t="shared" si="0"/>
        <v>22</v>
      </c>
      <c r="BP27" s="248">
        <f t="shared" si="1"/>
        <v>5</v>
      </c>
      <c r="BQ27" s="248"/>
      <c r="BR27" s="248">
        <f>_xlfn.XLOOKUP(A27,'Summer data team '!B:B,'Summer data team '!BV:BV,0)</f>
        <v>22</v>
      </c>
      <c r="BS27" s="248">
        <f>_xlfn.XLOOKUP(A27,'Summer data team '!B:B,'Summer data team '!BW:BW,0)</f>
        <v>5</v>
      </c>
      <c r="BT27" s="248">
        <f t="shared" si="2"/>
        <v>0</v>
      </c>
      <c r="BU27" s="248">
        <f t="shared" si="3"/>
        <v>0</v>
      </c>
    </row>
    <row r="28" spans="1:73" hidden="1" x14ac:dyDescent="0.2">
      <c r="A28" s="231">
        <v>3301802</v>
      </c>
      <c r="B28" s="231" t="s">
        <v>204</v>
      </c>
      <c r="C28" s="232">
        <v>0</v>
      </c>
      <c r="D28" s="232">
        <v>25</v>
      </c>
      <c r="E28" s="232">
        <v>6</v>
      </c>
      <c r="F28" s="232">
        <v>51</v>
      </c>
      <c r="G28" s="232">
        <v>10</v>
      </c>
      <c r="H28" s="244">
        <v>31</v>
      </c>
      <c r="I28" s="244">
        <v>61</v>
      </c>
      <c r="J28" s="232">
        <v>12</v>
      </c>
      <c r="K28" s="232">
        <v>0</v>
      </c>
      <c r="L28" s="244">
        <v>12</v>
      </c>
      <c r="M28" s="232">
        <v>0</v>
      </c>
      <c r="N28" s="232">
        <v>375</v>
      </c>
      <c r="O28" s="232">
        <v>765</v>
      </c>
      <c r="P28" s="232">
        <v>150</v>
      </c>
      <c r="Q28" s="244">
        <v>915</v>
      </c>
      <c r="R28" s="232">
        <v>90</v>
      </c>
      <c r="S28" s="232">
        <v>465</v>
      </c>
      <c r="T28" s="232">
        <v>180</v>
      </c>
      <c r="U28" s="232">
        <v>0</v>
      </c>
      <c r="V28" s="244">
        <v>180</v>
      </c>
      <c r="W28" s="232">
        <v>32</v>
      </c>
      <c r="X28" s="232">
        <v>480</v>
      </c>
      <c r="Y28" s="245">
        <v>45</v>
      </c>
      <c r="Z28" s="232">
        <v>35</v>
      </c>
      <c r="AA28" s="232">
        <v>525</v>
      </c>
      <c r="AB28" s="245">
        <v>90</v>
      </c>
      <c r="AC28" s="232">
        <v>9</v>
      </c>
      <c r="AD28" s="232">
        <v>135</v>
      </c>
      <c r="AE28" s="245">
        <v>15</v>
      </c>
      <c r="AF28" s="246">
        <v>21</v>
      </c>
      <c r="AG28" s="246">
        <v>315</v>
      </c>
      <c r="AH28" s="245">
        <v>0</v>
      </c>
      <c r="AI28" s="246">
        <v>32</v>
      </c>
      <c r="AJ28" s="246">
        <v>480</v>
      </c>
      <c r="AK28" s="245">
        <v>45</v>
      </c>
      <c r="AL28" s="232">
        <v>53</v>
      </c>
      <c r="AM28" s="232">
        <v>795</v>
      </c>
      <c r="AN28" s="245">
        <v>45</v>
      </c>
      <c r="AO28" s="245"/>
      <c r="AP28" s="245">
        <f t="shared" si="4"/>
        <v>53</v>
      </c>
      <c r="AQ28" s="324">
        <v>21</v>
      </c>
      <c r="AR28" s="246">
        <v>315</v>
      </c>
      <c r="AS28" s="245">
        <v>0</v>
      </c>
      <c r="AT28" s="325">
        <v>29</v>
      </c>
      <c r="AU28" s="325">
        <v>3</v>
      </c>
      <c r="AV28" s="246">
        <v>32</v>
      </c>
      <c r="AW28" s="246">
        <v>480</v>
      </c>
      <c r="AX28" s="245">
        <v>45</v>
      </c>
      <c r="AY28" s="232">
        <v>53</v>
      </c>
      <c r="AZ28" s="232">
        <v>795</v>
      </c>
      <c r="BA28" s="245">
        <v>45</v>
      </c>
      <c r="BB28" s="245"/>
      <c r="BC28" s="245">
        <f t="shared" si="5"/>
        <v>53</v>
      </c>
      <c r="BD28" s="246">
        <v>0</v>
      </c>
      <c r="BE28" s="246">
        <v>1</v>
      </c>
      <c r="BF28" s="232">
        <v>1</v>
      </c>
      <c r="BG28" s="231">
        <v>1346.4</v>
      </c>
      <c r="BH28" s="231">
        <v>162.6</v>
      </c>
      <c r="BO28" s="248">
        <f t="shared" si="0"/>
        <v>50</v>
      </c>
      <c r="BP28" s="248">
        <f t="shared" si="1"/>
        <v>3</v>
      </c>
      <c r="BQ28" s="248"/>
      <c r="BR28" s="248">
        <f>_xlfn.XLOOKUP(A28,'Summer data team '!B:B,'Summer data team '!BV:BV,0)</f>
        <v>50</v>
      </c>
      <c r="BS28" s="248">
        <f>_xlfn.XLOOKUP(A28,'Summer data team '!B:B,'Summer data team '!BW:BW,0)</f>
        <v>3</v>
      </c>
      <c r="BT28" s="248">
        <f t="shared" si="2"/>
        <v>0</v>
      </c>
      <c r="BU28" s="248">
        <f t="shared" si="3"/>
        <v>0</v>
      </c>
    </row>
    <row r="29" spans="1:73" hidden="1" x14ac:dyDescent="0.2">
      <c r="A29" s="231">
        <v>3302003</v>
      </c>
      <c r="B29" s="231" t="s">
        <v>205</v>
      </c>
      <c r="C29" s="232">
        <v>0</v>
      </c>
      <c r="D29" s="232">
        <v>0</v>
      </c>
      <c r="E29" s="232">
        <v>0</v>
      </c>
      <c r="F29" s="232">
        <v>36</v>
      </c>
      <c r="G29" s="232">
        <v>33</v>
      </c>
      <c r="H29" s="244">
        <v>0</v>
      </c>
      <c r="I29" s="244">
        <v>69</v>
      </c>
      <c r="J29" s="232">
        <v>0</v>
      </c>
      <c r="K29" s="232">
        <v>0</v>
      </c>
      <c r="L29" s="244">
        <v>0</v>
      </c>
      <c r="M29" s="232">
        <v>0</v>
      </c>
      <c r="N29" s="232">
        <v>0</v>
      </c>
      <c r="O29" s="232">
        <v>540</v>
      </c>
      <c r="P29" s="232">
        <v>495</v>
      </c>
      <c r="Q29" s="244">
        <v>1035</v>
      </c>
      <c r="R29" s="232">
        <v>0</v>
      </c>
      <c r="S29" s="232">
        <v>0</v>
      </c>
      <c r="T29" s="232">
        <v>0</v>
      </c>
      <c r="U29" s="232">
        <v>0</v>
      </c>
      <c r="V29" s="244">
        <v>0</v>
      </c>
      <c r="W29" s="232">
        <v>1</v>
      </c>
      <c r="X29" s="232">
        <v>15</v>
      </c>
      <c r="Y29" s="245">
        <v>0</v>
      </c>
      <c r="Z29" s="232">
        <v>28</v>
      </c>
      <c r="AA29" s="232">
        <v>420</v>
      </c>
      <c r="AB29" s="245">
        <v>0</v>
      </c>
      <c r="AC29" s="232">
        <v>36</v>
      </c>
      <c r="AD29" s="232">
        <v>540</v>
      </c>
      <c r="AE29" s="245">
        <v>0</v>
      </c>
      <c r="AF29" s="246">
        <v>0</v>
      </c>
      <c r="AG29" s="246">
        <v>0</v>
      </c>
      <c r="AH29" s="245">
        <v>0</v>
      </c>
      <c r="AI29" s="246">
        <v>25</v>
      </c>
      <c r="AJ29" s="246">
        <v>375</v>
      </c>
      <c r="AK29" s="245">
        <v>0</v>
      </c>
      <c r="AL29" s="232">
        <v>25</v>
      </c>
      <c r="AM29" s="232">
        <v>375</v>
      </c>
      <c r="AN29" s="245">
        <v>0</v>
      </c>
      <c r="AO29" s="245"/>
      <c r="AP29" s="245">
        <f t="shared" si="4"/>
        <v>25</v>
      </c>
      <c r="AQ29" s="324">
        <v>0</v>
      </c>
      <c r="AR29" s="246">
        <v>0</v>
      </c>
      <c r="AS29" s="245">
        <v>0</v>
      </c>
      <c r="AT29" s="325">
        <v>25</v>
      </c>
      <c r="AU29" s="325">
        <v>0</v>
      </c>
      <c r="AV29" s="246">
        <v>25</v>
      </c>
      <c r="AW29" s="246">
        <v>375</v>
      </c>
      <c r="AX29" s="245">
        <v>0</v>
      </c>
      <c r="AY29" s="232">
        <v>25</v>
      </c>
      <c r="AZ29" s="232">
        <v>375</v>
      </c>
      <c r="BA29" s="245">
        <v>0</v>
      </c>
      <c r="BB29" s="245"/>
      <c r="BC29" s="245">
        <f t="shared" si="5"/>
        <v>25</v>
      </c>
      <c r="BD29" s="246">
        <v>0</v>
      </c>
      <c r="BE29" s="246">
        <v>0</v>
      </c>
      <c r="BF29" s="232">
        <v>0</v>
      </c>
      <c r="BO29" s="248">
        <f t="shared" si="0"/>
        <v>25</v>
      </c>
      <c r="BP29" s="248">
        <f t="shared" si="1"/>
        <v>0</v>
      </c>
      <c r="BQ29" s="248"/>
      <c r="BR29" s="248">
        <f>_xlfn.XLOOKUP(A29,'Summer data team '!B:B,'Summer data team '!BV:BV,0)</f>
        <v>25</v>
      </c>
      <c r="BS29" s="248">
        <f>_xlfn.XLOOKUP(A29,'Summer data team '!B:B,'Summer data team '!BW:BW,0)</f>
        <v>0</v>
      </c>
      <c r="BT29" s="248">
        <f t="shared" si="2"/>
        <v>0</v>
      </c>
      <c r="BU29" s="248">
        <f t="shared" si="3"/>
        <v>0</v>
      </c>
    </row>
    <row r="30" spans="1:73" hidden="1" x14ac:dyDescent="0.2">
      <c r="A30" s="231">
        <v>3302004</v>
      </c>
      <c r="B30" s="231" t="s">
        <v>206</v>
      </c>
      <c r="C30" s="232">
        <v>0</v>
      </c>
      <c r="D30" s="232">
        <v>0</v>
      </c>
      <c r="E30" s="232">
        <v>0</v>
      </c>
      <c r="F30" s="232">
        <v>8</v>
      </c>
      <c r="G30" s="232">
        <v>8</v>
      </c>
      <c r="H30" s="244">
        <v>0</v>
      </c>
      <c r="I30" s="244">
        <v>16</v>
      </c>
      <c r="J30" s="232">
        <v>0</v>
      </c>
      <c r="K30" s="232">
        <v>0</v>
      </c>
      <c r="L30" s="244">
        <v>0</v>
      </c>
      <c r="M30" s="232">
        <v>0</v>
      </c>
      <c r="N30" s="232">
        <v>0</v>
      </c>
      <c r="O30" s="232">
        <v>120</v>
      </c>
      <c r="P30" s="232">
        <v>120</v>
      </c>
      <c r="Q30" s="244">
        <v>240</v>
      </c>
      <c r="R30" s="232">
        <v>0</v>
      </c>
      <c r="S30" s="232">
        <v>0</v>
      </c>
      <c r="T30" s="232">
        <v>0</v>
      </c>
      <c r="U30" s="232">
        <v>0</v>
      </c>
      <c r="V30" s="244">
        <v>0</v>
      </c>
      <c r="W30" s="232">
        <v>2</v>
      </c>
      <c r="X30" s="232">
        <v>30</v>
      </c>
      <c r="Y30" s="245">
        <v>0</v>
      </c>
      <c r="Z30" s="232">
        <v>0</v>
      </c>
      <c r="AA30" s="232">
        <v>0</v>
      </c>
      <c r="AB30" s="245">
        <v>0</v>
      </c>
      <c r="AC30" s="232">
        <v>8</v>
      </c>
      <c r="AD30" s="232">
        <v>120</v>
      </c>
      <c r="AE30" s="245">
        <v>0</v>
      </c>
      <c r="AF30" s="246">
        <v>0</v>
      </c>
      <c r="AG30" s="246">
        <v>0</v>
      </c>
      <c r="AH30" s="245">
        <v>0</v>
      </c>
      <c r="AI30" s="246">
        <v>7</v>
      </c>
      <c r="AJ30" s="246">
        <v>105</v>
      </c>
      <c r="AK30" s="245">
        <v>0</v>
      </c>
      <c r="AL30" s="232">
        <v>7</v>
      </c>
      <c r="AM30" s="232">
        <v>105</v>
      </c>
      <c r="AN30" s="245">
        <v>0</v>
      </c>
      <c r="AO30" s="245"/>
      <c r="AP30" s="245">
        <f t="shared" si="4"/>
        <v>7</v>
      </c>
      <c r="AQ30" s="324">
        <v>0</v>
      </c>
      <c r="AR30" s="246">
        <v>0</v>
      </c>
      <c r="AS30" s="245">
        <v>0</v>
      </c>
      <c r="AT30" s="325">
        <v>0</v>
      </c>
      <c r="AU30" s="325">
        <v>0</v>
      </c>
      <c r="AV30" s="246">
        <v>0</v>
      </c>
      <c r="AW30" s="246">
        <v>0</v>
      </c>
      <c r="AX30" s="245">
        <v>0</v>
      </c>
      <c r="AY30" s="232">
        <v>0</v>
      </c>
      <c r="AZ30" s="232">
        <v>0</v>
      </c>
      <c r="BA30" s="245">
        <v>0</v>
      </c>
      <c r="BB30" s="245"/>
      <c r="BC30" s="245">
        <f t="shared" si="5"/>
        <v>0</v>
      </c>
      <c r="BD30" s="246">
        <v>0</v>
      </c>
      <c r="BE30" s="246">
        <v>0</v>
      </c>
      <c r="BF30" s="232">
        <v>0</v>
      </c>
      <c r="BO30" s="248">
        <f t="shared" si="0"/>
        <v>0</v>
      </c>
      <c r="BP30" s="248">
        <f t="shared" si="1"/>
        <v>0</v>
      </c>
      <c r="BQ30" s="248"/>
      <c r="BR30" s="248">
        <f>_xlfn.XLOOKUP(A30,'Summer data team '!B:B,'Summer data team '!BV:BV,0)</f>
        <v>0</v>
      </c>
      <c r="BS30" s="248">
        <f>_xlfn.XLOOKUP(A30,'Summer data team '!B:B,'Summer data team '!BW:BW,0)</f>
        <v>0</v>
      </c>
      <c r="BT30" s="248">
        <f t="shared" si="2"/>
        <v>0</v>
      </c>
      <c r="BU30" s="248">
        <f t="shared" si="3"/>
        <v>0</v>
      </c>
    </row>
    <row r="31" spans="1:73" hidden="1" x14ac:dyDescent="0.2">
      <c r="A31" s="231">
        <v>3302005</v>
      </c>
      <c r="B31" s="231" t="s">
        <v>207</v>
      </c>
      <c r="C31" s="232">
        <v>0</v>
      </c>
      <c r="D31" s="232">
        <v>0</v>
      </c>
      <c r="E31" s="232">
        <v>0</v>
      </c>
      <c r="F31" s="232">
        <v>17</v>
      </c>
      <c r="G31" s="232">
        <v>22</v>
      </c>
      <c r="H31" s="244">
        <v>0</v>
      </c>
      <c r="I31" s="244">
        <v>39</v>
      </c>
      <c r="J31" s="232">
        <v>5</v>
      </c>
      <c r="K31" s="232">
        <v>9</v>
      </c>
      <c r="L31" s="244">
        <v>14</v>
      </c>
      <c r="M31" s="232">
        <v>0</v>
      </c>
      <c r="N31" s="232">
        <v>0</v>
      </c>
      <c r="O31" s="232">
        <v>255</v>
      </c>
      <c r="P31" s="232">
        <v>327.5</v>
      </c>
      <c r="Q31" s="244">
        <v>582.5</v>
      </c>
      <c r="R31" s="232">
        <v>0</v>
      </c>
      <c r="S31" s="232">
        <v>0</v>
      </c>
      <c r="T31" s="232">
        <v>18.5</v>
      </c>
      <c r="U31" s="232">
        <v>30.5</v>
      </c>
      <c r="V31" s="244">
        <v>49</v>
      </c>
      <c r="W31" s="232">
        <v>1</v>
      </c>
      <c r="X31" s="232">
        <v>15</v>
      </c>
      <c r="Y31" s="245">
        <v>0</v>
      </c>
      <c r="Z31" s="232">
        <v>1</v>
      </c>
      <c r="AA31" s="232">
        <v>15</v>
      </c>
      <c r="AB31" s="245">
        <v>0</v>
      </c>
      <c r="AC31" s="232">
        <v>1</v>
      </c>
      <c r="AD31" s="232">
        <v>15</v>
      </c>
      <c r="AE31" s="245">
        <v>0</v>
      </c>
      <c r="AF31" s="246">
        <v>0</v>
      </c>
      <c r="AG31" s="246">
        <v>0</v>
      </c>
      <c r="AH31" s="245">
        <v>0</v>
      </c>
      <c r="AI31" s="246">
        <v>8</v>
      </c>
      <c r="AJ31" s="246">
        <v>120</v>
      </c>
      <c r="AK31" s="245">
        <v>3</v>
      </c>
      <c r="AL31" s="232">
        <v>8</v>
      </c>
      <c r="AM31" s="232">
        <v>120</v>
      </c>
      <c r="AN31" s="245">
        <v>3</v>
      </c>
      <c r="AO31" s="245"/>
      <c r="AP31" s="245">
        <f t="shared" si="4"/>
        <v>8</v>
      </c>
      <c r="AQ31" s="324">
        <v>0</v>
      </c>
      <c r="AR31" s="246">
        <v>0</v>
      </c>
      <c r="AS31" s="245">
        <v>0</v>
      </c>
      <c r="AT31" s="325">
        <v>7</v>
      </c>
      <c r="AU31" s="325">
        <v>1</v>
      </c>
      <c r="AV31" s="246">
        <v>8</v>
      </c>
      <c r="AW31" s="246">
        <v>120</v>
      </c>
      <c r="AX31" s="245">
        <v>3</v>
      </c>
      <c r="AY31" s="232">
        <v>8</v>
      </c>
      <c r="AZ31" s="232">
        <v>120</v>
      </c>
      <c r="BA31" s="245">
        <v>3</v>
      </c>
      <c r="BB31" s="245"/>
      <c r="BC31" s="245">
        <f t="shared" si="5"/>
        <v>8</v>
      </c>
      <c r="BD31" s="246">
        <v>0</v>
      </c>
      <c r="BE31" s="246">
        <v>0</v>
      </c>
      <c r="BF31" s="232">
        <v>0</v>
      </c>
      <c r="BO31" s="248">
        <f t="shared" si="0"/>
        <v>7</v>
      </c>
      <c r="BP31" s="248">
        <f t="shared" si="1"/>
        <v>1</v>
      </c>
      <c r="BQ31" s="248"/>
      <c r="BR31" s="248">
        <f>_xlfn.XLOOKUP(A31,'Summer data team '!B:B,'Summer data team '!BV:BV,0)</f>
        <v>7</v>
      </c>
      <c r="BS31" s="248">
        <f>_xlfn.XLOOKUP(A31,'Summer data team '!B:B,'Summer data team '!BW:BW,0)</f>
        <v>1</v>
      </c>
      <c r="BT31" s="248">
        <f t="shared" si="2"/>
        <v>0</v>
      </c>
      <c r="BU31" s="248">
        <f t="shared" si="3"/>
        <v>0</v>
      </c>
    </row>
    <row r="32" spans="1:73" hidden="1" x14ac:dyDescent="0.2">
      <c r="A32" s="231">
        <v>3302008</v>
      </c>
      <c r="B32" s="231" t="s">
        <v>208</v>
      </c>
      <c r="C32" s="232">
        <v>0</v>
      </c>
      <c r="D32" s="232">
        <v>0</v>
      </c>
      <c r="E32" s="232">
        <v>0</v>
      </c>
      <c r="F32" s="232">
        <v>24</v>
      </c>
      <c r="G32" s="232">
        <v>24</v>
      </c>
      <c r="H32" s="244">
        <v>0</v>
      </c>
      <c r="I32" s="244">
        <v>48</v>
      </c>
      <c r="J32" s="232">
        <v>3</v>
      </c>
      <c r="K32" s="232">
        <v>2</v>
      </c>
      <c r="L32" s="244">
        <v>5</v>
      </c>
      <c r="M32" s="232">
        <v>0</v>
      </c>
      <c r="N32" s="232">
        <v>0</v>
      </c>
      <c r="O32" s="232">
        <v>360</v>
      </c>
      <c r="P32" s="232">
        <v>360</v>
      </c>
      <c r="Q32" s="244">
        <v>720</v>
      </c>
      <c r="R32" s="232">
        <v>0</v>
      </c>
      <c r="S32" s="232">
        <v>0</v>
      </c>
      <c r="T32" s="232">
        <v>45</v>
      </c>
      <c r="U32" s="232">
        <v>30</v>
      </c>
      <c r="V32" s="244">
        <v>75</v>
      </c>
      <c r="W32" s="232">
        <v>7</v>
      </c>
      <c r="X32" s="232">
        <v>105</v>
      </c>
      <c r="Y32" s="245">
        <v>15</v>
      </c>
      <c r="Z32" s="232">
        <v>0</v>
      </c>
      <c r="AA32" s="232">
        <v>0</v>
      </c>
      <c r="AB32" s="245">
        <v>0</v>
      </c>
      <c r="AC32" s="232">
        <v>24</v>
      </c>
      <c r="AD32" s="232">
        <v>360</v>
      </c>
      <c r="AE32" s="245">
        <v>30</v>
      </c>
      <c r="AF32" s="246">
        <v>0</v>
      </c>
      <c r="AG32" s="246">
        <v>0</v>
      </c>
      <c r="AH32" s="245">
        <v>0</v>
      </c>
      <c r="AI32" s="246">
        <v>22</v>
      </c>
      <c r="AJ32" s="246">
        <v>330</v>
      </c>
      <c r="AK32" s="245">
        <v>45</v>
      </c>
      <c r="AL32" s="232">
        <v>22</v>
      </c>
      <c r="AM32" s="232">
        <v>330</v>
      </c>
      <c r="AN32" s="245">
        <v>45</v>
      </c>
      <c r="AO32" s="245"/>
      <c r="AP32" s="245">
        <f t="shared" si="4"/>
        <v>22</v>
      </c>
      <c r="AQ32" s="324">
        <v>0</v>
      </c>
      <c r="AR32" s="246">
        <v>0</v>
      </c>
      <c r="AS32" s="245">
        <v>0</v>
      </c>
      <c r="AT32" s="325">
        <v>1</v>
      </c>
      <c r="AU32" s="325">
        <v>3</v>
      </c>
      <c r="AV32" s="246">
        <v>4</v>
      </c>
      <c r="AW32" s="246">
        <v>60</v>
      </c>
      <c r="AX32" s="245">
        <v>45</v>
      </c>
      <c r="AY32" s="232">
        <v>4</v>
      </c>
      <c r="AZ32" s="232">
        <v>60</v>
      </c>
      <c r="BA32" s="245">
        <v>45</v>
      </c>
      <c r="BB32" s="245"/>
      <c r="BC32" s="245">
        <f t="shared" si="5"/>
        <v>4</v>
      </c>
      <c r="BD32" s="246">
        <v>0</v>
      </c>
      <c r="BE32" s="246">
        <v>0</v>
      </c>
      <c r="BF32" s="232">
        <v>0</v>
      </c>
      <c r="BO32" s="248">
        <f t="shared" si="0"/>
        <v>1</v>
      </c>
      <c r="BP32" s="248">
        <f t="shared" si="1"/>
        <v>3</v>
      </c>
      <c r="BQ32" s="248"/>
      <c r="BR32" s="248">
        <f>_xlfn.XLOOKUP(A32,'Summer data team '!B:B,'Summer data team '!BV:BV,0)</f>
        <v>1</v>
      </c>
      <c r="BS32" s="248">
        <f>_xlfn.XLOOKUP(A32,'Summer data team '!B:B,'Summer data team '!BW:BW,0)</f>
        <v>3</v>
      </c>
      <c r="BT32" s="248">
        <f t="shared" si="2"/>
        <v>0</v>
      </c>
      <c r="BU32" s="248">
        <f t="shared" si="3"/>
        <v>0</v>
      </c>
    </row>
    <row r="33" spans="1:73" hidden="1" x14ac:dyDescent="0.2">
      <c r="A33" s="231">
        <v>3302011</v>
      </c>
      <c r="B33" s="231" t="s">
        <v>209</v>
      </c>
      <c r="C33" s="232">
        <v>0</v>
      </c>
      <c r="D33" s="232">
        <v>0</v>
      </c>
      <c r="E33" s="232">
        <v>0</v>
      </c>
      <c r="F33" s="232">
        <v>18</v>
      </c>
      <c r="G33" s="232">
        <v>21</v>
      </c>
      <c r="H33" s="244">
        <v>0</v>
      </c>
      <c r="I33" s="244">
        <v>39</v>
      </c>
      <c r="J33" s="232">
        <v>0</v>
      </c>
      <c r="K33" s="232">
        <v>0</v>
      </c>
      <c r="L33" s="244">
        <v>0</v>
      </c>
      <c r="M33" s="232">
        <v>0</v>
      </c>
      <c r="N33" s="232">
        <v>0</v>
      </c>
      <c r="O33" s="232">
        <v>270</v>
      </c>
      <c r="P33" s="232">
        <v>315</v>
      </c>
      <c r="Q33" s="244">
        <v>585</v>
      </c>
      <c r="R33" s="232">
        <v>0</v>
      </c>
      <c r="S33" s="232">
        <v>0</v>
      </c>
      <c r="T33" s="232">
        <v>0</v>
      </c>
      <c r="U33" s="232">
        <v>0</v>
      </c>
      <c r="V33" s="244">
        <v>0</v>
      </c>
      <c r="W33" s="232">
        <v>11</v>
      </c>
      <c r="X33" s="232">
        <v>165</v>
      </c>
      <c r="Y33" s="245">
        <v>0</v>
      </c>
      <c r="Z33" s="232">
        <v>2</v>
      </c>
      <c r="AA33" s="232">
        <v>30</v>
      </c>
      <c r="AB33" s="245">
        <v>0</v>
      </c>
      <c r="AC33" s="232">
        <v>3</v>
      </c>
      <c r="AD33" s="232">
        <v>45</v>
      </c>
      <c r="AE33" s="245">
        <v>0</v>
      </c>
      <c r="AF33" s="246">
        <v>0</v>
      </c>
      <c r="AG33" s="246">
        <v>0</v>
      </c>
      <c r="AH33" s="245">
        <v>0</v>
      </c>
      <c r="AI33" s="246">
        <v>16</v>
      </c>
      <c r="AJ33" s="246">
        <v>240</v>
      </c>
      <c r="AK33" s="245">
        <v>0</v>
      </c>
      <c r="AL33" s="232">
        <v>16</v>
      </c>
      <c r="AM33" s="232">
        <v>240</v>
      </c>
      <c r="AN33" s="245">
        <v>0</v>
      </c>
      <c r="AO33" s="245"/>
      <c r="AP33" s="245">
        <f t="shared" si="4"/>
        <v>16</v>
      </c>
      <c r="AQ33" s="324">
        <v>0</v>
      </c>
      <c r="AR33" s="246">
        <v>0</v>
      </c>
      <c r="AS33" s="245">
        <v>0</v>
      </c>
      <c r="AT33" s="325">
        <v>0</v>
      </c>
      <c r="AU33" s="325">
        <v>0</v>
      </c>
      <c r="AV33" s="246">
        <v>0</v>
      </c>
      <c r="AW33" s="246">
        <v>0</v>
      </c>
      <c r="AX33" s="245">
        <v>0</v>
      </c>
      <c r="AY33" s="232">
        <v>0</v>
      </c>
      <c r="AZ33" s="232">
        <v>0</v>
      </c>
      <c r="BA33" s="245">
        <v>0</v>
      </c>
      <c r="BB33" s="245"/>
      <c r="BC33" s="245">
        <f t="shared" si="5"/>
        <v>0</v>
      </c>
      <c r="BD33" s="246">
        <v>0</v>
      </c>
      <c r="BE33" s="246">
        <v>0</v>
      </c>
      <c r="BF33" s="232">
        <v>0</v>
      </c>
      <c r="BO33" s="248">
        <f t="shared" si="0"/>
        <v>0</v>
      </c>
      <c r="BP33" s="248">
        <f t="shared" si="1"/>
        <v>0</v>
      </c>
      <c r="BQ33" s="248"/>
      <c r="BR33" s="248">
        <f>_xlfn.XLOOKUP(A33,'Summer data team '!B:B,'Summer data team '!BV:BV,0)</f>
        <v>0</v>
      </c>
      <c r="BS33" s="248">
        <f>_xlfn.XLOOKUP(A33,'Summer data team '!B:B,'Summer data team '!BW:BW,0)</f>
        <v>0</v>
      </c>
      <c r="BT33" s="248">
        <f t="shared" si="2"/>
        <v>0</v>
      </c>
      <c r="BU33" s="248">
        <f t="shared" si="3"/>
        <v>0</v>
      </c>
    </row>
    <row r="34" spans="1:73" hidden="1" x14ac:dyDescent="0.2">
      <c r="A34" s="231">
        <v>3302014</v>
      </c>
      <c r="B34" s="231" t="s">
        <v>210</v>
      </c>
      <c r="C34" s="232">
        <v>0</v>
      </c>
      <c r="D34" s="232">
        <v>0</v>
      </c>
      <c r="E34" s="232">
        <v>0</v>
      </c>
      <c r="F34" s="232">
        <v>10</v>
      </c>
      <c r="G34" s="232">
        <v>22</v>
      </c>
      <c r="H34" s="244">
        <v>0</v>
      </c>
      <c r="I34" s="244">
        <v>32</v>
      </c>
      <c r="J34" s="232">
        <v>0</v>
      </c>
      <c r="K34" s="232">
        <v>0</v>
      </c>
      <c r="L34" s="244">
        <v>0</v>
      </c>
      <c r="M34" s="232">
        <v>0</v>
      </c>
      <c r="N34" s="232">
        <v>0</v>
      </c>
      <c r="O34" s="232">
        <v>150</v>
      </c>
      <c r="P34" s="232">
        <v>330</v>
      </c>
      <c r="Q34" s="244">
        <v>480</v>
      </c>
      <c r="R34" s="232">
        <v>0</v>
      </c>
      <c r="S34" s="232">
        <v>0</v>
      </c>
      <c r="T34" s="232">
        <v>0</v>
      </c>
      <c r="U34" s="232">
        <v>0</v>
      </c>
      <c r="V34" s="244">
        <v>0</v>
      </c>
      <c r="W34" s="232">
        <v>6</v>
      </c>
      <c r="X34" s="232">
        <v>90</v>
      </c>
      <c r="Y34" s="245">
        <v>0</v>
      </c>
      <c r="Z34" s="232">
        <v>16</v>
      </c>
      <c r="AA34" s="232">
        <v>240</v>
      </c>
      <c r="AB34" s="245">
        <v>0</v>
      </c>
      <c r="AC34" s="232">
        <v>2</v>
      </c>
      <c r="AD34" s="232">
        <v>30</v>
      </c>
      <c r="AE34" s="245">
        <v>0</v>
      </c>
      <c r="AF34" s="246">
        <v>0</v>
      </c>
      <c r="AG34" s="246">
        <v>0</v>
      </c>
      <c r="AH34" s="245">
        <v>0</v>
      </c>
      <c r="AI34" s="246">
        <v>17</v>
      </c>
      <c r="AJ34" s="246">
        <v>255</v>
      </c>
      <c r="AK34" s="245">
        <v>0</v>
      </c>
      <c r="AL34" s="232">
        <v>17</v>
      </c>
      <c r="AM34" s="232">
        <v>255</v>
      </c>
      <c r="AN34" s="245">
        <v>0</v>
      </c>
      <c r="AO34" s="245"/>
      <c r="AP34" s="245">
        <f t="shared" si="4"/>
        <v>17</v>
      </c>
      <c r="AQ34" s="324">
        <v>0</v>
      </c>
      <c r="AR34" s="246">
        <v>0</v>
      </c>
      <c r="AS34" s="245">
        <v>0</v>
      </c>
      <c r="AT34" s="325">
        <v>17</v>
      </c>
      <c r="AU34" s="325">
        <v>0</v>
      </c>
      <c r="AV34" s="246">
        <v>17</v>
      </c>
      <c r="AW34" s="246">
        <v>255</v>
      </c>
      <c r="AX34" s="245">
        <v>0</v>
      </c>
      <c r="AY34" s="232">
        <v>17</v>
      </c>
      <c r="AZ34" s="232">
        <v>255</v>
      </c>
      <c r="BA34" s="245">
        <v>0</v>
      </c>
      <c r="BB34" s="245"/>
      <c r="BC34" s="245">
        <f t="shared" si="5"/>
        <v>17</v>
      </c>
      <c r="BD34" s="246">
        <v>0</v>
      </c>
      <c r="BE34" s="246">
        <v>0</v>
      </c>
      <c r="BF34" s="232">
        <v>0</v>
      </c>
      <c r="BO34" s="248">
        <f t="shared" ref="BO34:BO65" si="6">AQ34+AT34</f>
        <v>17</v>
      </c>
      <c r="BP34" s="248">
        <f t="shared" ref="BP34:BP65" si="7">AU34</f>
        <v>0</v>
      </c>
      <c r="BQ34" s="248"/>
      <c r="BR34" s="248">
        <f>_xlfn.XLOOKUP(A34,'Summer data team '!B:B,'Summer data team '!BV:BV,0)</f>
        <v>17</v>
      </c>
      <c r="BS34" s="248">
        <f>_xlfn.XLOOKUP(A34,'Summer data team '!B:B,'Summer data team '!BW:BW,0)</f>
        <v>0</v>
      </c>
      <c r="BT34" s="248">
        <f t="shared" ref="BT34:BT65" si="8">BO34-BR34</f>
        <v>0</v>
      </c>
      <c r="BU34" s="248">
        <f t="shared" ref="BU34:BU65" si="9">BP34-BS34</f>
        <v>0</v>
      </c>
    </row>
    <row r="35" spans="1:73" hidden="1" x14ac:dyDescent="0.2">
      <c r="A35" s="231">
        <v>3302015</v>
      </c>
      <c r="B35" s="231" t="s">
        <v>211</v>
      </c>
      <c r="C35" s="232">
        <v>0</v>
      </c>
      <c r="D35" s="232">
        <v>0</v>
      </c>
      <c r="E35" s="232">
        <v>0</v>
      </c>
      <c r="F35" s="232">
        <v>17</v>
      </c>
      <c r="G35" s="232">
        <v>27</v>
      </c>
      <c r="H35" s="244">
        <v>0</v>
      </c>
      <c r="I35" s="244">
        <v>44</v>
      </c>
      <c r="J35" s="232">
        <v>0</v>
      </c>
      <c r="K35" s="232">
        <v>0</v>
      </c>
      <c r="L35" s="244">
        <v>0</v>
      </c>
      <c r="M35" s="232">
        <v>0</v>
      </c>
      <c r="N35" s="232">
        <v>0</v>
      </c>
      <c r="O35" s="232">
        <v>255</v>
      </c>
      <c r="P35" s="232">
        <v>405</v>
      </c>
      <c r="Q35" s="244">
        <v>660</v>
      </c>
      <c r="R35" s="232">
        <v>0</v>
      </c>
      <c r="S35" s="232">
        <v>0</v>
      </c>
      <c r="T35" s="232">
        <v>0</v>
      </c>
      <c r="U35" s="232">
        <v>0</v>
      </c>
      <c r="V35" s="244">
        <v>0</v>
      </c>
      <c r="W35" s="232">
        <v>13</v>
      </c>
      <c r="X35" s="232">
        <v>195</v>
      </c>
      <c r="Y35" s="245">
        <v>0</v>
      </c>
      <c r="Z35" s="232">
        <v>12</v>
      </c>
      <c r="AA35" s="232">
        <v>180</v>
      </c>
      <c r="AB35" s="245">
        <v>0</v>
      </c>
      <c r="AC35" s="232">
        <v>18</v>
      </c>
      <c r="AD35" s="232">
        <v>270</v>
      </c>
      <c r="AE35" s="245">
        <v>0</v>
      </c>
      <c r="AF35" s="246">
        <v>0</v>
      </c>
      <c r="AG35" s="246">
        <v>0</v>
      </c>
      <c r="AH35" s="245">
        <v>0</v>
      </c>
      <c r="AI35" s="246">
        <v>20</v>
      </c>
      <c r="AJ35" s="246">
        <v>300</v>
      </c>
      <c r="AK35" s="245">
        <v>0</v>
      </c>
      <c r="AL35" s="232">
        <v>20</v>
      </c>
      <c r="AM35" s="232">
        <v>300</v>
      </c>
      <c r="AN35" s="245">
        <v>0</v>
      </c>
      <c r="AO35" s="245"/>
      <c r="AP35" s="245">
        <f t="shared" si="4"/>
        <v>20</v>
      </c>
      <c r="AQ35" s="324">
        <v>0</v>
      </c>
      <c r="AR35" s="246">
        <v>0</v>
      </c>
      <c r="AS35" s="245">
        <v>0</v>
      </c>
      <c r="AT35" s="325">
        <v>20</v>
      </c>
      <c r="AU35" s="325">
        <v>0</v>
      </c>
      <c r="AV35" s="246">
        <v>20</v>
      </c>
      <c r="AW35" s="246">
        <v>300</v>
      </c>
      <c r="AX35" s="245">
        <v>0</v>
      </c>
      <c r="AY35" s="232">
        <v>20</v>
      </c>
      <c r="AZ35" s="232">
        <v>300</v>
      </c>
      <c r="BA35" s="245">
        <v>0</v>
      </c>
      <c r="BB35" s="245"/>
      <c r="BC35" s="245">
        <f t="shared" si="5"/>
        <v>20</v>
      </c>
      <c r="BD35" s="246">
        <v>0</v>
      </c>
      <c r="BE35" s="246">
        <v>0</v>
      </c>
      <c r="BF35" s="232">
        <v>0</v>
      </c>
      <c r="BO35" s="248">
        <f t="shared" si="6"/>
        <v>20</v>
      </c>
      <c r="BP35" s="248">
        <f t="shared" si="7"/>
        <v>0</v>
      </c>
      <c r="BQ35" s="248"/>
      <c r="BR35" s="248">
        <f>_xlfn.XLOOKUP(A35,'Summer data team '!B:B,'Summer data team '!BV:BV,0)</f>
        <v>20</v>
      </c>
      <c r="BS35" s="248">
        <f>_xlfn.XLOOKUP(A35,'Summer data team '!B:B,'Summer data team '!BW:BW,0)</f>
        <v>0</v>
      </c>
      <c r="BT35" s="248">
        <f t="shared" si="8"/>
        <v>0</v>
      </c>
      <c r="BU35" s="248">
        <f t="shared" si="9"/>
        <v>0</v>
      </c>
    </row>
    <row r="36" spans="1:73" hidden="1" x14ac:dyDescent="0.2">
      <c r="A36" s="231">
        <v>3302018</v>
      </c>
      <c r="B36" s="231" t="s">
        <v>212</v>
      </c>
      <c r="C36" s="232">
        <v>0</v>
      </c>
      <c r="D36" s="232">
        <v>16</v>
      </c>
      <c r="E36" s="232">
        <v>0</v>
      </c>
      <c r="F36" s="232">
        <v>24</v>
      </c>
      <c r="G36" s="232">
        <v>17</v>
      </c>
      <c r="H36" s="244">
        <v>16</v>
      </c>
      <c r="I36" s="244">
        <v>41</v>
      </c>
      <c r="J36" s="232">
        <v>4</v>
      </c>
      <c r="K36" s="232">
        <v>2</v>
      </c>
      <c r="L36" s="244">
        <v>6</v>
      </c>
      <c r="M36" s="232">
        <v>0</v>
      </c>
      <c r="N36" s="232">
        <v>240</v>
      </c>
      <c r="O36" s="232">
        <v>360</v>
      </c>
      <c r="P36" s="232">
        <v>255</v>
      </c>
      <c r="Q36" s="244">
        <v>615</v>
      </c>
      <c r="R36" s="232">
        <v>0</v>
      </c>
      <c r="S36" s="232">
        <v>240</v>
      </c>
      <c r="T36" s="232">
        <v>60</v>
      </c>
      <c r="U36" s="232">
        <v>30</v>
      </c>
      <c r="V36" s="244">
        <v>90</v>
      </c>
      <c r="W36" s="232">
        <v>42</v>
      </c>
      <c r="X36" s="232">
        <v>630</v>
      </c>
      <c r="Y36" s="245">
        <v>60</v>
      </c>
      <c r="Z36" s="232">
        <v>8</v>
      </c>
      <c r="AA36" s="232">
        <v>120</v>
      </c>
      <c r="AB36" s="245">
        <v>15</v>
      </c>
      <c r="AC36" s="232">
        <v>1</v>
      </c>
      <c r="AD36" s="232">
        <v>15</v>
      </c>
      <c r="AE36" s="245">
        <v>0</v>
      </c>
      <c r="AF36" s="246">
        <v>11</v>
      </c>
      <c r="AG36" s="246">
        <v>165</v>
      </c>
      <c r="AH36" s="245">
        <v>0</v>
      </c>
      <c r="AI36" s="246">
        <v>32</v>
      </c>
      <c r="AJ36" s="246">
        <v>480</v>
      </c>
      <c r="AK36" s="245">
        <v>30</v>
      </c>
      <c r="AL36" s="232">
        <v>43</v>
      </c>
      <c r="AM36" s="232">
        <v>645</v>
      </c>
      <c r="AN36" s="245">
        <v>30</v>
      </c>
      <c r="AO36" s="245"/>
      <c r="AP36" s="245">
        <f t="shared" si="4"/>
        <v>43</v>
      </c>
      <c r="AQ36" s="324">
        <v>0</v>
      </c>
      <c r="AR36" s="246">
        <v>0</v>
      </c>
      <c r="AS36" s="245">
        <v>0</v>
      </c>
      <c r="AT36" s="325">
        <v>2</v>
      </c>
      <c r="AU36" s="325">
        <v>0</v>
      </c>
      <c r="AV36" s="246">
        <v>2</v>
      </c>
      <c r="AW36" s="246">
        <v>30</v>
      </c>
      <c r="AX36" s="245">
        <v>0</v>
      </c>
      <c r="AY36" s="232">
        <v>2</v>
      </c>
      <c r="AZ36" s="232">
        <v>30</v>
      </c>
      <c r="BA36" s="245">
        <v>0</v>
      </c>
      <c r="BB36" s="245"/>
      <c r="BC36" s="245">
        <f t="shared" si="5"/>
        <v>2</v>
      </c>
      <c r="BD36" s="246">
        <v>0</v>
      </c>
      <c r="BE36" s="246">
        <v>0</v>
      </c>
      <c r="BF36" s="232">
        <v>0</v>
      </c>
      <c r="BO36" s="248">
        <f t="shared" si="6"/>
        <v>2</v>
      </c>
      <c r="BP36" s="248">
        <f t="shared" si="7"/>
        <v>0</v>
      </c>
      <c r="BQ36" s="248"/>
      <c r="BR36" s="248">
        <f>_xlfn.XLOOKUP(A36,'Summer data team '!B:B,'Summer data team '!BV:BV,0)</f>
        <v>2</v>
      </c>
      <c r="BS36" s="248">
        <f>_xlfn.XLOOKUP(A36,'Summer data team '!B:B,'Summer data team '!BW:BW,0)</f>
        <v>0</v>
      </c>
      <c r="BT36" s="248">
        <f t="shared" si="8"/>
        <v>0</v>
      </c>
      <c r="BU36" s="248">
        <f t="shared" si="9"/>
        <v>0</v>
      </c>
    </row>
    <row r="37" spans="1:73" hidden="1" x14ac:dyDescent="0.2">
      <c r="A37" s="231">
        <v>3302020</v>
      </c>
      <c r="B37" s="231" t="s">
        <v>213</v>
      </c>
      <c r="C37" s="232">
        <v>0</v>
      </c>
      <c r="D37" s="232">
        <v>0</v>
      </c>
      <c r="E37" s="232">
        <v>0</v>
      </c>
      <c r="F37" s="232">
        <v>39</v>
      </c>
      <c r="G37" s="232">
        <v>21</v>
      </c>
      <c r="H37" s="244">
        <v>0</v>
      </c>
      <c r="I37" s="244">
        <v>60</v>
      </c>
      <c r="J37" s="232">
        <v>10</v>
      </c>
      <c r="K37" s="232">
        <v>6</v>
      </c>
      <c r="L37" s="244">
        <v>16</v>
      </c>
      <c r="M37" s="232">
        <v>0</v>
      </c>
      <c r="N37" s="232">
        <v>0</v>
      </c>
      <c r="O37" s="232">
        <v>585</v>
      </c>
      <c r="P37" s="232">
        <v>315</v>
      </c>
      <c r="Q37" s="244">
        <v>900</v>
      </c>
      <c r="R37" s="232">
        <v>0</v>
      </c>
      <c r="S37" s="232">
        <v>0</v>
      </c>
      <c r="T37" s="232">
        <v>150</v>
      </c>
      <c r="U37" s="232">
        <v>90</v>
      </c>
      <c r="V37" s="244">
        <v>240</v>
      </c>
      <c r="W37" s="232">
        <v>1</v>
      </c>
      <c r="X37" s="232">
        <v>15</v>
      </c>
      <c r="Y37" s="245">
        <v>0</v>
      </c>
      <c r="Z37" s="232">
        <v>8</v>
      </c>
      <c r="AA37" s="232">
        <v>120</v>
      </c>
      <c r="AB37" s="245">
        <v>15</v>
      </c>
      <c r="AC37" s="232">
        <v>20</v>
      </c>
      <c r="AD37" s="232">
        <v>300</v>
      </c>
      <c r="AE37" s="245">
        <v>120</v>
      </c>
      <c r="AF37" s="246">
        <v>0</v>
      </c>
      <c r="AG37" s="246">
        <v>0</v>
      </c>
      <c r="AH37" s="245">
        <v>0</v>
      </c>
      <c r="AI37" s="246">
        <v>18</v>
      </c>
      <c r="AJ37" s="246">
        <v>270</v>
      </c>
      <c r="AK37" s="245">
        <v>30</v>
      </c>
      <c r="AL37" s="232">
        <v>18</v>
      </c>
      <c r="AM37" s="232">
        <v>270</v>
      </c>
      <c r="AN37" s="245">
        <v>30</v>
      </c>
      <c r="AO37" s="245"/>
      <c r="AP37" s="245">
        <f t="shared" si="4"/>
        <v>18</v>
      </c>
      <c r="AQ37" s="324">
        <v>0</v>
      </c>
      <c r="AR37" s="246">
        <v>0</v>
      </c>
      <c r="AS37" s="245">
        <v>0</v>
      </c>
      <c r="AT37" s="325">
        <v>16</v>
      </c>
      <c r="AU37" s="325">
        <v>2</v>
      </c>
      <c r="AV37" s="246">
        <v>18</v>
      </c>
      <c r="AW37" s="246">
        <v>270</v>
      </c>
      <c r="AX37" s="245">
        <v>30</v>
      </c>
      <c r="AY37" s="232">
        <v>18</v>
      </c>
      <c r="AZ37" s="232">
        <v>270</v>
      </c>
      <c r="BA37" s="245">
        <v>30</v>
      </c>
      <c r="BB37" s="245"/>
      <c r="BC37" s="245">
        <f t="shared" si="5"/>
        <v>18</v>
      </c>
      <c r="BD37" s="246">
        <v>0</v>
      </c>
      <c r="BE37" s="246">
        <v>0</v>
      </c>
      <c r="BF37" s="232">
        <v>0</v>
      </c>
      <c r="BO37" s="248">
        <f t="shared" si="6"/>
        <v>16</v>
      </c>
      <c r="BP37" s="248">
        <f t="shared" si="7"/>
        <v>2</v>
      </c>
      <c r="BQ37" s="248"/>
      <c r="BR37" s="248">
        <f>_xlfn.XLOOKUP(A37,'Summer data team '!B:B,'Summer data team '!BV:BV,0)</f>
        <v>16</v>
      </c>
      <c r="BS37" s="248">
        <f>_xlfn.XLOOKUP(A37,'Summer data team '!B:B,'Summer data team '!BW:BW,0)</f>
        <v>2</v>
      </c>
      <c r="BT37" s="248">
        <f t="shared" si="8"/>
        <v>0</v>
      </c>
      <c r="BU37" s="248">
        <f t="shared" si="9"/>
        <v>0</v>
      </c>
    </row>
    <row r="38" spans="1:73" hidden="1" x14ac:dyDescent="0.2">
      <c r="A38" s="231">
        <v>3302021</v>
      </c>
      <c r="B38" s="231" t="s">
        <v>214</v>
      </c>
      <c r="C38" s="232">
        <v>0</v>
      </c>
      <c r="D38" s="232">
        <v>0</v>
      </c>
      <c r="E38" s="232">
        <v>0</v>
      </c>
      <c r="F38" s="232">
        <v>12</v>
      </c>
      <c r="G38" s="232">
        <v>14</v>
      </c>
      <c r="H38" s="244">
        <v>0</v>
      </c>
      <c r="I38" s="244">
        <v>26</v>
      </c>
      <c r="J38" s="232">
        <v>0</v>
      </c>
      <c r="K38" s="232">
        <v>0</v>
      </c>
      <c r="L38" s="244">
        <v>0</v>
      </c>
      <c r="M38" s="232">
        <v>0</v>
      </c>
      <c r="N38" s="232">
        <v>0</v>
      </c>
      <c r="O38" s="232">
        <v>180</v>
      </c>
      <c r="P38" s="232">
        <v>210</v>
      </c>
      <c r="Q38" s="244">
        <v>390</v>
      </c>
      <c r="R38" s="232">
        <v>0</v>
      </c>
      <c r="S38" s="232">
        <v>0</v>
      </c>
      <c r="T38" s="232">
        <v>0</v>
      </c>
      <c r="U38" s="232">
        <v>0</v>
      </c>
      <c r="V38" s="244">
        <v>0</v>
      </c>
      <c r="W38" s="232">
        <v>1</v>
      </c>
      <c r="X38" s="232">
        <v>15</v>
      </c>
      <c r="Y38" s="245">
        <v>0</v>
      </c>
      <c r="Z38" s="232">
        <v>15</v>
      </c>
      <c r="AA38" s="232">
        <v>225</v>
      </c>
      <c r="AB38" s="245">
        <v>0</v>
      </c>
      <c r="AC38" s="232">
        <v>2</v>
      </c>
      <c r="AD38" s="232">
        <v>30</v>
      </c>
      <c r="AE38" s="245">
        <v>0</v>
      </c>
      <c r="AF38" s="246">
        <v>0</v>
      </c>
      <c r="AG38" s="246">
        <v>0</v>
      </c>
      <c r="AH38" s="245">
        <v>0</v>
      </c>
      <c r="AI38" s="246">
        <v>14</v>
      </c>
      <c r="AJ38" s="246">
        <v>210</v>
      </c>
      <c r="AK38" s="245">
        <v>0</v>
      </c>
      <c r="AL38" s="232">
        <v>14</v>
      </c>
      <c r="AM38" s="232">
        <v>210</v>
      </c>
      <c r="AN38" s="245">
        <v>0</v>
      </c>
      <c r="AO38" s="245"/>
      <c r="AP38" s="245">
        <f t="shared" si="4"/>
        <v>14</v>
      </c>
      <c r="AQ38" s="324">
        <v>0</v>
      </c>
      <c r="AR38" s="246">
        <v>0</v>
      </c>
      <c r="AS38" s="245">
        <v>0</v>
      </c>
      <c r="AT38" s="325">
        <v>9</v>
      </c>
      <c r="AU38" s="325">
        <v>0</v>
      </c>
      <c r="AV38" s="246">
        <v>9</v>
      </c>
      <c r="AW38" s="246">
        <v>135</v>
      </c>
      <c r="AX38" s="245">
        <v>0</v>
      </c>
      <c r="AY38" s="232">
        <v>9</v>
      </c>
      <c r="AZ38" s="232">
        <v>135</v>
      </c>
      <c r="BA38" s="245">
        <v>0</v>
      </c>
      <c r="BB38" s="245"/>
      <c r="BC38" s="245">
        <f t="shared" si="5"/>
        <v>9</v>
      </c>
      <c r="BD38" s="246">
        <v>0</v>
      </c>
      <c r="BE38" s="246">
        <v>0</v>
      </c>
      <c r="BF38" s="232">
        <v>0</v>
      </c>
      <c r="BO38" s="248">
        <f t="shared" si="6"/>
        <v>9</v>
      </c>
      <c r="BP38" s="248">
        <f t="shared" si="7"/>
        <v>0</v>
      </c>
      <c r="BQ38" s="248"/>
      <c r="BR38" s="248">
        <f>_xlfn.XLOOKUP(A38,'Summer data team '!B:B,'Summer data team '!BV:BV,0)</f>
        <v>9</v>
      </c>
      <c r="BS38" s="248">
        <f>_xlfn.XLOOKUP(A38,'Summer data team '!B:B,'Summer data team '!BW:BW,0)</f>
        <v>0</v>
      </c>
      <c r="BT38" s="248">
        <f t="shared" si="8"/>
        <v>0</v>
      </c>
      <c r="BU38" s="248">
        <f t="shared" si="9"/>
        <v>0</v>
      </c>
    </row>
    <row r="39" spans="1:73" hidden="1" x14ac:dyDescent="0.2">
      <c r="A39" s="231">
        <v>3302030</v>
      </c>
      <c r="B39" s="231" t="s">
        <v>215</v>
      </c>
      <c r="C39" s="232">
        <v>0</v>
      </c>
      <c r="D39" s="232">
        <v>0</v>
      </c>
      <c r="E39" s="232">
        <v>0</v>
      </c>
      <c r="F39" s="232">
        <v>26</v>
      </c>
      <c r="G39" s="232">
        <v>26</v>
      </c>
      <c r="H39" s="244">
        <v>0</v>
      </c>
      <c r="I39" s="244">
        <v>52</v>
      </c>
      <c r="J39" s="232">
        <v>0</v>
      </c>
      <c r="K39" s="232">
        <v>0</v>
      </c>
      <c r="L39" s="244">
        <v>0</v>
      </c>
      <c r="M39" s="232">
        <v>0</v>
      </c>
      <c r="N39" s="232">
        <v>0</v>
      </c>
      <c r="O39" s="232">
        <v>390</v>
      </c>
      <c r="P39" s="232">
        <v>390</v>
      </c>
      <c r="Q39" s="244">
        <v>780</v>
      </c>
      <c r="R39" s="232">
        <v>0</v>
      </c>
      <c r="S39" s="232">
        <v>0</v>
      </c>
      <c r="T39" s="232">
        <v>0</v>
      </c>
      <c r="U39" s="232">
        <v>0</v>
      </c>
      <c r="V39" s="244">
        <v>0</v>
      </c>
      <c r="W39" s="232">
        <v>2</v>
      </c>
      <c r="X39" s="232">
        <v>30</v>
      </c>
      <c r="Y39" s="245">
        <v>0</v>
      </c>
      <c r="Z39" s="232">
        <v>2</v>
      </c>
      <c r="AA39" s="232">
        <v>30</v>
      </c>
      <c r="AB39" s="245">
        <v>0</v>
      </c>
      <c r="AC39" s="232">
        <v>37</v>
      </c>
      <c r="AD39" s="232">
        <v>555</v>
      </c>
      <c r="AE39" s="245">
        <v>0</v>
      </c>
      <c r="AF39" s="246">
        <v>0</v>
      </c>
      <c r="AG39" s="246">
        <v>0</v>
      </c>
      <c r="AH39" s="245">
        <v>0</v>
      </c>
      <c r="AI39" s="246">
        <v>23</v>
      </c>
      <c r="AJ39" s="246">
        <v>345</v>
      </c>
      <c r="AK39" s="245">
        <v>0</v>
      </c>
      <c r="AL39" s="232">
        <v>23</v>
      </c>
      <c r="AM39" s="232">
        <v>345</v>
      </c>
      <c r="AN39" s="245">
        <v>0</v>
      </c>
      <c r="AO39" s="245"/>
      <c r="AP39" s="245">
        <f t="shared" si="4"/>
        <v>23</v>
      </c>
      <c r="AQ39" s="324">
        <v>0</v>
      </c>
      <c r="AR39" s="246">
        <v>0</v>
      </c>
      <c r="AS39" s="245">
        <v>0</v>
      </c>
      <c r="AT39" s="325">
        <v>0</v>
      </c>
      <c r="AU39" s="325">
        <v>0</v>
      </c>
      <c r="AV39" s="246">
        <v>0</v>
      </c>
      <c r="AW39" s="246">
        <v>0</v>
      </c>
      <c r="AX39" s="245">
        <v>0</v>
      </c>
      <c r="AY39" s="232">
        <v>0</v>
      </c>
      <c r="AZ39" s="232">
        <v>0</v>
      </c>
      <c r="BA39" s="245">
        <v>0</v>
      </c>
      <c r="BB39" s="245"/>
      <c r="BC39" s="245">
        <f t="shared" si="5"/>
        <v>0</v>
      </c>
      <c r="BD39" s="246">
        <v>0</v>
      </c>
      <c r="BE39" s="246">
        <v>0</v>
      </c>
      <c r="BF39" s="232">
        <v>0</v>
      </c>
      <c r="BO39" s="248">
        <f t="shared" si="6"/>
        <v>0</v>
      </c>
      <c r="BP39" s="248">
        <f t="shared" si="7"/>
        <v>0</v>
      </c>
      <c r="BQ39" s="248"/>
      <c r="BR39" s="248">
        <f>_xlfn.XLOOKUP(A39,'Summer data team '!B:B,'Summer data team '!BV:BV,0)</f>
        <v>0</v>
      </c>
      <c r="BS39" s="248">
        <f>_xlfn.XLOOKUP(A39,'Summer data team '!B:B,'Summer data team '!BW:BW,0)</f>
        <v>0</v>
      </c>
      <c r="BT39" s="248">
        <f t="shared" si="8"/>
        <v>0</v>
      </c>
      <c r="BU39" s="248">
        <f t="shared" si="9"/>
        <v>0</v>
      </c>
    </row>
    <row r="40" spans="1:73" hidden="1" x14ac:dyDescent="0.2">
      <c r="A40" s="231">
        <v>3302036</v>
      </c>
      <c r="B40" s="231" t="s">
        <v>216</v>
      </c>
      <c r="C40" s="232">
        <v>0</v>
      </c>
      <c r="D40" s="232">
        <v>0</v>
      </c>
      <c r="E40" s="232">
        <v>0</v>
      </c>
      <c r="F40" s="232">
        <v>18</v>
      </c>
      <c r="G40" s="232">
        <v>8</v>
      </c>
      <c r="H40" s="244">
        <v>0</v>
      </c>
      <c r="I40" s="244">
        <v>26</v>
      </c>
      <c r="J40" s="232">
        <v>0</v>
      </c>
      <c r="K40" s="232">
        <v>0</v>
      </c>
      <c r="L40" s="244">
        <v>0</v>
      </c>
      <c r="M40" s="232">
        <v>0</v>
      </c>
      <c r="N40" s="232">
        <v>0</v>
      </c>
      <c r="O40" s="232">
        <v>270</v>
      </c>
      <c r="P40" s="232">
        <v>120</v>
      </c>
      <c r="Q40" s="244">
        <v>390</v>
      </c>
      <c r="R40" s="232">
        <v>0</v>
      </c>
      <c r="S40" s="232">
        <v>0</v>
      </c>
      <c r="T40" s="232">
        <v>0</v>
      </c>
      <c r="U40" s="232">
        <v>0</v>
      </c>
      <c r="V40" s="244">
        <v>0</v>
      </c>
      <c r="W40" s="232">
        <v>2</v>
      </c>
      <c r="X40" s="232">
        <v>30</v>
      </c>
      <c r="Y40" s="245">
        <v>0</v>
      </c>
      <c r="Z40" s="232">
        <v>14</v>
      </c>
      <c r="AA40" s="232">
        <v>210</v>
      </c>
      <c r="AB40" s="245">
        <v>0</v>
      </c>
      <c r="AC40" s="232">
        <v>5</v>
      </c>
      <c r="AD40" s="232">
        <v>75</v>
      </c>
      <c r="AE40" s="245">
        <v>0</v>
      </c>
      <c r="AF40" s="246">
        <v>0</v>
      </c>
      <c r="AG40" s="246">
        <v>0</v>
      </c>
      <c r="AH40" s="245">
        <v>0</v>
      </c>
      <c r="AI40" s="246">
        <v>6</v>
      </c>
      <c r="AJ40" s="246">
        <v>90</v>
      </c>
      <c r="AK40" s="245">
        <v>0</v>
      </c>
      <c r="AL40" s="232">
        <v>6</v>
      </c>
      <c r="AM40" s="232">
        <v>90</v>
      </c>
      <c r="AN40" s="245">
        <v>0</v>
      </c>
      <c r="AO40" s="245"/>
      <c r="AP40" s="245">
        <f t="shared" si="4"/>
        <v>6</v>
      </c>
      <c r="AQ40" s="324">
        <v>0</v>
      </c>
      <c r="AR40" s="246">
        <v>0</v>
      </c>
      <c r="AS40" s="245">
        <v>0</v>
      </c>
      <c r="AT40" s="325">
        <v>4</v>
      </c>
      <c r="AU40" s="325">
        <v>0</v>
      </c>
      <c r="AV40" s="246">
        <v>4</v>
      </c>
      <c r="AW40" s="246">
        <v>60</v>
      </c>
      <c r="AX40" s="245">
        <v>0</v>
      </c>
      <c r="AY40" s="232">
        <v>4</v>
      </c>
      <c r="AZ40" s="232">
        <v>60</v>
      </c>
      <c r="BA40" s="245">
        <v>0</v>
      </c>
      <c r="BB40" s="245"/>
      <c r="BC40" s="245">
        <f t="shared" si="5"/>
        <v>4</v>
      </c>
      <c r="BD40" s="246">
        <v>0</v>
      </c>
      <c r="BE40" s="246">
        <v>0</v>
      </c>
      <c r="BF40" s="232">
        <v>0</v>
      </c>
      <c r="BO40" s="248">
        <f t="shared" si="6"/>
        <v>4</v>
      </c>
      <c r="BP40" s="248">
        <f t="shared" si="7"/>
        <v>0</v>
      </c>
      <c r="BQ40" s="248"/>
      <c r="BR40" s="248">
        <f>_xlfn.XLOOKUP(A40,'Summer data team '!B:B,'Summer data team '!BV:BV,0)</f>
        <v>4</v>
      </c>
      <c r="BS40" s="248">
        <f>_xlfn.XLOOKUP(A40,'Summer data team '!B:B,'Summer data team '!BW:BW,0)</f>
        <v>0</v>
      </c>
      <c r="BT40" s="248">
        <f t="shared" si="8"/>
        <v>0</v>
      </c>
      <c r="BU40" s="248">
        <f t="shared" si="9"/>
        <v>0</v>
      </c>
    </row>
    <row r="41" spans="1:73" hidden="1" x14ac:dyDescent="0.2">
      <c r="A41" s="231">
        <v>3302037</v>
      </c>
      <c r="B41" s="231" t="s">
        <v>217</v>
      </c>
      <c r="C41" s="232">
        <v>0</v>
      </c>
      <c r="D41" s="232">
        <v>0</v>
      </c>
      <c r="E41" s="232">
        <v>0</v>
      </c>
      <c r="F41" s="232">
        <v>14</v>
      </c>
      <c r="G41" s="232">
        <v>18</v>
      </c>
      <c r="H41" s="244">
        <v>0</v>
      </c>
      <c r="I41" s="244">
        <v>32</v>
      </c>
      <c r="J41" s="232">
        <v>3</v>
      </c>
      <c r="K41" s="232">
        <v>5</v>
      </c>
      <c r="L41" s="244">
        <v>8</v>
      </c>
      <c r="M41" s="232">
        <v>0</v>
      </c>
      <c r="N41" s="232">
        <v>0</v>
      </c>
      <c r="O41" s="232">
        <v>210</v>
      </c>
      <c r="P41" s="232">
        <v>270</v>
      </c>
      <c r="Q41" s="244">
        <v>480</v>
      </c>
      <c r="R41" s="232">
        <v>0</v>
      </c>
      <c r="S41" s="232">
        <v>0</v>
      </c>
      <c r="T41" s="232">
        <v>45</v>
      </c>
      <c r="U41" s="232">
        <v>75</v>
      </c>
      <c r="V41" s="244">
        <v>120</v>
      </c>
      <c r="W41" s="232">
        <v>0</v>
      </c>
      <c r="X41" s="232">
        <v>0</v>
      </c>
      <c r="Y41" s="245">
        <v>0</v>
      </c>
      <c r="Z41" s="232">
        <v>5</v>
      </c>
      <c r="AA41" s="232">
        <v>75</v>
      </c>
      <c r="AB41" s="245">
        <v>15</v>
      </c>
      <c r="AC41" s="232">
        <v>10</v>
      </c>
      <c r="AD41" s="232">
        <v>150</v>
      </c>
      <c r="AE41" s="245">
        <v>30</v>
      </c>
      <c r="AF41" s="246">
        <v>0</v>
      </c>
      <c r="AG41" s="246">
        <v>0</v>
      </c>
      <c r="AH41" s="245">
        <v>0</v>
      </c>
      <c r="AI41" s="246">
        <v>7</v>
      </c>
      <c r="AJ41" s="246">
        <v>105</v>
      </c>
      <c r="AK41" s="245">
        <v>15</v>
      </c>
      <c r="AL41" s="232">
        <v>7</v>
      </c>
      <c r="AM41" s="232">
        <v>105</v>
      </c>
      <c r="AN41" s="245">
        <v>15</v>
      </c>
      <c r="AO41" s="245"/>
      <c r="AP41" s="245">
        <f t="shared" si="4"/>
        <v>7</v>
      </c>
      <c r="AQ41" s="324">
        <v>0</v>
      </c>
      <c r="AR41" s="246">
        <v>0</v>
      </c>
      <c r="AS41" s="245">
        <v>0</v>
      </c>
      <c r="AT41" s="325">
        <v>0</v>
      </c>
      <c r="AU41" s="325">
        <v>1</v>
      </c>
      <c r="AV41" s="246">
        <v>1</v>
      </c>
      <c r="AW41" s="246">
        <v>15</v>
      </c>
      <c r="AX41" s="245">
        <v>15</v>
      </c>
      <c r="AY41" s="232">
        <v>1</v>
      </c>
      <c r="AZ41" s="232">
        <v>15</v>
      </c>
      <c r="BA41" s="245">
        <v>15</v>
      </c>
      <c r="BB41" s="245"/>
      <c r="BC41" s="245">
        <f t="shared" si="5"/>
        <v>1</v>
      </c>
      <c r="BD41" s="246">
        <v>0</v>
      </c>
      <c r="BE41" s="246">
        <v>0</v>
      </c>
      <c r="BF41" s="232">
        <v>0</v>
      </c>
      <c r="BO41" s="248">
        <f t="shared" si="6"/>
        <v>0</v>
      </c>
      <c r="BP41" s="248">
        <f t="shared" si="7"/>
        <v>1</v>
      </c>
      <c r="BQ41" s="248"/>
      <c r="BR41" s="248">
        <f>_xlfn.XLOOKUP(A41,'Summer data team '!B:B,'Summer data team '!BV:BV,0)</f>
        <v>0</v>
      </c>
      <c r="BS41" s="248">
        <f>_xlfn.XLOOKUP(A41,'Summer data team '!B:B,'Summer data team '!BW:BW,0)</f>
        <v>1</v>
      </c>
      <c r="BT41" s="248">
        <f t="shared" si="8"/>
        <v>0</v>
      </c>
      <c r="BU41" s="248">
        <f t="shared" si="9"/>
        <v>0</v>
      </c>
    </row>
    <row r="42" spans="1:73" hidden="1" x14ac:dyDescent="0.2">
      <c r="A42" s="231">
        <v>3302039</v>
      </c>
      <c r="B42" s="231" t="s">
        <v>218</v>
      </c>
      <c r="C42" s="232">
        <v>0</v>
      </c>
      <c r="D42" s="232">
        <v>0</v>
      </c>
      <c r="E42" s="232">
        <v>0</v>
      </c>
      <c r="F42" s="232">
        <v>17</v>
      </c>
      <c r="G42" s="232">
        <v>29</v>
      </c>
      <c r="H42" s="244">
        <v>0</v>
      </c>
      <c r="I42" s="244">
        <v>46</v>
      </c>
      <c r="J42" s="232">
        <v>0</v>
      </c>
      <c r="K42" s="232">
        <v>0</v>
      </c>
      <c r="L42" s="244">
        <v>0</v>
      </c>
      <c r="M42" s="232">
        <v>0</v>
      </c>
      <c r="N42" s="232">
        <v>0</v>
      </c>
      <c r="O42" s="232">
        <v>255</v>
      </c>
      <c r="P42" s="232">
        <v>435</v>
      </c>
      <c r="Q42" s="244">
        <v>690</v>
      </c>
      <c r="R42" s="232">
        <v>0</v>
      </c>
      <c r="S42" s="232">
        <v>0</v>
      </c>
      <c r="T42" s="232">
        <v>0</v>
      </c>
      <c r="U42" s="232">
        <v>0</v>
      </c>
      <c r="V42" s="244">
        <v>0</v>
      </c>
      <c r="W42" s="232">
        <v>0</v>
      </c>
      <c r="X42" s="232">
        <v>0</v>
      </c>
      <c r="Y42" s="245">
        <v>0</v>
      </c>
      <c r="Z42" s="232">
        <v>2</v>
      </c>
      <c r="AA42" s="232">
        <v>30</v>
      </c>
      <c r="AB42" s="245">
        <v>0</v>
      </c>
      <c r="AC42" s="232">
        <v>27</v>
      </c>
      <c r="AD42" s="232">
        <v>405</v>
      </c>
      <c r="AE42" s="245">
        <v>0</v>
      </c>
      <c r="AF42" s="246">
        <v>0</v>
      </c>
      <c r="AG42" s="246">
        <v>0</v>
      </c>
      <c r="AH42" s="245">
        <v>0</v>
      </c>
      <c r="AI42" s="246">
        <v>13</v>
      </c>
      <c r="AJ42" s="246">
        <v>195</v>
      </c>
      <c r="AK42" s="245">
        <v>0</v>
      </c>
      <c r="AL42" s="232">
        <v>13</v>
      </c>
      <c r="AM42" s="232">
        <v>195</v>
      </c>
      <c r="AN42" s="245">
        <v>0</v>
      </c>
      <c r="AO42" s="245"/>
      <c r="AP42" s="245">
        <f t="shared" si="4"/>
        <v>13</v>
      </c>
      <c r="AQ42" s="324">
        <v>0</v>
      </c>
      <c r="AR42" s="246">
        <v>0</v>
      </c>
      <c r="AS42" s="245">
        <v>0</v>
      </c>
      <c r="AT42" s="325">
        <v>13</v>
      </c>
      <c r="AU42" s="325">
        <v>0</v>
      </c>
      <c r="AV42" s="246">
        <v>13</v>
      </c>
      <c r="AW42" s="246">
        <v>195</v>
      </c>
      <c r="AX42" s="245">
        <v>0</v>
      </c>
      <c r="AY42" s="232">
        <v>13</v>
      </c>
      <c r="AZ42" s="232">
        <v>195</v>
      </c>
      <c r="BA42" s="245">
        <v>0</v>
      </c>
      <c r="BB42" s="245"/>
      <c r="BC42" s="245">
        <f t="shared" si="5"/>
        <v>13</v>
      </c>
      <c r="BD42" s="246">
        <v>0</v>
      </c>
      <c r="BE42" s="246">
        <v>0</v>
      </c>
      <c r="BF42" s="232">
        <v>0</v>
      </c>
      <c r="BO42" s="248">
        <f t="shared" si="6"/>
        <v>13</v>
      </c>
      <c r="BP42" s="248">
        <f t="shared" si="7"/>
        <v>0</v>
      </c>
      <c r="BQ42" s="248"/>
      <c r="BR42" s="248">
        <f>_xlfn.XLOOKUP(A42,'Summer data team '!B:B,'Summer data team '!BV:BV,0)</f>
        <v>13</v>
      </c>
      <c r="BS42" s="248">
        <f>_xlfn.XLOOKUP(A42,'Summer data team '!B:B,'Summer data team '!BW:BW,0)</f>
        <v>0</v>
      </c>
      <c r="BT42" s="248">
        <f t="shared" si="8"/>
        <v>0</v>
      </c>
      <c r="BU42" s="248">
        <f t="shared" si="9"/>
        <v>0</v>
      </c>
    </row>
    <row r="43" spans="1:73" hidden="1" x14ac:dyDescent="0.2">
      <c r="A43" s="231">
        <v>3302040</v>
      </c>
      <c r="B43" s="231" t="s">
        <v>219</v>
      </c>
      <c r="C43" s="232">
        <v>0</v>
      </c>
      <c r="D43" s="232">
        <v>0</v>
      </c>
      <c r="E43" s="232">
        <v>0</v>
      </c>
      <c r="F43" s="232">
        <v>14</v>
      </c>
      <c r="G43" s="232">
        <v>12</v>
      </c>
      <c r="H43" s="244">
        <v>0</v>
      </c>
      <c r="I43" s="244">
        <v>26</v>
      </c>
      <c r="J43" s="232">
        <v>0</v>
      </c>
      <c r="K43" s="232">
        <v>0</v>
      </c>
      <c r="L43" s="244">
        <v>0</v>
      </c>
      <c r="M43" s="232">
        <v>0</v>
      </c>
      <c r="N43" s="232">
        <v>0</v>
      </c>
      <c r="O43" s="232">
        <v>210</v>
      </c>
      <c r="P43" s="232">
        <v>180</v>
      </c>
      <c r="Q43" s="244">
        <v>390</v>
      </c>
      <c r="R43" s="232">
        <v>0</v>
      </c>
      <c r="S43" s="232">
        <v>0</v>
      </c>
      <c r="T43" s="232">
        <v>0</v>
      </c>
      <c r="U43" s="232">
        <v>0</v>
      </c>
      <c r="V43" s="244">
        <v>0</v>
      </c>
      <c r="W43" s="232">
        <v>0</v>
      </c>
      <c r="X43" s="232">
        <v>0</v>
      </c>
      <c r="Y43" s="245">
        <v>0</v>
      </c>
      <c r="Z43" s="232">
        <v>1</v>
      </c>
      <c r="AA43" s="232">
        <v>15</v>
      </c>
      <c r="AB43" s="245">
        <v>0</v>
      </c>
      <c r="AC43" s="232">
        <v>2</v>
      </c>
      <c r="AD43" s="232">
        <v>30</v>
      </c>
      <c r="AE43" s="245">
        <v>0</v>
      </c>
      <c r="AF43" s="246">
        <v>0</v>
      </c>
      <c r="AG43" s="246">
        <v>0</v>
      </c>
      <c r="AH43" s="245">
        <v>0</v>
      </c>
      <c r="AI43" s="246">
        <v>3</v>
      </c>
      <c r="AJ43" s="246">
        <v>45</v>
      </c>
      <c r="AK43" s="245">
        <v>0</v>
      </c>
      <c r="AL43" s="232">
        <v>3</v>
      </c>
      <c r="AM43" s="232">
        <v>45</v>
      </c>
      <c r="AN43" s="245">
        <v>0</v>
      </c>
      <c r="AO43" s="245"/>
      <c r="AP43" s="245">
        <f t="shared" si="4"/>
        <v>3</v>
      </c>
      <c r="AQ43" s="324">
        <v>0</v>
      </c>
      <c r="AR43" s="246">
        <v>0</v>
      </c>
      <c r="AS43" s="245">
        <v>0</v>
      </c>
      <c r="AT43" s="325">
        <v>2</v>
      </c>
      <c r="AU43" s="325">
        <v>0</v>
      </c>
      <c r="AV43" s="246">
        <v>2</v>
      </c>
      <c r="AW43" s="246">
        <v>30</v>
      </c>
      <c r="AX43" s="245">
        <v>0</v>
      </c>
      <c r="AY43" s="232">
        <v>2</v>
      </c>
      <c r="AZ43" s="232">
        <v>30</v>
      </c>
      <c r="BA43" s="245">
        <v>0</v>
      </c>
      <c r="BB43" s="245"/>
      <c r="BC43" s="245">
        <f t="shared" si="5"/>
        <v>2</v>
      </c>
      <c r="BD43" s="246">
        <v>0</v>
      </c>
      <c r="BE43" s="246">
        <v>0</v>
      </c>
      <c r="BF43" s="232">
        <v>0</v>
      </c>
      <c r="BO43" s="248">
        <f t="shared" si="6"/>
        <v>2</v>
      </c>
      <c r="BP43" s="248">
        <f t="shared" si="7"/>
        <v>0</v>
      </c>
      <c r="BQ43" s="248"/>
      <c r="BR43" s="248">
        <f>_xlfn.XLOOKUP(A43,'Summer data team '!B:B,'Summer data team '!BV:BV,0)</f>
        <v>2</v>
      </c>
      <c r="BS43" s="248">
        <f>_xlfn.XLOOKUP(A43,'Summer data team '!B:B,'Summer data team '!BW:BW,0)</f>
        <v>0</v>
      </c>
      <c r="BT43" s="248">
        <f t="shared" si="8"/>
        <v>0</v>
      </c>
      <c r="BU43" s="248">
        <f t="shared" si="9"/>
        <v>0</v>
      </c>
    </row>
    <row r="44" spans="1:73" hidden="1" x14ac:dyDescent="0.2">
      <c r="A44" s="231">
        <v>3302048</v>
      </c>
      <c r="B44" s="231" t="s">
        <v>220</v>
      </c>
      <c r="C44" s="232">
        <v>0</v>
      </c>
      <c r="D44" s="232">
        <v>0</v>
      </c>
      <c r="E44" s="232">
        <v>0</v>
      </c>
      <c r="F44" s="232">
        <v>7</v>
      </c>
      <c r="G44" s="232">
        <v>5</v>
      </c>
      <c r="H44" s="244">
        <v>0</v>
      </c>
      <c r="I44" s="244">
        <v>12</v>
      </c>
      <c r="J44" s="232">
        <v>0</v>
      </c>
      <c r="K44" s="232">
        <v>0</v>
      </c>
      <c r="L44" s="244">
        <v>0</v>
      </c>
      <c r="M44" s="232">
        <v>0</v>
      </c>
      <c r="N44" s="232">
        <v>0</v>
      </c>
      <c r="O44" s="232">
        <v>105</v>
      </c>
      <c r="P44" s="232">
        <v>75</v>
      </c>
      <c r="Q44" s="244">
        <v>180</v>
      </c>
      <c r="R44" s="232">
        <v>0</v>
      </c>
      <c r="S44" s="232">
        <v>0</v>
      </c>
      <c r="T44" s="232">
        <v>0</v>
      </c>
      <c r="U44" s="232">
        <v>0</v>
      </c>
      <c r="V44" s="244">
        <v>0</v>
      </c>
      <c r="W44" s="232">
        <v>1</v>
      </c>
      <c r="X44" s="232">
        <v>15</v>
      </c>
      <c r="Y44" s="245">
        <v>0</v>
      </c>
      <c r="Z44" s="232">
        <v>10</v>
      </c>
      <c r="AA44" s="232">
        <v>150</v>
      </c>
      <c r="AB44" s="245">
        <v>0</v>
      </c>
      <c r="AC44" s="232">
        <v>1</v>
      </c>
      <c r="AD44" s="232">
        <v>15</v>
      </c>
      <c r="AE44" s="245">
        <v>0</v>
      </c>
      <c r="AF44" s="246">
        <v>0</v>
      </c>
      <c r="AG44" s="246">
        <v>0</v>
      </c>
      <c r="AH44" s="245">
        <v>0</v>
      </c>
      <c r="AI44" s="246">
        <v>8</v>
      </c>
      <c r="AJ44" s="246">
        <v>120</v>
      </c>
      <c r="AK44" s="245">
        <v>0</v>
      </c>
      <c r="AL44" s="232">
        <v>8</v>
      </c>
      <c r="AM44" s="232">
        <v>120</v>
      </c>
      <c r="AN44" s="245">
        <v>0</v>
      </c>
      <c r="AO44" s="245"/>
      <c r="AP44" s="245">
        <f t="shared" si="4"/>
        <v>8</v>
      </c>
      <c r="AQ44" s="324">
        <v>0</v>
      </c>
      <c r="AR44" s="246">
        <v>0</v>
      </c>
      <c r="AS44" s="245">
        <v>0</v>
      </c>
      <c r="AT44" s="325">
        <v>8</v>
      </c>
      <c r="AU44" s="325">
        <v>0</v>
      </c>
      <c r="AV44" s="246">
        <v>8</v>
      </c>
      <c r="AW44" s="246">
        <v>120</v>
      </c>
      <c r="AX44" s="245">
        <v>0</v>
      </c>
      <c r="AY44" s="232">
        <v>8</v>
      </c>
      <c r="AZ44" s="232">
        <v>120</v>
      </c>
      <c r="BA44" s="245">
        <v>0</v>
      </c>
      <c r="BB44" s="245"/>
      <c r="BC44" s="245">
        <f t="shared" si="5"/>
        <v>8</v>
      </c>
      <c r="BD44" s="246">
        <v>0</v>
      </c>
      <c r="BE44" s="246">
        <v>0</v>
      </c>
      <c r="BF44" s="232">
        <v>0</v>
      </c>
      <c r="BO44" s="248">
        <f t="shared" si="6"/>
        <v>8</v>
      </c>
      <c r="BP44" s="248">
        <f t="shared" si="7"/>
        <v>0</v>
      </c>
      <c r="BQ44" s="248"/>
      <c r="BR44" s="248">
        <f>_xlfn.XLOOKUP(A44,'Summer data team '!B:B,'Summer data team '!BV:BV,0)</f>
        <v>8</v>
      </c>
      <c r="BS44" s="248">
        <f>_xlfn.XLOOKUP(A44,'Summer data team '!B:B,'Summer data team '!BW:BW,0)</f>
        <v>0</v>
      </c>
      <c r="BT44" s="248">
        <f t="shared" si="8"/>
        <v>0</v>
      </c>
      <c r="BU44" s="248">
        <f t="shared" si="9"/>
        <v>0</v>
      </c>
    </row>
    <row r="45" spans="1:73" hidden="1" x14ac:dyDescent="0.2">
      <c r="A45" s="231">
        <v>3302054</v>
      </c>
      <c r="B45" s="231" t="s">
        <v>221</v>
      </c>
      <c r="C45" s="232">
        <v>0</v>
      </c>
      <c r="D45" s="232">
        <v>0</v>
      </c>
      <c r="E45" s="232">
        <v>0</v>
      </c>
      <c r="F45" s="232">
        <v>22</v>
      </c>
      <c r="G45" s="232">
        <v>18</v>
      </c>
      <c r="H45" s="244">
        <v>0</v>
      </c>
      <c r="I45" s="244">
        <v>40</v>
      </c>
      <c r="J45" s="232">
        <v>5</v>
      </c>
      <c r="K45" s="232">
        <v>5</v>
      </c>
      <c r="L45" s="244">
        <v>10</v>
      </c>
      <c r="M45" s="232">
        <v>0</v>
      </c>
      <c r="N45" s="232">
        <v>0</v>
      </c>
      <c r="O45" s="232">
        <v>330</v>
      </c>
      <c r="P45" s="232">
        <v>270</v>
      </c>
      <c r="Q45" s="244">
        <v>600</v>
      </c>
      <c r="R45" s="232">
        <v>0</v>
      </c>
      <c r="S45" s="232">
        <v>0</v>
      </c>
      <c r="T45" s="232">
        <v>75</v>
      </c>
      <c r="U45" s="232">
        <v>75</v>
      </c>
      <c r="V45" s="244">
        <v>150</v>
      </c>
      <c r="W45" s="232">
        <v>7</v>
      </c>
      <c r="X45" s="232">
        <v>105</v>
      </c>
      <c r="Y45" s="245">
        <v>15</v>
      </c>
      <c r="Z45" s="232">
        <v>2</v>
      </c>
      <c r="AA45" s="232">
        <v>30</v>
      </c>
      <c r="AB45" s="245">
        <v>0</v>
      </c>
      <c r="AC45" s="232">
        <v>3</v>
      </c>
      <c r="AD45" s="232">
        <v>45</v>
      </c>
      <c r="AE45" s="245">
        <v>15</v>
      </c>
      <c r="AF45" s="246">
        <v>0</v>
      </c>
      <c r="AG45" s="246">
        <v>0</v>
      </c>
      <c r="AH45" s="245">
        <v>0</v>
      </c>
      <c r="AI45" s="246">
        <v>8</v>
      </c>
      <c r="AJ45" s="246">
        <v>120</v>
      </c>
      <c r="AK45" s="245">
        <v>45</v>
      </c>
      <c r="AL45" s="232">
        <v>8</v>
      </c>
      <c r="AM45" s="232">
        <v>120</v>
      </c>
      <c r="AN45" s="245">
        <v>45</v>
      </c>
      <c r="AO45" s="245"/>
      <c r="AP45" s="245">
        <f t="shared" si="4"/>
        <v>8</v>
      </c>
      <c r="AQ45" s="324">
        <v>0</v>
      </c>
      <c r="AR45" s="246">
        <v>0</v>
      </c>
      <c r="AS45" s="245">
        <v>0</v>
      </c>
      <c r="AT45" s="325">
        <v>1</v>
      </c>
      <c r="AU45" s="325">
        <v>1</v>
      </c>
      <c r="AV45" s="246">
        <v>2</v>
      </c>
      <c r="AW45" s="246">
        <v>30</v>
      </c>
      <c r="AX45" s="245">
        <v>15</v>
      </c>
      <c r="AY45" s="232">
        <v>2</v>
      </c>
      <c r="AZ45" s="232">
        <v>30</v>
      </c>
      <c r="BA45" s="245">
        <v>15</v>
      </c>
      <c r="BB45" s="245"/>
      <c r="BC45" s="245">
        <f t="shared" si="5"/>
        <v>2</v>
      </c>
      <c r="BD45" s="246">
        <v>0</v>
      </c>
      <c r="BE45" s="246">
        <v>0</v>
      </c>
      <c r="BF45" s="232">
        <v>0</v>
      </c>
      <c r="BO45" s="248">
        <f t="shared" si="6"/>
        <v>1</v>
      </c>
      <c r="BP45" s="248">
        <f t="shared" si="7"/>
        <v>1</v>
      </c>
      <c r="BQ45" s="248"/>
      <c r="BR45" s="248">
        <f>_xlfn.XLOOKUP(A45,'Summer data team '!B:B,'Summer data team '!BV:BV,0)</f>
        <v>1</v>
      </c>
      <c r="BS45" s="248">
        <f>_xlfn.XLOOKUP(A45,'Summer data team '!B:B,'Summer data team '!BW:BW,0)</f>
        <v>1</v>
      </c>
      <c r="BT45" s="248">
        <f t="shared" si="8"/>
        <v>0</v>
      </c>
      <c r="BU45" s="248">
        <f t="shared" si="9"/>
        <v>0</v>
      </c>
    </row>
    <row r="46" spans="1:73" hidden="1" x14ac:dyDescent="0.2">
      <c r="A46" s="231">
        <v>3302055</v>
      </c>
      <c r="B46" s="231" t="s">
        <v>222</v>
      </c>
      <c r="C46" s="232">
        <v>0</v>
      </c>
      <c r="D46" s="232">
        <v>0</v>
      </c>
      <c r="E46" s="232">
        <v>0</v>
      </c>
      <c r="F46" s="232">
        <v>12</v>
      </c>
      <c r="G46" s="232">
        <v>19</v>
      </c>
      <c r="H46" s="244">
        <v>0</v>
      </c>
      <c r="I46" s="244">
        <v>31</v>
      </c>
      <c r="J46" s="232">
        <v>7</v>
      </c>
      <c r="K46" s="232">
        <v>11</v>
      </c>
      <c r="L46" s="244">
        <v>18</v>
      </c>
      <c r="M46" s="232">
        <v>0</v>
      </c>
      <c r="N46" s="232">
        <v>0</v>
      </c>
      <c r="O46" s="232">
        <v>180</v>
      </c>
      <c r="P46" s="232">
        <v>285</v>
      </c>
      <c r="Q46" s="244">
        <v>465</v>
      </c>
      <c r="R46" s="232">
        <v>0</v>
      </c>
      <c r="S46" s="232">
        <v>0</v>
      </c>
      <c r="T46" s="232">
        <v>105</v>
      </c>
      <c r="U46" s="232">
        <v>165</v>
      </c>
      <c r="V46" s="244">
        <v>270</v>
      </c>
      <c r="W46" s="232">
        <v>1</v>
      </c>
      <c r="X46" s="232">
        <v>15</v>
      </c>
      <c r="Y46" s="245">
        <v>0</v>
      </c>
      <c r="Z46" s="232">
        <v>3</v>
      </c>
      <c r="AA46" s="232">
        <v>45</v>
      </c>
      <c r="AB46" s="245">
        <v>15</v>
      </c>
      <c r="AC46" s="232">
        <v>8</v>
      </c>
      <c r="AD46" s="232">
        <v>120</v>
      </c>
      <c r="AE46" s="245">
        <v>75</v>
      </c>
      <c r="AF46" s="246">
        <v>0</v>
      </c>
      <c r="AG46" s="246">
        <v>0</v>
      </c>
      <c r="AH46" s="245">
        <v>0</v>
      </c>
      <c r="AI46" s="246">
        <v>2</v>
      </c>
      <c r="AJ46" s="246">
        <v>30</v>
      </c>
      <c r="AK46" s="245">
        <v>0</v>
      </c>
      <c r="AL46" s="232">
        <v>2</v>
      </c>
      <c r="AM46" s="232">
        <v>30</v>
      </c>
      <c r="AN46" s="245">
        <v>0</v>
      </c>
      <c r="AO46" s="245"/>
      <c r="AP46" s="245">
        <f t="shared" si="4"/>
        <v>2</v>
      </c>
      <c r="AQ46" s="324">
        <v>0</v>
      </c>
      <c r="AR46" s="246">
        <v>0</v>
      </c>
      <c r="AS46" s="245">
        <v>0</v>
      </c>
      <c r="AT46" s="325">
        <v>0</v>
      </c>
      <c r="AU46" s="325">
        <v>0</v>
      </c>
      <c r="AV46" s="246">
        <v>0</v>
      </c>
      <c r="AW46" s="246">
        <v>0</v>
      </c>
      <c r="AX46" s="245">
        <v>0</v>
      </c>
      <c r="AY46" s="232">
        <v>0</v>
      </c>
      <c r="AZ46" s="232">
        <v>0</v>
      </c>
      <c r="BA46" s="245">
        <v>0</v>
      </c>
      <c r="BB46" s="245"/>
      <c r="BC46" s="245">
        <f t="shared" si="5"/>
        <v>0</v>
      </c>
      <c r="BD46" s="246">
        <v>0</v>
      </c>
      <c r="BE46" s="246">
        <v>0</v>
      </c>
      <c r="BF46" s="232">
        <v>0</v>
      </c>
      <c r="BO46" s="248">
        <f t="shared" si="6"/>
        <v>0</v>
      </c>
      <c r="BP46" s="248">
        <f t="shared" si="7"/>
        <v>0</v>
      </c>
      <c r="BQ46" s="248"/>
      <c r="BR46" s="248">
        <f>_xlfn.XLOOKUP(A46,'Summer data team '!B:B,'Summer data team '!BV:BV,0)</f>
        <v>0</v>
      </c>
      <c r="BS46" s="248">
        <f>_xlfn.XLOOKUP(A46,'Summer data team '!B:B,'Summer data team '!BW:BW,0)</f>
        <v>0</v>
      </c>
      <c r="BT46" s="248">
        <f t="shared" si="8"/>
        <v>0</v>
      </c>
      <c r="BU46" s="248">
        <f t="shared" si="9"/>
        <v>0</v>
      </c>
    </row>
    <row r="47" spans="1:73" hidden="1" x14ac:dyDescent="0.2">
      <c r="A47" s="231">
        <v>3302056</v>
      </c>
      <c r="B47" s="231" t="s">
        <v>223</v>
      </c>
      <c r="C47" s="232">
        <v>0</v>
      </c>
      <c r="D47" s="232">
        <v>0</v>
      </c>
      <c r="E47" s="232">
        <v>0</v>
      </c>
      <c r="F47" s="232">
        <v>15</v>
      </c>
      <c r="G47" s="232">
        <v>25</v>
      </c>
      <c r="H47" s="244">
        <v>0</v>
      </c>
      <c r="I47" s="244">
        <v>40</v>
      </c>
      <c r="J47" s="232">
        <v>1</v>
      </c>
      <c r="K47" s="232">
        <v>1</v>
      </c>
      <c r="L47" s="244">
        <v>2</v>
      </c>
      <c r="M47" s="232">
        <v>0</v>
      </c>
      <c r="N47" s="232">
        <v>0</v>
      </c>
      <c r="O47" s="232">
        <v>225</v>
      </c>
      <c r="P47" s="232">
        <v>375</v>
      </c>
      <c r="Q47" s="244">
        <v>600</v>
      </c>
      <c r="R47" s="232">
        <v>0</v>
      </c>
      <c r="S47" s="232">
        <v>0</v>
      </c>
      <c r="T47" s="232">
        <v>15</v>
      </c>
      <c r="U47" s="232">
        <v>15</v>
      </c>
      <c r="V47" s="244">
        <v>30</v>
      </c>
      <c r="W47" s="232">
        <v>12</v>
      </c>
      <c r="X47" s="232">
        <v>180</v>
      </c>
      <c r="Y47" s="245">
        <v>15</v>
      </c>
      <c r="Z47" s="232">
        <v>10</v>
      </c>
      <c r="AA47" s="232">
        <v>150</v>
      </c>
      <c r="AB47" s="245">
        <v>15</v>
      </c>
      <c r="AC47" s="232">
        <v>10</v>
      </c>
      <c r="AD47" s="232">
        <v>150</v>
      </c>
      <c r="AE47" s="245">
        <v>0</v>
      </c>
      <c r="AF47" s="246">
        <v>0</v>
      </c>
      <c r="AG47" s="246">
        <v>0</v>
      </c>
      <c r="AH47" s="245">
        <v>0</v>
      </c>
      <c r="AI47" s="246">
        <v>15</v>
      </c>
      <c r="AJ47" s="246">
        <v>225</v>
      </c>
      <c r="AK47" s="245">
        <v>0</v>
      </c>
      <c r="AL47" s="232">
        <v>15</v>
      </c>
      <c r="AM47" s="232">
        <v>225</v>
      </c>
      <c r="AN47" s="245">
        <v>0</v>
      </c>
      <c r="AO47" s="245"/>
      <c r="AP47" s="245">
        <f t="shared" si="4"/>
        <v>15</v>
      </c>
      <c r="AQ47" s="324">
        <v>0</v>
      </c>
      <c r="AR47" s="246">
        <v>0</v>
      </c>
      <c r="AS47" s="245">
        <v>0</v>
      </c>
      <c r="AT47" s="325">
        <v>13</v>
      </c>
      <c r="AU47" s="325">
        <v>0</v>
      </c>
      <c r="AV47" s="246">
        <v>13</v>
      </c>
      <c r="AW47" s="246">
        <v>195</v>
      </c>
      <c r="AX47" s="245">
        <v>0</v>
      </c>
      <c r="AY47" s="232">
        <v>13</v>
      </c>
      <c r="AZ47" s="232">
        <v>195</v>
      </c>
      <c r="BA47" s="245">
        <v>0</v>
      </c>
      <c r="BB47" s="245"/>
      <c r="BC47" s="245">
        <f t="shared" si="5"/>
        <v>13</v>
      </c>
      <c r="BD47" s="246">
        <v>0</v>
      </c>
      <c r="BE47" s="246">
        <v>0</v>
      </c>
      <c r="BF47" s="232">
        <v>0</v>
      </c>
      <c r="BO47" s="248">
        <f t="shared" si="6"/>
        <v>13</v>
      </c>
      <c r="BP47" s="248">
        <f t="shared" si="7"/>
        <v>0</v>
      </c>
      <c r="BQ47" s="248"/>
      <c r="BR47" s="248">
        <f>_xlfn.XLOOKUP(A47,'Summer data team '!B:B,'Summer data team '!BV:BV,0)</f>
        <v>13</v>
      </c>
      <c r="BS47" s="248">
        <f>_xlfn.XLOOKUP(A47,'Summer data team '!B:B,'Summer data team '!BW:BW,0)</f>
        <v>0</v>
      </c>
      <c r="BT47" s="248">
        <f t="shared" si="8"/>
        <v>0</v>
      </c>
      <c r="BU47" s="248">
        <f t="shared" si="9"/>
        <v>0</v>
      </c>
    </row>
    <row r="48" spans="1:73" hidden="1" x14ac:dyDescent="0.2">
      <c r="A48" s="231">
        <v>3302057</v>
      </c>
      <c r="B48" s="231" t="s">
        <v>224</v>
      </c>
      <c r="C48" s="232">
        <v>0</v>
      </c>
      <c r="D48" s="232">
        <v>0</v>
      </c>
      <c r="E48" s="232">
        <v>0</v>
      </c>
      <c r="F48" s="232">
        <v>21</v>
      </c>
      <c r="G48" s="232">
        <v>18</v>
      </c>
      <c r="H48" s="244">
        <v>0</v>
      </c>
      <c r="I48" s="244">
        <v>39</v>
      </c>
      <c r="J48" s="232">
        <v>0</v>
      </c>
      <c r="K48" s="232">
        <v>0</v>
      </c>
      <c r="L48" s="244">
        <v>0</v>
      </c>
      <c r="M48" s="232">
        <v>0</v>
      </c>
      <c r="N48" s="232">
        <v>0</v>
      </c>
      <c r="O48" s="232">
        <v>315</v>
      </c>
      <c r="P48" s="232">
        <v>270</v>
      </c>
      <c r="Q48" s="244">
        <v>585</v>
      </c>
      <c r="R48" s="232">
        <v>0</v>
      </c>
      <c r="S48" s="232">
        <v>0</v>
      </c>
      <c r="T48" s="232">
        <v>0</v>
      </c>
      <c r="U48" s="232">
        <v>0</v>
      </c>
      <c r="V48" s="244">
        <v>0</v>
      </c>
      <c r="W48" s="232">
        <v>10</v>
      </c>
      <c r="X48" s="232">
        <v>150</v>
      </c>
      <c r="Y48" s="245">
        <v>0</v>
      </c>
      <c r="Z48" s="232">
        <v>12</v>
      </c>
      <c r="AA48" s="232">
        <v>180</v>
      </c>
      <c r="AB48" s="245">
        <v>0</v>
      </c>
      <c r="AC48" s="232">
        <v>13</v>
      </c>
      <c r="AD48" s="232">
        <v>195</v>
      </c>
      <c r="AE48" s="245">
        <v>0</v>
      </c>
      <c r="AF48" s="246">
        <v>0</v>
      </c>
      <c r="AG48" s="246">
        <v>0</v>
      </c>
      <c r="AH48" s="245">
        <v>0</v>
      </c>
      <c r="AI48" s="246">
        <v>21</v>
      </c>
      <c r="AJ48" s="246">
        <v>315</v>
      </c>
      <c r="AK48" s="245">
        <v>0</v>
      </c>
      <c r="AL48" s="232">
        <v>21</v>
      </c>
      <c r="AM48" s="232">
        <v>315</v>
      </c>
      <c r="AN48" s="245">
        <v>0</v>
      </c>
      <c r="AO48" s="245"/>
      <c r="AP48" s="245">
        <f t="shared" si="4"/>
        <v>21</v>
      </c>
      <c r="AQ48" s="324">
        <v>0</v>
      </c>
      <c r="AR48" s="246">
        <v>0</v>
      </c>
      <c r="AS48" s="245">
        <v>0</v>
      </c>
      <c r="AT48" s="325">
        <v>21</v>
      </c>
      <c r="AU48" s="325">
        <v>0</v>
      </c>
      <c r="AV48" s="246">
        <v>21</v>
      </c>
      <c r="AW48" s="246">
        <v>315</v>
      </c>
      <c r="AX48" s="245">
        <v>0</v>
      </c>
      <c r="AY48" s="232">
        <v>21</v>
      </c>
      <c r="AZ48" s="232">
        <v>315</v>
      </c>
      <c r="BA48" s="245">
        <v>0</v>
      </c>
      <c r="BB48" s="245"/>
      <c r="BC48" s="245">
        <f t="shared" si="5"/>
        <v>21</v>
      </c>
      <c r="BD48" s="246">
        <v>0</v>
      </c>
      <c r="BE48" s="246">
        <v>0</v>
      </c>
      <c r="BF48" s="232">
        <v>0</v>
      </c>
      <c r="BO48" s="248">
        <f t="shared" si="6"/>
        <v>21</v>
      </c>
      <c r="BP48" s="248">
        <f t="shared" si="7"/>
        <v>0</v>
      </c>
      <c r="BQ48" s="248"/>
      <c r="BR48" s="248">
        <f>_xlfn.XLOOKUP(A48,'Summer data team '!B:B,'Summer data team '!BV:BV,0)</f>
        <v>21</v>
      </c>
      <c r="BS48" s="248">
        <f>_xlfn.XLOOKUP(A48,'Summer data team '!B:B,'Summer data team '!BW:BW,0)</f>
        <v>0</v>
      </c>
      <c r="BT48" s="248">
        <f t="shared" si="8"/>
        <v>0</v>
      </c>
      <c r="BU48" s="248">
        <f t="shared" si="9"/>
        <v>0</v>
      </c>
    </row>
    <row r="49" spans="1:73" hidden="1" x14ac:dyDescent="0.2">
      <c r="A49" s="231">
        <v>3302058</v>
      </c>
      <c r="B49" s="231" t="s">
        <v>225</v>
      </c>
      <c r="C49" s="232">
        <v>0</v>
      </c>
      <c r="D49" s="232">
        <v>0</v>
      </c>
      <c r="E49" s="232">
        <v>0</v>
      </c>
      <c r="F49" s="232">
        <v>17</v>
      </c>
      <c r="G49" s="232">
        <v>15</v>
      </c>
      <c r="H49" s="244">
        <v>0</v>
      </c>
      <c r="I49" s="244">
        <v>32</v>
      </c>
      <c r="J49" s="232">
        <v>7</v>
      </c>
      <c r="K49" s="232">
        <v>2</v>
      </c>
      <c r="L49" s="244">
        <v>9</v>
      </c>
      <c r="M49" s="232">
        <v>0</v>
      </c>
      <c r="N49" s="232">
        <v>0</v>
      </c>
      <c r="O49" s="232">
        <v>255</v>
      </c>
      <c r="P49" s="232">
        <v>225</v>
      </c>
      <c r="Q49" s="244">
        <v>480</v>
      </c>
      <c r="R49" s="232">
        <v>0</v>
      </c>
      <c r="S49" s="232">
        <v>0</v>
      </c>
      <c r="T49" s="232">
        <v>105</v>
      </c>
      <c r="U49" s="232">
        <v>30</v>
      </c>
      <c r="V49" s="244">
        <v>135</v>
      </c>
      <c r="W49" s="232">
        <v>5</v>
      </c>
      <c r="X49" s="232">
        <v>75</v>
      </c>
      <c r="Y49" s="245">
        <v>15</v>
      </c>
      <c r="Z49" s="232">
        <v>18</v>
      </c>
      <c r="AA49" s="232">
        <v>270</v>
      </c>
      <c r="AB49" s="245">
        <v>75</v>
      </c>
      <c r="AC49" s="232">
        <v>8</v>
      </c>
      <c r="AD49" s="232">
        <v>120</v>
      </c>
      <c r="AE49" s="245">
        <v>30</v>
      </c>
      <c r="AF49" s="246">
        <v>0</v>
      </c>
      <c r="AG49" s="246">
        <v>0</v>
      </c>
      <c r="AH49" s="245">
        <v>0</v>
      </c>
      <c r="AI49" s="246">
        <v>16</v>
      </c>
      <c r="AJ49" s="246">
        <v>240</v>
      </c>
      <c r="AK49" s="245">
        <v>15</v>
      </c>
      <c r="AL49" s="232">
        <v>16</v>
      </c>
      <c r="AM49" s="232">
        <v>240</v>
      </c>
      <c r="AN49" s="245">
        <v>15</v>
      </c>
      <c r="AO49" s="245"/>
      <c r="AP49" s="245">
        <f t="shared" si="4"/>
        <v>16</v>
      </c>
      <c r="AQ49" s="324">
        <v>0</v>
      </c>
      <c r="AR49" s="246">
        <v>0</v>
      </c>
      <c r="AS49" s="245">
        <v>0</v>
      </c>
      <c r="AT49" s="325">
        <v>15</v>
      </c>
      <c r="AU49" s="325">
        <v>1</v>
      </c>
      <c r="AV49" s="246">
        <v>16</v>
      </c>
      <c r="AW49" s="246">
        <v>240</v>
      </c>
      <c r="AX49" s="245">
        <v>15</v>
      </c>
      <c r="AY49" s="232">
        <v>16</v>
      </c>
      <c r="AZ49" s="232">
        <v>240</v>
      </c>
      <c r="BA49" s="245">
        <v>15</v>
      </c>
      <c r="BB49" s="245"/>
      <c r="BC49" s="245">
        <f t="shared" si="5"/>
        <v>16</v>
      </c>
      <c r="BD49" s="246">
        <v>0</v>
      </c>
      <c r="BE49" s="246">
        <v>0</v>
      </c>
      <c r="BF49" s="232">
        <v>0</v>
      </c>
      <c r="BO49" s="248">
        <f t="shared" si="6"/>
        <v>15</v>
      </c>
      <c r="BP49" s="248">
        <f t="shared" si="7"/>
        <v>1</v>
      </c>
      <c r="BQ49" s="248"/>
      <c r="BR49" s="248">
        <f>_xlfn.XLOOKUP(A49,'Summer data team '!B:B,'Summer data team '!BV:BV,0)</f>
        <v>15</v>
      </c>
      <c r="BS49" s="248">
        <f>_xlfn.XLOOKUP(A49,'Summer data team '!B:B,'Summer data team '!BW:BW,0)</f>
        <v>1</v>
      </c>
      <c r="BT49" s="248">
        <f t="shared" si="8"/>
        <v>0</v>
      </c>
      <c r="BU49" s="248">
        <f t="shared" si="9"/>
        <v>0</v>
      </c>
    </row>
    <row r="50" spans="1:73" hidden="1" x14ac:dyDescent="0.2">
      <c r="A50" s="231">
        <v>3302059</v>
      </c>
      <c r="B50" s="231" t="s">
        <v>226</v>
      </c>
      <c r="C50" s="232">
        <v>0</v>
      </c>
      <c r="D50" s="232">
        <v>0</v>
      </c>
      <c r="E50" s="232">
        <v>0</v>
      </c>
      <c r="F50" s="232">
        <v>6</v>
      </c>
      <c r="G50" s="232">
        <v>4</v>
      </c>
      <c r="H50" s="244">
        <v>0</v>
      </c>
      <c r="I50" s="244">
        <v>10</v>
      </c>
      <c r="J50" s="232">
        <v>1</v>
      </c>
      <c r="K50" s="232">
        <v>2</v>
      </c>
      <c r="L50" s="244">
        <v>3</v>
      </c>
      <c r="M50" s="232">
        <v>0</v>
      </c>
      <c r="N50" s="232">
        <v>0</v>
      </c>
      <c r="O50" s="232">
        <v>90</v>
      </c>
      <c r="P50" s="232">
        <v>60</v>
      </c>
      <c r="Q50" s="244">
        <v>150</v>
      </c>
      <c r="R50" s="232">
        <v>0</v>
      </c>
      <c r="S50" s="232">
        <v>0</v>
      </c>
      <c r="T50" s="232">
        <v>15</v>
      </c>
      <c r="U50" s="232">
        <v>30</v>
      </c>
      <c r="V50" s="244">
        <v>45</v>
      </c>
      <c r="W50" s="232">
        <v>1</v>
      </c>
      <c r="X50" s="232">
        <v>15</v>
      </c>
      <c r="Y50" s="245">
        <v>0</v>
      </c>
      <c r="Z50" s="232">
        <v>9</v>
      </c>
      <c r="AA50" s="232">
        <v>135</v>
      </c>
      <c r="AB50" s="245">
        <v>45</v>
      </c>
      <c r="AC50" s="232">
        <v>0</v>
      </c>
      <c r="AD50" s="232">
        <v>0</v>
      </c>
      <c r="AE50" s="245">
        <v>0</v>
      </c>
      <c r="AF50" s="246">
        <v>0</v>
      </c>
      <c r="AG50" s="246">
        <v>0</v>
      </c>
      <c r="AH50" s="245">
        <v>0</v>
      </c>
      <c r="AI50" s="246">
        <v>3</v>
      </c>
      <c r="AJ50" s="246">
        <v>45</v>
      </c>
      <c r="AK50" s="245">
        <v>0</v>
      </c>
      <c r="AL50" s="232">
        <v>3</v>
      </c>
      <c r="AM50" s="232">
        <v>45</v>
      </c>
      <c r="AN50" s="245">
        <v>0</v>
      </c>
      <c r="AO50" s="245"/>
      <c r="AP50" s="245">
        <f t="shared" si="4"/>
        <v>3</v>
      </c>
      <c r="AQ50" s="324">
        <v>0</v>
      </c>
      <c r="AR50" s="246">
        <v>0</v>
      </c>
      <c r="AS50" s="245">
        <v>0</v>
      </c>
      <c r="AT50" s="325">
        <v>3</v>
      </c>
      <c r="AU50" s="325">
        <v>0</v>
      </c>
      <c r="AV50" s="246">
        <v>3</v>
      </c>
      <c r="AW50" s="246">
        <v>45</v>
      </c>
      <c r="AX50" s="245">
        <v>0</v>
      </c>
      <c r="AY50" s="232">
        <v>3</v>
      </c>
      <c r="AZ50" s="232">
        <v>45</v>
      </c>
      <c r="BA50" s="245">
        <v>0</v>
      </c>
      <c r="BB50" s="245"/>
      <c r="BC50" s="245">
        <f t="shared" si="5"/>
        <v>3</v>
      </c>
      <c r="BD50" s="246">
        <v>0</v>
      </c>
      <c r="BE50" s="246">
        <v>0</v>
      </c>
      <c r="BF50" s="232">
        <v>0</v>
      </c>
      <c r="BO50" s="248">
        <f t="shared" si="6"/>
        <v>3</v>
      </c>
      <c r="BP50" s="248">
        <f t="shared" si="7"/>
        <v>0</v>
      </c>
      <c r="BQ50" s="248"/>
      <c r="BR50" s="248">
        <f>_xlfn.XLOOKUP(A50,'Summer data team '!B:B,'Summer data team '!BV:BV,0)</f>
        <v>3</v>
      </c>
      <c r="BS50" s="248">
        <f>_xlfn.XLOOKUP(A50,'Summer data team '!B:B,'Summer data team '!BW:BW,0)</f>
        <v>0</v>
      </c>
      <c r="BT50" s="248">
        <f t="shared" si="8"/>
        <v>0</v>
      </c>
      <c r="BU50" s="248">
        <f t="shared" si="9"/>
        <v>0</v>
      </c>
    </row>
    <row r="51" spans="1:73" hidden="1" x14ac:dyDescent="0.2">
      <c r="A51" s="231">
        <v>3302060</v>
      </c>
      <c r="B51" s="231" t="s">
        <v>227</v>
      </c>
      <c r="C51" s="232">
        <v>0</v>
      </c>
      <c r="D51" s="232">
        <v>0</v>
      </c>
      <c r="E51" s="232">
        <v>0</v>
      </c>
      <c r="F51" s="232">
        <v>6</v>
      </c>
      <c r="G51" s="232">
        <v>12</v>
      </c>
      <c r="H51" s="244">
        <v>0</v>
      </c>
      <c r="I51" s="244">
        <v>18</v>
      </c>
      <c r="J51" s="232">
        <v>0</v>
      </c>
      <c r="K51" s="232">
        <v>0</v>
      </c>
      <c r="L51" s="244">
        <v>0</v>
      </c>
      <c r="M51" s="232">
        <v>0</v>
      </c>
      <c r="N51" s="232">
        <v>0</v>
      </c>
      <c r="O51" s="232">
        <v>90</v>
      </c>
      <c r="P51" s="232">
        <v>180</v>
      </c>
      <c r="Q51" s="244">
        <v>270</v>
      </c>
      <c r="R51" s="232">
        <v>0</v>
      </c>
      <c r="S51" s="232">
        <v>0</v>
      </c>
      <c r="T51" s="232">
        <v>0</v>
      </c>
      <c r="U51" s="232">
        <v>0</v>
      </c>
      <c r="V51" s="244">
        <v>0</v>
      </c>
      <c r="W51" s="232">
        <v>16</v>
      </c>
      <c r="X51" s="232">
        <v>240</v>
      </c>
      <c r="Y51" s="245">
        <v>0</v>
      </c>
      <c r="Z51" s="232">
        <v>1</v>
      </c>
      <c r="AA51" s="232">
        <v>15</v>
      </c>
      <c r="AB51" s="245">
        <v>0</v>
      </c>
      <c r="AC51" s="232">
        <v>0</v>
      </c>
      <c r="AD51" s="232">
        <v>0</v>
      </c>
      <c r="AE51" s="245">
        <v>0</v>
      </c>
      <c r="AF51" s="246">
        <v>0</v>
      </c>
      <c r="AG51" s="246">
        <v>0</v>
      </c>
      <c r="AH51" s="245">
        <v>0</v>
      </c>
      <c r="AI51" s="246">
        <v>12</v>
      </c>
      <c r="AJ51" s="246">
        <v>180</v>
      </c>
      <c r="AK51" s="245">
        <v>0</v>
      </c>
      <c r="AL51" s="232">
        <v>12</v>
      </c>
      <c r="AM51" s="232">
        <v>180</v>
      </c>
      <c r="AN51" s="245">
        <v>0</v>
      </c>
      <c r="AO51" s="245"/>
      <c r="AP51" s="245">
        <f t="shared" si="4"/>
        <v>12</v>
      </c>
      <c r="AQ51" s="324">
        <v>0</v>
      </c>
      <c r="AR51" s="246">
        <v>0</v>
      </c>
      <c r="AS51" s="245">
        <v>0</v>
      </c>
      <c r="AT51" s="325">
        <v>12</v>
      </c>
      <c r="AU51" s="325">
        <v>0</v>
      </c>
      <c r="AV51" s="246">
        <v>12</v>
      </c>
      <c r="AW51" s="246">
        <v>180</v>
      </c>
      <c r="AX51" s="245">
        <v>0</v>
      </c>
      <c r="AY51" s="232">
        <v>12</v>
      </c>
      <c r="AZ51" s="232">
        <v>180</v>
      </c>
      <c r="BA51" s="245">
        <v>0</v>
      </c>
      <c r="BB51" s="245"/>
      <c r="BC51" s="245">
        <f t="shared" si="5"/>
        <v>12</v>
      </c>
      <c r="BD51" s="246">
        <v>0</v>
      </c>
      <c r="BE51" s="246">
        <v>0</v>
      </c>
      <c r="BF51" s="232">
        <v>0</v>
      </c>
      <c r="BO51" s="248">
        <f t="shared" si="6"/>
        <v>12</v>
      </c>
      <c r="BP51" s="248">
        <f t="shared" si="7"/>
        <v>0</v>
      </c>
      <c r="BQ51" s="248"/>
      <c r="BR51" s="248">
        <f>_xlfn.XLOOKUP(A51,'Summer data team '!B:B,'Summer data team '!BV:BV,0)</f>
        <v>12</v>
      </c>
      <c r="BS51" s="248">
        <f>_xlfn.XLOOKUP(A51,'Summer data team '!B:B,'Summer data team '!BW:BW,0)</f>
        <v>0</v>
      </c>
      <c r="BT51" s="248">
        <f t="shared" si="8"/>
        <v>0</v>
      </c>
      <c r="BU51" s="248">
        <f t="shared" si="9"/>
        <v>0</v>
      </c>
    </row>
    <row r="52" spans="1:73" hidden="1" x14ac:dyDescent="0.2">
      <c r="A52" s="231">
        <v>3302062</v>
      </c>
      <c r="B52" s="231" t="s">
        <v>228</v>
      </c>
      <c r="C52" s="232">
        <v>0</v>
      </c>
      <c r="D52" s="232">
        <v>0</v>
      </c>
      <c r="E52" s="232">
        <v>0</v>
      </c>
      <c r="F52" s="232">
        <v>17</v>
      </c>
      <c r="G52" s="232">
        <v>21</v>
      </c>
      <c r="H52" s="244">
        <v>0</v>
      </c>
      <c r="I52" s="244">
        <v>38</v>
      </c>
      <c r="J52" s="232">
        <v>0</v>
      </c>
      <c r="K52" s="232">
        <v>0</v>
      </c>
      <c r="L52" s="244">
        <v>0</v>
      </c>
      <c r="M52" s="232">
        <v>0</v>
      </c>
      <c r="N52" s="232">
        <v>0</v>
      </c>
      <c r="O52" s="232">
        <v>255</v>
      </c>
      <c r="P52" s="232">
        <v>315</v>
      </c>
      <c r="Q52" s="244">
        <v>570</v>
      </c>
      <c r="R52" s="232">
        <v>0</v>
      </c>
      <c r="S52" s="232">
        <v>0</v>
      </c>
      <c r="T52" s="232">
        <v>0</v>
      </c>
      <c r="U52" s="232">
        <v>0</v>
      </c>
      <c r="V52" s="244">
        <v>0</v>
      </c>
      <c r="W52" s="232">
        <v>9</v>
      </c>
      <c r="X52" s="232">
        <v>135</v>
      </c>
      <c r="Y52" s="245">
        <v>0</v>
      </c>
      <c r="Z52" s="232">
        <v>9</v>
      </c>
      <c r="AA52" s="232">
        <v>135</v>
      </c>
      <c r="AB52" s="245">
        <v>0</v>
      </c>
      <c r="AC52" s="232">
        <v>7</v>
      </c>
      <c r="AD52" s="232">
        <v>105</v>
      </c>
      <c r="AE52" s="245">
        <v>0</v>
      </c>
      <c r="AF52" s="246">
        <v>0</v>
      </c>
      <c r="AG52" s="246">
        <v>0</v>
      </c>
      <c r="AH52" s="245">
        <v>0</v>
      </c>
      <c r="AI52" s="246">
        <v>15</v>
      </c>
      <c r="AJ52" s="246">
        <v>225</v>
      </c>
      <c r="AK52" s="245">
        <v>0</v>
      </c>
      <c r="AL52" s="232">
        <v>15</v>
      </c>
      <c r="AM52" s="232">
        <v>225</v>
      </c>
      <c r="AN52" s="245">
        <v>0</v>
      </c>
      <c r="AO52" s="245"/>
      <c r="AP52" s="245">
        <f t="shared" si="4"/>
        <v>15</v>
      </c>
      <c r="AQ52" s="324">
        <v>0</v>
      </c>
      <c r="AR52" s="246">
        <v>0</v>
      </c>
      <c r="AS52" s="245">
        <v>0</v>
      </c>
      <c r="AT52" s="325">
        <v>0</v>
      </c>
      <c r="AU52" s="325">
        <v>0</v>
      </c>
      <c r="AV52" s="246">
        <v>0</v>
      </c>
      <c r="AW52" s="246">
        <v>0</v>
      </c>
      <c r="AX52" s="245">
        <v>0</v>
      </c>
      <c r="AY52" s="232">
        <v>0</v>
      </c>
      <c r="AZ52" s="232">
        <v>0</v>
      </c>
      <c r="BA52" s="245">
        <v>0</v>
      </c>
      <c r="BB52" s="245"/>
      <c r="BC52" s="245">
        <f t="shared" si="5"/>
        <v>0</v>
      </c>
      <c r="BD52" s="246">
        <v>0</v>
      </c>
      <c r="BE52" s="246">
        <v>0</v>
      </c>
      <c r="BF52" s="232">
        <v>0</v>
      </c>
      <c r="BO52" s="248">
        <f t="shared" si="6"/>
        <v>0</v>
      </c>
      <c r="BP52" s="248">
        <f t="shared" si="7"/>
        <v>0</v>
      </c>
      <c r="BQ52" s="248"/>
      <c r="BR52" s="248">
        <f>_xlfn.XLOOKUP(A52,'Summer data team '!B:B,'Summer data team '!BV:BV,0)</f>
        <v>0</v>
      </c>
      <c r="BS52" s="248">
        <f>_xlfn.XLOOKUP(A52,'Summer data team '!B:B,'Summer data team '!BW:BW,0)</f>
        <v>0</v>
      </c>
      <c r="BT52" s="248">
        <f t="shared" si="8"/>
        <v>0</v>
      </c>
      <c r="BU52" s="248">
        <f t="shared" si="9"/>
        <v>0</v>
      </c>
    </row>
    <row r="53" spans="1:73" hidden="1" x14ac:dyDescent="0.2">
      <c r="A53" s="231">
        <v>3302063</v>
      </c>
      <c r="B53" s="231" t="s">
        <v>229</v>
      </c>
      <c r="C53" s="232">
        <v>0</v>
      </c>
      <c r="D53" s="232">
        <v>0</v>
      </c>
      <c r="E53" s="232">
        <v>0</v>
      </c>
      <c r="F53" s="232">
        <v>7</v>
      </c>
      <c r="G53" s="232">
        <v>20</v>
      </c>
      <c r="H53" s="244">
        <v>0</v>
      </c>
      <c r="I53" s="244">
        <v>27</v>
      </c>
      <c r="J53" s="232">
        <v>0</v>
      </c>
      <c r="K53" s="232">
        <v>0</v>
      </c>
      <c r="L53" s="244">
        <v>0</v>
      </c>
      <c r="M53" s="232">
        <v>0</v>
      </c>
      <c r="N53" s="232">
        <v>0</v>
      </c>
      <c r="O53" s="232">
        <v>105</v>
      </c>
      <c r="P53" s="232">
        <v>300</v>
      </c>
      <c r="Q53" s="244">
        <v>405</v>
      </c>
      <c r="R53" s="232">
        <v>0</v>
      </c>
      <c r="S53" s="232">
        <v>0</v>
      </c>
      <c r="T53" s="232">
        <v>0</v>
      </c>
      <c r="U53" s="232">
        <v>0</v>
      </c>
      <c r="V53" s="244">
        <v>0</v>
      </c>
      <c r="W53" s="232">
        <v>13</v>
      </c>
      <c r="X53" s="232">
        <v>195</v>
      </c>
      <c r="Y53" s="245">
        <v>0</v>
      </c>
      <c r="Z53" s="232">
        <v>0</v>
      </c>
      <c r="AA53" s="232">
        <v>0</v>
      </c>
      <c r="AB53" s="245">
        <v>0</v>
      </c>
      <c r="AC53" s="232">
        <v>14</v>
      </c>
      <c r="AD53" s="232">
        <v>210</v>
      </c>
      <c r="AE53" s="245">
        <v>0</v>
      </c>
      <c r="AF53" s="246">
        <v>0</v>
      </c>
      <c r="AG53" s="246">
        <v>0</v>
      </c>
      <c r="AH53" s="245">
        <v>0</v>
      </c>
      <c r="AI53" s="246">
        <v>20</v>
      </c>
      <c r="AJ53" s="246">
        <v>300</v>
      </c>
      <c r="AK53" s="245">
        <v>0</v>
      </c>
      <c r="AL53" s="232">
        <v>20</v>
      </c>
      <c r="AM53" s="232">
        <v>300</v>
      </c>
      <c r="AN53" s="245">
        <v>0</v>
      </c>
      <c r="AO53" s="245"/>
      <c r="AP53" s="245">
        <f t="shared" si="4"/>
        <v>20</v>
      </c>
      <c r="AQ53" s="324">
        <v>0</v>
      </c>
      <c r="AR53" s="246">
        <v>0</v>
      </c>
      <c r="AS53" s="245">
        <v>0</v>
      </c>
      <c r="AT53" s="325">
        <v>0</v>
      </c>
      <c r="AU53" s="325">
        <v>0</v>
      </c>
      <c r="AV53" s="246">
        <v>0</v>
      </c>
      <c r="AW53" s="246">
        <v>0</v>
      </c>
      <c r="AX53" s="245">
        <v>0</v>
      </c>
      <c r="AY53" s="232">
        <v>0</v>
      </c>
      <c r="AZ53" s="232">
        <v>0</v>
      </c>
      <c r="BA53" s="245">
        <v>0</v>
      </c>
      <c r="BB53" s="245"/>
      <c r="BC53" s="245">
        <f t="shared" si="5"/>
        <v>0</v>
      </c>
      <c r="BD53" s="246">
        <v>0</v>
      </c>
      <c r="BE53" s="246">
        <v>0</v>
      </c>
      <c r="BF53" s="232">
        <v>0</v>
      </c>
      <c r="BO53" s="248">
        <f t="shared" si="6"/>
        <v>0</v>
      </c>
      <c r="BP53" s="248">
        <f t="shared" si="7"/>
        <v>0</v>
      </c>
      <c r="BQ53" s="248"/>
      <c r="BR53" s="248">
        <f>_xlfn.XLOOKUP(A53,'Summer data team '!B:B,'Summer data team '!BV:BV,0)</f>
        <v>0</v>
      </c>
      <c r="BS53" s="248">
        <f>_xlfn.XLOOKUP(A53,'Summer data team '!B:B,'Summer data team '!BW:BW,0)</f>
        <v>0</v>
      </c>
      <c r="BT53" s="248">
        <f t="shared" si="8"/>
        <v>0</v>
      </c>
      <c r="BU53" s="248">
        <f t="shared" si="9"/>
        <v>0</v>
      </c>
    </row>
    <row r="54" spans="1:73" hidden="1" x14ac:dyDescent="0.2">
      <c r="A54" s="231">
        <v>3302064</v>
      </c>
      <c r="B54" s="231" t="s">
        <v>230</v>
      </c>
      <c r="C54" s="232">
        <v>0</v>
      </c>
      <c r="D54" s="232">
        <v>0</v>
      </c>
      <c r="E54" s="232">
        <v>0</v>
      </c>
      <c r="F54" s="232">
        <v>5</v>
      </c>
      <c r="G54" s="232">
        <v>19</v>
      </c>
      <c r="H54" s="244">
        <v>0</v>
      </c>
      <c r="I54" s="244">
        <v>24</v>
      </c>
      <c r="J54" s="232">
        <v>0</v>
      </c>
      <c r="K54" s="232">
        <v>0</v>
      </c>
      <c r="L54" s="244">
        <v>0</v>
      </c>
      <c r="M54" s="232">
        <v>0</v>
      </c>
      <c r="N54" s="232">
        <v>0</v>
      </c>
      <c r="O54" s="232">
        <v>75</v>
      </c>
      <c r="P54" s="232">
        <v>285</v>
      </c>
      <c r="Q54" s="244">
        <v>360</v>
      </c>
      <c r="R54" s="232">
        <v>0</v>
      </c>
      <c r="S54" s="232">
        <v>0</v>
      </c>
      <c r="T54" s="232">
        <v>0</v>
      </c>
      <c r="U54" s="232">
        <v>0</v>
      </c>
      <c r="V54" s="244">
        <v>0</v>
      </c>
      <c r="W54" s="232">
        <v>1</v>
      </c>
      <c r="X54" s="232">
        <v>15</v>
      </c>
      <c r="Y54" s="245">
        <v>0</v>
      </c>
      <c r="Z54" s="232">
        <v>17</v>
      </c>
      <c r="AA54" s="232">
        <v>255</v>
      </c>
      <c r="AB54" s="245">
        <v>0</v>
      </c>
      <c r="AC54" s="232">
        <v>1</v>
      </c>
      <c r="AD54" s="232">
        <v>15</v>
      </c>
      <c r="AE54" s="245">
        <v>0</v>
      </c>
      <c r="AF54" s="246">
        <v>0</v>
      </c>
      <c r="AG54" s="246">
        <v>0</v>
      </c>
      <c r="AH54" s="245">
        <v>0</v>
      </c>
      <c r="AI54" s="246">
        <v>11</v>
      </c>
      <c r="AJ54" s="246">
        <v>165</v>
      </c>
      <c r="AK54" s="245">
        <v>0</v>
      </c>
      <c r="AL54" s="232">
        <v>11</v>
      </c>
      <c r="AM54" s="232">
        <v>165</v>
      </c>
      <c r="AN54" s="245">
        <v>0</v>
      </c>
      <c r="AO54" s="245"/>
      <c r="AP54" s="245">
        <f t="shared" si="4"/>
        <v>11</v>
      </c>
      <c r="AQ54" s="324">
        <v>0</v>
      </c>
      <c r="AR54" s="246">
        <v>0</v>
      </c>
      <c r="AS54" s="245">
        <v>0</v>
      </c>
      <c r="AT54" s="325">
        <v>11</v>
      </c>
      <c r="AU54" s="325">
        <v>0</v>
      </c>
      <c r="AV54" s="246">
        <v>11</v>
      </c>
      <c r="AW54" s="246">
        <v>165</v>
      </c>
      <c r="AX54" s="245">
        <v>0</v>
      </c>
      <c r="AY54" s="232">
        <v>11</v>
      </c>
      <c r="AZ54" s="232">
        <v>165</v>
      </c>
      <c r="BA54" s="245">
        <v>0</v>
      </c>
      <c r="BB54" s="245"/>
      <c r="BC54" s="245">
        <f t="shared" si="5"/>
        <v>11</v>
      </c>
      <c r="BD54" s="246">
        <v>0</v>
      </c>
      <c r="BE54" s="246">
        <v>0</v>
      </c>
      <c r="BF54" s="232">
        <v>0</v>
      </c>
      <c r="BO54" s="248">
        <f t="shared" si="6"/>
        <v>11</v>
      </c>
      <c r="BP54" s="248">
        <f t="shared" si="7"/>
        <v>0</v>
      </c>
      <c r="BQ54" s="248"/>
      <c r="BR54" s="248">
        <f>_xlfn.XLOOKUP(A54,'Summer data team '!B:B,'Summer data team '!BV:BV,0)</f>
        <v>11</v>
      </c>
      <c r="BS54" s="248">
        <f>_xlfn.XLOOKUP(A54,'Summer data team '!B:B,'Summer data team '!BW:BW,0)</f>
        <v>0</v>
      </c>
      <c r="BT54" s="248">
        <f t="shared" si="8"/>
        <v>0</v>
      </c>
      <c r="BU54" s="248">
        <f t="shared" si="9"/>
        <v>0</v>
      </c>
    </row>
    <row r="55" spans="1:73" hidden="1" x14ac:dyDescent="0.2">
      <c r="A55" s="231">
        <v>3302065</v>
      </c>
      <c r="B55" s="231" t="s">
        <v>231</v>
      </c>
      <c r="C55" s="232">
        <v>0</v>
      </c>
      <c r="D55" s="232">
        <v>0</v>
      </c>
      <c r="E55" s="232">
        <v>0</v>
      </c>
      <c r="F55" s="232">
        <v>14</v>
      </c>
      <c r="G55" s="232">
        <v>22</v>
      </c>
      <c r="H55" s="244">
        <v>0</v>
      </c>
      <c r="I55" s="244">
        <v>36</v>
      </c>
      <c r="J55" s="232">
        <v>0</v>
      </c>
      <c r="K55" s="232">
        <v>0</v>
      </c>
      <c r="L55" s="244">
        <v>0</v>
      </c>
      <c r="M55" s="232">
        <v>0</v>
      </c>
      <c r="N55" s="232">
        <v>0</v>
      </c>
      <c r="O55" s="232">
        <v>210</v>
      </c>
      <c r="P55" s="232">
        <v>330</v>
      </c>
      <c r="Q55" s="244">
        <v>540</v>
      </c>
      <c r="R55" s="232">
        <v>0</v>
      </c>
      <c r="S55" s="232">
        <v>0</v>
      </c>
      <c r="T55" s="232">
        <v>0</v>
      </c>
      <c r="U55" s="232">
        <v>0</v>
      </c>
      <c r="V55" s="244">
        <v>0</v>
      </c>
      <c r="W55" s="232">
        <v>0</v>
      </c>
      <c r="X55" s="232">
        <v>0</v>
      </c>
      <c r="Y55" s="245">
        <v>0</v>
      </c>
      <c r="Z55" s="232">
        <v>1</v>
      </c>
      <c r="AA55" s="232">
        <v>15</v>
      </c>
      <c r="AB55" s="245">
        <v>0</v>
      </c>
      <c r="AC55" s="232">
        <v>3</v>
      </c>
      <c r="AD55" s="232">
        <v>45</v>
      </c>
      <c r="AE55" s="245">
        <v>0</v>
      </c>
      <c r="AF55" s="246">
        <v>0</v>
      </c>
      <c r="AG55" s="246">
        <v>0</v>
      </c>
      <c r="AH55" s="245">
        <v>0</v>
      </c>
      <c r="AI55" s="246">
        <v>7</v>
      </c>
      <c r="AJ55" s="246">
        <v>105</v>
      </c>
      <c r="AK55" s="245">
        <v>0</v>
      </c>
      <c r="AL55" s="232">
        <v>7</v>
      </c>
      <c r="AM55" s="232">
        <v>105</v>
      </c>
      <c r="AN55" s="245">
        <v>0</v>
      </c>
      <c r="AO55" s="245"/>
      <c r="AP55" s="245">
        <f t="shared" si="4"/>
        <v>7</v>
      </c>
      <c r="AQ55" s="324">
        <v>0</v>
      </c>
      <c r="AR55" s="246">
        <v>0</v>
      </c>
      <c r="AS55" s="245">
        <v>0</v>
      </c>
      <c r="AT55" s="325">
        <v>7</v>
      </c>
      <c r="AU55" s="325">
        <v>0</v>
      </c>
      <c r="AV55" s="246">
        <v>7</v>
      </c>
      <c r="AW55" s="246">
        <v>105</v>
      </c>
      <c r="AX55" s="245">
        <v>0</v>
      </c>
      <c r="AY55" s="232">
        <v>7</v>
      </c>
      <c r="AZ55" s="232">
        <v>105</v>
      </c>
      <c r="BA55" s="245">
        <v>0</v>
      </c>
      <c r="BB55" s="245"/>
      <c r="BC55" s="245">
        <f t="shared" si="5"/>
        <v>7</v>
      </c>
      <c r="BD55" s="246">
        <v>0</v>
      </c>
      <c r="BE55" s="246">
        <v>0</v>
      </c>
      <c r="BF55" s="232">
        <v>0</v>
      </c>
      <c r="BO55" s="248">
        <f t="shared" si="6"/>
        <v>7</v>
      </c>
      <c r="BP55" s="248">
        <f t="shared" si="7"/>
        <v>0</v>
      </c>
      <c r="BQ55" s="248"/>
      <c r="BR55" s="248">
        <f>_xlfn.XLOOKUP(A55,'Summer data team '!B:B,'Summer data team '!BV:BV,0)</f>
        <v>7</v>
      </c>
      <c r="BS55" s="248">
        <f>_xlfn.XLOOKUP(A55,'Summer data team '!B:B,'Summer data team '!BW:BW,0)</f>
        <v>0</v>
      </c>
      <c r="BT55" s="248">
        <f t="shared" si="8"/>
        <v>0</v>
      </c>
      <c r="BU55" s="248">
        <f t="shared" si="9"/>
        <v>0</v>
      </c>
    </row>
    <row r="56" spans="1:73" hidden="1" x14ac:dyDescent="0.2">
      <c r="A56" s="231">
        <v>3302068</v>
      </c>
      <c r="B56" s="231" t="s">
        <v>232</v>
      </c>
      <c r="C56" s="232">
        <v>0</v>
      </c>
      <c r="D56" s="232">
        <v>0</v>
      </c>
      <c r="E56" s="232">
        <v>0</v>
      </c>
      <c r="F56" s="232">
        <v>9</v>
      </c>
      <c r="G56" s="232">
        <v>19</v>
      </c>
      <c r="H56" s="244">
        <v>0</v>
      </c>
      <c r="I56" s="244">
        <v>28</v>
      </c>
      <c r="J56" s="232">
        <v>2</v>
      </c>
      <c r="K56" s="232">
        <v>5</v>
      </c>
      <c r="L56" s="244">
        <v>7</v>
      </c>
      <c r="M56" s="232">
        <v>0</v>
      </c>
      <c r="N56" s="232">
        <v>0</v>
      </c>
      <c r="O56" s="232">
        <v>135</v>
      </c>
      <c r="P56" s="232">
        <v>285</v>
      </c>
      <c r="Q56" s="244">
        <v>420</v>
      </c>
      <c r="R56" s="232">
        <v>0</v>
      </c>
      <c r="S56" s="232">
        <v>0</v>
      </c>
      <c r="T56" s="232">
        <v>30</v>
      </c>
      <c r="U56" s="232">
        <v>75</v>
      </c>
      <c r="V56" s="244">
        <v>105</v>
      </c>
      <c r="W56" s="232">
        <v>7</v>
      </c>
      <c r="X56" s="232">
        <v>105</v>
      </c>
      <c r="Y56" s="245">
        <v>0</v>
      </c>
      <c r="Z56" s="232">
        <v>16</v>
      </c>
      <c r="AA56" s="232">
        <v>240</v>
      </c>
      <c r="AB56" s="245">
        <v>75</v>
      </c>
      <c r="AC56" s="232">
        <v>2</v>
      </c>
      <c r="AD56" s="232">
        <v>30</v>
      </c>
      <c r="AE56" s="245">
        <v>0</v>
      </c>
      <c r="AF56" s="246">
        <v>0</v>
      </c>
      <c r="AG56" s="246">
        <v>0</v>
      </c>
      <c r="AH56" s="245">
        <v>0</v>
      </c>
      <c r="AI56" s="246">
        <v>10</v>
      </c>
      <c r="AJ56" s="246">
        <v>150</v>
      </c>
      <c r="AK56" s="245">
        <v>15</v>
      </c>
      <c r="AL56" s="232">
        <v>10</v>
      </c>
      <c r="AM56" s="232">
        <v>150</v>
      </c>
      <c r="AN56" s="245">
        <v>15</v>
      </c>
      <c r="AO56" s="245"/>
      <c r="AP56" s="245">
        <f t="shared" si="4"/>
        <v>10</v>
      </c>
      <c r="AQ56" s="324">
        <v>0</v>
      </c>
      <c r="AR56" s="246">
        <v>0</v>
      </c>
      <c r="AS56" s="245">
        <v>0</v>
      </c>
      <c r="AT56" s="325">
        <v>9</v>
      </c>
      <c r="AU56" s="325">
        <v>1</v>
      </c>
      <c r="AV56" s="246">
        <v>10</v>
      </c>
      <c r="AW56" s="246">
        <v>150</v>
      </c>
      <c r="AX56" s="245">
        <v>15</v>
      </c>
      <c r="AY56" s="232">
        <v>10</v>
      </c>
      <c r="AZ56" s="232">
        <v>150</v>
      </c>
      <c r="BA56" s="245">
        <v>15</v>
      </c>
      <c r="BB56" s="245"/>
      <c r="BC56" s="245">
        <f t="shared" si="5"/>
        <v>10</v>
      </c>
      <c r="BD56" s="246">
        <v>0</v>
      </c>
      <c r="BE56" s="246">
        <v>1</v>
      </c>
      <c r="BF56" s="232">
        <v>1</v>
      </c>
      <c r="BO56" s="248">
        <f t="shared" si="6"/>
        <v>9</v>
      </c>
      <c r="BP56" s="248">
        <f t="shared" si="7"/>
        <v>1</v>
      </c>
      <c r="BQ56" s="248"/>
      <c r="BR56" s="248">
        <f>_xlfn.XLOOKUP(A56,'Summer data team '!B:B,'Summer data team '!BV:BV,0)</f>
        <v>9</v>
      </c>
      <c r="BS56" s="248">
        <f>_xlfn.XLOOKUP(A56,'Summer data team '!B:B,'Summer data team '!BW:BW,0)</f>
        <v>1</v>
      </c>
      <c r="BT56" s="248">
        <f t="shared" si="8"/>
        <v>0</v>
      </c>
      <c r="BU56" s="248">
        <f t="shared" si="9"/>
        <v>0</v>
      </c>
    </row>
    <row r="57" spans="1:73" hidden="1" x14ac:dyDescent="0.2">
      <c r="A57" s="231">
        <v>3302070</v>
      </c>
      <c r="B57" s="231" t="s">
        <v>233</v>
      </c>
      <c r="C57" s="232">
        <v>0</v>
      </c>
      <c r="D57" s="232">
        <v>0</v>
      </c>
      <c r="E57" s="232">
        <v>0</v>
      </c>
      <c r="F57" s="232">
        <v>15</v>
      </c>
      <c r="G57" s="232">
        <v>7</v>
      </c>
      <c r="H57" s="244">
        <v>0</v>
      </c>
      <c r="I57" s="244">
        <v>22</v>
      </c>
      <c r="J57" s="232">
        <v>0</v>
      </c>
      <c r="K57" s="232">
        <v>0</v>
      </c>
      <c r="L57" s="244">
        <v>0</v>
      </c>
      <c r="M57" s="232">
        <v>0</v>
      </c>
      <c r="N57" s="232">
        <v>0</v>
      </c>
      <c r="O57" s="232">
        <v>225</v>
      </c>
      <c r="P57" s="232">
        <v>105</v>
      </c>
      <c r="Q57" s="244">
        <v>330</v>
      </c>
      <c r="R57" s="232">
        <v>0</v>
      </c>
      <c r="S57" s="232">
        <v>0</v>
      </c>
      <c r="T57" s="232">
        <v>0</v>
      </c>
      <c r="U57" s="232">
        <v>0</v>
      </c>
      <c r="V57" s="244">
        <v>0</v>
      </c>
      <c r="W57" s="232">
        <v>8</v>
      </c>
      <c r="X57" s="232">
        <v>120</v>
      </c>
      <c r="Y57" s="245">
        <v>0</v>
      </c>
      <c r="Z57" s="232">
        <v>7</v>
      </c>
      <c r="AA57" s="232">
        <v>105</v>
      </c>
      <c r="AB57" s="245">
        <v>0</v>
      </c>
      <c r="AC57" s="232">
        <v>7</v>
      </c>
      <c r="AD57" s="232">
        <v>105</v>
      </c>
      <c r="AE57" s="245">
        <v>0</v>
      </c>
      <c r="AF57" s="246">
        <v>0</v>
      </c>
      <c r="AG57" s="246">
        <v>0</v>
      </c>
      <c r="AH57" s="245">
        <v>0</v>
      </c>
      <c r="AI57" s="246">
        <v>9</v>
      </c>
      <c r="AJ57" s="246">
        <v>135</v>
      </c>
      <c r="AK57" s="245">
        <v>0</v>
      </c>
      <c r="AL57" s="232">
        <v>9</v>
      </c>
      <c r="AM57" s="232">
        <v>135</v>
      </c>
      <c r="AN57" s="245">
        <v>0</v>
      </c>
      <c r="AO57" s="245"/>
      <c r="AP57" s="245">
        <f t="shared" si="4"/>
        <v>9</v>
      </c>
      <c r="AQ57" s="324">
        <v>0</v>
      </c>
      <c r="AR57" s="246">
        <v>0</v>
      </c>
      <c r="AS57" s="245">
        <v>0</v>
      </c>
      <c r="AT57" s="325">
        <v>9</v>
      </c>
      <c r="AU57" s="325">
        <v>0</v>
      </c>
      <c r="AV57" s="246">
        <v>9</v>
      </c>
      <c r="AW57" s="246">
        <v>135</v>
      </c>
      <c r="AX57" s="245">
        <v>0</v>
      </c>
      <c r="AY57" s="232">
        <v>9</v>
      </c>
      <c r="AZ57" s="232">
        <v>135</v>
      </c>
      <c r="BA57" s="245">
        <v>0</v>
      </c>
      <c r="BB57" s="245"/>
      <c r="BC57" s="245">
        <f t="shared" si="5"/>
        <v>9</v>
      </c>
      <c r="BD57" s="246">
        <v>0</v>
      </c>
      <c r="BE57" s="246">
        <v>0</v>
      </c>
      <c r="BF57" s="232">
        <v>0</v>
      </c>
      <c r="BO57" s="248">
        <f t="shared" si="6"/>
        <v>9</v>
      </c>
      <c r="BP57" s="248">
        <f t="shared" si="7"/>
        <v>0</v>
      </c>
      <c r="BQ57" s="248"/>
      <c r="BR57" s="248">
        <f>_xlfn.XLOOKUP(A57,'Summer data team '!B:B,'Summer data team '!BV:BV,0)</f>
        <v>9</v>
      </c>
      <c r="BS57" s="248">
        <f>_xlfn.XLOOKUP(A57,'Summer data team '!B:B,'Summer data team '!BW:BW,0)</f>
        <v>0</v>
      </c>
      <c r="BT57" s="248">
        <f t="shared" si="8"/>
        <v>0</v>
      </c>
      <c r="BU57" s="248">
        <f t="shared" si="9"/>
        <v>0</v>
      </c>
    </row>
    <row r="58" spans="1:73" hidden="1" x14ac:dyDescent="0.2">
      <c r="A58" s="231">
        <v>3302072</v>
      </c>
      <c r="B58" s="231" t="s">
        <v>234</v>
      </c>
      <c r="C58" s="232">
        <v>0</v>
      </c>
      <c r="D58" s="232">
        <v>0</v>
      </c>
      <c r="E58" s="232">
        <v>0</v>
      </c>
      <c r="F58" s="232">
        <v>22</v>
      </c>
      <c r="G58" s="232">
        <v>31</v>
      </c>
      <c r="H58" s="244">
        <v>0</v>
      </c>
      <c r="I58" s="244">
        <v>53</v>
      </c>
      <c r="J58" s="232">
        <v>5</v>
      </c>
      <c r="K58" s="232">
        <v>7</v>
      </c>
      <c r="L58" s="244">
        <v>12</v>
      </c>
      <c r="M58" s="232">
        <v>0</v>
      </c>
      <c r="N58" s="232">
        <v>0</v>
      </c>
      <c r="O58" s="232">
        <v>330</v>
      </c>
      <c r="P58" s="232">
        <v>465</v>
      </c>
      <c r="Q58" s="244">
        <v>795</v>
      </c>
      <c r="R58" s="232">
        <v>0</v>
      </c>
      <c r="S58" s="232">
        <v>0</v>
      </c>
      <c r="T58" s="232">
        <v>75</v>
      </c>
      <c r="U58" s="232">
        <v>105</v>
      </c>
      <c r="V58" s="244">
        <v>180</v>
      </c>
      <c r="W58" s="232">
        <v>12</v>
      </c>
      <c r="X58" s="232">
        <v>180</v>
      </c>
      <c r="Y58" s="245">
        <v>15</v>
      </c>
      <c r="Z58" s="232">
        <v>11</v>
      </c>
      <c r="AA58" s="232">
        <v>165</v>
      </c>
      <c r="AB58" s="245">
        <v>45</v>
      </c>
      <c r="AC58" s="232">
        <v>14</v>
      </c>
      <c r="AD58" s="232">
        <v>210</v>
      </c>
      <c r="AE58" s="245">
        <v>45</v>
      </c>
      <c r="AF58" s="246">
        <v>0</v>
      </c>
      <c r="AG58" s="246">
        <v>0</v>
      </c>
      <c r="AH58" s="245">
        <v>0</v>
      </c>
      <c r="AI58" s="246">
        <v>21</v>
      </c>
      <c r="AJ58" s="246">
        <v>315</v>
      </c>
      <c r="AK58" s="245">
        <v>45</v>
      </c>
      <c r="AL58" s="232">
        <v>21</v>
      </c>
      <c r="AM58" s="232">
        <v>315</v>
      </c>
      <c r="AN58" s="245">
        <v>45</v>
      </c>
      <c r="AO58" s="245"/>
      <c r="AP58" s="245">
        <f t="shared" si="4"/>
        <v>21</v>
      </c>
      <c r="AQ58" s="324">
        <v>0</v>
      </c>
      <c r="AR58" s="246">
        <v>0</v>
      </c>
      <c r="AS58" s="245">
        <v>0</v>
      </c>
      <c r="AT58" s="325">
        <v>17</v>
      </c>
      <c r="AU58" s="325">
        <v>3</v>
      </c>
      <c r="AV58" s="246">
        <v>20</v>
      </c>
      <c r="AW58" s="246">
        <v>300</v>
      </c>
      <c r="AX58" s="245">
        <v>45</v>
      </c>
      <c r="AY58" s="232">
        <v>20</v>
      </c>
      <c r="AZ58" s="232">
        <v>300</v>
      </c>
      <c r="BA58" s="245">
        <v>45</v>
      </c>
      <c r="BB58" s="245"/>
      <c r="BC58" s="245">
        <f t="shared" si="5"/>
        <v>20</v>
      </c>
      <c r="BD58" s="246">
        <v>0</v>
      </c>
      <c r="BE58" s="246">
        <v>0</v>
      </c>
      <c r="BF58" s="232">
        <v>0</v>
      </c>
      <c r="BO58" s="248">
        <f t="shared" si="6"/>
        <v>17</v>
      </c>
      <c r="BP58" s="248">
        <f t="shared" si="7"/>
        <v>3</v>
      </c>
      <c r="BQ58" s="248"/>
      <c r="BR58" s="248">
        <f>_xlfn.XLOOKUP(A58,'Summer data team '!B:B,'Summer data team '!BV:BV,0)</f>
        <v>17</v>
      </c>
      <c r="BS58" s="248">
        <f>_xlfn.XLOOKUP(A58,'Summer data team '!B:B,'Summer data team '!BW:BW,0)</f>
        <v>3</v>
      </c>
      <c r="BT58" s="248">
        <f t="shared" si="8"/>
        <v>0</v>
      </c>
      <c r="BU58" s="248">
        <f t="shared" si="9"/>
        <v>0</v>
      </c>
    </row>
    <row r="59" spans="1:73" hidden="1" x14ac:dyDescent="0.2">
      <c r="A59" s="231">
        <v>3302073</v>
      </c>
      <c r="B59" s="231" t="s">
        <v>235</v>
      </c>
      <c r="C59" s="232">
        <v>0</v>
      </c>
      <c r="D59" s="232">
        <v>0</v>
      </c>
      <c r="E59" s="232">
        <v>0</v>
      </c>
      <c r="F59" s="232">
        <v>21</v>
      </c>
      <c r="G59" s="232">
        <v>26</v>
      </c>
      <c r="H59" s="244">
        <v>0</v>
      </c>
      <c r="I59" s="244">
        <v>47</v>
      </c>
      <c r="J59" s="232">
        <v>5</v>
      </c>
      <c r="K59" s="232">
        <v>7</v>
      </c>
      <c r="L59" s="244">
        <v>12</v>
      </c>
      <c r="M59" s="232">
        <v>0</v>
      </c>
      <c r="N59" s="232">
        <v>0</v>
      </c>
      <c r="O59" s="232">
        <v>315</v>
      </c>
      <c r="P59" s="232">
        <v>390</v>
      </c>
      <c r="Q59" s="244">
        <v>705</v>
      </c>
      <c r="R59" s="232">
        <v>0</v>
      </c>
      <c r="S59" s="232">
        <v>0</v>
      </c>
      <c r="T59" s="232">
        <v>75</v>
      </c>
      <c r="U59" s="232">
        <v>105</v>
      </c>
      <c r="V59" s="244">
        <v>180</v>
      </c>
      <c r="W59" s="232">
        <v>27</v>
      </c>
      <c r="X59" s="232">
        <v>405</v>
      </c>
      <c r="Y59" s="245">
        <v>90</v>
      </c>
      <c r="Z59" s="232">
        <v>11</v>
      </c>
      <c r="AA59" s="232">
        <v>165</v>
      </c>
      <c r="AB59" s="245">
        <v>45</v>
      </c>
      <c r="AC59" s="232">
        <v>1</v>
      </c>
      <c r="AD59" s="232">
        <v>15</v>
      </c>
      <c r="AE59" s="245">
        <v>0</v>
      </c>
      <c r="AF59" s="246">
        <v>0</v>
      </c>
      <c r="AG59" s="246">
        <v>0</v>
      </c>
      <c r="AH59" s="245">
        <v>0</v>
      </c>
      <c r="AI59" s="246">
        <v>25</v>
      </c>
      <c r="AJ59" s="246">
        <v>375</v>
      </c>
      <c r="AK59" s="245">
        <v>75</v>
      </c>
      <c r="AL59" s="232">
        <v>25</v>
      </c>
      <c r="AM59" s="232">
        <v>375</v>
      </c>
      <c r="AN59" s="245">
        <v>75</v>
      </c>
      <c r="AO59" s="245"/>
      <c r="AP59" s="245">
        <f t="shared" si="4"/>
        <v>25</v>
      </c>
      <c r="AQ59" s="324">
        <v>0</v>
      </c>
      <c r="AR59" s="246">
        <v>0</v>
      </c>
      <c r="AS59" s="245">
        <v>0</v>
      </c>
      <c r="AT59" s="325">
        <v>20</v>
      </c>
      <c r="AU59" s="325">
        <v>4</v>
      </c>
      <c r="AV59" s="246">
        <v>24</v>
      </c>
      <c r="AW59" s="246">
        <v>360</v>
      </c>
      <c r="AX59" s="245">
        <v>60</v>
      </c>
      <c r="AY59" s="232">
        <v>24</v>
      </c>
      <c r="AZ59" s="232">
        <v>360</v>
      </c>
      <c r="BA59" s="245">
        <v>60</v>
      </c>
      <c r="BB59" s="245"/>
      <c r="BC59" s="245">
        <f t="shared" si="5"/>
        <v>24</v>
      </c>
      <c r="BD59" s="246">
        <v>0</v>
      </c>
      <c r="BE59" s="246">
        <v>0</v>
      </c>
      <c r="BF59" s="232">
        <v>0</v>
      </c>
      <c r="BO59" s="248">
        <f t="shared" si="6"/>
        <v>20</v>
      </c>
      <c r="BP59" s="248">
        <f t="shared" si="7"/>
        <v>4</v>
      </c>
      <c r="BQ59" s="248"/>
      <c r="BR59" s="248">
        <f>_xlfn.XLOOKUP(A59,'Summer data team '!B:B,'Summer data team '!BV:BV,0)</f>
        <v>20</v>
      </c>
      <c r="BS59" s="248">
        <f>_xlfn.XLOOKUP(A59,'Summer data team '!B:B,'Summer data team '!BW:BW,0)</f>
        <v>4</v>
      </c>
      <c r="BT59" s="248">
        <f t="shared" si="8"/>
        <v>0</v>
      </c>
      <c r="BU59" s="248">
        <f t="shared" si="9"/>
        <v>0</v>
      </c>
    </row>
    <row r="60" spans="1:73" hidden="1" x14ac:dyDescent="0.2">
      <c r="A60" s="231">
        <v>3302075</v>
      </c>
      <c r="B60" s="231" t="s">
        <v>236</v>
      </c>
      <c r="C60" s="232">
        <v>0</v>
      </c>
      <c r="D60" s="232">
        <v>0</v>
      </c>
      <c r="E60" s="232">
        <v>0</v>
      </c>
      <c r="F60" s="232">
        <v>7</v>
      </c>
      <c r="G60" s="232">
        <v>8</v>
      </c>
      <c r="H60" s="244">
        <v>0</v>
      </c>
      <c r="I60" s="244">
        <v>15</v>
      </c>
      <c r="J60" s="232">
        <v>0</v>
      </c>
      <c r="K60" s="232">
        <v>0</v>
      </c>
      <c r="L60" s="244">
        <v>0</v>
      </c>
      <c r="M60" s="232">
        <v>0</v>
      </c>
      <c r="N60" s="232">
        <v>0</v>
      </c>
      <c r="O60" s="232">
        <v>105</v>
      </c>
      <c r="P60" s="232">
        <v>120</v>
      </c>
      <c r="Q60" s="244">
        <v>225</v>
      </c>
      <c r="R60" s="232">
        <v>0</v>
      </c>
      <c r="S60" s="232">
        <v>0</v>
      </c>
      <c r="T60" s="232">
        <v>0</v>
      </c>
      <c r="U60" s="232">
        <v>0</v>
      </c>
      <c r="V60" s="244">
        <v>0</v>
      </c>
      <c r="W60" s="232">
        <v>0</v>
      </c>
      <c r="X60" s="232">
        <v>0</v>
      </c>
      <c r="Y60" s="245">
        <v>0</v>
      </c>
      <c r="Z60" s="232">
        <v>10</v>
      </c>
      <c r="AA60" s="232">
        <v>150</v>
      </c>
      <c r="AB60" s="245">
        <v>0</v>
      </c>
      <c r="AC60" s="232">
        <v>5</v>
      </c>
      <c r="AD60" s="232">
        <v>75</v>
      </c>
      <c r="AE60" s="245">
        <v>0</v>
      </c>
      <c r="AF60" s="246">
        <v>0</v>
      </c>
      <c r="AG60" s="246">
        <v>0</v>
      </c>
      <c r="AH60" s="245">
        <v>0</v>
      </c>
      <c r="AI60" s="246">
        <v>0</v>
      </c>
      <c r="AJ60" s="246">
        <v>0</v>
      </c>
      <c r="AK60" s="245">
        <v>0</v>
      </c>
      <c r="AL60" s="232">
        <v>0</v>
      </c>
      <c r="AM60" s="232">
        <v>0</v>
      </c>
      <c r="AN60" s="245">
        <v>0</v>
      </c>
      <c r="AO60" s="245"/>
      <c r="AP60" s="245">
        <f t="shared" si="4"/>
        <v>0</v>
      </c>
      <c r="AQ60" s="324">
        <v>0</v>
      </c>
      <c r="AR60" s="246">
        <v>0</v>
      </c>
      <c r="AS60" s="245">
        <v>0</v>
      </c>
      <c r="AT60" s="325">
        <v>0</v>
      </c>
      <c r="AU60" s="325">
        <v>0</v>
      </c>
      <c r="AV60" s="246">
        <v>0</v>
      </c>
      <c r="AW60" s="246">
        <v>0</v>
      </c>
      <c r="AX60" s="245">
        <v>0</v>
      </c>
      <c r="AY60" s="232">
        <v>0</v>
      </c>
      <c r="AZ60" s="232">
        <v>0</v>
      </c>
      <c r="BA60" s="245">
        <v>0</v>
      </c>
      <c r="BB60" s="245"/>
      <c r="BC60" s="245">
        <f t="shared" si="5"/>
        <v>0</v>
      </c>
      <c r="BD60" s="246">
        <v>0</v>
      </c>
      <c r="BE60" s="246">
        <v>0</v>
      </c>
      <c r="BF60" s="232">
        <v>0</v>
      </c>
      <c r="BO60" s="248">
        <f t="shared" si="6"/>
        <v>0</v>
      </c>
      <c r="BP60" s="248">
        <f t="shared" si="7"/>
        <v>0</v>
      </c>
      <c r="BQ60" s="248"/>
      <c r="BR60" s="248">
        <f>_xlfn.XLOOKUP(A60,'Summer data team '!B:B,'Summer data team '!BV:BV,0)</f>
        <v>0</v>
      </c>
      <c r="BS60" s="248">
        <f>_xlfn.XLOOKUP(A60,'Summer data team '!B:B,'Summer data team '!BW:BW,0)</f>
        <v>0</v>
      </c>
      <c r="BT60" s="248">
        <f t="shared" si="8"/>
        <v>0</v>
      </c>
      <c r="BU60" s="248">
        <f t="shared" si="9"/>
        <v>0</v>
      </c>
    </row>
    <row r="61" spans="1:73" hidden="1" x14ac:dyDescent="0.2">
      <c r="A61" s="231">
        <v>3302078</v>
      </c>
      <c r="B61" s="231" t="s">
        <v>237</v>
      </c>
      <c r="C61" s="232">
        <v>0</v>
      </c>
      <c r="D61" s="232">
        <v>0</v>
      </c>
      <c r="E61" s="232">
        <v>0</v>
      </c>
      <c r="F61" s="232">
        <v>13</v>
      </c>
      <c r="G61" s="232">
        <v>19</v>
      </c>
      <c r="H61" s="244">
        <v>0</v>
      </c>
      <c r="I61" s="244">
        <v>32</v>
      </c>
      <c r="J61" s="232">
        <v>4</v>
      </c>
      <c r="K61" s="232">
        <v>9</v>
      </c>
      <c r="L61" s="244">
        <v>13</v>
      </c>
      <c r="M61" s="232">
        <v>0</v>
      </c>
      <c r="N61" s="232">
        <v>0</v>
      </c>
      <c r="O61" s="232">
        <v>195</v>
      </c>
      <c r="P61" s="232">
        <v>283</v>
      </c>
      <c r="Q61" s="244">
        <v>478</v>
      </c>
      <c r="R61" s="232">
        <v>0</v>
      </c>
      <c r="S61" s="232">
        <v>0</v>
      </c>
      <c r="T61" s="232">
        <v>42</v>
      </c>
      <c r="U61" s="232">
        <v>102.5</v>
      </c>
      <c r="V61" s="244">
        <v>144.5</v>
      </c>
      <c r="W61" s="232">
        <v>2</v>
      </c>
      <c r="X61" s="232">
        <v>28</v>
      </c>
      <c r="Y61" s="245">
        <v>15</v>
      </c>
      <c r="Z61" s="232">
        <v>0</v>
      </c>
      <c r="AA61" s="232">
        <v>0</v>
      </c>
      <c r="AB61" s="245">
        <v>0</v>
      </c>
      <c r="AC61" s="232">
        <v>13</v>
      </c>
      <c r="AD61" s="232">
        <v>195</v>
      </c>
      <c r="AE61" s="245">
        <v>37.5</v>
      </c>
      <c r="AF61" s="246">
        <v>0</v>
      </c>
      <c r="AG61" s="246">
        <v>0</v>
      </c>
      <c r="AH61" s="245">
        <v>0</v>
      </c>
      <c r="AI61" s="246">
        <v>4</v>
      </c>
      <c r="AJ61" s="246">
        <v>60</v>
      </c>
      <c r="AK61" s="245">
        <v>15</v>
      </c>
      <c r="AL61" s="232">
        <v>4</v>
      </c>
      <c r="AM61" s="232">
        <v>60</v>
      </c>
      <c r="AN61" s="245">
        <v>15</v>
      </c>
      <c r="AO61" s="245"/>
      <c r="AP61" s="245">
        <f t="shared" si="4"/>
        <v>4</v>
      </c>
      <c r="AQ61" s="324">
        <v>0</v>
      </c>
      <c r="AR61" s="246">
        <v>0</v>
      </c>
      <c r="AS61" s="245">
        <v>0</v>
      </c>
      <c r="AT61" s="325">
        <v>3</v>
      </c>
      <c r="AU61" s="325">
        <v>0</v>
      </c>
      <c r="AV61" s="246">
        <v>3</v>
      </c>
      <c r="AW61" s="246">
        <v>45</v>
      </c>
      <c r="AX61" s="245">
        <v>0</v>
      </c>
      <c r="AY61" s="232">
        <v>3</v>
      </c>
      <c r="AZ61" s="232">
        <v>45</v>
      </c>
      <c r="BA61" s="245">
        <v>0</v>
      </c>
      <c r="BB61" s="245"/>
      <c r="BC61" s="245">
        <f t="shared" si="5"/>
        <v>3</v>
      </c>
      <c r="BD61" s="246">
        <v>0</v>
      </c>
      <c r="BE61" s="246">
        <v>0</v>
      </c>
      <c r="BF61" s="232">
        <v>0</v>
      </c>
      <c r="BO61" s="248">
        <f t="shared" si="6"/>
        <v>3</v>
      </c>
      <c r="BP61" s="248">
        <f t="shared" si="7"/>
        <v>0</v>
      </c>
      <c r="BQ61" s="248"/>
      <c r="BR61" s="248">
        <f>_xlfn.XLOOKUP(A61,'Summer data team '!B:B,'Summer data team '!BV:BV,0)</f>
        <v>3</v>
      </c>
      <c r="BS61" s="248">
        <f>_xlfn.XLOOKUP(A61,'Summer data team '!B:B,'Summer data team '!BW:BW,0)</f>
        <v>0</v>
      </c>
      <c r="BT61" s="248">
        <f t="shared" si="8"/>
        <v>0</v>
      </c>
      <c r="BU61" s="248">
        <f t="shared" si="9"/>
        <v>0</v>
      </c>
    </row>
    <row r="62" spans="1:73" hidden="1" x14ac:dyDescent="0.2">
      <c r="A62" s="231">
        <v>3302082</v>
      </c>
      <c r="B62" s="231" t="s">
        <v>238</v>
      </c>
      <c r="C62" s="232">
        <v>0</v>
      </c>
      <c r="D62" s="232">
        <v>0</v>
      </c>
      <c r="E62" s="232">
        <v>0</v>
      </c>
      <c r="F62" s="232">
        <v>10</v>
      </c>
      <c r="G62" s="232">
        <v>11</v>
      </c>
      <c r="H62" s="244">
        <v>0</v>
      </c>
      <c r="I62" s="244">
        <v>21</v>
      </c>
      <c r="J62" s="232">
        <v>0</v>
      </c>
      <c r="K62" s="232">
        <v>0</v>
      </c>
      <c r="L62" s="244">
        <v>0</v>
      </c>
      <c r="M62" s="232">
        <v>0</v>
      </c>
      <c r="N62" s="232">
        <v>0</v>
      </c>
      <c r="O62" s="232">
        <v>150</v>
      </c>
      <c r="P62" s="232">
        <v>165</v>
      </c>
      <c r="Q62" s="244">
        <v>315</v>
      </c>
      <c r="R62" s="232">
        <v>0</v>
      </c>
      <c r="S62" s="232">
        <v>0</v>
      </c>
      <c r="T62" s="232">
        <v>0</v>
      </c>
      <c r="U62" s="232">
        <v>0</v>
      </c>
      <c r="V62" s="244">
        <v>0</v>
      </c>
      <c r="W62" s="232">
        <v>7</v>
      </c>
      <c r="X62" s="232">
        <v>105</v>
      </c>
      <c r="Y62" s="245">
        <v>0</v>
      </c>
      <c r="Z62" s="232">
        <v>8</v>
      </c>
      <c r="AA62" s="232">
        <v>120</v>
      </c>
      <c r="AB62" s="245">
        <v>0</v>
      </c>
      <c r="AC62" s="232">
        <v>5</v>
      </c>
      <c r="AD62" s="232">
        <v>75</v>
      </c>
      <c r="AE62" s="245">
        <v>0</v>
      </c>
      <c r="AF62" s="246">
        <v>0</v>
      </c>
      <c r="AG62" s="246">
        <v>0</v>
      </c>
      <c r="AH62" s="245">
        <v>0</v>
      </c>
      <c r="AI62" s="246">
        <v>8</v>
      </c>
      <c r="AJ62" s="246">
        <v>120</v>
      </c>
      <c r="AK62" s="245">
        <v>0</v>
      </c>
      <c r="AL62" s="232">
        <v>8</v>
      </c>
      <c r="AM62" s="232">
        <v>120</v>
      </c>
      <c r="AN62" s="245">
        <v>0</v>
      </c>
      <c r="AO62" s="245"/>
      <c r="AP62" s="245">
        <f t="shared" si="4"/>
        <v>8</v>
      </c>
      <c r="AQ62" s="324">
        <v>0</v>
      </c>
      <c r="AR62" s="246">
        <v>0</v>
      </c>
      <c r="AS62" s="245">
        <v>0</v>
      </c>
      <c r="AT62" s="325">
        <v>0</v>
      </c>
      <c r="AU62" s="325">
        <v>0</v>
      </c>
      <c r="AV62" s="246">
        <v>0</v>
      </c>
      <c r="AW62" s="246">
        <v>0</v>
      </c>
      <c r="AX62" s="245">
        <v>0</v>
      </c>
      <c r="AY62" s="232">
        <v>0</v>
      </c>
      <c r="AZ62" s="232">
        <v>0</v>
      </c>
      <c r="BA62" s="245">
        <v>0</v>
      </c>
      <c r="BB62" s="245"/>
      <c r="BC62" s="245">
        <f t="shared" si="5"/>
        <v>0</v>
      </c>
      <c r="BD62" s="246">
        <v>0</v>
      </c>
      <c r="BE62" s="246">
        <v>0</v>
      </c>
      <c r="BF62" s="232">
        <v>0</v>
      </c>
      <c r="BO62" s="248">
        <f t="shared" si="6"/>
        <v>0</v>
      </c>
      <c r="BP62" s="248">
        <f t="shared" si="7"/>
        <v>0</v>
      </c>
      <c r="BQ62" s="248"/>
      <c r="BR62" s="248">
        <f>_xlfn.XLOOKUP(A62,'Summer data team '!B:B,'Summer data team '!BV:BV,0)</f>
        <v>0</v>
      </c>
      <c r="BS62" s="248">
        <f>_xlfn.XLOOKUP(A62,'Summer data team '!B:B,'Summer data team '!BW:BW,0)</f>
        <v>0</v>
      </c>
      <c r="BT62" s="248">
        <f t="shared" si="8"/>
        <v>0</v>
      </c>
      <c r="BU62" s="248">
        <f t="shared" si="9"/>
        <v>0</v>
      </c>
    </row>
    <row r="63" spans="1:73" hidden="1" x14ac:dyDescent="0.2">
      <c r="A63" s="231">
        <v>3302086</v>
      </c>
      <c r="B63" s="231" t="s">
        <v>239</v>
      </c>
      <c r="C63" s="232">
        <v>0</v>
      </c>
      <c r="D63" s="232">
        <v>0</v>
      </c>
      <c r="E63" s="232">
        <v>0</v>
      </c>
      <c r="F63" s="232">
        <v>10</v>
      </c>
      <c r="G63" s="232">
        <v>16</v>
      </c>
      <c r="H63" s="244">
        <v>0</v>
      </c>
      <c r="I63" s="244">
        <v>26</v>
      </c>
      <c r="J63" s="232">
        <v>0</v>
      </c>
      <c r="K63" s="232">
        <v>0</v>
      </c>
      <c r="L63" s="244">
        <v>0</v>
      </c>
      <c r="M63" s="232">
        <v>0</v>
      </c>
      <c r="N63" s="232">
        <v>0</v>
      </c>
      <c r="O63" s="232">
        <v>150</v>
      </c>
      <c r="P63" s="232">
        <v>240</v>
      </c>
      <c r="Q63" s="244">
        <v>390</v>
      </c>
      <c r="R63" s="232">
        <v>0</v>
      </c>
      <c r="S63" s="232">
        <v>0</v>
      </c>
      <c r="T63" s="232">
        <v>0</v>
      </c>
      <c r="U63" s="232">
        <v>0</v>
      </c>
      <c r="V63" s="244">
        <v>0</v>
      </c>
      <c r="W63" s="232">
        <v>1</v>
      </c>
      <c r="X63" s="232">
        <v>15</v>
      </c>
      <c r="Y63" s="245">
        <v>0</v>
      </c>
      <c r="Z63" s="232">
        <v>7</v>
      </c>
      <c r="AA63" s="232">
        <v>105</v>
      </c>
      <c r="AB63" s="245">
        <v>0</v>
      </c>
      <c r="AC63" s="232">
        <v>17</v>
      </c>
      <c r="AD63" s="232">
        <v>255</v>
      </c>
      <c r="AE63" s="245">
        <v>0</v>
      </c>
      <c r="AF63" s="246">
        <v>0</v>
      </c>
      <c r="AG63" s="246">
        <v>0</v>
      </c>
      <c r="AH63" s="245">
        <v>0</v>
      </c>
      <c r="AI63" s="246">
        <v>11</v>
      </c>
      <c r="AJ63" s="246">
        <v>165</v>
      </c>
      <c r="AK63" s="245">
        <v>0</v>
      </c>
      <c r="AL63" s="232">
        <v>11</v>
      </c>
      <c r="AM63" s="232">
        <v>165</v>
      </c>
      <c r="AN63" s="245">
        <v>0</v>
      </c>
      <c r="AO63" s="245"/>
      <c r="AP63" s="245">
        <f t="shared" si="4"/>
        <v>11</v>
      </c>
      <c r="AQ63" s="324">
        <v>0</v>
      </c>
      <c r="AR63" s="246">
        <v>0</v>
      </c>
      <c r="AS63" s="245">
        <v>0</v>
      </c>
      <c r="AT63" s="325">
        <v>11</v>
      </c>
      <c r="AU63" s="325">
        <v>0</v>
      </c>
      <c r="AV63" s="246">
        <v>11</v>
      </c>
      <c r="AW63" s="246">
        <v>165</v>
      </c>
      <c r="AX63" s="245">
        <v>0</v>
      </c>
      <c r="AY63" s="232">
        <v>11</v>
      </c>
      <c r="AZ63" s="232">
        <v>165</v>
      </c>
      <c r="BA63" s="245">
        <v>0</v>
      </c>
      <c r="BB63" s="245"/>
      <c r="BC63" s="245">
        <f t="shared" si="5"/>
        <v>11</v>
      </c>
      <c r="BD63" s="246">
        <v>0</v>
      </c>
      <c r="BE63" s="246">
        <v>0</v>
      </c>
      <c r="BF63" s="232">
        <v>0</v>
      </c>
      <c r="BO63" s="248">
        <f t="shared" si="6"/>
        <v>11</v>
      </c>
      <c r="BP63" s="248">
        <f t="shared" si="7"/>
        <v>0</v>
      </c>
      <c r="BQ63" s="248"/>
      <c r="BR63" s="248">
        <f>_xlfn.XLOOKUP(A63,'Summer data team '!B:B,'Summer data team '!BV:BV,0)</f>
        <v>11</v>
      </c>
      <c r="BS63" s="248">
        <f>_xlfn.XLOOKUP(A63,'Summer data team '!B:B,'Summer data team '!BW:BW,0)</f>
        <v>0</v>
      </c>
      <c r="BT63" s="248">
        <f t="shared" si="8"/>
        <v>0</v>
      </c>
      <c r="BU63" s="248">
        <f t="shared" si="9"/>
        <v>0</v>
      </c>
    </row>
    <row r="64" spans="1:73" hidden="1" x14ac:dyDescent="0.2">
      <c r="A64" s="231">
        <v>3302093</v>
      </c>
      <c r="B64" s="231" t="s">
        <v>240</v>
      </c>
      <c r="C64" s="232">
        <v>0</v>
      </c>
      <c r="D64" s="232">
        <v>0</v>
      </c>
      <c r="E64" s="232">
        <v>0</v>
      </c>
      <c r="F64" s="232">
        <v>25</v>
      </c>
      <c r="G64" s="232">
        <v>26</v>
      </c>
      <c r="H64" s="244">
        <v>0</v>
      </c>
      <c r="I64" s="244">
        <v>51</v>
      </c>
      <c r="J64" s="232">
        <v>0</v>
      </c>
      <c r="K64" s="232">
        <v>0</v>
      </c>
      <c r="L64" s="244">
        <v>0</v>
      </c>
      <c r="M64" s="232">
        <v>0</v>
      </c>
      <c r="N64" s="232">
        <v>0</v>
      </c>
      <c r="O64" s="232">
        <v>375</v>
      </c>
      <c r="P64" s="232">
        <v>390</v>
      </c>
      <c r="Q64" s="244">
        <v>765</v>
      </c>
      <c r="R64" s="232">
        <v>0</v>
      </c>
      <c r="S64" s="232">
        <v>0</v>
      </c>
      <c r="T64" s="232">
        <v>0</v>
      </c>
      <c r="U64" s="232">
        <v>0</v>
      </c>
      <c r="V64" s="244">
        <v>0</v>
      </c>
      <c r="W64" s="232">
        <v>1</v>
      </c>
      <c r="X64" s="232">
        <v>15</v>
      </c>
      <c r="Y64" s="245">
        <v>0</v>
      </c>
      <c r="Z64" s="232">
        <v>1</v>
      </c>
      <c r="AA64" s="232">
        <v>15</v>
      </c>
      <c r="AB64" s="245">
        <v>0</v>
      </c>
      <c r="AC64" s="232">
        <v>3</v>
      </c>
      <c r="AD64" s="232">
        <v>45</v>
      </c>
      <c r="AE64" s="245">
        <v>0</v>
      </c>
      <c r="AF64" s="246">
        <v>0</v>
      </c>
      <c r="AG64" s="246">
        <v>0</v>
      </c>
      <c r="AH64" s="245">
        <v>0</v>
      </c>
      <c r="AI64" s="246">
        <v>15</v>
      </c>
      <c r="AJ64" s="246">
        <v>225</v>
      </c>
      <c r="AK64" s="245">
        <v>0</v>
      </c>
      <c r="AL64" s="232">
        <v>15</v>
      </c>
      <c r="AM64" s="232">
        <v>225</v>
      </c>
      <c r="AN64" s="245">
        <v>0</v>
      </c>
      <c r="AO64" s="245"/>
      <c r="AP64" s="245">
        <f t="shared" si="4"/>
        <v>15</v>
      </c>
      <c r="AQ64" s="324">
        <v>0</v>
      </c>
      <c r="AR64" s="246">
        <v>0</v>
      </c>
      <c r="AS64" s="245">
        <v>0</v>
      </c>
      <c r="AT64" s="325">
        <v>15</v>
      </c>
      <c r="AU64" s="325">
        <v>0</v>
      </c>
      <c r="AV64" s="246">
        <v>15</v>
      </c>
      <c r="AW64" s="246">
        <v>225</v>
      </c>
      <c r="AX64" s="245">
        <v>0</v>
      </c>
      <c r="AY64" s="232">
        <v>15</v>
      </c>
      <c r="AZ64" s="232">
        <v>225</v>
      </c>
      <c r="BA64" s="245">
        <v>0</v>
      </c>
      <c r="BB64" s="245"/>
      <c r="BC64" s="245">
        <f t="shared" si="5"/>
        <v>15</v>
      </c>
      <c r="BD64" s="246">
        <v>0</v>
      </c>
      <c r="BE64" s="246">
        <v>0</v>
      </c>
      <c r="BF64" s="232">
        <v>0</v>
      </c>
      <c r="BO64" s="248">
        <f t="shared" si="6"/>
        <v>15</v>
      </c>
      <c r="BP64" s="248">
        <f t="shared" si="7"/>
        <v>0</v>
      </c>
      <c r="BQ64" s="248"/>
      <c r="BR64" s="248">
        <f>_xlfn.XLOOKUP(A64,'Summer data team '!B:B,'Summer data team '!BV:BV,0)</f>
        <v>15</v>
      </c>
      <c r="BS64" s="248">
        <f>_xlfn.XLOOKUP(A64,'Summer data team '!B:B,'Summer data team '!BW:BW,0)</f>
        <v>0</v>
      </c>
      <c r="BT64" s="248">
        <f t="shared" si="8"/>
        <v>0</v>
      </c>
      <c r="BU64" s="248">
        <f t="shared" si="9"/>
        <v>0</v>
      </c>
    </row>
    <row r="65" spans="1:73" hidden="1" x14ac:dyDescent="0.2">
      <c r="A65" s="231">
        <v>3302096</v>
      </c>
      <c r="B65" s="231" t="s">
        <v>241</v>
      </c>
      <c r="C65" s="232">
        <v>0</v>
      </c>
      <c r="D65" s="232">
        <v>0</v>
      </c>
      <c r="E65" s="232">
        <v>0</v>
      </c>
      <c r="F65" s="232">
        <v>8</v>
      </c>
      <c r="G65" s="232">
        <v>18</v>
      </c>
      <c r="H65" s="244">
        <v>0</v>
      </c>
      <c r="I65" s="244">
        <v>26</v>
      </c>
      <c r="J65" s="232">
        <v>0</v>
      </c>
      <c r="K65" s="232">
        <v>0</v>
      </c>
      <c r="L65" s="244">
        <v>0</v>
      </c>
      <c r="M65" s="232">
        <v>0</v>
      </c>
      <c r="N65" s="232">
        <v>0</v>
      </c>
      <c r="O65" s="232">
        <v>120</v>
      </c>
      <c r="P65" s="232">
        <v>270</v>
      </c>
      <c r="Q65" s="244">
        <v>390</v>
      </c>
      <c r="R65" s="232">
        <v>0</v>
      </c>
      <c r="S65" s="232">
        <v>0</v>
      </c>
      <c r="T65" s="232">
        <v>0</v>
      </c>
      <c r="U65" s="232">
        <v>0</v>
      </c>
      <c r="V65" s="244">
        <v>0</v>
      </c>
      <c r="W65" s="232">
        <v>14</v>
      </c>
      <c r="X65" s="232">
        <v>210</v>
      </c>
      <c r="Y65" s="245">
        <v>0</v>
      </c>
      <c r="Z65" s="232">
        <v>9</v>
      </c>
      <c r="AA65" s="232">
        <v>135</v>
      </c>
      <c r="AB65" s="245">
        <v>0</v>
      </c>
      <c r="AC65" s="232">
        <v>0</v>
      </c>
      <c r="AD65" s="232">
        <v>0</v>
      </c>
      <c r="AE65" s="245">
        <v>0</v>
      </c>
      <c r="AF65" s="246">
        <v>0</v>
      </c>
      <c r="AG65" s="246">
        <v>0</v>
      </c>
      <c r="AH65" s="245">
        <v>0</v>
      </c>
      <c r="AI65" s="246">
        <v>15</v>
      </c>
      <c r="AJ65" s="246">
        <v>225</v>
      </c>
      <c r="AK65" s="245">
        <v>0</v>
      </c>
      <c r="AL65" s="232">
        <v>15</v>
      </c>
      <c r="AM65" s="232">
        <v>225</v>
      </c>
      <c r="AN65" s="245">
        <v>0</v>
      </c>
      <c r="AO65" s="245"/>
      <c r="AP65" s="245">
        <f t="shared" si="4"/>
        <v>15</v>
      </c>
      <c r="AQ65" s="324">
        <v>0</v>
      </c>
      <c r="AR65" s="246">
        <v>0</v>
      </c>
      <c r="AS65" s="245">
        <v>0</v>
      </c>
      <c r="AT65" s="325">
        <v>15</v>
      </c>
      <c r="AU65" s="325">
        <v>0</v>
      </c>
      <c r="AV65" s="246">
        <v>15</v>
      </c>
      <c r="AW65" s="246">
        <v>225</v>
      </c>
      <c r="AX65" s="245">
        <v>0</v>
      </c>
      <c r="AY65" s="232">
        <v>15</v>
      </c>
      <c r="AZ65" s="232">
        <v>225</v>
      </c>
      <c r="BA65" s="245">
        <v>0</v>
      </c>
      <c r="BB65" s="245"/>
      <c r="BC65" s="245">
        <f t="shared" si="5"/>
        <v>15</v>
      </c>
      <c r="BD65" s="246">
        <v>0</v>
      </c>
      <c r="BE65" s="246">
        <v>0</v>
      </c>
      <c r="BF65" s="232">
        <v>0</v>
      </c>
      <c r="BO65" s="248">
        <f t="shared" si="6"/>
        <v>15</v>
      </c>
      <c r="BP65" s="248">
        <f t="shared" si="7"/>
        <v>0</v>
      </c>
      <c r="BQ65" s="248"/>
      <c r="BR65" s="248">
        <f>_xlfn.XLOOKUP(A65,'Summer data team '!B:B,'Summer data team '!BV:BV,0)</f>
        <v>15</v>
      </c>
      <c r="BS65" s="248">
        <f>_xlfn.XLOOKUP(A65,'Summer data team '!B:B,'Summer data team '!BW:BW,0)</f>
        <v>0</v>
      </c>
      <c r="BT65" s="248">
        <f t="shared" si="8"/>
        <v>0</v>
      </c>
      <c r="BU65" s="248">
        <f t="shared" si="9"/>
        <v>0</v>
      </c>
    </row>
    <row r="66" spans="1:73" hidden="1" x14ac:dyDescent="0.2">
      <c r="A66" s="231">
        <v>3302097</v>
      </c>
      <c r="B66" s="231" t="s">
        <v>242</v>
      </c>
      <c r="C66" s="232">
        <v>0</v>
      </c>
      <c r="D66" s="232">
        <v>0</v>
      </c>
      <c r="E66" s="232">
        <v>0</v>
      </c>
      <c r="F66" s="232">
        <v>13</v>
      </c>
      <c r="G66" s="232">
        <v>8</v>
      </c>
      <c r="H66" s="244">
        <v>0</v>
      </c>
      <c r="I66" s="244">
        <v>21</v>
      </c>
      <c r="J66" s="232">
        <v>4</v>
      </c>
      <c r="K66" s="232">
        <v>2</v>
      </c>
      <c r="L66" s="244">
        <v>6</v>
      </c>
      <c r="M66" s="232">
        <v>0</v>
      </c>
      <c r="N66" s="232">
        <v>0</v>
      </c>
      <c r="O66" s="232">
        <v>195</v>
      </c>
      <c r="P66" s="232">
        <v>120</v>
      </c>
      <c r="Q66" s="244">
        <v>315</v>
      </c>
      <c r="R66" s="232">
        <v>0</v>
      </c>
      <c r="S66" s="232">
        <v>0</v>
      </c>
      <c r="T66" s="232">
        <v>60</v>
      </c>
      <c r="U66" s="232">
        <v>30</v>
      </c>
      <c r="V66" s="244">
        <v>90</v>
      </c>
      <c r="W66" s="232">
        <v>3</v>
      </c>
      <c r="X66" s="232">
        <v>45</v>
      </c>
      <c r="Y66" s="245">
        <v>0</v>
      </c>
      <c r="Z66" s="232">
        <v>10</v>
      </c>
      <c r="AA66" s="232">
        <v>150</v>
      </c>
      <c r="AB66" s="245">
        <v>45</v>
      </c>
      <c r="AC66" s="232">
        <v>6</v>
      </c>
      <c r="AD66" s="232">
        <v>90</v>
      </c>
      <c r="AE66" s="245">
        <v>45</v>
      </c>
      <c r="AF66" s="246">
        <v>0</v>
      </c>
      <c r="AG66" s="246">
        <v>0</v>
      </c>
      <c r="AH66" s="245">
        <v>0</v>
      </c>
      <c r="AI66" s="246">
        <v>7</v>
      </c>
      <c r="AJ66" s="246">
        <v>105</v>
      </c>
      <c r="AK66" s="245">
        <v>0</v>
      </c>
      <c r="AL66" s="232">
        <v>7</v>
      </c>
      <c r="AM66" s="232">
        <v>105</v>
      </c>
      <c r="AN66" s="245">
        <v>0</v>
      </c>
      <c r="AO66" s="245"/>
      <c r="AP66" s="245">
        <f t="shared" si="4"/>
        <v>7</v>
      </c>
      <c r="AQ66" s="324">
        <v>0</v>
      </c>
      <c r="AR66" s="246">
        <v>0</v>
      </c>
      <c r="AS66" s="245">
        <v>0</v>
      </c>
      <c r="AT66" s="325">
        <v>5</v>
      </c>
      <c r="AU66" s="325">
        <v>0</v>
      </c>
      <c r="AV66" s="246">
        <v>5</v>
      </c>
      <c r="AW66" s="246">
        <v>75</v>
      </c>
      <c r="AX66" s="245">
        <v>0</v>
      </c>
      <c r="AY66" s="232">
        <v>5</v>
      </c>
      <c r="AZ66" s="232">
        <v>75</v>
      </c>
      <c r="BA66" s="245">
        <v>0</v>
      </c>
      <c r="BB66" s="245"/>
      <c r="BC66" s="245">
        <f t="shared" si="5"/>
        <v>5</v>
      </c>
      <c r="BD66" s="246">
        <v>0</v>
      </c>
      <c r="BE66" s="246">
        <v>0</v>
      </c>
      <c r="BF66" s="232">
        <v>0</v>
      </c>
      <c r="BO66" s="248">
        <f t="shared" ref="BO66:BO97" si="10">AQ66+AT66</f>
        <v>5</v>
      </c>
      <c r="BP66" s="248">
        <f t="shared" ref="BP66:BP97" si="11">AU66</f>
        <v>0</v>
      </c>
      <c r="BQ66" s="248"/>
      <c r="BR66" s="248">
        <f>_xlfn.XLOOKUP(A66,'Summer data team '!B:B,'Summer data team '!BV:BV,0)</f>
        <v>5</v>
      </c>
      <c r="BS66" s="248">
        <f>_xlfn.XLOOKUP(A66,'Summer data team '!B:B,'Summer data team '!BW:BW,0)</f>
        <v>0</v>
      </c>
      <c r="BT66" s="248">
        <f t="shared" ref="BT66:BT97" si="12">BO66-BR66</f>
        <v>0</v>
      </c>
      <c r="BU66" s="248">
        <f t="shared" ref="BU66:BU97" si="13">BP66-BS66</f>
        <v>0</v>
      </c>
    </row>
    <row r="67" spans="1:73" hidden="1" x14ac:dyDescent="0.2">
      <c r="A67" s="231">
        <v>3302098</v>
      </c>
      <c r="B67" s="231" t="s">
        <v>243</v>
      </c>
      <c r="C67" s="232">
        <v>0</v>
      </c>
      <c r="D67" s="232">
        <v>0</v>
      </c>
      <c r="E67" s="232">
        <v>0</v>
      </c>
      <c r="F67" s="232">
        <v>10</v>
      </c>
      <c r="G67" s="232">
        <v>16</v>
      </c>
      <c r="H67" s="244">
        <v>0</v>
      </c>
      <c r="I67" s="244">
        <v>26</v>
      </c>
      <c r="J67" s="232">
        <v>0</v>
      </c>
      <c r="K67" s="232">
        <v>0</v>
      </c>
      <c r="L67" s="244">
        <v>0</v>
      </c>
      <c r="M67" s="232">
        <v>0</v>
      </c>
      <c r="N67" s="232">
        <v>0</v>
      </c>
      <c r="O67" s="232">
        <v>150</v>
      </c>
      <c r="P67" s="232">
        <v>240</v>
      </c>
      <c r="Q67" s="244">
        <v>390</v>
      </c>
      <c r="R67" s="232">
        <v>0</v>
      </c>
      <c r="S67" s="232">
        <v>0</v>
      </c>
      <c r="T67" s="232">
        <v>0</v>
      </c>
      <c r="U67" s="232">
        <v>0</v>
      </c>
      <c r="V67" s="244">
        <v>0</v>
      </c>
      <c r="W67" s="232">
        <v>9</v>
      </c>
      <c r="X67" s="232">
        <v>135</v>
      </c>
      <c r="Y67" s="245">
        <v>0</v>
      </c>
      <c r="Z67" s="232">
        <v>2</v>
      </c>
      <c r="AA67" s="232">
        <v>30</v>
      </c>
      <c r="AB67" s="245">
        <v>0</v>
      </c>
      <c r="AC67" s="232">
        <v>13</v>
      </c>
      <c r="AD67" s="232">
        <v>195</v>
      </c>
      <c r="AE67" s="245">
        <v>0</v>
      </c>
      <c r="AF67" s="246">
        <v>0</v>
      </c>
      <c r="AG67" s="246">
        <v>0</v>
      </c>
      <c r="AH67" s="245">
        <v>0</v>
      </c>
      <c r="AI67" s="246">
        <v>16</v>
      </c>
      <c r="AJ67" s="246">
        <v>240</v>
      </c>
      <c r="AK67" s="245">
        <v>0</v>
      </c>
      <c r="AL67" s="232">
        <v>16</v>
      </c>
      <c r="AM67" s="232">
        <v>240</v>
      </c>
      <c r="AN67" s="245">
        <v>0</v>
      </c>
      <c r="AO67" s="245"/>
      <c r="AP67" s="245">
        <f t="shared" ref="AP67:AP130" si="14">AL67+AO67</f>
        <v>16</v>
      </c>
      <c r="AQ67" s="324">
        <v>0</v>
      </c>
      <c r="AR67" s="246">
        <v>0</v>
      </c>
      <c r="AS67" s="245">
        <v>0</v>
      </c>
      <c r="AT67" s="325">
        <v>16</v>
      </c>
      <c r="AU67" s="325">
        <v>0</v>
      </c>
      <c r="AV67" s="246">
        <v>16</v>
      </c>
      <c r="AW67" s="246">
        <v>240</v>
      </c>
      <c r="AX67" s="245">
        <v>0</v>
      </c>
      <c r="AY67" s="232">
        <v>16</v>
      </c>
      <c r="AZ67" s="232">
        <v>240</v>
      </c>
      <c r="BA67" s="245">
        <v>0</v>
      </c>
      <c r="BB67" s="245"/>
      <c r="BC67" s="245">
        <f t="shared" ref="BC67:BC130" si="15">AY67+BB67</f>
        <v>16</v>
      </c>
      <c r="BD67" s="246">
        <v>0</v>
      </c>
      <c r="BE67" s="246">
        <v>0</v>
      </c>
      <c r="BF67" s="232">
        <v>0</v>
      </c>
      <c r="BO67" s="248">
        <f t="shared" si="10"/>
        <v>16</v>
      </c>
      <c r="BP67" s="248">
        <f t="shared" si="11"/>
        <v>0</v>
      </c>
      <c r="BQ67" s="248"/>
      <c r="BR67" s="248">
        <f>_xlfn.XLOOKUP(A67,'Summer data team '!B:B,'Summer data team '!BV:BV,0)</f>
        <v>16</v>
      </c>
      <c r="BS67" s="248">
        <f>_xlfn.XLOOKUP(A67,'Summer data team '!B:B,'Summer data team '!BW:BW,0)</f>
        <v>0</v>
      </c>
      <c r="BT67" s="248">
        <f t="shared" si="12"/>
        <v>0</v>
      </c>
      <c r="BU67" s="248">
        <f t="shared" si="13"/>
        <v>0</v>
      </c>
    </row>
    <row r="68" spans="1:73" hidden="1" x14ac:dyDescent="0.2">
      <c r="A68" s="231">
        <v>3302099</v>
      </c>
      <c r="B68" s="231" t="s">
        <v>244</v>
      </c>
      <c r="C68" s="232">
        <v>0</v>
      </c>
      <c r="D68" s="232">
        <v>0</v>
      </c>
      <c r="E68" s="232">
        <v>0</v>
      </c>
      <c r="F68" s="232">
        <v>13</v>
      </c>
      <c r="G68" s="232">
        <v>13</v>
      </c>
      <c r="H68" s="244">
        <v>0</v>
      </c>
      <c r="I68" s="244">
        <v>26</v>
      </c>
      <c r="J68" s="232">
        <v>0</v>
      </c>
      <c r="K68" s="232">
        <v>0</v>
      </c>
      <c r="L68" s="244">
        <v>0</v>
      </c>
      <c r="M68" s="232">
        <v>0</v>
      </c>
      <c r="N68" s="232">
        <v>0</v>
      </c>
      <c r="O68" s="232">
        <v>195</v>
      </c>
      <c r="P68" s="232">
        <v>195</v>
      </c>
      <c r="Q68" s="244">
        <v>390</v>
      </c>
      <c r="R68" s="232">
        <v>0</v>
      </c>
      <c r="S68" s="232">
        <v>0</v>
      </c>
      <c r="T68" s="232">
        <v>0</v>
      </c>
      <c r="U68" s="232">
        <v>0</v>
      </c>
      <c r="V68" s="244">
        <v>0</v>
      </c>
      <c r="W68" s="232">
        <v>12</v>
      </c>
      <c r="X68" s="232">
        <v>180</v>
      </c>
      <c r="Y68" s="245">
        <v>0</v>
      </c>
      <c r="Z68" s="232">
        <v>4</v>
      </c>
      <c r="AA68" s="232">
        <v>60</v>
      </c>
      <c r="AB68" s="245">
        <v>0</v>
      </c>
      <c r="AC68" s="232">
        <v>7</v>
      </c>
      <c r="AD68" s="232">
        <v>105</v>
      </c>
      <c r="AE68" s="245">
        <v>0</v>
      </c>
      <c r="AF68" s="246">
        <v>0</v>
      </c>
      <c r="AG68" s="246">
        <v>0</v>
      </c>
      <c r="AH68" s="245">
        <v>0</v>
      </c>
      <c r="AI68" s="246">
        <v>6</v>
      </c>
      <c r="AJ68" s="246">
        <v>90</v>
      </c>
      <c r="AK68" s="245">
        <v>0</v>
      </c>
      <c r="AL68" s="232">
        <v>6</v>
      </c>
      <c r="AM68" s="232">
        <v>90</v>
      </c>
      <c r="AN68" s="245">
        <v>0</v>
      </c>
      <c r="AO68" s="245"/>
      <c r="AP68" s="245">
        <f t="shared" si="14"/>
        <v>6</v>
      </c>
      <c r="AQ68" s="324">
        <v>0</v>
      </c>
      <c r="AR68" s="246">
        <v>0</v>
      </c>
      <c r="AS68" s="245">
        <v>0</v>
      </c>
      <c r="AT68" s="325">
        <v>0</v>
      </c>
      <c r="AU68" s="325">
        <v>0</v>
      </c>
      <c r="AV68" s="246">
        <v>0</v>
      </c>
      <c r="AW68" s="246">
        <v>0</v>
      </c>
      <c r="AX68" s="245">
        <v>0</v>
      </c>
      <c r="AY68" s="232">
        <v>0</v>
      </c>
      <c r="AZ68" s="232">
        <v>0</v>
      </c>
      <c r="BA68" s="245">
        <v>0</v>
      </c>
      <c r="BB68" s="245"/>
      <c r="BC68" s="245">
        <f t="shared" si="15"/>
        <v>0</v>
      </c>
      <c r="BD68" s="246">
        <v>0</v>
      </c>
      <c r="BE68" s="246">
        <v>0</v>
      </c>
      <c r="BF68" s="232">
        <v>0</v>
      </c>
      <c r="BO68" s="248">
        <f t="shared" si="10"/>
        <v>0</v>
      </c>
      <c r="BP68" s="248">
        <f t="shared" si="11"/>
        <v>0</v>
      </c>
      <c r="BQ68" s="248"/>
      <c r="BR68" s="248">
        <f>_xlfn.XLOOKUP(A68,'Summer data team '!B:B,'Summer data team '!BV:BV,0)</f>
        <v>0</v>
      </c>
      <c r="BS68" s="248">
        <f>_xlfn.XLOOKUP(A68,'Summer data team '!B:B,'Summer data team '!BW:BW,0)</f>
        <v>0</v>
      </c>
      <c r="BT68" s="248">
        <f t="shared" si="12"/>
        <v>0</v>
      </c>
      <c r="BU68" s="248">
        <f t="shared" si="13"/>
        <v>0</v>
      </c>
    </row>
    <row r="69" spans="1:73" hidden="1" x14ac:dyDescent="0.2">
      <c r="A69" s="231">
        <v>3302100</v>
      </c>
      <c r="B69" s="231" t="s">
        <v>245</v>
      </c>
      <c r="C69" s="232">
        <v>0</v>
      </c>
      <c r="D69" s="232">
        <v>0</v>
      </c>
      <c r="E69" s="232">
        <v>0</v>
      </c>
      <c r="F69" s="232">
        <v>9</v>
      </c>
      <c r="G69" s="232">
        <v>16</v>
      </c>
      <c r="H69" s="244">
        <v>0</v>
      </c>
      <c r="I69" s="244">
        <v>25</v>
      </c>
      <c r="J69" s="232">
        <v>0</v>
      </c>
      <c r="K69" s="232">
        <v>0</v>
      </c>
      <c r="L69" s="244">
        <v>0</v>
      </c>
      <c r="M69" s="232">
        <v>0</v>
      </c>
      <c r="N69" s="232">
        <v>0</v>
      </c>
      <c r="O69" s="232">
        <v>135</v>
      </c>
      <c r="P69" s="232">
        <v>240</v>
      </c>
      <c r="Q69" s="244">
        <v>375</v>
      </c>
      <c r="R69" s="232">
        <v>0</v>
      </c>
      <c r="S69" s="232">
        <v>0</v>
      </c>
      <c r="T69" s="232">
        <v>0</v>
      </c>
      <c r="U69" s="232">
        <v>0</v>
      </c>
      <c r="V69" s="244">
        <v>0</v>
      </c>
      <c r="W69" s="232">
        <v>14</v>
      </c>
      <c r="X69" s="232">
        <v>210</v>
      </c>
      <c r="Y69" s="245">
        <v>0</v>
      </c>
      <c r="Z69" s="232">
        <v>11</v>
      </c>
      <c r="AA69" s="232">
        <v>165</v>
      </c>
      <c r="AB69" s="245">
        <v>0</v>
      </c>
      <c r="AC69" s="232">
        <v>0</v>
      </c>
      <c r="AD69" s="232">
        <v>0</v>
      </c>
      <c r="AE69" s="245">
        <v>0</v>
      </c>
      <c r="AF69" s="246">
        <v>0</v>
      </c>
      <c r="AG69" s="246">
        <v>0</v>
      </c>
      <c r="AH69" s="245">
        <v>0</v>
      </c>
      <c r="AI69" s="246">
        <v>14</v>
      </c>
      <c r="AJ69" s="246">
        <v>210</v>
      </c>
      <c r="AK69" s="245">
        <v>0</v>
      </c>
      <c r="AL69" s="232">
        <v>14</v>
      </c>
      <c r="AM69" s="232">
        <v>210</v>
      </c>
      <c r="AN69" s="245">
        <v>0</v>
      </c>
      <c r="AO69" s="245"/>
      <c r="AP69" s="245">
        <f t="shared" si="14"/>
        <v>14</v>
      </c>
      <c r="AQ69" s="324">
        <v>0</v>
      </c>
      <c r="AR69" s="246">
        <v>0</v>
      </c>
      <c r="AS69" s="245">
        <v>0</v>
      </c>
      <c r="AT69" s="325">
        <v>14</v>
      </c>
      <c r="AU69" s="325">
        <v>0</v>
      </c>
      <c r="AV69" s="246">
        <v>14</v>
      </c>
      <c r="AW69" s="246">
        <v>210</v>
      </c>
      <c r="AX69" s="245">
        <v>0</v>
      </c>
      <c r="AY69" s="232">
        <v>14</v>
      </c>
      <c r="AZ69" s="232">
        <v>210</v>
      </c>
      <c r="BA69" s="245">
        <v>0</v>
      </c>
      <c r="BB69" s="245"/>
      <c r="BC69" s="245">
        <f t="shared" si="15"/>
        <v>14</v>
      </c>
      <c r="BD69" s="246">
        <v>0</v>
      </c>
      <c r="BE69" s="246">
        <v>0</v>
      </c>
      <c r="BF69" s="232">
        <v>0</v>
      </c>
      <c r="BO69" s="248">
        <f t="shared" si="10"/>
        <v>14</v>
      </c>
      <c r="BP69" s="248">
        <f t="shared" si="11"/>
        <v>0</v>
      </c>
      <c r="BQ69" s="248"/>
      <c r="BR69" s="248">
        <f>_xlfn.XLOOKUP(A69,'Summer data team '!B:B,'Summer data team '!BV:BV,0)</f>
        <v>14</v>
      </c>
      <c r="BS69" s="248">
        <f>_xlfn.XLOOKUP(A69,'Summer data team '!B:B,'Summer data team '!BW:BW,0)</f>
        <v>0</v>
      </c>
      <c r="BT69" s="248">
        <f t="shared" si="12"/>
        <v>0</v>
      </c>
      <c r="BU69" s="248">
        <f t="shared" si="13"/>
        <v>0</v>
      </c>
    </row>
    <row r="70" spans="1:73" hidden="1" x14ac:dyDescent="0.2">
      <c r="A70" s="231">
        <v>3302102</v>
      </c>
      <c r="B70" s="231" t="s">
        <v>246</v>
      </c>
      <c r="C70" s="232">
        <v>0</v>
      </c>
      <c r="D70" s="232">
        <v>0</v>
      </c>
      <c r="E70" s="232">
        <v>0</v>
      </c>
      <c r="F70" s="232">
        <v>21</v>
      </c>
      <c r="G70" s="232">
        <v>27</v>
      </c>
      <c r="H70" s="244">
        <v>0</v>
      </c>
      <c r="I70" s="244">
        <v>48</v>
      </c>
      <c r="J70" s="232">
        <v>10</v>
      </c>
      <c r="K70" s="232">
        <v>7</v>
      </c>
      <c r="L70" s="244">
        <v>17</v>
      </c>
      <c r="M70" s="232">
        <v>0</v>
      </c>
      <c r="N70" s="232">
        <v>0</v>
      </c>
      <c r="O70" s="232">
        <v>315</v>
      </c>
      <c r="P70" s="232">
        <v>405</v>
      </c>
      <c r="Q70" s="244">
        <v>720</v>
      </c>
      <c r="R70" s="232">
        <v>0</v>
      </c>
      <c r="S70" s="232">
        <v>0</v>
      </c>
      <c r="T70" s="232">
        <v>150</v>
      </c>
      <c r="U70" s="232">
        <v>105</v>
      </c>
      <c r="V70" s="244">
        <v>255</v>
      </c>
      <c r="W70" s="232">
        <v>27</v>
      </c>
      <c r="X70" s="232">
        <v>405</v>
      </c>
      <c r="Y70" s="245">
        <v>150</v>
      </c>
      <c r="Z70" s="232">
        <v>11</v>
      </c>
      <c r="AA70" s="232">
        <v>165</v>
      </c>
      <c r="AB70" s="245">
        <v>75</v>
      </c>
      <c r="AC70" s="232">
        <v>4</v>
      </c>
      <c r="AD70" s="232">
        <v>60</v>
      </c>
      <c r="AE70" s="245">
        <v>0</v>
      </c>
      <c r="AF70" s="246">
        <v>0</v>
      </c>
      <c r="AG70" s="246">
        <v>0</v>
      </c>
      <c r="AH70" s="245">
        <v>0</v>
      </c>
      <c r="AI70" s="246">
        <v>24</v>
      </c>
      <c r="AJ70" s="246">
        <v>360</v>
      </c>
      <c r="AK70" s="245">
        <v>45</v>
      </c>
      <c r="AL70" s="232">
        <v>24</v>
      </c>
      <c r="AM70" s="232">
        <v>360</v>
      </c>
      <c r="AN70" s="245">
        <v>45</v>
      </c>
      <c r="AO70" s="245"/>
      <c r="AP70" s="245">
        <f t="shared" si="14"/>
        <v>24</v>
      </c>
      <c r="AQ70" s="324">
        <v>0</v>
      </c>
      <c r="AR70" s="246">
        <v>0</v>
      </c>
      <c r="AS70" s="245">
        <v>0</v>
      </c>
      <c r="AT70" s="325">
        <v>21</v>
      </c>
      <c r="AU70" s="325">
        <v>3</v>
      </c>
      <c r="AV70" s="246">
        <v>24</v>
      </c>
      <c r="AW70" s="246">
        <v>360</v>
      </c>
      <c r="AX70" s="245">
        <v>45</v>
      </c>
      <c r="AY70" s="232">
        <v>24</v>
      </c>
      <c r="AZ70" s="232">
        <v>360</v>
      </c>
      <c r="BA70" s="245">
        <v>45</v>
      </c>
      <c r="BB70" s="245"/>
      <c r="BC70" s="245">
        <f t="shared" si="15"/>
        <v>24</v>
      </c>
      <c r="BD70" s="246">
        <v>0</v>
      </c>
      <c r="BE70" s="246">
        <v>0</v>
      </c>
      <c r="BF70" s="232">
        <v>0</v>
      </c>
      <c r="BO70" s="248">
        <f t="shared" si="10"/>
        <v>21</v>
      </c>
      <c r="BP70" s="248">
        <f t="shared" si="11"/>
        <v>3</v>
      </c>
      <c r="BQ70" s="248"/>
      <c r="BR70" s="248">
        <f>_xlfn.XLOOKUP(A70,'Summer data team '!B:B,'Summer data team '!BV:BV,0)</f>
        <v>21</v>
      </c>
      <c r="BS70" s="248">
        <f>_xlfn.XLOOKUP(A70,'Summer data team '!B:B,'Summer data team '!BW:BW,0)</f>
        <v>3</v>
      </c>
      <c r="BT70" s="248">
        <f t="shared" si="12"/>
        <v>0</v>
      </c>
      <c r="BU70" s="248">
        <f t="shared" si="13"/>
        <v>0</v>
      </c>
    </row>
    <row r="71" spans="1:73" hidden="1" x14ac:dyDescent="0.2">
      <c r="A71" s="231">
        <v>3302103</v>
      </c>
      <c r="B71" s="231" t="s">
        <v>247</v>
      </c>
      <c r="C71" s="232">
        <v>0</v>
      </c>
      <c r="D71" s="232">
        <v>0</v>
      </c>
      <c r="E71" s="232">
        <v>0</v>
      </c>
      <c r="F71" s="232">
        <v>21</v>
      </c>
      <c r="G71" s="232">
        <v>28</v>
      </c>
      <c r="H71" s="244">
        <v>0</v>
      </c>
      <c r="I71" s="244">
        <v>49</v>
      </c>
      <c r="J71" s="232">
        <v>3</v>
      </c>
      <c r="K71" s="232">
        <v>9</v>
      </c>
      <c r="L71" s="244">
        <v>12</v>
      </c>
      <c r="M71" s="232">
        <v>0</v>
      </c>
      <c r="N71" s="232">
        <v>0</v>
      </c>
      <c r="O71" s="232">
        <v>315</v>
      </c>
      <c r="P71" s="232">
        <v>420</v>
      </c>
      <c r="Q71" s="244">
        <v>735</v>
      </c>
      <c r="R71" s="232">
        <v>0</v>
      </c>
      <c r="S71" s="232">
        <v>0</v>
      </c>
      <c r="T71" s="232">
        <v>45</v>
      </c>
      <c r="U71" s="232">
        <v>135</v>
      </c>
      <c r="V71" s="244">
        <v>180</v>
      </c>
      <c r="W71" s="232">
        <v>6</v>
      </c>
      <c r="X71" s="232">
        <v>90</v>
      </c>
      <c r="Y71" s="245">
        <v>30</v>
      </c>
      <c r="Z71" s="232">
        <v>11</v>
      </c>
      <c r="AA71" s="232">
        <v>165</v>
      </c>
      <c r="AB71" s="245">
        <v>30</v>
      </c>
      <c r="AC71" s="232">
        <v>16</v>
      </c>
      <c r="AD71" s="232">
        <v>240</v>
      </c>
      <c r="AE71" s="245">
        <v>45</v>
      </c>
      <c r="AF71" s="246">
        <v>0</v>
      </c>
      <c r="AG71" s="246">
        <v>0</v>
      </c>
      <c r="AH71" s="245">
        <v>0</v>
      </c>
      <c r="AI71" s="246">
        <v>2</v>
      </c>
      <c r="AJ71" s="246">
        <v>30</v>
      </c>
      <c r="AK71" s="245">
        <v>15</v>
      </c>
      <c r="AL71" s="232">
        <v>2</v>
      </c>
      <c r="AM71" s="232">
        <v>30</v>
      </c>
      <c r="AN71" s="245">
        <v>15</v>
      </c>
      <c r="AO71" s="245"/>
      <c r="AP71" s="245">
        <f t="shared" si="14"/>
        <v>2</v>
      </c>
      <c r="AQ71" s="324">
        <v>0</v>
      </c>
      <c r="AR71" s="246">
        <v>0</v>
      </c>
      <c r="AS71" s="245">
        <v>0</v>
      </c>
      <c r="AT71" s="325">
        <v>1</v>
      </c>
      <c r="AU71" s="325">
        <v>1</v>
      </c>
      <c r="AV71" s="246">
        <v>2</v>
      </c>
      <c r="AW71" s="246">
        <v>30</v>
      </c>
      <c r="AX71" s="245">
        <v>15</v>
      </c>
      <c r="AY71" s="232">
        <v>2</v>
      </c>
      <c r="AZ71" s="232">
        <v>30</v>
      </c>
      <c r="BA71" s="245">
        <v>15</v>
      </c>
      <c r="BB71" s="245"/>
      <c r="BC71" s="245">
        <f t="shared" si="15"/>
        <v>2</v>
      </c>
      <c r="BD71" s="246">
        <v>0</v>
      </c>
      <c r="BE71" s="246">
        <v>0</v>
      </c>
      <c r="BF71" s="232">
        <v>0</v>
      </c>
      <c r="BO71" s="248">
        <f t="shared" si="10"/>
        <v>1</v>
      </c>
      <c r="BP71" s="248">
        <f t="shared" si="11"/>
        <v>1</v>
      </c>
      <c r="BQ71" s="248"/>
      <c r="BR71" s="248">
        <f>_xlfn.XLOOKUP(A71,'Summer data team '!B:B,'Summer data team '!BV:BV,0)</f>
        <v>1</v>
      </c>
      <c r="BS71" s="248">
        <f>_xlfn.XLOOKUP(A71,'Summer data team '!B:B,'Summer data team '!BW:BW,0)</f>
        <v>1</v>
      </c>
      <c r="BT71" s="248">
        <f t="shared" si="12"/>
        <v>0</v>
      </c>
      <c r="BU71" s="248">
        <f t="shared" si="13"/>
        <v>0</v>
      </c>
    </row>
    <row r="72" spans="1:73" hidden="1" x14ac:dyDescent="0.2">
      <c r="A72" s="231">
        <v>3302108</v>
      </c>
      <c r="B72" s="231" t="s">
        <v>248</v>
      </c>
      <c r="C72" s="232">
        <v>0</v>
      </c>
      <c r="D72" s="232">
        <v>0</v>
      </c>
      <c r="E72" s="232">
        <v>0</v>
      </c>
      <c r="F72" s="232">
        <v>21</v>
      </c>
      <c r="G72" s="232">
        <v>24</v>
      </c>
      <c r="H72" s="244">
        <v>0</v>
      </c>
      <c r="I72" s="244">
        <v>45</v>
      </c>
      <c r="J72" s="232">
        <v>0</v>
      </c>
      <c r="K72" s="232">
        <v>0</v>
      </c>
      <c r="L72" s="244">
        <v>0</v>
      </c>
      <c r="M72" s="232">
        <v>0</v>
      </c>
      <c r="N72" s="232">
        <v>0</v>
      </c>
      <c r="O72" s="232">
        <v>315</v>
      </c>
      <c r="P72" s="232">
        <v>360</v>
      </c>
      <c r="Q72" s="244">
        <v>675</v>
      </c>
      <c r="R72" s="232">
        <v>0</v>
      </c>
      <c r="S72" s="232">
        <v>0</v>
      </c>
      <c r="T72" s="232">
        <v>0</v>
      </c>
      <c r="U72" s="232">
        <v>0</v>
      </c>
      <c r="V72" s="244">
        <v>0</v>
      </c>
      <c r="W72" s="232">
        <v>0</v>
      </c>
      <c r="X72" s="232">
        <v>0</v>
      </c>
      <c r="Y72" s="245">
        <v>0</v>
      </c>
      <c r="Z72" s="232">
        <v>29</v>
      </c>
      <c r="AA72" s="232">
        <v>435</v>
      </c>
      <c r="AB72" s="245">
        <v>0</v>
      </c>
      <c r="AC72" s="232">
        <v>11</v>
      </c>
      <c r="AD72" s="232">
        <v>165</v>
      </c>
      <c r="AE72" s="245">
        <v>0</v>
      </c>
      <c r="AF72" s="246">
        <v>0</v>
      </c>
      <c r="AG72" s="246">
        <v>0</v>
      </c>
      <c r="AH72" s="245">
        <v>0</v>
      </c>
      <c r="AI72" s="246">
        <v>1</v>
      </c>
      <c r="AJ72" s="246">
        <v>15</v>
      </c>
      <c r="AK72" s="245">
        <v>0</v>
      </c>
      <c r="AL72" s="232">
        <v>1</v>
      </c>
      <c r="AM72" s="232">
        <v>15</v>
      </c>
      <c r="AN72" s="245">
        <v>0</v>
      </c>
      <c r="AO72" s="245"/>
      <c r="AP72" s="245">
        <f t="shared" si="14"/>
        <v>1</v>
      </c>
      <c r="AQ72" s="324">
        <v>0</v>
      </c>
      <c r="AR72" s="246">
        <v>0</v>
      </c>
      <c r="AS72" s="245">
        <v>0</v>
      </c>
      <c r="AT72" s="325">
        <v>0</v>
      </c>
      <c r="AU72" s="325">
        <v>0</v>
      </c>
      <c r="AV72" s="246">
        <v>0</v>
      </c>
      <c r="AW72" s="246">
        <v>0</v>
      </c>
      <c r="AX72" s="245">
        <v>0</v>
      </c>
      <c r="AY72" s="232">
        <v>0</v>
      </c>
      <c r="AZ72" s="232">
        <v>0</v>
      </c>
      <c r="BA72" s="245">
        <v>0</v>
      </c>
      <c r="BB72" s="245"/>
      <c r="BC72" s="245">
        <f t="shared" si="15"/>
        <v>0</v>
      </c>
      <c r="BD72" s="246">
        <v>0</v>
      </c>
      <c r="BE72" s="246">
        <v>0</v>
      </c>
      <c r="BF72" s="232">
        <v>0</v>
      </c>
      <c r="BO72" s="248">
        <f t="shared" si="10"/>
        <v>0</v>
      </c>
      <c r="BP72" s="248">
        <f t="shared" si="11"/>
        <v>0</v>
      </c>
      <c r="BQ72" s="248"/>
      <c r="BR72" s="248">
        <f>_xlfn.XLOOKUP(A72,'Summer data team '!B:B,'Summer data team '!BV:BV,0)</f>
        <v>0</v>
      </c>
      <c r="BS72" s="248">
        <f>_xlfn.XLOOKUP(A72,'Summer data team '!B:B,'Summer data team '!BW:BW,0)</f>
        <v>0</v>
      </c>
      <c r="BT72" s="248">
        <f t="shared" si="12"/>
        <v>0</v>
      </c>
      <c r="BU72" s="248">
        <f t="shared" si="13"/>
        <v>0</v>
      </c>
    </row>
    <row r="73" spans="1:73" hidden="1" x14ac:dyDescent="0.2">
      <c r="A73" s="231">
        <v>3302109</v>
      </c>
      <c r="B73" s="231" t="s">
        <v>249</v>
      </c>
      <c r="C73" s="232">
        <v>0</v>
      </c>
      <c r="D73" s="232">
        <v>0</v>
      </c>
      <c r="E73" s="232">
        <v>0</v>
      </c>
      <c r="F73" s="232">
        <v>7</v>
      </c>
      <c r="G73" s="232">
        <v>15</v>
      </c>
      <c r="H73" s="244">
        <v>0</v>
      </c>
      <c r="I73" s="244">
        <v>22</v>
      </c>
      <c r="J73" s="232">
        <v>0</v>
      </c>
      <c r="K73" s="232">
        <v>0</v>
      </c>
      <c r="L73" s="244">
        <v>0</v>
      </c>
      <c r="M73" s="232">
        <v>0</v>
      </c>
      <c r="N73" s="232">
        <v>0</v>
      </c>
      <c r="O73" s="232">
        <v>105</v>
      </c>
      <c r="P73" s="232">
        <v>225</v>
      </c>
      <c r="Q73" s="244">
        <v>330</v>
      </c>
      <c r="R73" s="232">
        <v>0</v>
      </c>
      <c r="S73" s="232">
        <v>0</v>
      </c>
      <c r="T73" s="232">
        <v>0</v>
      </c>
      <c r="U73" s="232">
        <v>0</v>
      </c>
      <c r="V73" s="244">
        <v>0</v>
      </c>
      <c r="W73" s="232">
        <v>8</v>
      </c>
      <c r="X73" s="232">
        <v>120</v>
      </c>
      <c r="Y73" s="245">
        <v>0</v>
      </c>
      <c r="Z73" s="232">
        <v>0</v>
      </c>
      <c r="AA73" s="232">
        <v>0</v>
      </c>
      <c r="AB73" s="245">
        <v>0</v>
      </c>
      <c r="AC73" s="232">
        <v>4</v>
      </c>
      <c r="AD73" s="232">
        <v>60</v>
      </c>
      <c r="AE73" s="245">
        <v>0</v>
      </c>
      <c r="AF73" s="246">
        <v>0</v>
      </c>
      <c r="AG73" s="246">
        <v>0</v>
      </c>
      <c r="AH73" s="245">
        <v>0</v>
      </c>
      <c r="AI73" s="246">
        <v>10</v>
      </c>
      <c r="AJ73" s="246">
        <v>150</v>
      </c>
      <c r="AK73" s="245">
        <v>0</v>
      </c>
      <c r="AL73" s="232">
        <v>10</v>
      </c>
      <c r="AM73" s="232">
        <v>150</v>
      </c>
      <c r="AN73" s="245">
        <v>0</v>
      </c>
      <c r="AO73" s="245"/>
      <c r="AP73" s="245">
        <f t="shared" si="14"/>
        <v>10</v>
      </c>
      <c r="AQ73" s="324">
        <v>0</v>
      </c>
      <c r="AR73" s="246">
        <v>0</v>
      </c>
      <c r="AS73" s="245">
        <v>0</v>
      </c>
      <c r="AT73" s="325">
        <v>10</v>
      </c>
      <c r="AU73" s="325">
        <v>0</v>
      </c>
      <c r="AV73" s="246">
        <v>10</v>
      </c>
      <c r="AW73" s="246">
        <v>150</v>
      </c>
      <c r="AX73" s="245">
        <v>0</v>
      </c>
      <c r="AY73" s="232">
        <v>10</v>
      </c>
      <c r="AZ73" s="232">
        <v>150</v>
      </c>
      <c r="BA73" s="245">
        <v>0</v>
      </c>
      <c r="BB73" s="245"/>
      <c r="BC73" s="245">
        <f t="shared" si="15"/>
        <v>10</v>
      </c>
      <c r="BD73" s="246">
        <v>0</v>
      </c>
      <c r="BE73" s="246">
        <v>0</v>
      </c>
      <c r="BF73" s="232">
        <v>0</v>
      </c>
      <c r="BO73" s="248">
        <f t="shared" si="10"/>
        <v>10</v>
      </c>
      <c r="BP73" s="248">
        <f t="shared" si="11"/>
        <v>0</v>
      </c>
      <c r="BQ73" s="248"/>
      <c r="BR73" s="248">
        <f>_xlfn.XLOOKUP(A73,'Summer data team '!B:B,'Summer data team '!BV:BV,0)</f>
        <v>10</v>
      </c>
      <c r="BS73" s="248">
        <f>_xlfn.XLOOKUP(A73,'Summer data team '!B:B,'Summer data team '!BW:BW,0)</f>
        <v>0</v>
      </c>
      <c r="BT73" s="248">
        <f t="shared" si="12"/>
        <v>0</v>
      </c>
      <c r="BU73" s="248">
        <f t="shared" si="13"/>
        <v>0</v>
      </c>
    </row>
    <row r="74" spans="1:73" hidden="1" x14ac:dyDescent="0.2">
      <c r="A74" s="231">
        <v>3302110</v>
      </c>
      <c r="B74" s="231" t="s">
        <v>250</v>
      </c>
      <c r="C74" s="232">
        <v>0</v>
      </c>
      <c r="D74" s="232">
        <v>0</v>
      </c>
      <c r="E74" s="232">
        <v>0</v>
      </c>
      <c r="F74" s="232">
        <v>43</v>
      </c>
      <c r="G74" s="232">
        <v>32</v>
      </c>
      <c r="H74" s="244">
        <v>0</v>
      </c>
      <c r="I74" s="244">
        <v>75</v>
      </c>
      <c r="J74" s="232">
        <v>0</v>
      </c>
      <c r="K74" s="232">
        <v>0</v>
      </c>
      <c r="L74" s="244">
        <v>0</v>
      </c>
      <c r="M74" s="232">
        <v>0</v>
      </c>
      <c r="N74" s="232">
        <v>0</v>
      </c>
      <c r="O74" s="232">
        <v>645</v>
      </c>
      <c r="P74" s="232">
        <v>480</v>
      </c>
      <c r="Q74" s="244">
        <v>1125</v>
      </c>
      <c r="R74" s="232">
        <v>0</v>
      </c>
      <c r="S74" s="232">
        <v>0</v>
      </c>
      <c r="T74" s="232">
        <v>0</v>
      </c>
      <c r="U74" s="232">
        <v>0</v>
      </c>
      <c r="V74" s="244">
        <v>0</v>
      </c>
      <c r="W74" s="232">
        <v>6</v>
      </c>
      <c r="X74" s="232">
        <v>90</v>
      </c>
      <c r="Y74" s="245">
        <v>0</v>
      </c>
      <c r="Z74" s="232">
        <v>3</v>
      </c>
      <c r="AA74" s="232">
        <v>45</v>
      </c>
      <c r="AB74" s="245">
        <v>0</v>
      </c>
      <c r="AC74" s="232">
        <v>44</v>
      </c>
      <c r="AD74" s="232">
        <v>660</v>
      </c>
      <c r="AE74" s="245">
        <v>0</v>
      </c>
      <c r="AF74" s="246">
        <v>0</v>
      </c>
      <c r="AG74" s="246">
        <v>0</v>
      </c>
      <c r="AH74" s="245">
        <v>0</v>
      </c>
      <c r="AI74" s="246">
        <v>6</v>
      </c>
      <c r="AJ74" s="246">
        <v>90</v>
      </c>
      <c r="AK74" s="245">
        <v>0</v>
      </c>
      <c r="AL74" s="232">
        <v>6</v>
      </c>
      <c r="AM74" s="232">
        <v>90</v>
      </c>
      <c r="AN74" s="245">
        <v>0</v>
      </c>
      <c r="AO74" s="245"/>
      <c r="AP74" s="245">
        <f t="shared" si="14"/>
        <v>6</v>
      </c>
      <c r="AQ74" s="324">
        <v>0</v>
      </c>
      <c r="AR74" s="246">
        <v>0</v>
      </c>
      <c r="AS74" s="245">
        <v>0</v>
      </c>
      <c r="AT74" s="325">
        <v>1</v>
      </c>
      <c r="AU74" s="325">
        <v>0</v>
      </c>
      <c r="AV74" s="246">
        <v>1</v>
      </c>
      <c r="AW74" s="246">
        <v>15</v>
      </c>
      <c r="AX74" s="245">
        <v>0</v>
      </c>
      <c r="AY74" s="232">
        <v>1</v>
      </c>
      <c r="AZ74" s="232">
        <v>15</v>
      </c>
      <c r="BA74" s="245">
        <v>0</v>
      </c>
      <c r="BB74" s="245"/>
      <c r="BC74" s="245">
        <f t="shared" si="15"/>
        <v>1</v>
      </c>
      <c r="BD74" s="246">
        <v>0</v>
      </c>
      <c r="BE74" s="246">
        <v>0</v>
      </c>
      <c r="BF74" s="232">
        <v>0</v>
      </c>
      <c r="BO74" s="248">
        <f t="shared" si="10"/>
        <v>1</v>
      </c>
      <c r="BP74" s="248">
        <f t="shared" si="11"/>
        <v>0</v>
      </c>
      <c r="BQ74" s="248"/>
      <c r="BR74" s="248">
        <f>_xlfn.XLOOKUP(A74,'Summer data team '!B:B,'Summer data team '!BV:BV,0)</f>
        <v>1</v>
      </c>
      <c r="BS74" s="248">
        <f>_xlfn.XLOOKUP(A74,'Summer data team '!B:B,'Summer data team '!BW:BW,0)</f>
        <v>0</v>
      </c>
      <c r="BT74" s="248">
        <f t="shared" si="12"/>
        <v>0</v>
      </c>
      <c r="BU74" s="248">
        <f t="shared" si="13"/>
        <v>0</v>
      </c>
    </row>
    <row r="75" spans="1:73" hidden="1" x14ac:dyDescent="0.2">
      <c r="A75" s="231">
        <v>3302115</v>
      </c>
      <c r="B75" s="231" t="s">
        <v>251</v>
      </c>
      <c r="C75" s="232">
        <v>0</v>
      </c>
      <c r="D75" s="232">
        <v>0</v>
      </c>
      <c r="E75" s="232">
        <v>0</v>
      </c>
      <c r="F75" s="232">
        <v>15</v>
      </c>
      <c r="G75" s="232">
        <v>17</v>
      </c>
      <c r="H75" s="244">
        <v>0</v>
      </c>
      <c r="I75" s="244">
        <v>32</v>
      </c>
      <c r="J75" s="232">
        <v>5</v>
      </c>
      <c r="K75" s="232">
        <v>9</v>
      </c>
      <c r="L75" s="244">
        <v>14</v>
      </c>
      <c r="M75" s="232">
        <v>0</v>
      </c>
      <c r="N75" s="232">
        <v>0</v>
      </c>
      <c r="O75" s="232">
        <v>225</v>
      </c>
      <c r="P75" s="232">
        <v>255</v>
      </c>
      <c r="Q75" s="244">
        <v>480</v>
      </c>
      <c r="R75" s="232">
        <v>0</v>
      </c>
      <c r="S75" s="232">
        <v>0</v>
      </c>
      <c r="T75" s="232">
        <v>75</v>
      </c>
      <c r="U75" s="232">
        <v>135</v>
      </c>
      <c r="V75" s="244">
        <v>210</v>
      </c>
      <c r="W75" s="232">
        <v>4</v>
      </c>
      <c r="X75" s="232">
        <v>60</v>
      </c>
      <c r="Y75" s="245">
        <v>60</v>
      </c>
      <c r="Z75" s="232">
        <v>14</v>
      </c>
      <c r="AA75" s="232">
        <v>210</v>
      </c>
      <c r="AB75" s="245">
        <v>45</v>
      </c>
      <c r="AC75" s="232">
        <v>0</v>
      </c>
      <c r="AD75" s="232">
        <v>0</v>
      </c>
      <c r="AE75" s="245">
        <v>0</v>
      </c>
      <c r="AF75" s="246">
        <v>0</v>
      </c>
      <c r="AG75" s="246">
        <v>0</v>
      </c>
      <c r="AH75" s="245">
        <v>0</v>
      </c>
      <c r="AI75" s="246">
        <v>12</v>
      </c>
      <c r="AJ75" s="246">
        <v>180</v>
      </c>
      <c r="AK75" s="245">
        <v>30</v>
      </c>
      <c r="AL75" s="232">
        <v>12</v>
      </c>
      <c r="AM75" s="232">
        <v>180</v>
      </c>
      <c r="AN75" s="245">
        <v>30</v>
      </c>
      <c r="AO75" s="245"/>
      <c r="AP75" s="245">
        <f t="shared" si="14"/>
        <v>12</v>
      </c>
      <c r="AQ75" s="324">
        <v>0</v>
      </c>
      <c r="AR75" s="246">
        <v>0</v>
      </c>
      <c r="AS75" s="245">
        <v>0</v>
      </c>
      <c r="AT75" s="325">
        <v>0</v>
      </c>
      <c r="AU75" s="325">
        <v>0</v>
      </c>
      <c r="AV75" s="246">
        <v>0</v>
      </c>
      <c r="AW75" s="246">
        <v>0</v>
      </c>
      <c r="AX75" s="245">
        <v>0</v>
      </c>
      <c r="AY75" s="232">
        <v>0</v>
      </c>
      <c r="AZ75" s="232">
        <v>0</v>
      </c>
      <c r="BA75" s="245">
        <v>0</v>
      </c>
      <c r="BB75" s="245"/>
      <c r="BC75" s="245">
        <f t="shared" si="15"/>
        <v>0</v>
      </c>
      <c r="BD75" s="246">
        <v>0</v>
      </c>
      <c r="BE75" s="246">
        <v>0</v>
      </c>
      <c r="BF75" s="232">
        <v>0</v>
      </c>
      <c r="BO75" s="248">
        <f t="shared" si="10"/>
        <v>0</v>
      </c>
      <c r="BP75" s="248">
        <f t="shared" si="11"/>
        <v>0</v>
      </c>
      <c r="BQ75" s="248"/>
      <c r="BR75" s="248">
        <f>_xlfn.XLOOKUP(A75,'Summer data team '!B:B,'Summer data team '!BV:BV,0)</f>
        <v>0</v>
      </c>
      <c r="BS75" s="248">
        <f>_xlfn.XLOOKUP(A75,'Summer data team '!B:B,'Summer data team '!BW:BW,0)</f>
        <v>0</v>
      </c>
      <c r="BT75" s="248">
        <f t="shared" si="12"/>
        <v>0</v>
      </c>
      <c r="BU75" s="248">
        <f t="shared" si="13"/>
        <v>0</v>
      </c>
    </row>
    <row r="76" spans="1:73" hidden="1" x14ac:dyDescent="0.2">
      <c r="A76" s="231">
        <v>3302117</v>
      </c>
      <c r="B76" s="231" t="s">
        <v>252</v>
      </c>
      <c r="C76" s="232">
        <v>0</v>
      </c>
      <c r="D76" s="232">
        <v>0</v>
      </c>
      <c r="E76" s="232">
        <v>0</v>
      </c>
      <c r="F76" s="232">
        <v>22</v>
      </c>
      <c r="G76" s="232">
        <v>12</v>
      </c>
      <c r="H76" s="244">
        <v>0</v>
      </c>
      <c r="I76" s="244">
        <v>34</v>
      </c>
      <c r="J76" s="232">
        <v>0</v>
      </c>
      <c r="K76" s="232">
        <v>0</v>
      </c>
      <c r="L76" s="244">
        <v>0</v>
      </c>
      <c r="M76" s="232">
        <v>0</v>
      </c>
      <c r="N76" s="232">
        <v>0</v>
      </c>
      <c r="O76" s="232">
        <v>330</v>
      </c>
      <c r="P76" s="232">
        <v>180</v>
      </c>
      <c r="Q76" s="244">
        <v>510</v>
      </c>
      <c r="R76" s="232">
        <v>0</v>
      </c>
      <c r="S76" s="232">
        <v>0</v>
      </c>
      <c r="T76" s="232">
        <v>0</v>
      </c>
      <c r="U76" s="232">
        <v>0</v>
      </c>
      <c r="V76" s="244">
        <v>0</v>
      </c>
      <c r="W76" s="232">
        <v>1</v>
      </c>
      <c r="X76" s="232">
        <v>15</v>
      </c>
      <c r="Y76" s="245">
        <v>0</v>
      </c>
      <c r="Z76" s="232">
        <v>2</v>
      </c>
      <c r="AA76" s="232">
        <v>30</v>
      </c>
      <c r="AB76" s="245">
        <v>0</v>
      </c>
      <c r="AC76" s="232">
        <v>29</v>
      </c>
      <c r="AD76" s="232">
        <v>435</v>
      </c>
      <c r="AE76" s="245">
        <v>0</v>
      </c>
      <c r="AF76" s="246">
        <v>0</v>
      </c>
      <c r="AG76" s="246">
        <v>0</v>
      </c>
      <c r="AH76" s="245">
        <v>0</v>
      </c>
      <c r="AI76" s="246">
        <v>4</v>
      </c>
      <c r="AJ76" s="246">
        <v>60</v>
      </c>
      <c r="AK76" s="245">
        <v>0</v>
      </c>
      <c r="AL76" s="232">
        <v>4</v>
      </c>
      <c r="AM76" s="232">
        <v>60</v>
      </c>
      <c r="AN76" s="245">
        <v>0</v>
      </c>
      <c r="AO76" s="245"/>
      <c r="AP76" s="245">
        <f t="shared" si="14"/>
        <v>4</v>
      </c>
      <c r="AQ76" s="324">
        <v>0</v>
      </c>
      <c r="AR76" s="246">
        <v>0</v>
      </c>
      <c r="AS76" s="245">
        <v>0</v>
      </c>
      <c r="AT76" s="325">
        <v>4</v>
      </c>
      <c r="AU76" s="325">
        <v>0</v>
      </c>
      <c r="AV76" s="246">
        <v>4</v>
      </c>
      <c r="AW76" s="246">
        <v>60</v>
      </c>
      <c r="AX76" s="245">
        <v>0</v>
      </c>
      <c r="AY76" s="232">
        <v>4</v>
      </c>
      <c r="AZ76" s="232">
        <v>60</v>
      </c>
      <c r="BA76" s="245">
        <v>0</v>
      </c>
      <c r="BB76" s="245"/>
      <c r="BC76" s="245">
        <f t="shared" si="15"/>
        <v>4</v>
      </c>
      <c r="BD76" s="246">
        <v>0</v>
      </c>
      <c r="BE76" s="246">
        <v>0</v>
      </c>
      <c r="BF76" s="232">
        <v>0</v>
      </c>
      <c r="BO76" s="248">
        <f t="shared" si="10"/>
        <v>4</v>
      </c>
      <c r="BP76" s="248">
        <f t="shared" si="11"/>
        <v>0</v>
      </c>
      <c r="BQ76" s="248"/>
      <c r="BR76" s="248">
        <f>_xlfn.XLOOKUP(A76,'Summer data team '!B:B,'Summer data team '!BV:BV,0)</f>
        <v>4</v>
      </c>
      <c r="BS76" s="248">
        <f>_xlfn.XLOOKUP(A76,'Summer data team '!B:B,'Summer data team '!BW:BW,0)</f>
        <v>0</v>
      </c>
      <c r="BT76" s="248">
        <f t="shared" si="12"/>
        <v>0</v>
      </c>
      <c r="BU76" s="248">
        <f t="shared" si="13"/>
        <v>0</v>
      </c>
    </row>
    <row r="77" spans="1:73" hidden="1" x14ac:dyDescent="0.2">
      <c r="A77" s="231">
        <v>3302119</v>
      </c>
      <c r="B77" s="231" t="s">
        <v>253</v>
      </c>
      <c r="C77" s="232">
        <v>0</v>
      </c>
      <c r="D77" s="232">
        <v>0</v>
      </c>
      <c r="E77" s="232">
        <v>0</v>
      </c>
      <c r="F77" s="232">
        <v>9</v>
      </c>
      <c r="G77" s="232">
        <v>12</v>
      </c>
      <c r="H77" s="244">
        <v>0</v>
      </c>
      <c r="I77" s="244">
        <v>21</v>
      </c>
      <c r="J77" s="232">
        <v>0</v>
      </c>
      <c r="K77" s="232">
        <v>0</v>
      </c>
      <c r="L77" s="244">
        <v>0</v>
      </c>
      <c r="M77" s="232">
        <v>0</v>
      </c>
      <c r="N77" s="232">
        <v>0</v>
      </c>
      <c r="O77" s="232">
        <v>135</v>
      </c>
      <c r="P77" s="232">
        <v>180</v>
      </c>
      <c r="Q77" s="244">
        <v>315</v>
      </c>
      <c r="R77" s="232">
        <v>0</v>
      </c>
      <c r="S77" s="232">
        <v>0</v>
      </c>
      <c r="T77" s="232">
        <v>0</v>
      </c>
      <c r="U77" s="232">
        <v>0</v>
      </c>
      <c r="V77" s="244">
        <v>0</v>
      </c>
      <c r="W77" s="232">
        <v>3</v>
      </c>
      <c r="X77" s="232">
        <v>45</v>
      </c>
      <c r="Y77" s="245">
        <v>0</v>
      </c>
      <c r="Z77" s="232">
        <v>1</v>
      </c>
      <c r="AA77" s="232">
        <v>15</v>
      </c>
      <c r="AB77" s="245">
        <v>0</v>
      </c>
      <c r="AC77" s="232">
        <v>4</v>
      </c>
      <c r="AD77" s="232">
        <v>60</v>
      </c>
      <c r="AE77" s="245">
        <v>0</v>
      </c>
      <c r="AF77" s="246">
        <v>0</v>
      </c>
      <c r="AG77" s="246">
        <v>0</v>
      </c>
      <c r="AH77" s="245">
        <v>0</v>
      </c>
      <c r="AI77" s="246">
        <v>12</v>
      </c>
      <c r="AJ77" s="246">
        <v>180</v>
      </c>
      <c r="AK77" s="245">
        <v>0</v>
      </c>
      <c r="AL77" s="232">
        <v>12</v>
      </c>
      <c r="AM77" s="232">
        <v>180</v>
      </c>
      <c r="AN77" s="245">
        <v>0</v>
      </c>
      <c r="AO77" s="245"/>
      <c r="AP77" s="245">
        <f t="shared" si="14"/>
        <v>12</v>
      </c>
      <c r="AQ77" s="324">
        <v>0</v>
      </c>
      <c r="AR77" s="246">
        <v>0</v>
      </c>
      <c r="AS77" s="245">
        <v>0</v>
      </c>
      <c r="AT77" s="325">
        <v>0</v>
      </c>
      <c r="AU77" s="325">
        <v>0</v>
      </c>
      <c r="AV77" s="246">
        <v>0</v>
      </c>
      <c r="AW77" s="246">
        <v>0</v>
      </c>
      <c r="AX77" s="245">
        <v>0</v>
      </c>
      <c r="AY77" s="232">
        <v>0</v>
      </c>
      <c r="AZ77" s="232">
        <v>0</v>
      </c>
      <c r="BA77" s="245">
        <v>0</v>
      </c>
      <c r="BB77" s="245"/>
      <c r="BC77" s="245">
        <f t="shared" si="15"/>
        <v>0</v>
      </c>
      <c r="BD77" s="246">
        <v>0</v>
      </c>
      <c r="BE77" s="246">
        <v>0</v>
      </c>
      <c r="BF77" s="232">
        <v>0</v>
      </c>
      <c r="BO77" s="248">
        <f t="shared" si="10"/>
        <v>0</v>
      </c>
      <c r="BP77" s="248">
        <f t="shared" si="11"/>
        <v>0</v>
      </c>
      <c r="BQ77" s="248"/>
      <c r="BR77" s="248">
        <f>_xlfn.XLOOKUP(A77,'Summer data team '!B:B,'Summer data team '!BV:BV,0)</f>
        <v>0</v>
      </c>
      <c r="BS77" s="248">
        <f>_xlfn.XLOOKUP(A77,'Summer data team '!B:B,'Summer data team '!BW:BW,0)</f>
        <v>0</v>
      </c>
      <c r="BT77" s="248">
        <f t="shared" si="12"/>
        <v>0</v>
      </c>
      <c r="BU77" s="248">
        <f t="shared" si="13"/>
        <v>0</v>
      </c>
    </row>
    <row r="78" spans="1:73" hidden="1" x14ac:dyDescent="0.2">
      <c r="A78" s="231">
        <v>3302121</v>
      </c>
      <c r="B78" s="231" t="s">
        <v>254</v>
      </c>
      <c r="C78" s="232">
        <v>0</v>
      </c>
      <c r="D78" s="232">
        <v>0</v>
      </c>
      <c r="E78" s="232">
        <v>0</v>
      </c>
      <c r="F78" s="232">
        <v>13</v>
      </c>
      <c r="G78" s="232">
        <v>14</v>
      </c>
      <c r="H78" s="244">
        <v>0</v>
      </c>
      <c r="I78" s="244">
        <v>27</v>
      </c>
      <c r="J78" s="232">
        <v>0</v>
      </c>
      <c r="K78" s="232">
        <v>1</v>
      </c>
      <c r="L78" s="244">
        <v>1</v>
      </c>
      <c r="M78" s="232">
        <v>0</v>
      </c>
      <c r="N78" s="232">
        <v>0</v>
      </c>
      <c r="O78" s="232">
        <v>195</v>
      </c>
      <c r="P78" s="232">
        <v>210</v>
      </c>
      <c r="Q78" s="244">
        <v>405</v>
      </c>
      <c r="R78" s="232">
        <v>0</v>
      </c>
      <c r="S78" s="232">
        <v>0</v>
      </c>
      <c r="T78" s="232">
        <v>0</v>
      </c>
      <c r="U78" s="232">
        <v>15</v>
      </c>
      <c r="V78" s="244">
        <v>15</v>
      </c>
      <c r="W78" s="232">
        <v>16</v>
      </c>
      <c r="X78" s="232">
        <v>240</v>
      </c>
      <c r="Y78" s="245">
        <v>0</v>
      </c>
      <c r="Z78" s="232">
        <v>7</v>
      </c>
      <c r="AA78" s="232">
        <v>105</v>
      </c>
      <c r="AB78" s="245">
        <v>15</v>
      </c>
      <c r="AC78" s="232">
        <v>0</v>
      </c>
      <c r="AD78" s="232">
        <v>0</v>
      </c>
      <c r="AE78" s="245">
        <v>0</v>
      </c>
      <c r="AF78" s="246">
        <v>0</v>
      </c>
      <c r="AG78" s="246">
        <v>0</v>
      </c>
      <c r="AH78" s="245">
        <v>0</v>
      </c>
      <c r="AI78" s="246">
        <v>16</v>
      </c>
      <c r="AJ78" s="246">
        <v>240</v>
      </c>
      <c r="AK78" s="245">
        <v>0</v>
      </c>
      <c r="AL78" s="232">
        <v>16</v>
      </c>
      <c r="AM78" s="232">
        <v>240</v>
      </c>
      <c r="AN78" s="245">
        <v>0</v>
      </c>
      <c r="AO78" s="245"/>
      <c r="AP78" s="245">
        <f t="shared" si="14"/>
        <v>16</v>
      </c>
      <c r="AQ78" s="324">
        <v>0</v>
      </c>
      <c r="AR78" s="246">
        <v>0</v>
      </c>
      <c r="AS78" s="245">
        <v>0</v>
      </c>
      <c r="AT78" s="325">
        <v>16</v>
      </c>
      <c r="AU78" s="325">
        <v>0</v>
      </c>
      <c r="AV78" s="246">
        <v>16</v>
      </c>
      <c r="AW78" s="246">
        <v>240</v>
      </c>
      <c r="AX78" s="245">
        <v>0</v>
      </c>
      <c r="AY78" s="232">
        <v>16</v>
      </c>
      <c r="AZ78" s="232">
        <v>240</v>
      </c>
      <c r="BA78" s="245">
        <v>0</v>
      </c>
      <c r="BB78" s="245"/>
      <c r="BC78" s="245">
        <f t="shared" si="15"/>
        <v>16</v>
      </c>
      <c r="BD78" s="246">
        <v>0</v>
      </c>
      <c r="BE78" s="246">
        <v>0</v>
      </c>
      <c r="BF78" s="232">
        <v>0</v>
      </c>
      <c r="BO78" s="248">
        <f t="shared" si="10"/>
        <v>16</v>
      </c>
      <c r="BP78" s="248">
        <f t="shared" si="11"/>
        <v>0</v>
      </c>
      <c r="BQ78" s="248"/>
      <c r="BR78" s="248">
        <f>_xlfn.XLOOKUP(A78,'Summer data team '!B:B,'Summer data team '!BV:BV,0)</f>
        <v>16</v>
      </c>
      <c r="BS78" s="248">
        <f>_xlfn.XLOOKUP(A78,'Summer data team '!B:B,'Summer data team '!BW:BW,0)</f>
        <v>0</v>
      </c>
      <c r="BT78" s="248">
        <f t="shared" si="12"/>
        <v>0</v>
      </c>
      <c r="BU78" s="248">
        <f t="shared" si="13"/>
        <v>0</v>
      </c>
    </row>
    <row r="79" spans="1:73" hidden="1" x14ac:dyDescent="0.2">
      <c r="A79" s="231">
        <v>3302122</v>
      </c>
      <c r="B79" s="231" t="s">
        <v>255</v>
      </c>
      <c r="C79" s="232">
        <v>0</v>
      </c>
      <c r="D79" s="232">
        <v>0</v>
      </c>
      <c r="E79" s="232">
        <v>0</v>
      </c>
      <c r="F79" s="232">
        <v>43</v>
      </c>
      <c r="G79" s="232">
        <v>22</v>
      </c>
      <c r="H79" s="244">
        <v>0</v>
      </c>
      <c r="I79" s="244">
        <v>65</v>
      </c>
      <c r="J79" s="232">
        <v>1</v>
      </c>
      <c r="K79" s="232">
        <v>3</v>
      </c>
      <c r="L79" s="244">
        <v>4</v>
      </c>
      <c r="M79" s="232">
        <v>0</v>
      </c>
      <c r="N79" s="232">
        <v>0</v>
      </c>
      <c r="O79" s="232">
        <v>645</v>
      </c>
      <c r="P79" s="232">
        <v>330</v>
      </c>
      <c r="Q79" s="244">
        <v>975</v>
      </c>
      <c r="R79" s="232">
        <v>0</v>
      </c>
      <c r="S79" s="232">
        <v>0</v>
      </c>
      <c r="T79" s="232">
        <v>15</v>
      </c>
      <c r="U79" s="232">
        <v>45</v>
      </c>
      <c r="V79" s="244">
        <v>60</v>
      </c>
      <c r="W79" s="232">
        <v>0</v>
      </c>
      <c r="X79" s="232">
        <v>0</v>
      </c>
      <c r="Y79" s="245">
        <v>0</v>
      </c>
      <c r="Z79" s="232">
        <v>9</v>
      </c>
      <c r="AA79" s="232">
        <v>135</v>
      </c>
      <c r="AB79" s="245">
        <v>15</v>
      </c>
      <c r="AC79" s="232">
        <v>38</v>
      </c>
      <c r="AD79" s="232">
        <v>570</v>
      </c>
      <c r="AE79" s="245">
        <v>15</v>
      </c>
      <c r="AF79" s="246">
        <v>0</v>
      </c>
      <c r="AG79" s="246">
        <v>0</v>
      </c>
      <c r="AH79" s="245">
        <v>0</v>
      </c>
      <c r="AI79" s="246">
        <v>15</v>
      </c>
      <c r="AJ79" s="246">
        <v>225</v>
      </c>
      <c r="AK79" s="245">
        <v>30</v>
      </c>
      <c r="AL79" s="232">
        <v>15</v>
      </c>
      <c r="AM79" s="232">
        <v>225</v>
      </c>
      <c r="AN79" s="245">
        <v>30</v>
      </c>
      <c r="AO79" s="245"/>
      <c r="AP79" s="245">
        <f t="shared" si="14"/>
        <v>15</v>
      </c>
      <c r="AQ79" s="324">
        <v>0</v>
      </c>
      <c r="AR79" s="246">
        <v>0</v>
      </c>
      <c r="AS79" s="245">
        <v>0</v>
      </c>
      <c r="AT79" s="325">
        <v>13</v>
      </c>
      <c r="AU79" s="325">
        <v>2</v>
      </c>
      <c r="AV79" s="246">
        <v>15</v>
      </c>
      <c r="AW79" s="246">
        <v>225</v>
      </c>
      <c r="AX79" s="245">
        <v>30</v>
      </c>
      <c r="AY79" s="232">
        <v>15</v>
      </c>
      <c r="AZ79" s="232">
        <v>225</v>
      </c>
      <c r="BA79" s="245">
        <v>30</v>
      </c>
      <c r="BB79" s="245"/>
      <c r="BC79" s="245">
        <f t="shared" si="15"/>
        <v>15</v>
      </c>
      <c r="BD79" s="246">
        <v>0</v>
      </c>
      <c r="BE79" s="246">
        <v>0</v>
      </c>
      <c r="BF79" s="232">
        <v>0</v>
      </c>
      <c r="BO79" s="248">
        <f t="shared" si="10"/>
        <v>13</v>
      </c>
      <c r="BP79" s="248">
        <f t="shared" si="11"/>
        <v>2</v>
      </c>
      <c r="BQ79" s="248"/>
      <c r="BR79" s="248">
        <f>_xlfn.XLOOKUP(A79,'Summer data team '!B:B,'Summer data team '!BV:BV,0)</f>
        <v>13</v>
      </c>
      <c r="BS79" s="248">
        <f>_xlfn.XLOOKUP(A79,'Summer data team '!B:B,'Summer data team '!BW:BW,0)</f>
        <v>2</v>
      </c>
      <c r="BT79" s="248">
        <f t="shared" si="12"/>
        <v>0</v>
      </c>
      <c r="BU79" s="248">
        <f t="shared" si="13"/>
        <v>0</v>
      </c>
    </row>
    <row r="80" spans="1:73" hidden="1" x14ac:dyDescent="0.2">
      <c r="A80" s="231">
        <v>3302127</v>
      </c>
      <c r="B80" s="231" t="s">
        <v>256</v>
      </c>
      <c r="C80" s="232">
        <v>0</v>
      </c>
      <c r="D80" s="232">
        <v>0</v>
      </c>
      <c r="E80" s="232">
        <v>0</v>
      </c>
      <c r="F80" s="232">
        <v>15</v>
      </c>
      <c r="G80" s="232">
        <v>26</v>
      </c>
      <c r="H80" s="244">
        <v>0</v>
      </c>
      <c r="I80" s="244">
        <v>41</v>
      </c>
      <c r="J80" s="232">
        <v>1</v>
      </c>
      <c r="K80" s="232">
        <v>5</v>
      </c>
      <c r="L80" s="244">
        <v>6</v>
      </c>
      <c r="M80" s="232">
        <v>0</v>
      </c>
      <c r="N80" s="232">
        <v>0</v>
      </c>
      <c r="O80" s="232">
        <v>225</v>
      </c>
      <c r="P80" s="232">
        <v>390</v>
      </c>
      <c r="Q80" s="244">
        <v>615</v>
      </c>
      <c r="R80" s="232">
        <v>0</v>
      </c>
      <c r="S80" s="232">
        <v>0</v>
      </c>
      <c r="T80" s="232">
        <v>15</v>
      </c>
      <c r="U80" s="232">
        <v>75</v>
      </c>
      <c r="V80" s="244">
        <v>90</v>
      </c>
      <c r="W80" s="232">
        <v>7</v>
      </c>
      <c r="X80" s="232">
        <v>105</v>
      </c>
      <c r="Y80" s="245">
        <v>0</v>
      </c>
      <c r="Z80" s="232">
        <v>19</v>
      </c>
      <c r="AA80" s="232">
        <v>285</v>
      </c>
      <c r="AB80" s="245">
        <v>30</v>
      </c>
      <c r="AC80" s="232">
        <v>14</v>
      </c>
      <c r="AD80" s="232">
        <v>210</v>
      </c>
      <c r="AE80" s="245">
        <v>45</v>
      </c>
      <c r="AF80" s="246">
        <v>0</v>
      </c>
      <c r="AG80" s="246">
        <v>0</v>
      </c>
      <c r="AH80" s="245">
        <v>0</v>
      </c>
      <c r="AI80" s="246">
        <v>15</v>
      </c>
      <c r="AJ80" s="246">
        <v>225</v>
      </c>
      <c r="AK80" s="245">
        <v>15</v>
      </c>
      <c r="AL80" s="232">
        <v>15</v>
      </c>
      <c r="AM80" s="232">
        <v>225</v>
      </c>
      <c r="AN80" s="245">
        <v>15</v>
      </c>
      <c r="AO80" s="245"/>
      <c r="AP80" s="245">
        <f t="shared" si="14"/>
        <v>15</v>
      </c>
      <c r="AQ80" s="324">
        <v>0</v>
      </c>
      <c r="AR80" s="246">
        <v>0</v>
      </c>
      <c r="AS80" s="245">
        <v>0</v>
      </c>
      <c r="AT80" s="325">
        <v>14</v>
      </c>
      <c r="AU80" s="325">
        <v>1</v>
      </c>
      <c r="AV80" s="246">
        <v>15</v>
      </c>
      <c r="AW80" s="246">
        <v>225</v>
      </c>
      <c r="AX80" s="245">
        <v>15</v>
      </c>
      <c r="AY80" s="232">
        <v>15</v>
      </c>
      <c r="AZ80" s="232">
        <v>225</v>
      </c>
      <c r="BA80" s="245">
        <v>15</v>
      </c>
      <c r="BB80" s="245"/>
      <c r="BC80" s="245">
        <f t="shared" si="15"/>
        <v>15</v>
      </c>
      <c r="BD80" s="246">
        <v>0</v>
      </c>
      <c r="BE80" s="246">
        <v>1</v>
      </c>
      <c r="BF80" s="232">
        <v>1</v>
      </c>
      <c r="BO80" s="248">
        <f t="shared" si="10"/>
        <v>14</v>
      </c>
      <c r="BP80" s="248">
        <f t="shared" si="11"/>
        <v>1</v>
      </c>
      <c r="BQ80" s="248"/>
      <c r="BR80" s="248">
        <f>_xlfn.XLOOKUP(A80,'Summer data team '!B:B,'Summer data team '!BV:BV,0)</f>
        <v>14</v>
      </c>
      <c r="BS80" s="248">
        <f>_xlfn.XLOOKUP(A80,'Summer data team '!B:B,'Summer data team '!BW:BW,0)</f>
        <v>1</v>
      </c>
      <c r="BT80" s="248">
        <f t="shared" si="12"/>
        <v>0</v>
      </c>
      <c r="BU80" s="248">
        <f t="shared" si="13"/>
        <v>0</v>
      </c>
    </row>
    <row r="81" spans="1:73" hidden="1" x14ac:dyDescent="0.2">
      <c r="A81" s="231">
        <v>3302132</v>
      </c>
      <c r="B81" s="231" t="s">
        <v>257</v>
      </c>
      <c r="C81" s="232">
        <v>0</v>
      </c>
      <c r="D81" s="232">
        <v>0</v>
      </c>
      <c r="E81" s="232">
        <v>0</v>
      </c>
      <c r="F81" s="232">
        <v>15</v>
      </c>
      <c r="G81" s="232">
        <v>32</v>
      </c>
      <c r="H81" s="244">
        <v>0</v>
      </c>
      <c r="I81" s="244">
        <v>47</v>
      </c>
      <c r="J81" s="232">
        <v>0</v>
      </c>
      <c r="K81" s="232">
        <v>0</v>
      </c>
      <c r="L81" s="244">
        <v>0</v>
      </c>
      <c r="M81" s="232">
        <v>0</v>
      </c>
      <c r="N81" s="232">
        <v>0</v>
      </c>
      <c r="O81" s="232">
        <v>225</v>
      </c>
      <c r="P81" s="232">
        <v>480</v>
      </c>
      <c r="Q81" s="244">
        <v>705</v>
      </c>
      <c r="R81" s="232">
        <v>0</v>
      </c>
      <c r="S81" s="232">
        <v>0</v>
      </c>
      <c r="T81" s="232">
        <v>0</v>
      </c>
      <c r="U81" s="232">
        <v>0</v>
      </c>
      <c r="V81" s="244">
        <v>0</v>
      </c>
      <c r="W81" s="232">
        <v>0</v>
      </c>
      <c r="X81" s="232">
        <v>0</v>
      </c>
      <c r="Y81" s="245">
        <v>0</v>
      </c>
      <c r="Z81" s="232">
        <v>12</v>
      </c>
      <c r="AA81" s="232">
        <v>180</v>
      </c>
      <c r="AB81" s="245">
        <v>0</v>
      </c>
      <c r="AC81" s="232">
        <v>34</v>
      </c>
      <c r="AD81" s="232">
        <v>510</v>
      </c>
      <c r="AE81" s="245">
        <v>0</v>
      </c>
      <c r="AF81" s="246">
        <v>0</v>
      </c>
      <c r="AG81" s="246">
        <v>0</v>
      </c>
      <c r="AH81" s="245">
        <v>0</v>
      </c>
      <c r="AI81" s="246">
        <v>16</v>
      </c>
      <c r="AJ81" s="246">
        <v>240</v>
      </c>
      <c r="AK81" s="245">
        <v>0</v>
      </c>
      <c r="AL81" s="232">
        <v>16</v>
      </c>
      <c r="AM81" s="232">
        <v>240</v>
      </c>
      <c r="AN81" s="245">
        <v>0</v>
      </c>
      <c r="AO81" s="245"/>
      <c r="AP81" s="245">
        <f t="shared" si="14"/>
        <v>16</v>
      </c>
      <c r="AQ81" s="324">
        <v>0</v>
      </c>
      <c r="AR81" s="246">
        <v>0</v>
      </c>
      <c r="AS81" s="245">
        <v>0</v>
      </c>
      <c r="AT81" s="325">
        <v>0</v>
      </c>
      <c r="AU81" s="325">
        <v>0</v>
      </c>
      <c r="AV81" s="246">
        <v>0</v>
      </c>
      <c r="AW81" s="246">
        <v>0</v>
      </c>
      <c r="AX81" s="245">
        <v>0</v>
      </c>
      <c r="AY81" s="232">
        <v>0</v>
      </c>
      <c r="AZ81" s="232">
        <v>0</v>
      </c>
      <c r="BA81" s="245">
        <v>0</v>
      </c>
      <c r="BB81" s="245"/>
      <c r="BC81" s="245">
        <f t="shared" si="15"/>
        <v>0</v>
      </c>
      <c r="BD81" s="246">
        <v>0</v>
      </c>
      <c r="BE81" s="246">
        <v>0</v>
      </c>
      <c r="BF81" s="232">
        <v>0</v>
      </c>
      <c r="BO81" s="248">
        <f t="shared" si="10"/>
        <v>0</v>
      </c>
      <c r="BP81" s="248">
        <f t="shared" si="11"/>
        <v>0</v>
      </c>
      <c r="BQ81" s="248"/>
      <c r="BR81" s="248">
        <f>_xlfn.XLOOKUP(A81,'Summer data team '!B:B,'Summer data team '!BV:BV,0)</f>
        <v>0</v>
      </c>
      <c r="BS81" s="248">
        <f>_xlfn.XLOOKUP(A81,'Summer data team '!B:B,'Summer data team '!BW:BW,0)</f>
        <v>0</v>
      </c>
      <c r="BT81" s="248">
        <f t="shared" si="12"/>
        <v>0</v>
      </c>
      <c r="BU81" s="248">
        <f t="shared" si="13"/>
        <v>0</v>
      </c>
    </row>
    <row r="82" spans="1:73" hidden="1" x14ac:dyDescent="0.2">
      <c r="A82" s="231">
        <v>3302136</v>
      </c>
      <c r="B82" s="231" t="s">
        <v>258</v>
      </c>
      <c r="C82" s="232">
        <v>0</v>
      </c>
      <c r="D82" s="232">
        <v>0</v>
      </c>
      <c r="E82" s="232">
        <v>0</v>
      </c>
      <c r="F82" s="232">
        <v>15</v>
      </c>
      <c r="G82" s="232">
        <v>18</v>
      </c>
      <c r="H82" s="244">
        <v>0</v>
      </c>
      <c r="I82" s="244">
        <v>33</v>
      </c>
      <c r="J82" s="232">
        <v>4</v>
      </c>
      <c r="K82" s="232">
        <v>9</v>
      </c>
      <c r="L82" s="244">
        <v>13</v>
      </c>
      <c r="M82" s="232">
        <v>0</v>
      </c>
      <c r="N82" s="232">
        <v>0</v>
      </c>
      <c r="O82" s="232">
        <v>225</v>
      </c>
      <c r="P82" s="232">
        <v>270</v>
      </c>
      <c r="Q82" s="244">
        <v>495</v>
      </c>
      <c r="R82" s="232">
        <v>0</v>
      </c>
      <c r="S82" s="232">
        <v>0</v>
      </c>
      <c r="T82" s="232">
        <v>60</v>
      </c>
      <c r="U82" s="232">
        <v>135</v>
      </c>
      <c r="V82" s="244">
        <v>195</v>
      </c>
      <c r="W82" s="232">
        <v>9</v>
      </c>
      <c r="X82" s="232">
        <v>135</v>
      </c>
      <c r="Y82" s="245">
        <v>30</v>
      </c>
      <c r="Z82" s="232">
        <v>2</v>
      </c>
      <c r="AA82" s="232">
        <v>30</v>
      </c>
      <c r="AB82" s="245">
        <v>0</v>
      </c>
      <c r="AC82" s="232">
        <v>12</v>
      </c>
      <c r="AD82" s="232">
        <v>180</v>
      </c>
      <c r="AE82" s="245">
        <v>90</v>
      </c>
      <c r="AF82" s="246">
        <v>0</v>
      </c>
      <c r="AG82" s="246">
        <v>0</v>
      </c>
      <c r="AH82" s="245">
        <v>0</v>
      </c>
      <c r="AI82" s="246">
        <v>11</v>
      </c>
      <c r="AJ82" s="246">
        <v>165</v>
      </c>
      <c r="AK82" s="245">
        <v>45</v>
      </c>
      <c r="AL82" s="232">
        <v>11</v>
      </c>
      <c r="AM82" s="232">
        <v>165</v>
      </c>
      <c r="AN82" s="245">
        <v>45</v>
      </c>
      <c r="AO82" s="245"/>
      <c r="AP82" s="245">
        <f t="shared" si="14"/>
        <v>11</v>
      </c>
      <c r="AQ82" s="324">
        <v>0</v>
      </c>
      <c r="AR82" s="246">
        <v>0</v>
      </c>
      <c r="AS82" s="245">
        <v>0</v>
      </c>
      <c r="AT82" s="325">
        <v>8</v>
      </c>
      <c r="AU82" s="325">
        <v>3</v>
      </c>
      <c r="AV82" s="246">
        <v>11</v>
      </c>
      <c r="AW82" s="246">
        <v>165</v>
      </c>
      <c r="AX82" s="245">
        <v>45</v>
      </c>
      <c r="AY82" s="232">
        <v>11</v>
      </c>
      <c r="AZ82" s="232">
        <v>165</v>
      </c>
      <c r="BA82" s="245">
        <v>45</v>
      </c>
      <c r="BB82" s="245"/>
      <c r="BC82" s="245">
        <f t="shared" si="15"/>
        <v>11</v>
      </c>
      <c r="BD82" s="246">
        <v>0</v>
      </c>
      <c r="BE82" s="246">
        <v>0</v>
      </c>
      <c r="BF82" s="232">
        <v>0</v>
      </c>
      <c r="BO82" s="248">
        <f t="shared" si="10"/>
        <v>8</v>
      </c>
      <c r="BP82" s="248">
        <f t="shared" si="11"/>
        <v>3</v>
      </c>
      <c r="BQ82" s="248"/>
      <c r="BR82" s="248">
        <f>_xlfn.XLOOKUP(A82,'Summer data team '!B:B,'Summer data team '!BV:BV,0)</f>
        <v>8</v>
      </c>
      <c r="BS82" s="248">
        <f>_xlfn.XLOOKUP(A82,'Summer data team '!B:B,'Summer data team '!BW:BW,0)</f>
        <v>3</v>
      </c>
      <c r="BT82" s="248">
        <f t="shared" si="12"/>
        <v>0</v>
      </c>
      <c r="BU82" s="248">
        <f t="shared" si="13"/>
        <v>0</v>
      </c>
    </row>
    <row r="83" spans="1:73" hidden="1" x14ac:dyDescent="0.2">
      <c r="A83" s="231">
        <v>3302138</v>
      </c>
      <c r="B83" s="231" t="s">
        <v>259</v>
      </c>
      <c r="C83" s="232">
        <v>0</v>
      </c>
      <c r="D83" s="232">
        <v>0</v>
      </c>
      <c r="E83" s="232">
        <v>0</v>
      </c>
      <c r="F83" s="232">
        <v>23</v>
      </c>
      <c r="G83" s="232">
        <v>16</v>
      </c>
      <c r="H83" s="244">
        <v>0</v>
      </c>
      <c r="I83" s="244">
        <v>39</v>
      </c>
      <c r="J83" s="232">
        <v>5</v>
      </c>
      <c r="K83" s="232">
        <v>3</v>
      </c>
      <c r="L83" s="244">
        <v>8</v>
      </c>
      <c r="M83" s="232">
        <v>0</v>
      </c>
      <c r="N83" s="232">
        <v>0</v>
      </c>
      <c r="O83" s="232">
        <v>345</v>
      </c>
      <c r="P83" s="232">
        <v>240</v>
      </c>
      <c r="Q83" s="244">
        <v>585</v>
      </c>
      <c r="R83" s="232">
        <v>0</v>
      </c>
      <c r="S83" s="232">
        <v>0</v>
      </c>
      <c r="T83" s="232">
        <v>75</v>
      </c>
      <c r="U83" s="232">
        <v>45</v>
      </c>
      <c r="V83" s="244">
        <v>120</v>
      </c>
      <c r="W83" s="232">
        <v>0</v>
      </c>
      <c r="X83" s="232">
        <v>0</v>
      </c>
      <c r="Y83" s="245">
        <v>0</v>
      </c>
      <c r="Z83" s="232">
        <v>0</v>
      </c>
      <c r="AA83" s="232">
        <v>0</v>
      </c>
      <c r="AB83" s="245">
        <v>0</v>
      </c>
      <c r="AC83" s="232">
        <v>7</v>
      </c>
      <c r="AD83" s="232">
        <v>105</v>
      </c>
      <c r="AE83" s="245">
        <v>0</v>
      </c>
      <c r="AF83" s="246">
        <v>0</v>
      </c>
      <c r="AG83" s="246">
        <v>0</v>
      </c>
      <c r="AH83" s="245">
        <v>0</v>
      </c>
      <c r="AI83" s="246">
        <v>9</v>
      </c>
      <c r="AJ83" s="246">
        <v>135</v>
      </c>
      <c r="AK83" s="245">
        <v>90</v>
      </c>
      <c r="AL83" s="232">
        <v>9</v>
      </c>
      <c r="AM83" s="232">
        <v>135</v>
      </c>
      <c r="AN83" s="245">
        <v>90</v>
      </c>
      <c r="AO83" s="245"/>
      <c r="AP83" s="245">
        <f t="shared" si="14"/>
        <v>9</v>
      </c>
      <c r="AQ83" s="324">
        <v>0</v>
      </c>
      <c r="AR83" s="246">
        <v>0</v>
      </c>
      <c r="AS83" s="245">
        <v>0</v>
      </c>
      <c r="AT83" s="325">
        <v>3</v>
      </c>
      <c r="AU83" s="325">
        <v>6</v>
      </c>
      <c r="AV83" s="246">
        <v>9</v>
      </c>
      <c r="AW83" s="246">
        <v>135</v>
      </c>
      <c r="AX83" s="245">
        <v>90</v>
      </c>
      <c r="AY83" s="232">
        <v>9</v>
      </c>
      <c r="AZ83" s="232">
        <v>135</v>
      </c>
      <c r="BA83" s="245">
        <v>90</v>
      </c>
      <c r="BB83" s="245"/>
      <c r="BC83" s="245">
        <f t="shared" si="15"/>
        <v>9</v>
      </c>
      <c r="BD83" s="246">
        <v>0</v>
      </c>
      <c r="BE83" s="246">
        <v>0</v>
      </c>
      <c r="BF83" s="232">
        <v>0</v>
      </c>
      <c r="BO83" s="248">
        <f t="shared" si="10"/>
        <v>3</v>
      </c>
      <c r="BP83" s="248">
        <f t="shared" si="11"/>
        <v>6</v>
      </c>
      <c r="BQ83" s="248"/>
      <c r="BR83" s="248">
        <f>_xlfn.XLOOKUP(A83,'Summer data team '!B:B,'Summer data team '!BV:BV,0)</f>
        <v>3</v>
      </c>
      <c r="BS83" s="248">
        <f>_xlfn.XLOOKUP(A83,'Summer data team '!B:B,'Summer data team '!BW:BW,0)</f>
        <v>6</v>
      </c>
      <c r="BT83" s="248">
        <f t="shared" si="12"/>
        <v>0</v>
      </c>
      <c r="BU83" s="248">
        <f t="shared" si="13"/>
        <v>0</v>
      </c>
    </row>
    <row r="84" spans="1:73" hidden="1" x14ac:dyDescent="0.2">
      <c r="A84" s="231">
        <v>3302141</v>
      </c>
      <c r="B84" s="231" t="s">
        <v>260</v>
      </c>
      <c r="C84" s="232">
        <v>0</v>
      </c>
      <c r="D84" s="232">
        <v>0</v>
      </c>
      <c r="E84" s="232">
        <v>0</v>
      </c>
      <c r="F84" s="232">
        <v>11</v>
      </c>
      <c r="G84" s="232">
        <v>7</v>
      </c>
      <c r="H84" s="244">
        <v>0</v>
      </c>
      <c r="I84" s="244">
        <v>18</v>
      </c>
      <c r="J84" s="232">
        <v>0</v>
      </c>
      <c r="K84" s="232">
        <v>0</v>
      </c>
      <c r="L84" s="244">
        <v>0</v>
      </c>
      <c r="M84" s="232">
        <v>0</v>
      </c>
      <c r="N84" s="232">
        <v>0</v>
      </c>
      <c r="O84" s="232">
        <v>165</v>
      </c>
      <c r="P84" s="232">
        <v>105</v>
      </c>
      <c r="Q84" s="244">
        <v>270</v>
      </c>
      <c r="R84" s="232">
        <v>0</v>
      </c>
      <c r="S84" s="232">
        <v>0</v>
      </c>
      <c r="T84" s="232">
        <v>0</v>
      </c>
      <c r="U84" s="232">
        <v>0</v>
      </c>
      <c r="V84" s="244">
        <v>0</v>
      </c>
      <c r="W84" s="232">
        <v>17</v>
      </c>
      <c r="X84" s="232">
        <v>255</v>
      </c>
      <c r="Y84" s="245">
        <v>0</v>
      </c>
      <c r="Z84" s="232">
        <v>0</v>
      </c>
      <c r="AA84" s="232">
        <v>0</v>
      </c>
      <c r="AB84" s="245">
        <v>0</v>
      </c>
      <c r="AC84" s="232">
        <v>0</v>
      </c>
      <c r="AD84" s="232">
        <v>0</v>
      </c>
      <c r="AE84" s="245">
        <v>0</v>
      </c>
      <c r="AF84" s="246">
        <v>0</v>
      </c>
      <c r="AG84" s="246">
        <v>0</v>
      </c>
      <c r="AH84" s="245">
        <v>0</v>
      </c>
      <c r="AI84" s="246">
        <v>0</v>
      </c>
      <c r="AJ84" s="246">
        <v>0</v>
      </c>
      <c r="AK84" s="245">
        <v>0</v>
      </c>
      <c r="AL84" s="232">
        <v>0</v>
      </c>
      <c r="AM84" s="232">
        <v>0</v>
      </c>
      <c r="AN84" s="245">
        <v>0</v>
      </c>
      <c r="AO84" s="245"/>
      <c r="AP84" s="245">
        <f t="shared" si="14"/>
        <v>0</v>
      </c>
      <c r="AQ84" s="324">
        <v>0</v>
      </c>
      <c r="AR84" s="246">
        <v>0</v>
      </c>
      <c r="AS84" s="245">
        <v>0</v>
      </c>
      <c r="AT84" s="325">
        <v>0</v>
      </c>
      <c r="AU84" s="325">
        <v>0</v>
      </c>
      <c r="AV84" s="246">
        <v>0</v>
      </c>
      <c r="AW84" s="246">
        <v>0</v>
      </c>
      <c r="AX84" s="245">
        <v>0</v>
      </c>
      <c r="AY84" s="232">
        <v>0</v>
      </c>
      <c r="AZ84" s="232">
        <v>0</v>
      </c>
      <c r="BA84" s="245">
        <v>0</v>
      </c>
      <c r="BB84" s="245"/>
      <c r="BC84" s="245">
        <f t="shared" si="15"/>
        <v>0</v>
      </c>
      <c r="BD84" s="246">
        <v>0</v>
      </c>
      <c r="BE84" s="246">
        <v>0</v>
      </c>
      <c r="BF84" s="232">
        <v>0</v>
      </c>
      <c r="BO84" s="248">
        <f t="shared" si="10"/>
        <v>0</v>
      </c>
      <c r="BP84" s="248">
        <f t="shared" si="11"/>
        <v>0</v>
      </c>
      <c r="BQ84" s="248"/>
      <c r="BR84" s="248">
        <f>_xlfn.XLOOKUP(A84,'Summer data team '!B:B,'Summer data team '!BV:BV,0)</f>
        <v>0</v>
      </c>
      <c r="BS84" s="248">
        <f>_xlfn.XLOOKUP(A84,'Summer data team '!B:B,'Summer data team '!BW:BW,0)</f>
        <v>0</v>
      </c>
      <c r="BT84" s="248">
        <f t="shared" si="12"/>
        <v>0</v>
      </c>
      <c r="BU84" s="248">
        <f t="shared" si="13"/>
        <v>0</v>
      </c>
    </row>
    <row r="85" spans="1:73" hidden="1" x14ac:dyDescent="0.2">
      <c r="A85" s="231">
        <v>3302142</v>
      </c>
      <c r="B85" s="231" t="s">
        <v>261</v>
      </c>
      <c r="C85" s="232">
        <v>0</v>
      </c>
      <c r="D85" s="232">
        <v>0</v>
      </c>
      <c r="E85" s="232">
        <v>0</v>
      </c>
      <c r="F85" s="232">
        <v>8</v>
      </c>
      <c r="G85" s="232">
        <v>16</v>
      </c>
      <c r="H85" s="244">
        <v>0</v>
      </c>
      <c r="I85" s="244">
        <v>24</v>
      </c>
      <c r="J85" s="232">
        <v>0</v>
      </c>
      <c r="K85" s="232">
        <v>0</v>
      </c>
      <c r="L85" s="244">
        <v>0</v>
      </c>
      <c r="M85" s="232">
        <v>0</v>
      </c>
      <c r="N85" s="232">
        <v>0</v>
      </c>
      <c r="O85" s="232">
        <v>120</v>
      </c>
      <c r="P85" s="232">
        <v>240</v>
      </c>
      <c r="Q85" s="244">
        <v>360</v>
      </c>
      <c r="R85" s="232">
        <v>0</v>
      </c>
      <c r="S85" s="232">
        <v>0</v>
      </c>
      <c r="T85" s="232">
        <v>0</v>
      </c>
      <c r="U85" s="232">
        <v>0</v>
      </c>
      <c r="V85" s="244">
        <v>0</v>
      </c>
      <c r="W85" s="232">
        <v>14</v>
      </c>
      <c r="X85" s="232">
        <v>210</v>
      </c>
      <c r="Y85" s="245">
        <v>0</v>
      </c>
      <c r="Z85" s="232">
        <v>0</v>
      </c>
      <c r="AA85" s="232">
        <v>0</v>
      </c>
      <c r="AB85" s="245">
        <v>0</v>
      </c>
      <c r="AC85" s="232">
        <v>2</v>
      </c>
      <c r="AD85" s="232">
        <v>30</v>
      </c>
      <c r="AE85" s="245">
        <v>0</v>
      </c>
      <c r="AF85" s="246">
        <v>0</v>
      </c>
      <c r="AG85" s="246">
        <v>0</v>
      </c>
      <c r="AH85" s="245">
        <v>0</v>
      </c>
      <c r="AI85" s="246">
        <v>18</v>
      </c>
      <c r="AJ85" s="246">
        <v>270</v>
      </c>
      <c r="AK85" s="245">
        <v>0</v>
      </c>
      <c r="AL85" s="232">
        <v>18</v>
      </c>
      <c r="AM85" s="232">
        <v>270</v>
      </c>
      <c r="AN85" s="245">
        <v>0</v>
      </c>
      <c r="AO85" s="245"/>
      <c r="AP85" s="245">
        <f t="shared" si="14"/>
        <v>18</v>
      </c>
      <c r="AQ85" s="324">
        <v>0</v>
      </c>
      <c r="AR85" s="246">
        <v>0</v>
      </c>
      <c r="AS85" s="245">
        <v>0</v>
      </c>
      <c r="AT85" s="325">
        <v>18</v>
      </c>
      <c r="AU85" s="325">
        <v>0</v>
      </c>
      <c r="AV85" s="246">
        <v>18</v>
      </c>
      <c r="AW85" s="246">
        <v>270</v>
      </c>
      <c r="AX85" s="245">
        <v>0</v>
      </c>
      <c r="AY85" s="232">
        <v>18</v>
      </c>
      <c r="AZ85" s="232">
        <v>270</v>
      </c>
      <c r="BA85" s="245">
        <v>0</v>
      </c>
      <c r="BB85" s="245"/>
      <c r="BC85" s="245">
        <f t="shared" si="15"/>
        <v>18</v>
      </c>
      <c r="BD85" s="246">
        <v>0</v>
      </c>
      <c r="BE85" s="246">
        <v>0</v>
      </c>
      <c r="BF85" s="232">
        <v>0</v>
      </c>
      <c r="BO85" s="248">
        <f t="shared" si="10"/>
        <v>18</v>
      </c>
      <c r="BP85" s="248">
        <f t="shared" si="11"/>
        <v>0</v>
      </c>
      <c r="BQ85" s="248"/>
      <c r="BR85" s="248">
        <f>_xlfn.XLOOKUP(A85,'Summer data team '!B:B,'Summer data team '!BV:BV,0)</f>
        <v>18</v>
      </c>
      <c r="BS85" s="248">
        <f>_xlfn.XLOOKUP(A85,'Summer data team '!B:B,'Summer data team '!BW:BW,0)</f>
        <v>0</v>
      </c>
      <c r="BT85" s="248">
        <f t="shared" si="12"/>
        <v>0</v>
      </c>
      <c r="BU85" s="248">
        <f t="shared" si="13"/>
        <v>0</v>
      </c>
    </row>
    <row r="86" spans="1:73" hidden="1" x14ac:dyDescent="0.2">
      <c r="A86" s="231">
        <v>3302144</v>
      </c>
      <c r="B86" s="231" t="s">
        <v>262</v>
      </c>
      <c r="C86" s="232">
        <v>0</v>
      </c>
      <c r="D86" s="232">
        <v>0</v>
      </c>
      <c r="E86" s="232">
        <v>0</v>
      </c>
      <c r="F86" s="232">
        <v>14</v>
      </c>
      <c r="G86" s="232">
        <v>34</v>
      </c>
      <c r="H86" s="244">
        <v>0</v>
      </c>
      <c r="I86" s="244">
        <v>48</v>
      </c>
      <c r="J86" s="232">
        <v>2</v>
      </c>
      <c r="K86" s="232">
        <v>1</v>
      </c>
      <c r="L86" s="244">
        <v>3</v>
      </c>
      <c r="M86" s="232">
        <v>0</v>
      </c>
      <c r="N86" s="232">
        <v>0</v>
      </c>
      <c r="O86" s="232">
        <v>210</v>
      </c>
      <c r="P86" s="232">
        <v>510</v>
      </c>
      <c r="Q86" s="244">
        <v>720</v>
      </c>
      <c r="R86" s="232">
        <v>0</v>
      </c>
      <c r="S86" s="232">
        <v>0</v>
      </c>
      <c r="T86" s="232">
        <v>30</v>
      </c>
      <c r="U86" s="232">
        <v>15</v>
      </c>
      <c r="V86" s="244">
        <v>45</v>
      </c>
      <c r="W86" s="232">
        <v>1</v>
      </c>
      <c r="X86" s="232">
        <v>15</v>
      </c>
      <c r="Y86" s="245">
        <v>15</v>
      </c>
      <c r="Z86" s="232">
        <v>15</v>
      </c>
      <c r="AA86" s="232">
        <v>225</v>
      </c>
      <c r="AB86" s="245">
        <v>0</v>
      </c>
      <c r="AC86" s="232">
        <v>29</v>
      </c>
      <c r="AD86" s="232">
        <v>435</v>
      </c>
      <c r="AE86" s="245">
        <v>30</v>
      </c>
      <c r="AF86" s="246">
        <v>0</v>
      </c>
      <c r="AG86" s="246">
        <v>0</v>
      </c>
      <c r="AH86" s="245">
        <v>0</v>
      </c>
      <c r="AI86" s="246">
        <v>23</v>
      </c>
      <c r="AJ86" s="246">
        <v>345</v>
      </c>
      <c r="AK86" s="245">
        <v>0</v>
      </c>
      <c r="AL86" s="232">
        <v>23</v>
      </c>
      <c r="AM86" s="232">
        <v>345</v>
      </c>
      <c r="AN86" s="245">
        <v>0</v>
      </c>
      <c r="AO86" s="245"/>
      <c r="AP86" s="245">
        <f t="shared" si="14"/>
        <v>23</v>
      </c>
      <c r="AQ86" s="324">
        <v>0</v>
      </c>
      <c r="AR86" s="246">
        <v>0</v>
      </c>
      <c r="AS86" s="245">
        <v>0</v>
      </c>
      <c r="AT86" s="325">
        <v>23</v>
      </c>
      <c r="AU86" s="325">
        <v>0</v>
      </c>
      <c r="AV86" s="246">
        <v>23</v>
      </c>
      <c r="AW86" s="246">
        <v>345</v>
      </c>
      <c r="AX86" s="245">
        <v>0</v>
      </c>
      <c r="AY86" s="232">
        <v>23</v>
      </c>
      <c r="AZ86" s="232">
        <v>345</v>
      </c>
      <c r="BA86" s="245">
        <v>0</v>
      </c>
      <c r="BB86" s="245"/>
      <c r="BC86" s="245">
        <f t="shared" si="15"/>
        <v>23</v>
      </c>
      <c r="BD86" s="246">
        <v>0</v>
      </c>
      <c r="BE86" s="246">
        <v>0</v>
      </c>
      <c r="BF86" s="232">
        <v>0</v>
      </c>
      <c r="BO86" s="248">
        <f t="shared" si="10"/>
        <v>23</v>
      </c>
      <c r="BP86" s="248">
        <f t="shared" si="11"/>
        <v>0</v>
      </c>
      <c r="BQ86" s="248"/>
      <c r="BR86" s="248">
        <f>_xlfn.XLOOKUP(A86,'Summer data team '!B:B,'Summer data team '!BV:BV,0)</f>
        <v>23</v>
      </c>
      <c r="BS86" s="248">
        <f>_xlfn.XLOOKUP(A86,'Summer data team '!B:B,'Summer data team '!BW:BW,0)</f>
        <v>0</v>
      </c>
      <c r="BT86" s="248">
        <f t="shared" si="12"/>
        <v>0</v>
      </c>
      <c r="BU86" s="248">
        <f t="shared" si="13"/>
        <v>0</v>
      </c>
    </row>
    <row r="87" spans="1:73" hidden="1" x14ac:dyDescent="0.2">
      <c r="A87" s="231">
        <v>3302146</v>
      </c>
      <c r="B87" s="231" t="s">
        <v>263</v>
      </c>
      <c r="C87" s="232">
        <v>0</v>
      </c>
      <c r="D87" s="232">
        <v>0</v>
      </c>
      <c r="E87" s="232">
        <v>0</v>
      </c>
      <c r="F87" s="232">
        <v>19</v>
      </c>
      <c r="G87" s="232">
        <v>30</v>
      </c>
      <c r="H87" s="244">
        <v>0</v>
      </c>
      <c r="I87" s="244">
        <v>49</v>
      </c>
      <c r="J87" s="232">
        <v>0</v>
      </c>
      <c r="K87" s="232">
        <v>0</v>
      </c>
      <c r="L87" s="244">
        <v>0</v>
      </c>
      <c r="M87" s="232">
        <v>0</v>
      </c>
      <c r="N87" s="232">
        <v>0</v>
      </c>
      <c r="O87" s="232">
        <v>285</v>
      </c>
      <c r="P87" s="232">
        <v>450</v>
      </c>
      <c r="Q87" s="244">
        <v>735</v>
      </c>
      <c r="R87" s="232">
        <v>0</v>
      </c>
      <c r="S87" s="232">
        <v>0</v>
      </c>
      <c r="T87" s="232">
        <v>0</v>
      </c>
      <c r="U87" s="232">
        <v>0</v>
      </c>
      <c r="V87" s="244">
        <v>0</v>
      </c>
      <c r="W87" s="232">
        <v>2</v>
      </c>
      <c r="X87" s="232">
        <v>30</v>
      </c>
      <c r="Y87" s="245">
        <v>0</v>
      </c>
      <c r="Z87" s="232">
        <v>3</v>
      </c>
      <c r="AA87" s="232">
        <v>45</v>
      </c>
      <c r="AB87" s="245">
        <v>0</v>
      </c>
      <c r="AC87" s="232">
        <v>39</v>
      </c>
      <c r="AD87" s="232">
        <v>585</v>
      </c>
      <c r="AE87" s="245">
        <v>0</v>
      </c>
      <c r="AF87" s="246">
        <v>0</v>
      </c>
      <c r="AG87" s="246">
        <v>0</v>
      </c>
      <c r="AH87" s="245">
        <v>0</v>
      </c>
      <c r="AI87" s="246">
        <v>28</v>
      </c>
      <c r="AJ87" s="246">
        <v>420</v>
      </c>
      <c r="AK87" s="245">
        <v>0</v>
      </c>
      <c r="AL87" s="232">
        <v>28</v>
      </c>
      <c r="AM87" s="232">
        <v>420</v>
      </c>
      <c r="AN87" s="245">
        <v>0</v>
      </c>
      <c r="AO87" s="245"/>
      <c r="AP87" s="245">
        <f t="shared" si="14"/>
        <v>28</v>
      </c>
      <c r="AQ87" s="324">
        <v>0</v>
      </c>
      <c r="AR87" s="246">
        <v>0</v>
      </c>
      <c r="AS87" s="245">
        <v>0</v>
      </c>
      <c r="AT87" s="325">
        <v>28</v>
      </c>
      <c r="AU87" s="325">
        <v>0</v>
      </c>
      <c r="AV87" s="246">
        <v>28</v>
      </c>
      <c r="AW87" s="246">
        <v>420</v>
      </c>
      <c r="AX87" s="245">
        <v>0</v>
      </c>
      <c r="AY87" s="232">
        <v>28</v>
      </c>
      <c r="AZ87" s="232">
        <v>420</v>
      </c>
      <c r="BA87" s="245">
        <v>0</v>
      </c>
      <c r="BB87" s="245"/>
      <c r="BC87" s="245">
        <f t="shared" si="15"/>
        <v>28</v>
      </c>
      <c r="BD87" s="246">
        <v>0</v>
      </c>
      <c r="BE87" s="246">
        <v>0</v>
      </c>
      <c r="BF87" s="232">
        <v>0</v>
      </c>
      <c r="BO87" s="248">
        <f t="shared" si="10"/>
        <v>28</v>
      </c>
      <c r="BP87" s="248">
        <f t="shared" si="11"/>
        <v>0</v>
      </c>
      <c r="BQ87" s="248"/>
      <c r="BR87" s="248">
        <f>_xlfn.XLOOKUP(A87,'Summer data team '!B:B,'Summer data team '!BV:BV,0)</f>
        <v>28</v>
      </c>
      <c r="BS87" s="248">
        <f>_xlfn.XLOOKUP(A87,'Summer data team '!B:B,'Summer data team '!BW:BW,0)</f>
        <v>0</v>
      </c>
      <c r="BT87" s="248">
        <f t="shared" si="12"/>
        <v>0</v>
      </c>
      <c r="BU87" s="248">
        <f t="shared" si="13"/>
        <v>0</v>
      </c>
    </row>
    <row r="88" spans="1:73" hidden="1" x14ac:dyDescent="0.2">
      <c r="A88" s="231">
        <v>3302149</v>
      </c>
      <c r="B88" s="231" t="s">
        <v>264</v>
      </c>
      <c r="C88" s="232">
        <v>0</v>
      </c>
      <c r="D88" s="232">
        <v>0</v>
      </c>
      <c r="E88" s="232">
        <v>0</v>
      </c>
      <c r="F88" s="232">
        <v>8</v>
      </c>
      <c r="G88" s="232">
        <v>16</v>
      </c>
      <c r="H88" s="244">
        <v>0</v>
      </c>
      <c r="I88" s="244">
        <v>24</v>
      </c>
      <c r="J88" s="232">
        <v>0</v>
      </c>
      <c r="K88" s="232">
        <v>0</v>
      </c>
      <c r="L88" s="244">
        <v>0</v>
      </c>
      <c r="M88" s="232">
        <v>0</v>
      </c>
      <c r="N88" s="232">
        <v>0</v>
      </c>
      <c r="O88" s="232">
        <v>120</v>
      </c>
      <c r="P88" s="232">
        <v>240</v>
      </c>
      <c r="Q88" s="244">
        <v>360</v>
      </c>
      <c r="R88" s="232">
        <v>0</v>
      </c>
      <c r="S88" s="232">
        <v>0</v>
      </c>
      <c r="T88" s="232">
        <v>0</v>
      </c>
      <c r="U88" s="232">
        <v>0</v>
      </c>
      <c r="V88" s="244">
        <v>0</v>
      </c>
      <c r="W88" s="232">
        <v>0</v>
      </c>
      <c r="X88" s="232">
        <v>0</v>
      </c>
      <c r="Y88" s="245">
        <v>0</v>
      </c>
      <c r="Z88" s="232">
        <v>5</v>
      </c>
      <c r="AA88" s="232">
        <v>75</v>
      </c>
      <c r="AB88" s="245">
        <v>0</v>
      </c>
      <c r="AC88" s="232">
        <v>7</v>
      </c>
      <c r="AD88" s="232">
        <v>105</v>
      </c>
      <c r="AE88" s="245">
        <v>0</v>
      </c>
      <c r="AF88" s="246">
        <v>0</v>
      </c>
      <c r="AG88" s="246">
        <v>0</v>
      </c>
      <c r="AH88" s="245">
        <v>0</v>
      </c>
      <c r="AI88" s="246">
        <v>7</v>
      </c>
      <c r="AJ88" s="246">
        <v>105</v>
      </c>
      <c r="AK88" s="245">
        <v>0</v>
      </c>
      <c r="AL88" s="232">
        <v>7</v>
      </c>
      <c r="AM88" s="232">
        <v>105</v>
      </c>
      <c r="AN88" s="245">
        <v>0</v>
      </c>
      <c r="AO88" s="245"/>
      <c r="AP88" s="245">
        <f t="shared" si="14"/>
        <v>7</v>
      </c>
      <c r="AQ88" s="324">
        <v>0</v>
      </c>
      <c r="AR88" s="246">
        <v>0</v>
      </c>
      <c r="AS88" s="245">
        <v>0</v>
      </c>
      <c r="AT88" s="325">
        <v>7</v>
      </c>
      <c r="AU88" s="325">
        <v>0</v>
      </c>
      <c r="AV88" s="246">
        <v>7</v>
      </c>
      <c r="AW88" s="246">
        <v>105</v>
      </c>
      <c r="AX88" s="245">
        <v>0</v>
      </c>
      <c r="AY88" s="232">
        <v>7</v>
      </c>
      <c r="AZ88" s="232">
        <v>105</v>
      </c>
      <c r="BA88" s="245">
        <v>0</v>
      </c>
      <c r="BB88" s="245"/>
      <c r="BC88" s="245">
        <f t="shared" si="15"/>
        <v>7</v>
      </c>
      <c r="BD88" s="246">
        <v>0</v>
      </c>
      <c r="BE88" s="246">
        <v>0</v>
      </c>
      <c r="BF88" s="232">
        <v>0</v>
      </c>
      <c r="BO88" s="248">
        <f t="shared" si="10"/>
        <v>7</v>
      </c>
      <c r="BP88" s="248">
        <f t="shared" si="11"/>
        <v>0</v>
      </c>
      <c r="BQ88" s="248"/>
      <c r="BR88" s="248">
        <f>_xlfn.XLOOKUP(A88,'Summer data team '!B:B,'Summer data team '!BV:BV,0)</f>
        <v>7</v>
      </c>
      <c r="BS88" s="248">
        <f>_xlfn.XLOOKUP(A88,'Summer data team '!B:B,'Summer data team '!BW:BW,0)</f>
        <v>0</v>
      </c>
      <c r="BT88" s="248">
        <f t="shared" si="12"/>
        <v>0</v>
      </c>
      <c r="BU88" s="248">
        <f t="shared" si="13"/>
        <v>0</v>
      </c>
    </row>
    <row r="89" spans="1:73" hidden="1" x14ac:dyDescent="0.2">
      <c r="A89" s="231">
        <v>3302150</v>
      </c>
      <c r="B89" s="231" t="s">
        <v>265</v>
      </c>
      <c r="C89" s="232">
        <v>0</v>
      </c>
      <c r="D89" s="232">
        <v>0</v>
      </c>
      <c r="E89" s="232">
        <v>0</v>
      </c>
      <c r="F89" s="232">
        <v>5</v>
      </c>
      <c r="G89" s="232">
        <v>6</v>
      </c>
      <c r="H89" s="244">
        <v>0</v>
      </c>
      <c r="I89" s="244">
        <v>11</v>
      </c>
      <c r="J89" s="232">
        <v>0</v>
      </c>
      <c r="K89" s="232">
        <v>0</v>
      </c>
      <c r="L89" s="244">
        <v>0</v>
      </c>
      <c r="M89" s="232">
        <v>0</v>
      </c>
      <c r="N89" s="232">
        <v>0</v>
      </c>
      <c r="O89" s="232">
        <v>75</v>
      </c>
      <c r="P89" s="232">
        <v>90</v>
      </c>
      <c r="Q89" s="244">
        <v>165</v>
      </c>
      <c r="R89" s="232">
        <v>0</v>
      </c>
      <c r="S89" s="232">
        <v>0</v>
      </c>
      <c r="T89" s="232">
        <v>0</v>
      </c>
      <c r="U89" s="232">
        <v>0</v>
      </c>
      <c r="V89" s="244">
        <v>0</v>
      </c>
      <c r="W89" s="232">
        <v>1</v>
      </c>
      <c r="X89" s="232">
        <v>15</v>
      </c>
      <c r="Y89" s="245">
        <v>0</v>
      </c>
      <c r="Z89" s="232">
        <v>6</v>
      </c>
      <c r="AA89" s="232">
        <v>90</v>
      </c>
      <c r="AB89" s="245">
        <v>0</v>
      </c>
      <c r="AC89" s="232">
        <v>1</v>
      </c>
      <c r="AD89" s="232">
        <v>15</v>
      </c>
      <c r="AE89" s="245">
        <v>0</v>
      </c>
      <c r="AF89" s="246">
        <v>0</v>
      </c>
      <c r="AG89" s="246">
        <v>0</v>
      </c>
      <c r="AH89" s="245">
        <v>0</v>
      </c>
      <c r="AI89" s="246">
        <v>3</v>
      </c>
      <c r="AJ89" s="246">
        <v>45</v>
      </c>
      <c r="AK89" s="245">
        <v>0</v>
      </c>
      <c r="AL89" s="232">
        <v>3</v>
      </c>
      <c r="AM89" s="232">
        <v>45</v>
      </c>
      <c r="AN89" s="245">
        <v>0</v>
      </c>
      <c r="AO89" s="245"/>
      <c r="AP89" s="245">
        <f t="shared" si="14"/>
        <v>3</v>
      </c>
      <c r="AQ89" s="324">
        <v>0</v>
      </c>
      <c r="AR89" s="246">
        <v>0</v>
      </c>
      <c r="AS89" s="245">
        <v>0</v>
      </c>
      <c r="AT89" s="325">
        <v>3</v>
      </c>
      <c r="AU89" s="325">
        <v>0</v>
      </c>
      <c r="AV89" s="246">
        <v>3</v>
      </c>
      <c r="AW89" s="246">
        <v>45</v>
      </c>
      <c r="AX89" s="245">
        <v>0</v>
      </c>
      <c r="AY89" s="232">
        <v>3</v>
      </c>
      <c r="AZ89" s="232">
        <v>45</v>
      </c>
      <c r="BA89" s="245">
        <v>0</v>
      </c>
      <c r="BB89" s="245"/>
      <c r="BC89" s="245">
        <f t="shared" si="15"/>
        <v>3</v>
      </c>
      <c r="BD89" s="246">
        <v>0</v>
      </c>
      <c r="BE89" s="246">
        <v>0</v>
      </c>
      <c r="BF89" s="232">
        <v>0</v>
      </c>
      <c r="BO89" s="248">
        <f t="shared" si="10"/>
        <v>3</v>
      </c>
      <c r="BP89" s="248">
        <f t="shared" si="11"/>
        <v>0</v>
      </c>
      <c r="BQ89" s="248"/>
      <c r="BR89" s="248">
        <f>_xlfn.XLOOKUP(A89,'Summer data team '!B:B,'Summer data team '!BV:BV,0)</f>
        <v>3</v>
      </c>
      <c r="BS89" s="248">
        <f>_xlfn.XLOOKUP(A89,'Summer data team '!B:B,'Summer data team '!BW:BW,0)</f>
        <v>0</v>
      </c>
      <c r="BT89" s="248">
        <f t="shared" si="12"/>
        <v>0</v>
      </c>
      <c r="BU89" s="248">
        <f t="shared" si="13"/>
        <v>0</v>
      </c>
    </row>
    <row r="90" spans="1:73" hidden="1" x14ac:dyDescent="0.2">
      <c r="A90" s="231">
        <v>3302156</v>
      </c>
      <c r="B90" s="231" t="s">
        <v>266</v>
      </c>
      <c r="C90" s="232">
        <v>0</v>
      </c>
      <c r="D90" s="232">
        <v>0</v>
      </c>
      <c r="E90" s="232">
        <v>0</v>
      </c>
      <c r="F90" s="232">
        <v>9</v>
      </c>
      <c r="G90" s="232">
        <v>16</v>
      </c>
      <c r="H90" s="244">
        <v>0</v>
      </c>
      <c r="I90" s="244">
        <v>25</v>
      </c>
      <c r="J90" s="232">
        <v>0</v>
      </c>
      <c r="K90" s="232">
        <v>0</v>
      </c>
      <c r="L90" s="244">
        <v>0</v>
      </c>
      <c r="M90" s="232">
        <v>0</v>
      </c>
      <c r="N90" s="232">
        <v>0</v>
      </c>
      <c r="O90" s="232">
        <v>135</v>
      </c>
      <c r="P90" s="232">
        <v>240</v>
      </c>
      <c r="Q90" s="244">
        <v>375</v>
      </c>
      <c r="R90" s="232">
        <v>0</v>
      </c>
      <c r="S90" s="232">
        <v>0</v>
      </c>
      <c r="T90" s="232">
        <v>0</v>
      </c>
      <c r="U90" s="232">
        <v>0</v>
      </c>
      <c r="V90" s="244">
        <v>0</v>
      </c>
      <c r="W90" s="232">
        <v>5</v>
      </c>
      <c r="X90" s="232">
        <v>75</v>
      </c>
      <c r="Y90" s="245">
        <v>0</v>
      </c>
      <c r="Z90" s="232">
        <v>13</v>
      </c>
      <c r="AA90" s="232">
        <v>195</v>
      </c>
      <c r="AB90" s="245">
        <v>0</v>
      </c>
      <c r="AC90" s="232">
        <v>3</v>
      </c>
      <c r="AD90" s="232">
        <v>45</v>
      </c>
      <c r="AE90" s="245">
        <v>0</v>
      </c>
      <c r="AF90" s="246">
        <v>0</v>
      </c>
      <c r="AG90" s="246">
        <v>0</v>
      </c>
      <c r="AH90" s="245">
        <v>0</v>
      </c>
      <c r="AI90" s="246">
        <v>14</v>
      </c>
      <c r="AJ90" s="246">
        <v>210</v>
      </c>
      <c r="AK90" s="245">
        <v>0</v>
      </c>
      <c r="AL90" s="232">
        <v>14</v>
      </c>
      <c r="AM90" s="232">
        <v>210</v>
      </c>
      <c r="AN90" s="245">
        <v>0</v>
      </c>
      <c r="AO90" s="245"/>
      <c r="AP90" s="245">
        <f t="shared" si="14"/>
        <v>14</v>
      </c>
      <c r="AQ90" s="324">
        <v>0</v>
      </c>
      <c r="AR90" s="246">
        <v>0</v>
      </c>
      <c r="AS90" s="245">
        <v>0</v>
      </c>
      <c r="AT90" s="325">
        <v>14</v>
      </c>
      <c r="AU90" s="325">
        <v>0</v>
      </c>
      <c r="AV90" s="246">
        <v>14</v>
      </c>
      <c r="AW90" s="246">
        <v>210</v>
      </c>
      <c r="AX90" s="245">
        <v>0</v>
      </c>
      <c r="AY90" s="232">
        <v>14</v>
      </c>
      <c r="AZ90" s="232">
        <v>210</v>
      </c>
      <c r="BA90" s="245">
        <v>0</v>
      </c>
      <c r="BB90" s="245"/>
      <c r="BC90" s="245">
        <f t="shared" si="15"/>
        <v>14</v>
      </c>
      <c r="BD90" s="246">
        <v>0</v>
      </c>
      <c r="BE90" s="246">
        <v>0</v>
      </c>
      <c r="BF90" s="232">
        <v>0</v>
      </c>
      <c r="BO90" s="248">
        <f t="shared" si="10"/>
        <v>14</v>
      </c>
      <c r="BP90" s="248">
        <f t="shared" si="11"/>
        <v>0</v>
      </c>
      <c r="BQ90" s="248"/>
      <c r="BR90" s="248">
        <f>_xlfn.XLOOKUP(A90,'Summer data team '!B:B,'Summer data team '!BV:BV,0)</f>
        <v>14</v>
      </c>
      <c r="BS90" s="248">
        <f>_xlfn.XLOOKUP(A90,'Summer data team '!B:B,'Summer data team '!BW:BW,0)</f>
        <v>0</v>
      </c>
      <c r="BT90" s="248">
        <f t="shared" si="12"/>
        <v>0</v>
      </c>
      <c r="BU90" s="248">
        <f t="shared" si="13"/>
        <v>0</v>
      </c>
    </row>
    <row r="91" spans="1:73" hidden="1" x14ac:dyDescent="0.2">
      <c r="A91" s="231">
        <v>3302157</v>
      </c>
      <c r="B91" s="231" t="s">
        <v>267</v>
      </c>
      <c r="C91" s="232">
        <v>0</v>
      </c>
      <c r="D91" s="232">
        <v>0</v>
      </c>
      <c r="E91" s="232">
        <v>0</v>
      </c>
      <c r="F91" s="232">
        <v>11</v>
      </c>
      <c r="G91" s="232">
        <v>8</v>
      </c>
      <c r="H91" s="244">
        <v>0</v>
      </c>
      <c r="I91" s="244">
        <v>19</v>
      </c>
      <c r="J91" s="232">
        <v>5</v>
      </c>
      <c r="K91" s="232">
        <v>4</v>
      </c>
      <c r="L91" s="244">
        <v>9</v>
      </c>
      <c r="M91" s="232">
        <v>0</v>
      </c>
      <c r="N91" s="232">
        <v>0</v>
      </c>
      <c r="O91" s="232">
        <v>165</v>
      </c>
      <c r="P91" s="232">
        <v>120</v>
      </c>
      <c r="Q91" s="244">
        <v>285</v>
      </c>
      <c r="R91" s="232">
        <v>0</v>
      </c>
      <c r="S91" s="232">
        <v>0</v>
      </c>
      <c r="T91" s="232">
        <v>75</v>
      </c>
      <c r="U91" s="232">
        <v>60</v>
      </c>
      <c r="V91" s="244">
        <v>135</v>
      </c>
      <c r="W91" s="232">
        <v>1</v>
      </c>
      <c r="X91" s="232">
        <v>15</v>
      </c>
      <c r="Y91" s="245">
        <v>0</v>
      </c>
      <c r="Z91" s="232">
        <v>0</v>
      </c>
      <c r="AA91" s="232">
        <v>0</v>
      </c>
      <c r="AB91" s="245">
        <v>0</v>
      </c>
      <c r="AC91" s="232">
        <v>0</v>
      </c>
      <c r="AD91" s="232">
        <v>0</v>
      </c>
      <c r="AE91" s="245">
        <v>0</v>
      </c>
      <c r="AF91" s="246">
        <v>0</v>
      </c>
      <c r="AG91" s="246">
        <v>0</v>
      </c>
      <c r="AH91" s="245">
        <v>0</v>
      </c>
      <c r="AI91" s="246">
        <v>0</v>
      </c>
      <c r="AJ91" s="246">
        <v>0</v>
      </c>
      <c r="AK91" s="245">
        <v>0</v>
      </c>
      <c r="AL91" s="232">
        <v>0</v>
      </c>
      <c r="AM91" s="232">
        <v>0</v>
      </c>
      <c r="AN91" s="245">
        <v>0</v>
      </c>
      <c r="AO91" s="245"/>
      <c r="AP91" s="245">
        <f t="shared" si="14"/>
        <v>0</v>
      </c>
      <c r="AQ91" s="324">
        <v>0</v>
      </c>
      <c r="AR91" s="246">
        <v>0</v>
      </c>
      <c r="AS91" s="245">
        <v>0</v>
      </c>
      <c r="AT91" s="325">
        <v>0</v>
      </c>
      <c r="AU91" s="325">
        <v>0</v>
      </c>
      <c r="AV91" s="246">
        <v>0</v>
      </c>
      <c r="AW91" s="246">
        <v>0</v>
      </c>
      <c r="AX91" s="245">
        <v>0</v>
      </c>
      <c r="AY91" s="232">
        <v>0</v>
      </c>
      <c r="AZ91" s="232">
        <v>0</v>
      </c>
      <c r="BA91" s="245">
        <v>0</v>
      </c>
      <c r="BB91" s="245"/>
      <c r="BC91" s="245">
        <f t="shared" si="15"/>
        <v>0</v>
      </c>
      <c r="BD91" s="246">
        <v>0</v>
      </c>
      <c r="BE91" s="246">
        <v>0</v>
      </c>
      <c r="BF91" s="232">
        <v>0</v>
      </c>
      <c r="BO91" s="248">
        <f t="shared" si="10"/>
        <v>0</v>
      </c>
      <c r="BP91" s="248">
        <f t="shared" si="11"/>
        <v>0</v>
      </c>
      <c r="BQ91" s="248"/>
      <c r="BR91" s="248">
        <f>_xlfn.XLOOKUP(A91,'Summer data team '!B:B,'Summer data team '!BV:BV,0)</f>
        <v>0</v>
      </c>
      <c r="BS91" s="248">
        <f>_xlfn.XLOOKUP(A91,'Summer data team '!B:B,'Summer data team '!BW:BW,0)</f>
        <v>0</v>
      </c>
      <c r="BT91" s="248">
        <f t="shared" si="12"/>
        <v>0</v>
      </c>
      <c r="BU91" s="248">
        <f t="shared" si="13"/>
        <v>0</v>
      </c>
    </row>
    <row r="92" spans="1:73" hidden="1" x14ac:dyDescent="0.2">
      <c r="A92" s="231">
        <v>3302161</v>
      </c>
      <c r="B92" s="231" t="s">
        <v>268</v>
      </c>
      <c r="C92" s="232">
        <v>0</v>
      </c>
      <c r="D92" s="232">
        <v>0</v>
      </c>
      <c r="E92" s="232">
        <v>0</v>
      </c>
      <c r="F92" s="232">
        <v>18</v>
      </c>
      <c r="G92" s="232">
        <v>22</v>
      </c>
      <c r="H92" s="244">
        <v>0</v>
      </c>
      <c r="I92" s="244">
        <v>40</v>
      </c>
      <c r="J92" s="232">
        <v>5</v>
      </c>
      <c r="K92" s="232">
        <v>7</v>
      </c>
      <c r="L92" s="244">
        <v>12</v>
      </c>
      <c r="M92" s="232">
        <v>0</v>
      </c>
      <c r="N92" s="232">
        <v>0</v>
      </c>
      <c r="O92" s="232">
        <v>270</v>
      </c>
      <c r="P92" s="232">
        <v>330</v>
      </c>
      <c r="Q92" s="244">
        <v>600</v>
      </c>
      <c r="R92" s="232">
        <v>0</v>
      </c>
      <c r="S92" s="232">
        <v>0</v>
      </c>
      <c r="T92" s="232">
        <v>75</v>
      </c>
      <c r="U92" s="232">
        <v>105</v>
      </c>
      <c r="V92" s="244">
        <v>180</v>
      </c>
      <c r="W92" s="232">
        <v>9</v>
      </c>
      <c r="X92" s="232">
        <v>135</v>
      </c>
      <c r="Y92" s="245">
        <v>30</v>
      </c>
      <c r="Z92" s="232">
        <v>0</v>
      </c>
      <c r="AA92" s="232">
        <v>0</v>
      </c>
      <c r="AB92" s="245">
        <v>0</v>
      </c>
      <c r="AC92" s="232">
        <v>8</v>
      </c>
      <c r="AD92" s="232">
        <v>120</v>
      </c>
      <c r="AE92" s="245">
        <v>15</v>
      </c>
      <c r="AF92" s="246">
        <v>0</v>
      </c>
      <c r="AG92" s="246">
        <v>0</v>
      </c>
      <c r="AH92" s="245">
        <v>0</v>
      </c>
      <c r="AI92" s="246">
        <v>20</v>
      </c>
      <c r="AJ92" s="246">
        <v>300</v>
      </c>
      <c r="AK92" s="245">
        <v>0</v>
      </c>
      <c r="AL92" s="232">
        <v>20</v>
      </c>
      <c r="AM92" s="232">
        <v>300</v>
      </c>
      <c r="AN92" s="245">
        <v>0</v>
      </c>
      <c r="AO92" s="245"/>
      <c r="AP92" s="245">
        <f t="shared" si="14"/>
        <v>20</v>
      </c>
      <c r="AQ92" s="324">
        <v>0</v>
      </c>
      <c r="AR92" s="246">
        <v>0</v>
      </c>
      <c r="AS92" s="245">
        <v>0</v>
      </c>
      <c r="AT92" s="325">
        <v>0</v>
      </c>
      <c r="AU92" s="325">
        <v>0</v>
      </c>
      <c r="AV92" s="246">
        <v>0</v>
      </c>
      <c r="AW92" s="246">
        <v>0</v>
      </c>
      <c r="AX92" s="245">
        <v>0</v>
      </c>
      <c r="AY92" s="232">
        <v>0</v>
      </c>
      <c r="AZ92" s="232">
        <v>0</v>
      </c>
      <c r="BA92" s="245">
        <v>0</v>
      </c>
      <c r="BB92" s="245"/>
      <c r="BC92" s="245">
        <f t="shared" si="15"/>
        <v>0</v>
      </c>
      <c r="BD92" s="246">
        <v>0</v>
      </c>
      <c r="BE92" s="246">
        <v>0</v>
      </c>
      <c r="BF92" s="232">
        <v>0</v>
      </c>
      <c r="BO92" s="248">
        <f t="shared" si="10"/>
        <v>0</v>
      </c>
      <c r="BP92" s="248">
        <f t="shared" si="11"/>
        <v>0</v>
      </c>
      <c r="BQ92" s="248"/>
      <c r="BR92" s="248">
        <f>_xlfn.XLOOKUP(A92,'Summer data team '!B:B,'Summer data team '!BV:BV,0)</f>
        <v>0</v>
      </c>
      <c r="BS92" s="248">
        <f>_xlfn.XLOOKUP(A92,'Summer data team '!B:B,'Summer data team '!BW:BW,0)</f>
        <v>0</v>
      </c>
      <c r="BT92" s="248">
        <f t="shared" si="12"/>
        <v>0</v>
      </c>
      <c r="BU92" s="248">
        <f t="shared" si="13"/>
        <v>0</v>
      </c>
    </row>
    <row r="93" spans="1:73" hidden="1" x14ac:dyDescent="0.2">
      <c r="A93" s="231">
        <v>3302162</v>
      </c>
      <c r="B93" s="231" t="s">
        <v>269</v>
      </c>
      <c r="C93" s="232">
        <v>0</v>
      </c>
      <c r="D93" s="232">
        <v>0</v>
      </c>
      <c r="E93" s="232">
        <v>0</v>
      </c>
      <c r="F93" s="232">
        <v>13</v>
      </c>
      <c r="G93" s="232">
        <v>8</v>
      </c>
      <c r="H93" s="244">
        <v>0</v>
      </c>
      <c r="I93" s="244">
        <v>21</v>
      </c>
      <c r="J93" s="232">
        <v>0</v>
      </c>
      <c r="K93" s="232">
        <v>0</v>
      </c>
      <c r="L93" s="244">
        <v>0</v>
      </c>
      <c r="M93" s="232">
        <v>0</v>
      </c>
      <c r="N93" s="232">
        <v>0</v>
      </c>
      <c r="O93" s="232">
        <v>195</v>
      </c>
      <c r="P93" s="232">
        <v>120</v>
      </c>
      <c r="Q93" s="244">
        <v>315</v>
      </c>
      <c r="R93" s="232">
        <v>0</v>
      </c>
      <c r="S93" s="232">
        <v>0</v>
      </c>
      <c r="T93" s="232">
        <v>0</v>
      </c>
      <c r="U93" s="232">
        <v>0</v>
      </c>
      <c r="V93" s="244">
        <v>0</v>
      </c>
      <c r="W93" s="232">
        <v>1</v>
      </c>
      <c r="X93" s="232">
        <v>15</v>
      </c>
      <c r="Y93" s="245">
        <v>0</v>
      </c>
      <c r="Z93" s="232">
        <v>11</v>
      </c>
      <c r="AA93" s="232">
        <v>165</v>
      </c>
      <c r="AB93" s="245">
        <v>0</v>
      </c>
      <c r="AC93" s="232">
        <v>5</v>
      </c>
      <c r="AD93" s="232">
        <v>75</v>
      </c>
      <c r="AE93" s="245">
        <v>0</v>
      </c>
      <c r="AF93" s="246">
        <v>0</v>
      </c>
      <c r="AG93" s="246">
        <v>0</v>
      </c>
      <c r="AH93" s="245">
        <v>0</v>
      </c>
      <c r="AI93" s="246">
        <v>0</v>
      </c>
      <c r="AJ93" s="246">
        <v>0</v>
      </c>
      <c r="AK93" s="245">
        <v>0</v>
      </c>
      <c r="AL93" s="232">
        <v>0</v>
      </c>
      <c r="AM93" s="232">
        <v>0</v>
      </c>
      <c r="AN93" s="245">
        <v>0</v>
      </c>
      <c r="AO93" s="245"/>
      <c r="AP93" s="245">
        <f t="shared" si="14"/>
        <v>0</v>
      </c>
      <c r="AQ93" s="324">
        <v>0</v>
      </c>
      <c r="AR93" s="246">
        <v>0</v>
      </c>
      <c r="AS93" s="245">
        <v>0</v>
      </c>
      <c r="AT93" s="325">
        <v>0</v>
      </c>
      <c r="AU93" s="325">
        <v>0</v>
      </c>
      <c r="AV93" s="246">
        <v>0</v>
      </c>
      <c r="AW93" s="246">
        <v>0</v>
      </c>
      <c r="AX93" s="245">
        <v>0</v>
      </c>
      <c r="AY93" s="232">
        <v>0</v>
      </c>
      <c r="AZ93" s="232">
        <v>0</v>
      </c>
      <c r="BA93" s="245">
        <v>0</v>
      </c>
      <c r="BB93" s="245"/>
      <c r="BC93" s="245">
        <f t="shared" si="15"/>
        <v>0</v>
      </c>
      <c r="BD93" s="246">
        <v>0</v>
      </c>
      <c r="BE93" s="246">
        <v>0</v>
      </c>
      <c r="BF93" s="232">
        <v>0</v>
      </c>
      <c r="BO93" s="248">
        <f t="shared" si="10"/>
        <v>0</v>
      </c>
      <c r="BP93" s="248">
        <f t="shared" si="11"/>
        <v>0</v>
      </c>
      <c r="BQ93" s="248"/>
      <c r="BR93" s="248">
        <f>_xlfn.XLOOKUP(A93,'Summer data team '!B:B,'Summer data team '!BV:BV,0)</f>
        <v>0</v>
      </c>
      <c r="BS93" s="248">
        <f>_xlfn.XLOOKUP(A93,'Summer data team '!B:B,'Summer data team '!BW:BW,0)</f>
        <v>0</v>
      </c>
      <c r="BT93" s="248">
        <f t="shared" si="12"/>
        <v>0</v>
      </c>
      <c r="BU93" s="248">
        <f t="shared" si="13"/>
        <v>0</v>
      </c>
    </row>
    <row r="94" spans="1:73" hidden="1" x14ac:dyDescent="0.2">
      <c r="A94" s="231">
        <v>3302169</v>
      </c>
      <c r="B94" s="231" t="s">
        <v>270</v>
      </c>
      <c r="C94" s="232">
        <v>0</v>
      </c>
      <c r="D94" s="232">
        <v>0</v>
      </c>
      <c r="E94" s="232">
        <v>0</v>
      </c>
      <c r="F94" s="232">
        <v>22</v>
      </c>
      <c r="G94" s="232">
        <v>14</v>
      </c>
      <c r="H94" s="244">
        <v>0</v>
      </c>
      <c r="I94" s="244">
        <v>36</v>
      </c>
      <c r="J94" s="232">
        <v>2</v>
      </c>
      <c r="K94" s="232">
        <v>2</v>
      </c>
      <c r="L94" s="244">
        <v>4</v>
      </c>
      <c r="M94" s="232">
        <v>0</v>
      </c>
      <c r="N94" s="232">
        <v>0</v>
      </c>
      <c r="O94" s="232">
        <v>330</v>
      </c>
      <c r="P94" s="232">
        <v>210</v>
      </c>
      <c r="Q94" s="244">
        <v>540</v>
      </c>
      <c r="R94" s="232">
        <v>0</v>
      </c>
      <c r="S94" s="232">
        <v>0</v>
      </c>
      <c r="T94" s="232">
        <v>30</v>
      </c>
      <c r="U94" s="232">
        <v>30</v>
      </c>
      <c r="V94" s="244">
        <v>60</v>
      </c>
      <c r="W94" s="232">
        <v>13</v>
      </c>
      <c r="X94" s="232">
        <v>195</v>
      </c>
      <c r="Y94" s="245">
        <v>30</v>
      </c>
      <c r="Z94" s="232">
        <v>15</v>
      </c>
      <c r="AA94" s="232">
        <v>225</v>
      </c>
      <c r="AB94" s="245">
        <v>0</v>
      </c>
      <c r="AC94" s="232">
        <v>5</v>
      </c>
      <c r="AD94" s="232">
        <v>75</v>
      </c>
      <c r="AE94" s="245">
        <v>15</v>
      </c>
      <c r="AF94" s="246">
        <v>0</v>
      </c>
      <c r="AG94" s="246">
        <v>0</v>
      </c>
      <c r="AH94" s="245">
        <v>0</v>
      </c>
      <c r="AI94" s="246">
        <v>17</v>
      </c>
      <c r="AJ94" s="246">
        <v>255</v>
      </c>
      <c r="AK94" s="245">
        <v>15</v>
      </c>
      <c r="AL94" s="232">
        <v>17</v>
      </c>
      <c r="AM94" s="232">
        <v>255</v>
      </c>
      <c r="AN94" s="245">
        <v>15</v>
      </c>
      <c r="AO94" s="245"/>
      <c r="AP94" s="245">
        <f t="shared" si="14"/>
        <v>17</v>
      </c>
      <c r="AQ94" s="324">
        <v>0</v>
      </c>
      <c r="AR94" s="246">
        <v>0</v>
      </c>
      <c r="AS94" s="245">
        <v>0</v>
      </c>
      <c r="AT94" s="325">
        <v>16</v>
      </c>
      <c r="AU94" s="325">
        <v>1</v>
      </c>
      <c r="AV94" s="246">
        <v>17</v>
      </c>
      <c r="AW94" s="246">
        <v>255</v>
      </c>
      <c r="AX94" s="245">
        <v>15</v>
      </c>
      <c r="AY94" s="232">
        <v>17</v>
      </c>
      <c r="AZ94" s="232">
        <v>255</v>
      </c>
      <c r="BA94" s="245">
        <v>15</v>
      </c>
      <c r="BB94" s="245"/>
      <c r="BC94" s="245">
        <f t="shared" si="15"/>
        <v>17</v>
      </c>
      <c r="BD94" s="246">
        <v>0</v>
      </c>
      <c r="BE94" s="246">
        <v>0</v>
      </c>
      <c r="BF94" s="232">
        <v>0</v>
      </c>
      <c r="BO94" s="248">
        <f t="shared" si="10"/>
        <v>16</v>
      </c>
      <c r="BP94" s="248">
        <f t="shared" si="11"/>
        <v>1</v>
      </c>
      <c r="BQ94" s="248"/>
      <c r="BR94" s="248">
        <f>_xlfn.XLOOKUP(A94,'Summer data team '!B:B,'Summer data team '!BV:BV,0)</f>
        <v>16</v>
      </c>
      <c r="BS94" s="248">
        <f>_xlfn.XLOOKUP(A94,'Summer data team '!B:B,'Summer data team '!BW:BW,0)</f>
        <v>1</v>
      </c>
      <c r="BT94" s="248">
        <f t="shared" si="12"/>
        <v>0</v>
      </c>
      <c r="BU94" s="248">
        <f t="shared" si="13"/>
        <v>0</v>
      </c>
    </row>
    <row r="95" spans="1:73" hidden="1" x14ac:dyDescent="0.2">
      <c r="A95" s="231">
        <v>3302170</v>
      </c>
      <c r="B95" s="231" t="s">
        <v>271</v>
      </c>
      <c r="C95" s="232">
        <v>0</v>
      </c>
      <c r="D95" s="232">
        <v>5</v>
      </c>
      <c r="E95" s="232">
        <v>0</v>
      </c>
      <c r="F95" s="232">
        <v>30</v>
      </c>
      <c r="G95" s="232">
        <v>15</v>
      </c>
      <c r="H95" s="244">
        <v>5</v>
      </c>
      <c r="I95" s="244">
        <v>45</v>
      </c>
      <c r="J95" s="232">
        <v>1</v>
      </c>
      <c r="K95" s="232">
        <v>1</v>
      </c>
      <c r="L95" s="244">
        <v>2</v>
      </c>
      <c r="M95" s="232">
        <v>0</v>
      </c>
      <c r="N95" s="232">
        <v>75</v>
      </c>
      <c r="O95" s="232">
        <v>450</v>
      </c>
      <c r="P95" s="232">
        <v>225</v>
      </c>
      <c r="Q95" s="244">
        <v>675</v>
      </c>
      <c r="R95" s="232">
        <v>0</v>
      </c>
      <c r="S95" s="232">
        <v>75</v>
      </c>
      <c r="T95" s="232">
        <v>15</v>
      </c>
      <c r="U95" s="232">
        <v>15</v>
      </c>
      <c r="V95" s="244">
        <v>30</v>
      </c>
      <c r="W95" s="232">
        <v>19</v>
      </c>
      <c r="X95" s="232">
        <v>285</v>
      </c>
      <c r="Y95" s="245">
        <v>15</v>
      </c>
      <c r="Z95" s="232">
        <v>12</v>
      </c>
      <c r="AA95" s="232">
        <v>180</v>
      </c>
      <c r="AB95" s="245">
        <v>0</v>
      </c>
      <c r="AC95" s="232">
        <v>11</v>
      </c>
      <c r="AD95" s="232">
        <v>165</v>
      </c>
      <c r="AE95" s="245">
        <v>0</v>
      </c>
      <c r="AF95" s="246">
        <v>5</v>
      </c>
      <c r="AG95" s="246">
        <v>75</v>
      </c>
      <c r="AH95" s="245">
        <v>0</v>
      </c>
      <c r="AI95" s="246">
        <v>33</v>
      </c>
      <c r="AJ95" s="246">
        <v>495</v>
      </c>
      <c r="AK95" s="245">
        <v>30</v>
      </c>
      <c r="AL95" s="232">
        <v>38</v>
      </c>
      <c r="AM95" s="232">
        <v>570</v>
      </c>
      <c r="AN95" s="245">
        <v>30</v>
      </c>
      <c r="AO95" s="245"/>
      <c r="AP95" s="245">
        <f t="shared" si="14"/>
        <v>38</v>
      </c>
      <c r="AQ95" s="324">
        <v>2</v>
      </c>
      <c r="AR95" s="246">
        <v>30</v>
      </c>
      <c r="AS95" s="245">
        <v>0</v>
      </c>
      <c r="AT95" s="325">
        <v>21</v>
      </c>
      <c r="AU95" s="325">
        <v>2</v>
      </c>
      <c r="AV95" s="246">
        <v>23</v>
      </c>
      <c r="AW95" s="246">
        <v>345</v>
      </c>
      <c r="AX95" s="245">
        <v>30</v>
      </c>
      <c r="AY95" s="232">
        <v>25</v>
      </c>
      <c r="AZ95" s="232">
        <v>375</v>
      </c>
      <c r="BA95" s="245">
        <v>30</v>
      </c>
      <c r="BB95" s="245"/>
      <c r="BC95" s="245">
        <f t="shared" si="15"/>
        <v>25</v>
      </c>
      <c r="BD95" s="246">
        <v>0</v>
      </c>
      <c r="BE95" s="246">
        <v>0</v>
      </c>
      <c r="BF95" s="232">
        <v>0</v>
      </c>
      <c r="BO95" s="248">
        <f t="shared" si="10"/>
        <v>23</v>
      </c>
      <c r="BP95" s="248">
        <f t="shared" si="11"/>
        <v>2</v>
      </c>
      <c r="BQ95" s="248"/>
      <c r="BR95" s="248">
        <f>_xlfn.XLOOKUP(A95,'Summer data team '!B:B,'Summer data team '!BV:BV,0)</f>
        <v>23</v>
      </c>
      <c r="BS95" s="248">
        <f>_xlfn.XLOOKUP(A95,'Summer data team '!B:B,'Summer data team '!BW:BW,0)</f>
        <v>2</v>
      </c>
      <c r="BT95" s="248">
        <f t="shared" si="12"/>
        <v>0</v>
      </c>
      <c r="BU95" s="248">
        <f t="shared" si="13"/>
        <v>0</v>
      </c>
    </row>
    <row r="96" spans="1:73" hidden="1" x14ac:dyDescent="0.2">
      <c r="A96" s="231">
        <v>3302171</v>
      </c>
      <c r="B96" s="231" t="s">
        <v>272</v>
      </c>
      <c r="C96" s="232">
        <v>0</v>
      </c>
      <c r="D96" s="232">
        <v>0</v>
      </c>
      <c r="E96" s="232">
        <v>0</v>
      </c>
      <c r="F96" s="232">
        <v>9</v>
      </c>
      <c r="G96" s="232">
        <v>12</v>
      </c>
      <c r="H96" s="244">
        <v>0</v>
      </c>
      <c r="I96" s="244">
        <v>21</v>
      </c>
      <c r="J96" s="232">
        <v>0</v>
      </c>
      <c r="K96" s="232">
        <v>0</v>
      </c>
      <c r="L96" s="244">
        <v>0</v>
      </c>
      <c r="M96" s="232">
        <v>0</v>
      </c>
      <c r="N96" s="232">
        <v>0</v>
      </c>
      <c r="O96" s="232">
        <v>135</v>
      </c>
      <c r="P96" s="232">
        <v>180</v>
      </c>
      <c r="Q96" s="244">
        <v>315</v>
      </c>
      <c r="R96" s="232">
        <v>0</v>
      </c>
      <c r="S96" s="232">
        <v>0</v>
      </c>
      <c r="T96" s="232">
        <v>0</v>
      </c>
      <c r="U96" s="232">
        <v>0</v>
      </c>
      <c r="V96" s="244">
        <v>0</v>
      </c>
      <c r="W96" s="232">
        <v>2</v>
      </c>
      <c r="X96" s="232">
        <v>30</v>
      </c>
      <c r="Y96" s="245">
        <v>0</v>
      </c>
      <c r="Z96" s="232">
        <v>0</v>
      </c>
      <c r="AA96" s="232">
        <v>0</v>
      </c>
      <c r="AB96" s="245">
        <v>0</v>
      </c>
      <c r="AC96" s="232">
        <v>19</v>
      </c>
      <c r="AD96" s="232">
        <v>285</v>
      </c>
      <c r="AE96" s="245">
        <v>0</v>
      </c>
      <c r="AF96" s="246">
        <v>0</v>
      </c>
      <c r="AG96" s="246">
        <v>0</v>
      </c>
      <c r="AH96" s="245">
        <v>0</v>
      </c>
      <c r="AI96" s="246">
        <v>6</v>
      </c>
      <c r="AJ96" s="246">
        <v>90</v>
      </c>
      <c r="AK96" s="245">
        <v>0</v>
      </c>
      <c r="AL96" s="232">
        <v>6</v>
      </c>
      <c r="AM96" s="232">
        <v>90</v>
      </c>
      <c r="AN96" s="245">
        <v>0</v>
      </c>
      <c r="AO96" s="245"/>
      <c r="AP96" s="245">
        <f t="shared" si="14"/>
        <v>6</v>
      </c>
      <c r="AQ96" s="324">
        <v>0</v>
      </c>
      <c r="AR96" s="246">
        <v>0</v>
      </c>
      <c r="AS96" s="245">
        <v>0</v>
      </c>
      <c r="AT96" s="325">
        <v>6</v>
      </c>
      <c r="AU96" s="325">
        <v>0</v>
      </c>
      <c r="AV96" s="246">
        <v>6</v>
      </c>
      <c r="AW96" s="246">
        <v>90</v>
      </c>
      <c r="AX96" s="245">
        <v>0</v>
      </c>
      <c r="AY96" s="232">
        <v>6</v>
      </c>
      <c r="AZ96" s="232">
        <v>90</v>
      </c>
      <c r="BA96" s="245">
        <v>0</v>
      </c>
      <c r="BB96" s="245"/>
      <c r="BC96" s="245">
        <f t="shared" si="15"/>
        <v>6</v>
      </c>
      <c r="BD96" s="246">
        <v>0</v>
      </c>
      <c r="BE96" s="246">
        <v>0</v>
      </c>
      <c r="BF96" s="232">
        <v>0</v>
      </c>
      <c r="BO96" s="248">
        <f t="shared" si="10"/>
        <v>6</v>
      </c>
      <c r="BP96" s="248">
        <f t="shared" si="11"/>
        <v>0</v>
      </c>
      <c r="BQ96" s="248"/>
      <c r="BR96" s="248">
        <f>_xlfn.XLOOKUP(A96,'Summer data team '!B:B,'Summer data team '!BV:BV,0)</f>
        <v>6</v>
      </c>
      <c r="BS96" s="248">
        <f>_xlfn.XLOOKUP(A96,'Summer data team '!B:B,'Summer data team '!BW:BW,0)</f>
        <v>0</v>
      </c>
      <c r="BT96" s="248">
        <f t="shared" si="12"/>
        <v>0</v>
      </c>
      <c r="BU96" s="248">
        <f t="shared" si="13"/>
        <v>0</v>
      </c>
    </row>
    <row r="97" spans="1:73" hidden="1" x14ac:dyDescent="0.2">
      <c r="A97" s="231">
        <v>3302176</v>
      </c>
      <c r="B97" s="231" t="s">
        <v>273</v>
      </c>
      <c r="C97" s="232">
        <v>0</v>
      </c>
      <c r="D97" s="232">
        <v>0</v>
      </c>
      <c r="E97" s="232">
        <v>0</v>
      </c>
      <c r="F97" s="232">
        <v>37</v>
      </c>
      <c r="G97" s="232">
        <v>27</v>
      </c>
      <c r="H97" s="244">
        <v>0</v>
      </c>
      <c r="I97" s="244">
        <v>64</v>
      </c>
      <c r="J97" s="232">
        <v>4</v>
      </c>
      <c r="K97" s="232">
        <v>4</v>
      </c>
      <c r="L97" s="244">
        <v>8</v>
      </c>
      <c r="M97" s="232">
        <v>0</v>
      </c>
      <c r="N97" s="232">
        <v>0</v>
      </c>
      <c r="O97" s="232">
        <v>555</v>
      </c>
      <c r="P97" s="232">
        <v>405</v>
      </c>
      <c r="Q97" s="244">
        <v>960</v>
      </c>
      <c r="R97" s="232">
        <v>0</v>
      </c>
      <c r="S97" s="232">
        <v>0</v>
      </c>
      <c r="T97" s="232">
        <v>60</v>
      </c>
      <c r="U97" s="232">
        <v>60</v>
      </c>
      <c r="V97" s="244">
        <v>120</v>
      </c>
      <c r="W97" s="232">
        <v>4</v>
      </c>
      <c r="X97" s="232">
        <v>60</v>
      </c>
      <c r="Y97" s="245">
        <v>0</v>
      </c>
      <c r="Z97" s="232">
        <v>7</v>
      </c>
      <c r="AA97" s="232">
        <v>105</v>
      </c>
      <c r="AB97" s="245">
        <v>15</v>
      </c>
      <c r="AC97" s="232">
        <v>43</v>
      </c>
      <c r="AD97" s="232">
        <v>645</v>
      </c>
      <c r="AE97" s="245">
        <v>60</v>
      </c>
      <c r="AF97" s="246">
        <v>0</v>
      </c>
      <c r="AG97" s="246">
        <v>0</v>
      </c>
      <c r="AH97" s="245">
        <v>0</v>
      </c>
      <c r="AI97" s="246">
        <v>32</v>
      </c>
      <c r="AJ97" s="246">
        <v>480</v>
      </c>
      <c r="AK97" s="245">
        <v>30</v>
      </c>
      <c r="AL97" s="232">
        <v>32</v>
      </c>
      <c r="AM97" s="232">
        <v>480</v>
      </c>
      <c r="AN97" s="245">
        <v>30</v>
      </c>
      <c r="AO97" s="245"/>
      <c r="AP97" s="245">
        <f t="shared" si="14"/>
        <v>32</v>
      </c>
      <c r="AQ97" s="324">
        <v>0</v>
      </c>
      <c r="AR97" s="246">
        <v>0</v>
      </c>
      <c r="AS97" s="245">
        <v>0</v>
      </c>
      <c r="AT97" s="325">
        <v>0</v>
      </c>
      <c r="AU97" s="325">
        <v>2</v>
      </c>
      <c r="AV97" s="246">
        <v>2</v>
      </c>
      <c r="AW97" s="246">
        <v>30</v>
      </c>
      <c r="AX97" s="245">
        <v>30</v>
      </c>
      <c r="AY97" s="232">
        <v>2</v>
      </c>
      <c r="AZ97" s="232">
        <v>30</v>
      </c>
      <c r="BA97" s="245">
        <v>30</v>
      </c>
      <c r="BB97" s="245"/>
      <c r="BC97" s="245">
        <f t="shared" si="15"/>
        <v>2</v>
      </c>
      <c r="BD97" s="246">
        <v>0</v>
      </c>
      <c r="BE97" s="246">
        <v>0</v>
      </c>
      <c r="BF97" s="232">
        <v>0</v>
      </c>
      <c r="BO97" s="248">
        <f t="shared" si="10"/>
        <v>0</v>
      </c>
      <c r="BP97" s="248">
        <f t="shared" si="11"/>
        <v>2</v>
      </c>
      <c r="BQ97" s="248"/>
      <c r="BR97" s="248">
        <f>_xlfn.XLOOKUP(A97,'Summer data team '!B:B,'Summer data team '!BV:BV,0)</f>
        <v>0</v>
      </c>
      <c r="BS97" s="248">
        <f>_xlfn.XLOOKUP(A97,'Summer data team '!B:B,'Summer data team '!BW:BW,0)</f>
        <v>2</v>
      </c>
      <c r="BT97" s="248">
        <f t="shared" si="12"/>
        <v>0</v>
      </c>
      <c r="BU97" s="248">
        <f t="shared" si="13"/>
        <v>0</v>
      </c>
    </row>
    <row r="98" spans="1:73" hidden="1" x14ac:dyDescent="0.2">
      <c r="A98" s="231">
        <v>3302178</v>
      </c>
      <c r="B98" s="231" t="s">
        <v>274</v>
      </c>
      <c r="C98" s="232">
        <v>0</v>
      </c>
      <c r="D98" s="232">
        <v>0</v>
      </c>
      <c r="E98" s="232">
        <v>0</v>
      </c>
      <c r="F98" s="232">
        <v>18</v>
      </c>
      <c r="G98" s="232">
        <v>6</v>
      </c>
      <c r="H98" s="244">
        <v>0</v>
      </c>
      <c r="I98" s="244">
        <v>24</v>
      </c>
      <c r="J98" s="232">
        <v>6</v>
      </c>
      <c r="K98" s="232">
        <v>2</v>
      </c>
      <c r="L98" s="244">
        <v>8</v>
      </c>
      <c r="M98" s="232">
        <v>0</v>
      </c>
      <c r="N98" s="232">
        <v>0</v>
      </c>
      <c r="O98" s="232">
        <v>270</v>
      </c>
      <c r="P98" s="232">
        <v>90</v>
      </c>
      <c r="Q98" s="244">
        <v>360</v>
      </c>
      <c r="R98" s="232">
        <v>0</v>
      </c>
      <c r="S98" s="232">
        <v>0</v>
      </c>
      <c r="T98" s="232">
        <v>84</v>
      </c>
      <c r="U98" s="232">
        <v>30</v>
      </c>
      <c r="V98" s="244">
        <v>114</v>
      </c>
      <c r="W98" s="232">
        <v>6</v>
      </c>
      <c r="X98" s="232">
        <v>90</v>
      </c>
      <c r="Y98" s="245">
        <v>30</v>
      </c>
      <c r="Z98" s="232">
        <v>1</v>
      </c>
      <c r="AA98" s="232">
        <v>15</v>
      </c>
      <c r="AB98" s="245">
        <v>15</v>
      </c>
      <c r="AC98" s="232">
        <v>10</v>
      </c>
      <c r="AD98" s="232">
        <v>150</v>
      </c>
      <c r="AE98" s="245">
        <v>30</v>
      </c>
      <c r="AF98" s="246">
        <v>0</v>
      </c>
      <c r="AG98" s="246">
        <v>0</v>
      </c>
      <c r="AH98" s="245">
        <v>0</v>
      </c>
      <c r="AI98" s="246">
        <v>5</v>
      </c>
      <c r="AJ98" s="246">
        <v>75</v>
      </c>
      <c r="AK98" s="245">
        <v>0</v>
      </c>
      <c r="AL98" s="232">
        <v>5</v>
      </c>
      <c r="AM98" s="232">
        <v>75</v>
      </c>
      <c r="AN98" s="245">
        <v>0</v>
      </c>
      <c r="AO98" s="245"/>
      <c r="AP98" s="245">
        <f t="shared" si="14"/>
        <v>5</v>
      </c>
      <c r="AQ98" s="324">
        <v>0</v>
      </c>
      <c r="AR98" s="246">
        <v>0</v>
      </c>
      <c r="AS98" s="245">
        <v>0</v>
      </c>
      <c r="AT98" s="325">
        <v>3</v>
      </c>
      <c r="AU98" s="325">
        <v>0</v>
      </c>
      <c r="AV98" s="246">
        <v>3</v>
      </c>
      <c r="AW98" s="246">
        <v>45</v>
      </c>
      <c r="AX98" s="245">
        <v>0</v>
      </c>
      <c r="AY98" s="232">
        <v>3</v>
      </c>
      <c r="AZ98" s="232">
        <v>45</v>
      </c>
      <c r="BA98" s="245">
        <v>0</v>
      </c>
      <c r="BB98" s="245"/>
      <c r="BC98" s="245">
        <f t="shared" si="15"/>
        <v>3</v>
      </c>
      <c r="BD98" s="246">
        <v>0</v>
      </c>
      <c r="BE98" s="246">
        <v>0</v>
      </c>
      <c r="BF98" s="232">
        <v>0</v>
      </c>
      <c r="BO98" s="248">
        <f t="shared" ref="BO98:BO129" si="16">AQ98+AT98</f>
        <v>3</v>
      </c>
      <c r="BP98" s="248">
        <f t="shared" ref="BP98:BP129" si="17">AU98</f>
        <v>0</v>
      </c>
      <c r="BQ98" s="248"/>
      <c r="BR98" s="248">
        <f>_xlfn.XLOOKUP(A98,'Summer data team '!B:B,'Summer data team '!BV:BV,0)</f>
        <v>3</v>
      </c>
      <c r="BS98" s="248">
        <f>_xlfn.XLOOKUP(A98,'Summer data team '!B:B,'Summer data team '!BW:BW,0)</f>
        <v>0</v>
      </c>
      <c r="BT98" s="248">
        <f t="shared" ref="BT98:BT129" si="18">BO98-BR98</f>
        <v>0</v>
      </c>
      <c r="BU98" s="248">
        <f t="shared" ref="BU98:BU129" si="19">BP98-BS98</f>
        <v>0</v>
      </c>
    </row>
    <row r="99" spans="1:73" hidden="1" x14ac:dyDescent="0.2">
      <c r="A99" s="231">
        <v>3302180</v>
      </c>
      <c r="B99" s="231" t="s">
        <v>275</v>
      </c>
      <c r="C99" s="232">
        <v>0</v>
      </c>
      <c r="D99" s="232">
        <v>0</v>
      </c>
      <c r="E99" s="232">
        <v>0</v>
      </c>
      <c r="F99" s="232">
        <v>41</v>
      </c>
      <c r="G99" s="232">
        <v>26</v>
      </c>
      <c r="H99" s="244">
        <v>0</v>
      </c>
      <c r="I99" s="244">
        <v>67</v>
      </c>
      <c r="J99" s="232">
        <v>2</v>
      </c>
      <c r="K99" s="232">
        <v>1</v>
      </c>
      <c r="L99" s="244">
        <v>3</v>
      </c>
      <c r="M99" s="232">
        <v>0</v>
      </c>
      <c r="N99" s="232">
        <v>0</v>
      </c>
      <c r="O99" s="232">
        <v>615</v>
      </c>
      <c r="P99" s="232">
        <v>390</v>
      </c>
      <c r="Q99" s="244">
        <v>1005</v>
      </c>
      <c r="R99" s="232">
        <v>0</v>
      </c>
      <c r="S99" s="232">
        <v>0</v>
      </c>
      <c r="T99" s="232">
        <v>30</v>
      </c>
      <c r="U99" s="232">
        <v>15</v>
      </c>
      <c r="V99" s="244">
        <v>45</v>
      </c>
      <c r="W99" s="232">
        <v>1</v>
      </c>
      <c r="X99" s="232">
        <v>15</v>
      </c>
      <c r="Y99" s="245">
        <v>0</v>
      </c>
      <c r="Z99" s="232">
        <v>47</v>
      </c>
      <c r="AA99" s="232">
        <v>705</v>
      </c>
      <c r="AB99" s="245">
        <v>30</v>
      </c>
      <c r="AC99" s="232">
        <v>11</v>
      </c>
      <c r="AD99" s="232">
        <v>165</v>
      </c>
      <c r="AE99" s="245">
        <v>0</v>
      </c>
      <c r="AF99" s="246">
        <v>0</v>
      </c>
      <c r="AG99" s="246">
        <v>0</v>
      </c>
      <c r="AH99" s="245">
        <v>0</v>
      </c>
      <c r="AI99" s="246">
        <v>28</v>
      </c>
      <c r="AJ99" s="246">
        <v>420</v>
      </c>
      <c r="AK99" s="245">
        <v>15</v>
      </c>
      <c r="AL99" s="232">
        <v>28</v>
      </c>
      <c r="AM99" s="232">
        <v>420</v>
      </c>
      <c r="AN99" s="245">
        <v>15</v>
      </c>
      <c r="AO99" s="245"/>
      <c r="AP99" s="245">
        <f t="shared" si="14"/>
        <v>28</v>
      </c>
      <c r="AQ99" s="324">
        <v>0</v>
      </c>
      <c r="AR99" s="246">
        <v>0</v>
      </c>
      <c r="AS99" s="245">
        <v>0</v>
      </c>
      <c r="AT99" s="325">
        <v>27</v>
      </c>
      <c r="AU99" s="325">
        <v>1</v>
      </c>
      <c r="AV99" s="246">
        <v>28</v>
      </c>
      <c r="AW99" s="246">
        <v>420</v>
      </c>
      <c r="AX99" s="245">
        <v>15</v>
      </c>
      <c r="AY99" s="232">
        <v>28</v>
      </c>
      <c r="AZ99" s="232">
        <v>420</v>
      </c>
      <c r="BA99" s="245">
        <v>15</v>
      </c>
      <c r="BB99" s="245"/>
      <c r="BC99" s="245">
        <f t="shared" si="15"/>
        <v>28</v>
      </c>
      <c r="BD99" s="246">
        <v>0</v>
      </c>
      <c r="BE99" s="246">
        <v>0</v>
      </c>
      <c r="BF99" s="232">
        <v>0</v>
      </c>
      <c r="BO99" s="248">
        <f t="shared" si="16"/>
        <v>27</v>
      </c>
      <c r="BP99" s="248">
        <f t="shared" si="17"/>
        <v>1</v>
      </c>
      <c r="BQ99" s="248"/>
      <c r="BR99" s="248">
        <f>_xlfn.XLOOKUP(A99,'Summer data team '!B:B,'Summer data team '!BV:BV,0)</f>
        <v>27</v>
      </c>
      <c r="BS99" s="248">
        <f>_xlfn.XLOOKUP(A99,'Summer data team '!B:B,'Summer data team '!BW:BW,0)</f>
        <v>1</v>
      </c>
      <c r="BT99" s="248">
        <f t="shared" si="18"/>
        <v>0</v>
      </c>
      <c r="BU99" s="248">
        <f t="shared" si="19"/>
        <v>0</v>
      </c>
    </row>
    <row r="100" spans="1:73" hidden="1" x14ac:dyDescent="0.2">
      <c r="A100" s="231">
        <v>3302181</v>
      </c>
      <c r="B100" s="231" t="s">
        <v>276</v>
      </c>
      <c r="C100" s="232">
        <v>0</v>
      </c>
      <c r="D100" s="232">
        <v>0</v>
      </c>
      <c r="E100" s="232">
        <v>0</v>
      </c>
      <c r="F100" s="232">
        <v>13</v>
      </c>
      <c r="G100" s="232">
        <v>10</v>
      </c>
      <c r="H100" s="244">
        <v>0</v>
      </c>
      <c r="I100" s="244">
        <v>23</v>
      </c>
      <c r="J100" s="232">
        <v>0</v>
      </c>
      <c r="K100" s="232">
        <v>0</v>
      </c>
      <c r="L100" s="244">
        <v>0</v>
      </c>
      <c r="M100" s="232">
        <v>0</v>
      </c>
      <c r="N100" s="232">
        <v>0</v>
      </c>
      <c r="O100" s="232">
        <v>195</v>
      </c>
      <c r="P100" s="232">
        <v>150</v>
      </c>
      <c r="Q100" s="244">
        <v>345</v>
      </c>
      <c r="R100" s="232">
        <v>0</v>
      </c>
      <c r="S100" s="232">
        <v>0</v>
      </c>
      <c r="T100" s="232">
        <v>0</v>
      </c>
      <c r="U100" s="232">
        <v>0</v>
      </c>
      <c r="V100" s="244">
        <v>0</v>
      </c>
      <c r="W100" s="232">
        <v>0</v>
      </c>
      <c r="X100" s="232">
        <v>0</v>
      </c>
      <c r="Y100" s="245">
        <v>0</v>
      </c>
      <c r="Z100" s="232">
        <v>0</v>
      </c>
      <c r="AA100" s="232">
        <v>0</v>
      </c>
      <c r="AB100" s="245">
        <v>0</v>
      </c>
      <c r="AC100" s="232">
        <v>13</v>
      </c>
      <c r="AD100" s="232">
        <v>195</v>
      </c>
      <c r="AE100" s="245">
        <v>0</v>
      </c>
      <c r="AF100" s="246">
        <v>0</v>
      </c>
      <c r="AG100" s="246">
        <v>0</v>
      </c>
      <c r="AH100" s="245">
        <v>0</v>
      </c>
      <c r="AI100" s="246">
        <v>0</v>
      </c>
      <c r="AJ100" s="246">
        <v>0</v>
      </c>
      <c r="AK100" s="245">
        <v>0</v>
      </c>
      <c r="AL100" s="232">
        <v>0</v>
      </c>
      <c r="AM100" s="232">
        <v>0</v>
      </c>
      <c r="AN100" s="245">
        <v>0</v>
      </c>
      <c r="AO100" s="245"/>
      <c r="AP100" s="245">
        <f t="shared" si="14"/>
        <v>0</v>
      </c>
      <c r="AQ100" s="324">
        <v>0</v>
      </c>
      <c r="AR100" s="246">
        <v>0</v>
      </c>
      <c r="AS100" s="245">
        <v>0</v>
      </c>
      <c r="AT100" s="325">
        <v>0</v>
      </c>
      <c r="AU100" s="325">
        <v>0</v>
      </c>
      <c r="AV100" s="246">
        <v>0</v>
      </c>
      <c r="AW100" s="246">
        <v>0</v>
      </c>
      <c r="AX100" s="245">
        <v>0</v>
      </c>
      <c r="AY100" s="232">
        <v>0</v>
      </c>
      <c r="AZ100" s="232">
        <v>0</v>
      </c>
      <c r="BA100" s="245">
        <v>0</v>
      </c>
      <c r="BB100" s="245"/>
      <c r="BC100" s="245">
        <f t="shared" si="15"/>
        <v>0</v>
      </c>
      <c r="BD100" s="246">
        <v>0</v>
      </c>
      <c r="BE100" s="246">
        <v>0</v>
      </c>
      <c r="BF100" s="232">
        <v>0</v>
      </c>
      <c r="BO100" s="248">
        <f t="shared" si="16"/>
        <v>0</v>
      </c>
      <c r="BP100" s="248">
        <f t="shared" si="17"/>
        <v>0</v>
      </c>
      <c r="BQ100" s="248"/>
      <c r="BR100" s="248">
        <f>_xlfn.XLOOKUP(A100,'Summer data team '!B:B,'Summer data team '!BV:BV,0)</f>
        <v>0</v>
      </c>
      <c r="BS100" s="248">
        <f>_xlfn.XLOOKUP(A100,'Summer data team '!B:B,'Summer data team '!BW:BW,0)</f>
        <v>0</v>
      </c>
      <c r="BT100" s="248">
        <f t="shared" si="18"/>
        <v>0</v>
      </c>
      <c r="BU100" s="248">
        <f t="shared" si="19"/>
        <v>0</v>
      </c>
    </row>
    <row r="101" spans="1:73" hidden="1" x14ac:dyDescent="0.2">
      <c r="A101" s="231">
        <v>3302185</v>
      </c>
      <c r="B101" s="231" t="s">
        <v>277</v>
      </c>
      <c r="C101" s="232">
        <v>0</v>
      </c>
      <c r="D101" s="232">
        <v>0</v>
      </c>
      <c r="E101" s="232">
        <v>0</v>
      </c>
      <c r="F101" s="232">
        <v>13</v>
      </c>
      <c r="G101" s="232">
        <v>18</v>
      </c>
      <c r="H101" s="244">
        <v>0</v>
      </c>
      <c r="I101" s="244">
        <v>31</v>
      </c>
      <c r="J101" s="232">
        <v>4</v>
      </c>
      <c r="K101" s="232">
        <v>7</v>
      </c>
      <c r="L101" s="244">
        <v>11</v>
      </c>
      <c r="M101" s="232">
        <v>0</v>
      </c>
      <c r="N101" s="232">
        <v>0</v>
      </c>
      <c r="O101" s="232">
        <v>195</v>
      </c>
      <c r="P101" s="232">
        <v>270</v>
      </c>
      <c r="Q101" s="244">
        <v>465</v>
      </c>
      <c r="R101" s="232">
        <v>0</v>
      </c>
      <c r="S101" s="232">
        <v>0</v>
      </c>
      <c r="T101" s="232">
        <v>60</v>
      </c>
      <c r="U101" s="232">
        <v>105</v>
      </c>
      <c r="V101" s="244">
        <v>165</v>
      </c>
      <c r="W101" s="232">
        <v>0</v>
      </c>
      <c r="X101" s="232">
        <v>0</v>
      </c>
      <c r="Y101" s="245">
        <v>0</v>
      </c>
      <c r="Z101" s="232">
        <v>1</v>
      </c>
      <c r="AA101" s="232">
        <v>15</v>
      </c>
      <c r="AB101" s="245">
        <v>0</v>
      </c>
      <c r="AC101" s="232">
        <v>1</v>
      </c>
      <c r="AD101" s="232">
        <v>15</v>
      </c>
      <c r="AE101" s="245">
        <v>0</v>
      </c>
      <c r="AF101" s="246">
        <v>0</v>
      </c>
      <c r="AG101" s="246">
        <v>0</v>
      </c>
      <c r="AH101" s="245">
        <v>0</v>
      </c>
      <c r="AI101" s="246">
        <v>10</v>
      </c>
      <c r="AJ101" s="246">
        <v>150</v>
      </c>
      <c r="AK101" s="245">
        <v>30</v>
      </c>
      <c r="AL101" s="232">
        <v>10</v>
      </c>
      <c r="AM101" s="232">
        <v>150</v>
      </c>
      <c r="AN101" s="245">
        <v>30</v>
      </c>
      <c r="AO101" s="245"/>
      <c r="AP101" s="245">
        <f t="shared" si="14"/>
        <v>10</v>
      </c>
      <c r="AQ101" s="324">
        <v>0</v>
      </c>
      <c r="AR101" s="246">
        <v>0</v>
      </c>
      <c r="AS101" s="245">
        <v>0</v>
      </c>
      <c r="AT101" s="325">
        <v>0</v>
      </c>
      <c r="AU101" s="325">
        <v>1</v>
      </c>
      <c r="AV101" s="246">
        <v>1</v>
      </c>
      <c r="AW101" s="246">
        <v>15</v>
      </c>
      <c r="AX101" s="245">
        <v>15</v>
      </c>
      <c r="AY101" s="232">
        <v>1</v>
      </c>
      <c r="AZ101" s="232">
        <v>15</v>
      </c>
      <c r="BA101" s="245">
        <v>15</v>
      </c>
      <c r="BB101" s="245"/>
      <c r="BC101" s="245">
        <f t="shared" si="15"/>
        <v>1</v>
      </c>
      <c r="BD101" s="246">
        <v>0</v>
      </c>
      <c r="BE101" s="246">
        <v>0</v>
      </c>
      <c r="BF101" s="232">
        <v>0</v>
      </c>
      <c r="BO101" s="248">
        <f t="shared" si="16"/>
        <v>0</v>
      </c>
      <c r="BP101" s="248">
        <f t="shared" si="17"/>
        <v>1</v>
      </c>
      <c r="BQ101" s="248"/>
      <c r="BR101" s="248">
        <f>_xlfn.XLOOKUP(A101,'Summer data team '!B:B,'Summer data team '!BV:BV,0)</f>
        <v>0</v>
      </c>
      <c r="BS101" s="248">
        <f>_xlfn.XLOOKUP(A101,'Summer data team '!B:B,'Summer data team '!BW:BW,0)</f>
        <v>1</v>
      </c>
      <c r="BT101" s="248">
        <f t="shared" si="18"/>
        <v>0</v>
      </c>
      <c r="BU101" s="248">
        <f t="shared" si="19"/>
        <v>0</v>
      </c>
    </row>
    <row r="102" spans="1:73" hidden="1" x14ac:dyDescent="0.2">
      <c r="A102" s="231">
        <v>3302186</v>
      </c>
      <c r="B102" s="231" t="s">
        <v>278</v>
      </c>
      <c r="C102" s="232">
        <v>0</v>
      </c>
      <c r="D102" s="232">
        <v>0</v>
      </c>
      <c r="E102" s="232">
        <v>0</v>
      </c>
      <c r="F102" s="232">
        <v>35</v>
      </c>
      <c r="G102" s="232">
        <v>24</v>
      </c>
      <c r="H102" s="244">
        <v>0</v>
      </c>
      <c r="I102" s="244">
        <v>59</v>
      </c>
      <c r="J102" s="232">
        <v>5</v>
      </c>
      <c r="K102" s="232">
        <v>4</v>
      </c>
      <c r="L102" s="244">
        <v>9</v>
      </c>
      <c r="M102" s="232">
        <v>0</v>
      </c>
      <c r="N102" s="232">
        <v>0</v>
      </c>
      <c r="O102" s="232">
        <v>525</v>
      </c>
      <c r="P102" s="232">
        <v>360</v>
      </c>
      <c r="Q102" s="244">
        <v>885</v>
      </c>
      <c r="R102" s="232">
        <v>0</v>
      </c>
      <c r="S102" s="232">
        <v>0</v>
      </c>
      <c r="T102" s="232">
        <v>75</v>
      </c>
      <c r="U102" s="232">
        <v>60</v>
      </c>
      <c r="V102" s="244">
        <v>135</v>
      </c>
      <c r="W102" s="232">
        <v>0</v>
      </c>
      <c r="X102" s="232">
        <v>0</v>
      </c>
      <c r="Y102" s="245">
        <v>0</v>
      </c>
      <c r="Z102" s="232">
        <v>11</v>
      </c>
      <c r="AA102" s="232">
        <v>165</v>
      </c>
      <c r="AB102" s="245">
        <v>30</v>
      </c>
      <c r="AC102" s="232">
        <v>31</v>
      </c>
      <c r="AD102" s="232">
        <v>465</v>
      </c>
      <c r="AE102" s="245">
        <v>60</v>
      </c>
      <c r="AF102" s="246">
        <v>0</v>
      </c>
      <c r="AG102" s="246">
        <v>0</v>
      </c>
      <c r="AH102" s="245">
        <v>0</v>
      </c>
      <c r="AI102" s="246">
        <v>25</v>
      </c>
      <c r="AJ102" s="246">
        <v>375</v>
      </c>
      <c r="AK102" s="245">
        <v>60</v>
      </c>
      <c r="AL102" s="232">
        <v>25</v>
      </c>
      <c r="AM102" s="232">
        <v>375</v>
      </c>
      <c r="AN102" s="245">
        <v>60</v>
      </c>
      <c r="AO102" s="245"/>
      <c r="AP102" s="245">
        <f t="shared" si="14"/>
        <v>25</v>
      </c>
      <c r="AQ102" s="324">
        <v>0</v>
      </c>
      <c r="AR102" s="246">
        <v>0</v>
      </c>
      <c r="AS102" s="245">
        <v>0</v>
      </c>
      <c r="AT102" s="325">
        <v>21</v>
      </c>
      <c r="AU102" s="325">
        <v>3</v>
      </c>
      <c r="AV102" s="246">
        <v>24</v>
      </c>
      <c r="AW102" s="246">
        <v>360</v>
      </c>
      <c r="AX102" s="245">
        <v>45</v>
      </c>
      <c r="AY102" s="232">
        <v>24</v>
      </c>
      <c r="AZ102" s="232">
        <v>360</v>
      </c>
      <c r="BA102" s="245">
        <v>45</v>
      </c>
      <c r="BB102" s="245"/>
      <c r="BC102" s="245">
        <f t="shared" si="15"/>
        <v>24</v>
      </c>
      <c r="BD102" s="246">
        <v>0</v>
      </c>
      <c r="BE102" s="246">
        <v>0</v>
      </c>
      <c r="BF102" s="232">
        <v>0</v>
      </c>
      <c r="BO102" s="248">
        <f t="shared" si="16"/>
        <v>21</v>
      </c>
      <c r="BP102" s="248">
        <f t="shared" si="17"/>
        <v>3</v>
      </c>
      <c r="BQ102" s="248"/>
      <c r="BR102" s="248">
        <f>_xlfn.XLOOKUP(A102,'Summer data team '!B:B,'Summer data team '!BV:BV,0)</f>
        <v>21</v>
      </c>
      <c r="BS102" s="248">
        <f>_xlfn.XLOOKUP(A102,'Summer data team '!B:B,'Summer data team '!BW:BW,0)</f>
        <v>3</v>
      </c>
      <c r="BT102" s="248">
        <f t="shared" si="18"/>
        <v>0</v>
      </c>
      <c r="BU102" s="248">
        <f t="shared" si="19"/>
        <v>0</v>
      </c>
    </row>
    <row r="103" spans="1:73" hidden="1" x14ac:dyDescent="0.2">
      <c r="A103" s="231">
        <v>3302187</v>
      </c>
      <c r="B103" s="231" t="s">
        <v>279</v>
      </c>
      <c r="C103" s="232">
        <v>0</v>
      </c>
      <c r="D103" s="232">
        <v>0</v>
      </c>
      <c r="E103" s="232">
        <v>0</v>
      </c>
      <c r="F103" s="232">
        <v>26</v>
      </c>
      <c r="G103" s="232">
        <v>17</v>
      </c>
      <c r="H103" s="244">
        <v>0</v>
      </c>
      <c r="I103" s="244">
        <v>43</v>
      </c>
      <c r="J103" s="232">
        <v>3</v>
      </c>
      <c r="K103" s="232">
        <v>3</v>
      </c>
      <c r="L103" s="244">
        <v>6</v>
      </c>
      <c r="M103" s="232">
        <v>0</v>
      </c>
      <c r="N103" s="232">
        <v>0</v>
      </c>
      <c r="O103" s="232">
        <v>390</v>
      </c>
      <c r="P103" s="232">
        <v>255</v>
      </c>
      <c r="Q103" s="244">
        <v>645</v>
      </c>
      <c r="R103" s="232">
        <v>0</v>
      </c>
      <c r="S103" s="232">
        <v>0</v>
      </c>
      <c r="T103" s="232">
        <v>45</v>
      </c>
      <c r="U103" s="232">
        <v>45</v>
      </c>
      <c r="V103" s="244">
        <v>90</v>
      </c>
      <c r="W103" s="232">
        <v>6</v>
      </c>
      <c r="X103" s="232">
        <v>90</v>
      </c>
      <c r="Y103" s="245">
        <v>15</v>
      </c>
      <c r="Z103" s="232">
        <v>7</v>
      </c>
      <c r="AA103" s="232">
        <v>105</v>
      </c>
      <c r="AB103" s="245">
        <v>15</v>
      </c>
      <c r="AC103" s="232">
        <v>8</v>
      </c>
      <c r="AD103" s="232">
        <v>120</v>
      </c>
      <c r="AE103" s="245">
        <v>15</v>
      </c>
      <c r="AF103" s="246">
        <v>0</v>
      </c>
      <c r="AG103" s="246">
        <v>0</v>
      </c>
      <c r="AH103" s="245">
        <v>0</v>
      </c>
      <c r="AI103" s="246">
        <v>11</v>
      </c>
      <c r="AJ103" s="246">
        <v>165</v>
      </c>
      <c r="AK103" s="245">
        <v>15</v>
      </c>
      <c r="AL103" s="232">
        <v>11</v>
      </c>
      <c r="AM103" s="232">
        <v>165</v>
      </c>
      <c r="AN103" s="245">
        <v>15</v>
      </c>
      <c r="AO103" s="245"/>
      <c r="AP103" s="245">
        <f t="shared" si="14"/>
        <v>11</v>
      </c>
      <c r="AQ103" s="324">
        <v>0</v>
      </c>
      <c r="AR103" s="246">
        <v>0</v>
      </c>
      <c r="AS103" s="245">
        <v>0</v>
      </c>
      <c r="AT103" s="325">
        <v>0</v>
      </c>
      <c r="AU103" s="325">
        <v>1</v>
      </c>
      <c r="AV103" s="246">
        <v>1</v>
      </c>
      <c r="AW103" s="246">
        <v>15</v>
      </c>
      <c r="AX103" s="245">
        <v>15</v>
      </c>
      <c r="AY103" s="232">
        <v>1</v>
      </c>
      <c r="AZ103" s="232">
        <v>15</v>
      </c>
      <c r="BA103" s="245">
        <v>15</v>
      </c>
      <c r="BB103" s="245"/>
      <c r="BC103" s="245">
        <f t="shared" si="15"/>
        <v>1</v>
      </c>
      <c r="BD103" s="246">
        <v>0</v>
      </c>
      <c r="BE103" s="246">
        <v>1</v>
      </c>
      <c r="BF103" s="232">
        <v>1</v>
      </c>
      <c r="BO103" s="248">
        <f t="shared" si="16"/>
        <v>0</v>
      </c>
      <c r="BP103" s="248">
        <f t="shared" si="17"/>
        <v>1</v>
      </c>
      <c r="BQ103" s="248"/>
      <c r="BR103" s="248">
        <f>_xlfn.XLOOKUP(A103,'Summer data team '!B:B,'Summer data team '!BV:BV,0)</f>
        <v>0</v>
      </c>
      <c r="BS103" s="248">
        <f>_xlfn.XLOOKUP(A103,'Summer data team '!B:B,'Summer data team '!BW:BW,0)</f>
        <v>1</v>
      </c>
      <c r="BT103" s="248">
        <f t="shared" si="18"/>
        <v>0</v>
      </c>
      <c r="BU103" s="248">
        <f t="shared" si="19"/>
        <v>0</v>
      </c>
    </row>
    <row r="104" spans="1:73" hidden="1" x14ac:dyDescent="0.2">
      <c r="A104" s="231">
        <v>3302188</v>
      </c>
      <c r="B104" s="231" t="s">
        <v>280</v>
      </c>
      <c r="C104" s="232">
        <v>0</v>
      </c>
      <c r="D104" s="232">
        <v>0</v>
      </c>
      <c r="E104" s="232">
        <v>0</v>
      </c>
      <c r="F104" s="232">
        <v>8</v>
      </c>
      <c r="G104" s="232">
        <v>13</v>
      </c>
      <c r="H104" s="244">
        <v>0</v>
      </c>
      <c r="I104" s="244">
        <v>21</v>
      </c>
      <c r="J104" s="232">
        <v>0</v>
      </c>
      <c r="K104" s="232">
        <v>0</v>
      </c>
      <c r="L104" s="244">
        <v>0</v>
      </c>
      <c r="M104" s="232">
        <v>0</v>
      </c>
      <c r="N104" s="232">
        <v>0</v>
      </c>
      <c r="O104" s="232">
        <v>120</v>
      </c>
      <c r="P104" s="232">
        <v>195</v>
      </c>
      <c r="Q104" s="244">
        <v>315</v>
      </c>
      <c r="R104" s="232">
        <v>0</v>
      </c>
      <c r="S104" s="232">
        <v>0</v>
      </c>
      <c r="T104" s="232">
        <v>0</v>
      </c>
      <c r="U104" s="232">
        <v>0</v>
      </c>
      <c r="V104" s="244">
        <v>0</v>
      </c>
      <c r="W104" s="232">
        <v>1</v>
      </c>
      <c r="X104" s="232">
        <v>15</v>
      </c>
      <c r="Y104" s="245">
        <v>0</v>
      </c>
      <c r="Z104" s="232">
        <v>0</v>
      </c>
      <c r="AA104" s="232">
        <v>0</v>
      </c>
      <c r="AB104" s="245">
        <v>0</v>
      </c>
      <c r="AC104" s="232">
        <v>2</v>
      </c>
      <c r="AD104" s="232">
        <v>30</v>
      </c>
      <c r="AE104" s="245">
        <v>0</v>
      </c>
      <c r="AF104" s="246">
        <v>0</v>
      </c>
      <c r="AG104" s="246">
        <v>0</v>
      </c>
      <c r="AH104" s="245">
        <v>0</v>
      </c>
      <c r="AI104" s="246">
        <v>7</v>
      </c>
      <c r="AJ104" s="246">
        <v>105</v>
      </c>
      <c r="AK104" s="245">
        <v>0</v>
      </c>
      <c r="AL104" s="232">
        <v>7</v>
      </c>
      <c r="AM104" s="232">
        <v>105</v>
      </c>
      <c r="AN104" s="245">
        <v>0</v>
      </c>
      <c r="AO104" s="245"/>
      <c r="AP104" s="245">
        <f t="shared" si="14"/>
        <v>7</v>
      </c>
      <c r="AQ104" s="324">
        <v>0</v>
      </c>
      <c r="AR104" s="246">
        <v>0</v>
      </c>
      <c r="AS104" s="245">
        <v>0</v>
      </c>
      <c r="AT104" s="325">
        <v>7</v>
      </c>
      <c r="AU104" s="325">
        <v>0</v>
      </c>
      <c r="AV104" s="246">
        <v>7</v>
      </c>
      <c r="AW104" s="246">
        <v>105</v>
      </c>
      <c r="AX104" s="245">
        <v>0</v>
      </c>
      <c r="AY104" s="232">
        <v>7</v>
      </c>
      <c r="AZ104" s="232">
        <v>105</v>
      </c>
      <c r="BA104" s="245">
        <v>0</v>
      </c>
      <c r="BB104" s="245"/>
      <c r="BC104" s="245">
        <f t="shared" si="15"/>
        <v>7</v>
      </c>
      <c r="BD104" s="246">
        <v>0</v>
      </c>
      <c r="BE104" s="246">
        <v>0</v>
      </c>
      <c r="BF104" s="232">
        <v>0</v>
      </c>
      <c r="BO104" s="248">
        <f t="shared" si="16"/>
        <v>7</v>
      </c>
      <c r="BP104" s="248">
        <f t="shared" si="17"/>
        <v>0</v>
      </c>
      <c r="BQ104" s="248"/>
      <c r="BR104" s="248">
        <f>_xlfn.XLOOKUP(A104,'Summer data team '!B:B,'Summer data team '!BV:BV,0)</f>
        <v>7</v>
      </c>
      <c r="BS104" s="248">
        <f>_xlfn.XLOOKUP(A104,'Summer data team '!B:B,'Summer data team '!BW:BW,0)</f>
        <v>0</v>
      </c>
      <c r="BT104" s="248">
        <f t="shared" si="18"/>
        <v>0</v>
      </c>
      <c r="BU104" s="248">
        <f t="shared" si="19"/>
        <v>0</v>
      </c>
    </row>
    <row r="105" spans="1:73" hidden="1" x14ac:dyDescent="0.2">
      <c r="A105" s="231">
        <v>3302189</v>
      </c>
      <c r="B105" s="231" t="s">
        <v>281</v>
      </c>
      <c r="C105" s="232">
        <v>0</v>
      </c>
      <c r="D105" s="232">
        <v>0</v>
      </c>
      <c r="E105" s="232">
        <v>0</v>
      </c>
      <c r="F105" s="232">
        <v>15</v>
      </c>
      <c r="G105" s="232">
        <v>12</v>
      </c>
      <c r="H105" s="244">
        <v>0</v>
      </c>
      <c r="I105" s="244">
        <v>27</v>
      </c>
      <c r="J105" s="232">
        <v>0</v>
      </c>
      <c r="K105" s="232">
        <v>0</v>
      </c>
      <c r="L105" s="244">
        <v>0</v>
      </c>
      <c r="M105" s="232">
        <v>0</v>
      </c>
      <c r="N105" s="232">
        <v>0</v>
      </c>
      <c r="O105" s="232">
        <v>225</v>
      </c>
      <c r="P105" s="232">
        <v>180</v>
      </c>
      <c r="Q105" s="244">
        <v>405</v>
      </c>
      <c r="R105" s="232">
        <v>0</v>
      </c>
      <c r="S105" s="232">
        <v>0</v>
      </c>
      <c r="T105" s="232">
        <v>0</v>
      </c>
      <c r="U105" s="232">
        <v>0</v>
      </c>
      <c r="V105" s="244">
        <v>0</v>
      </c>
      <c r="W105" s="232">
        <v>10</v>
      </c>
      <c r="X105" s="232">
        <v>150</v>
      </c>
      <c r="Y105" s="245">
        <v>0</v>
      </c>
      <c r="Z105" s="232">
        <v>14</v>
      </c>
      <c r="AA105" s="232">
        <v>210</v>
      </c>
      <c r="AB105" s="245">
        <v>0</v>
      </c>
      <c r="AC105" s="232">
        <v>2</v>
      </c>
      <c r="AD105" s="232">
        <v>30</v>
      </c>
      <c r="AE105" s="245">
        <v>0</v>
      </c>
      <c r="AF105" s="246">
        <v>0</v>
      </c>
      <c r="AG105" s="246">
        <v>0</v>
      </c>
      <c r="AH105" s="245">
        <v>0</v>
      </c>
      <c r="AI105" s="246">
        <v>13</v>
      </c>
      <c r="AJ105" s="246">
        <v>195</v>
      </c>
      <c r="AK105" s="245">
        <v>0</v>
      </c>
      <c r="AL105" s="232">
        <v>13</v>
      </c>
      <c r="AM105" s="232">
        <v>195</v>
      </c>
      <c r="AN105" s="245">
        <v>0</v>
      </c>
      <c r="AO105" s="245"/>
      <c r="AP105" s="245">
        <f t="shared" si="14"/>
        <v>13</v>
      </c>
      <c r="AQ105" s="324">
        <v>0</v>
      </c>
      <c r="AR105" s="246">
        <v>0</v>
      </c>
      <c r="AS105" s="245">
        <v>0</v>
      </c>
      <c r="AT105" s="325">
        <v>13</v>
      </c>
      <c r="AU105" s="325">
        <v>0</v>
      </c>
      <c r="AV105" s="246">
        <v>13</v>
      </c>
      <c r="AW105" s="246">
        <v>195</v>
      </c>
      <c r="AX105" s="245">
        <v>0</v>
      </c>
      <c r="AY105" s="232">
        <v>13</v>
      </c>
      <c r="AZ105" s="232">
        <v>195</v>
      </c>
      <c r="BA105" s="245">
        <v>0</v>
      </c>
      <c r="BB105" s="245"/>
      <c r="BC105" s="245">
        <f t="shared" si="15"/>
        <v>13</v>
      </c>
      <c r="BD105" s="246">
        <v>0</v>
      </c>
      <c r="BE105" s="246">
        <v>0</v>
      </c>
      <c r="BF105" s="232">
        <v>0</v>
      </c>
      <c r="BO105" s="248">
        <f t="shared" si="16"/>
        <v>13</v>
      </c>
      <c r="BP105" s="248">
        <f t="shared" si="17"/>
        <v>0</v>
      </c>
      <c r="BQ105" s="248"/>
      <c r="BR105" s="248">
        <f>_xlfn.XLOOKUP(A105,'Summer data team '!B:B,'Summer data team '!BV:BV,0)</f>
        <v>13</v>
      </c>
      <c r="BS105" s="248">
        <f>_xlfn.XLOOKUP(A105,'Summer data team '!B:B,'Summer data team '!BW:BW,0)</f>
        <v>0</v>
      </c>
      <c r="BT105" s="248">
        <f t="shared" si="18"/>
        <v>0</v>
      </c>
      <c r="BU105" s="248">
        <f t="shared" si="19"/>
        <v>0</v>
      </c>
    </row>
    <row r="106" spans="1:73" hidden="1" x14ac:dyDescent="0.2">
      <c r="A106" s="231">
        <v>3302191</v>
      </c>
      <c r="B106" s="231" t="s">
        <v>282</v>
      </c>
      <c r="C106" s="232">
        <v>0</v>
      </c>
      <c r="D106" s="232">
        <v>0</v>
      </c>
      <c r="E106" s="232">
        <v>0</v>
      </c>
      <c r="F106" s="232">
        <v>9</v>
      </c>
      <c r="G106" s="232">
        <v>16</v>
      </c>
      <c r="H106" s="244">
        <v>0</v>
      </c>
      <c r="I106" s="244">
        <v>25</v>
      </c>
      <c r="J106" s="232">
        <v>0</v>
      </c>
      <c r="K106" s="232">
        <v>4</v>
      </c>
      <c r="L106" s="244">
        <v>4</v>
      </c>
      <c r="M106" s="232">
        <v>0</v>
      </c>
      <c r="N106" s="232">
        <v>0</v>
      </c>
      <c r="O106" s="232">
        <v>135</v>
      </c>
      <c r="P106" s="232">
        <v>240</v>
      </c>
      <c r="Q106" s="244">
        <v>375</v>
      </c>
      <c r="R106" s="232">
        <v>0</v>
      </c>
      <c r="S106" s="232">
        <v>0</v>
      </c>
      <c r="T106" s="232">
        <v>0</v>
      </c>
      <c r="U106" s="232">
        <v>60</v>
      </c>
      <c r="V106" s="244">
        <v>60</v>
      </c>
      <c r="W106" s="232">
        <v>9</v>
      </c>
      <c r="X106" s="232">
        <v>135</v>
      </c>
      <c r="Y106" s="245">
        <v>15</v>
      </c>
      <c r="Z106" s="232">
        <v>0</v>
      </c>
      <c r="AA106" s="232">
        <v>0</v>
      </c>
      <c r="AB106" s="245">
        <v>0</v>
      </c>
      <c r="AC106" s="232">
        <v>14</v>
      </c>
      <c r="AD106" s="232">
        <v>210</v>
      </c>
      <c r="AE106" s="245">
        <v>30</v>
      </c>
      <c r="AF106" s="246">
        <v>0</v>
      </c>
      <c r="AG106" s="246">
        <v>0</v>
      </c>
      <c r="AH106" s="245">
        <v>0</v>
      </c>
      <c r="AI106" s="246">
        <v>11</v>
      </c>
      <c r="AJ106" s="246">
        <v>165</v>
      </c>
      <c r="AK106" s="245">
        <v>0</v>
      </c>
      <c r="AL106" s="232">
        <v>11</v>
      </c>
      <c r="AM106" s="232">
        <v>165</v>
      </c>
      <c r="AN106" s="245">
        <v>0</v>
      </c>
      <c r="AO106" s="245"/>
      <c r="AP106" s="245">
        <f t="shared" si="14"/>
        <v>11</v>
      </c>
      <c r="AQ106" s="324">
        <v>0</v>
      </c>
      <c r="AR106" s="246">
        <v>0</v>
      </c>
      <c r="AS106" s="245">
        <v>0</v>
      </c>
      <c r="AT106" s="325">
        <v>4</v>
      </c>
      <c r="AU106" s="325">
        <v>0</v>
      </c>
      <c r="AV106" s="246">
        <v>4</v>
      </c>
      <c r="AW106" s="246">
        <v>60</v>
      </c>
      <c r="AX106" s="245">
        <v>0</v>
      </c>
      <c r="AY106" s="232">
        <v>4</v>
      </c>
      <c r="AZ106" s="232">
        <v>60</v>
      </c>
      <c r="BA106" s="245">
        <v>0</v>
      </c>
      <c r="BB106" s="245"/>
      <c r="BC106" s="245">
        <f t="shared" si="15"/>
        <v>4</v>
      </c>
      <c r="BD106" s="246">
        <v>0</v>
      </c>
      <c r="BE106" s="246">
        <v>0</v>
      </c>
      <c r="BF106" s="232">
        <v>0</v>
      </c>
      <c r="BO106" s="248">
        <f t="shared" si="16"/>
        <v>4</v>
      </c>
      <c r="BP106" s="248">
        <f t="shared" si="17"/>
        <v>0</v>
      </c>
      <c r="BQ106" s="248"/>
      <c r="BR106" s="248">
        <f>_xlfn.XLOOKUP(A106,'Summer data team '!B:B,'Summer data team '!BV:BV,0)</f>
        <v>4</v>
      </c>
      <c r="BS106" s="248">
        <f>_xlfn.XLOOKUP(A106,'Summer data team '!B:B,'Summer data team '!BW:BW,0)</f>
        <v>0</v>
      </c>
      <c r="BT106" s="248">
        <f t="shared" si="18"/>
        <v>0</v>
      </c>
      <c r="BU106" s="248">
        <f t="shared" si="19"/>
        <v>0</v>
      </c>
    </row>
    <row r="107" spans="1:73" hidden="1" x14ac:dyDescent="0.2">
      <c r="A107" s="231">
        <v>3302194</v>
      </c>
      <c r="B107" s="231" t="s">
        <v>283</v>
      </c>
      <c r="C107" s="232">
        <v>0</v>
      </c>
      <c r="D107" s="232">
        <v>0</v>
      </c>
      <c r="E107" s="232">
        <v>0</v>
      </c>
      <c r="F107" s="232">
        <v>33</v>
      </c>
      <c r="G107" s="232">
        <v>24</v>
      </c>
      <c r="H107" s="244">
        <v>0</v>
      </c>
      <c r="I107" s="244">
        <v>57</v>
      </c>
      <c r="J107" s="232">
        <v>1</v>
      </c>
      <c r="K107" s="232">
        <v>1</v>
      </c>
      <c r="L107" s="244">
        <v>2</v>
      </c>
      <c r="M107" s="232">
        <v>0</v>
      </c>
      <c r="N107" s="232">
        <v>0</v>
      </c>
      <c r="O107" s="232">
        <v>495</v>
      </c>
      <c r="P107" s="232">
        <v>360</v>
      </c>
      <c r="Q107" s="244">
        <v>855</v>
      </c>
      <c r="R107" s="232">
        <v>0</v>
      </c>
      <c r="S107" s="232">
        <v>0</v>
      </c>
      <c r="T107" s="232">
        <v>15</v>
      </c>
      <c r="U107" s="232">
        <v>15</v>
      </c>
      <c r="V107" s="244">
        <v>30</v>
      </c>
      <c r="W107" s="232">
        <v>2</v>
      </c>
      <c r="X107" s="232">
        <v>30</v>
      </c>
      <c r="Y107" s="245">
        <v>0</v>
      </c>
      <c r="Z107" s="232">
        <v>0</v>
      </c>
      <c r="AA107" s="232">
        <v>0</v>
      </c>
      <c r="AB107" s="245">
        <v>0</v>
      </c>
      <c r="AC107" s="232">
        <v>18</v>
      </c>
      <c r="AD107" s="232">
        <v>270</v>
      </c>
      <c r="AE107" s="245">
        <v>0</v>
      </c>
      <c r="AF107" s="246">
        <v>0</v>
      </c>
      <c r="AG107" s="246">
        <v>0</v>
      </c>
      <c r="AH107" s="245">
        <v>0</v>
      </c>
      <c r="AI107" s="246">
        <v>13</v>
      </c>
      <c r="AJ107" s="246">
        <v>195</v>
      </c>
      <c r="AK107" s="245">
        <v>15</v>
      </c>
      <c r="AL107" s="232">
        <v>13</v>
      </c>
      <c r="AM107" s="232">
        <v>195</v>
      </c>
      <c r="AN107" s="245">
        <v>15</v>
      </c>
      <c r="AO107" s="245"/>
      <c r="AP107" s="245">
        <f t="shared" si="14"/>
        <v>13</v>
      </c>
      <c r="AQ107" s="324">
        <v>0</v>
      </c>
      <c r="AR107" s="246">
        <v>0</v>
      </c>
      <c r="AS107" s="245">
        <v>0</v>
      </c>
      <c r="AT107" s="325">
        <v>12</v>
      </c>
      <c r="AU107" s="325">
        <v>1</v>
      </c>
      <c r="AV107" s="246">
        <v>13</v>
      </c>
      <c r="AW107" s="246">
        <v>195</v>
      </c>
      <c r="AX107" s="245">
        <v>15</v>
      </c>
      <c r="AY107" s="232">
        <v>13</v>
      </c>
      <c r="AZ107" s="232">
        <v>195</v>
      </c>
      <c r="BA107" s="245">
        <v>15</v>
      </c>
      <c r="BB107" s="245"/>
      <c r="BC107" s="245">
        <f t="shared" si="15"/>
        <v>13</v>
      </c>
      <c r="BD107" s="246">
        <v>0</v>
      </c>
      <c r="BE107" s="246">
        <v>0</v>
      </c>
      <c r="BF107" s="232">
        <v>0</v>
      </c>
      <c r="BO107" s="248">
        <f t="shared" si="16"/>
        <v>12</v>
      </c>
      <c r="BP107" s="248">
        <f t="shared" si="17"/>
        <v>1</v>
      </c>
      <c r="BQ107" s="248"/>
      <c r="BR107" s="248">
        <f>_xlfn.XLOOKUP(A107,'Summer data team '!B:B,'Summer data team '!BV:BV,0)</f>
        <v>12</v>
      </c>
      <c r="BS107" s="248">
        <f>_xlfn.XLOOKUP(A107,'Summer data team '!B:B,'Summer data team '!BW:BW,0)</f>
        <v>1</v>
      </c>
      <c r="BT107" s="248">
        <f t="shared" si="18"/>
        <v>0</v>
      </c>
      <c r="BU107" s="248">
        <f t="shared" si="19"/>
        <v>0</v>
      </c>
    </row>
    <row r="108" spans="1:73" hidden="1" x14ac:dyDescent="0.2">
      <c r="A108" s="231">
        <v>3302195</v>
      </c>
      <c r="B108" s="231" t="s">
        <v>284</v>
      </c>
      <c r="C108" s="232">
        <v>0</v>
      </c>
      <c r="D108" s="232">
        <v>11</v>
      </c>
      <c r="E108" s="232">
        <v>0</v>
      </c>
      <c r="F108" s="232">
        <v>42</v>
      </c>
      <c r="G108" s="232">
        <v>20</v>
      </c>
      <c r="H108" s="244">
        <v>11</v>
      </c>
      <c r="I108" s="244">
        <v>62</v>
      </c>
      <c r="J108" s="232">
        <v>0</v>
      </c>
      <c r="K108" s="232">
        <v>0</v>
      </c>
      <c r="L108" s="244">
        <v>0</v>
      </c>
      <c r="M108" s="232">
        <v>0</v>
      </c>
      <c r="N108" s="232">
        <v>165</v>
      </c>
      <c r="O108" s="232">
        <v>624</v>
      </c>
      <c r="P108" s="232">
        <v>300</v>
      </c>
      <c r="Q108" s="244">
        <v>924</v>
      </c>
      <c r="R108" s="232">
        <v>0</v>
      </c>
      <c r="S108" s="232">
        <v>165</v>
      </c>
      <c r="T108" s="232">
        <v>0</v>
      </c>
      <c r="U108" s="232">
        <v>0</v>
      </c>
      <c r="V108" s="244">
        <v>0</v>
      </c>
      <c r="W108" s="232">
        <v>27</v>
      </c>
      <c r="X108" s="232">
        <v>405</v>
      </c>
      <c r="Y108" s="245">
        <v>0</v>
      </c>
      <c r="Z108" s="232">
        <v>19</v>
      </c>
      <c r="AA108" s="232">
        <v>285</v>
      </c>
      <c r="AB108" s="245">
        <v>0</v>
      </c>
      <c r="AC108" s="232">
        <v>13</v>
      </c>
      <c r="AD108" s="232">
        <v>195</v>
      </c>
      <c r="AE108" s="245">
        <v>0</v>
      </c>
      <c r="AF108" s="246">
        <v>6</v>
      </c>
      <c r="AG108" s="246">
        <v>90</v>
      </c>
      <c r="AH108" s="245">
        <v>0</v>
      </c>
      <c r="AI108" s="246">
        <v>23</v>
      </c>
      <c r="AJ108" s="246">
        <v>345</v>
      </c>
      <c r="AK108" s="245">
        <v>0</v>
      </c>
      <c r="AL108" s="232">
        <v>29</v>
      </c>
      <c r="AM108" s="232">
        <v>435</v>
      </c>
      <c r="AN108" s="245">
        <v>0</v>
      </c>
      <c r="AO108" s="245"/>
      <c r="AP108" s="245">
        <f t="shared" si="14"/>
        <v>29</v>
      </c>
      <c r="AQ108" s="324">
        <v>1</v>
      </c>
      <c r="AR108" s="246">
        <v>15</v>
      </c>
      <c r="AS108" s="245">
        <v>0</v>
      </c>
      <c r="AT108" s="325">
        <v>22</v>
      </c>
      <c r="AU108" s="325">
        <v>0</v>
      </c>
      <c r="AV108" s="246">
        <v>22</v>
      </c>
      <c r="AW108" s="246">
        <v>330</v>
      </c>
      <c r="AX108" s="245">
        <v>0</v>
      </c>
      <c r="AY108" s="232">
        <v>23</v>
      </c>
      <c r="AZ108" s="232">
        <v>345</v>
      </c>
      <c r="BA108" s="245">
        <v>0</v>
      </c>
      <c r="BB108" s="245"/>
      <c r="BC108" s="245">
        <f t="shared" si="15"/>
        <v>23</v>
      </c>
      <c r="BD108" s="246">
        <v>0</v>
      </c>
      <c r="BE108" s="246">
        <v>0</v>
      </c>
      <c r="BF108" s="232">
        <v>0</v>
      </c>
      <c r="BO108" s="248">
        <f t="shared" si="16"/>
        <v>23</v>
      </c>
      <c r="BP108" s="248">
        <f t="shared" si="17"/>
        <v>0</v>
      </c>
      <c r="BQ108" s="248"/>
      <c r="BR108" s="248">
        <f>_xlfn.XLOOKUP(A108,'Summer data team '!B:B,'Summer data team '!BV:BV,0)</f>
        <v>23</v>
      </c>
      <c r="BS108" s="248">
        <f>_xlfn.XLOOKUP(A108,'Summer data team '!B:B,'Summer data team '!BW:BW,0)</f>
        <v>0</v>
      </c>
      <c r="BT108" s="248">
        <f t="shared" si="18"/>
        <v>0</v>
      </c>
      <c r="BU108" s="248">
        <f t="shared" si="19"/>
        <v>0</v>
      </c>
    </row>
    <row r="109" spans="1:73" hidden="1" x14ac:dyDescent="0.2">
      <c r="A109" s="231">
        <v>3302196</v>
      </c>
      <c r="B109" s="231" t="s">
        <v>285</v>
      </c>
      <c r="C109" s="232">
        <v>0</v>
      </c>
      <c r="D109" s="232">
        <v>0</v>
      </c>
      <c r="E109" s="232">
        <v>0</v>
      </c>
      <c r="F109" s="232">
        <v>11</v>
      </c>
      <c r="G109" s="232">
        <v>12</v>
      </c>
      <c r="H109" s="244">
        <v>0</v>
      </c>
      <c r="I109" s="244">
        <v>23</v>
      </c>
      <c r="J109" s="232">
        <v>0</v>
      </c>
      <c r="K109" s="232">
        <v>0</v>
      </c>
      <c r="L109" s="244">
        <v>0</v>
      </c>
      <c r="M109" s="232">
        <v>0</v>
      </c>
      <c r="N109" s="232">
        <v>0</v>
      </c>
      <c r="O109" s="232">
        <v>165</v>
      </c>
      <c r="P109" s="232">
        <v>180</v>
      </c>
      <c r="Q109" s="244">
        <v>345</v>
      </c>
      <c r="R109" s="232">
        <v>0</v>
      </c>
      <c r="S109" s="232">
        <v>0</v>
      </c>
      <c r="T109" s="232">
        <v>0</v>
      </c>
      <c r="U109" s="232">
        <v>0</v>
      </c>
      <c r="V109" s="244">
        <v>0</v>
      </c>
      <c r="W109" s="232">
        <v>7</v>
      </c>
      <c r="X109" s="232">
        <v>105</v>
      </c>
      <c r="Y109" s="245">
        <v>0</v>
      </c>
      <c r="Z109" s="232">
        <v>12</v>
      </c>
      <c r="AA109" s="232">
        <v>180</v>
      </c>
      <c r="AB109" s="245">
        <v>0</v>
      </c>
      <c r="AC109" s="232">
        <v>4</v>
      </c>
      <c r="AD109" s="232">
        <v>60</v>
      </c>
      <c r="AE109" s="245">
        <v>0</v>
      </c>
      <c r="AF109" s="246">
        <v>0</v>
      </c>
      <c r="AG109" s="246">
        <v>0</v>
      </c>
      <c r="AH109" s="245">
        <v>0</v>
      </c>
      <c r="AI109" s="246">
        <v>8</v>
      </c>
      <c r="AJ109" s="246">
        <v>120</v>
      </c>
      <c r="AK109" s="245">
        <v>0</v>
      </c>
      <c r="AL109" s="232">
        <v>8</v>
      </c>
      <c r="AM109" s="232">
        <v>120</v>
      </c>
      <c r="AN109" s="245">
        <v>0</v>
      </c>
      <c r="AO109" s="245"/>
      <c r="AP109" s="245">
        <f t="shared" si="14"/>
        <v>8</v>
      </c>
      <c r="AQ109" s="324">
        <v>0</v>
      </c>
      <c r="AR109" s="246">
        <v>0</v>
      </c>
      <c r="AS109" s="245">
        <v>0</v>
      </c>
      <c r="AT109" s="325">
        <v>8</v>
      </c>
      <c r="AU109" s="325">
        <v>0</v>
      </c>
      <c r="AV109" s="246">
        <v>8</v>
      </c>
      <c r="AW109" s="246">
        <v>120</v>
      </c>
      <c r="AX109" s="245">
        <v>0</v>
      </c>
      <c r="AY109" s="232">
        <v>8</v>
      </c>
      <c r="AZ109" s="232">
        <v>120</v>
      </c>
      <c r="BA109" s="245">
        <v>0</v>
      </c>
      <c r="BB109" s="245"/>
      <c r="BC109" s="245">
        <f t="shared" si="15"/>
        <v>8</v>
      </c>
      <c r="BD109" s="246">
        <v>0</v>
      </c>
      <c r="BE109" s="246">
        <v>0</v>
      </c>
      <c r="BF109" s="232">
        <v>0</v>
      </c>
      <c r="BO109" s="248">
        <f t="shared" si="16"/>
        <v>8</v>
      </c>
      <c r="BP109" s="248">
        <f t="shared" si="17"/>
        <v>0</v>
      </c>
      <c r="BQ109" s="248"/>
      <c r="BR109" s="248">
        <f>_xlfn.XLOOKUP(A109,'Summer data team '!B:B,'Summer data team '!BV:BV,0)</f>
        <v>8</v>
      </c>
      <c r="BS109" s="248">
        <f>_xlfn.XLOOKUP(A109,'Summer data team '!B:B,'Summer data team '!BW:BW,0)</f>
        <v>0</v>
      </c>
      <c r="BT109" s="248">
        <f t="shared" si="18"/>
        <v>0</v>
      </c>
      <c r="BU109" s="248">
        <f t="shared" si="19"/>
        <v>0</v>
      </c>
    </row>
    <row r="110" spans="1:73" hidden="1" x14ac:dyDescent="0.2">
      <c r="A110" s="231">
        <v>3302204</v>
      </c>
      <c r="B110" s="231" t="s">
        <v>286</v>
      </c>
      <c r="C110" s="232">
        <v>0</v>
      </c>
      <c r="D110" s="232">
        <v>0</v>
      </c>
      <c r="E110" s="232">
        <v>0</v>
      </c>
      <c r="F110" s="232">
        <v>10</v>
      </c>
      <c r="G110" s="232">
        <v>7</v>
      </c>
      <c r="H110" s="244">
        <v>0</v>
      </c>
      <c r="I110" s="244">
        <v>17</v>
      </c>
      <c r="J110" s="232">
        <v>2</v>
      </c>
      <c r="K110" s="232">
        <v>0</v>
      </c>
      <c r="L110" s="244">
        <v>2</v>
      </c>
      <c r="M110" s="232">
        <v>0</v>
      </c>
      <c r="N110" s="232">
        <v>0</v>
      </c>
      <c r="O110" s="232">
        <v>150</v>
      </c>
      <c r="P110" s="232">
        <v>105</v>
      </c>
      <c r="Q110" s="244">
        <v>255</v>
      </c>
      <c r="R110" s="232">
        <v>0</v>
      </c>
      <c r="S110" s="232">
        <v>0</v>
      </c>
      <c r="T110" s="232">
        <v>30</v>
      </c>
      <c r="U110" s="232">
        <v>0</v>
      </c>
      <c r="V110" s="244">
        <v>30</v>
      </c>
      <c r="W110" s="232">
        <v>6</v>
      </c>
      <c r="X110" s="232">
        <v>90</v>
      </c>
      <c r="Y110" s="245">
        <v>15</v>
      </c>
      <c r="Z110" s="232">
        <v>2</v>
      </c>
      <c r="AA110" s="232">
        <v>30</v>
      </c>
      <c r="AB110" s="245">
        <v>0</v>
      </c>
      <c r="AC110" s="232">
        <v>1</v>
      </c>
      <c r="AD110" s="232">
        <v>15</v>
      </c>
      <c r="AE110" s="245">
        <v>0</v>
      </c>
      <c r="AF110" s="246">
        <v>0</v>
      </c>
      <c r="AG110" s="246">
        <v>0</v>
      </c>
      <c r="AH110" s="245">
        <v>0</v>
      </c>
      <c r="AI110" s="246">
        <v>8</v>
      </c>
      <c r="AJ110" s="246">
        <v>120</v>
      </c>
      <c r="AK110" s="245">
        <v>15</v>
      </c>
      <c r="AL110" s="232">
        <v>8</v>
      </c>
      <c r="AM110" s="232">
        <v>120</v>
      </c>
      <c r="AN110" s="245">
        <v>15</v>
      </c>
      <c r="AO110" s="245"/>
      <c r="AP110" s="245">
        <f t="shared" si="14"/>
        <v>8</v>
      </c>
      <c r="AQ110" s="324">
        <v>0</v>
      </c>
      <c r="AR110" s="246">
        <v>0</v>
      </c>
      <c r="AS110" s="245">
        <v>0</v>
      </c>
      <c r="AT110" s="325">
        <v>6</v>
      </c>
      <c r="AU110" s="325">
        <v>1</v>
      </c>
      <c r="AV110" s="246">
        <v>7</v>
      </c>
      <c r="AW110" s="246">
        <v>105</v>
      </c>
      <c r="AX110" s="245">
        <v>15</v>
      </c>
      <c r="AY110" s="232">
        <v>7</v>
      </c>
      <c r="AZ110" s="232">
        <v>105</v>
      </c>
      <c r="BA110" s="245">
        <v>15</v>
      </c>
      <c r="BB110" s="245"/>
      <c r="BC110" s="245">
        <f t="shared" si="15"/>
        <v>7</v>
      </c>
      <c r="BD110" s="246">
        <v>0</v>
      </c>
      <c r="BE110" s="246">
        <v>0</v>
      </c>
      <c r="BF110" s="232">
        <v>0</v>
      </c>
      <c r="BO110" s="248">
        <f t="shared" si="16"/>
        <v>6</v>
      </c>
      <c r="BP110" s="248">
        <f t="shared" si="17"/>
        <v>1</v>
      </c>
      <c r="BQ110" s="248"/>
      <c r="BR110" s="248">
        <f>_xlfn.XLOOKUP(A110,'Summer data team '!B:B,'Summer data team '!BV:BV,0)</f>
        <v>6</v>
      </c>
      <c r="BS110" s="248">
        <f>_xlfn.XLOOKUP(A110,'Summer data team '!B:B,'Summer data team '!BW:BW,0)</f>
        <v>1</v>
      </c>
      <c r="BT110" s="248">
        <f t="shared" si="18"/>
        <v>0</v>
      </c>
      <c r="BU110" s="248">
        <f t="shared" si="19"/>
        <v>0</v>
      </c>
    </row>
    <row r="111" spans="1:73" hidden="1" x14ac:dyDescent="0.2">
      <c r="A111" s="231">
        <v>3302211</v>
      </c>
      <c r="B111" s="231" t="s">
        <v>287</v>
      </c>
      <c r="C111" s="232">
        <v>0</v>
      </c>
      <c r="D111" s="232">
        <v>0</v>
      </c>
      <c r="E111" s="232">
        <v>0</v>
      </c>
      <c r="F111" s="232">
        <v>45</v>
      </c>
      <c r="G111" s="232">
        <v>16</v>
      </c>
      <c r="H111" s="244">
        <v>0</v>
      </c>
      <c r="I111" s="244">
        <v>61</v>
      </c>
      <c r="J111" s="232">
        <v>7</v>
      </c>
      <c r="K111" s="232">
        <v>5</v>
      </c>
      <c r="L111" s="244">
        <v>12</v>
      </c>
      <c r="M111" s="232">
        <v>0</v>
      </c>
      <c r="N111" s="232">
        <v>0</v>
      </c>
      <c r="O111" s="232">
        <v>675</v>
      </c>
      <c r="P111" s="232">
        <v>240</v>
      </c>
      <c r="Q111" s="244">
        <v>915</v>
      </c>
      <c r="R111" s="232">
        <v>0</v>
      </c>
      <c r="S111" s="232">
        <v>0</v>
      </c>
      <c r="T111" s="232">
        <v>105</v>
      </c>
      <c r="U111" s="232">
        <v>75</v>
      </c>
      <c r="V111" s="244">
        <v>180</v>
      </c>
      <c r="W111" s="232">
        <v>5</v>
      </c>
      <c r="X111" s="232">
        <v>75</v>
      </c>
      <c r="Y111" s="245">
        <v>0</v>
      </c>
      <c r="Z111" s="232">
        <v>32</v>
      </c>
      <c r="AA111" s="232">
        <v>480</v>
      </c>
      <c r="AB111" s="245">
        <v>75</v>
      </c>
      <c r="AC111" s="232">
        <v>5</v>
      </c>
      <c r="AD111" s="232">
        <v>75</v>
      </c>
      <c r="AE111" s="245">
        <v>45</v>
      </c>
      <c r="AF111" s="246">
        <v>0</v>
      </c>
      <c r="AG111" s="246">
        <v>0</v>
      </c>
      <c r="AH111" s="245">
        <v>0</v>
      </c>
      <c r="AI111" s="246">
        <v>26</v>
      </c>
      <c r="AJ111" s="246">
        <v>390</v>
      </c>
      <c r="AK111" s="245">
        <v>60</v>
      </c>
      <c r="AL111" s="232">
        <v>26</v>
      </c>
      <c r="AM111" s="232">
        <v>390</v>
      </c>
      <c r="AN111" s="245">
        <v>60</v>
      </c>
      <c r="AO111" s="245"/>
      <c r="AP111" s="245">
        <f t="shared" si="14"/>
        <v>26</v>
      </c>
      <c r="AQ111" s="324">
        <v>0</v>
      </c>
      <c r="AR111" s="246">
        <v>0</v>
      </c>
      <c r="AS111" s="245">
        <v>0</v>
      </c>
      <c r="AT111" s="325">
        <v>22</v>
      </c>
      <c r="AU111" s="325">
        <v>4</v>
      </c>
      <c r="AV111" s="246">
        <v>26</v>
      </c>
      <c r="AW111" s="246">
        <v>390</v>
      </c>
      <c r="AX111" s="245">
        <v>60</v>
      </c>
      <c r="AY111" s="232">
        <v>26</v>
      </c>
      <c r="AZ111" s="232">
        <v>390</v>
      </c>
      <c r="BA111" s="245">
        <v>60</v>
      </c>
      <c r="BB111" s="245"/>
      <c r="BC111" s="245">
        <f t="shared" si="15"/>
        <v>26</v>
      </c>
      <c r="BD111" s="246">
        <v>0</v>
      </c>
      <c r="BE111" s="246">
        <v>0</v>
      </c>
      <c r="BF111" s="232">
        <v>0</v>
      </c>
      <c r="BO111" s="248">
        <f t="shared" si="16"/>
        <v>22</v>
      </c>
      <c r="BP111" s="248">
        <f t="shared" si="17"/>
        <v>4</v>
      </c>
      <c r="BQ111" s="248"/>
      <c r="BR111" s="248">
        <f>_xlfn.XLOOKUP(A111,'Summer data team '!B:B,'Summer data team '!BV:BV,0)</f>
        <v>22</v>
      </c>
      <c r="BS111" s="248">
        <f>_xlfn.XLOOKUP(A111,'Summer data team '!B:B,'Summer data team '!BW:BW,0)</f>
        <v>4</v>
      </c>
      <c r="BT111" s="248">
        <f t="shared" si="18"/>
        <v>0</v>
      </c>
      <c r="BU111" s="248">
        <f t="shared" si="19"/>
        <v>0</v>
      </c>
    </row>
    <row r="112" spans="1:73" hidden="1" x14ac:dyDescent="0.2">
      <c r="A112" s="231">
        <v>3302212</v>
      </c>
      <c r="B112" s="231" t="s">
        <v>288</v>
      </c>
      <c r="C112" s="232">
        <v>0</v>
      </c>
      <c r="D112" s="232">
        <v>0</v>
      </c>
      <c r="E112" s="232">
        <v>0</v>
      </c>
      <c r="F112" s="232">
        <v>5</v>
      </c>
      <c r="G112" s="232">
        <v>9</v>
      </c>
      <c r="H112" s="244">
        <v>0</v>
      </c>
      <c r="I112" s="244">
        <v>14</v>
      </c>
      <c r="J112" s="232">
        <v>0</v>
      </c>
      <c r="K112" s="232">
        <v>0</v>
      </c>
      <c r="L112" s="244">
        <v>0</v>
      </c>
      <c r="M112" s="232">
        <v>0</v>
      </c>
      <c r="N112" s="232">
        <v>0</v>
      </c>
      <c r="O112" s="232">
        <v>75</v>
      </c>
      <c r="P112" s="232">
        <v>135</v>
      </c>
      <c r="Q112" s="244">
        <v>210</v>
      </c>
      <c r="R112" s="232">
        <v>0</v>
      </c>
      <c r="S112" s="232">
        <v>0</v>
      </c>
      <c r="T112" s="232">
        <v>0</v>
      </c>
      <c r="U112" s="232">
        <v>0</v>
      </c>
      <c r="V112" s="244">
        <v>0</v>
      </c>
      <c r="W112" s="232">
        <v>6</v>
      </c>
      <c r="X112" s="232">
        <v>90</v>
      </c>
      <c r="Y112" s="245">
        <v>0</v>
      </c>
      <c r="Z112" s="232">
        <v>8</v>
      </c>
      <c r="AA112" s="232">
        <v>120</v>
      </c>
      <c r="AB112" s="245">
        <v>0</v>
      </c>
      <c r="AC112" s="232">
        <v>0</v>
      </c>
      <c r="AD112" s="232">
        <v>0</v>
      </c>
      <c r="AE112" s="245">
        <v>0</v>
      </c>
      <c r="AF112" s="246">
        <v>0</v>
      </c>
      <c r="AG112" s="246">
        <v>0</v>
      </c>
      <c r="AH112" s="245">
        <v>0</v>
      </c>
      <c r="AI112" s="246">
        <v>0</v>
      </c>
      <c r="AJ112" s="246">
        <v>0</v>
      </c>
      <c r="AK112" s="245">
        <v>0</v>
      </c>
      <c r="AL112" s="232">
        <v>0</v>
      </c>
      <c r="AM112" s="232">
        <v>0</v>
      </c>
      <c r="AN112" s="245">
        <v>0</v>
      </c>
      <c r="AO112" s="245"/>
      <c r="AP112" s="245">
        <f t="shared" si="14"/>
        <v>0</v>
      </c>
      <c r="AQ112" s="324">
        <v>0</v>
      </c>
      <c r="AR112" s="246">
        <v>0</v>
      </c>
      <c r="AS112" s="245">
        <v>0</v>
      </c>
      <c r="AT112" s="325">
        <v>0</v>
      </c>
      <c r="AU112" s="325">
        <v>0</v>
      </c>
      <c r="AV112" s="246">
        <v>0</v>
      </c>
      <c r="AW112" s="246">
        <v>0</v>
      </c>
      <c r="AX112" s="245">
        <v>0</v>
      </c>
      <c r="AY112" s="232">
        <v>0</v>
      </c>
      <c r="AZ112" s="232">
        <v>0</v>
      </c>
      <c r="BA112" s="245">
        <v>0</v>
      </c>
      <c r="BB112" s="245"/>
      <c r="BC112" s="245">
        <f t="shared" si="15"/>
        <v>0</v>
      </c>
      <c r="BD112" s="246">
        <v>0</v>
      </c>
      <c r="BE112" s="246">
        <v>0</v>
      </c>
      <c r="BF112" s="232">
        <v>0</v>
      </c>
      <c r="BO112" s="248">
        <f t="shared" si="16"/>
        <v>0</v>
      </c>
      <c r="BP112" s="248">
        <f t="shared" si="17"/>
        <v>0</v>
      </c>
      <c r="BQ112" s="248"/>
      <c r="BR112" s="248">
        <f>_xlfn.XLOOKUP(A112,'Summer data team '!B:B,'Summer data team '!BV:BV,0)</f>
        <v>0</v>
      </c>
      <c r="BS112" s="248">
        <f>_xlfn.XLOOKUP(A112,'Summer data team '!B:B,'Summer data team '!BW:BW,0)</f>
        <v>0</v>
      </c>
      <c r="BT112" s="248">
        <f t="shared" si="18"/>
        <v>0</v>
      </c>
      <c r="BU112" s="248">
        <f t="shared" si="19"/>
        <v>0</v>
      </c>
    </row>
    <row r="113" spans="1:73" hidden="1" x14ac:dyDescent="0.2">
      <c r="A113" s="231">
        <v>3302214</v>
      </c>
      <c r="B113" s="231" t="s">
        <v>289</v>
      </c>
      <c r="C113" s="232">
        <v>0</v>
      </c>
      <c r="D113" s="232">
        <v>0</v>
      </c>
      <c r="E113" s="232">
        <v>0</v>
      </c>
      <c r="F113" s="232">
        <v>16</v>
      </c>
      <c r="G113" s="232">
        <v>22</v>
      </c>
      <c r="H113" s="244">
        <v>0</v>
      </c>
      <c r="I113" s="244">
        <v>38</v>
      </c>
      <c r="J113" s="232">
        <v>0</v>
      </c>
      <c r="K113" s="232">
        <v>0</v>
      </c>
      <c r="L113" s="244">
        <v>0</v>
      </c>
      <c r="M113" s="232">
        <v>0</v>
      </c>
      <c r="N113" s="232">
        <v>0</v>
      </c>
      <c r="O113" s="232">
        <v>240</v>
      </c>
      <c r="P113" s="232">
        <v>330</v>
      </c>
      <c r="Q113" s="244">
        <v>570</v>
      </c>
      <c r="R113" s="232">
        <v>0</v>
      </c>
      <c r="S113" s="232">
        <v>0</v>
      </c>
      <c r="T113" s="232">
        <v>0</v>
      </c>
      <c r="U113" s="232">
        <v>0</v>
      </c>
      <c r="V113" s="244">
        <v>0</v>
      </c>
      <c r="W113" s="232">
        <v>16</v>
      </c>
      <c r="X113" s="232">
        <v>240</v>
      </c>
      <c r="Y113" s="245">
        <v>0</v>
      </c>
      <c r="Z113" s="232">
        <v>3</v>
      </c>
      <c r="AA113" s="232">
        <v>45</v>
      </c>
      <c r="AB113" s="245">
        <v>0</v>
      </c>
      <c r="AC113" s="232">
        <v>3</v>
      </c>
      <c r="AD113" s="232">
        <v>45</v>
      </c>
      <c r="AE113" s="245">
        <v>0</v>
      </c>
      <c r="AF113" s="246">
        <v>0</v>
      </c>
      <c r="AG113" s="246">
        <v>0</v>
      </c>
      <c r="AH113" s="245">
        <v>0</v>
      </c>
      <c r="AI113" s="246">
        <v>20</v>
      </c>
      <c r="AJ113" s="246">
        <v>300</v>
      </c>
      <c r="AK113" s="245">
        <v>0</v>
      </c>
      <c r="AL113" s="232">
        <v>20</v>
      </c>
      <c r="AM113" s="232">
        <v>300</v>
      </c>
      <c r="AN113" s="245">
        <v>0</v>
      </c>
      <c r="AO113" s="245"/>
      <c r="AP113" s="245">
        <f t="shared" si="14"/>
        <v>20</v>
      </c>
      <c r="AQ113" s="324">
        <v>0</v>
      </c>
      <c r="AR113" s="246">
        <v>0</v>
      </c>
      <c r="AS113" s="245">
        <v>0</v>
      </c>
      <c r="AT113" s="325">
        <v>0</v>
      </c>
      <c r="AU113" s="325">
        <v>0</v>
      </c>
      <c r="AV113" s="246">
        <v>0</v>
      </c>
      <c r="AW113" s="246">
        <v>0</v>
      </c>
      <c r="AX113" s="245">
        <v>0</v>
      </c>
      <c r="AY113" s="232">
        <v>0</v>
      </c>
      <c r="AZ113" s="232">
        <v>0</v>
      </c>
      <c r="BA113" s="245">
        <v>0</v>
      </c>
      <c r="BB113" s="245"/>
      <c r="BC113" s="245">
        <f t="shared" si="15"/>
        <v>0</v>
      </c>
      <c r="BD113" s="246">
        <v>0</v>
      </c>
      <c r="BE113" s="246">
        <v>0</v>
      </c>
      <c r="BF113" s="232">
        <v>0</v>
      </c>
      <c r="BO113" s="248">
        <f t="shared" si="16"/>
        <v>0</v>
      </c>
      <c r="BP113" s="248">
        <f t="shared" si="17"/>
        <v>0</v>
      </c>
      <c r="BQ113" s="248"/>
      <c r="BR113" s="248">
        <f>_xlfn.XLOOKUP(A113,'Summer data team '!B:B,'Summer data team '!BV:BV,0)</f>
        <v>0</v>
      </c>
      <c r="BS113" s="248">
        <f>_xlfn.XLOOKUP(A113,'Summer data team '!B:B,'Summer data team '!BW:BW,0)</f>
        <v>0</v>
      </c>
      <c r="BT113" s="248">
        <f t="shared" si="18"/>
        <v>0</v>
      </c>
      <c r="BU113" s="248">
        <f t="shared" si="19"/>
        <v>0</v>
      </c>
    </row>
    <row r="114" spans="1:73" hidden="1" x14ac:dyDescent="0.2">
      <c r="A114" s="231">
        <v>3302221</v>
      </c>
      <c r="B114" s="231" t="s">
        <v>290</v>
      </c>
      <c r="C114" s="232">
        <v>0</v>
      </c>
      <c r="D114" s="232">
        <v>0</v>
      </c>
      <c r="E114" s="232">
        <v>0</v>
      </c>
      <c r="F114" s="232">
        <v>19</v>
      </c>
      <c r="G114" s="232">
        <v>24</v>
      </c>
      <c r="H114" s="244">
        <v>0</v>
      </c>
      <c r="I114" s="244">
        <v>43</v>
      </c>
      <c r="J114" s="232">
        <v>0</v>
      </c>
      <c r="K114" s="232">
        <v>0</v>
      </c>
      <c r="L114" s="244">
        <v>0</v>
      </c>
      <c r="M114" s="232">
        <v>0</v>
      </c>
      <c r="N114" s="232">
        <v>0</v>
      </c>
      <c r="O114" s="232">
        <v>285</v>
      </c>
      <c r="P114" s="232">
        <v>360</v>
      </c>
      <c r="Q114" s="244">
        <v>645</v>
      </c>
      <c r="R114" s="232">
        <v>0</v>
      </c>
      <c r="S114" s="232">
        <v>0</v>
      </c>
      <c r="T114" s="232">
        <v>0</v>
      </c>
      <c r="U114" s="232">
        <v>0</v>
      </c>
      <c r="V114" s="244">
        <v>0</v>
      </c>
      <c r="W114" s="232">
        <v>0</v>
      </c>
      <c r="X114" s="232">
        <v>0</v>
      </c>
      <c r="Y114" s="245">
        <v>0</v>
      </c>
      <c r="Z114" s="232">
        <v>1</v>
      </c>
      <c r="AA114" s="232">
        <v>15</v>
      </c>
      <c r="AB114" s="245">
        <v>0</v>
      </c>
      <c r="AC114" s="232">
        <v>37</v>
      </c>
      <c r="AD114" s="232">
        <v>555</v>
      </c>
      <c r="AE114" s="245">
        <v>0</v>
      </c>
      <c r="AF114" s="246">
        <v>0</v>
      </c>
      <c r="AG114" s="246">
        <v>0</v>
      </c>
      <c r="AH114" s="245">
        <v>0</v>
      </c>
      <c r="AI114" s="246">
        <v>16</v>
      </c>
      <c r="AJ114" s="246">
        <v>240</v>
      </c>
      <c r="AK114" s="245">
        <v>0</v>
      </c>
      <c r="AL114" s="232">
        <v>16</v>
      </c>
      <c r="AM114" s="232">
        <v>240</v>
      </c>
      <c r="AN114" s="245">
        <v>0</v>
      </c>
      <c r="AO114" s="245"/>
      <c r="AP114" s="245">
        <f t="shared" si="14"/>
        <v>16</v>
      </c>
      <c r="AQ114" s="324">
        <v>0</v>
      </c>
      <c r="AR114" s="246">
        <v>0</v>
      </c>
      <c r="AS114" s="245">
        <v>0</v>
      </c>
      <c r="AT114" s="325">
        <v>15</v>
      </c>
      <c r="AU114" s="325">
        <v>0</v>
      </c>
      <c r="AV114" s="246">
        <v>15</v>
      </c>
      <c r="AW114" s="246">
        <v>225</v>
      </c>
      <c r="AX114" s="245">
        <v>0</v>
      </c>
      <c r="AY114" s="232">
        <v>15</v>
      </c>
      <c r="AZ114" s="232">
        <v>225</v>
      </c>
      <c r="BA114" s="245">
        <v>0</v>
      </c>
      <c r="BB114" s="245"/>
      <c r="BC114" s="245">
        <f t="shared" si="15"/>
        <v>15</v>
      </c>
      <c r="BD114" s="246">
        <v>0</v>
      </c>
      <c r="BE114" s="246">
        <v>0</v>
      </c>
      <c r="BF114" s="232">
        <v>0</v>
      </c>
      <c r="BO114" s="248">
        <f t="shared" si="16"/>
        <v>15</v>
      </c>
      <c r="BP114" s="248">
        <f t="shared" si="17"/>
        <v>0</v>
      </c>
      <c r="BQ114" s="248"/>
      <c r="BR114" s="248">
        <f>_xlfn.XLOOKUP(A114,'Summer data team '!B:B,'Summer data team '!BV:BV,0)</f>
        <v>15</v>
      </c>
      <c r="BS114" s="248">
        <f>_xlfn.XLOOKUP(A114,'Summer data team '!B:B,'Summer data team '!BW:BW,0)</f>
        <v>0</v>
      </c>
      <c r="BT114" s="248">
        <f t="shared" si="18"/>
        <v>0</v>
      </c>
      <c r="BU114" s="248">
        <f t="shared" si="19"/>
        <v>0</v>
      </c>
    </row>
    <row r="115" spans="1:73" hidden="1" x14ac:dyDescent="0.2">
      <c r="A115" s="231">
        <v>3302227</v>
      </c>
      <c r="B115" s="231" t="s">
        <v>291</v>
      </c>
      <c r="C115" s="232">
        <v>0</v>
      </c>
      <c r="D115" s="232">
        <v>0</v>
      </c>
      <c r="E115" s="232">
        <v>0</v>
      </c>
      <c r="F115" s="232">
        <v>30</v>
      </c>
      <c r="G115" s="232">
        <v>17</v>
      </c>
      <c r="H115" s="244">
        <v>0</v>
      </c>
      <c r="I115" s="244">
        <v>47</v>
      </c>
      <c r="J115" s="232">
        <v>3</v>
      </c>
      <c r="K115" s="232">
        <v>3</v>
      </c>
      <c r="L115" s="244">
        <v>6</v>
      </c>
      <c r="M115" s="232">
        <v>0</v>
      </c>
      <c r="N115" s="232">
        <v>0</v>
      </c>
      <c r="O115" s="232">
        <v>450</v>
      </c>
      <c r="P115" s="232">
        <v>255</v>
      </c>
      <c r="Q115" s="244">
        <v>705</v>
      </c>
      <c r="R115" s="232">
        <v>0</v>
      </c>
      <c r="S115" s="232">
        <v>0</v>
      </c>
      <c r="T115" s="232">
        <v>45</v>
      </c>
      <c r="U115" s="232">
        <v>45</v>
      </c>
      <c r="V115" s="244">
        <v>90</v>
      </c>
      <c r="W115" s="232">
        <v>7</v>
      </c>
      <c r="X115" s="232">
        <v>105</v>
      </c>
      <c r="Y115" s="245">
        <v>45</v>
      </c>
      <c r="Z115" s="232">
        <v>21</v>
      </c>
      <c r="AA115" s="232">
        <v>315</v>
      </c>
      <c r="AB115" s="245">
        <v>15</v>
      </c>
      <c r="AC115" s="232">
        <v>12</v>
      </c>
      <c r="AD115" s="232">
        <v>180</v>
      </c>
      <c r="AE115" s="245">
        <v>15</v>
      </c>
      <c r="AF115" s="246">
        <v>0</v>
      </c>
      <c r="AG115" s="246">
        <v>0</v>
      </c>
      <c r="AH115" s="245">
        <v>0</v>
      </c>
      <c r="AI115" s="246">
        <v>27</v>
      </c>
      <c r="AJ115" s="246">
        <v>405</v>
      </c>
      <c r="AK115" s="245">
        <v>15</v>
      </c>
      <c r="AL115" s="232">
        <v>27</v>
      </c>
      <c r="AM115" s="232">
        <v>405</v>
      </c>
      <c r="AN115" s="245">
        <v>15</v>
      </c>
      <c r="AO115" s="245"/>
      <c r="AP115" s="245">
        <f t="shared" si="14"/>
        <v>27</v>
      </c>
      <c r="AQ115" s="324">
        <v>0</v>
      </c>
      <c r="AR115" s="246">
        <v>0</v>
      </c>
      <c r="AS115" s="245">
        <v>0</v>
      </c>
      <c r="AT115" s="325">
        <v>26</v>
      </c>
      <c r="AU115" s="325">
        <v>1</v>
      </c>
      <c r="AV115" s="246">
        <v>27</v>
      </c>
      <c r="AW115" s="246">
        <v>405</v>
      </c>
      <c r="AX115" s="245">
        <v>15</v>
      </c>
      <c r="AY115" s="232">
        <v>27</v>
      </c>
      <c r="AZ115" s="232">
        <v>405</v>
      </c>
      <c r="BA115" s="245">
        <v>15</v>
      </c>
      <c r="BB115" s="245"/>
      <c r="BC115" s="245">
        <f t="shared" si="15"/>
        <v>27</v>
      </c>
      <c r="BD115" s="246">
        <v>0</v>
      </c>
      <c r="BE115" s="246">
        <v>1</v>
      </c>
      <c r="BF115" s="232">
        <v>1</v>
      </c>
      <c r="BO115" s="248">
        <f t="shared" si="16"/>
        <v>26</v>
      </c>
      <c r="BP115" s="248">
        <f t="shared" si="17"/>
        <v>1</v>
      </c>
      <c r="BQ115" s="248"/>
      <c r="BR115" s="248">
        <f>_xlfn.XLOOKUP(A115,'Summer data team '!B:B,'Summer data team '!BV:BV,0)</f>
        <v>26</v>
      </c>
      <c r="BS115" s="248">
        <f>_xlfn.XLOOKUP(A115,'Summer data team '!B:B,'Summer data team '!BW:BW,0)</f>
        <v>1</v>
      </c>
      <c r="BT115" s="248">
        <f t="shared" si="18"/>
        <v>0</v>
      </c>
      <c r="BU115" s="248">
        <f t="shared" si="19"/>
        <v>0</v>
      </c>
    </row>
    <row r="116" spans="1:73" hidden="1" x14ac:dyDescent="0.2">
      <c r="A116" s="231">
        <v>3302231</v>
      </c>
      <c r="B116" s="231" t="s">
        <v>292</v>
      </c>
      <c r="C116" s="232">
        <v>0</v>
      </c>
      <c r="D116" s="232">
        <v>0</v>
      </c>
      <c r="E116" s="232">
        <v>0</v>
      </c>
      <c r="F116" s="232">
        <v>9</v>
      </c>
      <c r="G116" s="232">
        <v>20</v>
      </c>
      <c r="H116" s="244">
        <v>0</v>
      </c>
      <c r="I116" s="244">
        <v>29</v>
      </c>
      <c r="J116" s="232">
        <v>3</v>
      </c>
      <c r="K116" s="232">
        <v>3</v>
      </c>
      <c r="L116" s="244">
        <v>6</v>
      </c>
      <c r="M116" s="232">
        <v>0</v>
      </c>
      <c r="N116" s="232">
        <v>0</v>
      </c>
      <c r="O116" s="232">
        <v>135</v>
      </c>
      <c r="P116" s="232">
        <v>300</v>
      </c>
      <c r="Q116" s="244">
        <v>435</v>
      </c>
      <c r="R116" s="232">
        <v>0</v>
      </c>
      <c r="S116" s="232">
        <v>0</v>
      </c>
      <c r="T116" s="232">
        <v>45</v>
      </c>
      <c r="U116" s="232">
        <v>45</v>
      </c>
      <c r="V116" s="244">
        <v>90</v>
      </c>
      <c r="W116" s="232">
        <v>0</v>
      </c>
      <c r="X116" s="232">
        <v>0</v>
      </c>
      <c r="Y116" s="245">
        <v>0</v>
      </c>
      <c r="Z116" s="232">
        <v>1</v>
      </c>
      <c r="AA116" s="232">
        <v>15</v>
      </c>
      <c r="AB116" s="245">
        <v>0</v>
      </c>
      <c r="AC116" s="232">
        <v>14</v>
      </c>
      <c r="AD116" s="232">
        <v>210</v>
      </c>
      <c r="AE116" s="245">
        <v>60</v>
      </c>
      <c r="AF116" s="246">
        <v>0</v>
      </c>
      <c r="AG116" s="246">
        <v>0</v>
      </c>
      <c r="AH116" s="245">
        <v>0</v>
      </c>
      <c r="AI116" s="246">
        <v>0</v>
      </c>
      <c r="AJ116" s="246">
        <v>0</v>
      </c>
      <c r="AK116" s="245">
        <v>0</v>
      </c>
      <c r="AL116" s="232">
        <v>0</v>
      </c>
      <c r="AM116" s="232">
        <v>0</v>
      </c>
      <c r="AN116" s="245">
        <v>0</v>
      </c>
      <c r="AO116" s="245"/>
      <c r="AP116" s="245">
        <f t="shared" si="14"/>
        <v>0</v>
      </c>
      <c r="AQ116" s="324">
        <v>0</v>
      </c>
      <c r="AR116" s="246">
        <v>0</v>
      </c>
      <c r="AS116" s="245">
        <v>0</v>
      </c>
      <c r="AT116" s="325">
        <v>0</v>
      </c>
      <c r="AU116" s="325">
        <v>0</v>
      </c>
      <c r="AV116" s="246">
        <v>0</v>
      </c>
      <c r="AW116" s="246">
        <v>0</v>
      </c>
      <c r="AX116" s="245">
        <v>0</v>
      </c>
      <c r="AY116" s="232">
        <v>0</v>
      </c>
      <c r="AZ116" s="232">
        <v>0</v>
      </c>
      <c r="BA116" s="245">
        <v>0</v>
      </c>
      <c r="BB116" s="245"/>
      <c r="BC116" s="245">
        <f t="shared" si="15"/>
        <v>0</v>
      </c>
      <c r="BD116" s="246">
        <v>0</v>
      </c>
      <c r="BE116" s="246">
        <v>0</v>
      </c>
      <c r="BF116" s="232">
        <v>0</v>
      </c>
      <c r="BO116" s="248">
        <f t="shared" si="16"/>
        <v>0</v>
      </c>
      <c r="BP116" s="248">
        <f t="shared" si="17"/>
        <v>0</v>
      </c>
      <c r="BQ116" s="248"/>
      <c r="BR116" s="248">
        <f>_xlfn.XLOOKUP(A116,'Summer data team '!B:B,'Summer data team '!BV:BV,0)</f>
        <v>0</v>
      </c>
      <c r="BS116" s="248">
        <f>_xlfn.XLOOKUP(A116,'Summer data team '!B:B,'Summer data team '!BW:BW,0)</f>
        <v>0</v>
      </c>
      <c r="BT116" s="248">
        <f t="shared" si="18"/>
        <v>0</v>
      </c>
      <c r="BU116" s="248">
        <f t="shared" si="19"/>
        <v>0</v>
      </c>
    </row>
    <row r="117" spans="1:73" hidden="1" x14ac:dyDescent="0.2">
      <c r="A117" s="231">
        <v>3302238</v>
      </c>
      <c r="B117" s="231" t="s">
        <v>293</v>
      </c>
      <c r="C117" s="232">
        <v>0</v>
      </c>
      <c r="D117" s="232">
        <v>0</v>
      </c>
      <c r="E117" s="232">
        <v>0</v>
      </c>
      <c r="F117" s="232">
        <v>9</v>
      </c>
      <c r="G117" s="232">
        <v>15</v>
      </c>
      <c r="H117" s="244">
        <v>0</v>
      </c>
      <c r="I117" s="244">
        <v>24</v>
      </c>
      <c r="J117" s="232">
        <v>4</v>
      </c>
      <c r="K117" s="232">
        <v>5</v>
      </c>
      <c r="L117" s="244">
        <v>9</v>
      </c>
      <c r="M117" s="232">
        <v>0</v>
      </c>
      <c r="N117" s="232">
        <v>0</v>
      </c>
      <c r="O117" s="232">
        <v>135</v>
      </c>
      <c r="P117" s="232">
        <v>225</v>
      </c>
      <c r="Q117" s="244">
        <v>360</v>
      </c>
      <c r="R117" s="232">
        <v>0</v>
      </c>
      <c r="S117" s="232">
        <v>0</v>
      </c>
      <c r="T117" s="232">
        <v>60</v>
      </c>
      <c r="U117" s="232">
        <v>75</v>
      </c>
      <c r="V117" s="244">
        <v>135</v>
      </c>
      <c r="W117" s="232">
        <v>5</v>
      </c>
      <c r="X117" s="232">
        <v>75</v>
      </c>
      <c r="Y117" s="245">
        <v>30</v>
      </c>
      <c r="Z117" s="232">
        <v>3</v>
      </c>
      <c r="AA117" s="232">
        <v>45</v>
      </c>
      <c r="AB117" s="245">
        <v>30</v>
      </c>
      <c r="AC117" s="232">
        <v>1</v>
      </c>
      <c r="AD117" s="232">
        <v>15</v>
      </c>
      <c r="AE117" s="245">
        <v>15</v>
      </c>
      <c r="AF117" s="246">
        <v>0</v>
      </c>
      <c r="AG117" s="246">
        <v>0</v>
      </c>
      <c r="AH117" s="245">
        <v>0</v>
      </c>
      <c r="AI117" s="246">
        <v>10</v>
      </c>
      <c r="AJ117" s="246">
        <v>150</v>
      </c>
      <c r="AK117" s="245">
        <v>30</v>
      </c>
      <c r="AL117" s="232">
        <v>10</v>
      </c>
      <c r="AM117" s="232">
        <v>150</v>
      </c>
      <c r="AN117" s="245">
        <v>30</v>
      </c>
      <c r="AO117" s="245"/>
      <c r="AP117" s="245">
        <f t="shared" si="14"/>
        <v>10</v>
      </c>
      <c r="AQ117" s="324">
        <v>0</v>
      </c>
      <c r="AR117" s="246">
        <v>0</v>
      </c>
      <c r="AS117" s="245">
        <v>0</v>
      </c>
      <c r="AT117" s="325">
        <v>0</v>
      </c>
      <c r="AU117" s="325">
        <v>0</v>
      </c>
      <c r="AV117" s="246">
        <v>0</v>
      </c>
      <c r="AW117" s="246">
        <v>0</v>
      </c>
      <c r="AX117" s="245">
        <v>0</v>
      </c>
      <c r="AY117" s="232">
        <v>0</v>
      </c>
      <c r="AZ117" s="232">
        <v>0</v>
      </c>
      <c r="BA117" s="245">
        <v>0</v>
      </c>
      <c r="BB117" s="245"/>
      <c r="BC117" s="245">
        <f t="shared" si="15"/>
        <v>0</v>
      </c>
      <c r="BD117" s="246">
        <v>0</v>
      </c>
      <c r="BE117" s="246">
        <v>0</v>
      </c>
      <c r="BF117" s="232">
        <v>0</v>
      </c>
      <c r="BO117" s="248">
        <f t="shared" si="16"/>
        <v>0</v>
      </c>
      <c r="BP117" s="248">
        <f t="shared" si="17"/>
        <v>0</v>
      </c>
      <c r="BQ117" s="248"/>
      <c r="BR117" s="248">
        <f>_xlfn.XLOOKUP(A117,'Summer data team '!B:B,'Summer data team '!BV:BV,0)</f>
        <v>0</v>
      </c>
      <c r="BS117" s="248">
        <f>_xlfn.XLOOKUP(A117,'Summer data team '!B:B,'Summer data team '!BW:BW,0)</f>
        <v>0</v>
      </c>
      <c r="BT117" s="248">
        <f t="shared" si="18"/>
        <v>0</v>
      </c>
      <c r="BU117" s="248">
        <f t="shared" si="19"/>
        <v>0</v>
      </c>
    </row>
    <row r="118" spans="1:73" hidden="1" x14ac:dyDescent="0.2">
      <c r="A118" s="231">
        <v>3302239</v>
      </c>
      <c r="B118" s="231" t="s">
        <v>294</v>
      </c>
      <c r="C118" s="232">
        <v>0</v>
      </c>
      <c r="D118" s="232">
        <v>0</v>
      </c>
      <c r="E118" s="232">
        <v>0</v>
      </c>
      <c r="F118" s="232">
        <v>16</v>
      </c>
      <c r="G118" s="232">
        <v>25</v>
      </c>
      <c r="H118" s="244">
        <v>0</v>
      </c>
      <c r="I118" s="244">
        <v>41</v>
      </c>
      <c r="J118" s="232">
        <v>7</v>
      </c>
      <c r="K118" s="232">
        <v>8</v>
      </c>
      <c r="L118" s="244">
        <v>15</v>
      </c>
      <c r="M118" s="232">
        <v>0</v>
      </c>
      <c r="N118" s="232">
        <v>0</v>
      </c>
      <c r="O118" s="232">
        <v>240</v>
      </c>
      <c r="P118" s="232">
        <v>375</v>
      </c>
      <c r="Q118" s="244">
        <v>615</v>
      </c>
      <c r="R118" s="232">
        <v>0</v>
      </c>
      <c r="S118" s="232">
        <v>0</v>
      </c>
      <c r="T118" s="232">
        <v>105</v>
      </c>
      <c r="U118" s="232">
        <v>120</v>
      </c>
      <c r="V118" s="244">
        <v>225</v>
      </c>
      <c r="W118" s="232">
        <v>18</v>
      </c>
      <c r="X118" s="232">
        <v>270</v>
      </c>
      <c r="Y118" s="245">
        <v>75</v>
      </c>
      <c r="Z118" s="232">
        <v>6</v>
      </c>
      <c r="AA118" s="232">
        <v>90</v>
      </c>
      <c r="AB118" s="245">
        <v>60</v>
      </c>
      <c r="AC118" s="232">
        <v>6</v>
      </c>
      <c r="AD118" s="232">
        <v>90</v>
      </c>
      <c r="AE118" s="245">
        <v>30</v>
      </c>
      <c r="AF118" s="246">
        <v>0</v>
      </c>
      <c r="AG118" s="246">
        <v>0</v>
      </c>
      <c r="AH118" s="245">
        <v>0</v>
      </c>
      <c r="AI118" s="246">
        <v>16</v>
      </c>
      <c r="AJ118" s="246">
        <v>240</v>
      </c>
      <c r="AK118" s="245">
        <v>30</v>
      </c>
      <c r="AL118" s="232">
        <v>16</v>
      </c>
      <c r="AM118" s="232">
        <v>240</v>
      </c>
      <c r="AN118" s="245">
        <v>30</v>
      </c>
      <c r="AO118" s="245"/>
      <c r="AP118" s="245">
        <f t="shared" si="14"/>
        <v>16</v>
      </c>
      <c r="AQ118" s="324">
        <v>0</v>
      </c>
      <c r="AR118" s="246">
        <v>0</v>
      </c>
      <c r="AS118" s="245">
        <v>0</v>
      </c>
      <c r="AT118" s="325">
        <v>14</v>
      </c>
      <c r="AU118" s="325">
        <v>2</v>
      </c>
      <c r="AV118" s="246">
        <v>16</v>
      </c>
      <c r="AW118" s="246">
        <v>240</v>
      </c>
      <c r="AX118" s="245">
        <v>30</v>
      </c>
      <c r="AY118" s="232">
        <v>16</v>
      </c>
      <c r="AZ118" s="232">
        <v>240</v>
      </c>
      <c r="BA118" s="245">
        <v>30</v>
      </c>
      <c r="BB118" s="245"/>
      <c r="BC118" s="245">
        <f t="shared" si="15"/>
        <v>16</v>
      </c>
      <c r="BD118" s="246">
        <v>0</v>
      </c>
      <c r="BE118" s="246">
        <v>3</v>
      </c>
      <c r="BF118" s="232">
        <v>3</v>
      </c>
      <c r="BO118" s="248">
        <f t="shared" si="16"/>
        <v>14</v>
      </c>
      <c r="BP118" s="248">
        <f t="shared" si="17"/>
        <v>2</v>
      </c>
      <c r="BQ118" s="248"/>
      <c r="BR118" s="248">
        <f>_xlfn.XLOOKUP(A118,'Summer data team '!B:B,'Summer data team '!BV:BV,0)</f>
        <v>14</v>
      </c>
      <c r="BS118" s="248">
        <f>_xlfn.XLOOKUP(A118,'Summer data team '!B:B,'Summer data team '!BW:BW,0)</f>
        <v>2</v>
      </c>
      <c r="BT118" s="248">
        <f t="shared" si="18"/>
        <v>0</v>
      </c>
      <c r="BU118" s="248">
        <f t="shared" si="19"/>
        <v>0</v>
      </c>
    </row>
    <row r="119" spans="1:73" hidden="1" x14ac:dyDescent="0.2">
      <c r="A119" s="231">
        <v>3302245</v>
      </c>
      <c r="B119" s="231" t="s">
        <v>295</v>
      </c>
      <c r="C119" s="232">
        <v>0</v>
      </c>
      <c r="D119" s="232">
        <v>0</v>
      </c>
      <c r="E119" s="232">
        <v>0</v>
      </c>
      <c r="F119" s="232">
        <v>11</v>
      </c>
      <c r="G119" s="232">
        <v>11</v>
      </c>
      <c r="H119" s="244">
        <v>0</v>
      </c>
      <c r="I119" s="244">
        <v>22</v>
      </c>
      <c r="J119" s="232">
        <v>0</v>
      </c>
      <c r="K119" s="232">
        <v>0</v>
      </c>
      <c r="L119" s="244">
        <v>0</v>
      </c>
      <c r="M119" s="232">
        <v>0</v>
      </c>
      <c r="N119" s="232">
        <v>0</v>
      </c>
      <c r="O119" s="232">
        <v>165</v>
      </c>
      <c r="P119" s="232">
        <v>165</v>
      </c>
      <c r="Q119" s="244">
        <v>330</v>
      </c>
      <c r="R119" s="232">
        <v>0</v>
      </c>
      <c r="S119" s="232">
        <v>0</v>
      </c>
      <c r="T119" s="232">
        <v>0</v>
      </c>
      <c r="U119" s="232">
        <v>0</v>
      </c>
      <c r="V119" s="244">
        <v>0</v>
      </c>
      <c r="W119" s="232">
        <v>19</v>
      </c>
      <c r="X119" s="232">
        <v>285</v>
      </c>
      <c r="Y119" s="245">
        <v>0</v>
      </c>
      <c r="Z119" s="232">
        <v>1</v>
      </c>
      <c r="AA119" s="232">
        <v>15</v>
      </c>
      <c r="AB119" s="245">
        <v>0</v>
      </c>
      <c r="AC119" s="232">
        <v>0</v>
      </c>
      <c r="AD119" s="232">
        <v>0</v>
      </c>
      <c r="AE119" s="245">
        <v>0</v>
      </c>
      <c r="AF119" s="246">
        <v>0</v>
      </c>
      <c r="AG119" s="246">
        <v>0</v>
      </c>
      <c r="AH119" s="245">
        <v>0</v>
      </c>
      <c r="AI119" s="246">
        <v>19</v>
      </c>
      <c r="AJ119" s="246">
        <v>285</v>
      </c>
      <c r="AK119" s="245">
        <v>0</v>
      </c>
      <c r="AL119" s="232">
        <v>19</v>
      </c>
      <c r="AM119" s="232">
        <v>285</v>
      </c>
      <c r="AN119" s="245">
        <v>0</v>
      </c>
      <c r="AO119" s="245"/>
      <c r="AP119" s="245">
        <f t="shared" si="14"/>
        <v>19</v>
      </c>
      <c r="AQ119" s="324">
        <v>0</v>
      </c>
      <c r="AR119" s="246">
        <v>0</v>
      </c>
      <c r="AS119" s="245">
        <v>0</v>
      </c>
      <c r="AT119" s="325">
        <v>19</v>
      </c>
      <c r="AU119" s="325">
        <v>0</v>
      </c>
      <c r="AV119" s="246">
        <v>19</v>
      </c>
      <c r="AW119" s="246">
        <v>285</v>
      </c>
      <c r="AX119" s="245">
        <v>0</v>
      </c>
      <c r="AY119" s="232">
        <v>19</v>
      </c>
      <c r="AZ119" s="232">
        <v>285</v>
      </c>
      <c r="BA119" s="245">
        <v>0</v>
      </c>
      <c r="BB119" s="245"/>
      <c r="BC119" s="245">
        <f t="shared" si="15"/>
        <v>19</v>
      </c>
      <c r="BD119" s="246">
        <v>0</v>
      </c>
      <c r="BE119" s="246">
        <v>0</v>
      </c>
      <c r="BF119" s="232">
        <v>0</v>
      </c>
      <c r="BO119" s="248">
        <f t="shared" si="16"/>
        <v>19</v>
      </c>
      <c r="BP119" s="248">
        <f t="shared" si="17"/>
        <v>0</v>
      </c>
      <c r="BQ119" s="248"/>
      <c r="BR119" s="248">
        <f>_xlfn.XLOOKUP(A119,'Summer data team '!B:B,'Summer data team '!BV:BV,0)</f>
        <v>19</v>
      </c>
      <c r="BS119" s="248">
        <f>_xlfn.XLOOKUP(A119,'Summer data team '!B:B,'Summer data team '!BW:BW,0)</f>
        <v>0</v>
      </c>
      <c r="BT119" s="248">
        <f t="shared" si="18"/>
        <v>0</v>
      </c>
      <c r="BU119" s="248">
        <f t="shared" si="19"/>
        <v>0</v>
      </c>
    </row>
    <row r="120" spans="1:73" hidden="1" x14ac:dyDescent="0.2">
      <c r="A120" s="231">
        <v>3302251</v>
      </c>
      <c r="B120" s="231" t="s">
        <v>296</v>
      </c>
      <c r="C120" s="232">
        <v>0</v>
      </c>
      <c r="D120" s="232">
        <v>0</v>
      </c>
      <c r="E120" s="232">
        <v>0</v>
      </c>
      <c r="F120" s="232">
        <v>9</v>
      </c>
      <c r="G120" s="232">
        <v>15</v>
      </c>
      <c r="H120" s="244">
        <v>0</v>
      </c>
      <c r="I120" s="244">
        <v>24</v>
      </c>
      <c r="J120" s="232">
        <v>8</v>
      </c>
      <c r="K120" s="232">
        <v>13</v>
      </c>
      <c r="L120" s="244">
        <v>21</v>
      </c>
      <c r="M120" s="232">
        <v>0</v>
      </c>
      <c r="N120" s="232">
        <v>0</v>
      </c>
      <c r="O120" s="232">
        <v>135</v>
      </c>
      <c r="P120" s="232">
        <v>225</v>
      </c>
      <c r="Q120" s="244">
        <v>360</v>
      </c>
      <c r="R120" s="232">
        <v>0</v>
      </c>
      <c r="S120" s="232">
        <v>0</v>
      </c>
      <c r="T120" s="232">
        <v>120</v>
      </c>
      <c r="U120" s="232">
        <v>195</v>
      </c>
      <c r="V120" s="244">
        <v>315</v>
      </c>
      <c r="W120" s="232">
        <v>0</v>
      </c>
      <c r="X120" s="232">
        <v>0</v>
      </c>
      <c r="Y120" s="245">
        <v>0</v>
      </c>
      <c r="Z120" s="232">
        <v>0</v>
      </c>
      <c r="AA120" s="232">
        <v>0</v>
      </c>
      <c r="AB120" s="245">
        <v>0</v>
      </c>
      <c r="AC120" s="232">
        <v>1</v>
      </c>
      <c r="AD120" s="232">
        <v>15</v>
      </c>
      <c r="AE120" s="245">
        <v>0</v>
      </c>
      <c r="AF120" s="246">
        <v>0</v>
      </c>
      <c r="AG120" s="246">
        <v>0</v>
      </c>
      <c r="AH120" s="245">
        <v>0</v>
      </c>
      <c r="AI120" s="246">
        <v>2</v>
      </c>
      <c r="AJ120" s="246">
        <v>30</v>
      </c>
      <c r="AK120" s="245">
        <v>30</v>
      </c>
      <c r="AL120" s="232">
        <v>2</v>
      </c>
      <c r="AM120" s="232">
        <v>30</v>
      </c>
      <c r="AN120" s="245">
        <v>30</v>
      </c>
      <c r="AO120" s="245"/>
      <c r="AP120" s="245">
        <f t="shared" si="14"/>
        <v>2</v>
      </c>
      <c r="AQ120" s="324">
        <v>0</v>
      </c>
      <c r="AR120" s="246">
        <v>0</v>
      </c>
      <c r="AS120" s="245">
        <v>0</v>
      </c>
      <c r="AT120" s="325">
        <v>0</v>
      </c>
      <c r="AU120" s="325">
        <v>2</v>
      </c>
      <c r="AV120" s="246">
        <v>2</v>
      </c>
      <c r="AW120" s="246">
        <v>30</v>
      </c>
      <c r="AX120" s="245">
        <v>30</v>
      </c>
      <c r="AY120" s="232">
        <v>2</v>
      </c>
      <c r="AZ120" s="232">
        <v>30</v>
      </c>
      <c r="BA120" s="245">
        <v>30</v>
      </c>
      <c r="BB120" s="245"/>
      <c r="BC120" s="245">
        <f t="shared" si="15"/>
        <v>2</v>
      </c>
      <c r="BD120" s="246">
        <v>0</v>
      </c>
      <c r="BE120" s="246">
        <v>0</v>
      </c>
      <c r="BF120" s="232">
        <v>0</v>
      </c>
      <c r="BO120" s="248">
        <f t="shared" si="16"/>
        <v>0</v>
      </c>
      <c r="BP120" s="248">
        <f t="shared" si="17"/>
        <v>2</v>
      </c>
      <c r="BQ120" s="248"/>
      <c r="BR120" s="248">
        <f>_xlfn.XLOOKUP(A120,'Summer data team '!B:B,'Summer data team '!BV:BV,0)</f>
        <v>0</v>
      </c>
      <c r="BS120" s="248">
        <f>_xlfn.XLOOKUP(A120,'Summer data team '!B:B,'Summer data team '!BW:BW,0)</f>
        <v>2</v>
      </c>
      <c r="BT120" s="248">
        <f t="shared" si="18"/>
        <v>0</v>
      </c>
      <c r="BU120" s="248">
        <f t="shared" si="19"/>
        <v>0</v>
      </c>
    </row>
    <row r="121" spans="1:73" hidden="1" x14ac:dyDescent="0.2">
      <c r="A121" s="231">
        <v>3302293</v>
      </c>
      <c r="B121" s="231" t="s">
        <v>297</v>
      </c>
      <c r="C121" s="232">
        <v>0</v>
      </c>
      <c r="D121" s="232">
        <v>0</v>
      </c>
      <c r="E121" s="232">
        <v>0</v>
      </c>
      <c r="F121" s="232">
        <v>23</v>
      </c>
      <c r="G121" s="232">
        <v>43</v>
      </c>
      <c r="H121" s="244">
        <v>0</v>
      </c>
      <c r="I121" s="244">
        <v>66</v>
      </c>
      <c r="J121" s="232">
        <v>0</v>
      </c>
      <c r="K121" s="232">
        <v>0</v>
      </c>
      <c r="L121" s="244">
        <v>0</v>
      </c>
      <c r="M121" s="232">
        <v>0</v>
      </c>
      <c r="N121" s="232">
        <v>0</v>
      </c>
      <c r="O121" s="232">
        <v>345</v>
      </c>
      <c r="P121" s="232">
        <v>645</v>
      </c>
      <c r="Q121" s="244">
        <v>990</v>
      </c>
      <c r="R121" s="232">
        <v>0</v>
      </c>
      <c r="S121" s="232">
        <v>0</v>
      </c>
      <c r="T121" s="232">
        <v>0</v>
      </c>
      <c r="U121" s="232">
        <v>0</v>
      </c>
      <c r="V121" s="244">
        <v>0</v>
      </c>
      <c r="W121" s="232">
        <v>0</v>
      </c>
      <c r="X121" s="232">
        <v>0</v>
      </c>
      <c r="Y121" s="245">
        <v>0</v>
      </c>
      <c r="Z121" s="232">
        <v>11</v>
      </c>
      <c r="AA121" s="232">
        <v>165</v>
      </c>
      <c r="AB121" s="245">
        <v>0</v>
      </c>
      <c r="AC121" s="232">
        <v>50</v>
      </c>
      <c r="AD121" s="232">
        <v>750</v>
      </c>
      <c r="AE121" s="245">
        <v>0</v>
      </c>
      <c r="AF121" s="246">
        <v>0</v>
      </c>
      <c r="AG121" s="246">
        <v>0</v>
      </c>
      <c r="AH121" s="245">
        <v>0</v>
      </c>
      <c r="AI121" s="246">
        <v>24</v>
      </c>
      <c r="AJ121" s="246">
        <v>360</v>
      </c>
      <c r="AK121" s="245">
        <v>0</v>
      </c>
      <c r="AL121" s="232">
        <v>24</v>
      </c>
      <c r="AM121" s="232">
        <v>360</v>
      </c>
      <c r="AN121" s="245">
        <v>0</v>
      </c>
      <c r="AO121" s="245"/>
      <c r="AP121" s="245">
        <f t="shared" si="14"/>
        <v>24</v>
      </c>
      <c r="AQ121" s="324">
        <v>0</v>
      </c>
      <c r="AR121" s="246">
        <v>0</v>
      </c>
      <c r="AS121" s="245">
        <v>0</v>
      </c>
      <c r="AT121" s="325">
        <v>0</v>
      </c>
      <c r="AU121" s="325">
        <v>0</v>
      </c>
      <c r="AV121" s="246">
        <v>0</v>
      </c>
      <c r="AW121" s="246">
        <v>0</v>
      </c>
      <c r="AX121" s="245">
        <v>0</v>
      </c>
      <c r="AY121" s="232">
        <v>0</v>
      </c>
      <c r="AZ121" s="232">
        <v>0</v>
      </c>
      <c r="BA121" s="245">
        <v>0</v>
      </c>
      <c r="BB121" s="245"/>
      <c r="BC121" s="245">
        <f t="shared" si="15"/>
        <v>0</v>
      </c>
      <c r="BD121" s="246">
        <v>0</v>
      </c>
      <c r="BE121" s="246">
        <v>0</v>
      </c>
      <c r="BF121" s="232">
        <v>0</v>
      </c>
      <c r="BO121" s="248">
        <f t="shared" si="16"/>
        <v>0</v>
      </c>
      <c r="BP121" s="248">
        <f t="shared" si="17"/>
        <v>0</v>
      </c>
      <c r="BQ121" s="248"/>
      <c r="BR121" s="248">
        <f>_xlfn.XLOOKUP(A121,'Summer data team '!B:B,'Summer data team '!BV:BV,0)</f>
        <v>0</v>
      </c>
      <c r="BS121" s="248">
        <f>_xlfn.XLOOKUP(A121,'Summer data team '!B:B,'Summer data team '!BW:BW,0)</f>
        <v>0</v>
      </c>
      <c r="BT121" s="248">
        <f t="shared" si="18"/>
        <v>0</v>
      </c>
      <c r="BU121" s="248">
        <f t="shared" si="19"/>
        <v>0</v>
      </c>
    </row>
    <row r="122" spans="1:73" hidden="1" x14ac:dyDescent="0.2">
      <c r="A122" s="231">
        <v>3302299</v>
      </c>
      <c r="B122" s="231" t="s">
        <v>298</v>
      </c>
      <c r="C122" s="232">
        <v>0</v>
      </c>
      <c r="D122" s="232">
        <v>0</v>
      </c>
      <c r="E122" s="232">
        <v>0</v>
      </c>
      <c r="F122" s="232">
        <v>41</v>
      </c>
      <c r="G122" s="232">
        <v>27</v>
      </c>
      <c r="H122" s="244">
        <v>0</v>
      </c>
      <c r="I122" s="244">
        <v>68</v>
      </c>
      <c r="J122" s="232">
        <v>7</v>
      </c>
      <c r="K122" s="232">
        <v>1</v>
      </c>
      <c r="L122" s="244">
        <v>8</v>
      </c>
      <c r="M122" s="232">
        <v>0</v>
      </c>
      <c r="N122" s="232">
        <v>0</v>
      </c>
      <c r="O122" s="232">
        <v>615</v>
      </c>
      <c r="P122" s="232">
        <v>405</v>
      </c>
      <c r="Q122" s="244">
        <v>1020</v>
      </c>
      <c r="R122" s="232">
        <v>0</v>
      </c>
      <c r="S122" s="232">
        <v>0</v>
      </c>
      <c r="T122" s="232">
        <v>105</v>
      </c>
      <c r="U122" s="232">
        <v>15</v>
      </c>
      <c r="V122" s="244">
        <v>120</v>
      </c>
      <c r="W122" s="232">
        <v>0</v>
      </c>
      <c r="X122" s="232">
        <v>0</v>
      </c>
      <c r="Y122" s="245">
        <v>0</v>
      </c>
      <c r="Z122" s="232">
        <v>14</v>
      </c>
      <c r="AA122" s="232">
        <v>210</v>
      </c>
      <c r="AB122" s="245">
        <v>45</v>
      </c>
      <c r="AC122" s="232">
        <v>6</v>
      </c>
      <c r="AD122" s="232">
        <v>90</v>
      </c>
      <c r="AE122" s="245">
        <v>15</v>
      </c>
      <c r="AF122" s="246">
        <v>0</v>
      </c>
      <c r="AG122" s="246">
        <v>0</v>
      </c>
      <c r="AH122" s="245">
        <v>0</v>
      </c>
      <c r="AI122" s="246">
        <v>19</v>
      </c>
      <c r="AJ122" s="246">
        <v>285</v>
      </c>
      <c r="AK122" s="245">
        <v>15</v>
      </c>
      <c r="AL122" s="232">
        <v>19</v>
      </c>
      <c r="AM122" s="232">
        <v>285</v>
      </c>
      <c r="AN122" s="245">
        <v>15</v>
      </c>
      <c r="AO122" s="245"/>
      <c r="AP122" s="245">
        <f t="shared" si="14"/>
        <v>19</v>
      </c>
      <c r="AQ122" s="324">
        <v>0</v>
      </c>
      <c r="AR122" s="246">
        <v>0</v>
      </c>
      <c r="AS122" s="245">
        <v>0</v>
      </c>
      <c r="AT122" s="325">
        <v>0</v>
      </c>
      <c r="AU122" s="325">
        <v>0</v>
      </c>
      <c r="AV122" s="246">
        <v>0</v>
      </c>
      <c r="AW122" s="246">
        <v>0</v>
      </c>
      <c r="AX122" s="245">
        <v>0</v>
      </c>
      <c r="AY122" s="232">
        <v>0</v>
      </c>
      <c r="AZ122" s="232">
        <v>0</v>
      </c>
      <c r="BA122" s="245">
        <v>0</v>
      </c>
      <c r="BB122" s="245"/>
      <c r="BC122" s="245">
        <f t="shared" si="15"/>
        <v>0</v>
      </c>
      <c r="BD122" s="246">
        <v>0</v>
      </c>
      <c r="BE122" s="246">
        <v>0</v>
      </c>
      <c r="BF122" s="232">
        <v>0</v>
      </c>
      <c r="BO122" s="248">
        <f t="shared" si="16"/>
        <v>0</v>
      </c>
      <c r="BP122" s="248">
        <f t="shared" si="17"/>
        <v>0</v>
      </c>
      <c r="BQ122" s="248"/>
      <c r="BR122" s="248">
        <f>_xlfn.XLOOKUP(A122,'Summer data team '!B:B,'Summer data team '!BV:BV,0)</f>
        <v>0</v>
      </c>
      <c r="BS122" s="248">
        <f>_xlfn.XLOOKUP(A122,'Summer data team '!B:B,'Summer data team '!BW:BW,0)</f>
        <v>0</v>
      </c>
      <c r="BT122" s="248">
        <f t="shared" si="18"/>
        <v>0</v>
      </c>
      <c r="BU122" s="248">
        <f t="shared" si="19"/>
        <v>0</v>
      </c>
    </row>
    <row r="123" spans="1:73" hidden="1" x14ac:dyDescent="0.2">
      <c r="A123" s="231">
        <v>3302300</v>
      </c>
      <c r="B123" s="231" t="s">
        <v>299</v>
      </c>
      <c r="C123" s="232">
        <v>0</v>
      </c>
      <c r="D123" s="232">
        <v>0</v>
      </c>
      <c r="E123" s="232">
        <v>0</v>
      </c>
      <c r="F123" s="232">
        <v>30</v>
      </c>
      <c r="G123" s="232">
        <v>40</v>
      </c>
      <c r="H123" s="244">
        <v>0</v>
      </c>
      <c r="I123" s="244">
        <v>70</v>
      </c>
      <c r="J123" s="232">
        <v>2</v>
      </c>
      <c r="K123" s="232">
        <v>4</v>
      </c>
      <c r="L123" s="244">
        <v>6</v>
      </c>
      <c r="M123" s="232">
        <v>0</v>
      </c>
      <c r="N123" s="232">
        <v>0</v>
      </c>
      <c r="O123" s="232">
        <v>450</v>
      </c>
      <c r="P123" s="232">
        <v>600</v>
      </c>
      <c r="Q123" s="244">
        <v>1050</v>
      </c>
      <c r="R123" s="232">
        <v>0</v>
      </c>
      <c r="S123" s="232">
        <v>0</v>
      </c>
      <c r="T123" s="232">
        <v>30</v>
      </c>
      <c r="U123" s="232">
        <v>60</v>
      </c>
      <c r="V123" s="244">
        <v>90</v>
      </c>
      <c r="W123" s="232">
        <v>6</v>
      </c>
      <c r="X123" s="232">
        <v>90</v>
      </c>
      <c r="Y123" s="245">
        <v>0</v>
      </c>
      <c r="Z123" s="232">
        <v>25</v>
      </c>
      <c r="AA123" s="232">
        <v>375</v>
      </c>
      <c r="AB123" s="245">
        <v>45</v>
      </c>
      <c r="AC123" s="232">
        <v>36</v>
      </c>
      <c r="AD123" s="232">
        <v>540</v>
      </c>
      <c r="AE123" s="245">
        <v>30</v>
      </c>
      <c r="AF123" s="246">
        <v>0</v>
      </c>
      <c r="AG123" s="246">
        <v>0</v>
      </c>
      <c r="AH123" s="245">
        <v>0</v>
      </c>
      <c r="AI123" s="246">
        <v>26</v>
      </c>
      <c r="AJ123" s="246">
        <v>390</v>
      </c>
      <c r="AK123" s="245">
        <v>0</v>
      </c>
      <c r="AL123" s="232">
        <v>26</v>
      </c>
      <c r="AM123" s="232">
        <v>390</v>
      </c>
      <c r="AN123" s="245">
        <v>0</v>
      </c>
      <c r="AO123" s="245"/>
      <c r="AP123" s="245">
        <f t="shared" si="14"/>
        <v>26</v>
      </c>
      <c r="AQ123" s="324">
        <v>0</v>
      </c>
      <c r="AR123" s="246">
        <v>0</v>
      </c>
      <c r="AS123" s="245">
        <v>0</v>
      </c>
      <c r="AT123" s="325">
        <v>26</v>
      </c>
      <c r="AU123" s="325">
        <v>0</v>
      </c>
      <c r="AV123" s="246">
        <v>26</v>
      </c>
      <c r="AW123" s="246">
        <v>390</v>
      </c>
      <c r="AX123" s="245">
        <v>0</v>
      </c>
      <c r="AY123" s="232">
        <v>26</v>
      </c>
      <c r="AZ123" s="232">
        <v>390</v>
      </c>
      <c r="BA123" s="245">
        <v>0</v>
      </c>
      <c r="BB123" s="245"/>
      <c r="BC123" s="245">
        <f t="shared" si="15"/>
        <v>26</v>
      </c>
      <c r="BD123" s="246">
        <v>0</v>
      </c>
      <c r="BE123" s="246">
        <v>0</v>
      </c>
      <c r="BF123" s="232">
        <v>0</v>
      </c>
      <c r="BO123" s="248">
        <f t="shared" si="16"/>
        <v>26</v>
      </c>
      <c r="BP123" s="248">
        <f t="shared" si="17"/>
        <v>0</v>
      </c>
      <c r="BQ123" s="248"/>
      <c r="BR123" s="248">
        <f>_xlfn.XLOOKUP(A123,'Summer data team '!B:B,'Summer data team '!BV:BV,0)</f>
        <v>26</v>
      </c>
      <c r="BS123" s="248">
        <f>_xlfn.XLOOKUP(A123,'Summer data team '!B:B,'Summer data team '!BW:BW,0)</f>
        <v>0</v>
      </c>
      <c r="BT123" s="248">
        <f t="shared" si="18"/>
        <v>0</v>
      </c>
      <c r="BU123" s="248">
        <f t="shared" si="19"/>
        <v>0</v>
      </c>
    </row>
    <row r="124" spans="1:73" hidden="1" x14ac:dyDescent="0.2">
      <c r="A124" s="231">
        <v>3302308</v>
      </c>
      <c r="B124" s="231" t="s">
        <v>300</v>
      </c>
      <c r="C124" s="232">
        <v>0</v>
      </c>
      <c r="D124" s="232">
        <v>0</v>
      </c>
      <c r="E124" s="232">
        <v>0</v>
      </c>
      <c r="F124" s="232">
        <v>26</v>
      </c>
      <c r="G124" s="232">
        <v>12</v>
      </c>
      <c r="H124" s="244">
        <v>0</v>
      </c>
      <c r="I124" s="244">
        <v>38</v>
      </c>
      <c r="J124" s="232">
        <v>2</v>
      </c>
      <c r="K124" s="232">
        <v>4</v>
      </c>
      <c r="L124" s="244">
        <v>6</v>
      </c>
      <c r="M124" s="232">
        <v>0</v>
      </c>
      <c r="N124" s="232">
        <v>0</v>
      </c>
      <c r="O124" s="232">
        <v>390</v>
      </c>
      <c r="P124" s="232">
        <v>180</v>
      </c>
      <c r="Q124" s="244">
        <v>570</v>
      </c>
      <c r="R124" s="232">
        <v>0</v>
      </c>
      <c r="S124" s="232">
        <v>0</v>
      </c>
      <c r="T124" s="232">
        <v>30</v>
      </c>
      <c r="U124" s="232">
        <v>60</v>
      </c>
      <c r="V124" s="244">
        <v>90</v>
      </c>
      <c r="W124" s="232">
        <v>0</v>
      </c>
      <c r="X124" s="232">
        <v>0</v>
      </c>
      <c r="Y124" s="245">
        <v>0</v>
      </c>
      <c r="Z124" s="232">
        <v>31</v>
      </c>
      <c r="AA124" s="232">
        <v>465</v>
      </c>
      <c r="AB124" s="245">
        <v>75</v>
      </c>
      <c r="AC124" s="232">
        <v>5</v>
      </c>
      <c r="AD124" s="232">
        <v>75</v>
      </c>
      <c r="AE124" s="245">
        <v>0</v>
      </c>
      <c r="AF124" s="246">
        <v>0</v>
      </c>
      <c r="AG124" s="246">
        <v>0</v>
      </c>
      <c r="AH124" s="245">
        <v>0</v>
      </c>
      <c r="AI124" s="246">
        <v>11</v>
      </c>
      <c r="AJ124" s="246">
        <v>165</v>
      </c>
      <c r="AK124" s="245">
        <v>0</v>
      </c>
      <c r="AL124" s="232">
        <v>11</v>
      </c>
      <c r="AM124" s="232">
        <v>165</v>
      </c>
      <c r="AN124" s="245">
        <v>0</v>
      </c>
      <c r="AO124" s="245"/>
      <c r="AP124" s="245">
        <f t="shared" si="14"/>
        <v>11</v>
      </c>
      <c r="AQ124" s="324">
        <v>0</v>
      </c>
      <c r="AR124" s="246">
        <v>0</v>
      </c>
      <c r="AS124" s="245">
        <v>0</v>
      </c>
      <c r="AT124" s="325">
        <v>0</v>
      </c>
      <c r="AU124" s="325">
        <v>0</v>
      </c>
      <c r="AV124" s="246">
        <v>0</v>
      </c>
      <c r="AW124" s="246">
        <v>0</v>
      </c>
      <c r="AX124" s="245">
        <v>0</v>
      </c>
      <c r="AY124" s="232">
        <v>0</v>
      </c>
      <c r="AZ124" s="232">
        <v>0</v>
      </c>
      <c r="BA124" s="245">
        <v>0</v>
      </c>
      <c r="BB124" s="245"/>
      <c r="BC124" s="245">
        <f t="shared" si="15"/>
        <v>0</v>
      </c>
      <c r="BD124" s="246">
        <v>0</v>
      </c>
      <c r="BE124" s="246">
        <v>0</v>
      </c>
      <c r="BF124" s="232">
        <v>0</v>
      </c>
      <c r="BO124" s="248">
        <f t="shared" si="16"/>
        <v>0</v>
      </c>
      <c r="BP124" s="248">
        <f t="shared" si="17"/>
        <v>0</v>
      </c>
      <c r="BQ124" s="248"/>
      <c r="BR124" s="248">
        <f>_xlfn.XLOOKUP(A124,'Summer data team '!B:B,'Summer data team '!BV:BV,0)</f>
        <v>0</v>
      </c>
      <c r="BS124" s="248">
        <f>_xlfn.XLOOKUP(A124,'Summer data team '!B:B,'Summer data team '!BW:BW,0)</f>
        <v>0</v>
      </c>
      <c r="BT124" s="248">
        <f t="shared" si="18"/>
        <v>0</v>
      </c>
      <c r="BU124" s="248">
        <f t="shared" si="19"/>
        <v>0</v>
      </c>
    </row>
    <row r="125" spans="1:73" hidden="1" x14ac:dyDescent="0.2">
      <c r="A125" s="231">
        <v>3302309</v>
      </c>
      <c r="B125" s="231" t="s">
        <v>301</v>
      </c>
      <c r="C125" s="232">
        <v>0</v>
      </c>
      <c r="D125" s="232">
        <v>0</v>
      </c>
      <c r="E125" s="232">
        <v>0</v>
      </c>
      <c r="F125" s="232">
        <v>18</v>
      </c>
      <c r="G125" s="232">
        <v>24</v>
      </c>
      <c r="H125" s="244">
        <v>0</v>
      </c>
      <c r="I125" s="244">
        <v>42</v>
      </c>
      <c r="J125" s="232">
        <v>4</v>
      </c>
      <c r="K125" s="232">
        <v>3</v>
      </c>
      <c r="L125" s="244">
        <v>7</v>
      </c>
      <c r="M125" s="232">
        <v>0</v>
      </c>
      <c r="N125" s="232">
        <v>0</v>
      </c>
      <c r="O125" s="232">
        <v>270</v>
      </c>
      <c r="P125" s="232">
        <v>360</v>
      </c>
      <c r="Q125" s="244">
        <v>630</v>
      </c>
      <c r="R125" s="232">
        <v>0</v>
      </c>
      <c r="S125" s="232">
        <v>0</v>
      </c>
      <c r="T125" s="232">
        <v>60</v>
      </c>
      <c r="U125" s="232">
        <v>45</v>
      </c>
      <c r="V125" s="244">
        <v>105</v>
      </c>
      <c r="W125" s="232">
        <v>1</v>
      </c>
      <c r="X125" s="232">
        <v>15</v>
      </c>
      <c r="Y125" s="245">
        <v>15</v>
      </c>
      <c r="Z125" s="232">
        <v>17</v>
      </c>
      <c r="AA125" s="232">
        <v>255</v>
      </c>
      <c r="AB125" s="245">
        <v>30</v>
      </c>
      <c r="AC125" s="232">
        <v>24</v>
      </c>
      <c r="AD125" s="232">
        <v>360</v>
      </c>
      <c r="AE125" s="245">
        <v>60</v>
      </c>
      <c r="AF125" s="246">
        <v>0</v>
      </c>
      <c r="AG125" s="246">
        <v>0</v>
      </c>
      <c r="AH125" s="245">
        <v>0</v>
      </c>
      <c r="AI125" s="246">
        <v>15</v>
      </c>
      <c r="AJ125" s="246">
        <v>225</v>
      </c>
      <c r="AK125" s="245">
        <v>0</v>
      </c>
      <c r="AL125" s="232">
        <v>15</v>
      </c>
      <c r="AM125" s="232">
        <v>225</v>
      </c>
      <c r="AN125" s="245">
        <v>0</v>
      </c>
      <c r="AO125" s="245"/>
      <c r="AP125" s="245">
        <f t="shared" si="14"/>
        <v>15</v>
      </c>
      <c r="AQ125" s="324">
        <v>0</v>
      </c>
      <c r="AR125" s="246">
        <v>0</v>
      </c>
      <c r="AS125" s="245">
        <v>0</v>
      </c>
      <c r="AT125" s="325">
        <v>15</v>
      </c>
      <c r="AU125" s="325">
        <v>0</v>
      </c>
      <c r="AV125" s="246">
        <v>15</v>
      </c>
      <c r="AW125" s="246">
        <v>225</v>
      </c>
      <c r="AX125" s="245">
        <v>0</v>
      </c>
      <c r="AY125" s="232">
        <v>15</v>
      </c>
      <c r="AZ125" s="232">
        <v>225</v>
      </c>
      <c r="BA125" s="245">
        <v>0</v>
      </c>
      <c r="BB125" s="245"/>
      <c r="BC125" s="245">
        <f t="shared" si="15"/>
        <v>15</v>
      </c>
      <c r="BD125" s="246">
        <v>0</v>
      </c>
      <c r="BE125" s="246">
        <v>0</v>
      </c>
      <c r="BF125" s="232">
        <v>0</v>
      </c>
      <c r="BO125" s="248">
        <f t="shared" si="16"/>
        <v>15</v>
      </c>
      <c r="BP125" s="248">
        <f t="shared" si="17"/>
        <v>0</v>
      </c>
      <c r="BQ125" s="248"/>
      <c r="BR125" s="248">
        <f>_xlfn.XLOOKUP(A125,'Summer data team '!B:B,'Summer data team '!BV:BV,0)</f>
        <v>15</v>
      </c>
      <c r="BS125" s="248">
        <f>_xlfn.XLOOKUP(A125,'Summer data team '!B:B,'Summer data team '!BW:BW,0)</f>
        <v>0</v>
      </c>
      <c r="BT125" s="248">
        <f t="shared" si="18"/>
        <v>0</v>
      </c>
      <c r="BU125" s="248">
        <f t="shared" si="19"/>
        <v>0</v>
      </c>
    </row>
    <row r="126" spans="1:73" hidden="1" x14ac:dyDescent="0.2">
      <c r="A126" s="231">
        <v>3302317</v>
      </c>
      <c r="B126" s="231" t="s">
        <v>302</v>
      </c>
      <c r="C126" s="232">
        <v>0</v>
      </c>
      <c r="D126" s="232">
        <v>0</v>
      </c>
      <c r="E126" s="232">
        <v>0</v>
      </c>
      <c r="F126" s="232">
        <v>33</v>
      </c>
      <c r="G126" s="232">
        <v>25</v>
      </c>
      <c r="H126" s="244">
        <v>0</v>
      </c>
      <c r="I126" s="244">
        <v>58</v>
      </c>
      <c r="J126" s="232">
        <v>18</v>
      </c>
      <c r="K126" s="232">
        <v>7</v>
      </c>
      <c r="L126" s="244">
        <v>25</v>
      </c>
      <c r="M126" s="232">
        <v>0</v>
      </c>
      <c r="N126" s="232">
        <v>0</v>
      </c>
      <c r="O126" s="232">
        <v>495</v>
      </c>
      <c r="P126" s="232">
        <v>375</v>
      </c>
      <c r="Q126" s="244">
        <v>870</v>
      </c>
      <c r="R126" s="232">
        <v>0</v>
      </c>
      <c r="S126" s="232">
        <v>0</v>
      </c>
      <c r="T126" s="232">
        <v>270</v>
      </c>
      <c r="U126" s="232">
        <v>105</v>
      </c>
      <c r="V126" s="244">
        <v>375</v>
      </c>
      <c r="W126" s="232">
        <v>10</v>
      </c>
      <c r="X126" s="232">
        <v>150</v>
      </c>
      <c r="Y126" s="245">
        <v>45</v>
      </c>
      <c r="Z126" s="232">
        <v>10</v>
      </c>
      <c r="AA126" s="232">
        <v>150</v>
      </c>
      <c r="AB126" s="245">
        <v>45</v>
      </c>
      <c r="AC126" s="232">
        <v>24</v>
      </c>
      <c r="AD126" s="232">
        <v>360</v>
      </c>
      <c r="AE126" s="245">
        <v>120</v>
      </c>
      <c r="AF126" s="246">
        <v>0</v>
      </c>
      <c r="AG126" s="246">
        <v>0</v>
      </c>
      <c r="AH126" s="245">
        <v>0</v>
      </c>
      <c r="AI126" s="246">
        <v>12</v>
      </c>
      <c r="AJ126" s="246">
        <v>180</v>
      </c>
      <c r="AK126" s="245">
        <v>15</v>
      </c>
      <c r="AL126" s="232">
        <v>12</v>
      </c>
      <c r="AM126" s="232">
        <v>180</v>
      </c>
      <c r="AN126" s="245">
        <v>15</v>
      </c>
      <c r="AO126" s="245"/>
      <c r="AP126" s="245">
        <f t="shared" si="14"/>
        <v>12</v>
      </c>
      <c r="AQ126" s="324">
        <v>0</v>
      </c>
      <c r="AR126" s="246">
        <v>0</v>
      </c>
      <c r="AS126" s="245">
        <v>0</v>
      </c>
      <c r="AT126" s="325">
        <v>11</v>
      </c>
      <c r="AU126" s="325">
        <v>1</v>
      </c>
      <c r="AV126" s="246">
        <v>12</v>
      </c>
      <c r="AW126" s="246">
        <v>180</v>
      </c>
      <c r="AX126" s="245">
        <v>15</v>
      </c>
      <c r="AY126" s="232">
        <v>12</v>
      </c>
      <c r="AZ126" s="232">
        <v>180</v>
      </c>
      <c r="BA126" s="245">
        <v>15</v>
      </c>
      <c r="BB126" s="245"/>
      <c r="BC126" s="245">
        <f t="shared" si="15"/>
        <v>12</v>
      </c>
      <c r="BD126" s="246">
        <v>0</v>
      </c>
      <c r="BE126" s="246">
        <v>0</v>
      </c>
      <c r="BF126" s="232">
        <v>0</v>
      </c>
      <c r="BO126" s="248">
        <f t="shared" si="16"/>
        <v>11</v>
      </c>
      <c r="BP126" s="248">
        <f t="shared" si="17"/>
        <v>1</v>
      </c>
      <c r="BQ126" s="248"/>
      <c r="BR126" s="248">
        <f>_xlfn.XLOOKUP(A126,'Summer data team '!B:B,'Summer data team '!BV:BV,0)</f>
        <v>11</v>
      </c>
      <c r="BS126" s="248">
        <f>_xlfn.XLOOKUP(A126,'Summer data team '!B:B,'Summer data team '!BW:BW,0)</f>
        <v>1</v>
      </c>
      <c r="BT126" s="248">
        <f t="shared" si="18"/>
        <v>0</v>
      </c>
      <c r="BU126" s="248">
        <f t="shared" si="19"/>
        <v>0</v>
      </c>
    </row>
    <row r="127" spans="1:73" hidden="1" x14ac:dyDescent="0.2">
      <c r="A127" s="231">
        <v>3302402</v>
      </c>
      <c r="B127" s="231" t="s">
        <v>303</v>
      </c>
      <c r="C127" s="232">
        <v>0</v>
      </c>
      <c r="D127" s="232">
        <v>0</v>
      </c>
      <c r="E127" s="232">
        <v>0</v>
      </c>
      <c r="F127" s="232">
        <v>17</v>
      </c>
      <c r="G127" s="232">
        <v>16</v>
      </c>
      <c r="H127" s="244">
        <v>0</v>
      </c>
      <c r="I127" s="244">
        <v>33</v>
      </c>
      <c r="J127" s="232">
        <v>10</v>
      </c>
      <c r="K127" s="232">
        <v>7</v>
      </c>
      <c r="L127" s="244">
        <v>17</v>
      </c>
      <c r="M127" s="232">
        <v>0</v>
      </c>
      <c r="N127" s="232">
        <v>0</v>
      </c>
      <c r="O127" s="232">
        <v>255</v>
      </c>
      <c r="P127" s="232">
        <v>240</v>
      </c>
      <c r="Q127" s="244">
        <v>495</v>
      </c>
      <c r="R127" s="232">
        <v>0</v>
      </c>
      <c r="S127" s="232">
        <v>0</v>
      </c>
      <c r="T127" s="232">
        <v>150</v>
      </c>
      <c r="U127" s="232">
        <v>105</v>
      </c>
      <c r="V127" s="244">
        <v>255</v>
      </c>
      <c r="W127" s="232">
        <v>0</v>
      </c>
      <c r="X127" s="232">
        <v>0</v>
      </c>
      <c r="Y127" s="245">
        <v>0</v>
      </c>
      <c r="Z127" s="232">
        <v>0</v>
      </c>
      <c r="AA127" s="232">
        <v>0</v>
      </c>
      <c r="AB127" s="245">
        <v>0</v>
      </c>
      <c r="AC127" s="232">
        <v>1</v>
      </c>
      <c r="AD127" s="232">
        <v>15</v>
      </c>
      <c r="AE127" s="245">
        <v>0</v>
      </c>
      <c r="AF127" s="246">
        <v>0</v>
      </c>
      <c r="AG127" s="246">
        <v>0</v>
      </c>
      <c r="AH127" s="245">
        <v>0</v>
      </c>
      <c r="AI127" s="246">
        <v>7</v>
      </c>
      <c r="AJ127" s="246">
        <v>105</v>
      </c>
      <c r="AK127" s="245">
        <v>30</v>
      </c>
      <c r="AL127" s="232">
        <v>7</v>
      </c>
      <c r="AM127" s="232">
        <v>105</v>
      </c>
      <c r="AN127" s="245">
        <v>30</v>
      </c>
      <c r="AO127" s="245"/>
      <c r="AP127" s="245">
        <f t="shared" si="14"/>
        <v>7</v>
      </c>
      <c r="AQ127" s="324">
        <v>0</v>
      </c>
      <c r="AR127" s="246">
        <v>0</v>
      </c>
      <c r="AS127" s="245">
        <v>0</v>
      </c>
      <c r="AT127" s="325">
        <v>0</v>
      </c>
      <c r="AU127" s="325">
        <v>0</v>
      </c>
      <c r="AV127" s="246">
        <v>0</v>
      </c>
      <c r="AW127" s="246">
        <v>0</v>
      </c>
      <c r="AX127" s="245">
        <v>0</v>
      </c>
      <c r="AY127" s="232">
        <v>0</v>
      </c>
      <c r="AZ127" s="232">
        <v>0</v>
      </c>
      <c r="BA127" s="245">
        <v>0</v>
      </c>
      <c r="BB127" s="245"/>
      <c r="BC127" s="245">
        <f t="shared" si="15"/>
        <v>0</v>
      </c>
      <c r="BD127" s="246">
        <v>0</v>
      </c>
      <c r="BE127" s="246">
        <v>0</v>
      </c>
      <c r="BF127" s="232">
        <v>0</v>
      </c>
      <c r="BO127" s="248">
        <f t="shared" si="16"/>
        <v>0</v>
      </c>
      <c r="BP127" s="248">
        <f t="shared" si="17"/>
        <v>0</v>
      </c>
      <c r="BQ127" s="248"/>
      <c r="BR127" s="248">
        <f>_xlfn.XLOOKUP(A127,'Summer data team '!B:B,'Summer data team '!BV:BV,0)</f>
        <v>0</v>
      </c>
      <c r="BS127" s="248">
        <f>_xlfn.XLOOKUP(A127,'Summer data team '!B:B,'Summer data team '!BW:BW,0)</f>
        <v>0</v>
      </c>
      <c r="BT127" s="248">
        <f t="shared" si="18"/>
        <v>0</v>
      </c>
      <c r="BU127" s="248">
        <f t="shared" si="19"/>
        <v>0</v>
      </c>
    </row>
    <row r="128" spans="1:73" hidden="1" x14ac:dyDescent="0.2">
      <c r="A128" s="231">
        <v>3302429</v>
      </c>
      <c r="B128" s="231" t="s">
        <v>304</v>
      </c>
      <c r="C128" s="232">
        <v>0</v>
      </c>
      <c r="D128" s="232">
        <v>0</v>
      </c>
      <c r="E128" s="232">
        <v>0</v>
      </c>
      <c r="F128" s="232">
        <v>21</v>
      </c>
      <c r="G128" s="232">
        <v>14</v>
      </c>
      <c r="H128" s="244">
        <v>0</v>
      </c>
      <c r="I128" s="244">
        <v>35</v>
      </c>
      <c r="J128" s="232">
        <v>8</v>
      </c>
      <c r="K128" s="232">
        <v>7</v>
      </c>
      <c r="L128" s="244">
        <v>15</v>
      </c>
      <c r="M128" s="232">
        <v>0</v>
      </c>
      <c r="N128" s="232">
        <v>0</v>
      </c>
      <c r="O128" s="232">
        <v>315</v>
      </c>
      <c r="P128" s="232">
        <v>210</v>
      </c>
      <c r="Q128" s="244">
        <v>525</v>
      </c>
      <c r="R128" s="232">
        <v>0</v>
      </c>
      <c r="S128" s="232">
        <v>0</v>
      </c>
      <c r="T128" s="232">
        <v>120</v>
      </c>
      <c r="U128" s="232">
        <v>105</v>
      </c>
      <c r="V128" s="244">
        <v>225</v>
      </c>
      <c r="W128" s="232">
        <v>0</v>
      </c>
      <c r="X128" s="232">
        <v>0</v>
      </c>
      <c r="Y128" s="245">
        <v>0</v>
      </c>
      <c r="Z128" s="232">
        <v>0</v>
      </c>
      <c r="AA128" s="232">
        <v>0</v>
      </c>
      <c r="AB128" s="245">
        <v>0</v>
      </c>
      <c r="AC128" s="232">
        <v>1</v>
      </c>
      <c r="AD128" s="232">
        <v>15</v>
      </c>
      <c r="AE128" s="245">
        <v>15</v>
      </c>
      <c r="AF128" s="246">
        <v>0</v>
      </c>
      <c r="AG128" s="246">
        <v>0</v>
      </c>
      <c r="AH128" s="245">
        <v>0</v>
      </c>
      <c r="AI128" s="246">
        <v>6</v>
      </c>
      <c r="AJ128" s="246">
        <v>90</v>
      </c>
      <c r="AK128" s="245">
        <v>30</v>
      </c>
      <c r="AL128" s="232">
        <v>6</v>
      </c>
      <c r="AM128" s="232">
        <v>90</v>
      </c>
      <c r="AN128" s="245">
        <v>30</v>
      </c>
      <c r="AO128" s="245"/>
      <c r="AP128" s="245">
        <f t="shared" si="14"/>
        <v>6</v>
      </c>
      <c r="AQ128" s="324">
        <v>0</v>
      </c>
      <c r="AR128" s="246">
        <v>0</v>
      </c>
      <c r="AS128" s="245">
        <v>0</v>
      </c>
      <c r="AT128" s="325">
        <v>3</v>
      </c>
      <c r="AU128" s="325">
        <v>2</v>
      </c>
      <c r="AV128" s="246">
        <v>5</v>
      </c>
      <c r="AW128" s="246">
        <v>75</v>
      </c>
      <c r="AX128" s="245">
        <v>30</v>
      </c>
      <c r="AY128" s="232">
        <v>5</v>
      </c>
      <c r="AZ128" s="232">
        <v>75</v>
      </c>
      <c r="BA128" s="245">
        <v>30</v>
      </c>
      <c r="BB128" s="245"/>
      <c r="BC128" s="245">
        <f t="shared" si="15"/>
        <v>5</v>
      </c>
      <c r="BD128" s="246">
        <v>0</v>
      </c>
      <c r="BE128" s="246">
        <v>0</v>
      </c>
      <c r="BF128" s="232">
        <v>0</v>
      </c>
      <c r="BO128" s="248">
        <f t="shared" si="16"/>
        <v>3</v>
      </c>
      <c r="BP128" s="248">
        <f t="shared" si="17"/>
        <v>2</v>
      </c>
      <c r="BQ128" s="248"/>
      <c r="BR128" s="248">
        <f>_xlfn.XLOOKUP(A128,'Summer data team '!B:B,'Summer data team '!BV:BV,0)</f>
        <v>3</v>
      </c>
      <c r="BS128" s="248">
        <f>_xlfn.XLOOKUP(A128,'Summer data team '!B:B,'Summer data team '!BW:BW,0)</f>
        <v>2</v>
      </c>
      <c r="BT128" s="248">
        <f t="shared" si="18"/>
        <v>0</v>
      </c>
      <c r="BU128" s="248">
        <f t="shared" si="19"/>
        <v>0</v>
      </c>
    </row>
    <row r="129" spans="1:73" hidden="1" x14ac:dyDescent="0.2">
      <c r="A129" s="231">
        <v>3302434</v>
      </c>
      <c r="B129" s="231" t="s">
        <v>305</v>
      </c>
      <c r="C129" s="232">
        <v>0</v>
      </c>
      <c r="D129" s="232">
        <v>1</v>
      </c>
      <c r="E129" s="232">
        <v>0</v>
      </c>
      <c r="F129" s="232">
        <v>23</v>
      </c>
      <c r="G129" s="232">
        <v>20</v>
      </c>
      <c r="H129" s="244">
        <v>1</v>
      </c>
      <c r="I129" s="244">
        <v>43</v>
      </c>
      <c r="J129" s="232">
        <v>11</v>
      </c>
      <c r="K129" s="232">
        <v>8</v>
      </c>
      <c r="L129" s="244">
        <v>19</v>
      </c>
      <c r="M129" s="232">
        <v>0</v>
      </c>
      <c r="N129" s="232">
        <v>15</v>
      </c>
      <c r="O129" s="232">
        <v>345</v>
      </c>
      <c r="P129" s="232">
        <v>300</v>
      </c>
      <c r="Q129" s="244">
        <v>645</v>
      </c>
      <c r="R129" s="232">
        <v>0</v>
      </c>
      <c r="S129" s="232">
        <v>15</v>
      </c>
      <c r="T129" s="232">
        <v>165</v>
      </c>
      <c r="U129" s="232">
        <v>120</v>
      </c>
      <c r="V129" s="244">
        <v>285</v>
      </c>
      <c r="W129" s="232">
        <v>9</v>
      </c>
      <c r="X129" s="232">
        <v>135</v>
      </c>
      <c r="Y129" s="245">
        <v>60</v>
      </c>
      <c r="Z129" s="232">
        <v>6</v>
      </c>
      <c r="AA129" s="232">
        <v>90</v>
      </c>
      <c r="AB129" s="245">
        <v>75</v>
      </c>
      <c r="AC129" s="232">
        <v>22</v>
      </c>
      <c r="AD129" s="232">
        <v>330</v>
      </c>
      <c r="AE129" s="245">
        <v>90</v>
      </c>
      <c r="AF129" s="246">
        <v>0</v>
      </c>
      <c r="AG129" s="246">
        <v>0</v>
      </c>
      <c r="AH129" s="245">
        <v>0</v>
      </c>
      <c r="AI129" s="246">
        <v>13</v>
      </c>
      <c r="AJ129" s="246">
        <v>195</v>
      </c>
      <c r="AK129" s="245">
        <v>30</v>
      </c>
      <c r="AL129" s="232">
        <v>13</v>
      </c>
      <c r="AM129" s="232">
        <v>195</v>
      </c>
      <c r="AN129" s="245">
        <v>30</v>
      </c>
      <c r="AO129" s="245"/>
      <c r="AP129" s="245">
        <f t="shared" si="14"/>
        <v>13</v>
      </c>
      <c r="AQ129" s="324">
        <v>0</v>
      </c>
      <c r="AR129" s="246">
        <v>0</v>
      </c>
      <c r="AS129" s="245">
        <v>0</v>
      </c>
      <c r="AT129" s="325">
        <v>11</v>
      </c>
      <c r="AU129" s="325">
        <v>2</v>
      </c>
      <c r="AV129" s="246">
        <v>13</v>
      </c>
      <c r="AW129" s="246">
        <v>195</v>
      </c>
      <c r="AX129" s="245">
        <v>30</v>
      </c>
      <c r="AY129" s="232">
        <v>13</v>
      </c>
      <c r="AZ129" s="232">
        <v>195</v>
      </c>
      <c r="BA129" s="245">
        <v>30</v>
      </c>
      <c r="BB129" s="245"/>
      <c r="BC129" s="245">
        <f t="shared" si="15"/>
        <v>13</v>
      </c>
      <c r="BD129" s="246">
        <v>0</v>
      </c>
      <c r="BE129" s="246">
        <v>0</v>
      </c>
      <c r="BF129" s="232">
        <v>0</v>
      </c>
      <c r="BO129" s="248">
        <f t="shared" si="16"/>
        <v>11</v>
      </c>
      <c r="BP129" s="248">
        <f t="shared" si="17"/>
        <v>2</v>
      </c>
      <c r="BQ129" s="248"/>
      <c r="BR129" s="248">
        <f>_xlfn.XLOOKUP(A129,'Summer data team '!B:B,'Summer data team '!BV:BV,0)</f>
        <v>11</v>
      </c>
      <c r="BS129" s="248">
        <f>_xlfn.XLOOKUP(A129,'Summer data team '!B:B,'Summer data team '!BW:BW,0)</f>
        <v>2</v>
      </c>
      <c r="BT129" s="248">
        <f t="shared" si="18"/>
        <v>0</v>
      </c>
      <c r="BU129" s="248">
        <f t="shared" si="19"/>
        <v>0</v>
      </c>
    </row>
    <row r="130" spans="1:73" hidden="1" x14ac:dyDescent="0.2">
      <c r="A130" s="231">
        <v>3302441</v>
      </c>
      <c r="B130" s="231" t="s">
        <v>306</v>
      </c>
      <c r="C130" s="232">
        <v>0</v>
      </c>
      <c r="D130" s="232">
        <v>0</v>
      </c>
      <c r="E130" s="232">
        <v>0</v>
      </c>
      <c r="F130" s="232">
        <v>12</v>
      </c>
      <c r="G130" s="232">
        <v>6</v>
      </c>
      <c r="H130" s="244">
        <v>0</v>
      </c>
      <c r="I130" s="244">
        <v>18</v>
      </c>
      <c r="J130" s="232">
        <v>0</v>
      </c>
      <c r="K130" s="232">
        <v>0</v>
      </c>
      <c r="L130" s="244">
        <v>0</v>
      </c>
      <c r="M130" s="232">
        <v>0</v>
      </c>
      <c r="N130" s="232">
        <v>0</v>
      </c>
      <c r="O130" s="232">
        <v>180</v>
      </c>
      <c r="P130" s="232">
        <v>90</v>
      </c>
      <c r="Q130" s="244">
        <v>270</v>
      </c>
      <c r="R130" s="232">
        <v>0</v>
      </c>
      <c r="S130" s="232">
        <v>0</v>
      </c>
      <c r="T130" s="232">
        <v>0</v>
      </c>
      <c r="U130" s="232">
        <v>0</v>
      </c>
      <c r="V130" s="244">
        <v>0</v>
      </c>
      <c r="W130" s="232">
        <v>6</v>
      </c>
      <c r="X130" s="232">
        <v>90</v>
      </c>
      <c r="Y130" s="245">
        <v>0</v>
      </c>
      <c r="Z130" s="232">
        <v>10</v>
      </c>
      <c r="AA130" s="232">
        <v>150</v>
      </c>
      <c r="AB130" s="245">
        <v>0</v>
      </c>
      <c r="AC130" s="232">
        <v>0</v>
      </c>
      <c r="AD130" s="232">
        <v>0</v>
      </c>
      <c r="AE130" s="245">
        <v>0</v>
      </c>
      <c r="AF130" s="246">
        <v>0</v>
      </c>
      <c r="AG130" s="246">
        <v>0</v>
      </c>
      <c r="AH130" s="245">
        <v>0</v>
      </c>
      <c r="AI130" s="246">
        <v>7</v>
      </c>
      <c r="AJ130" s="246">
        <v>105</v>
      </c>
      <c r="AK130" s="245">
        <v>0</v>
      </c>
      <c r="AL130" s="232">
        <v>7</v>
      </c>
      <c r="AM130" s="232">
        <v>105</v>
      </c>
      <c r="AN130" s="245">
        <v>0</v>
      </c>
      <c r="AO130" s="245"/>
      <c r="AP130" s="245">
        <f t="shared" si="14"/>
        <v>7</v>
      </c>
      <c r="AQ130" s="324">
        <v>0</v>
      </c>
      <c r="AR130" s="246">
        <v>0</v>
      </c>
      <c r="AS130" s="245">
        <v>0</v>
      </c>
      <c r="AT130" s="325">
        <v>0</v>
      </c>
      <c r="AU130" s="325">
        <v>0</v>
      </c>
      <c r="AV130" s="246">
        <v>0</v>
      </c>
      <c r="AW130" s="246">
        <v>0</v>
      </c>
      <c r="AX130" s="245">
        <v>0</v>
      </c>
      <c r="AY130" s="232">
        <v>0</v>
      </c>
      <c r="AZ130" s="232">
        <v>0</v>
      </c>
      <c r="BA130" s="245">
        <v>0</v>
      </c>
      <c r="BB130" s="245"/>
      <c r="BC130" s="245">
        <f t="shared" si="15"/>
        <v>0</v>
      </c>
      <c r="BD130" s="246">
        <v>0</v>
      </c>
      <c r="BE130" s="246">
        <v>0</v>
      </c>
      <c r="BF130" s="232">
        <v>0</v>
      </c>
      <c r="BO130" s="248">
        <f t="shared" ref="BO130:BO161" si="20">AQ130+AT130</f>
        <v>0</v>
      </c>
      <c r="BP130" s="248">
        <f t="shared" ref="BP130:BP161" si="21">AU130</f>
        <v>0</v>
      </c>
      <c r="BQ130" s="248"/>
      <c r="BR130" s="248">
        <f>_xlfn.XLOOKUP(A130,'Summer data team '!B:B,'Summer data team '!BV:BV,0)</f>
        <v>0</v>
      </c>
      <c r="BS130" s="248">
        <f>_xlfn.XLOOKUP(A130,'Summer data team '!B:B,'Summer data team '!BW:BW,0)</f>
        <v>0</v>
      </c>
      <c r="BT130" s="248">
        <f t="shared" ref="BT130:BT161" si="22">BO130-BR130</f>
        <v>0</v>
      </c>
      <c r="BU130" s="248">
        <f t="shared" ref="BU130:BU161" si="23">BP130-BS130</f>
        <v>0</v>
      </c>
    </row>
    <row r="131" spans="1:73" hidden="1" x14ac:dyDescent="0.2">
      <c r="A131" s="231">
        <v>3302443</v>
      </c>
      <c r="B131" s="231" t="s">
        <v>307</v>
      </c>
      <c r="C131" s="232">
        <v>0</v>
      </c>
      <c r="D131" s="232">
        <v>0</v>
      </c>
      <c r="E131" s="232">
        <v>0</v>
      </c>
      <c r="F131" s="232">
        <v>12</v>
      </c>
      <c r="G131" s="232">
        <v>16</v>
      </c>
      <c r="H131" s="244">
        <v>0</v>
      </c>
      <c r="I131" s="244">
        <v>28</v>
      </c>
      <c r="J131" s="232">
        <v>0</v>
      </c>
      <c r="K131" s="232">
        <v>0</v>
      </c>
      <c r="L131" s="244">
        <v>0</v>
      </c>
      <c r="M131" s="232">
        <v>0</v>
      </c>
      <c r="N131" s="232">
        <v>0</v>
      </c>
      <c r="O131" s="232">
        <v>180</v>
      </c>
      <c r="P131" s="232">
        <v>240</v>
      </c>
      <c r="Q131" s="244">
        <v>420</v>
      </c>
      <c r="R131" s="232">
        <v>0</v>
      </c>
      <c r="S131" s="232">
        <v>0</v>
      </c>
      <c r="T131" s="232">
        <v>0</v>
      </c>
      <c r="U131" s="232">
        <v>0</v>
      </c>
      <c r="V131" s="244">
        <v>0</v>
      </c>
      <c r="W131" s="232">
        <v>2</v>
      </c>
      <c r="X131" s="232">
        <v>30</v>
      </c>
      <c r="Y131" s="245">
        <v>0</v>
      </c>
      <c r="Z131" s="232">
        <v>22</v>
      </c>
      <c r="AA131" s="232">
        <v>330</v>
      </c>
      <c r="AB131" s="245">
        <v>0</v>
      </c>
      <c r="AC131" s="232">
        <v>3</v>
      </c>
      <c r="AD131" s="232">
        <v>45</v>
      </c>
      <c r="AE131" s="245">
        <v>0</v>
      </c>
      <c r="AF131" s="246">
        <v>0</v>
      </c>
      <c r="AG131" s="246">
        <v>0</v>
      </c>
      <c r="AH131" s="245">
        <v>0</v>
      </c>
      <c r="AI131" s="246">
        <v>17</v>
      </c>
      <c r="AJ131" s="246">
        <v>255</v>
      </c>
      <c r="AK131" s="245">
        <v>0</v>
      </c>
      <c r="AL131" s="232">
        <v>17</v>
      </c>
      <c r="AM131" s="232">
        <v>255</v>
      </c>
      <c r="AN131" s="245">
        <v>0</v>
      </c>
      <c r="AO131" s="245"/>
      <c r="AP131" s="245">
        <f t="shared" ref="AP131:AP194" si="24">AL131+AO131</f>
        <v>17</v>
      </c>
      <c r="AQ131" s="324">
        <v>0</v>
      </c>
      <c r="AR131" s="246">
        <v>0</v>
      </c>
      <c r="AS131" s="245">
        <v>0</v>
      </c>
      <c r="AT131" s="325">
        <v>16</v>
      </c>
      <c r="AU131" s="325">
        <v>0</v>
      </c>
      <c r="AV131" s="246">
        <v>16</v>
      </c>
      <c r="AW131" s="246">
        <v>240</v>
      </c>
      <c r="AX131" s="245">
        <v>0</v>
      </c>
      <c r="AY131" s="232">
        <v>16</v>
      </c>
      <c r="AZ131" s="232">
        <v>240</v>
      </c>
      <c r="BA131" s="245">
        <v>0</v>
      </c>
      <c r="BB131" s="245"/>
      <c r="BC131" s="245">
        <f t="shared" ref="BC131:BC194" si="25">AY131+BB131</f>
        <v>16</v>
      </c>
      <c r="BD131" s="246">
        <v>0</v>
      </c>
      <c r="BE131" s="246">
        <v>0</v>
      </c>
      <c r="BF131" s="232">
        <v>0</v>
      </c>
      <c r="BO131" s="248">
        <f t="shared" si="20"/>
        <v>16</v>
      </c>
      <c r="BP131" s="248">
        <f t="shared" si="21"/>
        <v>0</v>
      </c>
      <c r="BQ131" s="248"/>
      <c r="BR131" s="248">
        <f>_xlfn.XLOOKUP(A131,'Summer data team '!B:B,'Summer data team '!BV:BV,0)</f>
        <v>16</v>
      </c>
      <c r="BS131" s="248">
        <f>_xlfn.XLOOKUP(A131,'Summer data team '!B:B,'Summer data team '!BW:BW,0)</f>
        <v>0</v>
      </c>
      <c r="BT131" s="248">
        <f t="shared" si="22"/>
        <v>0</v>
      </c>
      <c r="BU131" s="248">
        <f t="shared" si="23"/>
        <v>0</v>
      </c>
    </row>
    <row r="132" spans="1:73" hidden="1" x14ac:dyDescent="0.2">
      <c r="A132" s="231">
        <v>3302447</v>
      </c>
      <c r="B132" s="231" t="s">
        <v>308</v>
      </c>
      <c r="C132" s="232">
        <v>0</v>
      </c>
      <c r="D132" s="232">
        <v>0</v>
      </c>
      <c r="E132" s="232">
        <v>0</v>
      </c>
      <c r="F132" s="232">
        <v>22</v>
      </c>
      <c r="G132" s="232">
        <v>23</v>
      </c>
      <c r="H132" s="244">
        <v>0</v>
      </c>
      <c r="I132" s="244">
        <v>45</v>
      </c>
      <c r="J132" s="232">
        <v>0</v>
      </c>
      <c r="K132" s="232">
        <v>0</v>
      </c>
      <c r="L132" s="244">
        <v>0</v>
      </c>
      <c r="M132" s="232">
        <v>0</v>
      </c>
      <c r="N132" s="232">
        <v>0</v>
      </c>
      <c r="O132" s="232">
        <v>330</v>
      </c>
      <c r="P132" s="232">
        <v>345</v>
      </c>
      <c r="Q132" s="244">
        <v>675</v>
      </c>
      <c r="R132" s="232">
        <v>0</v>
      </c>
      <c r="S132" s="232">
        <v>0</v>
      </c>
      <c r="T132" s="232">
        <v>0</v>
      </c>
      <c r="U132" s="232">
        <v>0</v>
      </c>
      <c r="V132" s="244">
        <v>0</v>
      </c>
      <c r="W132" s="232">
        <v>20</v>
      </c>
      <c r="X132" s="232">
        <v>300</v>
      </c>
      <c r="Y132" s="245">
        <v>0</v>
      </c>
      <c r="Z132" s="232">
        <v>7</v>
      </c>
      <c r="AA132" s="232">
        <v>105</v>
      </c>
      <c r="AB132" s="245">
        <v>0</v>
      </c>
      <c r="AC132" s="232">
        <v>9</v>
      </c>
      <c r="AD132" s="232">
        <v>135</v>
      </c>
      <c r="AE132" s="245">
        <v>0</v>
      </c>
      <c r="AF132" s="246">
        <v>0</v>
      </c>
      <c r="AG132" s="246">
        <v>0</v>
      </c>
      <c r="AH132" s="245">
        <v>0</v>
      </c>
      <c r="AI132" s="246">
        <v>29</v>
      </c>
      <c r="AJ132" s="246">
        <v>435</v>
      </c>
      <c r="AK132" s="245">
        <v>0</v>
      </c>
      <c r="AL132" s="232">
        <v>29</v>
      </c>
      <c r="AM132" s="232">
        <v>435</v>
      </c>
      <c r="AN132" s="245">
        <v>0</v>
      </c>
      <c r="AO132" s="245"/>
      <c r="AP132" s="245">
        <f t="shared" si="24"/>
        <v>29</v>
      </c>
      <c r="AQ132" s="324">
        <v>0</v>
      </c>
      <c r="AR132" s="246">
        <v>0</v>
      </c>
      <c r="AS132" s="245">
        <v>0</v>
      </c>
      <c r="AT132" s="325">
        <v>29</v>
      </c>
      <c r="AU132" s="325">
        <v>0</v>
      </c>
      <c r="AV132" s="246">
        <v>29</v>
      </c>
      <c r="AW132" s="246">
        <v>435</v>
      </c>
      <c r="AX132" s="245">
        <v>0</v>
      </c>
      <c r="AY132" s="232">
        <v>29</v>
      </c>
      <c r="AZ132" s="232">
        <v>435</v>
      </c>
      <c r="BA132" s="245">
        <v>0</v>
      </c>
      <c r="BB132" s="245"/>
      <c r="BC132" s="245">
        <f t="shared" si="25"/>
        <v>29</v>
      </c>
      <c r="BD132" s="246">
        <v>0</v>
      </c>
      <c r="BE132" s="246">
        <v>0</v>
      </c>
      <c r="BF132" s="232">
        <v>0</v>
      </c>
      <c r="BO132" s="248">
        <f t="shared" si="20"/>
        <v>29</v>
      </c>
      <c r="BP132" s="248">
        <f t="shared" si="21"/>
        <v>0</v>
      </c>
      <c r="BQ132" s="248"/>
      <c r="BR132" s="248">
        <f>_xlfn.XLOOKUP(A132,'Summer data team '!B:B,'Summer data team '!BV:BV,0)</f>
        <v>29</v>
      </c>
      <c r="BS132" s="248">
        <f>_xlfn.XLOOKUP(A132,'Summer data team '!B:B,'Summer data team '!BW:BW,0)</f>
        <v>0</v>
      </c>
      <c r="BT132" s="248">
        <f t="shared" si="22"/>
        <v>0</v>
      </c>
      <c r="BU132" s="248">
        <f t="shared" si="23"/>
        <v>0</v>
      </c>
    </row>
    <row r="133" spans="1:73" hidden="1" x14ac:dyDescent="0.2">
      <c r="A133" s="231">
        <v>3302449</v>
      </c>
      <c r="B133" s="231" t="s">
        <v>309</v>
      </c>
      <c r="C133" s="232">
        <v>0</v>
      </c>
      <c r="D133" s="232">
        <v>0</v>
      </c>
      <c r="E133" s="232">
        <v>0</v>
      </c>
      <c r="F133" s="232">
        <v>18</v>
      </c>
      <c r="G133" s="232">
        <v>20</v>
      </c>
      <c r="H133" s="244">
        <v>0</v>
      </c>
      <c r="I133" s="244">
        <v>38</v>
      </c>
      <c r="J133" s="232">
        <v>2</v>
      </c>
      <c r="K133" s="232">
        <v>1</v>
      </c>
      <c r="L133" s="244">
        <v>3</v>
      </c>
      <c r="M133" s="232">
        <v>0</v>
      </c>
      <c r="N133" s="232">
        <v>0</v>
      </c>
      <c r="O133" s="232">
        <v>270</v>
      </c>
      <c r="P133" s="232">
        <v>300</v>
      </c>
      <c r="Q133" s="244">
        <v>570</v>
      </c>
      <c r="R133" s="232">
        <v>0</v>
      </c>
      <c r="S133" s="232">
        <v>0</v>
      </c>
      <c r="T133" s="232">
        <v>30</v>
      </c>
      <c r="U133" s="232">
        <v>15</v>
      </c>
      <c r="V133" s="244">
        <v>45</v>
      </c>
      <c r="W133" s="232">
        <v>23</v>
      </c>
      <c r="X133" s="232">
        <v>345</v>
      </c>
      <c r="Y133" s="245">
        <v>30</v>
      </c>
      <c r="Z133" s="232">
        <v>7</v>
      </c>
      <c r="AA133" s="232">
        <v>105</v>
      </c>
      <c r="AB133" s="245">
        <v>15</v>
      </c>
      <c r="AC133" s="232">
        <v>6</v>
      </c>
      <c r="AD133" s="232">
        <v>90</v>
      </c>
      <c r="AE133" s="245">
        <v>0</v>
      </c>
      <c r="AF133" s="246">
        <v>0</v>
      </c>
      <c r="AG133" s="246">
        <v>0</v>
      </c>
      <c r="AH133" s="245">
        <v>0</v>
      </c>
      <c r="AI133" s="246">
        <v>23</v>
      </c>
      <c r="AJ133" s="246">
        <v>345</v>
      </c>
      <c r="AK133" s="245">
        <v>0</v>
      </c>
      <c r="AL133" s="232">
        <v>23</v>
      </c>
      <c r="AM133" s="232">
        <v>345</v>
      </c>
      <c r="AN133" s="245">
        <v>0</v>
      </c>
      <c r="AO133" s="245"/>
      <c r="AP133" s="245">
        <f t="shared" si="24"/>
        <v>23</v>
      </c>
      <c r="AQ133" s="324">
        <v>0</v>
      </c>
      <c r="AR133" s="246">
        <v>0</v>
      </c>
      <c r="AS133" s="245">
        <v>0</v>
      </c>
      <c r="AT133" s="325">
        <v>23</v>
      </c>
      <c r="AU133" s="325">
        <v>0</v>
      </c>
      <c r="AV133" s="246">
        <v>23</v>
      </c>
      <c r="AW133" s="246">
        <v>345</v>
      </c>
      <c r="AX133" s="245">
        <v>0</v>
      </c>
      <c r="AY133" s="232">
        <v>23</v>
      </c>
      <c r="AZ133" s="232">
        <v>345</v>
      </c>
      <c r="BA133" s="245">
        <v>0</v>
      </c>
      <c r="BB133" s="245"/>
      <c r="BC133" s="245">
        <f t="shared" si="25"/>
        <v>23</v>
      </c>
      <c r="BD133" s="246">
        <v>0</v>
      </c>
      <c r="BE133" s="246">
        <v>0</v>
      </c>
      <c r="BF133" s="232">
        <v>0</v>
      </c>
      <c r="BO133" s="248">
        <f t="shared" si="20"/>
        <v>23</v>
      </c>
      <c r="BP133" s="248">
        <f t="shared" si="21"/>
        <v>0</v>
      </c>
      <c r="BQ133" s="248"/>
      <c r="BR133" s="248">
        <f>_xlfn.XLOOKUP(A133,'Summer data team '!B:B,'Summer data team '!BV:BV,0)</f>
        <v>23</v>
      </c>
      <c r="BS133" s="248">
        <f>_xlfn.XLOOKUP(A133,'Summer data team '!B:B,'Summer data team '!BW:BW,0)</f>
        <v>0</v>
      </c>
      <c r="BT133" s="248">
        <f t="shared" si="22"/>
        <v>0</v>
      </c>
      <c r="BU133" s="248">
        <f t="shared" si="23"/>
        <v>0</v>
      </c>
    </row>
    <row r="134" spans="1:73" hidden="1" x14ac:dyDescent="0.2">
      <c r="A134" s="231">
        <v>3302450</v>
      </c>
      <c r="B134" s="231" t="s">
        <v>310</v>
      </c>
      <c r="C134" s="232">
        <v>0</v>
      </c>
      <c r="D134" s="232">
        <v>0</v>
      </c>
      <c r="E134" s="232">
        <v>0</v>
      </c>
      <c r="F134" s="232">
        <v>15</v>
      </c>
      <c r="G134" s="232">
        <v>14</v>
      </c>
      <c r="H134" s="244">
        <v>0</v>
      </c>
      <c r="I134" s="244">
        <v>29</v>
      </c>
      <c r="J134" s="232">
        <v>9</v>
      </c>
      <c r="K134" s="232">
        <v>8</v>
      </c>
      <c r="L134" s="244">
        <v>17</v>
      </c>
      <c r="M134" s="232">
        <v>0</v>
      </c>
      <c r="N134" s="232">
        <v>0</v>
      </c>
      <c r="O134" s="232">
        <v>225</v>
      </c>
      <c r="P134" s="232">
        <v>210</v>
      </c>
      <c r="Q134" s="244">
        <v>435</v>
      </c>
      <c r="R134" s="232">
        <v>0</v>
      </c>
      <c r="S134" s="232">
        <v>0</v>
      </c>
      <c r="T134" s="232">
        <v>135</v>
      </c>
      <c r="U134" s="232">
        <v>120</v>
      </c>
      <c r="V134" s="244">
        <v>255</v>
      </c>
      <c r="W134" s="232">
        <v>0</v>
      </c>
      <c r="X134" s="232">
        <v>0</v>
      </c>
      <c r="Y134" s="245">
        <v>0</v>
      </c>
      <c r="Z134" s="232">
        <v>1</v>
      </c>
      <c r="AA134" s="232">
        <v>15</v>
      </c>
      <c r="AB134" s="245">
        <v>15</v>
      </c>
      <c r="AC134" s="232">
        <v>1</v>
      </c>
      <c r="AD134" s="232">
        <v>15</v>
      </c>
      <c r="AE134" s="245">
        <v>15</v>
      </c>
      <c r="AF134" s="246">
        <v>0</v>
      </c>
      <c r="AG134" s="246">
        <v>0</v>
      </c>
      <c r="AH134" s="245">
        <v>0</v>
      </c>
      <c r="AI134" s="246">
        <v>3</v>
      </c>
      <c r="AJ134" s="246">
        <v>45</v>
      </c>
      <c r="AK134" s="245">
        <v>15</v>
      </c>
      <c r="AL134" s="232">
        <v>3</v>
      </c>
      <c r="AM134" s="232">
        <v>45</v>
      </c>
      <c r="AN134" s="245">
        <v>15</v>
      </c>
      <c r="AO134" s="245"/>
      <c r="AP134" s="245">
        <f t="shared" si="24"/>
        <v>3</v>
      </c>
      <c r="AQ134" s="324">
        <v>0</v>
      </c>
      <c r="AR134" s="246">
        <v>0</v>
      </c>
      <c r="AS134" s="245">
        <v>0</v>
      </c>
      <c r="AT134" s="325">
        <v>2</v>
      </c>
      <c r="AU134" s="325">
        <v>1</v>
      </c>
      <c r="AV134" s="246">
        <v>3</v>
      </c>
      <c r="AW134" s="246">
        <v>45</v>
      </c>
      <c r="AX134" s="245">
        <v>15</v>
      </c>
      <c r="AY134" s="232">
        <v>3</v>
      </c>
      <c r="AZ134" s="232">
        <v>45</v>
      </c>
      <c r="BA134" s="245">
        <v>15</v>
      </c>
      <c r="BB134" s="245"/>
      <c r="BC134" s="245">
        <f t="shared" si="25"/>
        <v>3</v>
      </c>
      <c r="BD134" s="246">
        <v>0</v>
      </c>
      <c r="BE134" s="246">
        <v>0</v>
      </c>
      <c r="BF134" s="232">
        <v>0</v>
      </c>
      <c r="BO134" s="248">
        <f t="shared" si="20"/>
        <v>2</v>
      </c>
      <c r="BP134" s="248">
        <f t="shared" si="21"/>
        <v>1</v>
      </c>
      <c r="BQ134" s="248"/>
      <c r="BR134" s="248">
        <f>_xlfn.XLOOKUP(A134,'Summer data team '!B:B,'Summer data team '!BV:BV,0)</f>
        <v>2</v>
      </c>
      <c r="BS134" s="248">
        <f>_xlfn.XLOOKUP(A134,'Summer data team '!B:B,'Summer data team '!BW:BW,0)</f>
        <v>1</v>
      </c>
      <c r="BT134" s="248">
        <f t="shared" si="22"/>
        <v>0</v>
      </c>
      <c r="BU134" s="248">
        <f t="shared" si="23"/>
        <v>0</v>
      </c>
    </row>
    <row r="135" spans="1:73" hidden="1" x14ac:dyDescent="0.2">
      <c r="A135" s="231">
        <v>3302453</v>
      </c>
      <c r="B135" s="231" t="s">
        <v>311</v>
      </c>
      <c r="C135" s="232">
        <v>0</v>
      </c>
      <c r="D135" s="232">
        <v>0</v>
      </c>
      <c r="E135" s="232">
        <v>0</v>
      </c>
      <c r="F135" s="232">
        <v>15</v>
      </c>
      <c r="G135" s="232">
        <v>11</v>
      </c>
      <c r="H135" s="244">
        <v>0</v>
      </c>
      <c r="I135" s="244">
        <v>26</v>
      </c>
      <c r="J135" s="232">
        <v>0</v>
      </c>
      <c r="K135" s="232">
        <v>0</v>
      </c>
      <c r="L135" s="244">
        <v>0</v>
      </c>
      <c r="M135" s="232">
        <v>0</v>
      </c>
      <c r="N135" s="232">
        <v>0</v>
      </c>
      <c r="O135" s="232">
        <v>225</v>
      </c>
      <c r="P135" s="232">
        <v>165</v>
      </c>
      <c r="Q135" s="244">
        <v>390</v>
      </c>
      <c r="R135" s="232">
        <v>0</v>
      </c>
      <c r="S135" s="232">
        <v>0</v>
      </c>
      <c r="T135" s="232">
        <v>0</v>
      </c>
      <c r="U135" s="232">
        <v>0</v>
      </c>
      <c r="V135" s="244">
        <v>0</v>
      </c>
      <c r="W135" s="232">
        <v>4</v>
      </c>
      <c r="X135" s="232">
        <v>60</v>
      </c>
      <c r="Y135" s="245">
        <v>0</v>
      </c>
      <c r="Z135" s="232">
        <v>4</v>
      </c>
      <c r="AA135" s="232">
        <v>60</v>
      </c>
      <c r="AB135" s="245">
        <v>0</v>
      </c>
      <c r="AC135" s="232">
        <v>16</v>
      </c>
      <c r="AD135" s="232">
        <v>240</v>
      </c>
      <c r="AE135" s="245">
        <v>0</v>
      </c>
      <c r="AF135" s="246">
        <v>0</v>
      </c>
      <c r="AG135" s="246">
        <v>0</v>
      </c>
      <c r="AH135" s="245">
        <v>0</v>
      </c>
      <c r="AI135" s="246">
        <v>2</v>
      </c>
      <c r="AJ135" s="246">
        <v>30</v>
      </c>
      <c r="AK135" s="245">
        <v>0</v>
      </c>
      <c r="AL135" s="232">
        <v>2</v>
      </c>
      <c r="AM135" s="232">
        <v>30</v>
      </c>
      <c r="AN135" s="245">
        <v>0</v>
      </c>
      <c r="AO135" s="245"/>
      <c r="AP135" s="245">
        <f t="shared" si="24"/>
        <v>2</v>
      </c>
      <c r="AQ135" s="324">
        <v>0</v>
      </c>
      <c r="AR135" s="246">
        <v>0</v>
      </c>
      <c r="AS135" s="245">
        <v>0</v>
      </c>
      <c r="AT135" s="325">
        <v>2</v>
      </c>
      <c r="AU135" s="325">
        <v>0</v>
      </c>
      <c r="AV135" s="246">
        <v>2</v>
      </c>
      <c r="AW135" s="246">
        <v>30</v>
      </c>
      <c r="AX135" s="245">
        <v>0</v>
      </c>
      <c r="AY135" s="232">
        <v>2</v>
      </c>
      <c r="AZ135" s="232">
        <v>30</v>
      </c>
      <c r="BA135" s="245">
        <v>0</v>
      </c>
      <c r="BB135" s="245"/>
      <c r="BC135" s="245">
        <f t="shared" si="25"/>
        <v>2</v>
      </c>
      <c r="BD135" s="246">
        <v>0</v>
      </c>
      <c r="BE135" s="246">
        <v>0</v>
      </c>
      <c r="BF135" s="232">
        <v>0</v>
      </c>
      <c r="BO135" s="248">
        <f t="shared" si="20"/>
        <v>2</v>
      </c>
      <c r="BP135" s="248">
        <f t="shared" si="21"/>
        <v>0</v>
      </c>
      <c r="BQ135" s="248"/>
      <c r="BR135" s="248">
        <f>_xlfn.XLOOKUP(A135,'Summer data team '!B:B,'Summer data team '!BV:BV,0)</f>
        <v>2</v>
      </c>
      <c r="BS135" s="248">
        <f>_xlfn.XLOOKUP(A135,'Summer data team '!B:B,'Summer data team '!BW:BW,0)</f>
        <v>0</v>
      </c>
      <c r="BT135" s="248">
        <f t="shared" si="22"/>
        <v>0</v>
      </c>
      <c r="BU135" s="248">
        <f t="shared" si="23"/>
        <v>0</v>
      </c>
    </row>
    <row r="136" spans="1:73" hidden="1" x14ac:dyDescent="0.2">
      <c r="A136" s="231">
        <v>3302454</v>
      </c>
      <c r="B136" s="231" t="s">
        <v>312</v>
      </c>
      <c r="C136" s="232">
        <v>0</v>
      </c>
      <c r="D136" s="232">
        <v>0</v>
      </c>
      <c r="E136" s="232">
        <v>0</v>
      </c>
      <c r="F136" s="232">
        <v>22</v>
      </c>
      <c r="G136" s="232">
        <v>30</v>
      </c>
      <c r="H136" s="244">
        <v>0</v>
      </c>
      <c r="I136" s="244">
        <v>52</v>
      </c>
      <c r="J136" s="232">
        <v>0</v>
      </c>
      <c r="K136" s="232">
        <v>8</v>
      </c>
      <c r="L136" s="244">
        <v>8</v>
      </c>
      <c r="M136" s="232">
        <v>0</v>
      </c>
      <c r="N136" s="232">
        <v>0</v>
      </c>
      <c r="O136" s="232">
        <v>330</v>
      </c>
      <c r="P136" s="232">
        <v>450</v>
      </c>
      <c r="Q136" s="244">
        <v>780</v>
      </c>
      <c r="R136" s="232">
        <v>0</v>
      </c>
      <c r="S136" s="232">
        <v>0</v>
      </c>
      <c r="T136" s="232">
        <v>0</v>
      </c>
      <c r="U136" s="232">
        <v>120</v>
      </c>
      <c r="V136" s="244">
        <v>120</v>
      </c>
      <c r="W136" s="232">
        <v>26</v>
      </c>
      <c r="X136" s="232">
        <v>390</v>
      </c>
      <c r="Y136" s="245">
        <v>45</v>
      </c>
      <c r="Z136" s="232">
        <v>2</v>
      </c>
      <c r="AA136" s="232">
        <v>30</v>
      </c>
      <c r="AB136" s="245">
        <v>15</v>
      </c>
      <c r="AC136" s="232">
        <v>13</v>
      </c>
      <c r="AD136" s="232">
        <v>195</v>
      </c>
      <c r="AE136" s="245">
        <v>15</v>
      </c>
      <c r="AF136" s="246">
        <v>0</v>
      </c>
      <c r="AG136" s="246">
        <v>0</v>
      </c>
      <c r="AH136" s="245">
        <v>0</v>
      </c>
      <c r="AI136" s="246">
        <v>16</v>
      </c>
      <c r="AJ136" s="246">
        <v>240</v>
      </c>
      <c r="AK136" s="245">
        <v>15</v>
      </c>
      <c r="AL136" s="232">
        <v>16</v>
      </c>
      <c r="AM136" s="232">
        <v>240</v>
      </c>
      <c r="AN136" s="245">
        <v>15</v>
      </c>
      <c r="AO136" s="245"/>
      <c r="AP136" s="245">
        <f t="shared" si="24"/>
        <v>16</v>
      </c>
      <c r="AQ136" s="324">
        <v>0</v>
      </c>
      <c r="AR136" s="246">
        <v>0</v>
      </c>
      <c r="AS136" s="245">
        <v>0</v>
      </c>
      <c r="AT136" s="325">
        <v>15</v>
      </c>
      <c r="AU136" s="325">
        <v>1</v>
      </c>
      <c r="AV136" s="246">
        <v>16</v>
      </c>
      <c r="AW136" s="246">
        <v>240</v>
      </c>
      <c r="AX136" s="245">
        <v>15</v>
      </c>
      <c r="AY136" s="232">
        <v>16</v>
      </c>
      <c r="AZ136" s="232">
        <v>240</v>
      </c>
      <c r="BA136" s="245">
        <v>15</v>
      </c>
      <c r="BB136" s="245"/>
      <c r="BC136" s="245">
        <f t="shared" si="25"/>
        <v>16</v>
      </c>
      <c r="BD136" s="246">
        <v>0</v>
      </c>
      <c r="BE136" s="246">
        <v>0</v>
      </c>
      <c r="BF136" s="232">
        <v>0</v>
      </c>
      <c r="BO136" s="248">
        <f t="shared" si="20"/>
        <v>15</v>
      </c>
      <c r="BP136" s="248">
        <f t="shared" si="21"/>
        <v>1</v>
      </c>
      <c r="BQ136" s="248"/>
      <c r="BR136" s="248">
        <f>_xlfn.XLOOKUP(A136,'Summer data team '!B:B,'Summer data team '!BV:BV,0)</f>
        <v>15</v>
      </c>
      <c r="BS136" s="248">
        <f>_xlfn.XLOOKUP(A136,'Summer data team '!B:B,'Summer data team '!BW:BW,0)</f>
        <v>1</v>
      </c>
      <c r="BT136" s="248">
        <f t="shared" si="22"/>
        <v>0</v>
      </c>
      <c r="BU136" s="248">
        <f t="shared" si="23"/>
        <v>0</v>
      </c>
    </row>
    <row r="137" spans="1:73" hidden="1" x14ac:dyDescent="0.2">
      <c r="A137" s="231">
        <v>3302455</v>
      </c>
      <c r="B137" s="231" t="s">
        <v>313</v>
      </c>
      <c r="C137" s="232">
        <v>0</v>
      </c>
      <c r="D137" s="232">
        <v>0</v>
      </c>
      <c r="E137" s="232">
        <v>0</v>
      </c>
      <c r="F137" s="232">
        <v>15</v>
      </c>
      <c r="G137" s="232">
        <v>22</v>
      </c>
      <c r="H137" s="244">
        <v>0</v>
      </c>
      <c r="I137" s="244">
        <v>37</v>
      </c>
      <c r="J137" s="232">
        <v>3</v>
      </c>
      <c r="K137" s="232">
        <v>8</v>
      </c>
      <c r="L137" s="244">
        <v>11</v>
      </c>
      <c r="M137" s="232">
        <v>0</v>
      </c>
      <c r="N137" s="232">
        <v>0</v>
      </c>
      <c r="O137" s="232">
        <v>225</v>
      </c>
      <c r="P137" s="232">
        <v>330</v>
      </c>
      <c r="Q137" s="244">
        <v>555</v>
      </c>
      <c r="R137" s="232">
        <v>0</v>
      </c>
      <c r="S137" s="232">
        <v>0</v>
      </c>
      <c r="T137" s="232">
        <v>45</v>
      </c>
      <c r="U137" s="232">
        <v>120</v>
      </c>
      <c r="V137" s="244">
        <v>165</v>
      </c>
      <c r="W137" s="232">
        <v>3</v>
      </c>
      <c r="X137" s="232">
        <v>45</v>
      </c>
      <c r="Y137" s="245">
        <v>0</v>
      </c>
      <c r="Z137" s="232">
        <v>9</v>
      </c>
      <c r="AA137" s="232">
        <v>135</v>
      </c>
      <c r="AB137" s="245">
        <v>30</v>
      </c>
      <c r="AC137" s="232">
        <v>14</v>
      </c>
      <c r="AD137" s="232">
        <v>210</v>
      </c>
      <c r="AE137" s="245">
        <v>90</v>
      </c>
      <c r="AF137" s="246">
        <v>0</v>
      </c>
      <c r="AG137" s="246">
        <v>0</v>
      </c>
      <c r="AH137" s="245">
        <v>0</v>
      </c>
      <c r="AI137" s="246">
        <v>10</v>
      </c>
      <c r="AJ137" s="246">
        <v>150</v>
      </c>
      <c r="AK137" s="245">
        <v>15</v>
      </c>
      <c r="AL137" s="232">
        <v>10</v>
      </c>
      <c r="AM137" s="232">
        <v>150</v>
      </c>
      <c r="AN137" s="245">
        <v>15</v>
      </c>
      <c r="AO137" s="245"/>
      <c r="AP137" s="245">
        <f t="shared" si="24"/>
        <v>10</v>
      </c>
      <c r="AQ137" s="324">
        <v>0</v>
      </c>
      <c r="AR137" s="246">
        <v>0</v>
      </c>
      <c r="AS137" s="245">
        <v>0</v>
      </c>
      <c r="AT137" s="325">
        <v>9</v>
      </c>
      <c r="AU137" s="325">
        <v>1</v>
      </c>
      <c r="AV137" s="246">
        <v>10</v>
      </c>
      <c r="AW137" s="246">
        <v>150</v>
      </c>
      <c r="AX137" s="245">
        <v>15</v>
      </c>
      <c r="AY137" s="232">
        <v>10</v>
      </c>
      <c r="AZ137" s="232">
        <v>150</v>
      </c>
      <c r="BA137" s="245">
        <v>15</v>
      </c>
      <c r="BB137" s="245"/>
      <c r="BC137" s="245">
        <f t="shared" si="25"/>
        <v>10</v>
      </c>
      <c r="BD137" s="246">
        <v>0</v>
      </c>
      <c r="BE137" s="246">
        <v>0</v>
      </c>
      <c r="BF137" s="232">
        <v>0</v>
      </c>
      <c r="BO137" s="248">
        <f t="shared" si="20"/>
        <v>9</v>
      </c>
      <c r="BP137" s="248">
        <f t="shared" si="21"/>
        <v>1</v>
      </c>
      <c r="BQ137" s="248"/>
      <c r="BR137" s="248">
        <f>_xlfn.XLOOKUP(A137,'Summer data team '!B:B,'Summer data team '!BV:BV,0)</f>
        <v>9</v>
      </c>
      <c r="BS137" s="248">
        <f>_xlfn.XLOOKUP(A137,'Summer data team '!B:B,'Summer data team '!BW:BW,0)</f>
        <v>1</v>
      </c>
      <c r="BT137" s="248">
        <f t="shared" si="22"/>
        <v>0</v>
      </c>
      <c r="BU137" s="248">
        <f t="shared" si="23"/>
        <v>0</v>
      </c>
    </row>
    <row r="138" spans="1:73" hidden="1" x14ac:dyDescent="0.2">
      <c r="A138" s="231">
        <v>3302457</v>
      </c>
      <c r="B138" s="231" t="s">
        <v>314</v>
      </c>
      <c r="C138" s="232">
        <v>0</v>
      </c>
      <c r="D138" s="232">
        <v>0</v>
      </c>
      <c r="E138" s="232">
        <v>0</v>
      </c>
      <c r="F138" s="232">
        <v>8</v>
      </c>
      <c r="G138" s="232">
        <v>16</v>
      </c>
      <c r="H138" s="244">
        <v>0</v>
      </c>
      <c r="I138" s="244">
        <v>24</v>
      </c>
      <c r="J138" s="232">
        <v>0</v>
      </c>
      <c r="K138" s="232">
        <v>0</v>
      </c>
      <c r="L138" s="244">
        <v>0</v>
      </c>
      <c r="M138" s="232">
        <v>0</v>
      </c>
      <c r="N138" s="232">
        <v>0</v>
      </c>
      <c r="O138" s="232">
        <v>120</v>
      </c>
      <c r="P138" s="232">
        <v>240</v>
      </c>
      <c r="Q138" s="244">
        <v>360</v>
      </c>
      <c r="R138" s="232">
        <v>0</v>
      </c>
      <c r="S138" s="232">
        <v>0</v>
      </c>
      <c r="T138" s="232">
        <v>0</v>
      </c>
      <c r="U138" s="232">
        <v>0</v>
      </c>
      <c r="V138" s="244">
        <v>0</v>
      </c>
      <c r="W138" s="232">
        <v>7</v>
      </c>
      <c r="X138" s="232">
        <v>105</v>
      </c>
      <c r="Y138" s="245">
        <v>0</v>
      </c>
      <c r="Z138" s="232">
        <v>11</v>
      </c>
      <c r="AA138" s="232">
        <v>165</v>
      </c>
      <c r="AB138" s="245">
        <v>0</v>
      </c>
      <c r="AC138" s="232">
        <v>4</v>
      </c>
      <c r="AD138" s="232">
        <v>60</v>
      </c>
      <c r="AE138" s="245">
        <v>0</v>
      </c>
      <c r="AF138" s="246">
        <v>0</v>
      </c>
      <c r="AG138" s="246">
        <v>0</v>
      </c>
      <c r="AH138" s="245">
        <v>0</v>
      </c>
      <c r="AI138" s="246">
        <v>14</v>
      </c>
      <c r="AJ138" s="246">
        <v>210</v>
      </c>
      <c r="AK138" s="245">
        <v>0</v>
      </c>
      <c r="AL138" s="232">
        <v>14</v>
      </c>
      <c r="AM138" s="232">
        <v>210</v>
      </c>
      <c r="AN138" s="245">
        <v>0</v>
      </c>
      <c r="AO138" s="245"/>
      <c r="AP138" s="245">
        <f t="shared" si="24"/>
        <v>14</v>
      </c>
      <c r="AQ138" s="324">
        <v>0</v>
      </c>
      <c r="AR138" s="246">
        <v>0</v>
      </c>
      <c r="AS138" s="245">
        <v>0</v>
      </c>
      <c r="AT138" s="325">
        <v>0</v>
      </c>
      <c r="AU138" s="325">
        <v>0</v>
      </c>
      <c r="AV138" s="246">
        <v>0</v>
      </c>
      <c r="AW138" s="246">
        <v>0</v>
      </c>
      <c r="AX138" s="245">
        <v>0</v>
      </c>
      <c r="AY138" s="232">
        <v>0</v>
      </c>
      <c r="AZ138" s="232">
        <v>0</v>
      </c>
      <c r="BA138" s="245">
        <v>0</v>
      </c>
      <c r="BB138" s="245"/>
      <c r="BC138" s="245">
        <f t="shared" si="25"/>
        <v>0</v>
      </c>
      <c r="BD138" s="246">
        <v>0</v>
      </c>
      <c r="BE138" s="246">
        <v>0</v>
      </c>
      <c r="BF138" s="232">
        <v>0</v>
      </c>
      <c r="BO138" s="248">
        <f t="shared" si="20"/>
        <v>0</v>
      </c>
      <c r="BP138" s="248">
        <f t="shared" si="21"/>
        <v>0</v>
      </c>
      <c r="BQ138" s="248"/>
      <c r="BR138" s="248">
        <f>_xlfn.XLOOKUP(A138,'Summer data team '!B:B,'Summer data team '!BV:BV,0)</f>
        <v>0</v>
      </c>
      <c r="BS138" s="248">
        <f>_xlfn.XLOOKUP(A138,'Summer data team '!B:B,'Summer data team '!BW:BW,0)</f>
        <v>0</v>
      </c>
      <c r="BT138" s="248">
        <f t="shared" si="22"/>
        <v>0</v>
      </c>
      <c r="BU138" s="248">
        <f t="shared" si="23"/>
        <v>0</v>
      </c>
    </row>
    <row r="139" spans="1:73" hidden="1" x14ac:dyDescent="0.2">
      <c r="A139" s="231">
        <v>3302458</v>
      </c>
      <c r="B139" s="231" t="s">
        <v>315</v>
      </c>
      <c r="C139" s="232">
        <v>0</v>
      </c>
      <c r="D139" s="232">
        <v>0</v>
      </c>
      <c r="E139" s="232">
        <v>0</v>
      </c>
      <c r="F139" s="232">
        <v>18</v>
      </c>
      <c r="G139" s="232">
        <v>32</v>
      </c>
      <c r="H139" s="244">
        <v>0</v>
      </c>
      <c r="I139" s="244">
        <v>50</v>
      </c>
      <c r="J139" s="232">
        <v>0</v>
      </c>
      <c r="K139" s="232">
        <v>0</v>
      </c>
      <c r="L139" s="244">
        <v>0</v>
      </c>
      <c r="M139" s="232">
        <v>0</v>
      </c>
      <c r="N139" s="232">
        <v>0</v>
      </c>
      <c r="O139" s="232">
        <v>270</v>
      </c>
      <c r="P139" s="232">
        <v>480</v>
      </c>
      <c r="Q139" s="244">
        <v>750</v>
      </c>
      <c r="R139" s="232">
        <v>0</v>
      </c>
      <c r="S139" s="232">
        <v>0</v>
      </c>
      <c r="T139" s="232">
        <v>0</v>
      </c>
      <c r="U139" s="232">
        <v>0</v>
      </c>
      <c r="V139" s="244">
        <v>0</v>
      </c>
      <c r="W139" s="232">
        <v>1</v>
      </c>
      <c r="X139" s="232">
        <v>15</v>
      </c>
      <c r="Y139" s="245">
        <v>0</v>
      </c>
      <c r="Z139" s="232">
        <v>2</v>
      </c>
      <c r="AA139" s="232">
        <v>30</v>
      </c>
      <c r="AB139" s="245">
        <v>0</v>
      </c>
      <c r="AC139" s="232">
        <v>40</v>
      </c>
      <c r="AD139" s="232">
        <v>600</v>
      </c>
      <c r="AE139" s="245">
        <v>0</v>
      </c>
      <c r="AF139" s="246">
        <v>0</v>
      </c>
      <c r="AG139" s="246">
        <v>0</v>
      </c>
      <c r="AH139" s="245">
        <v>0</v>
      </c>
      <c r="AI139" s="246">
        <v>10</v>
      </c>
      <c r="AJ139" s="246">
        <v>150</v>
      </c>
      <c r="AK139" s="245">
        <v>0</v>
      </c>
      <c r="AL139" s="232">
        <v>10</v>
      </c>
      <c r="AM139" s="232">
        <v>150</v>
      </c>
      <c r="AN139" s="245">
        <v>0</v>
      </c>
      <c r="AO139" s="245"/>
      <c r="AP139" s="245">
        <f t="shared" si="24"/>
        <v>10</v>
      </c>
      <c r="AQ139" s="324">
        <v>0</v>
      </c>
      <c r="AR139" s="246">
        <v>0</v>
      </c>
      <c r="AS139" s="245">
        <v>0</v>
      </c>
      <c r="AT139" s="325">
        <v>1</v>
      </c>
      <c r="AU139" s="325">
        <v>0</v>
      </c>
      <c r="AV139" s="246">
        <v>1</v>
      </c>
      <c r="AW139" s="246">
        <v>15</v>
      </c>
      <c r="AX139" s="245">
        <v>0</v>
      </c>
      <c r="AY139" s="232">
        <v>1</v>
      </c>
      <c r="AZ139" s="232">
        <v>15</v>
      </c>
      <c r="BA139" s="245">
        <v>0</v>
      </c>
      <c r="BB139" s="245"/>
      <c r="BC139" s="245">
        <f t="shared" si="25"/>
        <v>1</v>
      </c>
      <c r="BD139" s="246">
        <v>0</v>
      </c>
      <c r="BE139" s="246">
        <v>0</v>
      </c>
      <c r="BF139" s="232">
        <v>0</v>
      </c>
      <c r="BO139" s="248">
        <f t="shared" si="20"/>
        <v>1</v>
      </c>
      <c r="BP139" s="248">
        <f t="shared" si="21"/>
        <v>0</v>
      </c>
      <c r="BQ139" s="248"/>
      <c r="BR139" s="248">
        <f>_xlfn.XLOOKUP(A139,'Summer data team '!B:B,'Summer data team '!BV:BV,0)</f>
        <v>1</v>
      </c>
      <c r="BS139" s="248">
        <f>_xlfn.XLOOKUP(A139,'Summer data team '!B:B,'Summer data team '!BW:BW,0)</f>
        <v>0</v>
      </c>
      <c r="BT139" s="248">
        <f t="shared" si="22"/>
        <v>0</v>
      </c>
      <c r="BU139" s="248">
        <f t="shared" si="23"/>
        <v>0</v>
      </c>
    </row>
    <row r="140" spans="1:73" hidden="1" x14ac:dyDescent="0.2">
      <c r="A140" s="231">
        <v>3302460</v>
      </c>
      <c r="B140" s="231" t="s">
        <v>316</v>
      </c>
      <c r="C140" s="232">
        <v>0</v>
      </c>
      <c r="D140" s="232">
        <v>0</v>
      </c>
      <c r="E140" s="232">
        <v>0</v>
      </c>
      <c r="F140" s="232">
        <v>11</v>
      </c>
      <c r="G140" s="232">
        <v>17</v>
      </c>
      <c r="H140" s="244">
        <v>0</v>
      </c>
      <c r="I140" s="244">
        <v>28</v>
      </c>
      <c r="J140" s="232">
        <v>2</v>
      </c>
      <c r="K140" s="232">
        <v>2</v>
      </c>
      <c r="L140" s="244">
        <v>4</v>
      </c>
      <c r="M140" s="232">
        <v>0</v>
      </c>
      <c r="N140" s="232">
        <v>0</v>
      </c>
      <c r="O140" s="232">
        <v>165</v>
      </c>
      <c r="P140" s="232">
        <v>255</v>
      </c>
      <c r="Q140" s="244">
        <v>420</v>
      </c>
      <c r="R140" s="232">
        <v>0</v>
      </c>
      <c r="S140" s="232">
        <v>0</v>
      </c>
      <c r="T140" s="232">
        <v>30</v>
      </c>
      <c r="U140" s="232">
        <v>30</v>
      </c>
      <c r="V140" s="244">
        <v>60</v>
      </c>
      <c r="W140" s="232">
        <v>0</v>
      </c>
      <c r="X140" s="232">
        <v>0</v>
      </c>
      <c r="Y140" s="245">
        <v>0</v>
      </c>
      <c r="Z140" s="232">
        <v>2</v>
      </c>
      <c r="AA140" s="232">
        <v>30</v>
      </c>
      <c r="AB140" s="245">
        <v>15</v>
      </c>
      <c r="AC140" s="232">
        <v>9</v>
      </c>
      <c r="AD140" s="232">
        <v>135</v>
      </c>
      <c r="AE140" s="245">
        <v>30</v>
      </c>
      <c r="AF140" s="246">
        <v>0</v>
      </c>
      <c r="AG140" s="246">
        <v>0</v>
      </c>
      <c r="AH140" s="245">
        <v>0</v>
      </c>
      <c r="AI140" s="246">
        <v>10</v>
      </c>
      <c r="AJ140" s="246">
        <v>150</v>
      </c>
      <c r="AK140" s="245">
        <v>0</v>
      </c>
      <c r="AL140" s="232">
        <v>10</v>
      </c>
      <c r="AM140" s="232">
        <v>150</v>
      </c>
      <c r="AN140" s="245">
        <v>0</v>
      </c>
      <c r="AO140" s="245"/>
      <c r="AP140" s="245">
        <f t="shared" si="24"/>
        <v>10</v>
      </c>
      <c r="AQ140" s="324">
        <v>0</v>
      </c>
      <c r="AR140" s="246">
        <v>0</v>
      </c>
      <c r="AS140" s="245">
        <v>0</v>
      </c>
      <c r="AT140" s="325">
        <v>10</v>
      </c>
      <c r="AU140" s="325">
        <v>0</v>
      </c>
      <c r="AV140" s="246">
        <v>10</v>
      </c>
      <c r="AW140" s="246">
        <v>150</v>
      </c>
      <c r="AX140" s="245">
        <v>0</v>
      </c>
      <c r="AY140" s="232">
        <v>10</v>
      </c>
      <c r="AZ140" s="232">
        <v>150</v>
      </c>
      <c r="BA140" s="245">
        <v>0</v>
      </c>
      <c r="BB140" s="245"/>
      <c r="BC140" s="245">
        <f t="shared" si="25"/>
        <v>10</v>
      </c>
      <c r="BD140" s="246">
        <v>0</v>
      </c>
      <c r="BE140" s="246">
        <v>0</v>
      </c>
      <c r="BF140" s="232">
        <v>0</v>
      </c>
      <c r="BO140" s="248">
        <f t="shared" si="20"/>
        <v>10</v>
      </c>
      <c r="BP140" s="248">
        <f t="shared" si="21"/>
        <v>0</v>
      </c>
      <c r="BQ140" s="248"/>
      <c r="BR140" s="248">
        <f>_xlfn.XLOOKUP(A140,'Summer data team '!B:B,'Summer data team '!BV:BV,0)</f>
        <v>10</v>
      </c>
      <c r="BS140" s="248">
        <f>_xlfn.XLOOKUP(A140,'Summer data team '!B:B,'Summer data team '!BW:BW,0)</f>
        <v>0</v>
      </c>
      <c r="BT140" s="248">
        <f t="shared" si="22"/>
        <v>0</v>
      </c>
      <c r="BU140" s="248">
        <f t="shared" si="23"/>
        <v>0</v>
      </c>
    </row>
    <row r="141" spans="1:73" hidden="1" x14ac:dyDescent="0.2">
      <c r="A141" s="231">
        <v>3302463</v>
      </c>
      <c r="B141" s="231" t="s">
        <v>317</v>
      </c>
      <c r="C141" s="232">
        <v>0</v>
      </c>
      <c r="D141" s="232">
        <v>0</v>
      </c>
      <c r="E141" s="232">
        <v>0</v>
      </c>
      <c r="F141" s="232">
        <v>12</v>
      </c>
      <c r="G141" s="232">
        <v>13</v>
      </c>
      <c r="H141" s="244">
        <v>0</v>
      </c>
      <c r="I141" s="244">
        <v>25</v>
      </c>
      <c r="J141" s="232">
        <v>5</v>
      </c>
      <c r="K141" s="232">
        <v>9</v>
      </c>
      <c r="L141" s="244">
        <v>14</v>
      </c>
      <c r="M141" s="232">
        <v>0</v>
      </c>
      <c r="N141" s="232">
        <v>0</v>
      </c>
      <c r="O141" s="232">
        <v>180</v>
      </c>
      <c r="P141" s="232">
        <v>195</v>
      </c>
      <c r="Q141" s="244">
        <v>375</v>
      </c>
      <c r="R141" s="232">
        <v>0</v>
      </c>
      <c r="S141" s="232">
        <v>0</v>
      </c>
      <c r="T141" s="232">
        <v>75</v>
      </c>
      <c r="U141" s="232">
        <v>135</v>
      </c>
      <c r="V141" s="244">
        <v>210</v>
      </c>
      <c r="W141" s="232">
        <v>0</v>
      </c>
      <c r="X141" s="232">
        <v>0</v>
      </c>
      <c r="Y141" s="245">
        <v>0</v>
      </c>
      <c r="Z141" s="232">
        <v>0</v>
      </c>
      <c r="AA141" s="232">
        <v>0</v>
      </c>
      <c r="AB141" s="245">
        <v>0</v>
      </c>
      <c r="AC141" s="232">
        <v>1</v>
      </c>
      <c r="AD141" s="232">
        <v>15</v>
      </c>
      <c r="AE141" s="245">
        <v>0</v>
      </c>
      <c r="AF141" s="246">
        <v>0</v>
      </c>
      <c r="AG141" s="246">
        <v>0</v>
      </c>
      <c r="AH141" s="245">
        <v>0</v>
      </c>
      <c r="AI141" s="246">
        <v>0</v>
      </c>
      <c r="AJ141" s="246">
        <v>0</v>
      </c>
      <c r="AK141" s="245">
        <v>0</v>
      </c>
      <c r="AL141" s="232">
        <v>0</v>
      </c>
      <c r="AM141" s="232">
        <v>0</v>
      </c>
      <c r="AN141" s="245">
        <v>0</v>
      </c>
      <c r="AO141" s="245"/>
      <c r="AP141" s="245">
        <f t="shared" si="24"/>
        <v>0</v>
      </c>
      <c r="AQ141" s="324">
        <v>0</v>
      </c>
      <c r="AR141" s="246">
        <v>0</v>
      </c>
      <c r="AS141" s="245">
        <v>0</v>
      </c>
      <c r="AT141" s="325">
        <v>0</v>
      </c>
      <c r="AU141" s="325">
        <v>0</v>
      </c>
      <c r="AV141" s="246">
        <v>0</v>
      </c>
      <c r="AW141" s="246">
        <v>0</v>
      </c>
      <c r="AX141" s="245">
        <v>0</v>
      </c>
      <c r="AY141" s="232">
        <v>0</v>
      </c>
      <c r="AZ141" s="232">
        <v>0</v>
      </c>
      <c r="BA141" s="245">
        <v>0</v>
      </c>
      <c r="BB141" s="245"/>
      <c r="BC141" s="245">
        <f t="shared" si="25"/>
        <v>0</v>
      </c>
      <c r="BD141" s="246">
        <v>0</v>
      </c>
      <c r="BE141" s="246">
        <v>0</v>
      </c>
      <c r="BF141" s="232">
        <v>0</v>
      </c>
      <c r="BO141" s="248">
        <f t="shared" si="20"/>
        <v>0</v>
      </c>
      <c r="BP141" s="248">
        <f t="shared" si="21"/>
        <v>0</v>
      </c>
      <c r="BQ141" s="248"/>
      <c r="BR141" s="248">
        <f>_xlfn.XLOOKUP(A141,'Summer data team '!B:B,'Summer data team '!BV:BV,0)</f>
        <v>0</v>
      </c>
      <c r="BS141" s="248">
        <f>_xlfn.XLOOKUP(A141,'Summer data team '!B:B,'Summer data team '!BW:BW,0)</f>
        <v>0</v>
      </c>
      <c r="BT141" s="248">
        <f t="shared" si="22"/>
        <v>0</v>
      </c>
      <c r="BU141" s="248">
        <f t="shared" si="23"/>
        <v>0</v>
      </c>
    </row>
    <row r="142" spans="1:73" hidden="1" x14ac:dyDescent="0.2">
      <c r="A142" s="231">
        <v>3302465</v>
      </c>
      <c r="B142" s="231" t="s">
        <v>318</v>
      </c>
      <c r="C142" s="232">
        <v>0</v>
      </c>
      <c r="D142" s="232">
        <v>0</v>
      </c>
      <c r="E142" s="232">
        <v>0</v>
      </c>
      <c r="F142" s="232">
        <v>12</v>
      </c>
      <c r="G142" s="232">
        <v>18</v>
      </c>
      <c r="H142" s="244">
        <v>0</v>
      </c>
      <c r="I142" s="244">
        <v>30</v>
      </c>
      <c r="J142" s="232">
        <v>0</v>
      </c>
      <c r="K142" s="232">
        <v>0</v>
      </c>
      <c r="L142" s="244">
        <v>0</v>
      </c>
      <c r="M142" s="232">
        <v>0</v>
      </c>
      <c r="N142" s="232">
        <v>0</v>
      </c>
      <c r="O142" s="232">
        <v>180</v>
      </c>
      <c r="P142" s="232">
        <v>270</v>
      </c>
      <c r="Q142" s="244">
        <v>450</v>
      </c>
      <c r="R142" s="232">
        <v>0</v>
      </c>
      <c r="S142" s="232">
        <v>0</v>
      </c>
      <c r="T142" s="232">
        <v>0</v>
      </c>
      <c r="U142" s="232">
        <v>0</v>
      </c>
      <c r="V142" s="244">
        <v>0</v>
      </c>
      <c r="W142" s="232">
        <v>0</v>
      </c>
      <c r="X142" s="232">
        <v>0</v>
      </c>
      <c r="Y142" s="245">
        <v>0</v>
      </c>
      <c r="Z142" s="232">
        <v>1</v>
      </c>
      <c r="AA142" s="232">
        <v>15</v>
      </c>
      <c r="AB142" s="245">
        <v>0</v>
      </c>
      <c r="AC142" s="232">
        <v>0</v>
      </c>
      <c r="AD142" s="232">
        <v>0</v>
      </c>
      <c r="AE142" s="245">
        <v>0</v>
      </c>
      <c r="AF142" s="246">
        <v>0</v>
      </c>
      <c r="AG142" s="246">
        <v>0</v>
      </c>
      <c r="AH142" s="245">
        <v>0</v>
      </c>
      <c r="AI142" s="246">
        <v>8</v>
      </c>
      <c r="AJ142" s="246">
        <v>120</v>
      </c>
      <c r="AK142" s="245">
        <v>0</v>
      </c>
      <c r="AL142" s="232">
        <v>8</v>
      </c>
      <c r="AM142" s="232">
        <v>120</v>
      </c>
      <c r="AN142" s="245">
        <v>0</v>
      </c>
      <c r="AO142" s="245"/>
      <c r="AP142" s="245">
        <f t="shared" si="24"/>
        <v>8</v>
      </c>
      <c r="AQ142" s="324">
        <v>0</v>
      </c>
      <c r="AR142" s="246">
        <v>0</v>
      </c>
      <c r="AS142" s="245">
        <v>0</v>
      </c>
      <c r="AT142" s="325">
        <v>0</v>
      </c>
      <c r="AU142" s="325">
        <v>0</v>
      </c>
      <c r="AV142" s="246">
        <v>0</v>
      </c>
      <c r="AW142" s="246">
        <v>0</v>
      </c>
      <c r="AX142" s="245">
        <v>0</v>
      </c>
      <c r="AY142" s="232">
        <v>0</v>
      </c>
      <c r="AZ142" s="232">
        <v>0</v>
      </c>
      <c r="BA142" s="245">
        <v>0</v>
      </c>
      <c r="BB142" s="245"/>
      <c r="BC142" s="245">
        <f t="shared" si="25"/>
        <v>0</v>
      </c>
      <c r="BD142" s="246">
        <v>0</v>
      </c>
      <c r="BE142" s="246">
        <v>0</v>
      </c>
      <c r="BF142" s="232">
        <v>0</v>
      </c>
      <c r="BO142" s="248">
        <f t="shared" si="20"/>
        <v>0</v>
      </c>
      <c r="BP142" s="248">
        <f t="shared" si="21"/>
        <v>0</v>
      </c>
      <c r="BQ142" s="248"/>
      <c r="BR142" s="248">
        <f>_xlfn.XLOOKUP(A142,'Summer data team '!B:B,'Summer data team '!BV:BV,0)</f>
        <v>0</v>
      </c>
      <c r="BS142" s="248">
        <f>_xlfn.XLOOKUP(A142,'Summer data team '!B:B,'Summer data team '!BW:BW,0)</f>
        <v>0</v>
      </c>
      <c r="BT142" s="248">
        <f t="shared" si="22"/>
        <v>0</v>
      </c>
      <c r="BU142" s="248">
        <f t="shared" si="23"/>
        <v>0</v>
      </c>
    </row>
    <row r="143" spans="1:73" hidden="1" x14ac:dyDescent="0.2">
      <c r="A143" s="231">
        <v>3302466</v>
      </c>
      <c r="B143" s="231" t="s">
        <v>319</v>
      </c>
      <c r="C143" s="232">
        <v>0</v>
      </c>
      <c r="D143" s="232">
        <v>0</v>
      </c>
      <c r="E143" s="232">
        <v>0</v>
      </c>
      <c r="F143" s="232">
        <v>19</v>
      </c>
      <c r="G143" s="232">
        <v>26</v>
      </c>
      <c r="H143" s="244">
        <v>0</v>
      </c>
      <c r="I143" s="244">
        <v>45</v>
      </c>
      <c r="J143" s="232">
        <v>1</v>
      </c>
      <c r="K143" s="232">
        <v>5</v>
      </c>
      <c r="L143" s="244">
        <v>6</v>
      </c>
      <c r="M143" s="232">
        <v>0</v>
      </c>
      <c r="N143" s="232">
        <v>0</v>
      </c>
      <c r="O143" s="232">
        <v>285</v>
      </c>
      <c r="P143" s="232">
        <v>390</v>
      </c>
      <c r="Q143" s="244">
        <v>675</v>
      </c>
      <c r="R143" s="232">
        <v>0</v>
      </c>
      <c r="S143" s="232">
        <v>0</v>
      </c>
      <c r="T143" s="232">
        <v>15</v>
      </c>
      <c r="U143" s="232">
        <v>75</v>
      </c>
      <c r="V143" s="244">
        <v>90</v>
      </c>
      <c r="W143" s="232">
        <v>1</v>
      </c>
      <c r="X143" s="232">
        <v>15</v>
      </c>
      <c r="Y143" s="245">
        <v>0</v>
      </c>
      <c r="Z143" s="232">
        <v>8</v>
      </c>
      <c r="AA143" s="232">
        <v>120</v>
      </c>
      <c r="AB143" s="245">
        <v>15</v>
      </c>
      <c r="AC143" s="232">
        <v>34</v>
      </c>
      <c r="AD143" s="232">
        <v>510</v>
      </c>
      <c r="AE143" s="245">
        <v>60</v>
      </c>
      <c r="AF143" s="246">
        <v>0</v>
      </c>
      <c r="AG143" s="246">
        <v>0</v>
      </c>
      <c r="AH143" s="245">
        <v>0</v>
      </c>
      <c r="AI143" s="246">
        <v>15</v>
      </c>
      <c r="AJ143" s="246">
        <v>225</v>
      </c>
      <c r="AK143" s="245">
        <v>0</v>
      </c>
      <c r="AL143" s="232">
        <v>15</v>
      </c>
      <c r="AM143" s="232">
        <v>225</v>
      </c>
      <c r="AN143" s="245">
        <v>0</v>
      </c>
      <c r="AO143" s="245"/>
      <c r="AP143" s="245">
        <f t="shared" si="24"/>
        <v>15</v>
      </c>
      <c r="AQ143" s="324">
        <v>0</v>
      </c>
      <c r="AR143" s="246">
        <v>0</v>
      </c>
      <c r="AS143" s="245">
        <v>0</v>
      </c>
      <c r="AT143" s="325">
        <v>0</v>
      </c>
      <c r="AU143" s="325">
        <v>0</v>
      </c>
      <c r="AV143" s="246">
        <v>0</v>
      </c>
      <c r="AW143" s="246">
        <v>0</v>
      </c>
      <c r="AX143" s="245">
        <v>0</v>
      </c>
      <c r="AY143" s="232">
        <v>0</v>
      </c>
      <c r="AZ143" s="232">
        <v>0</v>
      </c>
      <c r="BA143" s="245">
        <v>0</v>
      </c>
      <c r="BB143" s="245"/>
      <c r="BC143" s="245">
        <f t="shared" si="25"/>
        <v>0</v>
      </c>
      <c r="BD143" s="246">
        <v>0</v>
      </c>
      <c r="BE143" s="246">
        <v>0</v>
      </c>
      <c r="BF143" s="232">
        <v>0</v>
      </c>
      <c r="BO143" s="248">
        <f t="shared" si="20"/>
        <v>0</v>
      </c>
      <c r="BP143" s="248">
        <f t="shared" si="21"/>
        <v>0</v>
      </c>
      <c r="BQ143" s="248"/>
      <c r="BR143" s="248">
        <f>_xlfn.XLOOKUP(A143,'Summer data team '!B:B,'Summer data team '!BV:BV,0)</f>
        <v>0</v>
      </c>
      <c r="BS143" s="248">
        <f>_xlfn.XLOOKUP(A143,'Summer data team '!B:B,'Summer data team '!BW:BW,0)</f>
        <v>0</v>
      </c>
      <c r="BT143" s="248">
        <f t="shared" si="22"/>
        <v>0</v>
      </c>
      <c r="BU143" s="248">
        <f t="shared" si="23"/>
        <v>0</v>
      </c>
    </row>
    <row r="144" spans="1:73" hidden="1" x14ac:dyDescent="0.2">
      <c r="A144" s="231">
        <v>3302471</v>
      </c>
      <c r="B144" s="231" t="s">
        <v>320</v>
      </c>
      <c r="C144" s="232">
        <v>0</v>
      </c>
      <c r="D144" s="232">
        <v>0</v>
      </c>
      <c r="E144" s="232">
        <v>0</v>
      </c>
      <c r="F144" s="232">
        <v>17</v>
      </c>
      <c r="G144" s="232">
        <v>17</v>
      </c>
      <c r="H144" s="244">
        <v>0</v>
      </c>
      <c r="I144" s="244">
        <v>34</v>
      </c>
      <c r="J144" s="232">
        <v>0</v>
      </c>
      <c r="K144" s="232">
        <v>0</v>
      </c>
      <c r="L144" s="244">
        <v>0</v>
      </c>
      <c r="M144" s="232">
        <v>0</v>
      </c>
      <c r="N144" s="232">
        <v>0</v>
      </c>
      <c r="O144" s="232">
        <v>255</v>
      </c>
      <c r="P144" s="232">
        <v>255</v>
      </c>
      <c r="Q144" s="244">
        <v>510</v>
      </c>
      <c r="R144" s="232">
        <v>0</v>
      </c>
      <c r="S144" s="232">
        <v>0</v>
      </c>
      <c r="T144" s="232">
        <v>0</v>
      </c>
      <c r="U144" s="232">
        <v>0</v>
      </c>
      <c r="V144" s="244">
        <v>0</v>
      </c>
      <c r="W144" s="232">
        <v>0</v>
      </c>
      <c r="X144" s="232">
        <v>0</v>
      </c>
      <c r="Y144" s="245">
        <v>0</v>
      </c>
      <c r="Z144" s="232">
        <v>19</v>
      </c>
      <c r="AA144" s="232">
        <v>285</v>
      </c>
      <c r="AB144" s="245">
        <v>0</v>
      </c>
      <c r="AC144" s="232">
        <v>13</v>
      </c>
      <c r="AD144" s="232">
        <v>195</v>
      </c>
      <c r="AE144" s="245">
        <v>0</v>
      </c>
      <c r="AF144" s="246">
        <v>0</v>
      </c>
      <c r="AG144" s="246">
        <v>0</v>
      </c>
      <c r="AH144" s="245">
        <v>0</v>
      </c>
      <c r="AI144" s="246">
        <v>9</v>
      </c>
      <c r="AJ144" s="246">
        <v>135</v>
      </c>
      <c r="AK144" s="245">
        <v>0</v>
      </c>
      <c r="AL144" s="232">
        <v>9</v>
      </c>
      <c r="AM144" s="232">
        <v>135</v>
      </c>
      <c r="AN144" s="245">
        <v>0</v>
      </c>
      <c r="AO144" s="245"/>
      <c r="AP144" s="245">
        <f t="shared" si="24"/>
        <v>9</v>
      </c>
      <c r="AQ144" s="324">
        <v>0</v>
      </c>
      <c r="AR144" s="246">
        <v>0</v>
      </c>
      <c r="AS144" s="245">
        <v>0</v>
      </c>
      <c r="AT144" s="325">
        <v>0</v>
      </c>
      <c r="AU144" s="325">
        <v>0</v>
      </c>
      <c r="AV144" s="246">
        <v>0</v>
      </c>
      <c r="AW144" s="246">
        <v>0</v>
      </c>
      <c r="AX144" s="245">
        <v>0</v>
      </c>
      <c r="AY144" s="232">
        <v>0</v>
      </c>
      <c r="AZ144" s="232">
        <v>0</v>
      </c>
      <c r="BA144" s="245">
        <v>0</v>
      </c>
      <c r="BB144" s="245"/>
      <c r="BC144" s="245">
        <f t="shared" si="25"/>
        <v>0</v>
      </c>
      <c r="BD144" s="246">
        <v>0</v>
      </c>
      <c r="BE144" s="246">
        <v>0</v>
      </c>
      <c r="BF144" s="232">
        <v>0</v>
      </c>
      <c r="BO144" s="248">
        <f t="shared" si="20"/>
        <v>0</v>
      </c>
      <c r="BP144" s="248">
        <f t="shared" si="21"/>
        <v>0</v>
      </c>
      <c r="BQ144" s="248"/>
      <c r="BR144" s="248">
        <f>_xlfn.XLOOKUP(A144,'Summer data team '!B:B,'Summer data team '!BV:BV,0)</f>
        <v>0</v>
      </c>
      <c r="BS144" s="248">
        <f>_xlfn.XLOOKUP(A144,'Summer data team '!B:B,'Summer data team '!BW:BW,0)</f>
        <v>0</v>
      </c>
      <c r="BT144" s="248">
        <f t="shared" si="22"/>
        <v>0</v>
      </c>
      <c r="BU144" s="248">
        <f t="shared" si="23"/>
        <v>0</v>
      </c>
    </row>
    <row r="145" spans="1:73" hidden="1" x14ac:dyDescent="0.2">
      <c r="A145" s="231">
        <v>3302478</v>
      </c>
      <c r="B145" s="231" t="s">
        <v>321</v>
      </c>
      <c r="C145" s="232">
        <v>0</v>
      </c>
      <c r="D145" s="232">
        <v>0</v>
      </c>
      <c r="E145" s="232">
        <v>0</v>
      </c>
      <c r="F145" s="232">
        <v>11</v>
      </c>
      <c r="G145" s="232">
        <v>15</v>
      </c>
      <c r="H145" s="244">
        <v>0</v>
      </c>
      <c r="I145" s="244">
        <v>26</v>
      </c>
      <c r="J145" s="232">
        <v>10</v>
      </c>
      <c r="K145" s="232">
        <v>8</v>
      </c>
      <c r="L145" s="244">
        <v>18</v>
      </c>
      <c r="M145" s="232">
        <v>0</v>
      </c>
      <c r="N145" s="232">
        <v>0</v>
      </c>
      <c r="O145" s="232">
        <v>165</v>
      </c>
      <c r="P145" s="232">
        <v>225</v>
      </c>
      <c r="Q145" s="244">
        <v>390</v>
      </c>
      <c r="R145" s="232">
        <v>0</v>
      </c>
      <c r="S145" s="232">
        <v>0</v>
      </c>
      <c r="T145" s="232">
        <v>150</v>
      </c>
      <c r="U145" s="232">
        <v>120</v>
      </c>
      <c r="V145" s="244">
        <v>270</v>
      </c>
      <c r="W145" s="232">
        <v>0</v>
      </c>
      <c r="X145" s="232">
        <v>0</v>
      </c>
      <c r="Y145" s="245">
        <v>0</v>
      </c>
      <c r="Z145" s="232">
        <v>0</v>
      </c>
      <c r="AA145" s="232">
        <v>0</v>
      </c>
      <c r="AB145" s="245">
        <v>0</v>
      </c>
      <c r="AC145" s="232">
        <v>2</v>
      </c>
      <c r="AD145" s="232">
        <v>30</v>
      </c>
      <c r="AE145" s="245">
        <v>30</v>
      </c>
      <c r="AF145" s="246">
        <v>0</v>
      </c>
      <c r="AG145" s="246">
        <v>0</v>
      </c>
      <c r="AH145" s="245">
        <v>0</v>
      </c>
      <c r="AI145" s="246">
        <v>2</v>
      </c>
      <c r="AJ145" s="246">
        <v>30</v>
      </c>
      <c r="AK145" s="245">
        <v>30</v>
      </c>
      <c r="AL145" s="232">
        <v>2</v>
      </c>
      <c r="AM145" s="232">
        <v>30</v>
      </c>
      <c r="AN145" s="245">
        <v>30</v>
      </c>
      <c r="AO145" s="245"/>
      <c r="AP145" s="245">
        <f t="shared" si="24"/>
        <v>2</v>
      </c>
      <c r="AQ145" s="324">
        <v>0</v>
      </c>
      <c r="AR145" s="246">
        <v>0</v>
      </c>
      <c r="AS145" s="245">
        <v>0</v>
      </c>
      <c r="AT145" s="325">
        <v>0</v>
      </c>
      <c r="AU145" s="325">
        <v>2</v>
      </c>
      <c r="AV145" s="246">
        <v>2</v>
      </c>
      <c r="AW145" s="246">
        <v>30</v>
      </c>
      <c r="AX145" s="245">
        <v>30</v>
      </c>
      <c r="AY145" s="232">
        <v>2</v>
      </c>
      <c r="AZ145" s="232">
        <v>30</v>
      </c>
      <c r="BA145" s="245">
        <v>30</v>
      </c>
      <c r="BB145" s="245"/>
      <c r="BC145" s="245">
        <f t="shared" si="25"/>
        <v>2</v>
      </c>
      <c r="BD145" s="246">
        <v>0</v>
      </c>
      <c r="BE145" s="246">
        <v>0</v>
      </c>
      <c r="BF145" s="232">
        <v>0</v>
      </c>
      <c r="BO145" s="248">
        <f t="shared" si="20"/>
        <v>0</v>
      </c>
      <c r="BP145" s="248">
        <f t="shared" si="21"/>
        <v>2</v>
      </c>
      <c r="BQ145" s="248"/>
      <c r="BR145" s="248">
        <f>_xlfn.XLOOKUP(A145,'Summer data team '!B:B,'Summer data team '!BV:BV,0)</f>
        <v>0</v>
      </c>
      <c r="BS145" s="248">
        <f>_xlfn.XLOOKUP(A145,'Summer data team '!B:B,'Summer data team '!BW:BW,0)</f>
        <v>2</v>
      </c>
      <c r="BT145" s="248">
        <f t="shared" si="22"/>
        <v>0</v>
      </c>
      <c r="BU145" s="248">
        <f t="shared" si="23"/>
        <v>0</v>
      </c>
    </row>
    <row r="146" spans="1:73" hidden="1" x14ac:dyDescent="0.2">
      <c r="A146" s="231">
        <v>3302479</v>
      </c>
      <c r="B146" s="231" t="s">
        <v>322</v>
      </c>
      <c r="C146" s="232">
        <v>0</v>
      </c>
      <c r="D146" s="232">
        <v>0</v>
      </c>
      <c r="E146" s="232">
        <v>0</v>
      </c>
      <c r="F146" s="232">
        <v>44</v>
      </c>
      <c r="G146" s="232">
        <v>33</v>
      </c>
      <c r="H146" s="244">
        <v>0</v>
      </c>
      <c r="I146" s="244">
        <v>77</v>
      </c>
      <c r="J146" s="232">
        <v>9</v>
      </c>
      <c r="K146" s="232">
        <v>2</v>
      </c>
      <c r="L146" s="244">
        <v>11</v>
      </c>
      <c r="M146" s="232">
        <v>0</v>
      </c>
      <c r="N146" s="232">
        <v>0</v>
      </c>
      <c r="O146" s="232">
        <v>660</v>
      </c>
      <c r="P146" s="232">
        <v>495</v>
      </c>
      <c r="Q146" s="244">
        <v>1155</v>
      </c>
      <c r="R146" s="232">
        <v>0</v>
      </c>
      <c r="S146" s="232">
        <v>0</v>
      </c>
      <c r="T146" s="232">
        <v>135</v>
      </c>
      <c r="U146" s="232">
        <v>30</v>
      </c>
      <c r="V146" s="244">
        <v>165</v>
      </c>
      <c r="W146" s="232">
        <v>18</v>
      </c>
      <c r="X146" s="232">
        <v>270</v>
      </c>
      <c r="Y146" s="245">
        <v>30</v>
      </c>
      <c r="Z146" s="232">
        <v>46</v>
      </c>
      <c r="AA146" s="232">
        <v>690</v>
      </c>
      <c r="AB146" s="245">
        <v>90</v>
      </c>
      <c r="AC146" s="232">
        <v>10</v>
      </c>
      <c r="AD146" s="232">
        <v>150</v>
      </c>
      <c r="AE146" s="245">
        <v>15</v>
      </c>
      <c r="AF146" s="246">
        <v>0</v>
      </c>
      <c r="AG146" s="246">
        <v>0</v>
      </c>
      <c r="AH146" s="245">
        <v>0</v>
      </c>
      <c r="AI146" s="246">
        <v>17</v>
      </c>
      <c r="AJ146" s="246">
        <v>255</v>
      </c>
      <c r="AK146" s="245">
        <v>0</v>
      </c>
      <c r="AL146" s="232">
        <v>17</v>
      </c>
      <c r="AM146" s="232">
        <v>255</v>
      </c>
      <c r="AN146" s="245">
        <v>0</v>
      </c>
      <c r="AO146" s="245"/>
      <c r="AP146" s="245">
        <f t="shared" si="24"/>
        <v>17</v>
      </c>
      <c r="AQ146" s="324">
        <v>0</v>
      </c>
      <c r="AR146" s="246">
        <v>0</v>
      </c>
      <c r="AS146" s="245">
        <v>0</v>
      </c>
      <c r="AT146" s="325">
        <v>17</v>
      </c>
      <c r="AU146" s="325">
        <v>0</v>
      </c>
      <c r="AV146" s="246">
        <v>17</v>
      </c>
      <c r="AW146" s="246">
        <v>255</v>
      </c>
      <c r="AX146" s="245">
        <v>0</v>
      </c>
      <c r="AY146" s="232">
        <v>17</v>
      </c>
      <c r="AZ146" s="232">
        <v>255</v>
      </c>
      <c r="BA146" s="245">
        <v>0</v>
      </c>
      <c r="BB146" s="245"/>
      <c r="BC146" s="245">
        <f t="shared" si="25"/>
        <v>17</v>
      </c>
      <c r="BD146" s="246">
        <v>0</v>
      </c>
      <c r="BE146" s="246">
        <v>0</v>
      </c>
      <c r="BF146" s="232">
        <v>0</v>
      </c>
      <c r="BO146" s="248">
        <f t="shared" si="20"/>
        <v>17</v>
      </c>
      <c r="BP146" s="248">
        <f t="shared" si="21"/>
        <v>0</v>
      </c>
      <c r="BQ146" s="248"/>
      <c r="BR146" s="248">
        <f>_xlfn.XLOOKUP(A146,'Summer data team '!B:B,'Summer data team '!BV:BV,0)</f>
        <v>17</v>
      </c>
      <c r="BS146" s="248">
        <f>_xlfn.XLOOKUP(A146,'Summer data team '!B:B,'Summer data team '!BW:BW,0)</f>
        <v>0</v>
      </c>
      <c r="BT146" s="248">
        <f t="shared" si="22"/>
        <v>0</v>
      </c>
      <c r="BU146" s="248">
        <f t="shared" si="23"/>
        <v>0</v>
      </c>
    </row>
    <row r="147" spans="1:73" hidden="1" x14ac:dyDescent="0.2">
      <c r="A147" s="231">
        <v>3302480</v>
      </c>
      <c r="B147" s="231" t="s">
        <v>323</v>
      </c>
      <c r="C147" s="232">
        <v>0</v>
      </c>
      <c r="D147" s="232">
        <v>0</v>
      </c>
      <c r="E147" s="232">
        <v>0</v>
      </c>
      <c r="F147" s="232">
        <v>13</v>
      </c>
      <c r="G147" s="232">
        <v>15</v>
      </c>
      <c r="H147" s="244">
        <v>0</v>
      </c>
      <c r="I147" s="244">
        <v>28</v>
      </c>
      <c r="J147" s="232">
        <v>1</v>
      </c>
      <c r="K147" s="232">
        <v>1</v>
      </c>
      <c r="L147" s="244">
        <v>2</v>
      </c>
      <c r="M147" s="232">
        <v>0</v>
      </c>
      <c r="N147" s="232">
        <v>0</v>
      </c>
      <c r="O147" s="232">
        <v>195</v>
      </c>
      <c r="P147" s="232">
        <v>225</v>
      </c>
      <c r="Q147" s="244">
        <v>420</v>
      </c>
      <c r="R147" s="232">
        <v>0</v>
      </c>
      <c r="S147" s="232">
        <v>0</v>
      </c>
      <c r="T147" s="232">
        <v>15</v>
      </c>
      <c r="U147" s="232">
        <v>15</v>
      </c>
      <c r="V147" s="244">
        <v>30</v>
      </c>
      <c r="W147" s="232">
        <v>24</v>
      </c>
      <c r="X147" s="232">
        <v>360</v>
      </c>
      <c r="Y147" s="245">
        <v>30</v>
      </c>
      <c r="Z147" s="232">
        <v>1</v>
      </c>
      <c r="AA147" s="232">
        <v>15</v>
      </c>
      <c r="AB147" s="245">
        <v>0</v>
      </c>
      <c r="AC147" s="232">
        <v>0</v>
      </c>
      <c r="AD147" s="232">
        <v>0</v>
      </c>
      <c r="AE147" s="245">
        <v>0</v>
      </c>
      <c r="AF147" s="246">
        <v>0</v>
      </c>
      <c r="AG147" s="246">
        <v>0</v>
      </c>
      <c r="AH147" s="245">
        <v>0</v>
      </c>
      <c r="AI147" s="246">
        <v>11</v>
      </c>
      <c r="AJ147" s="246">
        <v>165</v>
      </c>
      <c r="AK147" s="245">
        <v>15</v>
      </c>
      <c r="AL147" s="232">
        <v>11</v>
      </c>
      <c r="AM147" s="232">
        <v>165</v>
      </c>
      <c r="AN147" s="245">
        <v>15</v>
      </c>
      <c r="AO147" s="245"/>
      <c r="AP147" s="245">
        <f t="shared" si="24"/>
        <v>11</v>
      </c>
      <c r="AQ147" s="324">
        <v>0</v>
      </c>
      <c r="AR147" s="246">
        <v>0</v>
      </c>
      <c r="AS147" s="245">
        <v>0</v>
      </c>
      <c r="AT147" s="325">
        <v>1</v>
      </c>
      <c r="AU147" s="325">
        <v>0</v>
      </c>
      <c r="AV147" s="246">
        <v>1</v>
      </c>
      <c r="AW147" s="246">
        <v>15</v>
      </c>
      <c r="AX147" s="245">
        <v>0</v>
      </c>
      <c r="AY147" s="232">
        <v>1</v>
      </c>
      <c r="AZ147" s="232">
        <v>15</v>
      </c>
      <c r="BA147" s="245">
        <v>0</v>
      </c>
      <c r="BB147" s="245"/>
      <c r="BC147" s="245">
        <f t="shared" si="25"/>
        <v>1</v>
      </c>
      <c r="BD147" s="246">
        <v>0</v>
      </c>
      <c r="BE147" s="246">
        <v>0</v>
      </c>
      <c r="BF147" s="232">
        <v>0</v>
      </c>
      <c r="BO147" s="248">
        <f t="shared" si="20"/>
        <v>1</v>
      </c>
      <c r="BP147" s="248">
        <f t="shared" si="21"/>
        <v>0</v>
      </c>
      <c r="BQ147" s="248"/>
      <c r="BR147" s="248">
        <f>_xlfn.XLOOKUP(A147,'Summer data team '!B:B,'Summer data team '!BV:BV,0)</f>
        <v>1</v>
      </c>
      <c r="BS147" s="248">
        <f>_xlfn.XLOOKUP(A147,'Summer data team '!B:B,'Summer data team '!BW:BW,0)</f>
        <v>0</v>
      </c>
      <c r="BT147" s="248">
        <f t="shared" si="22"/>
        <v>0</v>
      </c>
      <c r="BU147" s="248">
        <f t="shared" si="23"/>
        <v>0</v>
      </c>
    </row>
    <row r="148" spans="1:73" hidden="1" x14ac:dyDescent="0.2">
      <c r="A148" s="231">
        <v>3302481</v>
      </c>
      <c r="B148" s="231" t="s">
        <v>324</v>
      </c>
      <c r="C148" s="232">
        <v>0</v>
      </c>
      <c r="D148" s="232">
        <v>0</v>
      </c>
      <c r="E148" s="232">
        <v>0</v>
      </c>
      <c r="F148" s="232">
        <v>21</v>
      </c>
      <c r="G148" s="232">
        <v>25</v>
      </c>
      <c r="H148" s="244">
        <v>0</v>
      </c>
      <c r="I148" s="244">
        <v>46</v>
      </c>
      <c r="J148" s="232">
        <v>1</v>
      </c>
      <c r="K148" s="232">
        <v>2</v>
      </c>
      <c r="L148" s="244">
        <v>3</v>
      </c>
      <c r="M148" s="232">
        <v>0</v>
      </c>
      <c r="N148" s="232">
        <v>0</v>
      </c>
      <c r="O148" s="232">
        <v>315</v>
      </c>
      <c r="P148" s="232">
        <v>375</v>
      </c>
      <c r="Q148" s="244">
        <v>690</v>
      </c>
      <c r="R148" s="232">
        <v>0</v>
      </c>
      <c r="S148" s="232">
        <v>0</v>
      </c>
      <c r="T148" s="232">
        <v>15</v>
      </c>
      <c r="U148" s="232">
        <v>30</v>
      </c>
      <c r="V148" s="244">
        <v>45</v>
      </c>
      <c r="W148" s="232">
        <v>0</v>
      </c>
      <c r="X148" s="232">
        <v>0</v>
      </c>
      <c r="Y148" s="245">
        <v>0</v>
      </c>
      <c r="Z148" s="232">
        <v>2</v>
      </c>
      <c r="AA148" s="232">
        <v>30</v>
      </c>
      <c r="AB148" s="245">
        <v>0</v>
      </c>
      <c r="AC148" s="232">
        <v>37</v>
      </c>
      <c r="AD148" s="232">
        <v>555</v>
      </c>
      <c r="AE148" s="245">
        <v>15</v>
      </c>
      <c r="AF148" s="246">
        <v>0</v>
      </c>
      <c r="AG148" s="246">
        <v>0</v>
      </c>
      <c r="AH148" s="245">
        <v>0</v>
      </c>
      <c r="AI148" s="246">
        <v>18</v>
      </c>
      <c r="AJ148" s="246">
        <v>270</v>
      </c>
      <c r="AK148" s="245">
        <v>30</v>
      </c>
      <c r="AL148" s="232">
        <v>18</v>
      </c>
      <c r="AM148" s="232">
        <v>270</v>
      </c>
      <c r="AN148" s="245">
        <v>30</v>
      </c>
      <c r="AO148" s="245"/>
      <c r="AP148" s="245">
        <f t="shared" si="24"/>
        <v>18</v>
      </c>
      <c r="AQ148" s="324">
        <v>0</v>
      </c>
      <c r="AR148" s="246">
        <v>0</v>
      </c>
      <c r="AS148" s="245">
        <v>0</v>
      </c>
      <c r="AT148" s="325">
        <v>16</v>
      </c>
      <c r="AU148" s="325">
        <v>2</v>
      </c>
      <c r="AV148" s="246">
        <v>18</v>
      </c>
      <c r="AW148" s="246">
        <v>270</v>
      </c>
      <c r="AX148" s="245">
        <v>30</v>
      </c>
      <c r="AY148" s="232">
        <v>18</v>
      </c>
      <c r="AZ148" s="232">
        <v>270</v>
      </c>
      <c r="BA148" s="245">
        <v>30</v>
      </c>
      <c r="BB148" s="245"/>
      <c r="BC148" s="245">
        <f t="shared" si="25"/>
        <v>18</v>
      </c>
      <c r="BD148" s="246">
        <v>0</v>
      </c>
      <c r="BE148" s="246">
        <v>0</v>
      </c>
      <c r="BF148" s="232">
        <v>0</v>
      </c>
      <c r="BO148" s="248">
        <f t="shared" si="20"/>
        <v>16</v>
      </c>
      <c r="BP148" s="248">
        <f t="shared" si="21"/>
        <v>2</v>
      </c>
      <c r="BQ148" s="248"/>
      <c r="BR148" s="248">
        <f>_xlfn.XLOOKUP(A148,'Summer data team '!B:B,'Summer data team '!BV:BV,0)</f>
        <v>16</v>
      </c>
      <c r="BS148" s="248">
        <f>_xlfn.XLOOKUP(A148,'Summer data team '!B:B,'Summer data team '!BW:BW,0)</f>
        <v>2</v>
      </c>
      <c r="BT148" s="248">
        <f t="shared" si="22"/>
        <v>0</v>
      </c>
      <c r="BU148" s="248">
        <f t="shared" si="23"/>
        <v>0</v>
      </c>
    </row>
    <row r="149" spans="1:73" hidden="1" x14ac:dyDescent="0.2">
      <c r="A149" s="231">
        <v>3302486</v>
      </c>
      <c r="B149" s="231" t="s">
        <v>325</v>
      </c>
      <c r="C149" s="232">
        <v>0</v>
      </c>
      <c r="D149" s="232">
        <v>0</v>
      </c>
      <c r="E149" s="232">
        <v>0</v>
      </c>
      <c r="F149" s="232">
        <v>13</v>
      </c>
      <c r="G149" s="232">
        <v>5</v>
      </c>
      <c r="H149" s="244">
        <v>0</v>
      </c>
      <c r="I149" s="244">
        <v>18</v>
      </c>
      <c r="J149" s="232">
        <v>0</v>
      </c>
      <c r="K149" s="232">
        <v>0</v>
      </c>
      <c r="L149" s="244">
        <v>0</v>
      </c>
      <c r="M149" s="232">
        <v>0</v>
      </c>
      <c r="N149" s="232">
        <v>0</v>
      </c>
      <c r="O149" s="232">
        <v>195</v>
      </c>
      <c r="P149" s="232">
        <v>75</v>
      </c>
      <c r="Q149" s="244">
        <v>270</v>
      </c>
      <c r="R149" s="232">
        <v>0</v>
      </c>
      <c r="S149" s="232">
        <v>0</v>
      </c>
      <c r="T149" s="232">
        <v>0</v>
      </c>
      <c r="U149" s="232">
        <v>0</v>
      </c>
      <c r="V149" s="244">
        <v>0</v>
      </c>
      <c r="W149" s="232">
        <v>16</v>
      </c>
      <c r="X149" s="232">
        <v>240</v>
      </c>
      <c r="Y149" s="245">
        <v>0</v>
      </c>
      <c r="Z149" s="232">
        <v>2</v>
      </c>
      <c r="AA149" s="232">
        <v>30</v>
      </c>
      <c r="AB149" s="245">
        <v>0</v>
      </c>
      <c r="AC149" s="232">
        <v>0</v>
      </c>
      <c r="AD149" s="232">
        <v>0</v>
      </c>
      <c r="AE149" s="245">
        <v>0</v>
      </c>
      <c r="AF149" s="246">
        <v>0</v>
      </c>
      <c r="AG149" s="246">
        <v>0</v>
      </c>
      <c r="AH149" s="245">
        <v>0</v>
      </c>
      <c r="AI149" s="246">
        <v>9</v>
      </c>
      <c r="AJ149" s="246">
        <v>135</v>
      </c>
      <c r="AK149" s="245">
        <v>0</v>
      </c>
      <c r="AL149" s="232">
        <v>9</v>
      </c>
      <c r="AM149" s="232">
        <v>135</v>
      </c>
      <c r="AN149" s="245">
        <v>0</v>
      </c>
      <c r="AO149" s="245"/>
      <c r="AP149" s="245">
        <f t="shared" si="24"/>
        <v>9</v>
      </c>
      <c r="AQ149" s="324">
        <v>0</v>
      </c>
      <c r="AR149" s="246">
        <v>0</v>
      </c>
      <c r="AS149" s="245">
        <v>0</v>
      </c>
      <c r="AT149" s="325">
        <v>9</v>
      </c>
      <c r="AU149" s="325">
        <v>0</v>
      </c>
      <c r="AV149" s="246">
        <v>9</v>
      </c>
      <c r="AW149" s="246">
        <v>135</v>
      </c>
      <c r="AX149" s="245">
        <v>0</v>
      </c>
      <c r="AY149" s="232">
        <v>9</v>
      </c>
      <c r="AZ149" s="232">
        <v>135</v>
      </c>
      <c r="BA149" s="245">
        <v>0</v>
      </c>
      <c r="BB149" s="245"/>
      <c r="BC149" s="245">
        <f t="shared" si="25"/>
        <v>9</v>
      </c>
      <c r="BD149" s="246">
        <v>0</v>
      </c>
      <c r="BE149" s="246">
        <v>0</v>
      </c>
      <c r="BF149" s="232">
        <v>0</v>
      </c>
      <c r="BO149" s="248">
        <f t="shared" si="20"/>
        <v>9</v>
      </c>
      <c r="BP149" s="248">
        <f t="shared" si="21"/>
        <v>0</v>
      </c>
      <c r="BQ149" s="248"/>
      <c r="BR149" s="248">
        <f>_xlfn.XLOOKUP(A149,'Summer data team '!B:B,'Summer data team '!BV:BV,0)</f>
        <v>9</v>
      </c>
      <c r="BS149" s="248">
        <f>_xlfn.XLOOKUP(A149,'Summer data team '!B:B,'Summer data team '!BW:BW,0)</f>
        <v>0</v>
      </c>
      <c r="BT149" s="248">
        <f t="shared" si="22"/>
        <v>0</v>
      </c>
      <c r="BU149" s="248">
        <f t="shared" si="23"/>
        <v>0</v>
      </c>
    </row>
    <row r="150" spans="1:73" hidden="1" x14ac:dyDescent="0.2">
      <c r="A150" s="231">
        <v>3303002</v>
      </c>
      <c r="B150" s="231" t="s">
        <v>326</v>
      </c>
      <c r="C150" s="232">
        <v>0</v>
      </c>
      <c r="D150" s="232">
        <v>0</v>
      </c>
      <c r="E150" s="232">
        <v>0</v>
      </c>
      <c r="F150" s="232">
        <v>9</v>
      </c>
      <c r="G150" s="232">
        <v>7</v>
      </c>
      <c r="H150" s="244">
        <v>0</v>
      </c>
      <c r="I150" s="244">
        <v>16</v>
      </c>
      <c r="J150" s="232">
        <v>0</v>
      </c>
      <c r="K150" s="232">
        <v>0</v>
      </c>
      <c r="L150" s="244">
        <v>0</v>
      </c>
      <c r="M150" s="232">
        <v>0</v>
      </c>
      <c r="N150" s="232">
        <v>0</v>
      </c>
      <c r="O150" s="232">
        <v>135</v>
      </c>
      <c r="P150" s="232">
        <v>105</v>
      </c>
      <c r="Q150" s="244">
        <v>240</v>
      </c>
      <c r="R150" s="232">
        <v>0</v>
      </c>
      <c r="S150" s="232">
        <v>0</v>
      </c>
      <c r="T150" s="232">
        <v>0</v>
      </c>
      <c r="U150" s="232">
        <v>0</v>
      </c>
      <c r="V150" s="244">
        <v>0</v>
      </c>
      <c r="W150" s="232">
        <v>12</v>
      </c>
      <c r="X150" s="232">
        <v>180</v>
      </c>
      <c r="Y150" s="245">
        <v>0</v>
      </c>
      <c r="Z150" s="232">
        <v>1</v>
      </c>
      <c r="AA150" s="232">
        <v>15</v>
      </c>
      <c r="AB150" s="245">
        <v>0</v>
      </c>
      <c r="AC150" s="232">
        <v>2</v>
      </c>
      <c r="AD150" s="232">
        <v>30</v>
      </c>
      <c r="AE150" s="245">
        <v>0</v>
      </c>
      <c r="AF150" s="246">
        <v>0</v>
      </c>
      <c r="AG150" s="246">
        <v>0</v>
      </c>
      <c r="AH150" s="245">
        <v>0</v>
      </c>
      <c r="AI150" s="246">
        <v>9</v>
      </c>
      <c r="AJ150" s="246">
        <v>135</v>
      </c>
      <c r="AK150" s="245">
        <v>0</v>
      </c>
      <c r="AL150" s="232">
        <v>9</v>
      </c>
      <c r="AM150" s="232">
        <v>135</v>
      </c>
      <c r="AN150" s="245">
        <v>0</v>
      </c>
      <c r="AO150" s="245"/>
      <c r="AP150" s="245">
        <f t="shared" si="24"/>
        <v>9</v>
      </c>
      <c r="AQ150" s="324">
        <v>0</v>
      </c>
      <c r="AR150" s="246">
        <v>0</v>
      </c>
      <c r="AS150" s="245">
        <v>0</v>
      </c>
      <c r="AT150" s="325">
        <v>9</v>
      </c>
      <c r="AU150" s="325">
        <v>0</v>
      </c>
      <c r="AV150" s="246">
        <v>9</v>
      </c>
      <c r="AW150" s="246">
        <v>135</v>
      </c>
      <c r="AX150" s="245">
        <v>0</v>
      </c>
      <c r="AY150" s="232">
        <v>9</v>
      </c>
      <c r="AZ150" s="232">
        <v>135</v>
      </c>
      <c r="BA150" s="245">
        <v>0</v>
      </c>
      <c r="BB150" s="245"/>
      <c r="BC150" s="245">
        <f t="shared" si="25"/>
        <v>9</v>
      </c>
      <c r="BD150" s="246">
        <v>0</v>
      </c>
      <c r="BE150" s="246">
        <v>0</v>
      </c>
      <c r="BF150" s="232">
        <v>0</v>
      </c>
      <c r="BO150" s="248">
        <f t="shared" si="20"/>
        <v>9</v>
      </c>
      <c r="BP150" s="248">
        <f t="shared" si="21"/>
        <v>0</v>
      </c>
      <c r="BQ150" s="248"/>
      <c r="BR150" s="248">
        <f>_xlfn.XLOOKUP(A150,'Summer data team '!B:B,'Summer data team '!BV:BV,0)</f>
        <v>9</v>
      </c>
      <c r="BS150" s="248">
        <f>_xlfn.XLOOKUP(A150,'Summer data team '!B:B,'Summer data team '!BW:BW,0)</f>
        <v>0</v>
      </c>
      <c r="BT150" s="248">
        <f t="shared" si="22"/>
        <v>0</v>
      </c>
      <c r="BU150" s="248">
        <f t="shared" si="23"/>
        <v>0</v>
      </c>
    </row>
    <row r="151" spans="1:73" hidden="1" x14ac:dyDescent="0.2">
      <c r="A151" s="231">
        <v>3303015</v>
      </c>
      <c r="B151" s="231" t="s">
        <v>327</v>
      </c>
      <c r="C151" s="232">
        <v>0</v>
      </c>
      <c r="D151" s="232">
        <v>0</v>
      </c>
      <c r="E151" s="232">
        <v>0</v>
      </c>
      <c r="F151" s="232">
        <v>9</v>
      </c>
      <c r="G151" s="232">
        <v>16</v>
      </c>
      <c r="H151" s="244">
        <v>0</v>
      </c>
      <c r="I151" s="244">
        <v>25</v>
      </c>
      <c r="J151" s="232">
        <v>0</v>
      </c>
      <c r="K151" s="232">
        <v>0</v>
      </c>
      <c r="L151" s="244">
        <v>0</v>
      </c>
      <c r="M151" s="232">
        <v>0</v>
      </c>
      <c r="N151" s="232">
        <v>0</v>
      </c>
      <c r="O151" s="232">
        <v>135</v>
      </c>
      <c r="P151" s="232">
        <v>240</v>
      </c>
      <c r="Q151" s="244">
        <v>375</v>
      </c>
      <c r="R151" s="232">
        <v>0</v>
      </c>
      <c r="S151" s="232">
        <v>0</v>
      </c>
      <c r="T151" s="232">
        <v>0</v>
      </c>
      <c r="U151" s="232">
        <v>0</v>
      </c>
      <c r="V151" s="244">
        <v>0</v>
      </c>
      <c r="W151" s="232">
        <v>1</v>
      </c>
      <c r="X151" s="232">
        <v>15</v>
      </c>
      <c r="Y151" s="245">
        <v>0</v>
      </c>
      <c r="Z151" s="232">
        <v>9</v>
      </c>
      <c r="AA151" s="232">
        <v>135</v>
      </c>
      <c r="AB151" s="245">
        <v>0</v>
      </c>
      <c r="AC151" s="232">
        <v>3</v>
      </c>
      <c r="AD151" s="232">
        <v>45</v>
      </c>
      <c r="AE151" s="245">
        <v>0</v>
      </c>
      <c r="AF151" s="246">
        <v>0</v>
      </c>
      <c r="AG151" s="246">
        <v>0</v>
      </c>
      <c r="AH151" s="245">
        <v>0</v>
      </c>
      <c r="AI151" s="246">
        <v>0</v>
      </c>
      <c r="AJ151" s="246">
        <v>0</v>
      </c>
      <c r="AK151" s="245">
        <v>0</v>
      </c>
      <c r="AL151" s="232">
        <v>0</v>
      </c>
      <c r="AM151" s="232">
        <v>0</v>
      </c>
      <c r="AN151" s="245">
        <v>0</v>
      </c>
      <c r="AO151" s="245"/>
      <c r="AP151" s="245">
        <f t="shared" si="24"/>
        <v>0</v>
      </c>
      <c r="AQ151" s="324">
        <v>0</v>
      </c>
      <c r="AR151" s="246">
        <v>0</v>
      </c>
      <c r="AS151" s="245">
        <v>0</v>
      </c>
      <c r="AT151" s="325">
        <v>0</v>
      </c>
      <c r="AU151" s="325">
        <v>0</v>
      </c>
      <c r="AV151" s="246">
        <v>0</v>
      </c>
      <c r="AW151" s="246">
        <v>0</v>
      </c>
      <c r="AX151" s="245">
        <v>0</v>
      </c>
      <c r="AY151" s="232">
        <v>0</v>
      </c>
      <c r="AZ151" s="232">
        <v>0</v>
      </c>
      <c r="BA151" s="245">
        <v>0</v>
      </c>
      <c r="BB151" s="245"/>
      <c r="BC151" s="245">
        <f t="shared" si="25"/>
        <v>0</v>
      </c>
      <c r="BD151" s="246">
        <v>0</v>
      </c>
      <c r="BE151" s="246">
        <v>0</v>
      </c>
      <c r="BF151" s="232">
        <v>0</v>
      </c>
      <c r="BO151" s="248">
        <f t="shared" si="20"/>
        <v>0</v>
      </c>
      <c r="BP151" s="248">
        <f t="shared" si="21"/>
        <v>0</v>
      </c>
      <c r="BQ151" s="248"/>
      <c r="BR151" s="248">
        <f>_xlfn.XLOOKUP(A151,'Summer data team '!B:B,'Summer data team '!BV:BV,0)</f>
        <v>0</v>
      </c>
      <c r="BS151" s="248">
        <f>_xlfn.XLOOKUP(A151,'Summer data team '!B:B,'Summer data team '!BW:BW,0)</f>
        <v>0</v>
      </c>
      <c r="BT151" s="248">
        <f t="shared" si="22"/>
        <v>0</v>
      </c>
      <c r="BU151" s="248">
        <f t="shared" si="23"/>
        <v>0</v>
      </c>
    </row>
    <row r="152" spans="1:73" hidden="1" x14ac:dyDescent="0.2">
      <c r="A152" s="231">
        <v>3303302</v>
      </c>
      <c r="B152" s="231" t="s">
        <v>328</v>
      </c>
      <c r="C152" s="232">
        <v>0</v>
      </c>
      <c r="D152" s="232">
        <v>0</v>
      </c>
      <c r="E152" s="232">
        <v>0</v>
      </c>
      <c r="F152" s="232">
        <v>18</v>
      </c>
      <c r="G152" s="232">
        <v>18</v>
      </c>
      <c r="H152" s="244">
        <v>0</v>
      </c>
      <c r="I152" s="244">
        <v>36</v>
      </c>
      <c r="J152" s="232">
        <v>7</v>
      </c>
      <c r="K152" s="232">
        <v>7</v>
      </c>
      <c r="L152" s="244">
        <v>14</v>
      </c>
      <c r="M152" s="232">
        <v>0</v>
      </c>
      <c r="N152" s="232">
        <v>0</v>
      </c>
      <c r="O152" s="232">
        <v>270</v>
      </c>
      <c r="P152" s="232">
        <v>270</v>
      </c>
      <c r="Q152" s="244">
        <v>540</v>
      </c>
      <c r="R152" s="232">
        <v>0</v>
      </c>
      <c r="S152" s="232">
        <v>0</v>
      </c>
      <c r="T152" s="232">
        <v>105</v>
      </c>
      <c r="U152" s="232">
        <v>105</v>
      </c>
      <c r="V152" s="244">
        <v>210</v>
      </c>
      <c r="W152" s="232">
        <v>4</v>
      </c>
      <c r="X152" s="232">
        <v>60</v>
      </c>
      <c r="Y152" s="245">
        <v>15</v>
      </c>
      <c r="Z152" s="232">
        <v>5</v>
      </c>
      <c r="AA152" s="232">
        <v>75</v>
      </c>
      <c r="AB152" s="245">
        <v>15</v>
      </c>
      <c r="AC152" s="232">
        <v>4</v>
      </c>
      <c r="AD152" s="232">
        <v>60</v>
      </c>
      <c r="AE152" s="245">
        <v>30</v>
      </c>
      <c r="AF152" s="246">
        <v>0</v>
      </c>
      <c r="AG152" s="246">
        <v>0</v>
      </c>
      <c r="AH152" s="245">
        <v>0</v>
      </c>
      <c r="AI152" s="246">
        <v>8</v>
      </c>
      <c r="AJ152" s="246">
        <v>120</v>
      </c>
      <c r="AK152" s="245">
        <v>15</v>
      </c>
      <c r="AL152" s="232">
        <v>8</v>
      </c>
      <c r="AM152" s="232">
        <v>120</v>
      </c>
      <c r="AN152" s="245">
        <v>15</v>
      </c>
      <c r="AO152" s="245"/>
      <c r="AP152" s="245">
        <f t="shared" si="24"/>
        <v>8</v>
      </c>
      <c r="AQ152" s="324">
        <v>0</v>
      </c>
      <c r="AR152" s="246">
        <v>0</v>
      </c>
      <c r="AS152" s="245">
        <v>0</v>
      </c>
      <c r="AT152" s="325">
        <v>7</v>
      </c>
      <c r="AU152" s="325">
        <v>1</v>
      </c>
      <c r="AV152" s="246">
        <v>8</v>
      </c>
      <c r="AW152" s="246">
        <v>120</v>
      </c>
      <c r="AX152" s="245">
        <v>15</v>
      </c>
      <c r="AY152" s="232">
        <v>8</v>
      </c>
      <c r="AZ152" s="232">
        <v>120</v>
      </c>
      <c r="BA152" s="245">
        <v>15</v>
      </c>
      <c r="BB152" s="245"/>
      <c r="BC152" s="245">
        <f t="shared" si="25"/>
        <v>8</v>
      </c>
      <c r="BD152" s="246">
        <v>0</v>
      </c>
      <c r="BE152" s="246">
        <v>0</v>
      </c>
      <c r="BF152" s="232">
        <v>0</v>
      </c>
      <c r="BO152" s="248">
        <f t="shared" si="20"/>
        <v>7</v>
      </c>
      <c r="BP152" s="248">
        <f t="shared" si="21"/>
        <v>1</v>
      </c>
      <c r="BQ152" s="248"/>
      <c r="BR152" s="248">
        <f>_xlfn.XLOOKUP(A152,'Summer data team '!B:B,'Summer data team '!BV:BV,0)</f>
        <v>7</v>
      </c>
      <c r="BS152" s="248">
        <f>_xlfn.XLOOKUP(A152,'Summer data team '!B:B,'Summer data team '!BW:BW,0)</f>
        <v>1</v>
      </c>
      <c r="BT152" s="248">
        <f t="shared" si="22"/>
        <v>0</v>
      </c>
      <c r="BU152" s="248">
        <f t="shared" si="23"/>
        <v>0</v>
      </c>
    </row>
    <row r="153" spans="1:73" hidden="1" x14ac:dyDescent="0.2">
      <c r="A153" s="231">
        <v>3303306</v>
      </c>
      <c r="B153" s="231" t="s">
        <v>329</v>
      </c>
      <c r="C153" s="232">
        <v>0</v>
      </c>
      <c r="D153" s="232">
        <v>0</v>
      </c>
      <c r="E153" s="232">
        <v>0</v>
      </c>
      <c r="F153" s="232">
        <v>14</v>
      </c>
      <c r="G153" s="232">
        <v>24</v>
      </c>
      <c r="H153" s="244">
        <v>0</v>
      </c>
      <c r="I153" s="244">
        <v>38</v>
      </c>
      <c r="J153" s="232">
        <v>0</v>
      </c>
      <c r="K153" s="232">
        <v>0</v>
      </c>
      <c r="L153" s="244">
        <v>0</v>
      </c>
      <c r="M153" s="232">
        <v>0</v>
      </c>
      <c r="N153" s="232">
        <v>0</v>
      </c>
      <c r="O153" s="232">
        <v>210</v>
      </c>
      <c r="P153" s="232">
        <v>360</v>
      </c>
      <c r="Q153" s="244">
        <v>570</v>
      </c>
      <c r="R153" s="232">
        <v>0</v>
      </c>
      <c r="S153" s="232">
        <v>0</v>
      </c>
      <c r="T153" s="232">
        <v>0</v>
      </c>
      <c r="U153" s="232">
        <v>0</v>
      </c>
      <c r="V153" s="244">
        <v>0</v>
      </c>
      <c r="W153" s="232">
        <v>0</v>
      </c>
      <c r="X153" s="232">
        <v>0</v>
      </c>
      <c r="Y153" s="245">
        <v>0</v>
      </c>
      <c r="Z153" s="232">
        <v>2</v>
      </c>
      <c r="AA153" s="232">
        <v>30</v>
      </c>
      <c r="AB153" s="245">
        <v>0</v>
      </c>
      <c r="AC153" s="232">
        <v>28</v>
      </c>
      <c r="AD153" s="232">
        <v>420</v>
      </c>
      <c r="AE153" s="245">
        <v>0</v>
      </c>
      <c r="AF153" s="246">
        <v>0</v>
      </c>
      <c r="AG153" s="246">
        <v>0</v>
      </c>
      <c r="AH153" s="245">
        <v>0</v>
      </c>
      <c r="AI153" s="246">
        <v>7</v>
      </c>
      <c r="AJ153" s="246">
        <v>105</v>
      </c>
      <c r="AK153" s="245">
        <v>0</v>
      </c>
      <c r="AL153" s="232">
        <v>7</v>
      </c>
      <c r="AM153" s="232">
        <v>105</v>
      </c>
      <c r="AN153" s="245">
        <v>0</v>
      </c>
      <c r="AO153" s="245"/>
      <c r="AP153" s="245">
        <f t="shared" si="24"/>
        <v>7</v>
      </c>
      <c r="AQ153" s="324">
        <v>0</v>
      </c>
      <c r="AR153" s="246">
        <v>0</v>
      </c>
      <c r="AS153" s="245">
        <v>0</v>
      </c>
      <c r="AT153" s="325">
        <v>0</v>
      </c>
      <c r="AU153" s="325">
        <v>0</v>
      </c>
      <c r="AV153" s="246">
        <v>0</v>
      </c>
      <c r="AW153" s="246">
        <v>0</v>
      </c>
      <c r="AX153" s="245">
        <v>0</v>
      </c>
      <c r="AY153" s="232">
        <v>0</v>
      </c>
      <c r="AZ153" s="232">
        <v>0</v>
      </c>
      <c r="BA153" s="245">
        <v>0</v>
      </c>
      <c r="BB153" s="245"/>
      <c r="BC153" s="245">
        <f t="shared" si="25"/>
        <v>0</v>
      </c>
      <c r="BD153" s="246">
        <v>0</v>
      </c>
      <c r="BE153" s="246">
        <v>0</v>
      </c>
      <c r="BF153" s="232">
        <v>0</v>
      </c>
      <c r="BO153" s="248">
        <f t="shared" si="20"/>
        <v>0</v>
      </c>
      <c r="BP153" s="248">
        <f t="shared" si="21"/>
        <v>0</v>
      </c>
      <c r="BQ153" s="248"/>
      <c r="BR153" s="248">
        <f>_xlfn.XLOOKUP(A153,'Summer data team '!B:B,'Summer data team '!BV:BV,0)</f>
        <v>0</v>
      </c>
      <c r="BS153" s="248">
        <f>_xlfn.XLOOKUP(A153,'Summer data team '!B:B,'Summer data team '!BW:BW,0)</f>
        <v>0</v>
      </c>
      <c r="BT153" s="248">
        <f t="shared" si="22"/>
        <v>0</v>
      </c>
      <c r="BU153" s="248">
        <f t="shared" si="23"/>
        <v>0</v>
      </c>
    </row>
    <row r="154" spans="1:73" hidden="1" x14ac:dyDescent="0.2">
      <c r="A154" s="231">
        <v>3303310</v>
      </c>
      <c r="B154" s="231" t="s">
        <v>330</v>
      </c>
      <c r="C154" s="232">
        <v>0</v>
      </c>
      <c r="D154" s="232">
        <v>0</v>
      </c>
      <c r="E154" s="232">
        <v>0</v>
      </c>
      <c r="F154" s="232">
        <v>14</v>
      </c>
      <c r="G154" s="232">
        <v>11</v>
      </c>
      <c r="H154" s="244">
        <v>0</v>
      </c>
      <c r="I154" s="244">
        <v>25</v>
      </c>
      <c r="J154" s="232">
        <v>1</v>
      </c>
      <c r="K154" s="232">
        <v>0</v>
      </c>
      <c r="L154" s="244">
        <v>1</v>
      </c>
      <c r="M154" s="232">
        <v>0</v>
      </c>
      <c r="N154" s="232">
        <v>0</v>
      </c>
      <c r="O154" s="232">
        <v>210</v>
      </c>
      <c r="P154" s="232">
        <v>165</v>
      </c>
      <c r="Q154" s="244">
        <v>375</v>
      </c>
      <c r="R154" s="232">
        <v>0</v>
      </c>
      <c r="S154" s="232">
        <v>0</v>
      </c>
      <c r="T154" s="232">
        <v>15</v>
      </c>
      <c r="U154" s="232">
        <v>0</v>
      </c>
      <c r="V154" s="244">
        <v>15</v>
      </c>
      <c r="W154" s="232">
        <v>18</v>
      </c>
      <c r="X154" s="232">
        <v>270</v>
      </c>
      <c r="Y154" s="245">
        <v>15</v>
      </c>
      <c r="Z154" s="232">
        <v>2</v>
      </c>
      <c r="AA154" s="232">
        <v>30</v>
      </c>
      <c r="AB154" s="245">
        <v>0</v>
      </c>
      <c r="AC154" s="232">
        <v>1</v>
      </c>
      <c r="AD154" s="232">
        <v>15</v>
      </c>
      <c r="AE154" s="245">
        <v>0</v>
      </c>
      <c r="AF154" s="246">
        <v>0</v>
      </c>
      <c r="AG154" s="246">
        <v>0</v>
      </c>
      <c r="AH154" s="245">
        <v>0</v>
      </c>
      <c r="AI154" s="246">
        <v>13</v>
      </c>
      <c r="AJ154" s="246">
        <v>195</v>
      </c>
      <c r="AK154" s="245">
        <v>15</v>
      </c>
      <c r="AL154" s="232">
        <v>13</v>
      </c>
      <c r="AM154" s="232">
        <v>195</v>
      </c>
      <c r="AN154" s="245">
        <v>15</v>
      </c>
      <c r="AO154" s="245"/>
      <c r="AP154" s="245">
        <f t="shared" si="24"/>
        <v>13</v>
      </c>
      <c r="AQ154" s="324">
        <v>0</v>
      </c>
      <c r="AR154" s="246">
        <v>0</v>
      </c>
      <c r="AS154" s="245">
        <v>0</v>
      </c>
      <c r="AT154" s="325">
        <v>12</v>
      </c>
      <c r="AU154" s="325">
        <v>1</v>
      </c>
      <c r="AV154" s="246">
        <v>13</v>
      </c>
      <c r="AW154" s="246">
        <v>195</v>
      </c>
      <c r="AX154" s="245">
        <v>15</v>
      </c>
      <c r="AY154" s="232">
        <v>13</v>
      </c>
      <c r="AZ154" s="232">
        <v>195</v>
      </c>
      <c r="BA154" s="245">
        <v>15</v>
      </c>
      <c r="BB154" s="245"/>
      <c r="BC154" s="245">
        <f t="shared" si="25"/>
        <v>13</v>
      </c>
      <c r="BD154" s="246">
        <v>0</v>
      </c>
      <c r="BE154" s="246">
        <v>0</v>
      </c>
      <c r="BF154" s="232">
        <v>0</v>
      </c>
      <c r="BO154" s="248">
        <f t="shared" si="20"/>
        <v>12</v>
      </c>
      <c r="BP154" s="248">
        <f t="shared" si="21"/>
        <v>1</v>
      </c>
      <c r="BQ154" s="248"/>
      <c r="BR154" s="248">
        <f>_xlfn.XLOOKUP(A154,'Summer data team '!B:B,'Summer data team '!BV:BV,0)</f>
        <v>12</v>
      </c>
      <c r="BS154" s="248">
        <f>_xlfn.XLOOKUP(A154,'Summer data team '!B:B,'Summer data team '!BW:BW,0)</f>
        <v>1</v>
      </c>
      <c r="BT154" s="248">
        <f t="shared" si="22"/>
        <v>0</v>
      </c>
      <c r="BU154" s="248">
        <f t="shared" si="23"/>
        <v>0</v>
      </c>
    </row>
    <row r="155" spans="1:73" hidden="1" x14ac:dyDescent="0.2">
      <c r="A155" s="231">
        <v>3303311</v>
      </c>
      <c r="B155" s="231" t="s">
        <v>331</v>
      </c>
      <c r="C155" s="232">
        <v>0</v>
      </c>
      <c r="D155" s="232">
        <v>0</v>
      </c>
      <c r="E155" s="232">
        <v>0</v>
      </c>
      <c r="F155" s="232">
        <v>25</v>
      </c>
      <c r="G155" s="232">
        <v>22</v>
      </c>
      <c r="H155" s="244">
        <v>0</v>
      </c>
      <c r="I155" s="244">
        <v>47</v>
      </c>
      <c r="J155" s="232">
        <v>0</v>
      </c>
      <c r="K155" s="232">
        <v>3</v>
      </c>
      <c r="L155" s="244">
        <v>3</v>
      </c>
      <c r="M155" s="232">
        <v>0</v>
      </c>
      <c r="N155" s="232">
        <v>0</v>
      </c>
      <c r="O155" s="232">
        <v>375</v>
      </c>
      <c r="P155" s="232">
        <v>324</v>
      </c>
      <c r="Q155" s="244">
        <v>699</v>
      </c>
      <c r="R155" s="232">
        <v>0</v>
      </c>
      <c r="S155" s="232">
        <v>0</v>
      </c>
      <c r="T155" s="232">
        <v>0</v>
      </c>
      <c r="U155" s="232">
        <v>45</v>
      </c>
      <c r="V155" s="244">
        <v>45</v>
      </c>
      <c r="W155" s="232">
        <v>32</v>
      </c>
      <c r="X155" s="232">
        <v>477</v>
      </c>
      <c r="Y155" s="245">
        <v>30</v>
      </c>
      <c r="Z155" s="232">
        <v>9</v>
      </c>
      <c r="AA155" s="232">
        <v>132</v>
      </c>
      <c r="AB155" s="245">
        <v>0</v>
      </c>
      <c r="AC155" s="232">
        <v>1</v>
      </c>
      <c r="AD155" s="232">
        <v>15</v>
      </c>
      <c r="AE155" s="245">
        <v>0</v>
      </c>
      <c r="AF155" s="246">
        <v>0</v>
      </c>
      <c r="AG155" s="246">
        <v>0</v>
      </c>
      <c r="AH155" s="245">
        <v>0</v>
      </c>
      <c r="AI155" s="246">
        <v>18</v>
      </c>
      <c r="AJ155" s="246">
        <v>267</v>
      </c>
      <c r="AK155" s="245">
        <v>0</v>
      </c>
      <c r="AL155" s="232">
        <v>18</v>
      </c>
      <c r="AM155" s="232">
        <v>267</v>
      </c>
      <c r="AN155" s="245">
        <v>0</v>
      </c>
      <c r="AO155" s="245"/>
      <c r="AP155" s="245">
        <f t="shared" si="24"/>
        <v>18</v>
      </c>
      <c r="AQ155" s="324">
        <v>0</v>
      </c>
      <c r="AR155" s="246">
        <v>0</v>
      </c>
      <c r="AS155" s="245">
        <v>0</v>
      </c>
      <c r="AT155" s="325">
        <v>18</v>
      </c>
      <c r="AU155" s="325">
        <v>0</v>
      </c>
      <c r="AV155" s="246">
        <v>18</v>
      </c>
      <c r="AW155" s="246">
        <v>267</v>
      </c>
      <c r="AX155" s="245">
        <v>0</v>
      </c>
      <c r="AY155" s="232">
        <v>18</v>
      </c>
      <c r="AZ155" s="232">
        <v>267</v>
      </c>
      <c r="BA155" s="245">
        <v>0</v>
      </c>
      <c r="BB155" s="245"/>
      <c r="BC155" s="245">
        <f t="shared" si="25"/>
        <v>18</v>
      </c>
      <c r="BD155" s="246">
        <v>0</v>
      </c>
      <c r="BE155" s="246">
        <v>0</v>
      </c>
      <c r="BF155" s="232">
        <v>0</v>
      </c>
      <c r="BO155" s="248">
        <f t="shared" si="20"/>
        <v>18</v>
      </c>
      <c r="BP155" s="248">
        <f t="shared" si="21"/>
        <v>0</v>
      </c>
      <c r="BQ155" s="248"/>
      <c r="BR155" s="248">
        <f>_xlfn.XLOOKUP(A155,'Summer data team '!B:B,'Summer data team '!BV:BV,0)</f>
        <v>18</v>
      </c>
      <c r="BS155" s="248">
        <f>_xlfn.XLOOKUP(A155,'Summer data team '!B:B,'Summer data team '!BW:BW,0)</f>
        <v>0</v>
      </c>
      <c r="BT155" s="248">
        <f t="shared" si="22"/>
        <v>0</v>
      </c>
      <c r="BU155" s="248">
        <f t="shared" si="23"/>
        <v>0</v>
      </c>
    </row>
    <row r="156" spans="1:73" hidden="1" x14ac:dyDescent="0.2">
      <c r="A156" s="231">
        <v>3303314</v>
      </c>
      <c r="B156" s="231" t="s">
        <v>332</v>
      </c>
      <c r="C156" s="232">
        <v>0</v>
      </c>
      <c r="D156" s="232">
        <v>0</v>
      </c>
      <c r="E156" s="232">
        <v>0</v>
      </c>
      <c r="F156" s="232">
        <v>3</v>
      </c>
      <c r="G156" s="232">
        <v>23</v>
      </c>
      <c r="H156" s="244">
        <v>0</v>
      </c>
      <c r="I156" s="244">
        <v>26</v>
      </c>
      <c r="J156" s="232">
        <v>0</v>
      </c>
      <c r="K156" s="232">
        <v>3</v>
      </c>
      <c r="L156" s="244">
        <v>3</v>
      </c>
      <c r="M156" s="232">
        <v>0</v>
      </c>
      <c r="N156" s="232">
        <v>0</v>
      </c>
      <c r="O156" s="232">
        <v>45</v>
      </c>
      <c r="P156" s="232">
        <v>345</v>
      </c>
      <c r="Q156" s="244">
        <v>390</v>
      </c>
      <c r="R156" s="232">
        <v>0</v>
      </c>
      <c r="S156" s="232">
        <v>0</v>
      </c>
      <c r="T156" s="232">
        <v>0</v>
      </c>
      <c r="U156" s="232">
        <v>45</v>
      </c>
      <c r="V156" s="244">
        <v>45</v>
      </c>
      <c r="W156" s="232">
        <v>13</v>
      </c>
      <c r="X156" s="232">
        <v>195</v>
      </c>
      <c r="Y156" s="245">
        <v>30</v>
      </c>
      <c r="Z156" s="232">
        <v>1</v>
      </c>
      <c r="AA156" s="232">
        <v>15</v>
      </c>
      <c r="AB156" s="245">
        <v>0</v>
      </c>
      <c r="AC156" s="232">
        <v>3</v>
      </c>
      <c r="AD156" s="232">
        <v>45</v>
      </c>
      <c r="AE156" s="245">
        <v>15</v>
      </c>
      <c r="AF156" s="246">
        <v>0</v>
      </c>
      <c r="AG156" s="246">
        <v>0</v>
      </c>
      <c r="AH156" s="245">
        <v>0</v>
      </c>
      <c r="AI156" s="246">
        <v>8</v>
      </c>
      <c r="AJ156" s="246">
        <v>120</v>
      </c>
      <c r="AK156" s="245">
        <v>0</v>
      </c>
      <c r="AL156" s="232">
        <v>8</v>
      </c>
      <c r="AM156" s="232">
        <v>120</v>
      </c>
      <c r="AN156" s="245">
        <v>0</v>
      </c>
      <c r="AO156" s="245"/>
      <c r="AP156" s="245">
        <f t="shared" si="24"/>
        <v>8</v>
      </c>
      <c r="AQ156" s="324">
        <v>0</v>
      </c>
      <c r="AR156" s="246">
        <v>0</v>
      </c>
      <c r="AS156" s="245">
        <v>0</v>
      </c>
      <c r="AT156" s="325">
        <v>8</v>
      </c>
      <c r="AU156" s="325">
        <v>0</v>
      </c>
      <c r="AV156" s="246">
        <v>8</v>
      </c>
      <c r="AW156" s="246">
        <v>120</v>
      </c>
      <c r="AX156" s="245">
        <v>0</v>
      </c>
      <c r="AY156" s="232">
        <v>8</v>
      </c>
      <c r="AZ156" s="232">
        <v>120</v>
      </c>
      <c r="BA156" s="245">
        <v>0</v>
      </c>
      <c r="BB156" s="245"/>
      <c r="BC156" s="245">
        <f t="shared" si="25"/>
        <v>8</v>
      </c>
      <c r="BD156" s="246">
        <v>0</v>
      </c>
      <c r="BE156" s="246">
        <v>0</v>
      </c>
      <c r="BF156" s="232">
        <v>0</v>
      </c>
      <c r="BO156" s="248">
        <f t="shared" si="20"/>
        <v>8</v>
      </c>
      <c r="BP156" s="248">
        <f t="shared" si="21"/>
        <v>0</v>
      </c>
      <c r="BQ156" s="248"/>
      <c r="BR156" s="248">
        <f>_xlfn.XLOOKUP(A156,'Summer data team '!B:B,'Summer data team '!BV:BV,0)</f>
        <v>8</v>
      </c>
      <c r="BS156" s="248">
        <f>_xlfn.XLOOKUP(A156,'Summer data team '!B:B,'Summer data team '!BW:BW,0)</f>
        <v>0</v>
      </c>
      <c r="BT156" s="248">
        <f t="shared" si="22"/>
        <v>0</v>
      </c>
      <c r="BU156" s="248">
        <f t="shared" si="23"/>
        <v>0</v>
      </c>
    </row>
    <row r="157" spans="1:73" hidden="1" x14ac:dyDescent="0.2">
      <c r="A157" s="231">
        <v>3303317</v>
      </c>
      <c r="B157" s="231" t="s">
        <v>333</v>
      </c>
      <c r="C157" s="232">
        <v>0</v>
      </c>
      <c r="D157" s="232">
        <v>0</v>
      </c>
      <c r="E157" s="232">
        <v>0</v>
      </c>
      <c r="F157" s="232">
        <v>10</v>
      </c>
      <c r="G157" s="232">
        <v>16</v>
      </c>
      <c r="H157" s="244">
        <v>0</v>
      </c>
      <c r="I157" s="244">
        <v>26</v>
      </c>
      <c r="J157" s="232">
        <v>0</v>
      </c>
      <c r="K157" s="232">
        <v>2</v>
      </c>
      <c r="L157" s="244">
        <v>2</v>
      </c>
      <c r="M157" s="232">
        <v>0</v>
      </c>
      <c r="N157" s="232">
        <v>0</v>
      </c>
      <c r="O157" s="232">
        <v>150</v>
      </c>
      <c r="P157" s="232">
        <v>240</v>
      </c>
      <c r="Q157" s="244">
        <v>390</v>
      </c>
      <c r="R157" s="232">
        <v>0</v>
      </c>
      <c r="S157" s="232">
        <v>0</v>
      </c>
      <c r="T157" s="232">
        <v>0</v>
      </c>
      <c r="U157" s="232">
        <v>30</v>
      </c>
      <c r="V157" s="244">
        <v>30</v>
      </c>
      <c r="W157" s="232">
        <v>1</v>
      </c>
      <c r="X157" s="232">
        <v>15</v>
      </c>
      <c r="Y157" s="245">
        <v>0</v>
      </c>
      <c r="Z157" s="232">
        <v>1</v>
      </c>
      <c r="AA157" s="232">
        <v>15</v>
      </c>
      <c r="AB157" s="245">
        <v>0</v>
      </c>
      <c r="AC157" s="232">
        <v>14</v>
      </c>
      <c r="AD157" s="232">
        <v>210</v>
      </c>
      <c r="AE157" s="245">
        <v>30</v>
      </c>
      <c r="AF157" s="246">
        <v>0</v>
      </c>
      <c r="AG157" s="246">
        <v>0</v>
      </c>
      <c r="AH157" s="245">
        <v>0</v>
      </c>
      <c r="AI157" s="246">
        <v>14</v>
      </c>
      <c r="AJ157" s="246">
        <v>210</v>
      </c>
      <c r="AK157" s="245">
        <v>0</v>
      </c>
      <c r="AL157" s="232">
        <v>14</v>
      </c>
      <c r="AM157" s="232">
        <v>210</v>
      </c>
      <c r="AN157" s="245">
        <v>0</v>
      </c>
      <c r="AO157" s="245"/>
      <c r="AP157" s="245">
        <f t="shared" si="24"/>
        <v>14</v>
      </c>
      <c r="AQ157" s="324">
        <v>0</v>
      </c>
      <c r="AR157" s="246">
        <v>0</v>
      </c>
      <c r="AS157" s="245">
        <v>0</v>
      </c>
      <c r="AT157" s="325">
        <v>14</v>
      </c>
      <c r="AU157" s="325">
        <v>0</v>
      </c>
      <c r="AV157" s="246">
        <v>14</v>
      </c>
      <c r="AW157" s="246">
        <v>210</v>
      </c>
      <c r="AX157" s="245">
        <v>0</v>
      </c>
      <c r="AY157" s="232">
        <v>14</v>
      </c>
      <c r="AZ157" s="232">
        <v>210</v>
      </c>
      <c r="BA157" s="245">
        <v>0</v>
      </c>
      <c r="BB157" s="245"/>
      <c r="BC157" s="245">
        <f t="shared" si="25"/>
        <v>14</v>
      </c>
      <c r="BD157" s="246">
        <v>0</v>
      </c>
      <c r="BE157" s="246">
        <v>0</v>
      </c>
      <c r="BF157" s="232">
        <v>0</v>
      </c>
      <c r="BO157" s="248">
        <f t="shared" si="20"/>
        <v>14</v>
      </c>
      <c r="BP157" s="248">
        <f t="shared" si="21"/>
        <v>0</v>
      </c>
      <c r="BQ157" s="248"/>
      <c r="BR157" s="248">
        <f>_xlfn.XLOOKUP(A157,'Summer data team '!B:B,'Summer data team '!BV:BV,0)</f>
        <v>14</v>
      </c>
      <c r="BS157" s="248">
        <f>_xlfn.XLOOKUP(A157,'Summer data team '!B:B,'Summer data team '!BW:BW,0)</f>
        <v>0</v>
      </c>
      <c r="BT157" s="248">
        <f t="shared" si="22"/>
        <v>0</v>
      </c>
      <c r="BU157" s="248">
        <f t="shared" si="23"/>
        <v>0</v>
      </c>
    </row>
    <row r="158" spans="1:73" hidden="1" x14ac:dyDescent="0.2">
      <c r="A158" s="231">
        <v>3303319</v>
      </c>
      <c r="B158" s="231" t="s">
        <v>334</v>
      </c>
      <c r="C158" s="232">
        <v>0</v>
      </c>
      <c r="D158" s="232">
        <v>0</v>
      </c>
      <c r="E158" s="232">
        <v>0</v>
      </c>
      <c r="F158" s="232">
        <v>11</v>
      </c>
      <c r="G158" s="232">
        <v>24</v>
      </c>
      <c r="H158" s="244">
        <v>0</v>
      </c>
      <c r="I158" s="244">
        <v>35</v>
      </c>
      <c r="J158" s="232">
        <v>2</v>
      </c>
      <c r="K158" s="232">
        <v>8</v>
      </c>
      <c r="L158" s="244">
        <v>10</v>
      </c>
      <c r="M158" s="232">
        <v>0</v>
      </c>
      <c r="N158" s="232">
        <v>0</v>
      </c>
      <c r="O158" s="232">
        <v>165</v>
      </c>
      <c r="P158" s="232">
        <v>360</v>
      </c>
      <c r="Q158" s="244">
        <v>525</v>
      </c>
      <c r="R158" s="232">
        <v>0</v>
      </c>
      <c r="S158" s="232">
        <v>0</v>
      </c>
      <c r="T158" s="232">
        <v>30</v>
      </c>
      <c r="U158" s="232">
        <v>120</v>
      </c>
      <c r="V158" s="244">
        <v>150</v>
      </c>
      <c r="W158" s="232">
        <v>10</v>
      </c>
      <c r="X158" s="232">
        <v>150</v>
      </c>
      <c r="Y158" s="245">
        <v>30</v>
      </c>
      <c r="Z158" s="232">
        <v>15</v>
      </c>
      <c r="AA158" s="232">
        <v>225</v>
      </c>
      <c r="AB158" s="245">
        <v>90</v>
      </c>
      <c r="AC158" s="232">
        <v>2</v>
      </c>
      <c r="AD158" s="232">
        <v>30</v>
      </c>
      <c r="AE158" s="245">
        <v>0</v>
      </c>
      <c r="AF158" s="246">
        <v>0</v>
      </c>
      <c r="AG158" s="246">
        <v>0</v>
      </c>
      <c r="AH158" s="245">
        <v>0</v>
      </c>
      <c r="AI158" s="246">
        <v>20</v>
      </c>
      <c r="AJ158" s="246">
        <v>300</v>
      </c>
      <c r="AK158" s="245">
        <v>75</v>
      </c>
      <c r="AL158" s="232">
        <v>20</v>
      </c>
      <c r="AM158" s="232">
        <v>300</v>
      </c>
      <c r="AN158" s="245">
        <v>75</v>
      </c>
      <c r="AO158" s="245"/>
      <c r="AP158" s="245">
        <f t="shared" si="24"/>
        <v>20</v>
      </c>
      <c r="AQ158" s="324">
        <v>0</v>
      </c>
      <c r="AR158" s="246">
        <v>0</v>
      </c>
      <c r="AS158" s="245">
        <v>0</v>
      </c>
      <c r="AT158" s="325">
        <v>15</v>
      </c>
      <c r="AU158" s="325">
        <v>5</v>
      </c>
      <c r="AV158" s="246">
        <v>20</v>
      </c>
      <c r="AW158" s="246">
        <v>300</v>
      </c>
      <c r="AX158" s="245">
        <v>75</v>
      </c>
      <c r="AY158" s="232">
        <v>20</v>
      </c>
      <c r="AZ158" s="232">
        <v>300</v>
      </c>
      <c r="BA158" s="245">
        <v>75</v>
      </c>
      <c r="BB158" s="245"/>
      <c r="BC158" s="245">
        <f t="shared" si="25"/>
        <v>20</v>
      </c>
      <c r="BD158" s="246">
        <v>0</v>
      </c>
      <c r="BE158" s="246">
        <v>0</v>
      </c>
      <c r="BF158" s="232">
        <v>0</v>
      </c>
      <c r="BO158" s="248">
        <f t="shared" si="20"/>
        <v>15</v>
      </c>
      <c r="BP158" s="248">
        <f t="shared" si="21"/>
        <v>5</v>
      </c>
      <c r="BQ158" s="248"/>
      <c r="BR158" s="248">
        <f>_xlfn.XLOOKUP(A158,'Summer data team '!B:B,'Summer data team '!BV:BV,0)</f>
        <v>15</v>
      </c>
      <c r="BS158" s="248">
        <f>_xlfn.XLOOKUP(A158,'Summer data team '!B:B,'Summer data team '!BW:BW,0)</f>
        <v>5</v>
      </c>
      <c r="BT158" s="248">
        <f t="shared" si="22"/>
        <v>0</v>
      </c>
      <c r="BU158" s="248">
        <f t="shared" si="23"/>
        <v>0</v>
      </c>
    </row>
    <row r="159" spans="1:73" hidden="1" x14ac:dyDescent="0.2">
      <c r="A159" s="231">
        <v>3303322</v>
      </c>
      <c r="B159" s="231" t="s">
        <v>335</v>
      </c>
      <c r="C159" s="232">
        <v>0</v>
      </c>
      <c r="D159" s="232">
        <v>0</v>
      </c>
      <c r="E159" s="232">
        <v>0</v>
      </c>
      <c r="F159" s="232">
        <v>18</v>
      </c>
      <c r="G159" s="232">
        <v>9</v>
      </c>
      <c r="H159" s="244">
        <v>0</v>
      </c>
      <c r="I159" s="244">
        <v>27</v>
      </c>
      <c r="J159" s="232">
        <v>7</v>
      </c>
      <c r="K159" s="232">
        <v>4</v>
      </c>
      <c r="L159" s="244">
        <v>11</v>
      </c>
      <c r="M159" s="232">
        <v>0</v>
      </c>
      <c r="N159" s="232">
        <v>0</v>
      </c>
      <c r="O159" s="232">
        <v>270</v>
      </c>
      <c r="P159" s="232">
        <v>135</v>
      </c>
      <c r="Q159" s="244">
        <v>405</v>
      </c>
      <c r="R159" s="232">
        <v>0</v>
      </c>
      <c r="S159" s="232">
        <v>0</v>
      </c>
      <c r="T159" s="232">
        <v>105</v>
      </c>
      <c r="U159" s="232">
        <v>60</v>
      </c>
      <c r="V159" s="244">
        <v>165</v>
      </c>
      <c r="W159" s="232">
        <v>5</v>
      </c>
      <c r="X159" s="232">
        <v>75</v>
      </c>
      <c r="Y159" s="245">
        <v>30</v>
      </c>
      <c r="Z159" s="232">
        <v>2</v>
      </c>
      <c r="AA159" s="232">
        <v>30</v>
      </c>
      <c r="AB159" s="245">
        <v>0</v>
      </c>
      <c r="AC159" s="232">
        <v>1</v>
      </c>
      <c r="AD159" s="232">
        <v>15</v>
      </c>
      <c r="AE159" s="245">
        <v>0</v>
      </c>
      <c r="AF159" s="246">
        <v>0</v>
      </c>
      <c r="AG159" s="246">
        <v>0</v>
      </c>
      <c r="AH159" s="245">
        <v>0</v>
      </c>
      <c r="AI159" s="246">
        <v>7</v>
      </c>
      <c r="AJ159" s="246">
        <v>105</v>
      </c>
      <c r="AK159" s="245">
        <v>15</v>
      </c>
      <c r="AL159" s="232">
        <v>7</v>
      </c>
      <c r="AM159" s="232">
        <v>105</v>
      </c>
      <c r="AN159" s="245">
        <v>15</v>
      </c>
      <c r="AO159" s="245"/>
      <c r="AP159" s="245">
        <f t="shared" si="24"/>
        <v>7</v>
      </c>
      <c r="AQ159" s="324">
        <v>0</v>
      </c>
      <c r="AR159" s="246">
        <v>0</v>
      </c>
      <c r="AS159" s="245">
        <v>0</v>
      </c>
      <c r="AT159" s="325">
        <v>0</v>
      </c>
      <c r="AU159" s="325">
        <v>0</v>
      </c>
      <c r="AV159" s="246">
        <v>0</v>
      </c>
      <c r="AW159" s="246">
        <v>0</v>
      </c>
      <c r="AX159" s="245">
        <v>0</v>
      </c>
      <c r="AY159" s="232">
        <v>0</v>
      </c>
      <c r="AZ159" s="232">
        <v>0</v>
      </c>
      <c r="BA159" s="245">
        <v>0</v>
      </c>
      <c r="BB159" s="245"/>
      <c r="BC159" s="245">
        <f t="shared" si="25"/>
        <v>0</v>
      </c>
      <c r="BD159" s="246">
        <v>0</v>
      </c>
      <c r="BE159" s="246">
        <v>0</v>
      </c>
      <c r="BF159" s="232">
        <v>0</v>
      </c>
      <c r="BO159" s="248">
        <f t="shared" si="20"/>
        <v>0</v>
      </c>
      <c r="BP159" s="248">
        <f t="shared" si="21"/>
        <v>0</v>
      </c>
      <c r="BQ159" s="248"/>
      <c r="BR159" s="248">
        <f>_xlfn.XLOOKUP(A159,'Summer data team '!B:B,'Summer data team '!BV:BV,0)</f>
        <v>0</v>
      </c>
      <c r="BS159" s="248">
        <f>_xlfn.XLOOKUP(A159,'Summer data team '!B:B,'Summer data team '!BW:BW,0)</f>
        <v>0</v>
      </c>
      <c r="BT159" s="248">
        <f t="shared" si="22"/>
        <v>0</v>
      </c>
      <c r="BU159" s="248">
        <f t="shared" si="23"/>
        <v>0</v>
      </c>
    </row>
    <row r="160" spans="1:73" hidden="1" x14ac:dyDescent="0.2">
      <c r="A160" s="231">
        <v>3303323</v>
      </c>
      <c r="B160" s="231" t="s">
        <v>336</v>
      </c>
      <c r="C160" s="232">
        <v>0</v>
      </c>
      <c r="D160" s="232">
        <v>0</v>
      </c>
      <c r="E160" s="232">
        <v>0</v>
      </c>
      <c r="F160" s="232">
        <v>5</v>
      </c>
      <c r="G160" s="232">
        <v>11</v>
      </c>
      <c r="H160" s="244">
        <v>0</v>
      </c>
      <c r="I160" s="244">
        <v>16</v>
      </c>
      <c r="J160" s="232">
        <v>0</v>
      </c>
      <c r="K160" s="232">
        <v>0</v>
      </c>
      <c r="L160" s="244">
        <v>0</v>
      </c>
      <c r="M160" s="232">
        <v>0</v>
      </c>
      <c r="N160" s="232">
        <v>0</v>
      </c>
      <c r="O160" s="232">
        <v>75</v>
      </c>
      <c r="P160" s="232">
        <v>165</v>
      </c>
      <c r="Q160" s="244">
        <v>240</v>
      </c>
      <c r="R160" s="232">
        <v>0</v>
      </c>
      <c r="S160" s="232">
        <v>0</v>
      </c>
      <c r="T160" s="232">
        <v>0</v>
      </c>
      <c r="U160" s="232">
        <v>0</v>
      </c>
      <c r="V160" s="244">
        <v>0</v>
      </c>
      <c r="W160" s="232">
        <v>6</v>
      </c>
      <c r="X160" s="232">
        <v>90</v>
      </c>
      <c r="Y160" s="245">
        <v>0</v>
      </c>
      <c r="Z160" s="232">
        <v>0</v>
      </c>
      <c r="AA160" s="232">
        <v>0</v>
      </c>
      <c r="AB160" s="245">
        <v>0</v>
      </c>
      <c r="AC160" s="232">
        <v>3</v>
      </c>
      <c r="AD160" s="232">
        <v>45</v>
      </c>
      <c r="AE160" s="245">
        <v>0</v>
      </c>
      <c r="AF160" s="246">
        <v>0</v>
      </c>
      <c r="AG160" s="246">
        <v>0</v>
      </c>
      <c r="AH160" s="245">
        <v>0</v>
      </c>
      <c r="AI160" s="246">
        <v>7</v>
      </c>
      <c r="AJ160" s="246">
        <v>105</v>
      </c>
      <c r="AK160" s="245">
        <v>0</v>
      </c>
      <c r="AL160" s="232">
        <v>7</v>
      </c>
      <c r="AM160" s="232">
        <v>105</v>
      </c>
      <c r="AN160" s="245">
        <v>0</v>
      </c>
      <c r="AO160" s="245"/>
      <c r="AP160" s="245">
        <f t="shared" si="24"/>
        <v>7</v>
      </c>
      <c r="AQ160" s="324">
        <v>0</v>
      </c>
      <c r="AR160" s="246">
        <v>0</v>
      </c>
      <c r="AS160" s="245">
        <v>0</v>
      </c>
      <c r="AT160" s="325">
        <v>0</v>
      </c>
      <c r="AU160" s="325">
        <v>0</v>
      </c>
      <c r="AV160" s="246">
        <v>0</v>
      </c>
      <c r="AW160" s="246">
        <v>0</v>
      </c>
      <c r="AX160" s="245">
        <v>0</v>
      </c>
      <c r="AY160" s="232">
        <v>0</v>
      </c>
      <c r="AZ160" s="232">
        <v>0</v>
      </c>
      <c r="BA160" s="245">
        <v>0</v>
      </c>
      <c r="BB160" s="245"/>
      <c r="BC160" s="245">
        <f t="shared" si="25"/>
        <v>0</v>
      </c>
      <c r="BD160" s="246">
        <v>0</v>
      </c>
      <c r="BE160" s="246">
        <v>0</v>
      </c>
      <c r="BF160" s="232">
        <v>0</v>
      </c>
      <c r="BO160" s="248">
        <f t="shared" si="20"/>
        <v>0</v>
      </c>
      <c r="BP160" s="248">
        <f t="shared" si="21"/>
        <v>0</v>
      </c>
      <c r="BQ160" s="248"/>
      <c r="BR160" s="248">
        <f>_xlfn.XLOOKUP(A160,'Summer data team '!B:B,'Summer data team '!BV:BV,0)</f>
        <v>0</v>
      </c>
      <c r="BS160" s="248">
        <f>_xlfn.XLOOKUP(A160,'Summer data team '!B:B,'Summer data team '!BW:BW,0)</f>
        <v>0</v>
      </c>
      <c r="BT160" s="248">
        <f t="shared" si="22"/>
        <v>0</v>
      </c>
      <c r="BU160" s="248">
        <f t="shared" si="23"/>
        <v>0</v>
      </c>
    </row>
    <row r="161" spans="1:73" hidden="1" x14ac:dyDescent="0.2">
      <c r="A161" s="231">
        <v>3303325</v>
      </c>
      <c r="B161" s="231" t="s">
        <v>337</v>
      </c>
      <c r="C161" s="232">
        <v>0</v>
      </c>
      <c r="D161" s="232">
        <v>0</v>
      </c>
      <c r="E161" s="232">
        <v>0</v>
      </c>
      <c r="F161" s="232">
        <v>6</v>
      </c>
      <c r="G161" s="232">
        <v>17</v>
      </c>
      <c r="H161" s="244">
        <v>0</v>
      </c>
      <c r="I161" s="244">
        <v>23</v>
      </c>
      <c r="J161" s="232">
        <v>1</v>
      </c>
      <c r="K161" s="232">
        <v>0</v>
      </c>
      <c r="L161" s="244">
        <v>1</v>
      </c>
      <c r="M161" s="232">
        <v>0</v>
      </c>
      <c r="N161" s="232">
        <v>0</v>
      </c>
      <c r="O161" s="232">
        <v>90</v>
      </c>
      <c r="P161" s="232">
        <v>255</v>
      </c>
      <c r="Q161" s="244">
        <v>345</v>
      </c>
      <c r="R161" s="232">
        <v>0</v>
      </c>
      <c r="S161" s="232">
        <v>0</v>
      </c>
      <c r="T161" s="232">
        <v>15</v>
      </c>
      <c r="U161" s="232">
        <v>0</v>
      </c>
      <c r="V161" s="244">
        <v>15</v>
      </c>
      <c r="W161" s="232">
        <v>0</v>
      </c>
      <c r="X161" s="232">
        <v>0</v>
      </c>
      <c r="Y161" s="245">
        <v>0</v>
      </c>
      <c r="Z161" s="232">
        <v>2</v>
      </c>
      <c r="AA161" s="232">
        <v>30</v>
      </c>
      <c r="AB161" s="245">
        <v>0</v>
      </c>
      <c r="AC161" s="232">
        <v>13</v>
      </c>
      <c r="AD161" s="232">
        <v>195</v>
      </c>
      <c r="AE161" s="245">
        <v>15</v>
      </c>
      <c r="AF161" s="246">
        <v>0</v>
      </c>
      <c r="AG161" s="246">
        <v>0</v>
      </c>
      <c r="AH161" s="245">
        <v>0</v>
      </c>
      <c r="AI161" s="246">
        <v>5</v>
      </c>
      <c r="AJ161" s="246">
        <v>75</v>
      </c>
      <c r="AK161" s="245">
        <v>0</v>
      </c>
      <c r="AL161" s="232">
        <v>5</v>
      </c>
      <c r="AM161" s="232">
        <v>75</v>
      </c>
      <c r="AN161" s="245">
        <v>0</v>
      </c>
      <c r="AO161" s="245"/>
      <c r="AP161" s="245">
        <f t="shared" si="24"/>
        <v>5</v>
      </c>
      <c r="AQ161" s="324">
        <v>0</v>
      </c>
      <c r="AR161" s="246">
        <v>0</v>
      </c>
      <c r="AS161" s="245">
        <v>0</v>
      </c>
      <c r="AT161" s="325">
        <v>5</v>
      </c>
      <c r="AU161" s="325">
        <v>0</v>
      </c>
      <c r="AV161" s="246">
        <v>5</v>
      </c>
      <c r="AW161" s="246">
        <v>75</v>
      </c>
      <c r="AX161" s="245">
        <v>0</v>
      </c>
      <c r="AY161" s="232">
        <v>5</v>
      </c>
      <c r="AZ161" s="232">
        <v>75</v>
      </c>
      <c r="BA161" s="245">
        <v>0</v>
      </c>
      <c r="BB161" s="245"/>
      <c r="BC161" s="245">
        <f t="shared" si="25"/>
        <v>5</v>
      </c>
      <c r="BD161" s="246">
        <v>0</v>
      </c>
      <c r="BE161" s="246">
        <v>0</v>
      </c>
      <c r="BF161" s="232">
        <v>0</v>
      </c>
      <c r="BO161" s="248">
        <f t="shared" si="20"/>
        <v>5</v>
      </c>
      <c r="BP161" s="248">
        <f t="shared" si="21"/>
        <v>0</v>
      </c>
      <c r="BQ161" s="248"/>
      <c r="BR161" s="248">
        <f>_xlfn.XLOOKUP(A161,'Summer data team '!B:B,'Summer data team '!BV:BV,0)</f>
        <v>5</v>
      </c>
      <c r="BS161" s="248">
        <f>_xlfn.XLOOKUP(A161,'Summer data team '!B:B,'Summer data team '!BW:BW,0)</f>
        <v>0</v>
      </c>
      <c r="BT161" s="248">
        <f t="shared" si="22"/>
        <v>0</v>
      </c>
      <c r="BU161" s="248">
        <f t="shared" si="23"/>
        <v>0</v>
      </c>
    </row>
    <row r="162" spans="1:73" hidden="1" x14ac:dyDescent="0.2">
      <c r="A162" s="231">
        <v>3303328</v>
      </c>
      <c r="B162" s="231" t="s">
        <v>338</v>
      </c>
      <c r="C162" s="232">
        <v>0</v>
      </c>
      <c r="D162" s="232">
        <v>0</v>
      </c>
      <c r="E162" s="232">
        <v>0</v>
      </c>
      <c r="F162" s="232">
        <v>6</v>
      </c>
      <c r="G162" s="232">
        <v>6</v>
      </c>
      <c r="H162" s="244">
        <v>0</v>
      </c>
      <c r="I162" s="244">
        <v>12</v>
      </c>
      <c r="J162" s="232">
        <v>0</v>
      </c>
      <c r="K162" s="232">
        <v>0</v>
      </c>
      <c r="L162" s="244">
        <v>0</v>
      </c>
      <c r="M162" s="232">
        <v>0</v>
      </c>
      <c r="N162" s="232">
        <v>0</v>
      </c>
      <c r="O162" s="232">
        <v>90</v>
      </c>
      <c r="P162" s="232">
        <v>90</v>
      </c>
      <c r="Q162" s="244">
        <v>180</v>
      </c>
      <c r="R162" s="232">
        <v>0</v>
      </c>
      <c r="S162" s="232">
        <v>0</v>
      </c>
      <c r="T162" s="232">
        <v>0</v>
      </c>
      <c r="U162" s="232">
        <v>0</v>
      </c>
      <c r="V162" s="244">
        <v>0</v>
      </c>
      <c r="W162" s="232">
        <v>1</v>
      </c>
      <c r="X162" s="232">
        <v>15</v>
      </c>
      <c r="Y162" s="245">
        <v>0</v>
      </c>
      <c r="Z162" s="232">
        <v>2</v>
      </c>
      <c r="AA162" s="232">
        <v>30</v>
      </c>
      <c r="AB162" s="245">
        <v>0</v>
      </c>
      <c r="AC162" s="232">
        <v>4</v>
      </c>
      <c r="AD162" s="232">
        <v>60</v>
      </c>
      <c r="AE162" s="245">
        <v>0</v>
      </c>
      <c r="AF162" s="246">
        <v>0</v>
      </c>
      <c r="AG162" s="246">
        <v>0</v>
      </c>
      <c r="AH162" s="245">
        <v>0</v>
      </c>
      <c r="AI162" s="246">
        <v>0</v>
      </c>
      <c r="AJ162" s="246">
        <v>0</v>
      </c>
      <c r="AK162" s="245">
        <v>0</v>
      </c>
      <c r="AL162" s="232">
        <v>0</v>
      </c>
      <c r="AM162" s="232">
        <v>0</v>
      </c>
      <c r="AN162" s="245">
        <v>0</v>
      </c>
      <c r="AO162" s="245"/>
      <c r="AP162" s="245">
        <f t="shared" si="24"/>
        <v>0</v>
      </c>
      <c r="AQ162" s="324">
        <v>0</v>
      </c>
      <c r="AR162" s="246">
        <v>0</v>
      </c>
      <c r="AS162" s="245">
        <v>0</v>
      </c>
      <c r="AT162" s="325">
        <v>0</v>
      </c>
      <c r="AU162" s="325">
        <v>0</v>
      </c>
      <c r="AV162" s="246">
        <v>0</v>
      </c>
      <c r="AW162" s="246">
        <v>0</v>
      </c>
      <c r="AX162" s="245">
        <v>0</v>
      </c>
      <c r="AY162" s="232">
        <v>0</v>
      </c>
      <c r="AZ162" s="232">
        <v>0</v>
      </c>
      <c r="BA162" s="245">
        <v>0</v>
      </c>
      <c r="BB162" s="245"/>
      <c r="BC162" s="245">
        <f t="shared" si="25"/>
        <v>0</v>
      </c>
      <c r="BD162" s="246">
        <v>0</v>
      </c>
      <c r="BE162" s="246">
        <v>0</v>
      </c>
      <c r="BF162" s="232">
        <v>0</v>
      </c>
      <c r="BO162" s="248">
        <f t="shared" ref="BO162:BO197" si="26">AQ162+AT162</f>
        <v>0</v>
      </c>
      <c r="BP162" s="248">
        <f t="shared" ref="BP162:BP197" si="27">AU162</f>
        <v>0</v>
      </c>
      <c r="BQ162" s="248"/>
      <c r="BR162" s="248">
        <f>_xlfn.XLOOKUP(A162,'Summer data team '!B:B,'Summer data team '!BV:BV,0)</f>
        <v>0</v>
      </c>
      <c r="BS162" s="248">
        <f>_xlfn.XLOOKUP(A162,'Summer data team '!B:B,'Summer data team '!BW:BW,0)</f>
        <v>0</v>
      </c>
      <c r="BT162" s="248">
        <f t="shared" ref="BT162:BT197" si="28">BO162-BR162</f>
        <v>0</v>
      </c>
      <c r="BU162" s="248">
        <f t="shared" ref="BU162:BU197" si="29">BP162-BS162</f>
        <v>0</v>
      </c>
    </row>
    <row r="163" spans="1:73" hidden="1" x14ac:dyDescent="0.2">
      <c r="A163" s="231">
        <v>3303329</v>
      </c>
      <c r="B163" s="231" t="s">
        <v>339</v>
      </c>
      <c r="C163" s="232">
        <v>0</v>
      </c>
      <c r="D163" s="232">
        <v>0</v>
      </c>
      <c r="E163" s="232">
        <v>0</v>
      </c>
      <c r="F163" s="232">
        <v>17</v>
      </c>
      <c r="G163" s="232">
        <v>10</v>
      </c>
      <c r="H163" s="244">
        <v>0</v>
      </c>
      <c r="I163" s="244">
        <v>27</v>
      </c>
      <c r="J163" s="232">
        <v>1</v>
      </c>
      <c r="K163" s="232">
        <v>2</v>
      </c>
      <c r="L163" s="244">
        <v>3</v>
      </c>
      <c r="M163" s="232">
        <v>0</v>
      </c>
      <c r="N163" s="232">
        <v>0</v>
      </c>
      <c r="O163" s="232">
        <v>255</v>
      </c>
      <c r="P163" s="232">
        <v>150</v>
      </c>
      <c r="Q163" s="244">
        <v>405</v>
      </c>
      <c r="R163" s="232">
        <v>0</v>
      </c>
      <c r="S163" s="232">
        <v>0</v>
      </c>
      <c r="T163" s="232">
        <v>15</v>
      </c>
      <c r="U163" s="232">
        <v>30</v>
      </c>
      <c r="V163" s="244">
        <v>45</v>
      </c>
      <c r="W163" s="232">
        <v>1</v>
      </c>
      <c r="X163" s="232">
        <v>15</v>
      </c>
      <c r="Y163" s="245">
        <v>0</v>
      </c>
      <c r="Z163" s="232">
        <v>3</v>
      </c>
      <c r="AA163" s="232">
        <v>45</v>
      </c>
      <c r="AB163" s="245">
        <v>0</v>
      </c>
      <c r="AC163" s="232">
        <v>19</v>
      </c>
      <c r="AD163" s="232">
        <v>285</v>
      </c>
      <c r="AE163" s="245">
        <v>45</v>
      </c>
      <c r="AF163" s="246">
        <v>0</v>
      </c>
      <c r="AG163" s="246">
        <v>0</v>
      </c>
      <c r="AH163" s="245">
        <v>0</v>
      </c>
      <c r="AI163" s="246">
        <v>8</v>
      </c>
      <c r="AJ163" s="246">
        <v>120</v>
      </c>
      <c r="AK163" s="245">
        <v>30</v>
      </c>
      <c r="AL163" s="232">
        <v>8</v>
      </c>
      <c r="AM163" s="232">
        <v>120</v>
      </c>
      <c r="AN163" s="245">
        <v>30</v>
      </c>
      <c r="AO163" s="245"/>
      <c r="AP163" s="245">
        <f t="shared" si="24"/>
        <v>8</v>
      </c>
      <c r="AQ163" s="324">
        <v>0</v>
      </c>
      <c r="AR163" s="246">
        <v>0</v>
      </c>
      <c r="AS163" s="245">
        <v>0</v>
      </c>
      <c r="AT163" s="325">
        <v>6</v>
      </c>
      <c r="AU163" s="325">
        <v>2</v>
      </c>
      <c r="AV163" s="246">
        <v>8</v>
      </c>
      <c r="AW163" s="246">
        <v>120</v>
      </c>
      <c r="AX163" s="245">
        <v>30</v>
      </c>
      <c r="AY163" s="232">
        <v>8</v>
      </c>
      <c r="AZ163" s="232">
        <v>120</v>
      </c>
      <c r="BA163" s="245">
        <v>30</v>
      </c>
      <c r="BB163" s="245"/>
      <c r="BC163" s="245">
        <f t="shared" si="25"/>
        <v>8</v>
      </c>
      <c r="BD163" s="246">
        <v>0</v>
      </c>
      <c r="BE163" s="246">
        <v>0</v>
      </c>
      <c r="BF163" s="232">
        <v>0</v>
      </c>
      <c r="BO163" s="248">
        <f t="shared" si="26"/>
        <v>6</v>
      </c>
      <c r="BP163" s="248">
        <f t="shared" si="27"/>
        <v>2</v>
      </c>
      <c r="BQ163" s="248"/>
      <c r="BR163" s="248">
        <f>_xlfn.XLOOKUP(A163,'Summer data team '!B:B,'Summer data team '!BV:BV,0)</f>
        <v>6</v>
      </c>
      <c r="BS163" s="248">
        <f>_xlfn.XLOOKUP(A163,'Summer data team '!B:B,'Summer data team '!BW:BW,0)</f>
        <v>2</v>
      </c>
      <c r="BT163" s="248">
        <f t="shared" si="28"/>
        <v>0</v>
      </c>
      <c r="BU163" s="248">
        <f t="shared" si="29"/>
        <v>0</v>
      </c>
    </row>
    <row r="164" spans="1:73" hidden="1" x14ac:dyDescent="0.2">
      <c r="A164" s="231">
        <v>3303330</v>
      </c>
      <c r="B164" s="231" t="s">
        <v>340</v>
      </c>
      <c r="C164" s="232">
        <v>0</v>
      </c>
      <c r="D164" s="232">
        <v>0</v>
      </c>
      <c r="E164" s="232">
        <v>0</v>
      </c>
      <c r="F164" s="232">
        <v>15</v>
      </c>
      <c r="G164" s="232">
        <v>21</v>
      </c>
      <c r="H164" s="244">
        <v>0</v>
      </c>
      <c r="I164" s="244">
        <v>36</v>
      </c>
      <c r="J164" s="232">
        <v>5</v>
      </c>
      <c r="K164" s="232">
        <v>6</v>
      </c>
      <c r="L164" s="244">
        <v>11</v>
      </c>
      <c r="M164" s="232">
        <v>0</v>
      </c>
      <c r="N164" s="232">
        <v>0</v>
      </c>
      <c r="O164" s="232">
        <v>225</v>
      </c>
      <c r="P164" s="232">
        <v>315</v>
      </c>
      <c r="Q164" s="244">
        <v>540</v>
      </c>
      <c r="R164" s="232">
        <v>0</v>
      </c>
      <c r="S164" s="232">
        <v>0</v>
      </c>
      <c r="T164" s="232">
        <v>75</v>
      </c>
      <c r="U164" s="232">
        <v>90</v>
      </c>
      <c r="V164" s="244">
        <v>165</v>
      </c>
      <c r="W164" s="232">
        <v>10</v>
      </c>
      <c r="X164" s="232">
        <v>150</v>
      </c>
      <c r="Y164" s="245">
        <v>45</v>
      </c>
      <c r="Z164" s="232">
        <v>7</v>
      </c>
      <c r="AA164" s="232">
        <v>105</v>
      </c>
      <c r="AB164" s="245">
        <v>30</v>
      </c>
      <c r="AC164" s="232">
        <v>3</v>
      </c>
      <c r="AD164" s="232">
        <v>45</v>
      </c>
      <c r="AE164" s="245">
        <v>15</v>
      </c>
      <c r="AF164" s="246">
        <v>0</v>
      </c>
      <c r="AG164" s="246">
        <v>0</v>
      </c>
      <c r="AH164" s="245">
        <v>0</v>
      </c>
      <c r="AI164" s="246">
        <v>0</v>
      </c>
      <c r="AJ164" s="246">
        <v>0</v>
      </c>
      <c r="AK164" s="245">
        <v>0</v>
      </c>
      <c r="AL164" s="232">
        <v>0</v>
      </c>
      <c r="AM164" s="232">
        <v>0</v>
      </c>
      <c r="AN164" s="245">
        <v>0</v>
      </c>
      <c r="AO164" s="245"/>
      <c r="AP164" s="245">
        <f t="shared" si="24"/>
        <v>0</v>
      </c>
      <c r="AQ164" s="324">
        <v>0</v>
      </c>
      <c r="AR164" s="246">
        <v>0</v>
      </c>
      <c r="AS164" s="245">
        <v>0</v>
      </c>
      <c r="AT164" s="325">
        <v>0</v>
      </c>
      <c r="AU164" s="325">
        <v>0</v>
      </c>
      <c r="AV164" s="246">
        <v>0</v>
      </c>
      <c r="AW164" s="246">
        <v>0</v>
      </c>
      <c r="AX164" s="245">
        <v>0</v>
      </c>
      <c r="AY164" s="232">
        <v>0</v>
      </c>
      <c r="AZ164" s="232">
        <v>0</v>
      </c>
      <c r="BA164" s="245">
        <v>0</v>
      </c>
      <c r="BB164" s="245"/>
      <c r="BC164" s="245">
        <f t="shared" si="25"/>
        <v>0</v>
      </c>
      <c r="BD164" s="246">
        <v>0</v>
      </c>
      <c r="BE164" s="246">
        <v>0</v>
      </c>
      <c r="BF164" s="232">
        <v>0</v>
      </c>
      <c r="BO164" s="248">
        <f t="shared" si="26"/>
        <v>0</v>
      </c>
      <c r="BP164" s="248">
        <f t="shared" si="27"/>
        <v>0</v>
      </c>
      <c r="BQ164" s="248"/>
      <c r="BR164" s="248">
        <f>_xlfn.XLOOKUP(A164,'Summer data team '!B:B,'Summer data team '!BV:BV,0)</f>
        <v>0</v>
      </c>
      <c r="BS164" s="248">
        <f>_xlfn.XLOOKUP(A164,'Summer data team '!B:B,'Summer data team '!BW:BW,0)</f>
        <v>0</v>
      </c>
      <c r="BT164" s="248">
        <f t="shared" si="28"/>
        <v>0</v>
      </c>
      <c r="BU164" s="248">
        <f t="shared" si="29"/>
        <v>0</v>
      </c>
    </row>
    <row r="165" spans="1:73" hidden="1" x14ac:dyDescent="0.2">
      <c r="A165" s="231">
        <v>3303331</v>
      </c>
      <c r="B165" s="231" t="s">
        <v>341</v>
      </c>
      <c r="C165" s="232">
        <v>0</v>
      </c>
      <c r="D165" s="232">
        <v>0</v>
      </c>
      <c r="E165" s="232">
        <v>0</v>
      </c>
      <c r="F165" s="232">
        <v>25</v>
      </c>
      <c r="G165" s="232">
        <v>17</v>
      </c>
      <c r="H165" s="244">
        <v>0</v>
      </c>
      <c r="I165" s="244">
        <v>42</v>
      </c>
      <c r="J165" s="232">
        <v>4</v>
      </c>
      <c r="K165" s="232">
        <v>3</v>
      </c>
      <c r="L165" s="244">
        <v>7</v>
      </c>
      <c r="M165" s="232">
        <v>0</v>
      </c>
      <c r="N165" s="232">
        <v>0</v>
      </c>
      <c r="O165" s="232">
        <v>375</v>
      </c>
      <c r="P165" s="232">
        <v>255</v>
      </c>
      <c r="Q165" s="244">
        <v>630</v>
      </c>
      <c r="R165" s="232">
        <v>0</v>
      </c>
      <c r="S165" s="232">
        <v>0</v>
      </c>
      <c r="T165" s="232">
        <v>60</v>
      </c>
      <c r="U165" s="232">
        <v>45</v>
      </c>
      <c r="V165" s="244">
        <v>105</v>
      </c>
      <c r="W165" s="232">
        <v>15</v>
      </c>
      <c r="X165" s="232">
        <v>225</v>
      </c>
      <c r="Y165" s="245">
        <v>30</v>
      </c>
      <c r="Z165" s="232">
        <v>1</v>
      </c>
      <c r="AA165" s="232">
        <v>15</v>
      </c>
      <c r="AB165" s="245">
        <v>0</v>
      </c>
      <c r="AC165" s="232">
        <v>1</v>
      </c>
      <c r="AD165" s="232">
        <v>15</v>
      </c>
      <c r="AE165" s="245">
        <v>15</v>
      </c>
      <c r="AF165" s="246">
        <v>0</v>
      </c>
      <c r="AG165" s="246">
        <v>0</v>
      </c>
      <c r="AH165" s="245">
        <v>0</v>
      </c>
      <c r="AI165" s="246">
        <v>12</v>
      </c>
      <c r="AJ165" s="246">
        <v>180</v>
      </c>
      <c r="AK165" s="245">
        <v>15</v>
      </c>
      <c r="AL165" s="232">
        <v>12</v>
      </c>
      <c r="AM165" s="232">
        <v>180</v>
      </c>
      <c r="AN165" s="245">
        <v>15</v>
      </c>
      <c r="AO165" s="245"/>
      <c r="AP165" s="245">
        <f t="shared" si="24"/>
        <v>12</v>
      </c>
      <c r="AQ165" s="324">
        <v>0</v>
      </c>
      <c r="AR165" s="246">
        <v>0</v>
      </c>
      <c r="AS165" s="245">
        <v>0</v>
      </c>
      <c r="AT165" s="325">
        <v>11</v>
      </c>
      <c r="AU165" s="325">
        <v>1</v>
      </c>
      <c r="AV165" s="246">
        <v>12</v>
      </c>
      <c r="AW165" s="246">
        <v>180</v>
      </c>
      <c r="AX165" s="245">
        <v>15</v>
      </c>
      <c r="AY165" s="232">
        <v>12</v>
      </c>
      <c r="AZ165" s="232">
        <v>180</v>
      </c>
      <c r="BA165" s="245">
        <v>15</v>
      </c>
      <c r="BB165" s="245"/>
      <c r="BC165" s="245">
        <f t="shared" si="25"/>
        <v>12</v>
      </c>
      <c r="BD165" s="246">
        <v>0</v>
      </c>
      <c r="BE165" s="246">
        <v>0</v>
      </c>
      <c r="BF165" s="232">
        <v>0</v>
      </c>
      <c r="BO165" s="248">
        <f t="shared" si="26"/>
        <v>11</v>
      </c>
      <c r="BP165" s="248">
        <f t="shared" si="27"/>
        <v>1</v>
      </c>
      <c r="BQ165" s="248"/>
      <c r="BR165" s="248">
        <f>_xlfn.XLOOKUP(A165,'Summer data team '!B:B,'Summer data team '!BV:BV,0)</f>
        <v>11</v>
      </c>
      <c r="BS165" s="248">
        <f>_xlfn.XLOOKUP(A165,'Summer data team '!B:B,'Summer data team '!BW:BW,0)</f>
        <v>1</v>
      </c>
      <c r="BT165" s="248">
        <f t="shared" si="28"/>
        <v>0</v>
      </c>
      <c r="BU165" s="248">
        <f t="shared" si="29"/>
        <v>0</v>
      </c>
    </row>
    <row r="166" spans="1:73" hidden="1" x14ac:dyDescent="0.2">
      <c r="A166" s="231">
        <v>3303346</v>
      </c>
      <c r="B166" s="231" t="s">
        <v>342</v>
      </c>
      <c r="C166" s="232">
        <v>0</v>
      </c>
      <c r="D166" s="232">
        <v>0</v>
      </c>
      <c r="E166" s="232">
        <v>0</v>
      </c>
      <c r="F166" s="232">
        <v>8</v>
      </c>
      <c r="G166" s="232">
        <v>17</v>
      </c>
      <c r="H166" s="244">
        <v>0</v>
      </c>
      <c r="I166" s="244">
        <v>25</v>
      </c>
      <c r="J166" s="232">
        <v>0</v>
      </c>
      <c r="K166" s="232">
        <v>4</v>
      </c>
      <c r="L166" s="244">
        <v>4</v>
      </c>
      <c r="M166" s="232">
        <v>0</v>
      </c>
      <c r="N166" s="232">
        <v>0</v>
      </c>
      <c r="O166" s="232">
        <v>120</v>
      </c>
      <c r="P166" s="232">
        <v>255</v>
      </c>
      <c r="Q166" s="244">
        <v>375</v>
      </c>
      <c r="R166" s="232">
        <v>0</v>
      </c>
      <c r="S166" s="232">
        <v>0</v>
      </c>
      <c r="T166" s="232">
        <v>0</v>
      </c>
      <c r="U166" s="232">
        <v>60</v>
      </c>
      <c r="V166" s="244">
        <v>60</v>
      </c>
      <c r="W166" s="232">
        <v>5</v>
      </c>
      <c r="X166" s="232">
        <v>75</v>
      </c>
      <c r="Y166" s="245">
        <v>0</v>
      </c>
      <c r="Z166" s="232">
        <v>17</v>
      </c>
      <c r="AA166" s="232">
        <v>255</v>
      </c>
      <c r="AB166" s="245">
        <v>60</v>
      </c>
      <c r="AC166" s="232">
        <v>1</v>
      </c>
      <c r="AD166" s="232">
        <v>15</v>
      </c>
      <c r="AE166" s="245">
        <v>0</v>
      </c>
      <c r="AF166" s="246">
        <v>0</v>
      </c>
      <c r="AG166" s="246">
        <v>0</v>
      </c>
      <c r="AH166" s="245">
        <v>0</v>
      </c>
      <c r="AI166" s="246">
        <v>3</v>
      </c>
      <c r="AJ166" s="246">
        <v>45</v>
      </c>
      <c r="AK166" s="245">
        <v>0</v>
      </c>
      <c r="AL166" s="232">
        <v>3</v>
      </c>
      <c r="AM166" s="232">
        <v>45</v>
      </c>
      <c r="AN166" s="245">
        <v>0</v>
      </c>
      <c r="AO166" s="245"/>
      <c r="AP166" s="245">
        <f t="shared" si="24"/>
        <v>3</v>
      </c>
      <c r="AQ166" s="324">
        <v>0</v>
      </c>
      <c r="AR166" s="246">
        <v>0</v>
      </c>
      <c r="AS166" s="245">
        <v>0</v>
      </c>
      <c r="AT166" s="325">
        <v>0</v>
      </c>
      <c r="AU166" s="325">
        <v>0</v>
      </c>
      <c r="AV166" s="246">
        <v>0</v>
      </c>
      <c r="AW166" s="246">
        <v>0</v>
      </c>
      <c r="AX166" s="245">
        <v>0</v>
      </c>
      <c r="AY166" s="232">
        <v>0</v>
      </c>
      <c r="AZ166" s="232">
        <v>0</v>
      </c>
      <c r="BA166" s="245">
        <v>0</v>
      </c>
      <c r="BB166" s="245"/>
      <c r="BC166" s="245">
        <f t="shared" si="25"/>
        <v>0</v>
      </c>
      <c r="BD166" s="246">
        <v>0</v>
      </c>
      <c r="BE166" s="246">
        <v>0</v>
      </c>
      <c r="BF166" s="232">
        <v>0</v>
      </c>
      <c r="BO166" s="248">
        <f t="shared" si="26"/>
        <v>0</v>
      </c>
      <c r="BP166" s="248">
        <f t="shared" si="27"/>
        <v>0</v>
      </c>
      <c r="BQ166" s="248"/>
      <c r="BR166" s="248">
        <f>_xlfn.XLOOKUP(A166,'Summer data team '!B:B,'Summer data team '!BV:BV,0)</f>
        <v>0</v>
      </c>
      <c r="BS166" s="248">
        <f>_xlfn.XLOOKUP(A166,'Summer data team '!B:B,'Summer data team '!BW:BW,0)</f>
        <v>0</v>
      </c>
      <c r="BT166" s="248">
        <f t="shared" si="28"/>
        <v>0</v>
      </c>
      <c r="BU166" s="248">
        <f t="shared" si="29"/>
        <v>0</v>
      </c>
    </row>
    <row r="167" spans="1:73" hidden="1" x14ac:dyDescent="0.2">
      <c r="A167" s="231">
        <v>3303351</v>
      </c>
      <c r="B167" s="231" t="s">
        <v>343</v>
      </c>
      <c r="C167" s="232">
        <v>0</v>
      </c>
      <c r="D167" s="232">
        <v>0</v>
      </c>
      <c r="E167" s="232">
        <v>0</v>
      </c>
      <c r="F167" s="232">
        <v>14</v>
      </c>
      <c r="G167" s="232">
        <v>10</v>
      </c>
      <c r="H167" s="244">
        <v>0</v>
      </c>
      <c r="I167" s="244">
        <v>24</v>
      </c>
      <c r="J167" s="232">
        <v>2</v>
      </c>
      <c r="K167" s="232">
        <v>0</v>
      </c>
      <c r="L167" s="244">
        <v>2</v>
      </c>
      <c r="M167" s="232">
        <v>0</v>
      </c>
      <c r="N167" s="232">
        <v>0</v>
      </c>
      <c r="O167" s="232">
        <v>210</v>
      </c>
      <c r="P167" s="232">
        <v>150</v>
      </c>
      <c r="Q167" s="244">
        <v>360</v>
      </c>
      <c r="R167" s="232">
        <v>0</v>
      </c>
      <c r="S167" s="232">
        <v>0</v>
      </c>
      <c r="T167" s="232">
        <v>20</v>
      </c>
      <c r="U167" s="232">
        <v>0</v>
      </c>
      <c r="V167" s="244">
        <v>20</v>
      </c>
      <c r="W167" s="232">
        <v>3</v>
      </c>
      <c r="X167" s="232">
        <v>45</v>
      </c>
      <c r="Y167" s="245">
        <v>10</v>
      </c>
      <c r="Z167" s="232">
        <v>11</v>
      </c>
      <c r="AA167" s="232">
        <v>165</v>
      </c>
      <c r="AB167" s="245">
        <v>10</v>
      </c>
      <c r="AC167" s="232">
        <v>5</v>
      </c>
      <c r="AD167" s="232">
        <v>75</v>
      </c>
      <c r="AE167" s="245">
        <v>0</v>
      </c>
      <c r="AF167" s="246">
        <v>0</v>
      </c>
      <c r="AG167" s="246">
        <v>0</v>
      </c>
      <c r="AH167" s="245">
        <v>0</v>
      </c>
      <c r="AI167" s="246">
        <v>13</v>
      </c>
      <c r="AJ167" s="246">
        <v>195</v>
      </c>
      <c r="AK167" s="245">
        <v>0</v>
      </c>
      <c r="AL167" s="232">
        <v>13</v>
      </c>
      <c r="AM167" s="232">
        <v>195</v>
      </c>
      <c r="AN167" s="245">
        <v>0</v>
      </c>
      <c r="AO167" s="245"/>
      <c r="AP167" s="245">
        <f t="shared" si="24"/>
        <v>13</v>
      </c>
      <c r="AQ167" s="324">
        <v>0</v>
      </c>
      <c r="AR167" s="246">
        <v>0</v>
      </c>
      <c r="AS167" s="245">
        <v>0</v>
      </c>
      <c r="AT167" s="325">
        <v>12</v>
      </c>
      <c r="AU167" s="325">
        <v>0</v>
      </c>
      <c r="AV167" s="246">
        <v>12</v>
      </c>
      <c r="AW167" s="246">
        <v>180</v>
      </c>
      <c r="AX167" s="245">
        <v>0</v>
      </c>
      <c r="AY167" s="232">
        <v>12</v>
      </c>
      <c r="AZ167" s="232">
        <v>180</v>
      </c>
      <c r="BA167" s="245">
        <v>0</v>
      </c>
      <c r="BB167" s="245"/>
      <c r="BC167" s="245">
        <f t="shared" si="25"/>
        <v>12</v>
      </c>
      <c r="BD167" s="246">
        <v>0</v>
      </c>
      <c r="BE167" s="246">
        <v>0</v>
      </c>
      <c r="BF167" s="232">
        <v>0</v>
      </c>
      <c r="BO167" s="248">
        <f t="shared" si="26"/>
        <v>12</v>
      </c>
      <c r="BP167" s="248">
        <f t="shared" si="27"/>
        <v>0</v>
      </c>
      <c r="BQ167" s="248"/>
      <c r="BR167" s="248">
        <f>_xlfn.XLOOKUP(A167,'Summer data team '!B:B,'Summer data team '!BV:BV,0)</f>
        <v>12</v>
      </c>
      <c r="BS167" s="248">
        <f>_xlfn.XLOOKUP(A167,'Summer data team '!B:B,'Summer data team '!BW:BW,0)</f>
        <v>0</v>
      </c>
      <c r="BT167" s="248">
        <f t="shared" si="28"/>
        <v>0</v>
      </c>
      <c r="BU167" s="248">
        <f t="shared" si="29"/>
        <v>0</v>
      </c>
    </row>
    <row r="168" spans="1:73" hidden="1" x14ac:dyDescent="0.2">
      <c r="A168" s="231">
        <v>3303352</v>
      </c>
      <c r="B168" s="231" t="s">
        <v>344</v>
      </c>
      <c r="C168" s="232">
        <v>0</v>
      </c>
      <c r="D168" s="232">
        <v>0</v>
      </c>
      <c r="E168" s="232">
        <v>0</v>
      </c>
      <c r="F168" s="232">
        <v>3</v>
      </c>
      <c r="G168" s="232">
        <v>4</v>
      </c>
      <c r="H168" s="244">
        <v>0</v>
      </c>
      <c r="I168" s="244">
        <v>7</v>
      </c>
      <c r="J168" s="232">
        <v>0</v>
      </c>
      <c r="K168" s="232">
        <v>0</v>
      </c>
      <c r="L168" s="244">
        <v>0</v>
      </c>
      <c r="M168" s="232">
        <v>0</v>
      </c>
      <c r="N168" s="232">
        <v>0</v>
      </c>
      <c r="O168" s="232">
        <v>45</v>
      </c>
      <c r="P168" s="232">
        <v>60</v>
      </c>
      <c r="Q168" s="244">
        <v>105</v>
      </c>
      <c r="R168" s="232">
        <v>0</v>
      </c>
      <c r="S168" s="232">
        <v>0</v>
      </c>
      <c r="T168" s="232">
        <v>0</v>
      </c>
      <c r="U168" s="232">
        <v>0</v>
      </c>
      <c r="V168" s="244">
        <v>0</v>
      </c>
      <c r="W168" s="232">
        <v>0</v>
      </c>
      <c r="X168" s="232">
        <v>0</v>
      </c>
      <c r="Y168" s="245">
        <v>0</v>
      </c>
      <c r="Z168" s="232">
        <v>0</v>
      </c>
      <c r="AA168" s="232">
        <v>0</v>
      </c>
      <c r="AB168" s="245">
        <v>0</v>
      </c>
      <c r="AC168" s="232">
        <v>0</v>
      </c>
      <c r="AD168" s="232">
        <v>0</v>
      </c>
      <c r="AE168" s="245">
        <v>0</v>
      </c>
      <c r="AF168" s="246">
        <v>0</v>
      </c>
      <c r="AG168" s="246">
        <v>0</v>
      </c>
      <c r="AH168" s="245">
        <v>0</v>
      </c>
      <c r="AI168" s="246">
        <v>0</v>
      </c>
      <c r="AJ168" s="246">
        <v>0</v>
      </c>
      <c r="AK168" s="245">
        <v>0</v>
      </c>
      <c r="AL168" s="232">
        <v>0</v>
      </c>
      <c r="AM168" s="232">
        <v>0</v>
      </c>
      <c r="AN168" s="245">
        <v>0</v>
      </c>
      <c r="AO168" s="245"/>
      <c r="AP168" s="245">
        <f t="shared" si="24"/>
        <v>0</v>
      </c>
      <c r="AQ168" s="324">
        <v>0</v>
      </c>
      <c r="AR168" s="246">
        <v>0</v>
      </c>
      <c r="AS168" s="245">
        <v>0</v>
      </c>
      <c r="AT168" s="325">
        <v>0</v>
      </c>
      <c r="AU168" s="325">
        <v>0</v>
      </c>
      <c r="AV168" s="246">
        <v>0</v>
      </c>
      <c r="AW168" s="246">
        <v>0</v>
      </c>
      <c r="AX168" s="245">
        <v>0</v>
      </c>
      <c r="AY168" s="232">
        <v>0</v>
      </c>
      <c r="AZ168" s="232">
        <v>0</v>
      </c>
      <c r="BA168" s="245">
        <v>0</v>
      </c>
      <c r="BB168" s="245"/>
      <c r="BC168" s="245">
        <f t="shared" si="25"/>
        <v>0</v>
      </c>
      <c r="BD168" s="246">
        <v>0</v>
      </c>
      <c r="BE168" s="246">
        <v>0</v>
      </c>
      <c r="BF168" s="232">
        <v>0</v>
      </c>
      <c r="BO168" s="248">
        <f t="shared" si="26"/>
        <v>0</v>
      </c>
      <c r="BP168" s="248">
        <f t="shared" si="27"/>
        <v>0</v>
      </c>
      <c r="BQ168" s="248"/>
      <c r="BR168" s="248">
        <f>_xlfn.XLOOKUP(A168,'Summer data team '!B:B,'Summer data team '!BV:BV,0)</f>
        <v>0</v>
      </c>
      <c r="BS168" s="248">
        <f>_xlfn.XLOOKUP(A168,'Summer data team '!B:B,'Summer data team '!BW:BW,0)</f>
        <v>0</v>
      </c>
      <c r="BT168" s="248">
        <f t="shared" si="28"/>
        <v>0</v>
      </c>
      <c r="BU168" s="248">
        <f t="shared" si="29"/>
        <v>0</v>
      </c>
    </row>
    <row r="169" spans="1:73" hidden="1" x14ac:dyDescent="0.2">
      <c r="A169" s="231">
        <v>3303359</v>
      </c>
      <c r="B169" s="231" t="s">
        <v>345</v>
      </c>
      <c r="C169" s="232">
        <v>0</v>
      </c>
      <c r="D169" s="232">
        <v>0</v>
      </c>
      <c r="E169" s="232">
        <v>0</v>
      </c>
      <c r="F169" s="232">
        <v>9</v>
      </c>
      <c r="G169" s="232">
        <v>9</v>
      </c>
      <c r="H169" s="244">
        <v>0</v>
      </c>
      <c r="I169" s="244">
        <v>18</v>
      </c>
      <c r="J169" s="232">
        <v>0</v>
      </c>
      <c r="K169" s="232">
        <v>0</v>
      </c>
      <c r="L169" s="244">
        <v>0</v>
      </c>
      <c r="M169" s="232">
        <v>0</v>
      </c>
      <c r="N169" s="232">
        <v>0</v>
      </c>
      <c r="O169" s="232">
        <v>135</v>
      </c>
      <c r="P169" s="232">
        <v>135</v>
      </c>
      <c r="Q169" s="244">
        <v>270</v>
      </c>
      <c r="R169" s="232">
        <v>0</v>
      </c>
      <c r="S169" s="232">
        <v>0</v>
      </c>
      <c r="T169" s="232">
        <v>0</v>
      </c>
      <c r="U169" s="232">
        <v>0</v>
      </c>
      <c r="V169" s="244">
        <v>0</v>
      </c>
      <c r="W169" s="232">
        <v>9</v>
      </c>
      <c r="X169" s="232">
        <v>135</v>
      </c>
      <c r="Y169" s="245">
        <v>0</v>
      </c>
      <c r="Z169" s="232">
        <v>6</v>
      </c>
      <c r="AA169" s="232">
        <v>90</v>
      </c>
      <c r="AB169" s="245">
        <v>0</v>
      </c>
      <c r="AC169" s="232">
        <v>1</v>
      </c>
      <c r="AD169" s="232">
        <v>15</v>
      </c>
      <c r="AE169" s="245">
        <v>0</v>
      </c>
      <c r="AF169" s="246">
        <v>0</v>
      </c>
      <c r="AG169" s="246">
        <v>0</v>
      </c>
      <c r="AH169" s="245">
        <v>0</v>
      </c>
      <c r="AI169" s="246">
        <v>0</v>
      </c>
      <c r="AJ169" s="246">
        <v>0</v>
      </c>
      <c r="AK169" s="245">
        <v>0</v>
      </c>
      <c r="AL169" s="232">
        <v>0</v>
      </c>
      <c r="AM169" s="232">
        <v>0</v>
      </c>
      <c r="AN169" s="245">
        <v>0</v>
      </c>
      <c r="AO169" s="245"/>
      <c r="AP169" s="245">
        <f t="shared" si="24"/>
        <v>0</v>
      </c>
      <c r="AQ169" s="324">
        <v>0</v>
      </c>
      <c r="AR169" s="246">
        <v>0</v>
      </c>
      <c r="AS169" s="245">
        <v>0</v>
      </c>
      <c r="AT169" s="325">
        <v>0</v>
      </c>
      <c r="AU169" s="325">
        <v>0</v>
      </c>
      <c r="AV169" s="246">
        <v>0</v>
      </c>
      <c r="AW169" s="246">
        <v>0</v>
      </c>
      <c r="AX169" s="245">
        <v>0</v>
      </c>
      <c r="AY169" s="232">
        <v>0</v>
      </c>
      <c r="AZ169" s="232">
        <v>0</v>
      </c>
      <c r="BA169" s="245">
        <v>0</v>
      </c>
      <c r="BB169" s="245"/>
      <c r="BC169" s="245">
        <f t="shared" si="25"/>
        <v>0</v>
      </c>
      <c r="BD169" s="246">
        <v>0</v>
      </c>
      <c r="BE169" s="246">
        <v>0</v>
      </c>
      <c r="BF169" s="232">
        <v>0</v>
      </c>
      <c r="BO169" s="248">
        <f t="shared" si="26"/>
        <v>0</v>
      </c>
      <c r="BP169" s="248">
        <f t="shared" si="27"/>
        <v>0</v>
      </c>
      <c r="BQ169" s="248"/>
      <c r="BR169" s="248">
        <f>_xlfn.XLOOKUP(A169,'Summer data team '!B:B,'Summer data team '!BV:BV,0)</f>
        <v>0</v>
      </c>
      <c r="BS169" s="248">
        <f>_xlfn.XLOOKUP(A169,'Summer data team '!B:B,'Summer data team '!BW:BW,0)</f>
        <v>0</v>
      </c>
      <c r="BT169" s="248">
        <f t="shared" si="28"/>
        <v>0</v>
      </c>
      <c r="BU169" s="248">
        <f t="shared" si="29"/>
        <v>0</v>
      </c>
    </row>
    <row r="170" spans="1:73" hidden="1" x14ac:dyDescent="0.2">
      <c r="A170" s="231">
        <v>3303361</v>
      </c>
      <c r="B170" s="231" t="s">
        <v>346</v>
      </c>
      <c r="C170" s="232">
        <v>0</v>
      </c>
      <c r="D170" s="232">
        <v>0</v>
      </c>
      <c r="E170" s="232">
        <v>0</v>
      </c>
      <c r="F170" s="232">
        <v>12</v>
      </c>
      <c r="G170" s="232">
        <v>8</v>
      </c>
      <c r="H170" s="244">
        <v>0</v>
      </c>
      <c r="I170" s="244">
        <v>20</v>
      </c>
      <c r="J170" s="232">
        <v>2</v>
      </c>
      <c r="K170" s="232">
        <v>3</v>
      </c>
      <c r="L170" s="244">
        <v>5</v>
      </c>
      <c r="M170" s="232">
        <v>0</v>
      </c>
      <c r="N170" s="232">
        <v>0</v>
      </c>
      <c r="O170" s="232">
        <v>180</v>
      </c>
      <c r="P170" s="232">
        <v>120</v>
      </c>
      <c r="Q170" s="244">
        <v>300</v>
      </c>
      <c r="R170" s="232">
        <v>0</v>
      </c>
      <c r="S170" s="232">
        <v>0</v>
      </c>
      <c r="T170" s="232">
        <v>30</v>
      </c>
      <c r="U170" s="232">
        <v>45</v>
      </c>
      <c r="V170" s="244">
        <v>75</v>
      </c>
      <c r="W170" s="232">
        <v>5</v>
      </c>
      <c r="X170" s="232">
        <v>75</v>
      </c>
      <c r="Y170" s="245">
        <v>0</v>
      </c>
      <c r="Z170" s="232">
        <v>5</v>
      </c>
      <c r="AA170" s="232">
        <v>75</v>
      </c>
      <c r="AB170" s="245">
        <v>30</v>
      </c>
      <c r="AC170" s="232">
        <v>2</v>
      </c>
      <c r="AD170" s="232">
        <v>30</v>
      </c>
      <c r="AE170" s="245">
        <v>0</v>
      </c>
      <c r="AF170" s="246">
        <v>0</v>
      </c>
      <c r="AG170" s="246">
        <v>0</v>
      </c>
      <c r="AH170" s="245">
        <v>0</v>
      </c>
      <c r="AI170" s="246">
        <v>10</v>
      </c>
      <c r="AJ170" s="246">
        <v>150</v>
      </c>
      <c r="AK170" s="245">
        <v>0</v>
      </c>
      <c r="AL170" s="232">
        <v>10</v>
      </c>
      <c r="AM170" s="232">
        <v>150</v>
      </c>
      <c r="AN170" s="245">
        <v>0</v>
      </c>
      <c r="AO170" s="245"/>
      <c r="AP170" s="245">
        <f t="shared" si="24"/>
        <v>10</v>
      </c>
      <c r="AQ170" s="324">
        <v>0</v>
      </c>
      <c r="AR170" s="246">
        <v>0</v>
      </c>
      <c r="AS170" s="245">
        <v>0</v>
      </c>
      <c r="AT170" s="325">
        <v>10</v>
      </c>
      <c r="AU170" s="325">
        <v>0</v>
      </c>
      <c r="AV170" s="246">
        <v>10</v>
      </c>
      <c r="AW170" s="246">
        <v>150</v>
      </c>
      <c r="AX170" s="245">
        <v>0</v>
      </c>
      <c r="AY170" s="232">
        <v>10</v>
      </c>
      <c r="AZ170" s="232">
        <v>150</v>
      </c>
      <c r="BA170" s="245">
        <v>0</v>
      </c>
      <c r="BB170" s="245"/>
      <c r="BC170" s="245">
        <f t="shared" si="25"/>
        <v>10</v>
      </c>
      <c r="BD170" s="246">
        <v>0</v>
      </c>
      <c r="BE170" s="246">
        <v>0</v>
      </c>
      <c r="BF170" s="232">
        <v>0</v>
      </c>
      <c r="BO170" s="248">
        <f t="shared" si="26"/>
        <v>10</v>
      </c>
      <c r="BP170" s="248">
        <f t="shared" si="27"/>
        <v>0</v>
      </c>
      <c r="BQ170" s="248"/>
      <c r="BR170" s="248">
        <f>_xlfn.XLOOKUP(A170,'Summer data team '!B:B,'Summer data team '!BV:BV,0)</f>
        <v>10</v>
      </c>
      <c r="BS170" s="248">
        <f>_xlfn.XLOOKUP(A170,'Summer data team '!B:B,'Summer data team '!BW:BW,0)</f>
        <v>0</v>
      </c>
      <c r="BT170" s="248">
        <f t="shared" si="28"/>
        <v>0</v>
      </c>
      <c r="BU170" s="248">
        <f t="shared" si="29"/>
        <v>0</v>
      </c>
    </row>
    <row r="171" spans="1:73" hidden="1" x14ac:dyDescent="0.2">
      <c r="A171" s="231">
        <v>3303363</v>
      </c>
      <c r="B171" s="231" t="s">
        <v>347</v>
      </c>
      <c r="C171" s="232">
        <v>0</v>
      </c>
      <c r="D171" s="232">
        <v>0</v>
      </c>
      <c r="E171" s="232">
        <v>0</v>
      </c>
      <c r="F171" s="232">
        <v>11</v>
      </c>
      <c r="G171" s="232">
        <v>13</v>
      </c>
      <c r="H171" s="244">
        <v>0</v>
      </c>
      <c r="I171" s="244">
        <v>24</v>
      </c>
      <c r="J171" s="232">
        <v>0</v>
      </c>
      <c r="K171" s="232">
        <v>0</v>
      </c>
      <c r="L171" s="244">
        <v>0</v>
      </c>
      <c r="M171" s="232">
        <v>0</v>
      </c>
      <c r="N171" s="232">
        <v>0</v>
      </c>
      <c r="O171" s="232">
        <v>165</v>
      </c>
      <c r="P171" s="232">
        <v>195</v>
      </c>
      <c r="Q171" s="244">
        <v>360</v>
      </c>
      <c r="R171" s="232">
        <v>0</v>
      </c>
      <c r="S171" s="232">
        <v>0</v>
      </c>
      <c r="T171" s="232">
        <v>0</v>
      </c>
      <c r="U171" s="232">
        <v>0</v>
      </c>
      <c r="V171" s="244">
        <v>0</v>
      </c>
      <c r="W171" s="232">
        <v>3</v>
      </c>
      <c r="X171" s="232">
        <v>45</v>
      </c>
      <c r="Y171" s="245">
        <v>0</v>
      </c>
      <c r="Z171" s="232">
        <v>0</v>
      </c>
      <c r="AA171" s="232">
        <v>0</v>
      </c>
      <c r="AB171" s="245">
        <v>0</v>
      </c>
      <c r="AC171" s="232">
        <v>3</v>
      </c>
      <c r="AD171" s="232">
        <v>45</v>
      </c>
      <c r="AE171" s="245">
        <v>0</v>
      </c>
      <c r="AF171" s="246">
        <v>0</v>
      </c>
      <c r="AG171" s="246">
        <v>0</v>
      </c>
      <c r="AH171" s="245">
        <v>0</v>
      </c>
      <c r="AI171" s="246">
        <v>6</v>
      </c>
      <c r="AJ171" s="246">
        <v>90</v>
      </c>
      <c r="AK171" s="245">
        <v>0</v>
      </c>
      <c r="AL171" s="232">
        <v>6</v>
      </c>
      <c r="AM171" s="232">
        <v>90</v>
      </c>
      <c r="AN171" s="245">
        <v>0</v>
      </c>
      <c r="AO171" s="245"/>
      <c r="AP171" s="245">
        <f t="shared" si="24"/>
        <v>6</v>
      </c>
      <c r="AQ171" s="324">
        <v>0</v>
      </c>
      <c r="AR171" s="246">
        <v>0</v>
      </c>
      <c r="AS171" s="245">
        <v>0</v>
      </c>
      <c r="AT171" s="325">
        <v>6</v>
      </c>
      <c r="AU171" s="325">
        <v>0</v>
      </c>
      <c r="AV171" s="246">
        <v>6</v>
      </c>
      <c r="AW171" s="246">
        <v>90</v>
      </c>
      <c r="AX171" s="245">
        <v>0</v>
      </c>
      <c r="AY171" s="232">
        <v>6</v>
      </c>
      <c r="AZ171" s="232">
        <v>90</v>
      </c>
      <c r="BA171" s="245">
        <v>0</v>
      </c>
      <c r="BB171" s="245"/>
      <c r="BC171" s="245">
        <f t="shared" si="25"/>
        <v>6</v>
      </c>
      <c r="BD171" s="246">
        <v>0</v>
      </c>
      <c r="BE171" s="246">
        <v>0</v>
      </c>
      <c r="BF171" s="232">
        <v>0</v>
      </c>
      <c r="BO171" s="248">
        <f t="shared" si="26"/>
        <v>6</v>
      </c>
      <c r="BP171" s="248">
        <f t="shared" si="27"/>
        <v>0</v>
      </c>
      <c r="BQ171" s="248"/>
      <c r="BR171" s="248">
        <f>_xlfn.XLOOKUP(A171,'Summer data team '!B:B,'Summer data team '!BV:BV,0)</f>
        <v>6</v>
      </c>
      <c r="BS171" s="248">
        <f>_xlfn.XLOOKUP(A171,'Summer data team '!B:B,'Summer data team '!BW:BW,0)</f>
        <v>0</v>
      </c>
      <c r="BT171" s="248">
        <f t="shared" si="28"/>
        <v>0</v>
      </c>
      <c r="BU171" s="248">
        <f t="shared" si="29"/>
        <v>0</v>
      </c>
    </row>
    <row r="172" spans="1:73" hidden="1" x14ac:dyDescent="0.2">
      <c r="A172" s="231">
        <v>3303366</v>
      </c>
      <c r="B172" s="231" t="s">
        <v>348</v>
      </c>
      <c r="C172" s="232">
        <v>0</v>
      </c>
      <c r="D172" s="232">
        <v>0</v>
      </c>
      <c r="E172" s="232">
        <v>0</v>
      </c>
      <c r="F172" s="232">
        <v>6</v>
      </c>
      <c r="G172" s="232">
        <v>4</v>
      </c>
      <c r="H172" s="244">
        <v>0</v>
      </c>
      <c r="I172" s="244">
        <v>10</v>
      </c>
      <c r="J172" s="232">
        <v>0</v>
      </c>
      <c r="K172" s="232">
        <v>0</v>
      </c>
      <c r="L172" s="244">
        <v>0</v>
      </c>
      <c r="M172" s="232">
        <v>0</v>
      </c>
      <c r="N172" s="232">
        <v>0</v>
      </c>
      <c r="O172" s="232">
        <v>90</v>
      </c>
      <c r="P172" s="232">
        <v>60</v>
      </c>
      <c r="Q172" s="244">
        <v>150</v>
      </c>
      <c r="R172" s="232">
        <v>0</v>
      </c>
      <c r="S172" s="232">
        <v>0</v>
      </c>
      <c r="T172" s="232">
        <v>0</v>
      </c>
      <c r="U172" s="232">
        <v>0</v>
      </c>
      <c r="V172" s="244">
        <v>0</v>
      </c>
      <c r="W172" s="232">
        <v>4</v>
      </c>
      <c r="X172" s="232">
        <v>60</v>
      </c>
      <c r="Y172" s="245">
        <v>0</v>
      </c>
      <c r="Z172" s="232">
        <v>2</v>
      </c>
      <c r="AA172" s="232">
        <v>30</v>
      </c>
      <c r="AB172" s="245">
        <v>0</v>
      </c>
      <c r="AC172" s="232">
        <v>1</v>
      </c>
      <c r="AD172" s="232">
        <v>15</v>
      </c>
      <c r="AE172" s="245">
        <v>0</v>
      </c>
      <c r="AF172" s="246">
        <v>0</v>
      </c>
      <c r="AG172" s="246">
        <v>0</v>
      </c>
      <c r="AH172" s="245">
        <v>0</v>
      </c>
      <c r="AI172" s="246">
        <v>6</v>
      </c>
      <c r="AJ172" s="246">
        <v>90</v>
      </c>
      <c r="AK172" s="245">
        <v>0</v>
      </c>
      <c r="AL172" s="232">
        <v>6</v>
      </c>
      <c r="AM172" s="232">
        <v>90</v>
      </c>
      <c r="AN172" s="245">
        <v>0</v>
      </c>
      <c r="AO172" s="245"/>
      <c r="AP172" s="245">
        <f t="shared" si="24"/>
        <v>6</v>
      </c>
      <c r="AQ172" s="324">
        <v>0</v>
      </c>
      <c r="AR172" s="246">
        <v>0</v>
      </c>
      <c r="AS172" s="245">
        <v>0</v>
      </c>
      <c r="AT172" s="325">
        <v>6</v>
      </c>
      <c r="AU172" s="325">
        <v>0</v>
      </c>
      <c r="AV172" s="246">
        <v>6</v>
      </c>
      <c r="AW172" s="246">
        <v>90</v>
      </c>
      <c r="AX172" s="245">
        <v>0</v>
      </c>
      <c r="AY172" s="232">
        <v>6</v>
      </c>
      <c r="AZ172" s="232">
        <v>90</v>
      </c>
      <c r="BA172" s="245">
        <v>0</v>
      </c>
      <c r="BB172" s="245"/>
      <c r="BC172" s="245">
        <f t="shared" si="25"/>
        <v>6</v>
      </c>
      <c r="BD172" s="246">
        <v>0</v>
      </c>
      <c r="BE172" s="246">
        <v>0</v>
      </c>
      <c r="BF172" s="232">
        <v>0</v>
      </c>
      <c r="BO172" s="248">
        <f t="shared" si="26"/>
        <v>6</v>
      </c>
      <c r="BP172" s="248">
        <f t="shared" si="27"/>
        <v>0</v>
      </c>
      <c r="BQ172" s="248"/>
      <c r="BR172" s="248">
        <f>_xlfn.XLOOKUP(A172,'Summer data team '!B:B,'Summer data team '!BV:BV,0)</f>
        <v>6</v>
      </c>
      <c r="BS172" s="248">
        <f>_xlfn.XLOOKUP(A172,'Summer data team '!B:B,'Summer data team '!BW:BW,0)</f>
        <v>0</v>
      </c>
      <c r="BT172" s="248">
        <f t="shared" si="28"/>
        <v>0</v>
      </c>
      <c r="BU172" s="248">
        <f t="shared" si="29"/>
        <v>0</v>
      </c>
    </row>
    <row r="173" spans="1:73" hidden="1" x14ac:dyDescent="0.2">
      <c r="A173" s="231">
        <v>3303367</v>
      </c>
      <c r="B173" s="231" t="s">
        <v>349</v>
      </c>
      <c r="C173" s="232">
        <v>0</v>
      </c>
      <c r="D173" s="232">
        <v>0</v>
      </c>
      <c r="E173" s="232">
        <v>0</v>
      </c>
      <c r="F173" s="232">
        <v>12</v>
      </c>
      <c r="G173" s="232">
        <v>14</v>
      </c>
      <c r="H173" s="244">
        <v>0</v>
      </c>
      <c r="I173" s="244">
        <v>26</v>
      </c>
      <c r="J173" s="232">
        <v>4</v>
      </c>
      <c r="K173" s="232">
        <v>5</v>
      </c>
      <c r="L173" s="244">
        <v>9</v>
      </c>
      <c r="M173" s="232">
        <v>0</v>
      </c>
      <c r="N173" s="232">
        <v>0</v>
      </c>
      <c r="O173" s="232">
        <v>180</v>
      </c>
      <c r="P173" s="232">
        <v>210</v>
      </c>
      <c r="Q173" s="244">
        <v>390</v>
      </c>
      <c r="R173" s="232">
        <v>0</v>
      </c>
      <c r="S173" s="232">
        <v>0</v>
      </c>
      <c r="T173" s="232">
        <v>60</v>
      </c>
      <c r="U173" s="232">
        <v>75</v>
      </c>
      <c r="V173" s="244">
        <v>135</v>
      </c>
      <c r="W173" s="232">
        <v>12</v>
      </c>
      <c r="X173" s="232">
        <v>180</v>
      </c>
      <c r="Y173" s="245">
        <v>45</v>
      </c>
      <c r="Z173" s="232">
        <v>2</v>
      </c>
      <c r="AA173" s="232">
        <v>30</v>
      </c>
      <c r="AB173" s="245">
        <v>15</v>
      </c>
      <c r="AC173" s="232">
        <v>1</v>
      </c>
      <c r="AD173" s="232">
        <v>15</v>
      </c>
      <c r="AE173" s="245">
        <v>0</v>
      </c>
      <c r="AF173" s="246">
        <v>0</v>
      </c>
      <c r="AG173" s="246">
        <v>0</v>
      </c>
      <c r="AH173" s="245">
        <v>0</v>
      </c>
      <c r="AI173" s="246">
        <v>7</v>
      </c>
      <c r="AJ173" s="246">
        <v>105</v>
      </c>
      <c r="AK173" s="245">
        <v>0</v>
      </c>
      <c r="AL173" s="232">
        <v>7</v>
      </c>
      <c r="AM173" s="232">
        <v>105</v>
      </c>
      <c r="AN173" s="245">
        <v>0</v>
      </c>
      <c r="AO173" s="245"/>
      <c r="AP173" s="245">
        <f t="shared" si="24"/>
        <v>7</v>
      </c>
      <c r="AQ173" s="324">
        <v>0</v>
      </c>
      <c r="AR173" s="246">
        <v>0</v>
      </c>
      <c r="AS173" s="245">
        <v>0</v>
      </c>
      <c r="AT173" s="325">
        <v>7</v>
      </c>
      <c r="AU173" s="325">
        <v>0</v>
      </c>
      <c r="AV173" s="246">
        <v>7</v>
      </c>
      <c r="AW173" s="246">
        <v>105</v>
      </c>
      <c r="AX173" s="245">
        <v>0</v>
      </c>
      <c r="AY173" s="232">
        <v>7</v>
      </c>
      <c r="AZ173" s="232">
        <v>105</v>
      </c>
      <c r="BA173" s="245">
        <v>0</v>
      </c>
      <c r="BB173" s="245"/>
      <c r="BC173" s="245">
        <f t="shared" si="25"/>
        <v>7</v>
      </c>
      <c r="BD173" s="246">
        <v>0</v>
      </c>
      <c r="BE173" s="246">
        <v>0</v>
      </c>
      <c r="BF173" s="232">
        <v>0</v>
      </c>
      <c r="BO173" s="248">
        <f t="shared" si="26"/>
        <v>7</v>
      </c>
      <c r="BP173" s="248">
        <f t="shared" si="27"/>
        <v>0</v>
      </c>
      <c r="BQ173" s="248"/>
      <c r="BR173" s="248">
        <f>_xlfn.XLOOKUP(A173,'Summer data team '!B:B,'Summer data team '!BV:BV,0)</f>
        <v>7</v>
      </c>
      <c r="BS173" s="248">
        <f>_xlfn.XLOOKUP(A173,'Summer data team '!B:B,'Summer data team '!BW:BW,0)</f>
        <v>0</v>
      </c>
      <c r="BT173" s="248">
        <f t="shared" si="28"/>
        <v>0</v>
      </c>
      <c r="BU173" s="248">
        <f t="shared" si="29"/>
        <v>0</v>
      </c>
    </row>
    <row r="174" spans="1:73" hidden="1" x14ac:dyDescent="0.2">
      <c r="A174" s="231">
        <v>3303372</v>
      </c>
      <c r="B174" s="231" t="s">
        <v>350</v>
      </c>
      <c r="C174" s="232">
        <v>0</v>
      </c>
      <c r="D174" s="232">
        <v>0</v>
      </c>
      <c r="E174" s="232">
        <v>0</v>
      </c>
      <c r="F174" s="232">
        <v>25</v>
      </c>
      <c r="G174" s="232">
        <v>28</v>
      </c>
      <c r="H174" s="244">
        <v>0</v>
      </c>
      <c r="I174" s="244">
        <v>53</v>
      </c>
      <c r="J174" s="232">
        <v>3</v>
      </c>
      <c r="K174" s="232">
        <v>1</v>
      </c>
      <c r="L174" s="244">
        <v>4</v>
      </c>
      <c r="M174" s="232">
        <v>0</v>
      </c>
      <c r="N174" s="232">
        <v>0</v>
      </c>
      <c r="O174" s="232">
        <v>375</v>
      </c>
      <c r="P174" s="232">
        <v>420</v>
      </c>
      <c r="Q174" s="244">
        <v>795</v>
      </c>
      <c r="R174" s="232">
        <v>0</v>
      </c>
      <c r="S174" s="232">
        <v>0</v>
      </c>
      <c r="T174" s="232">
        <v>45</v>
      </c>
      <c r="U174" s="232">
        <v>15</v>
      </c>
      <c r="V174" s="244">
        <v>60</v>
      </c>
      <c r="W174" s="232">
        <v>8</v>
      </c>
      <c r="X174" s="232">
        <v>120</v>
      </c>
      <c r="Y174" s="245">
        <v>30</v>
      </c>
      <c r="Z174" s="232">
        <v>7</v>
      </c>
      <c r="AA174" s="232">
        <v>105</v>
      </c>
      <c r="AB174" s="245">
        <v>0</v>
      </c>
      <c r="AC174" s="232">
        <v>19</v>
      </c>
      <c r="AD174" s="232">
        <v>285</v>
      </c>
      <c r="AE174" s="245">
        <v>0</v>
      </c>
      <c r="AF174" s="246">
        <v>0</v>
      </c>
      <c r="AG174" s="246">
        <v>0</v>
      </c>
      <c r="AH174" s="245">
        <v>0</v>
      </c>
      <c r="AI174" s="246">
        <v>19</v>
      </c>
      <c r="AJ174" s="246">
        <v>285</v>
      </c>
      <c r="AK174" s="245">
        <v>15</v>
      </c>
      <c r="AL174" s="232">
        <v>19</v>
      </c>
      <c r="AM174" s="232">
        <v>285</v>
      </c>
      <c r="AN174" s="245">
        <v>15</v>
      </c>
      <c r="AO174" s="245"/>
      <c r="AP174" s="245">
        <f t="shared" si="24"/>
        <v>19</v>
      </c>
      <c r="AQ174" s="324">
        <v>0</v>
      </c>
      <c r="AR174" s="246">
        <v>0</v>
      </c>
      <c r="AS174" s="245">
        <v>0</v>
      </c>
      <c r="AT174" s="325">
        <v>18</v>
      </c>
      <c r="AU174" s="325">
        <v>1</v>
      </c>
      <c r="AV174" s="246">
        <v>19</v>
      </c>
      <c r="AW174" s="246">
        <v>285</v>
      </c>
      <c r="AX174" s="245">
        <v>15</v>
      </c>
      <c r="AY174" s="232">
        <v>19</v>
      </c>
      <c r="AZ174" s="232">
        <v>285</v>
      </c>
      <c r="BA174" s="245">
        <v>15</v>
      </c>
      <c r="BB174" s="245"/>
      <c r="BC174" s="245">
        <f t="shared" si="25"/>
        <v>19</v>
      </c>
      <c r="BD174" s="246">
        <v>0</v>
      </c>
      <c r="BE174" s="246">
        <v>0</v>
      </c>
      <c r="BF174" s="232">
        <v>0</v>
      </c>
      <c r="BO174" s="248">
        <f t="shared" si="26"/>
        <v>18</v>
      </c>
      <c r="BP174" s="248">
        <f t="shared" si="27"/>
        <v>1</v>
      </c>
      <c r="BQ174" s="248"/>
      <c r="BR174" s="248">
        <f>_xlfn.XLOOKUP(A174,'Summer data team '!B:B,'Summer data team '!BV:BV,0)</f>
        <v>18</v>
      </c>
      <c r="BS174" s="248">
        <f>_xlfn.XLOOKUP(A174,'Summer data team '!B:B,'Summer data team '!BW:BW,0)</f>
        <v>1</v>
      </c>
      <c r="BT174" s="248">
        <f t="shared" si="28"/>
        <v>0</v>
      </c>
      <c r="BU174" s="248">
        <f t="shared" si="29"/>
        <v>0</v>
      </c>
    </row>
    <row r="175" spans="1:73" hidden="1" x14ac:dyDescent="0.2">
      <c r="A175" s="231">
        <v>3303377</v>
      </c>
      <c r="B175" s="231" t="s">
        <v>351</v>
      </c>
      <c r="C175" s="232">
        <v>0</v>
      </c>
      <c r="D175" s="232">
        <v>0</v>
      </c>
      <c r="E175" s="232">
        <v>0</v>
      </c>
      <c r="F175" s="232">
        <v>11</v>
      </c>
      <c r="G175" s="232">
        <v>8</v>
      </c>
      <c r="H175" s="244">
        <v>0</v>
      </c>
      <c r="I175" s="244">
        <v>19</v>
      </c>
      <c r="J175" s="232">
        <v>0</v>
      </c>
      <c r="K175" s="232">
        <v>0</v>
      </c>
      <c r="L175" s="244">
        <v>0</v>
      </c>
      <c r="M175" s="232">
        <v>0</v>
      </c>
      <c r="N175" s="232">
        <v>0</v>
      </c>
      <c r="O175" s="232">
        <v>165</v>
      </c>
      <c r="P175" s="232">
        <v>120</v>
      </c>
      <c r="Q175" s="244">
        <v>285</v>
      </c>
      <c r="R175" s="232">
        <v>0</v>
      </c>
      <c r="S175" s="232">
        <v>0</v>
      </c>
      <c r="T175" s="232">
        <v>0</v>
      </c>
      <c r="U175" s="232">
        <v>0</v>
      </c>
      <c r="V175" s="244">
        <v>0</v>
      </c>
      <c r="W175" s="232">
        <v>14</v>
      </c>
      <c r="X175" s="232">
        <v>210</v>
      </c>
      <c r="Y175" s="245">
        <v>0</v>
      </c>
      <c r="Z175" s="232">
        <v>3</v>
      </c>
      <c r="AA175" s="232">
        <v>45</v>
      </c>
      <c r="AB175" s="245">
        <v>0</v>
      </c>
      <c r="AC175" s="232">
        <v>0</v>
      </c>
      <c r="AD175" s="232">
        <v>0</v>
      </c>
      <c r="AE175" s="245">
        <v>0</v>
      </c>
      <c r="AF175" s="246">
        <v>0</v>
      </c>
      <c r="AG175" s="246">
        <v>0</v>
      </c>
      <c r="AH175" s="245">
        <v>0</v>
      </c>
      <c r="AI175" s="246">
        <v>13</v>
      </c>
      <c r="AJ175" s="246">
        <v>195</v>
      </c>
      <c r="AK175" s="245">
        <v>0</v>
      </c>
      <c r="AL175" s="232">
        <v>13</v>
      </c>
      <c r="AM175" s="232">
        <v>195</v>
      </c>
      <c r="AN175" s="245">
        <v>0</v>
      </c>
      <c r="AO175" s="245"/>
      <c r="AP175" s="245">
        <f t="shared" si="24"/>
        <v>13</v>
      </c>
      <c r="AQ175" s="324">
        <v>0</v>
      </c>
      <c r="AR175" s="246">
        <v>0</v>
      </c>
      <c r="AS175" s="245">
        <v>0</v>
      </c>
      <c r="AT175" s="325">
        <v>0</v>
      </c>
      <c r="AU175" s="325">
        <v>0</v>
      </c>
      <c r="AV175" s="246">
        <v>0</v>
      </c>
      <c r="AW175" s="246">
        <v>0</v>
      </c>
      <c r="AX175" s="245">
        <v>0</v>
      </c>
      <c r="AY175" s="232">
        <v>0</v>
      </c>
      <c r="AZ175" s="232">
        <v>0</v>
      </c>
      <c r="BA175" s="245">
        <v>0</v>
      </c>
      <c r="BB175" s="245"/>
      <c r="BC175" s="245">
        <f t="shared" si="25"/>
        <v>0</v>
      </c>
      <c r="BD175" s="246">
        <v>0</v>
      </c>
      <c r="BE175" s="246">
        <v>0</v>
      </c>
      <c r="BF175" s="232">
        <v>0</v>
      </c>
      <c r="BO175" s="248">
        <f t="shared" si="26"/>
        <v>0</v>
      </c>
      <c r="BP175" s="248">
        <f t="shared" si="27"/>
        <v>0</v>
      </c>
      <c r="BQ175" s="248"/>
      <c r="BR175" s="248">
        <f>_xlfn.XLOOKUP(A175,'Summer data team '!B:B,'Summer data team '!BV:BV,0)</f>
        <v>0</v>
      </c>
      <c r="BS175" s="248">
        <f>_xlfn.XLOOKUP(A175,'Summer data team '!B:B,'Summer data team '!BW:BW,0)</f>
        <v>0</v>
      </c>
      <c r="BT175" s="248">
        <f t="shared" si="28"/>
        <v>0</v>
      </c>
      <c r="BU175" s="248">
        <f t="shared" si="29"/>
        <v>0</v>
      </c>
    </row>
    <row r="176" spans="1:73" hidden="1" x14ac:dyDescent="0.2">
      <c r="A176" s="231">
        <v>3303386</v>
      </c>
      <c r="B176" s="231" t="s">
        <v>352</v>
      </c>
      <c r="C176" s="232">
        <v>0</v>
      </c>
      <c r="D176" s="232">
        <v>0</v>
      </c>
      <c r="E176" s="232">
        <v>0</v>
      </c>
      <c r="F176" s="232">
        <v>14</v>
      </c>
      <c r="G176" s="232">
        <v>18</v>
      </c>
      <c r="H176" s="244">
        <v>0</v>
      </c>
      <c r="I176" s="244">
        <v>32</v>
      </c>
      <c r="J176" s="232">
        <v>3</v>
      </c>
      <c r="K176" s="232">
        <v>6</v>
      </c>
      <c r="L176" s="244">
        <v>9</v>
      </c>
      <c r="M176" s="232">
        <v>0</v>
      </c>
      <c r="N176" s="232">
        <v>0</v>
      </c>
      <c r="O176" s="232">
        <v>210</v>
      </c>
      <c r="P176" s="232">
        <v>270</v>
      </c>
      <c r="Q176" s="244">
        <v>480</v>
      </c>
      <c r="R176" s="232">
        <v>0</v>
      </c>
      <c r="S176" s="232">
        <v>0</v>
      </c>
      <c r="T176" s="232">
        <v>45</v>
      </c>
      <c r="U176" s="232">
        <v>90</v>
      </c>
      <c r="V176" s="244">
        <v>135</v>
      </c>
      <c r="W176" s="232">
        <v>2</v>
      </c>
      <c r="X176" s="232">
        <v>30</v>
      </c>
      <c r="Y176" s="245">
        <v>15</v>
      </c>
      <c r="Z176" s="232">
        <v>18</v>
      </c>
      <c r="AA176" s="232">
        <v>270</v>
      </c>
      <c r="AB176" s="245">
        <v>15</v>
      </c>
      <c r="AC176" s="232">
        <v>4</v>
      </c>
      <c r="AD176" s="232">
        <v>60</v>
      </c>
      <c r="AE176" s="245">
        <v>30</v>
      </c>
      <c r="AF176" s="246">
        <v>0</v>
      </c>
      <c r="AG176" s="246">
        <v>0</v>
      </c>
      <c r="AH176" s="245">
        <v>0</v>
      </c>
      <c r="AI176" s="246">
        <v>16</v>
      </c>
      <c r="AJ176" s="246">
        <v>240</v>
      </c>
      <c r="AK176" s="245">
        <v>30</v>
      </c>
      <c r="AL176" s="232">
        <v>16</v>
      </c>
      <c r="AM176" s="232">
        <v>240</v>
      </c>
      <c r="AN176" s="245">
        <v>30</v>
      </c>
      <c r="AO176" s="245"/>
      <c r="AP176" s="245">
        <f t="shared" si="24"/>
        <v>16</v>
      </c>
      <c r="AQ176" s="324">
        <v>0</v>
      </c>
      <c r="AR176" s="246">
        <v>0</v>
      </c>
      <c r="AS176" s="245">
        <v>0</v>
      </c>
      <c r="AT176" s="325">
        <v>11</v>
      </c>
      <c r="AU176" s="325">
        <v>2</v>
      </c>
      <c r="AV176" s="246">
        <v>13</v>
      </c>
      <c r="AW176" s="246">
        <v>195</v>
      </c>
      <c r="AX176" s="245">
        <v>30</v>
      </c>
      <c r="AY176" s="232">
        <v>13</v>
      </c>
      <c r="AZ176" s="232">
        <v>195</v>
      </c>
      <c r="BA176" s="245">
        <v>30</v>
      </c>
      <c r="BB176" s="245"/>
      <c r="BC176" s="245">
        <f t="shared" si="25"/>
        <v>13</v>
      </c>
      <c r="BD176" s="246">
        <v>0</v>
      </c>
      <c r="BE176" s="246">
        <v>0</v>
      </c>
      <c r="BF176" s="232">
        <v>0</v>
      </c>
      <c r="BO176" s="248">
        <f t="shared" si="26"/>
        <v>11</v>
      </c>
      <c r="BP176" s="248">
        <f t="shared" si="27"/>
        <v>2</v>
      </c>
      <c r="BQ176" s="248"/>
      <c r="BR176" s="248">
        <f>_xlfn.XLOOKUP(A176,'Summer data team '!B:B,'Summer data team '!BV:BV,0)</f>
        <v>11</v>
      </c>
      <c r="BS176" s="248">
        <f>_xlfn.XLOOKUP(A176,'Summer data team '!B:B,'Summer data team '!BW:BW,0)</f>
        <v>2</v>
      </c>
      <c r="BT176" s="248">
        <f t="shared" si="28"/>
        <v>0</v>
      </c>
      <c r="BU176" s="248">
        <f t="shared" si="29"/>
        <v>0</v>
      </c>
    </row>
    <row r="177" spans="1:73" hidden="1" x14ac:dyDescent="0.2">
      <c r="A177" s="231">
        <v>3303406</v>
      </c>
      <c r="B177" s="231" t="s">
        <v>353</v>
      </c>
      <c r="C177" s="232">
        <v>0</v>
      </c>
      <c r="D177" s="232">
        <v>0</v>
      </c>
      <c r="E177" s="232">
        <v>0</v>
      </c>
      <c r="F177" s="232">
        <v>12</v>
      </c>
      <c r="G177" s="232">
        <v>10</v>
      </c>
      <c r="H177" s="244">
        <v>0</v>
      </c>
      <c r="I177" s="244">
        <v>22</v>
      </c>
      <c r="J177" s="232">
        <v>0</v>
      </c>
      <c r="K177" s="232">
        <v>0</v>
      </c>
      <c r="L177" s="244">
        <v>0</v>
      </c>
      <c r="M177" s="232">
        <v>0</v>
      </c>
      <c r="N177" s="232">
        <v>0</v>
      </c>
      <c r="O177" s="232">
        <v>180</v>
      </c>
      <c r="P177" s="232">
        <v>150</v>
      </c>
      <c r="Q177" s="244">
        <v>330</v>
      </c>
      <c r="R177" s="232">
        <v>0</v>
      </c>
      <c r="S177" s="232">
        <v>0</v>
      </c>
      <c r="T177" s="232">
        <v>0</v>
      </c>
      <c r="U177" s="232">
        <v>0</v>
      </c>
      <c r="V177" s="244">
        <v>0</v>
      </c>
      <c r="W177" s="232">
        <v>1</v>
      </c>
      <c r="X177" s="232">
        <v>15</v>
      </c>
      <c r="Y177" s="245">
        <v>0</v>
      </c>
      <c r="Z177" s="232">
        <v>13</v>
      </c>
      <c r="AA177" s="232">
        <v>195</v>
      </c>
      <c r="AB177" s="245">
        <v>0</v>
      </c>
      <c r="AC177" s="232">
        <v>5</v>
      </c>
      <c r="AD177" s="232">
        <v>75</v>
      </c>
      <c r="AE177" s="245">
        <v>0</v>
      </c>
      <c r="AF177" s="246">
        <v>0</v>
      </c>
      <c r="AG177" s="246">
        <v>0</v>
      </c>
      <c r="AH177" s="245">
        <v>0</v>
      </c>
      <c r="AI177" s="246">
        <v>12</v>
      </c>
      <c r="AJ177" s="246">
        <v>180</v>
      </c>
      <c r="AK177" s="245">
        <v>0</v>
      </c>
      <c r="AL177" s="232">
        <v>12</v>
      </c>
      <c r="AM177" s="232">
        <v>180</v>
      </c>
      <c r="AN177" s="245">
        <v>0</v>
      </c>
      <c r="AO177" s="245"/>
      <c r="AP177" s="245">
        <f t="shared" si="24"/>
        <v>12</v>
      </c>
      <c r="AQ177" s="324">
        <v>0</v>
      </c>
      <c r="AR177" s="246">
        <v>0</v>
      </c>
      <c r="AS177" s="245">
        <v>0</v>
      </c>
      <c r="AT177" s="325">
        <v>12</v>
      </c>
      <c r="AU177" s="325">
        <v>0</v>
      </c>
      <c r="AV177" s="246">
        <v>12</v>
      </c>
      <c r="AW177" s="246">
        <v>180</v>
      </c>
      <c r="AX177" s="245">
        <v>0</v>
      </c>
      <c r="AY177" s="232">
        <v>12</v>
      </c>
      <c r="AZ177" s="232">
        <v>180</v>
      </c>
      <c r="BA177" s="245">
        <v>0</v>
      </c>
      <c r="BB177" s="245"/>
      <c r="BC177" s="245">
        <f t="shared" si="25"/>
        <v>12</v>
      </c>
      <c r="BD177" s="246">
        <v>0</v>
      </c>
      <c r="BE177" s="246">
        <v>0</v>
      </c>
      <c r="BF177" s="232">
        <v>0</v>
      </c>
      <c r="BO177" s="248">
        <f t="shared" si="26"/>
        <v>12</v>
      </c>
      <c r="BP177" s="248">
        <f t="shared" si="27"/>
        <v>0</v>
      </c>
      <c r="BQ177" s="248"/>
      <c r="BR177" s="248">
        <f>_xlfn.XLOOKUP(A177,'Summer data team '!B:B,'Summer data team '!BV:BV,0)</f>
        <v>12</v>
      </c>
      <c r="BS177" s="248">
        <f>_xlfn.XLOOKUP(A177,'Summer data team '!B:B,'Summer data team '!BW:BW,0)</f>
        <v>0</v>
      </c>
      <c r="BT177" s="248">
        <f t="shared" si="28"/>
        <v>0</v>
      </c>
      <c r="BU177" s="248">
        <f t="shared" si="29"/>
        <v>0</v>
      </c>
    </row>
    <row r="178" spans="1:73" hidden="1" x14ac:dyDescent="0.2">
      <c r="A178" s="231">
        <v>3303411</v>
      </c>
      <c r="B178" s="231" t="s">
        <v>354</v>
      </c>
      <c r="C178" s="232">
        <v>0</v>
      </c>
      <c r="D178" s="232">
        <v>0</v>
      </c>
      <c r="E178" s="232">
        <v>0</v>
      </c>
      <c r="F178" s="232">
        <v>24</v>
      </c>
      <c r="G178" s="232">
        <v>16</v>
      </c>
      <c r="H178" s="244">
        <v>0</v>
      </c>
      <c r="I178" s="244">
        <v>40</v>
      </c>
      <c r="J178" s="232">
        <v>6</v>
      </c>
      <c r="K178" s="232">
        <v>3</v>
      </c>
      <c r="L178" s="244">
        <v>9</v>
      </c>
      <c r="M178" s="232">
        <v>0</v>
      </c>
      <c r="N178" s="232">
        <v>0</v>
      </c>
      <c r="O178" s="232">
        <v>360</v>
      </c>
      <c r="P178" s="232">
        <v>240</v>
      </c>
      <c r="Q178" s="244">
        <v>600</v>
      </c>
      <c r="R178" s="232">
        <v>0</v>
      </c>
      <c r="S178" s="232">
        <v>0</v>
      </c>
      <c r="T178" s="232">
        <v>90</v>
      </c>
      <c r="U178" s="232">
        <v>45</v>
      </c>
      <c r="V178" s="244">
        <v>135</v>
      </c>
      <c r="W178" s="232">
        <v>34</v>
      </c>
      <c r="X178" s="232">
        <v>510</v>
      </c>
      <c r="Y178" s="245">
        <v>120</v>
      </c>
      <c r="Z178" s="232">
        <v>4</v>
      </c>
      <c r="AA178" s="232">
        <v>60</v>
      </c>
      <c r="AB178" s="245">
        <v>0</v>
      </c>
      <c r="AC178" s="232">
        <v>0</v>
      </c>
      <c r="AD178" s="232">
        <v>0</v>
      </c>
      <c r="AE178" s="245">
        <v>0</v>
      </c>
      <c r="AF178" s="246">
        <v>0</v>
      </c>
      <c r="AG178" s="246">
        <v>0</v>
      </c>
      <c r="AH178" s="245">
        <v>0</v>
      </c>
      <c r="AI178" s="246">
        <v>32</v>
      </c>
      <c r="AJ178" s="246">
        <v>480</v>
      </c>
      <c r="AK178" s="245">
        <v>75</v>
      </c>
      <c r="AL178" s="232">
        <v>32</v>
      </c>
      <c r="AM178" s="232">
        <v>480</v>
      </c>
      <c r="AN178" s="245">
        <v>75</v>
      </c>
      <c r="AO178" s="245"/>
      <c r="AP178" s="245">
        <f t="shared" si="24"/>
        <v>32</v>
      </c>
      <c r="AQ178" s="324">
        <v>0</v>
      </c>
      <c r="AR178" s="246">
        <v>0</v>
      </c>
      <c r="AS178" s="245">
        <v>0</v>
      </c>
      <c r="AT178" s="325">
        <v>26</v>
      </c>
      <c r="AU178" s="325">
        <v>5</v>
      </c>
      <c r="AV178" s="246">
        <v>31</v>
      </c>
      <c r="AW178" s="246">
        <v>465</v>
      </c>
      <c r="AX178" s="245">
        <v>75</v>
      </c>
      <c r="AY178" s="232">
        <v>31</v>
      </c>
      <c r="AZ178" s="232">
        <v>465</v>
      </c>
      <c r="BA178" s="245">
        <v>75</v>
      </c>
      <c r="BB178" s="245"/>
      <c r="BC178" s="245">
        <f t="shared" si="25"/>
        <v>31</v>
      </c>
      <c r="BD178" s="246">
        <v>0</v>
      </c>
      <c r="BE178" s="246">
        <v>0</v>
      </c>
      <c r="BF178" s="232">
        <v>0</v>
      </c>
      <c r="BO178" s="248">
        <f t="shared" si="26"/>
        <v>26</v>
      </c>
      <c r="BP178" s="248">
        <f t="shared" si="27"/>
        <v>5</v>
      </c>
      <c r="BQ178" s="248"/>
      <c r="BR178" s="248">
        <f>_xlfn.XLOOKUP(A178,'Summer data team '!B:B,'Summer data team '!BV:BV,0)</f>
        <v>26</v>
      </c>
      <c r="BS178" s="248">
        <f>_xlfn.XLOOKUP(A178,'Summer data team '!B:B,'Summer data team '!BW:BW,0)</f>
        <v>5</v>
      </c>
      <c r="BT178" s="248">
        <f t="shared" si="28"/>
        <v>0</v>
      </c>
      <c r="BU178" s="248">
        <f t="shared" si="29"/>
        <v>0</v>
      </c>
    </row>
    <row r="179" spans="1:73" hidden="1" x14ac:dyDescent="0.2">
      <c r="A179" s="231">
        <v>3303412</v>
      </c>
      <c r="B179" s="231" t="s">
        <v>355</v>
      </c>
      <c r="C179" s="232">
        <v>0</v>
      </c>
      <c r="D179" s="232">
        <v>0</v>
      </c>
      <c r="E179" s="232">
        <v>0</v>
      </c>
      <c r="F179" s="232">
        <v>41</v>
      </c>
      <c r="G179" s="232">
        <v>32</v>
      </c>
      <c r="H179" s="244">
        <v>0</v>
      </c>
      <c r="I179" s="244">
        <v>73</v>
      </c>
      <c r="J179" s="232">
        <v>6</v>
      </c>
      <c r="K179" s="232">
        <v>6</v>
      </c>
      <c r="L179" s="244">
        <v>12</v>
      </c>
      <c r="M179" s="232">
        <v>0</v>
      </c>
      <c r="N179" s="232">
        <v>0</v>
      </c>
      <c r="O179" s="232">
        <v>615</v>
      </c>
      <c r="P179" s="232">
        <v>480</v>
      </c>
      <c r="Q179" s="244">
        <v>1095</v>
      </c>
      <c r="R179" s="232">
        <v>0</v>
      </c>
      <c r="S179" s="232">
        <v>0</v>
      </c>
      <c r="T179" s="232">
        <v>90</v>
      </c>
      <c r="U179" s="232">
        <v>90</v>
      </c>
      <c r="V179" s="244">
        <v>180</v>
      </c>
      <c r="W179" s="232">
        <v>24</v>
      </c>
      <c r="X179" s="232">
        <v>360</v>
      </c>
      <c r="Y179" s="245">
        <v>90</v>
      </c>
      <c r="Z179" s="232">
        <v>36</v>
      </c>
      <c r="AA179" s="232">
        <v>540</v>
      </c>
      <c r="AB179" s="245">
        <v>75</v>
      </c>
      <c r="AC179" s="232">
        <v>3</v>
      </c>
      <c r="AD179" s="232">
        <v>45</v>
      </c>
      <c r="AE179" s="245">
        <v>0</v>
      </c>
      <c r="AF179" s="246">
        <v>0</v>
      </c>
      <c r="AG179" s="246">
        <v>0</v>
      </c>
      <c r="AH179" s="245">
        <v>0</v>
      </c>
      <c r="AI179" s="246">
        <v>33</v>
      </c>
      <c r="AJ179" s="246">
        <v>495</v>
      </c>
      <c r="AK179" s="245">
        <v>0</v>
      </c>
      <c r="AL179" s="232">
        <v>33</v>
      </c>
      <c r="AM179" s="232">
        <v>495</v>
      </c>
      <c r="AN179" s="245">
        <v>0</v>
      </c>
      <c r="AO179" s="245"/>
      <c r="AP179" s="245">
        <f t="shared" si="24"/>
        <v>33</v>
      </c>
      <c r="AQ179" s="324">
        <v>0</v>
      </c>
      <c r="AR179" s="246">
        <v>0</v>
      </c>
      <c r="AS179" s="245">
        <v>0</v>
      </c>
      <c r="AT179" s="325">
        <v>33</v>
      </c>
      <c r="AU179" s="325">
        <v>0</v>
      </c>
      <c r="AV179" s="246">
        <v>33</v>
      </c>
      <c r="AW179" s="246">
        <v>495</v>
      </c>
      <c r="AX179" s="245">
        <v>0</v>
      </c>
      <c r="AY179" s="232">
        <v>33</v>
      </c>
      <c r="AZ179" s="232">
        <v>495</v>
      </c>
      <c r="BA179" s="245">
        <v>0</v>
      </c>
      <c r="BB179" s="245"/>
      <c r="BC179" s="245">
        <f t="shared" si="25"/>
        <v>33</v>
      </c>
      <c r="BD179" s="246">
        <v>0</v>
      </c>
      <c r="BE179" s="246">
        <v>0</v>
      </c>
      <c r="BF179" s="232">
        <v>0</v>
      </c>
      <c r="BO179" s="248">
        <f t="shared" si="26"/>
        <v>33</v>
      </c>
      <c r="BP179" s="248">
        <f t="shared" si="27"/>
        <v>0</v>
      </c>
      <c r="BQ179" s="248"/>
      <c r="BR179" s="248">
        <f>_xlfn.XLOOKUP(A179,'Summer data team '!B:B,'Summer data team '!BV:BV,0)</f>
        <v>33</v>
      </c>
      <c r="BS179" s="248">
        <f>_xlfn.XLOOKUP(A179,'Summer data team '!B:B,'Summer data team '!BW:BW,0)</f>
        <v>0</v>
      </c>
      <c r="BT179" s="248">
        <f t="shared" si="28"/>
        <v>0</v>
      </c>
      <c r="BU179" s="248">
        <f t="shared" si="29"/>
        <v>0</v>
      </c>
    </row>
    <row r="180" spans="1:73" hidden="1" x14ac:dyDescent="0.2">
      <c r="A180" s="231">
        <v>3303428</v>
      </c>
      <c r="B180" s="231" t="s">
        <v>356</v>
      </c>
      <c r="C180" s="232">
        <v>0</v>
      </c>
      <c r="D180" s="232">
        <v>0</v>
      </c>
      <c r="E180" s="232">
        <v>0</v>
      </c>
      <c r="F180" s="232">
        <v>16</v>
      </c>
      <c r="G180" s="232">
        <v>10</v>
      </c>
      <c r="H180" s="244">
        <v>0</v>
      </c>
      <c r="I180" s="244">
        <v>26</v>
      </c>
      <c r="J180" s="232">
        <v>9</v>
      </c>
      <c r="K180" s="232">
        <v>6</v>
      </c>
      <c r="L180" s="244">
        <v>15</v>
      </c>
      <c r="M180" s="232">
        <v>0</v>
      </c>
      <c r="N180" s="232">
        <v>0</v>
      </c>
      <c r="O180" s="232">
        <v>240</v>
      </c>
      <c r="P180" s="232">
        <v>150</v>
      </c>
      <c r="Q180" s="244">
        <v>390</v>
      </c>
      <c r="R180" s="232">
        <v>0</v>
      </c>
      <c r="S180" s="232">
        <v>0</v>
      </c>
      <c r="T180" s="232">
        <v>135</v>
      </c>
      <c r="U180" s="232">
        <v>90</v>
      </c>
      <c r="V180" s="244">
        <v>225</v>
      </c>
      <c r="W180" s="232">
        <v>1</v>
      </c>
      <c r="X180" s="232">
        <v>15</v>
      </c>
      <c r="Y180" s="245">
        <v>0</v>
      </c>
      <c r="Z180" s="232">
        <v>2</v>
      </c>
      <c r="AA180" s="232">
        <v>30</v>
      </c>
      <c r="AB180" s="245">
        <v>30</v>
      </c>
      <c r="AC180" s="232">
        <v>1</v>
      </c>
      <c r="AD180" s="232">
        <v>15</v>
      </c>
      <c r="AE180" s="245">
        <v>0</v>
      </c>
      <c r="AF180" s="246">
        <v>0</v>
      </c>
      <c r="AG180" s="246">
        <v>0</v>
      </c>
      <c r="AH180" s="245">
        <v>0</v>
      </c>
      <c r="AI180" s="246">
        <v>5</v>
      </c>
      <c r="AJ180" s="246">
        <v>75</v>
      </c>
      <c r="AK180" s="245">
        <v>45</v>
      </c>
      <c r="AL180" s="232">
        <v>5</v>
      </c>
      <c r="AM180" s="232">
        <v>75</v>
      </c>
      <c r="AN180" s="245">
        <v>45</v>
      </c>
      <c r="AO180" s="245"/>
      <c r="AP180" s="245">
        <f t="shared" si="24"/>
        <v>5</v>
      </c>
      <c r="AQ180" s="324">
        <v>0</v>
      </c>
      <c r="AR180" s="246">
        <v>0</v>
      </c>
      <c r="AS180" s="245">
        <v>0</v>
      </c>
      <c r="AT180" s="325">
        <v>2</v>
      </c>
      <c r="AU180" s="325">
        <v>3</v>
      </c>
      <c r="AV180" s="246">
        <v>5</v>
      </c>
      <c r="AW180" s="246">
        <v>75</v>
      </c>
      <c r="AX180" s="245">
        <v>45</v>
      </c>
      <c r="AY180" s="232">
        <v>5</v>
      </c>
      <c r="AZ180" s="232">
        <v>75</v>
      </c>
      <c r="BA180" s="245">
        <v>45</v>
      </c>
      <c r="BB180" s="245"/>
      <c r="BC180" s="245">
        <f t="shared" si="25"/>
        <v>5</v>
      </c>
      <c r="BD180" s="246">
        <v>0</v>
      </c>
      <c r="BE180" s="246">
        <v>0</v>
      </c>
      <c r="BF180" s="232">
        <v>0</v>
      </c>
      <c r="BO180" s="248">
        <f t="shared" si="26"/>
        <v>2</v>
      </c>
      <c r="BP180" s="248">
        <f t="shared" si="27"/>
        <v>3</v>
      </c>
      <c r="BQ180" s="248"/>
      <c r="BR180" s="248">
        <f>_xlfn.XLOOKUP(A180,'Summer data team '!B:B,'Summer data team '!BV:BV,0)</f>
        <v>2</v>
      </c>
      <c r="BS180" s="248">
        <f>_xlfn.XLOOKUP(A180,'Summer data team '!B:B,'Summer data team '!BW:BW,0)</f>
        <v>3</v>
      </c>
      <c r="BT180" s="248">
        <f t="shared" si="28"/>
        <v>0</v>
      </c>
      <c r="BU180" s="248">
        <f t="shared" si="29"/>
        <v>0</v>
      </c>
    </row>
    <row r="181" spans="1:73" hidden="1" x14ac:dyDescent="0.2">
      <c r="A181" s="231">
        <v>3303431</v>
      </c>
      <c r="B181" s="231" t="s">
        <v>357</v>
      </c>
      <c r="C181" s="232">
        <v>0</v>
      </c>
      <c r="D181" s="232">
        <v>0</v>
      </c>
      <c r="E181" s="232">
        <v>0</v>
      </c>
      <c r="F181" s="232">
        <v>16</v>
      </c>
      <c r="G181" s="232">
        <v>29</v>
      </c>
      <c r="H181" s="244">
        <v>0</v>
      </c>
      <c r="I181" s="244">
        <v>45</v>
      </c>
      <c r="J181" s="232">
        <v>9</v>
      </c>
      <c r="K181" s="232">
        <v>19</v>
      </c>
      <c r="L181" s="244">
        <v>28</v>
      </c>
      <c r="M181" s="232">
        <v>0</v>
      </c>
      <c r="N181" s="232">
        <v>0</v>
      </c>
      <c r="O181" s="232">
        <v>240</v>
      </c>
      <c r="P181" s="232">
        <v>435</v>
      </c>
      <c r="Q181" s="244">
        <v>675</v>
      </c>
      <c r="R181" s="232">
        <v>0</v>
      </c>
      <c r="S181" s="232">
        <v>0</v>
      </c>
      <c r="T181" s="232">
        <v>135</v>
      </c>
      <c r="U181" s="232">
        <v>285</v>
      </c>
      <c r="V181" s="244">
        <v>420</v>
      </c>
      <c r="W181" s="232">
        <v>5</v>
      </c>
      <c r="X181" s="232">
        <v>75</v>
      </c>
      <c r="Y181" s="245">
        <v>45</v>
      </c>
      <c r="Z181" s="232">
        <v>1</v>
      </c>
      <c r="AA181" s="232">
        <v>15</v>
      </c>
      <c r="AB181" s="245">
        <v>15</v>
      </c>
      <c r="AC181" s="232">
        <v>3</v>
      </c>
      <c r="AD181" s="232">
        <v>45</v>
      </c>
      <c r="AE181" s="245">
        <v>45</v>
      </c>
      <c r="AF181" s="246">
        <v>0</v>
      </c>
      <c r="AG181" s="246">
        <v>0</v>
      </c>
      <c r="AH181" s="245">
        <v>0</v>
      </c>
      <c r="AI181" s="246">
        <v>4</v>
      </c>
      <c r="AJ181" s="246">
        <v>60</v>
      </c>
      <c r="AK181" s="245">
        <v>30</v>
      </c>
      <c r="AL181" s="232">
        <v>4</v>
      </c>
      <c r="AM181" s="232">
        <v>60</v>
      </c>
      <c r="AN181" s="245">
        <v>30</v>
      </c>
      <c r="AO181" s="245"/>
      <c r="AP181" s="245">
        <f t="shared" si="24"/>
        <v>4</v>
      </c>
      <c r="AQ181" s="324">
        <v>0</v>
      </c>
      <c r="AR181" s="246">
        <v>0</v>
      </c>
      <c r="AS181" s="245">
        <v>0</v>
      </c>
      <c r="AT181" s="325">
        <v>2</v>
      </c>
      <c r="AU181" s="325">
        <v>2</v>
      </c>
      <c r="AV181" s="246">
        <v>4</v>
      </c>
      <c r="AW181" s="246">
        <v>60</v>
      </c>
      <c r="AX181" s="245">
        <v>30</v>
      </c>
      <c r="AY181" s="232">
        <v>4</v>
      </c>
      <c r="AZ181" s="232">
        <v>60</v>
      </c>
      <c r="BA181" s="245">
        <v>30</v>
      </c>
      <c r="BB181" s="245"/>
      <c r="BC181" s="245">
        <f t="shared" si="25"/>
        <v>4</v>
      </c>
      <c r="BD181" s="246">
        <v>0</v>
      </c>
      <c r="BE181" s="246">
        <v>1</v>
      </c>
      <c r="BF181" s="232">
        <v>1</v>
      </c>
      <c r="BO181" s="248">
        <f t="shared" si="26"/>
        <v>2</v>
      </c>
      <c r="BP181" s="248">
        <f t="shared" si="27"/>
        <v>2</v>
      </c>
      <c r="BQ181" s="248"/>
      <c r="BR181" s="248">
        <f>_xlfn.XLOOKUP(A181,'Summer data team '!B:B,'Summer data team '!BV:BV,0)</f>
        <v>2</v>
      </c>
      <c r="BS181" s="248">
        <f>_xlfn.XLOOKUP(A181,'Summer data team '!B:B,'Summer data team '!BW:BW,0)</f>
        <v>2</v>
      </c>
      <c r="BT181" s="248">
        <f t="shared" si="28"/>
        <v>0</v>
      </c>
      <c r="BU181" s="248">
        <f t="shared" si="29"/>
        <v>0</v>
      </c>
    </row>
    <row r="182" spans="1:73" hidden="1" x14ac:dyDescent="0.2">
      <c r="A182" s="231">
        <v>3303432</v>
      </c>
      <c r="B182" s="231" t="s">
        <v>358</v>
      </c>
      <c r="C182" s="232">
        <v>0</v>
      </c>
      <c r="D182" s="232">
        <v>0</v>
      </c>
      <c r="E182" s="232">
        <v>0</v>
      </c>
      <c r="F182" s="232">
        <v>60</v>
      </c>
      <c r="G182" s="232">
        <v>30</v>
      </c>
      <c r="H182" s="244">
        <v>0</v>
      </c>
      <c r="I182" s="244">
        <v>90</v>
      </c>
      <c r="J182" s="232">
        <v>4</v>
      </c>
      <c r="K182" s="232">
        <v>2</v>
      </c>
      <c r="L182" s="244">
        <v>6</v>
      </c>
      <c r="M182" s="232">
        <v>0</v>
      </c>
      <c r="N182" s="232">
        <v>0</v>
      </c>
      <c r="O182" s="232">
        <v>885.7</v>
      </c>
      <c r="P182" s="232">
        <v>447</v>
      </c>
      <c r="Q182" s="244">
        <v>1332.7</v>
      </c>
      <c r="R182" s="232">
        <v>0</v>
      </c>
      <c r="S182" s="232">
        <v>0</v>
      </c>
      <c r="T182" s="232">
        <v>60</v>
      </c>
      <c r="U182" s="232">
        <v>30</v>
      </c>
      <c r="V182" s="244">
        <v>90</v>
      </c>
      <c r="W182" s="232">
        <v>29</v>
      </c>
      <c r="X182" s="232">
        <v>435</v>
      </c>
      <c r="Y182" s="245">
        <v>15</v>
      </c>
      <c r="Z182" s="232">
        <v>52</v>
      </c>
      <c r="AA182" s="232">
        <v>765.7</v>
      </c>
      <c r="AB182" s="245">
        <v>75</v>
      </c>
      <c r="AC182" s="232">
        <v>4</v>
      </c>
      <c r="AD182" s="232">
        <v>60</v>
      </c>
      <c r="AE182" s="245">
        <v>0</v>
      </c>
      <c r="AF182" s="246">
        <v>0</v>
      </c>
      <c r="AG182" s="246">
        <v>0</v>
      </c>
      <c r="AH182" s="245">
        <v>0</v>
      </c>
      <c r="AI182" s="246">
        <v>32</v>
      </c>
      <c r="AJ182" s="246">
        <v>480</v>
      </c>
      <c r="AK182" s="245">
        <v>0</v>
      </c>
      <c r="AL182" s="232">
        <v>32</v>
      </c>
      <c r="AM182" s="232">
        <v>480</v>
      </c>
      <c r="AN182" s="245">
        <v>0</v>
      </c>
      <c r="AO182" s="245"/>
      <c r="AP182" s="245">
        <f t="shared" si="24"/>
        <v>32</v>
      </c>
      <c r="AQ182" s="324">
        <v>0</v>
      </c>
      <c r="AR182" s="246">
        <v>0</v>
      </c>
      <c r="AS182" s="245">
        <v>0</v>
      </c>
      <c r="AT182" s="325">
        <v>0</v>
      </c>
      <c r="AU182" s="325">
        <v>0</v>
      </c>
      <c r="AV182" s="246">
        <v>0</v>
      </c>
      <c r="AW182" s="246">
        <v>0</v>
      </c>
      <c r="AX182" s="245">
        <v>0</v>
      </c>
      <c r="AY182" s="232">
        <v>0</v>
      </c>
      <c r="AZ182" s="232">
        <v>0</v>
      </c>
      <c r="BA182" s="245">
        <v>0</v>
      </c>
      <c r="BB182" s="245"/>
      <c r="BC182" s="245">
        <f t="shared" si="25"/>
        <v>0</v>
      </c>
      <c r="BD182" s="246">
        <v>0</v>
      </c>
      <c r="BE182" s="246">
        <v>0</v>
      </c>
      <c r="BF182" s="232">
        <v>0</v>
      </c>
      <c r="BO182" s="248">
        <f t="shared" si="26"/>
        <v>0</v>
      </c>
      <c r="BP182" s="248">
        <f t="shared" si="27"/>
        <v>0</v>
      </c>
      <c r="BQ182" s="248"/>
      <c r="BR182" s="248">
        <f>_xlfn.XLOOKUP(A182,'Summer data team '!B:B,'Summer data team '!BV:BV,0)</f>
        <v>0</v>
      </c>
      <c r="BS182" s="248">
        <f>_xlfn.XLOOKUP(A182,'Summer data team '!B:B,'Summer data team '!BW:BW,0)</f>
        <v>0</v>
      </c>
      <c r="BT182" s="248">
        <f t="shared" si="28"/>
        <v>0</v>
      </c>
      <c r="BU182" s="248">
        <f t="shared" si="29"/>
        <v>0</v>
      </c>
    </row>
    <row r="183" spans="1:73" hidden="1" x14ac:dyDescent="0.2">
      <c r="A183" s="231">
        <v>3303433</v>
      </c>
      <c r="B183" s="231" t="s">
        <v>359</v>
      </c>
      <c r="C183" s="232">
        <v>0</v>
      </c>
      <c r="D183" s="232">
        <v>0</v>
      </c>
      <c r="E183" s="232">
        <v>0</v>
      </c>
      <c r="F183" s="232">
        <v>9</v>
      </c>
      <c r="G183" s="232">
        <v>12</v>
      </c>
      <c r="H183" s="244">
        <v>0</v>
      </c>
      <c r="I183" s="244">
        <v>21</v>
      </c>
      <c r="J183" s="232">
        <v>0</v>
      </c>
      <c r="K183" s="232">
        <v>0</v>
      </c>
      <c r="L183" s="244">
        <v>0</v>
      </c>
      <c r="M183" s="232">
        <v>0</v>
      </c>
      <c r="N183" s="232">
        <v>0</v>
      </c>
      <c r="O183" s="232">
        <v>135</v>
      </c>
      <c r="P183" s="232">
        <v>180</v>
      </c>
      <c r="Q183" s="244">
        <v>315</v>
      </c>
      <c r="R183" s="232">
        <v>0</v>
      </c>
      <c r="S183" s="232">
        <v>0</v>
      </c>
      <c r="T183" s="232">
        <v>0</v>
      </c>
      <c r="U183" s="232">
        <v>0</v>
      </c>
      <c r="V183" s="244">
        <v>0</v>
      </c>
      <c r="W183" s="232">
        <v>7</v>
      </c>
      <c r="X183" s="232">
        <v>105</v>
      </c>
      <c r="Y183" s="245">
        <v>0</v>
      </c>
      <c r="Z183" s="232">
        <v>3</v>
      </c>
      <c r="AA183" s="232">
        <v>45</v>
      </c>
      <c r="AB183" s="245">
        <v>0</v>
      </c>
      <c r="AC183" s="232">
        <v>8</v>
      </c>
      <c r="AD183" s="232">
        <v>120</v>
      </c>
      <c r="AE183" s="245">
        <v>0</v>
      </c>
      <c r="AF183" s="246">
        <v>0</v>
      </c>
      <c r="AG183" s="246">
        <v>0</v>
      </c>
      <c r="AH183" s="245">
        <v>0</v>
      </c>
      <c r="AI183" s="246">
        <v>12</v>
      </c>
      <c r="AJ183" s="246">
        <v>180</v>
      </c>
      <c r="AK183" s="245">
        <v>0</v>
      </c>
      <c r="AL183" s="232">
        <v>12</v>
      </c>
      <c r="AM183" s="232">
        <v>180</v>
      </c>
      <c r="AN183" s="245">
        <v>0</v>
      </c>
      <c r="AO183" s="245"/>
      <c r="AP183" s="245">
        <f t="shared" si="24"/>
        <v>12</v>
      </c>
      <c r="AQ183" s="324">
        <v>0</v>
      </c>
      <c r="AR183" s="246">
        <v>0</v>
      </c>
      <c r="AS183" s="245">
        <v>0</v>
      </c>
      <c r="AT183" s="325">
        <v>12</v>
      </c>
      <c r="AU183" s="325">
        <v>0</v>
      </c>
      <c r="AV183" s="246">
        <v>12</v>
      </c>
      <c r="AW183" s="246">
        <v>180</v>
      </c>
      <c r="AX183" s="245">
        <v>0</v>
      </c>
      <c r="AY183" s="232">
        <v>12</v>
      </c>
      <c r="AZ183" s="232">
        <v>180</v>
      </c>
      <c r="BA183" s="245">
        <v>0</v>
      </c>
      <c r="BB183" s="245"/>
      <c r="BC183" s="245">
        <f t="shared" si="25"/>
        <v>12</v>
      </c>
      <c r="BD183" s="246">
        <v>0</v>
      </c>
      <c r="BE183" s="246">
        <v>0</v>
      </c>
      <c r="BF183" s="232">
        <v>0</v>
      </c>
      <c r="BO183" s="248">
        <f t="shared" si="26"/>
        <v>12</v>
      </c>
      <c r="BP183" s="248">
        <f t="shared" si="27"/>
        <v>0</v>
      </c>
      <c r="BQ183" s="248"/>
      <c r="BR183" s="248">
        <f>_xlfn.XLOOKUP(A183,'Summer data team '!B:B,'Summer data team '!BV:BV,0)</f>
        <v>12</v>
      </c>
      <c r="BS183" s="248">
        <f>_xlfn.XLOOKUP(A183,'Summer data team '!B:B,'Summer data team '!BW:BW,0)</f>
        <v>0</v>
      </c>
      <c r="BT183" s="248">
        <f t="shared" si="28"/>
        <v>0</v>
      </c>
      <c r="BU183" s="248">
        <f t="shared" si="29"/>
        <v>0</v>
      </c>
    </row>
    <row r="184" spans="1:73" hidden="1" x14ac:dyDescent="0.2">
      <c r="A184" s="231">
        <v>3304001</v>
      </c>
      <c r="B184" s="231" t="s">
        <v>360</v>
      </c>
      <c r="C184" s="232">
        <v>0</v>
      </c>
      <c r="D184" s="232">
        <v>0</v>
      </c>
      <c r="E184" s="232">
        <v>0</v>
      </c>
      <c r="F184" s="232">
        <v>15</v>
      </c>
      <c r="G184" s="232">
        <v>11</v>
      </c>
      <c r="H184" s="244">
        <v>0</v>
      </c>
      <c r="I184" s="244">
        <v>26</v>
      </c>
      <c r="J184" s="232">
        <v>0</v>
      </c>
      <c r="K184" s="232">
        <v>0</v>
      </c>
      <c r="L184" s="244">
        <v>0</v>
      </c>
      <c r="M184" s="232">
        <v>0</v>
      </c>
      <c r="N184" s="232">
        <v>0</v>
      </c>
      <c r="O184" s="232">
        <v>225</v>
      </c>
      <c r="P184" s="232">
        <v>165</v>
      </c>
      <c r="Q184" s="244">
        <v>390</v>
      </c>
      <c r="R184" s="232">
        <v>0</v>
      </c>
      <c r="S184" s="232">
        <v>0</v>
      </c>
      <c r="T184" s="232">
        <v>0</v>
      </c>
      <c r="U184" s="232">
        <v>0</v>
      </c>
      <c r="V184" s="244">
        <v>0</v>
      </c>
      <c r="W184" s="232">
        <v>14</v>
      </c>
      <c r="X184" s="232">
        <v>210</v>
      </c>
      <c r="Y184" s="245">
        <v>0</v>
      </c>
      <c r="Z184" s="232">
        <v>9</v>
      </c>
      <c r="AA184" s="232">
        <v>135</v>
      </c>
      <c r="AB184" s="245">
        <v>0</v>
      </c>
      <c r="AC184" s="232">
        <v>0</v>
      </c>
      <c r="AD184" s="232">
        <v>0</v>
      </c>
      <c r="AE184" s="245">
        <v>0</v>
      </c>
      <c r="AF184" s="246">
        <v>0</v>
      </c>
      <c r="AG184" s="246">
        <v>0</v>
      </c>
      <c r="AH184" s="245">
        <v>0</v>
      </c>
      <c r="AI184" s="246">
        <v>13</v>
      </c>
      <c r="AJ184" s="246">
        <v>195</v>
      </c>
      <c r="AK184" s="245">
        <v>0</v>
      </c>
      <c r="AL184" s="232">
        <v>13</v>
      </c>
      <c r="AM184" s="232">
        <v>195</v>
      </c>
      <c r="AN184" s="245">
        <v>0</v>
      </c>
      <c r="AO184" s="245"/>
      <c r="AP184" s="245">
        <f t="shared" si="24"/>
        <v>13</v>
      </c>
      <c r="AQ184" s="324">
        <v>0</v>
      </c>
      <c r="AR184" s="246">
        <v>0</v>
      </c>
      <c r="AS184" s="245">
        <v>0</v>
      </c>
      <c r="AT184" s="325">
        <v>12</v>
      </c>
      <c r="AU184" s="325">
        <v>0</v>
      </c>
      <c r="AV184" s="246">
        <v>12</v>
      </c>
      <c r="AW184" s="246">
        <v>180</v>
      </c>
      <c r="AX184" s="245">
        <v>0</v>
      </c>
      <c r="AY184" s="232">
        <v>12</v>
      </c>
      <c r="AZ184" s="232">
        <v>180</v>
      </c>
      <c r="BA184" s="245">
        <v>0</v>
      </c>
      <c r="BB184" s="245"/>
      <c r="BC184" s="245">
        <f t="shared" si="25"/>
        <v>12</v>
      </c>
      <c r="BD184" s="246">
        <v>0</v>
      </c>
      <c r="BE184" s="246">
        <v>0</v>
      </c>
      <c r="BF184" s="232">
        <v>0</v>
      </c>
      <c r="BO184" s="248">
        <f t="shared" si="26"/>
        <v>12</v>
      </c>
      <c r="BP184" s="248">
        <f t="shared" si="27"/>
        <v>0</v>
      </c>
      <c r="BQ184" s="248"/>
      <c r="BR184" s="248">
        <f>_xlfn.XLOOKUP(A184,'Summer data team '!B:B,'Summer data team '!BV:BV,0)</f>
        <v>12</v>
      </c>
      <c r="BS184" s="248">
        <f>_xlfn.XLOOKUP(A184,'Summer data team '!B:B,'Summer data team '!BW:BW,0)</f>
        <v>0</v>
      </c>
      <c r="BT184" s="248">
        <f t="shared" si="28"/>
        <v>0</v>
      </c>
      <c r="BU184" s="248">
        <f t="shared" si="29"/>
        <v>0</v>
      </c>
    </row>
    <row r="185" spans="1:73" hidden="1" x14ac:dyDescent="0.2">
      <c r="A185" s="231">
        <v>3304019</v>
      </c>
      <c r="B185" s="231" t="s">
        <v>361</v>
      </c>
      <c r="C185" s="232">
        <v>0</v>
      </c>
      <c r="D185" s="232">
        <v>0</v>
      </c>
      <c r="E185" s="232">
        <v>0</v>
      </c>
      <c r="F185" s="232">
        <v>58</v>
      </c>
      <c r="G185" s="232">
        <v>37</v>
      </c>
      <c r="H185" s="244">
        <v>0</v>
      </c>
      <c r="I185" s="244">
        <v>95</v>
      </c>
      <c r="J185" s="232">
        <v>4</v>
      </c>
      <c r="K185" s="232">
        <v>3</v>
      </c>
      <c r="L185" s="244">
        <v>7</v>
      </c>
      <c r="M185" s="232">
        <v>0</v>
      </c>
      <c r="N185" s="232">
        <v>0</v>
      </c>
      <c r="O185" s="232">
        <v>870</v>
      </c>
      <c r="P185" s="232">
        <v>555</v>
      </c>
      <c r="Q185" s="244">
        <v>1425</v>
      </c>
      <c r="R185" s="232">
        <v>0</v>
      </c>
      <c r="S185" s="232">
        <v>0</v>
      </c>
      <c r="T185" s="232">
        <v>60</v>
      </c>
      <c r="U185" s="232">
        <v>45</v>
      </c>
      <c r="V185" s="244">
        <v>105</v>
      </c>
      <c r="W185" s="232">
        <v>1</v>
      </c>
      <c r="X185" s="232">
        <v>15</v>
      </c>
      <c r="Y185" s="245">
        <v>0</v>
      </c>
      <c r="Z185" s="232">
        <v>5</v>
      </c>
      <c r="AA185" s="232">
        <v>75</v>
      </c>
      <c r="AB185" s="245">
        <v>0</v>
      </c>
      <c r="AC185" s="232">
        <v>61</v>
      </c>
      <c r="AD185" s="232">
        <v>915</v>
      </c>
      <c r="AE185" s="245">
        <v>75</v>
      </c>
      <c r="AF185" s="246">
        <v>0</v>
      </c>
      <c r="AG185" s="246">
        <v>0</v>
      </c>
      <c r="AH185" s="245">
        <v>0</v>
      </c>
      <c r="AI185" s="246">
        <v>18</v>
      </c>
      <c r="AJ185" s="246">
        <v>270</v>
      </c>
      <c r="AK185" s="245">
        <v>15</v>
      </c>
      <c r="AL185" s="232">
        <v>18</v>
      </c>
      <c r="AM185" s="232">
        <v>270</v>
      </c>
      <c r="AN185" s="245">
        <v>15</v>
      </c>
      <c r="AO185" s="245"/>
      <c r="AP185" s="245">
        <f t="shared" si="24"/>
        <v>18</v>
      </c>
      <c r="AQ185" s="324">
        <v>0</v>
      </c>
      <c r="AR185" s="246">
        <v>0</v>
      </c>
      <c r="AS185" s="245">
        <v>0</v>
      </c>
      <c r="AT185" s="325">
        <v>17</v>
      </c>
      <c r="AU185" s="325">
        <v>1</v>
      </c>
      <c r="AV185" s="246">
        <v>18</v>
      </c>
      <c r="AW185" s="246">
        <v>270</v>
      </c>
      <c r="AX185" s="245">
        <v>15</v>
      </c>
      <c r="AY185" s="232">
        <v>18</v>
      </c>
      <c r="AZ185" s="232">
        <v>270</v>
      </c>
      <c r="BA185" s="245">
        <v>15</v>
      </c>
      <c r="BB185" s="245"/>
      <c r="BC185" s="245">
        <f t="shared" si="25"/>
        <v>18</v>
      </c>
      <c r="BD185" s="246">
        <v>0</v>
      </c>
      <c r="BE185" s="246">
        <v>0</v>
      </c>
      <c r="BF185" s="232">
        <v>0</v>
      </c>
      <c r="BO185" s="248">
        <f t="shared" si="26"/>
        <v>17</v>
      </c>
      <c r="BP185" s="248">
        <f t="shared" si="27"/>
        <v>1</v>
      </c>
      <c r="BQ185" s="248"/>
      <c r="BR185" s="248">
        <f>_xlfn.XLOOKUP(A185,'Summer data team '!B:B,'Summer data team '!BV:BV,0)</f>
        <v>17</v>
      </c>
      <c r="BS185" s="248">
        <f>_xlfn.XLOOKUP(A185,'Summer data team '!B:B,'Summer data team '!BW:BW,0)</f>
        <v>1</v>
      </c>
      <c r="BT185" s="248">
        <f t="shared" si="28"/>
        <v>0</v>
      </c>
      <c r="BU185" s="248">
        <f t="shared" si="29"/>
        <v>0</v>
      </c>
    </row>
    <row r="186" spans="1:73" hidden="1" x14ac:dyDescent="0.2">
      <c r="A186" s="231">
        <v>3304038</v>
      </c>
      <c r="B186" s="231" t="s">
        <v>362</v>
      </c>
      <c r="C186" s="232">
        <v>0</v>
      </c>
      <c r="D186" s="232">
        <v>0</v>
      </c>
      <c r="E186" s="232">
        <v>0</v>
      </c>
      <c r="F186" s="232">
        <v>68</v>
      </c>
      <c r="G186" s="232">
        <v>55</v>
      </c>
      <c r="H186" s="244">
        <v>0</v>
      </c>
      <c r="I186" s="244">
        <v>123</v>
      </c>
      <c r="J186" s="232">
        <v>1</v>
      </c>
      <c r="K186" s="232">
        <v>3</v>
      </c>
      <c r="L186" s="244">
        <v>4</v>
      </c>
      <c r="M186" s="232">
        <v>0</v>
      </c>
      <c r="N186" s="232">
        <v>0</v>
      </c>
      <c r="O186" s="232">
        <v>1020</v>
      </c>
      <c r="P186" s="232">
        <v>825</v>
      </c>
      <c r="Q186" s="244">
        <v>1845</v>
      </c>
      <c r="R186" s="232">
        <v>0</v>
      </c>
      <c r="S186" s="232">
        <v>0</v>
      </c>
      <c r="T186" s="232">
        <v>15</v>
      </c>
      <c r="U186" s="232">
        <v>45</v>
      </c>
      <c r="V186" s="244">
        <v>60</v>
      </c>
      <c r="W186" s="232">
        <v>11</v>
      </c>
      <c r="X186" s="232">
        <v>165</v>
      </c>
      <c r="Y186" s="245">
        <v>0</v>
      </c>
      <c r="Z186" s="232">
        <v>30</v>
      </c>
      <c r="AA186" s="232">
        <v>450</v>
      </c>
      <c r="AB186" s="245">
        <v>15</v>
      </c>
      <c r="AC186" s="232">
        <v>68</v>
      </c>
      <c r="AD186" s="232">
        <v>1020</v>
      </c>
      <c r="AE186" s="245">
        <v>45</v>
      </c>
      <c r="AF186" s="246">
        <v>0</v>
      </c>
      <c r="AG186" s="246">
        <v>0</v>
      </c>
      <c r="AH186" s="245">
        <v>0</v>
      </c>
      <c r="AI186" s="246">
        <v>7</v>
      </c>
      <c r="AJ186" s="246">
        <v>105</v>
      </c>
      <c r="AK186" s="245">
        <v>60</v>
      </c>
      <c r="AL186" s="232">
        <v>7</v>
      </c>
      <c r="AM186" s="232">
        <v>105</v>
      </c>
      <c r="AN186" s="245">
        <v>60</v>
      </c>
      <c r="AO186" s="245"/>
      <c r="AP186" s="245">
        <f t="shared" si="24"/>
        <v>7</v>
      </c>
      <c r="AQ186" s="324">
        <v>0</v>
      </c>
      <c r="AR186" s="246">
        <v>0</v>
      </c>
      <c r="AS186" s="245">
        <v>0</v>
      </c>
      <c r="AT186" s="325">
        <v>1</v>
      </c>
      <c r="AU186" s="325">
        <v>0</v>
      </c>
      <c r="AV186" s="246">
        <v>1</v>
      </c>
      <c r="AW186" s="246">
        <v>15</v>
      </c>
      <c r="AX186" s="245">
        <v>0</v>
      </c>
      <c r="AY186" s="232">
        <v>1</v>
      </c>
      <c r="AZ186" s="232">
        <v>15</v>
      </c>
      <c r="BA186" s="245">
        <v>0</v>
      </c>
      <c r="BB186" s="245"/>
      <c r="BC186" s="245">
        <f t="shared" si="25"/>
        <v>1</v>
      </c>
      <c r="BD186" s="246">
        <v>0</v>
      </c>
      <c r="BE186" s="246">
        <v>0</v>
      </c>
      <c r="BF186" s="232">
        <v>0</v>
      </c>
      <c r="BO186" s="248">
        <f t="shared" si="26"/>
        <v>1</v>
      </c>
      <c r="BP186" s="248">
        <f t="shared" si="27"/>
        <v>0</v>
      </c>
      <c r="BQ186" s="248"/>
      <c r="BR186" s="248">
        <f>_xlfn.XLOOKUP(A186,'Summer data team '!B:B,'Summer data team '!BV:BV,0)</f>
        <v>1</v>
      </c>
      <c r="BS186" s="248">
        <f>_xlfn.XLOOKUP(A186,'Summer data team '!B:B,'Summer data team '!BW:BW,0)</f>
        <v>0</v>
      </c>
      <c r="BT186" s="248">
        <f t="shared" si="28"/>
        <v>0</v>
      </c>
      <c r="BU186" s="248">
        <f t="shared" si="29"/>
        <v>0</v>
      </c>
    </row>
    <row r="187" spans="1:73" hidden="1" x14ac:dyDescent="0.2">
      <c r="A187" s="231">
        <v>3305201</v>
      </c>
      <c r="B187" s="231" t="s">
        <v>363</v>
      </c>
      <c r="C187" s="232">
        <v>0</v>
      </c>
      <c r="D187" s="232">
        <v>0</v>
      </c>
      <c r="E187" s="232">
        <v>0</v>
      </c>
      <c r="F187" s="232">
        <v>10</v>
      </c>
      <c r="G187" s="232">
        <v>15</v>
      </c>
      <c r="H187" s="244">
        <v>0</v>
      </c>
      <c r="I187" s="244">
        <v>25</v>
      </c>
      <c r="J187" s="232">
        <v>0</v>
      </c>
      <c r="K187" s="232">
        <v>0</v>
      </c>
      <c r="L187" s="244">
        <v>0</v>
      </c>
      <c r="M187" s="232">
        <v>0</v>
      </c>
      <c r="N187" s="232">
        <v>0</v>
      </c>
      <c r="O187" s="232">
        <v>150</v>
      </c>
      <c r="P187" s="232">
        <v>225</v>
      </c>
      <c r="Q187" s="244">
        <v>375</v>
      </c>
      <c r="R187" s="232">
        <v>0</v>
      </c>
      <c r="S187" s="232">
        <v>0</v>
      </c>
      <c r="T187" s="232">
        <v>0</v>
      </c>
      <c r="U187" s="232">
        <v>0</v>
      </c>
      <c r="V187" s="244">
        <v>0</v>
      </c>
      <c r="W187" s="232">
        <v>0</v>
      </c>
      <c r="X187" s="232">
        <v>0</v>
      </c>
      <c r="Y187" s="245">
        <v>0</v>
      </c>
      <c r="Z187" s="232">
        <v>0</v>
      </c>
      <c r="AA187" s="232">
        <v>0</v>
      </c>
      <c r="AB187" s="245">
        <v>0</v>
      </c>
      <c r="AC187" s="232">
        <v>1</v>
      </c>
      <c r="AD187" s="232">
        <v>15</v>
      </c>
      <c r="AE187" s="245">
        <v>0</v>
      </c>
      <c r="AF187" s="246">
        <v>0</v>
      </c>
      <c r="AG187" s="246">
        <v>0</v>
      </c>
      <c r="AH187" s="245">
        <v>0</v>
      </c>
      <c r="AI187" s="246">
        <v>1</v>
      </c>
      <c r="AJ187" s="246">
        <v>15</v>
      </c>
      <c r="AK187" s="245">
        <v>0</v>
      </c>
      <c r="AL187" s="232">
        <v>1</v>
      </c>
      <c r="AM187" s="232">
        <v>15</v>
      </c>
      <c r="AN187" s="245">
        <v>0</v>
      </c>
      <c r="AO187" s="245"/>
      <c r="AP187" s="245">
        <f t="shared" si="24"/>
        <v>1</v>
      </c>
      <c r="AQ187" s="324">
        <v>0</v>
      </c>
      <c r="AR187" s="246">
        <v>0</v>
      </c>
      <c r="AS187" s="245">
        <v>0</v>
      </c>
      <c r="AT187" s="325">
        <v>1</v>
      </c>
      <c r="AU187" s="325">
        <v>0</v>
      </c>
      <c r="AV187" s="246">
        <v>1</v>
      </c>
      <c r="AW187" s="246">
        <v>15</v>
      </c>
      <c r="AX187" s="245">
        <v>0</v>
      </c>
      <c r="AY187" s="232">
        <v>1</v>
      </c>
      <c r="AZ187" s="232">
        <v>15</v>
      </c>
      <c r="BA187" s="245">
        <v>0</v>
      </c>
      <c r="BB187" s="245"/>
      <c r="BC187" s="245">
        <f t="shared" si="25"/>
        <v>1</v>
      </c>
      <c r="BD187" s="246">
        <v>0</v>
      </c>
      <c r="BE187" s="246">
        <v>0</v>
      </c>
      <c r="BF187" s="232">
        <v>0</v>
      </c>
      <c r="BO187" s="248">
        <f t="shared" si="26"/>
        <v>1</v>
      </c>
      <c r="BP187" s="248">
        <f t="shared" si="27"/>
        <v>0</v>
      </c>
      <c r="BQ187" s="248"/>
      <c r="BR187" s="248">
        <f>_xlfn.XLOOKUP(A187,'Summer data team '!B:B,'Summer data team '!BV:BV,0)</f>
        <v>1</v>
      </c>
      <c r="BS187" s="248">
        <f>_xlfn.XLOOKUP(A187,'Summer data team '!B:B,'Summer data team '!BW:BW,0)</f>
        <v>0</v>
      </c>
      <c r="BT187" s="248">
        <f t="shared" si="28"/>
        <v>0</v>
      </c>
      <c r="BU187" s="248">
        <f t="shared" si="29"/>
        <v>0</v>
      </c>
    </row>
    <row r="188" spans="1:73" hidden="1" x14ac:dyDescent="0.2">
      <c r="A188" s="231">
        <v>3305203</v>
      </c>
      <c r="B188" s="231" t="s">
        <v>364</v>
      </c>
      <c r="C188" s="232">
        <v>0</v>
      </c>
      <c r="D188" s="232">
        <v>0</v>
      </c>
      <c r="E188" s="232">
        <v>0</v>
      </c>
      <c r="F188" s="232">
        <v>22</v>
      </c>
      <c r="G188" s="232">
        <v>30</v>
      </c>
      <c r="H188" s="244">
        <v>0</v>
      </c>
      <c r="I188" s="244">
        <v>52</v>
      </c>
      <c r="J188" s="232">
        <v>20</v>
      </c>
      <c r="K188" s="232">
        <v>23</v>
      </c>
      <c r="L188" s="244">
        <v>43</v>
      </c>
      <c r="M188" s="232">
        <v>0</v>
      </c>
      <c r="N188" s="232">
        <v>0</v>
      </c>
      <c r="O188" s="232">
        <v>330</v>
      </c>
      <c r="P188" s="232">
        <v>450</v>
      </c>
      <c r="Q188" s="244">
        <v>780</v>
      </c>
      <c r="R188" s="232">
        <v>0</v>
      </c>
      <c r="S188" s="232">
        <v>0</v>
      </c>
      <c r="T188" s="232">
        <v>300</v>
      </c>
      <c r="U188" s="232">
        <v>345</v>
      </c>
      <c r="V188" s="244">
        <v>645</v>
      </c>
      <c r="W188" s="232">
        <v>0</v>
      </c>
      <c r="X188" s="232">
        <v>0</v>
      </c>
      <c r="Y188" s="245">
        <v>0</v>
      </c>
      <c r="Z188" s="232">
        <v>0</v>
      </c>
      <c r="AA188" s="232">
        <v>0</v>
      </c>
      <c r="AB188" s="245">
        <v>0</v>
      </c>
      <c r="AC188" s="232">
        <v>2</v>
      </c>
      <c r="AD188" s="232">
        <v>30</v>
      </c>
      <c r="AE188" s="245">
        <v>30</v>
      </c>
      <c r="AF188" s="246">
        <v>0</v>
      </c>
      <c r="AG188" s="246">
        <v>0</v>
      </c>
      <c r="AH188" s="245">
        <v>0</v>
      </c>
      <c r="AI188" s="246">
        <v>4</v>
      </c>
      <c r="AJ188" s="246">
        <v>60</v>
      </c>
      <c r="AK188" s="245">
        <v>30</v>
      </c>
      <c r="AL188" s="232">
        <v>4</v>
      </c>
      <c r="AM188" s="232">
        <v>60</v>
      </c>
      <c r="AN188" s="245">
        <v>30</v>
      </c>
      <c r="AO188" s="245"/>
      <c r="AP188" s="245">
        <f t="shared" si="24"/>
        <v>4</v>
      </c>
      <c r="AQ188" s="324">
        <v>0</v>
      </c>
      <c r="AR188" s="246">
        <v>0</v>
      </c>
      <c r="AS188" s="245">
        <v>0</v>
      </c>
      <c r="AT188" s="325">
        <v>2</v>
      </c>
      <c r="AU188" s="325">
        <v>1</v>
      </c>
      <c r="AV188" s="246">
        <v>3</v>
      </c>
      <c r="AW188" s="246">
        <v>45</v>
      </c>
      <c r="AX188" s="245">
        <v>15</v>
      </c>
      <c r="AY188" s="232">
        <v>3</v>
      </c>
      <c r="AZ188" s="232">
        <v>45</v>
      </c>
      <c r="BA188" s="245">
        <v>15</v>
      </c>
      <c r="BB188" s="245"/>
      <c r="BC188" s="245">
        <f t="shared" si="25"/>
        <v>3</v>
      </c>
      <c r="BD188" s="246">
        <v>0</v>
      </c>
      <c r="BE188" s="246">
        <v>0</v>
      </c>
      <c r="BF188" s="232">
        <v>0</v>
      </c>
      <c r="BO188" s="248">
        <f t="shared" si="26"/>
        <v>2</v>
      </c>
      <c r="BP188" s="248">
        <f t="shared" si="27"/>
        <v>1</v>
      </c>
      <c r="BQ188" s="248"/>
      <c r="BR188" s="248">
        <f>_xlfn.XLOOKUP(A188,'Summer data team '!B:B,'Summer data team '!BV:BV,0)</f>
        <v>2</v>
      </c>
      <c r="BS188" s="248">
        <f>_xlfn.XLOOKUP(A188,'Summer data team '!B:B,'Summer data team '!BW:BW,0)</f>
        <v>1</v>
      </c>
      <c r="BT188" s="248">
        <f t="shared" si="28"/>
        <v>0</v>
      </c>
      <c r="BU188" s="248">
        <f t="shared" si="29"/>
        <v>0</v>
      </c>
    </row>
    <row r="189" spans="1:73" hidden="1" x14ac:dyDescent="0.2">
      <c r="A189" s="231">
        <v>3305205</v>
      </c>
      <c r="B189" s="231" t="s">
        <v>365</v>
      </c>
      <c r="C189" s="232">
        <v>0</v>
      </c>
      <c r="D189" s="232">
        <v>0</v>
      </c>
      <c r="E189" s="232">
        <v>0</v>
      </c>
      <c r="F189" s="232">
        <v>15</v>
      </c>
      <c r="G189" s="232">
        <v>9</v>
      </c>
      <c r="H189" s="244">
        <v>0</v>
      </c>
      <c r="I189" s="244">
        <v>24</v>
      </c>
      <c r="J189" s="232">
        <v>11</v>
      </c>
      <c r="K189" s="232">
        <v>5</v>
      </c>
      <c r="L189" s="244">
        <v>16</v>
      </c>
      <c r="M189" s="232">
        <v>0</v>
      </c>
      <c r="N189" s="232">
        <v>0</v>
      </c>
      <c r="O189" s="232">
        <v>225</v>
      </c>
      <c r="P189" s="232">
        <v>133</v>
      </c>
      <c r="Q189" s="244">
        <v>358</v>
      </c>
      <c r="R189" s="232">
        <v>0</v>
      </c>
      <c r="S189" s="232">
        <v>0</v>
      </c>
      <c r="T189" s="232">
        <v>165</v>
      </c>
      <c r="U189" s="232">
        <v>75</v>
      </c>
      <c r="V189" s="244">
        <v>240</v>
      </c>
      <c r="W189" s="232">
        <v>3</v>
      </c>
      <c r="X189" s="232">
        <v>43</v>
      </c>
      <c r="Y189" s="245">
        <v>15</v>
      </c>
      <c r="Z189" s="232">
        <v>1</v>
      </c>
      <c r="AA189" s="232">
        <v>15</v>
      </c>
      <c r="AB189" s="245">
        <v>15</v>
      </c>
      <c r="AC189" s="232">
        <v>3</v>
      </c>
      <c r="AD189" s="232">
        <v>45</v>
      </c>
      <c r="AE189" s="245">
        <v>30</v>
      </c>
      <c r="AF189" s="246">
        <v>0</v>
      </c>
      <c r="AG189" s="246">
        <v>0</v>
      </c>
      <c r="AH189" s="245">
        <v>0</v>
      </c>
      <c r="AI189" s="246">
        <v>2</v>
      </c>
      <c r="AJ189" s="246">
        <v>30</v>
      </c>
      <c r="AK189" s="245">
        <v>15</v>
      </c>
      <c r="AL189" s="232">
        <v>2</v>
      </c>
      <c r="AM189" s="232">
        <v>30</v>
      </c>
      <c r="AN189" s="245">
        <v>15</v>
      </c>
      <c r="AO189" s="245"/>
      <c r="AP189" s="245">
        <f t="shared" si="24"/>
        <v>2</v>
      </c>
      <c r="AQ189" s="324">
        <v>0</v>
      </c>
      <c r="AR189" s="246">
        <v>0</v>
      </c>
      <c r="AS189" s="245">
        <v>0</v>
      </c>
      <c r="AT189" s="325">
        <v>1</v>
      </c>
      <c r="AU189" s="325">
        <v>1</v>
      </c>
      <c r="AV189" s="246">
        <v>2</v>
      </c>
      <c r="AW189" s="246">
        <v>30</v>
      </c>
      <c r="AX189" s="245">
        <v>15</v>
      </c>
      <c r="AY189" s="232">
        <v>2</v>
      </c>
      <c r="AZ189" s="232">
        <v>30</v>
      </c>
      <c r="BA189" s="245">
        <v>15</v>
      </c>
      <c r="BB189" s="245"/>
      <c r="BC189" s="245">
        <f t="shared" si="25"/>
        <v>2</v>
      </c>
      <c r="BD189" s="246">
        <v>0</v>
      </c>
      <c r="BE189" s="246">
        <v>0</v>
      </c>
      <c r="BF189" s="232">
        <v>0</v>
      </c>
      <c r="BO189" s="248">
        <f t="shared" si="26"/>
        <v>1</v>
      </c>
      <c r="BP189" s="248">
        <f t="shared" si="27"/>
        <v>1</v>
      </c>
      <c r="BQ189" s="248"/>
      <c r="BR189" s="248">
        <f>_xlfn.XLOOKUP(A189,'Summer data team '!B:B,'Summer data team '!BV:BV,0)</f>
        <v>1</v>
      </c>
      <c r="BS189" s="248">
        <f>_xlfn.XLOOKUP(A189,'Summer data team '!B:B,'Summer data team '!BW:BW,0)</f>
        <v>1</v>
      </c>
      <c r="BT189" s="248">
        <f t="shared" si="28"/>
        <v>0</v>
      </c>
      <c r="BU189" s="248">
        <f t="shared" si="29"/>
        <v>0</v>
      </c>
    </row>
    <row r="190" spans="1:73" hidden="1" x14ac:dyDescent="0.2">
      <c r="A190" s="231">
        <v>3307009</v>
      </c>
      <c r="B190" s="231" t="s">
        <v>366</v>
      </c>
      <c r="C190" s="232">
        <v>0</v>
      </c>
      <c r="D190" s="232">
        <v>0</v>
      </c>
      <c r="E190" s="232">
        <v>0</v>
      </c>
      <c r="F190" s="232">
        <v>2</v>
      </c>
      <c r="G190" s="232">
        <v>2</v>
      </c>
      <c r="H190" s="244">
        <v>0</v>
      </c>
      <c r="I190" s="244">
        <v>4</v>
      </c>
      <c r="J190" s="232">
        <v>0</v>
      </c>
      <c r="K190" s="232">
        <v>0</v>
      </c>
      <c r="L190" s="244">
        <v>0</v>
      </c>
      <c r="M190" s="232">
        <v>0</v>
      </c>
      <c r="N190" s="232">
        <v>0</v>
      </c>
      <c r="O190" s="232">
        <v>30</v>
      </c>
      <c r="P190" s="232">
        <v>30</v>
      </c>
      <c r="Q190" s="244">
        <v>60</v>
      </c>
      <c r="R190" s="232">
        <v>0</v>
      </c>
      <c r="S190" s="232">
        <v>0</v>
      </c>
      <c r="T190" s="232">
        <v>0</v>
      </c>
      <c r="U190" s="232">
        <v>0</v>
      </c>
      <c r="V190" s="244">
        <v>0</v>
      </c>
      <c r="W190" s="232">
        <v>3</v>
      </c>
      <c r="X190" s="232">
        <v>45</v>
      </c>
      <c r="Y190" s="245">
        <v>0</v>
      </c>
      <c r="Z190" s="232">
        <v>0</v>
      </c>
      <c r="AA190" s="232">
        <v>0</v>
      </c>
      <c r="AB190" s="245">
        <v>0</v>
      </c>
      <c r="AC190" s="232">
        <v>0</v>
      </c>
      <c r="AD190" s="232">
        <v>0</v>
      </c>
      <c r="AE190" s="245">
        <v>0</v>
      </c>
      <c r="AF190" s="246">
        <v>0</v>
      </c>
      <c r="AG190" s="246">
        <v>0</v>
      </c>
      <c r="AH190" s="245">
        <v>0</v>
      </c>
      <c r="AI190" s="246">
        <v>1</v>
      </c>
      <c r="AJ190" s="246">
        <v>15</v>
      </c>
      <c r="AK190" s="245">
        <v>0</v>
      </c>
      <c r="AL190" s="232">
        <v>1</v>
      </c>
      <c r="AM190" s="232">
        <v>15</v>
      </c>
      <c r="AN190" s="245">
        <v>0</v>
      </c>
      <c r="AO190" s="245"/>
      <c r="AP190" s="245">
        <f t="shared" si="24"/>
        <v>1</v>
      </c>
      <c r="AQ190" s="324">
        <v>0</v>
      </c>
      <c r="AR190" s="246">
        <v>0</v>
      </c>
      <c r="AS190" s="245">
        <v>0</v>
      </c>
      <c r="AT190" s="325">
        <v>1</v>
      </c>
      <c r="AU190" s="325">
        <v>0</v>
      </c>
      <c r="AV190" s="246">
        <v>1</v>
      </c>
      <c r="AW190" s="246">
        <v>15</v>
      </c>
      <c r="AX190" s="245">
        <v>0</v>
      </c>
      <c r="AY190" s="232">
        <v>1</v>
      </c>
      <c r="AZ190" s="232">
        <v>15</v>
      </c>
      <c r="BA190" s="245">
        <v>0</v>
      </c>
      <c r="BB190" s="245"/>
      <c r="BC190" s="245">
        <f t="shared" si="25"/>
        <v>1</v>
      </c>
      <c r="BD190" s="246">
        <v>0</v>
      </c>
      <c r="BE190" s="246">
        <v>0</v>
      </c>
      <c r="BF190" s="232">
        <v>0</v>
      </c>
      <c r="BO190" s="248">
        <f t="shared" si="26"/>
        <v>1</v>
      </c>
      <c r="BP190" s="248">
        <f t="shared" si="27"/>
        <v>0</v>
      </c>
      <c r="BQ190" s="248"/>
      <c r="BR190" s="248">
        <f>_xlfn.XLOOKUP(A190,'Summer data team '!B:B,'Summer data team '!BV:BV,0)</f>
        <v>1</v>
      </c>
      <c r="BS190" s="248">
        <f>_xlfn.XLOOKUP(A190,'Summer data team '!B:B,'Summer data team '!BW:BW,0)</f>
        <v>0</v>
      </c>
      <c r="BT190" s="248">
        <f t="shared" si="28"/>
        <v>0</v>
      </c>
      <c r="BU190" s="248">
        <f t="shared" si="29"/>
        <v>0</v>
      </c>
    </row>
    <row r="191" spans="1:73" hidden="1" x14ac:dyDescent="0.2">
      <c r="A191" s="231">
        <v>3307012</v>
      </c>
      <c r="B191" s="231" t="s">
        <v>367</v>
      </c>
      <c r="C191" s="232">
        <v>0</v>
      </c>
      <c r="D191" s="232">
        <v>0</v>
      </c>
      <c r="E191" s="232">
        <v>0</v>
      </c>
      <c r="F191" s="232">
        <v>2</v>
      </c>
      <c r="G191" s="232">
        <v>2</v>
      </c>
      <c r="H191" s="244">
        <v>0</v>
      </c>
      <c r="I191" s="244">
        <v>4</v>
      </c>
      <c r="J191" s="232">
        <v>0</v>
      </c>
      <c r="K191" s="232">
        <v>0</v>
      </c>
      <c r="L191" s="244">
        <v>0</v>
      </c>
      <c r="M191" s="232">
        <v>0</v>
      </c>
      <c r="N191" s="232">
        <v>0</v>
      </c>
      <c r="O191" s="232">
        <v>30</v>
      </c>
      <c r="P191" s="232">
        <v>30</v>
      </c>
      <c r="Q191" s="244">
        <v>60</v>
      </c>
      <c r="R191" s="232">
        <v>0</v>
      </c>
      <c r="S191" s="232">
        <v>0</v>
      </c>
      <c r="T191" s="232">
        <v>0</v>
      </c>
      <c r="U191" s="232">
        <v>0</v>
      </c>
      <c r="V191" s="244">
        <v>0</v>
      </c>
      <c r="W191" s="232">
        <v>0</v>
      </c>
      <c r="X191" s="232">
        <v>0</v>
      </c>
      <c r="Y191" s="245">
        <v>0</v>
      </c>
      <c r="Z191" s="232">
        <v>0</v>
      </c>
      <c r="AA191" s="232">
        <v>0</v>
      </c>
      <c r="AB191" s="245">
        <v>0</v>
      </c>
      <c r="AC191" s="232">
        <v>0</v>
      </c>
      <c r="AD191" s="232">
        <v>0</v>
      </c>
      <c r="AE191" s="245">
        <v>0</v>
      </c>
      <c r="AF191" s="246">
        <v>0</v>
      </c>
      <c r="AG191" s="246">
        <v>0</v>
      </c>
      <c r="AH191" s="245">
        <v>0</v>
      </c>
      <c r="AI191" s="246">
        <v>1</v>
      </c>
      <c r="AJ191" s="246">
        <v>15</v>
      </c>
      <c r="AK191" s="245">
        <v>0</v>
      </c>
      <c r="AL191" s="232">
        <v>1</v>
      </c>
      <c r="AM191" s="232">
        <v>15</v>
      </c>
      <c r="AN191" s="245">
        <v>0</v>
      </c>
      <c r="AO191" s="245"/>
      <c r="AP191" s="245">
        <f t="shared" si="24"/>
        <v>1</v>
      </c>
      <c r="AQ191" s="324">
        <v>0</v>
      </c>
      <c r="AR191" s="246">
        <v>0</v>
      </c>
      <c r="AS191" s="245">
        <v>0</v>
      </c>
      <c r="AT191" s="325">
        <v>1</v>
      </c>
      <c r="AU191" s="325">
        <v>0</v>
      </c>
      <c r="AV191" s="246">
        <v>1</v>
      </c>
      <c r="AW191" s="246">
        <v>15</v>
      </c>
      <c r="AX191" s="245">
        <v>0</v>
      </c>
      <c r="AY191" s="232">
        <v>1</v>
      </c>
      <c r="AZ191" s="232">
        <v>15</v>
      </c>
      <c r="BA191" s="245">
        <v>0</v>
      </c>
      <c r="BB191" s="245"/>
      <c r="BC191" s="245">
        <f t="shared" si="25"/>
        <v>1</v>
      </c>
      <c r="BD191" s="246">
        <v>0</v>
      </c>
      <c r="BE191" s="246">
        <v>0</v>
      </c>
      <c r="BF191" s="232">
        <v>0</v>
      </c>
      <c r="BO191" s="248">
        <f t="shared" si="26"/>
        <v>1</v>
      </c>
      <c r="BP191" s="248">
        <f t="shared" si="27"/>
        <v>0</v>
      </c>
      <c r="BQ191" s="248"/>
      <c r="BR191" s="248">
        <f>_xlfn.XLOOKUP(A191,'Summer data team '!B:B,'Summer data team '!BV:BV,0)</f>
        <v>1</v>
      </c>
      <c r="BS191" s="248">
        <f>_xlfn.XLOOKUP(A191,'Summer data team '!B:B,'Summer data team '!BW:BW,0)</f>
        <v>0</v>
      </c>
      <c r="BT191" s="248">
        <f t="shared" si="28"/>
        <v>0</v>
      </c>
      <c r="BU191" s="248">
        <f t="shared" si="29"/>
        <v>0</v>
      </c>
    </row>
    <row r="192" spans="1:73" hidden="1" x14ac:dyDescent="0.2">
      <c r="A192" s="231">
        <v>3307013</v>
      </c>
      <c r="B192" s="231" t="s">
        <v>368</v>
      </c>
      <c r="C192" s="232">
        <v>0</v>
      </c>
      <c r="D192" s="232">
        <v>0</v>
      </c>
      <c r="E192" s="232">
        <v>0</v>
      </c>
      <c r="F192" s="232">
        <v>2</v>
      </c>
      <c r="G192" s="232">
        <v>4</v>
      </c>
      <c r="H192" s="244">
        <v>0</v>
      </c>
      <c r="I192" s="244">
        <v>6</v>
      </c>
      <c r="J192" s="232">
        <v>0</v>
      </c>
      <c r="K192" s="232">
        <v>0</v>
      </c>
      <c r="L192" s="244">
        <v>0</v>
      </c>
      <c r="M192" s="232">
        <v>0</v>
      </c>
      <c r="N192" s="232">
        <v>0</v>
      </c>
      <c r="O192" s="232">
        <v>30</v>
      </c>
      <c r="P192" s="232">
        <v>60</v>
      </c>
      <c r="Q192" s="244">
        <v>90</v>
      </c>
      <c r="R192" s="232">
        <v>0</v>
      </c>
      <c r="S192" s="232">
        <v>0</v>
      </c>
      <c r="T192" s="232">
        <v>0</v>
      </c>
      <c r="U192" s="232">
        <v>0</v>
      </c>
      <c r="V192" s="244">
        <v>0</v>
      </c>
      <c r="W192" s="232">
        <v>0</v>
      </c>
      <c r="X192" s="232">
        <v>0</v>
      </c>
      <c r="Y192" s="245">
        <v>0</v>
      </c>
      <c r="Z192" s="232">
        <v>2</v>
      </c>
      <c r="AA192" s="232">
        <v>30</v>
      </c>
      <c r="AB192" s="245">
        <v>0</v>
      </c>
      <c r="AC192" s="232">
        <v>1</v>
      </c>
      <c r="AD192" s="232">
        <v>15</v>
      </c>
      <c r="AE192" s="245">
        <v>0</v>
      </c>
      <c r="AF192" s="246">
        <v>0</v>
      </c>
      <c r="AG192" s="246">
        <v>0</v>
      </c>
      <c r="AH192" s="245">
        <v>0</v>
      </c>
      <c r="AI192" s="246">
        <v>1</v>
      </c>
      <c r="AJ192" s="246">
        <v>15</v>
      </c>
      <c r="AK192" s="245">
        <v>0</v>
      </c>
      <c r="AL192" s="232">
        <v>1</v>
      </c>
      <c r="AM192" s="232">
        <v>15</v>
      </c>
      <c r="AN192" s="245">
        <v>0</v>
      </c>
      <c r="AO192" s="245"/>
      <c r="AP192" s="245">
        <f t="shared" si="24"/>
        <v>1</v>
      </c>
      <c r="AQ192" s="324">
        <v>0</v>
      </c>
      <c r="AR192" s="246">
        <v>0</v>
      </c>
      <c r="AS192" s="245">
        <v>0</v>
      </c>
      <c r="AT192" s="325">
        <v>1</v>
      </c>
      <c r="AU192" s="325">
        <v>0</v>
      </c>
      <c r="AV192" s="246">
        <v>1</v>
      </c>
      <c r="AW192" s="246">
        <v>15</v>
      </c>
      <c r="AX192" s="245">
        <v>0</v>
      </c>
      <c r="AY192" s="232">
        <v>1</v>
      </c>
      <c r="AZ192" s="232">
        <v>15</v>
      </c>
      <c r="BA192" s="245">
        <v>0</v>
      </c>
      <c r="BB192" s="245"/>
      <c r="BC192" s="245">
        <f t="shared" si="25"/>
        <v>1</v>
      </c>
      <c r="BD192" s="246">
        <v>0</v>
      </c>
      <c r="BE192" s="246">
        <v>0</v>
      </c>
      <c r="BF192" s="232">
        <v>0</v>
      </c>
      <c r="BO192" s="248">
        <f t="shared" si="26"/>
        <v>1</v>
      </c>
      <c r="BP192" s="248">
        <f t="shared" si="27"/>
        <v>0</v>
      </c>
      <c r="BQ192" s="248"/>
      <c r="BR192" s="248">
        <f>_xlfn.XLOOKUP(A192,'Summer data team '!B:B,'Summer data team '!BV:BV,0)</f>
        <v>1</v>
      </c>
      <c r="BS192" s="248">
        <f>_xlfn.XLOOKUP(A192,'Summer data team '!B:B,'Summer data team '!BW:BW,0)</f>
        <v>0</v>
      </c>
      <c r="BT192" s="248">
        <f t="shared" si="28"/>
        <v>0</v>
      </c>
      <c r="BU192" s="248">
        <f t="shared" si="29"/>
        <v>0</v>
      </c>
    </row>
    <row r="193" spans="1:73" hidden="1" x14ac:dyDescent="0.2">
      <c r="A193" s="231">
        <v>3307014</v>
      </c>
      <c r="B193" s="231" t="s">
        <v>369</v>
      </c>
      <c r="C193" s="232">
        <v>0</v>
      </c>
      <c r="D193" s="232">
        <v>0</v>
      </c>
      <c r="E193" s="232">
        <v>0</v>
      </c>
      <c r="F193" s="232">
        <v>0</v>
      </c>
      <c r="G193" s="232">
        <v>1</v>
      </c>
      <c r="H193" s="244">
        <v>0</v>
      </c>
      <c r="I193" s="244">
        <v>1</v>
      </c>
      <c r="J193" s="232">
        <v>0</v>
      </c>
      <c r="K193" s="232">
        <v>0</v>
      </c>
      <c r="L193" s="244">
        <v>0</v>
      </c>
      <c r="M193" s="232">
        <v>0</v>
      </c>
      <c r="N193" s="232">
        <v>0</v>
      </c>
      <c r="O193" s="232">
        <v>0</v>
      </c>
      <c r="P193" s="232">
        <v>15</v>
      </c>
      <c r="Q193" s="244">
        <v>15</v>
      </c>
      <c r="R193" s="232">
        <v>0</v>
      </c>
      <c r="S193" s="232">
        <v>0</v>
      </c>
      <c r="T193" s="232">
        <v>0</v>
      </c>
      <c r="U193" s="232">
        <v>0</v>
      </c>
      <c r="V193" s="244">
        <v>0</v>
      </c>
      <c r="W193" s="232">
        <v>0</v>
      </c>
      <c r="X193" s="232">
        <v>0</v>
      </c>
      <c r="Y193" s="245">
        <v>0</v>
      </c>
      <c r="Z193" s="232">
        <v>0</v>
      </c>
      <c r="AA193" s="232">
        <v>0</v>
      </c>
      <c r="AB193" s="245">
        <v>0</v>
      </c>
      <c r="AC193" s="232">
        <v>0</v>
      </c>
      <c r="AD193" s="232">
        <v>0</v>
      </c>
      <c r="AE193" s="245">
        <v>0</v>
      </c>
      <c r="AF193" s="246">
        <v>0</v>
      </c>
      <c r="AG193" s="246">
        <v>0</v>
      </c>
      <c r="AH193" s="245">
        <v>0</v>
      </c>
      <c r="AI193" s="246">
        <v>1</v>
      </c>
      <c r="AJ193" s="246">
        <v>15</v>
      </c>
      <c r="AK193" s="245">
        <v>0</v>
      </c>
      <c r="AL193" s="232">
        <v>1</v>
      </c>
      <c r="AM193" s="232">
        <v>15</v>
      </c>
      <c r="AN193" s="245">
        <v>0</v>
      </c>
      <c r="AO193" s="245"/>
      <c r="AP193" s="245">
        <f t="shared" si="24"/>
        <v>1</v>
      </c>
      <c r="AQ193" s="324">
        <v>0</v>
      </c>
      <c r="AR193" s="246">
        <v>0</v>
      </c>
      <c r="AS193" s="245">
        <v>0</v>
      </c>
      <c r="AT193" s="325">
        <v>1</v>
      </c>
      <c r="AU193" s="325">
        <v>0</v>
      </c>
      <c r="AV193" s="246">
        <v>1</v>
      </c>
      <c r="AW193" s="246">
        <v>15</v>
      </c>
      <c r="AX193" s="245">
        <v>0</v>
      </c>
      <c r="AY193" s="232">
        <v>1</v>
      </c>
      <c r="AZ193" s="232">
        <v>15</v>
      </c>
      <c r="BA193" s="245">
        <v>0</v>
      </c>
      <c r="BB193" s="245"/>
      <c r="BC193" s="245">
        <f t="shared" si="25"/>
        <v>1</v>
      </c>
      <c r="BD193" s="246">
        <v>0</v>
      </c>
      <c r="BE193" s="246">
        <v>0</v>
      </c>
      <c r="BF193" s="232">
        <v>0</v>
      </c>
      <c r="BO193" s="248">
        <f t="shared" si="26"/>
        <v>1</v>
      </c>
      <c r="BP193" s="248">
        <f t="shared" si="27"/>
        <v>0</v>
      </c>
      <c r="BQ193" s="248"/>
      <c r="BR193" s="248">
        <f>_xlfn.XLOOKUP(A193,'Summer data team '!B:B,'Summer data team '!BV:BV,0)</f>
        <v>1</v>
      </c>
      <c r="BS193" s="248">
        <f>_xlfn.XLOOKUP(A193,'Summer data team '!B:B,'Summer data team '!BW:BW,0)</f>
        <v>0</v>
      </c>
      <c r="BT193" s="248">
        <f t="shared" si="28"/>
        <v>0</v>
      </c>
      <c r="BU193" s="248">
        <f t="shared" si="29"/>
        <v>0</v>
      </c>
    </row>
    <row r="194" spans="1:73" hidden="1" x14ac:dyDescent="0.2">
      <c r="A194" s="231">
        <v>3307031</v>
      </c>
      <c r="B194" s="231" t="s">
        <v>370</v>
      </c>
      <c r="C194" s="232">
        <v>0</v>
      </c>
      <c r="D194" s="232">
        <v>0</v>
      </c>
      <c r="E194" s="232">
        <v>0</v>
      </c>
      <c r="F194" s="232">
        <v>3</v>
      </c>
      <c r="G194" s="232">
        <v>2</v>
      </c>
      <c r="H194" s="244">
        <v>0</v>
      </c>
      <c r="I194" s="244">
        <v>5</v>
      </c>
      <c r="J194" s="232">
        <v>0</v>
      </c>
      <c r="K194" s="232">
        <v>0</v>
      </c>
      <c r="L194" s="244">
        <v>0</v>
      </c>
      <c r="M194" s="232">
        <v>0</v>
      </c>
      <c r="N194" s="232">
        <v>0</v>
      </c>
      <c r="O194" s="232">
        <v>45</v>
      </c>
      <c r="P194" s="232">
        <v>30</v>
      </c>
      <c r="Q194" s="244">
        <v>75</v>
      </c>
      <c r="R194" s="232">
        <v>0</v>
      </c>
      <c r="S194" s="232">
        <v>0</v>
      </c>
      <c r="T194" s="232">
        <v>0</v>
      </c>
      <c r="U194" s="232">
        <v>0</v>
      </c>
      <c r="V194" s="244">
        <v>0</v>
      </c>
      <c r="W194" s="232">
        <v>1</v>
      </c>
      <c r="X194" s="232">
        <v>15</v>
      </c>
      <c r="Y194" s="245">
        <v>0</v>
      </c>
      <c r="Z194" s="232">
        <v>3</v>
      </c>
      <c r="AA194" s="232">
        <v>45</v>
      </c>
      <c r="AB194" s="245">
        <v>0</v>
      </c>
      <c r="AC194" s="232">
        <v>0</v>
      </c>
      <c r="AD194" s="232">
        <v>0</v>
      </c>
      <c r="AE194" s="245">
        <v>0</v>
      </c>
      <c r="AF194" s="246">
        <v>0</v>
      </c>
      <c r="AG194" s="246">
        <v>0</v>
      </c>
      <c r="AH194" s="245">
        <v>0</v>
      </c>
      <c r="AI194" s="246">
        <v>1</v>
      </c>
      <c r="AJ194" s="246">
        <v>15</v>
      </c>
      <c r="AK194" s="245">
        <v>0</v>
      </c>
      <c r="AL194" s="232">
        <v>1</v>
      </c>
      <c r="AM194" s="232">
        <v>15</v>
      </c>
      <c r="AN194" s="245">
        <v>0</v>
      </c>
      <c r="AO194" s="245"/>
      <c r="AP194" s="245">
        <f t="shared" si="24"/>
        <v>1</v>
      </c>
      <c r="AQ194" s="324">
        <v>0</v>
      </c>
      <c r="AR194" s="246">
        <v>0</v>
      </c>
      <c r="AS194" s="245">
        <v>0</v>
      </c>
      <c r="AT194" s="325">
        <v>1</v>
      </c>
      <c r="AU194" s="325">
        <v>0</v>
      </c>
      <c r="AV194" s="246">
        <v>1</v>
      </c>
      <c r="AW194" s="246">
        <v>15</v>
      </c>
      <c r="AX194" s="245">
        <v>0</v>
      </c>
      <c r="AY194" s="232">
        <v>1</v>
      </c>
      <c r="AZ194" s="232">
        <v>15</v>
      </c>
      <c r="BA194" s="245">
        <v>0</v>
      </c>
      <c r="BB194" s="245"/>
      <c r="BC194" s="245">
        <f t="shared" si="25"/>
        <v>1</v>
      </c>
      <c r="BD194" s="246">
        <v>0</v>
      </c>
      <c r="BE194" s="246">
        <v>5</v>
      </c>
      <c r="BF194" s="232">
        <v>5</v>
      </c>
      <c r="BO194" s="248">
        <f t="shared" si="26"/>
        <v>1</v>
      </c>
      <c r="BP194" s="248">
        <f t="shared" si="27"/>
        <v>0</v>
      </c>
      <c r="BQ194" s="248"/>
      <c r="BR194" s="248">
        <f>_xlfn.XLOOKUP(A194,'Summer data team '!B:B,'Summer data team '!BV:BV,0)</f>
        <v>1</v>
      </c>
      <c r="BS194" s="248">
        <f>_xlfn.XLOOKUP(A194,'Summer data team '!B:B,'Summer data team '!BW:BW,0)</f>
        <v>0</v>
      </c>
      <c r="BT194" s="248">
        <f t="shared" si="28"/>
        <v>0</v>
      </c>
      <c r="BU194" s="248">
        <f t="shared" si="29"/>
        <v>0</v>
      </c>
    </row>
    <row r="195" spans="1:73" hidden="1" x14ac:dyDescent="0.2">
      <c r="A195" s="231">
        <v>3307034</v>
      </c>
      <c r="B195" s="231" t="s">
        <v>371</v>
      </c>
      <c r="C195" s="232">
        <v>0</v>
      </c>
      <c r="D195" s="232">
        <v>1</v>
      </c>
      <c r="E195" s="232">
        <v>0</v>
      </c>
      <c r="F195" s="232">
        <v>1</v>
      </c>
      <c r="G195" s="232">
        <v>2</v>
      </c>
      <c r="H195" s="244">
        <v>1</v>
      </c>
      <c r="I195" s="244">
        <v>3</v>
      </c>
      <c r="J195" s="232">
        <v>0</v>
      </c>
      <c r="K195" s="232">
        <v>0</v>
      </c>
      <c r="L195" s="244">
        <v>0</v>
      </c>
      <c r="M195" s="232">
        <v>0</v>
      </c>
      <c r="N195" s="232">
        <v>15</v>
      </c>
      <c r="O195" s="232">
        <v>15</v>
      </c>
      <c r="P195" s="232">
        <v>30</v>
      </c>
      <c r="Q195" s="244">
        <v>45</v>
      </c>
      <c r="R195" s="232">
        <v>0</v>
      </c>
      <c r="S195" s="232">
        <v>15</v>
      </c>
      <c r="T195" s="232">
        <v>0</v>
      </c>
      <c r="U195" s="232">
        <v>0</v>
      </c>
      <c r="V195" s="244">
        <v>0</v>
      </c>
      <c r="W195" s="232">
        <v>0</v>
      </c>
      <c r="X195" s="232">
        <v>0</v>
      </c>
      <c r="Y195" s="245">
        <v>0</v>
      </c>
      <c r="Z195" s="232">
        <v>0</v>
      </c>
      <c r="AA195" s="232">
        <v>0</v>
      </c>
      <c r="AB195" s="245">
        <v>0</v>
      </c>
      <c r="AC195" s="232">
        <v>0</v>
      </c>
      <c r="AD195" s="232">
        <v>0</v>
      </c>
      <c r="AE195" s="245">
        <v>0</v>
      </c>
      <c r="AF195" s="246">
        <v>1</v>
      </c>
      <c r="AG195" s="246">
        <v>15</v>
      </c>
      <c r="AH195" s="245">
        <v>0</v>
      </c>
      <c r="AI195" s="246">
        <v>2</v>
      </c>
      <c r="AJ195" s="246">
        <v>30</v>
      </c>
      <c r="AK195" s="245">
        <v>0</v>
      </c>
      <c r="AL195" s="232">
        <v>3</v>
      </c>
      <c r="AM195" s="232">
        <v>45</v>
      </c>
      <c r="AN195" s="245">
        <v>0</v>
      </c>
      <c r="AO195" s="245"/>
      <c r="AP195" s="245">
        <f t="shared" ref="AP195:AP197" si="30">AL195+AO195</f>
        <v>3</v>
      </c>
      <c r="AQ195" s="324">
        <v>1</v>
      </c>
      <c r="AR195" s="246">
        <v>15</v>
      </c>
      <c r="AS195" s="245">
        <v>0</v>
      </c>
      <c r="AT195" s="325">
        <v>2</v>
      </c>
      <c r="AU195" s="325">
        <v>0</v>
      </c>
      <c r="AV195" s="246">
        <v>2</v>
      </c>
      <c r="AW195" s="246">
        <v>30</v>
      </c>
      <c r="AX195" s="245">
        <v>0</v>
      </c>
      <c r="AY195" s="232">
        <v>3</v>
      </c>
      <c r="AZ195" s="232">
        <v>45</v>
      </c>
      <c r="BA195" s="245">
        <v>0</v>
      </c>
      <c r="BB195" s="245"/>
      <c r="BC195" s="245">
        <f t="shared" ref="BC195:BC197" si="31">AY195+BB195</f>
        <v>3</v>
      </c>
      <c r="BD195" s="246">
        <v>1</v>
      </c>
      <c r="BE195" s="246">
        <v>3</v>
      </c>
      <c r="BF195" s="232">
        <v>4</v>
      </c>
      <c r="BO195" s="248">
        <f t="shared" si="26"/>
        <v>3</v>
      </c>
      <c r="BP195" s="248">
        <f t="shared" si="27"/>
        <v>0</v>
      </c>
      <c r="BQ195" s="248"/>
      <c r="BR195" s="248">
        <f>_xlfn.XLOOKUP(A195,'Summer data team '!B:B,'Summer data team '!BV:BV,0)</f>
        <v>3</v>
      </c>
      <c r="BS195" s="248">
        <f>_xlfn.XLOOKUP(A195,'Summer data team '!B:B,'Summer data team '!BW:BW,0)</f>
        <v>0</v>
      </c>
      <c r="BT195" s="248">
        <f t="shared" si="28"/>
        <v>0</v>
      </c>
      <c r="BU195" s="248">
        <f t="shared" si="29"/>
        <v>0</v>
      </c>
    </row>
    <row r="196" spans="1:73" hidden="1" x14ac:dyDescent="0.2">
      <c r="A196" s="231">
        <v>3307038</v>
      </c>
      <c r="B196" s="231" t="s">
        <v>372</v>
      </c>
      <c r="C196" s="232">
        <v>0</v>
      </c>
      <c r="D196" s="232">
        <v>0</v>
      </c>
      <c r="E196" s="232">
        <v>0</v>
      </c>
      <c r="F196" s="232">
        <v>1</v>
      </c>
      <c r="G196" s="232">
        <v>0</v>
      </c>
      <c r="H196" s="244">
        <v>0</v>
      </c>
      <c r="I196" s="244">
        <v>1</v>
      </c>
      <c r="J196" s="232">
        <v>0</v>
      </c>
      <c r="K196" s="232">
        <v>0</v>
      </c>
      <c r="L196" s="244">
        <v>0</v>
      </c>
      <c r="M196" s="232">
        <v>0</v>
      </c>
      <c r="N196" s="232">
        <v>0</v>
      </c>
      <c r="O196" s="232">
        <v>15</v>
      </c>
      <c r="P196" s="232">
        <v>0</v>
      </c>
      <c r="Q196" s="244">
        <v>15</v>
      </c>
      <c r="R196" s="232">
        <v>0</v>
      </c>
      <c r="S196" s="232">
        <v>0</v>
      </c>
      <c r="T196" s="232">
        <v>0</v>
      </c>
      <c r="U196" s="232">
        <v>0</v>
      </c>
      <c r="V196" s="244">
        <v>0</v>
      </c>
      <c r="W196" s="232">
        <v>0</v>
      </c>
      <c r="X196" s="232">
        <v>0</v>
      </c>
      <c r="Y196" s="245">
        <v>0</v>
      </c>
      <c r="Z196" s="232">
        <v>0</v>
      </c>
      <c r="AA196" s="232">
        <v>0</v>
      </c>
      <c r="AB196" s="245">
        <v>0</v>
      </c>
      <c r="AC196" s="232">
        <v>0</v>
      </c>
      <c r="AD196" s="232">
        <v>0</v>
      </c>
      <c r="AE196" s="245">
        <v>0</v>
      </c>
      <c r="AF196" s="246">
        <v>0</v>
      </c>
      <c r="AG196" s="246">
        <v>0</v>
      </c>
      <c r="AH196" s="245">
        <v>0</v>
      </c>
      <c r="AI196" s="246">
        <v>0</v>
      </c>
      <c r="AJ196" s="246">
        <v>0</v>
      </c>
      <c r="AK196" s="245">
        <v>0</v>
      </c>
      <c r="AL196" s="232">
        <v>0</v>
      </c>
      <c r="AM196" s="232">
        <v>0</v>
      </c>
      <c r="AN196" s="245">
        <v>0</v>
      </c>
      <c r="AO196" s="245"/>
      <c r="AP196" s="245">
        <f t="shared" si="30"/>
        <v>0</v>
      </c>
      <c r="AQ196" s="324">
        <v>0</v>
      </c>
      <c r="AR196" s="246">
        <v>0</v>
      </c>
      <c r="AS196" s="245">
        <v>0</v>
      </c>
      <c r="AT196" s="325">
        <v>0</v>
      </c>
      <c r="AU196" s="325">
        <v>0</v>
      </c>
      <c r="AV196" s="246">
        <v>0</v>
      </c>
      <c r="AW196" s="246">
        <v>0</v>
      </c>
      <c r="AX196" s="245">
        <v>0</v>
      </c>
      <c r="AY196" s="232">
        <v>0</v>
      </c>
      <c r="AZ196" s="232">
        <v>0</v>
      </c>
      <c r="BA196" s="245">
        <v>0</v>
      </c>
      <c r="BB196" s="245"/>
      <c r="BC196" s="245">
        <f t="shared" si="31"/>
        <v>0</v>
      </c>
      <c r="BD196" s="246">
        <v>0</v>
      </c>
      <c r="BE196" s="246">
        <v>0</v>
      </c>
      <c r="BF196" s="232">
        <v>0</v>
      </c>
      <c r="BO196" s="248">
        <f t="shared" si="26"/>
        <v>0</v>
      </c>
      <c r="BP196" s="248">
        <f t="shared" si="27"/>
        <v>0</v>
      </c>
      <c r="BQ196" s="248"/>
      <c r="BR196" s="248">
        <f>_xlfn.XLOOKUP(A196,'Summer data team '!B:B,'Summer data team '!BV:BV,0)</f>
        <v>0</v>
      </c>
      <c r="BS196" s="248">
        <f>_xlfn.XLOOKUP(A196,'Summer data team '!B:B,'Summer data team '!BW:BW,0)</f>
        <v>0</v>
      </c>
      <c r="BT196" s="248">
        <f t="shared" si="28"/>
        <v>0</v>
      </c>
      <c r="BU196" s="248">
        <f t="shared" si="29"/>
        <v>0</v>
      </c>
    </row>
    <row r="197" spans="1:73" hidden="1" x14ac:dyDescent="0.2">
      <c r="A197" s="231">
        <v>3307052</v>
      </c>
      <c r="B197" s="231" t="s">
        <v>373</v>
      </c>
      <c r="C197" s="232">
        <v>0</v>
      </c>
      <c r="D197" s="232">
        <v>0</v>
      </c>
      <c r="E197" s="232">
        <v>0</v>
      </c>
      <c r="F197" s="232">
        <v>0</v>
      </c>
      <c r="G197" s="232">
        <v>1</v>
      </c>
      <c r="H197" s="244">
        <v>0</v>
      </c>
      <c r="I197" s="244">
        <v>1</v>
      </c>
      <c r="J197" s="232">
        <v>0</v>
      </c>
      <c r="K197" s="232">
        <v>0</v>
      </c>
      <c r="L197" s="244">
        <v>0</v>
      </c>
      <c r="M197" s="232">
        <v>0</v>
      </c>
      <c r="N197" s="232">
        <v>0</v>
      </c>
      <c r="O197" s="232">
        <v>0</v>
      </c>
      <c r="P197" s="232">
        <v>15</v>
      </c>
      <c r="Q197" s="244">
        <v>15</v>
      </c>
      <c r="R197" s="232">
        <v>0</v>
      </c>
      <c r="S197" s="232">
        <v>0</v>
      </c>
      <c r="T197" s="232">
        <v>0</v>
      </c>
      <c r="U197" s="232">
        <v>0</v>
      </c>
      <c r="V197" s="244">
        <v>0</v>
      </c>
      <c r="W197" s="232">
        <v>1</v>
      </c>
      <c r="X197" s="232">
        <v>15</v>
      </c>
      <c r="Y197" s="245">
        <v>0</v>
      </c>
      <c r="Z197" s="232">
        <v>0</v>
      </c>
      <c r="AA197" s="232">
        <v>0</v>
      </c>
      <c r="AB197" s="245">
        <v>0</v>
      </c>
      <c r="AC197" s="232">
        <v>0</v>
      </c>
      <c r="AD197" s="232">
        <v>0</v>
      </c>
      <c r="AE197" s="245">
        <v>0</v>
      </c>
      <c r="AF197" s="246">
        <v>0</v>
      </c>
      <c r="AG197" s="246">
        <v>0</v>
      </c>
      <c r="AH197" s="245">
        <v>0</v>
      </c>
      <c r="AI197" s="246">
        <v>0</v>
      </c>
      <c r="AJ197" s="246">
        <v>0</v>
      </c>
      <c r="AK197" s="245">
        <v>0</v>
      </c>
      <c r="AL197" s="232">
        <v>0</v>
      </c>
      <c r="AM197" s="232">
        <v>0</v>
      </c>
      <c r="AN197" s="245">
        <v>0</v>
      </c>
      <c r="AO197" s="245"/>
      <c r="AP197" s="245">
        <f t="shared" si="30"/>
        <v>0</v>
      </c>
      <c r="AQ197" s="324">
        <v>0</v>
      </c>
      <c r="AR197" s="246">
        <v>0</v>
      </c>
      <c r="AS197" s="245">
        <v>0</v>
      </c>
      <c r="AT197" s="325">
        <v>0</v>
      </c>
      <c r="AU197" s="325">
        <v>0</v>
      </c>
      <c r="AV197" s="246">
        <v>0</v>
      </c>
      <c r="AW197" s="246">
        <v>0</v>
      </c>
      <c r="AX197" s="245">
        <v>0</v>
      </c>
      <c r="AY197" s="232">
        <v>0</v>
      </c>
      <c r="AZ197" s="232">
        <v>0</v>
      </c>
      <c r="BA197" s="245">
        <v>0</v>
      </c>
      <c r="BB197" s="245"/>
      <c r="BC197" s="245">
        <f t="shared" si="31"/>
        <v>0</v>
      </c>
      <c r="BD197" s="246">
        <v>0</v>
      </c>
      <c r="BE197" s="246">
        <v>0</v>
      </c>
      <c r="BF197" s="232">
        <v>0</v>
      </c>
      <c r="BO197" s="248">
        <f t="shared" si="26"/>
        <v>0</v>
      </c>
      <c r="BP197" s="248">
        <f t="shared" si="27"/>
        <v>0</v>
      </c>
      <c r="BQ197" s="248"/>
      <c r="BR197" s="248">
        <f>_xlfn.XLOOKUP(A197,'Summer data team '!B:B,'Summer data team '!BV:BV,0)</f>
        <v>0</v>
      </c>
      <c r="BS197" s="248">
        <f>_xlfn.XLOOKUP(A197,'Summer data team '!B:B,'Summer data team '!BW:BW,0)</f>
        <v>0</v>
      </c>
      <c r="BT197" s="248">
        <f t="shared" si="28"/>
        <v>0</v>
      </c>
      <c r="BU197" s="248">
        <f t="shared" si="29"/>
        <v>0</v>
      </c>
    </row>
    <row r="198" spans="1:73" ht="13.5" hidden="1" thickBot="1" x14ac:dyDescent="0.25">
      <c r="H198" s="244"/>
      <c r="I198" s="244"/>
      <c r="J198" s="232"/>
      <c r="K198" s="232"/>
      <c r="L198" s="244"/>
      <c r="M198" s="232"/>
      <c r="N198" s="232"/>
      <c r="O198" s="232"/>
      <c r="P198" s="232"/>
      <c r="Q198" s="244"/>
      <c r="R198" s="232"/>
      <c r="S198" s="232"/>
      <c r="T198" s="232"/>
      <c r="U198" s="232"/>
      <c r="V198" s="244"/>
      <c r="W198" s="232"/>
      <c r="X198" s="232"/>
      <c r="Y198" s="245"/>
      <c r="Z198" s="232"/>
      <c r="AA198" s="232"/>
      <c r="AB198" s="245"/>
      <c r="AC198" s="232"/>
      <c r="AD198" s="232"/>
      <c r="AE198" s="245"/>
      <c r="AF198" s="246"/>
      <c r="AG198" s="246"/>
      <c r="AH198" s="245"/>
      <c r="AI198" s="246"/>
      <c r="AJ198" s="246"/>
      <c r="AK198" s="245"/>
      <c r="AL198" s="232"/>
      <c r="AM198" s="232"/>
      <c r="AN198" s="245"/>
      <c r="AO198" s="245"/>
      <c r="AP198" s="245"/>
      <c r="AQ198" s="246">
        <f>SUM(AQ2:AQ197)</f>
        <v>276</v>
      </c>
      <c r="AR198" s="246">
        <f t="shared" ref="AR198:AU198" si="32">SUM(AR2:AR197)</f>
        <v>4140</v>
      </c>
      <c r="AS198" s="246">
        <f t="shared" si="32"/>
        <v>0</v>
      </c>
      <c r="AT198" s="246">
        <f t="shared" si="32"/>
        <v>2003</v>
      </c>
      <c r="AU198" s="246">
        <f t="shared" si="32"/>
        <v>198</v>
      </c>
      <c r="AV198" s="246"/>
      <c r="AW198" s="246"/>
      <c r="AX198" s="245"/>
      <c r="AY198" s="232"/>
      <c r="AZ198" s="232"/>
      <c r="BA198" s="245"/>
      <c r="BB198" s="245"/>
      <c r="BC198" s="245"/>
      <c r="BD198" s="246"/>
      <c r="BE198" s="246"/>
      <c r="BF198" s="232"/>
      <c r="BO198" s="327">
        <f t="shared" ref="BO198:BU198" si="33">SUM(BO2:BO197)</f>
        <v>2279</v>
      </c>
      <c r="BP198" s="327">
        <f t="shared" si="33"/>
        <v>198</v>
      </c>
      <c r="BQ198" s="327">
        <f t="shared" si="33"/>
        <v>0</v>
      </c>
      <c r="BR198" s="327">
        <f t="shared" si="33"/>
        <v>2279</v>
      </c>
      <c r="BS198" s="327">
        <f t="shared" si="33"/>
        <v>198</v>
      </c>
      <c r="BT198" s="327">
        <f t="shared" si="33"/>
        <v>0</v>
      </c>
      <c r="BU198" s="327">
        <f t="shared" si="33"/>
        <v>0</v>
      </c>
    </row>
    <row r="200" spans="1:73" x14ac:dyDescent="0.2">
      <c r="BF200" s="231">
        <f>SUM(BF2:BF199)</f>
        <v>174</v>
      </c>
      <c r="BG200" s="231">
        <f>SUM(BG2:BG199)</f>
        <v>1346.4</v>
      </c>
      <c r="BH200" s="231">
        <f t="shared" ref="BH200:BM200" si="34">SUM(BH2:BH199)</f>
        <v>1463.3999999999999</v>
      </c>
      <c r="BI200" s="231">
        <f t="shared" si="34"/>
        <v>0</v>
      </c>
      <c r="BJ200" s="231">
        <f t="shared" si="34"/>
        <v>0</v>
      </c>
      <c r="BK200" s="231">
        <f t="shared" si="34"/>
        <v>0</v>
      </c>
      <c r="BL200" s="231">
        <f t="shared" si="34"/>
        <v>0</v>
      </c>
      <c r="BM200" s="231">
        <f t="shared" si="34"/>
        <v>0</v>
      </c>
    </row>
  </sheetData>
  <autoFilter ref="A1:BF198" xr:uid="{79767DB0-00BE-4B56-95AD-B013E77CF6C5}">
    <filterColumn colId="1">
      <filters>
        <filter val="Brearley Nursery School"/>
      </filters>
    </filterColumn>
  </autoFilter>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3E7E4-E635-45FD-A167-8E671FBE384B}">
  <sheetPr filterMode="1"/>
  <dimension ref="A1:AJ216"/>
  <sheetViews>
    <sheetView zoomScale="70" zoomScaleNormal="70" workbookViewId="0">
      <selection activeCell="T203" sqref="T203"/>
    </sheetView>
  </sheetViews>
  <sheetFormatPr defaultColWidth="9.140625" defaultRowHeight="15.75" x14ac:dyDescent="0.25"/>
  <cols>
    <col min="1" max="1" width="9.85546875" style="178" bestFit="1" customWidth="1"/>
    <col min="2" max="2" width="9.85546875" style="178" customWidth="1"/>
    <col min="3" max="3" width="51.85546875" style="179" customWidth="1"/>
    <col min="4" max="9" width="12.5703125" style="190" customWidth="1"/>
    <col min="10" max="15" width="9.140625" style="192"/>
    <col min="16" max="16" width="15.7109375" style="190" customWidth="1"/>
    <col min="17" max="18" width="14.42578125" style="190" customWidth="1"/>
    <col min="19" max="19" width="18.7109375" style="190" customWidth="1"/>
    <col min="20" max="20" width="14.5703125" style="172" customWidth="1"/>
    <col min="21" max="21" width="16.28515625" style="92" customWidth="1"/>
    <col min="22" max="22" width="15.7109375" style="92" customWidth="1"/>
    <col min="23" max="23" width="9.140625" style="92"/>
    <col min="24" max="24" width="28.28515625" style="92" customWidth="1"/>
    <col min="25" max="25" width="25.28515625" style="92" customWidth="1"/>
    <col min="26" max="26" width="15" style="92" customWidth="1"/>
    <col min="27" max="28" width="9.140625" style="92"/>
    <col min="29" max="29" width="12.42578125" style="92" bestFit="1" customWidth="1"/>
    <col min="30" max="34" width="9.140625" style="92"/>
    <col min="35" max="35" width="13.7109375" style="92" bestFit="1" customWidth="1"/>
    <col min="36" max="36" width="10.7109375" style="92" bestFit="1" customWidth="1"/>
    <col min="37" max="16384" width="9.140625" style="92"/>
  </cols>
  <sheetData>
    <row r="1" spans="1:36" x14ac:dyDescent="0.25">
      <c r="A1" s="167" t="s">
        <v>919</v>
      </c>
      <c r="B1" s="167"/>
      <c r="C1" s="168" t="s">
        <v>966</v>
      </c>
      <c r="D1" s="169"/>
      <c r="E1" s="167" t="s">
        <v>921</v>
      </c>
      <c r="F1" s="168" t="s">
        <v>922</v>
      </c>
      <c r="G1" s="170"/>
      <c r="H1" s="170"/>
      <c r="I1" s="170"/>
      <c r="J1" s="171"/>
      <c r="K1" s="171"/>
      <c r="L1" s="171"/>
      <c r="M1" s="171"/>
      <c r="N1" s="171"/>
      <c r="O1" s="171"/>
      <c r="P1" s="170"/>
      <c r="Q1" s="170"/>
      <c r="R1" s="170"/>
      <c r="S1" s="170"/>
    </row>
    <row r="2" spans="1:36" x14ac:dyDescent="0.25">
      <c r="A2" s="173" t="s">
        <v>923</v>
      </c>
      <c r="B2" s="173"/>
      <c r="C2" s="174">
        <v>0.61</v>
      </c>
      <c r="D2" s="169"/>
      <c r="E2" s="173" t="s">
        <v>18</v>
      </c>
      <c r="F2" s="175">
        <v>13</v>
      </c>
      <c r="G2" s="176"/>
      <c r="H2" s="176"/>
      <c r="I2" s="176"/>
      <c r="J2" s="177"/>
      <c r="K2" s="177"/>
      <c r="L2" s="177"/>
      <c r="M2" s="177"/>
      <c r="N2" s="177"/>
      <c r="O2" s="177"/>
      <c r="P2" s="176"/>
      <c r="Q2" s="176"/>
      <c r="R2" s="176"/>
      <c r="S2" s="176"/>
    </row>
    <row r="3" spans="1:36" x14ac:dyDescent="0.25">
      <c r="A3" s="173" t="s">
        <v>924</v>
      </c>
      <c r="B3" s="173"/>
      <c r="C3" s="174">
        <v>0.28999999999999998</v>
      </c>
      <c r="D3" s="169"/>
      <c r="E3" s="173" t="s">
        <v>19</v>
      </c>
      <c r="F3" s="175">
        <v>13</v>
      </c>
      <c r="G3" s="176"/>
      <c r="H3" s="176"/>
      <c r="I3" s="176"/>
      <c r="J3" s="177"/>
      <c r="K3" s="177"/>
      <c r="L3" s="177"/>
      <c r="M3" s="177"/>
      <c r="N3" s="177"/>
      <c r="O3" s="177"/>
      <c r="P3" s="176"/>
      <c r="Q3" s="176"/>
      <c r="R3" s="176"/>
      <c r="S3" s="176"/>
    </row>
    <row r="4" spans="1:36" x14ac:dyDescent="0.25">
      <c r="A4" s="173" t="s">
        <v>925</v>
      </c>
      <c r="B4" s="173"/>
      <c r="C4" s="174">
        <v>0.08</v>
      </c>
      <c r="D4" s="169"/>
      <c r="E4" s="173" t="s">
        <v>20</v>
      </c>
      <c r="F4" s="175">
        <v>12</v>
      </c>
      <c r="G4" s="176"/>
      <c r="H4" s="176"/>
      <c r="I4" s="176"/>
      <c r="J4" s="177"/>
      <c r="K4" s="177"/>
      <c r="L4" s="177"/>
      <c r="M4" s="177"/>
      <c r="N4" s="177"/>
      <c r="O4" s="177"/>
      <c r="P4" s="176"/>
      <c r="Q4" s="176"/>
      <c r="R4" s="176"/>
      <c r="S4" s="176"/>
    </row>
    <row r="5" spans="1:36" x14ac:dyDescent="0.25">
      <c r="D5" s="176"/>
      <c r="E5" s="176"/>
      <c r="F5" s="176"/>
      <c r="G5" s="176"/>
      <c r="H5" s="176"/>
      <c r="I5" s="176"/>
      <c r="J5" s="177"/>
      <c r="K5" s="177"/>
      <c r="L5" s="177"/>
      <c r="M5" s="177"/>
      <c r="N5" s="177"/>
      <c r="O5" s="177"/>
      <c r="P5" s="176"/>
      <c r="Q5" s="176"/>
      <c r="R5" s="176"/>
      <c r="S5" s="176"/>
    </row>
    <row r="6" spans="1:36" x14ac:dyDescent="0.25">
      <c r="D6" s="176"/>
      <c r="E6" s="176"/>
      <c r="F6" s="176"/>
      <c r="G6" s="176"/>
      <c r="H6" s="176"/>
      <c r="I6" s="176"/>
      <c r="J6" s="177"/>
      <c r="K6" s="177"/>
      <c r="L6" s="177"/>
      <c r="M6" s="177"/>
      <c r="N6" s="177"/>
      <c r="O6" s="177"/>
      <c r="P6" s="176"/>
      <c r="Q6" s="176"/>
      <c r="R6" s="176"/>
      <c r="S6" s="176"/>
    </row>
    <row r="7" spans="1:36" x14ac:dyDescent="0.25">
      <c r="D7" s="176"/>
      <c r="E7" s="176"/>
      <c r="F7" s="176"/>
      <c r="G7" s="176"/>
      <c r="H7" s="176"/>
      <c r="I7" s="176"/>
      <c r="J7" s="177"/>
      <c r="K7" s="177"/>
      <c r="L7" s="177"/>
      <c r="M7" s="177"/>
      <c r="N7" s="177"/>
      <c r="O7" s="177"/>
      <c r="P7" s="176"/>
      <c r="Q7" s="176"/>
      <c r="R7" s="176"/>
      <c r="S7" s="176"/>
    </row>
    <row r="8" spans="1:36" thickBot="1" x14ac:dyDescent="0.25">
      <c r="A8" s="180">
        <v>1</v>
      </c>
      <c r="B8" s="180">
        <v>2</v>
      </c>
      <c r="C8" s="180">
        <v>3</v>
      </c>
      <c r="D8" s="180">
        <v>4</v>
      </c>
      <c r="E8" s="180">
        <v>5</v>
      </c>
      <c r="F8" s="180">
        <v>6</v>
      </c>
      <c r="G8" s="180">
        <v>7</v>
      </c>
      <c r="H8" s="180">
        <v>8</v>
      </c>
      <c r="I8" s="180">
        <v>9</v>
      </c>
      <c r="J8" s="180">
        <v>10</v>
      </c>
      <c r="K8" s="180">
        <v>11</v>
      </c>
      <c r="L8" s="180">
        <v>12</v>
      </c>
      <c r="M8" s="180">
        <v>13</v>
      </c>
      <c r="N8" s="180">
        <v>14</v>
      </c>
      <c r="O8" s="180">
        <v>15</v>
      </c>
      <c r="P8" s="180">
        <v>16</v>
      </c>
      <c r="Q8" s="180">
        <v>17</v>
      </c>
      <c r="R8" s="180">
        <v>18</v>
      </c>
      <c r="S8" s="180">
        <v>19</v>
      </c>
      <c r="T8" s="181">
        <v>20</v>
      </c>
      <c r="U8" s="180">
        <v>21</v>
      </c>
      <c r="V8" s="180">
        <v>22</v>
      </c>
      <c r="W8" s="180">
        <v>23</v>
      </c>
      <c r="X8" s="180">
        <v>24</v>
      </c>
    </row>
    <row r="9" spans="1:36" ht="16.5" thickBot="1" x14ac:dyDescent="0.3">
      <c r="A9" s="502"/>
      <c r="B9" s="503"/>
      <c r="C9" s="503"/>
      <c r="D9" s="503"/>
      <c r="E9" s="503"/>
      <c r="F9" s="503"/>
      <c r="G9" s="504" t="s">
        <v>926</v>
      </c>
      <c r="H9" s="505"/>
      <c r="I9" s="505"/>
      <c r="J9" s="506" t="s">
        <v>927</v>
      </c>
      <c r="K9" s="507"/>
      <c r="L9" s="508"/>
      <c r="M9" s="506" t="s">
        <v>928</v>
      </c>
      <c r="N9" s="507"/>
      <c r="O9" s="508"/>
      <c r="P9" s="498" t="s">
        <v>929</v>
      </c>
      <c r="Q9" s="498" t="s">
        <v>930</v>
      </c>
      <c r="R9" s="498" t="s">
        <v>931</v>
      </c>
      <c r="S9" s="500" t="s">
        <v>932</v>
      </c>
    </row>
    <row r="10" spans="1:36" ht="45" x14ac:dyDescent="0.25">
      <c r="A10" s="124" t="s">
        <v>933</v>
      </c>
      <c r="B10" s="124" t="s">
        <v>934</v>
      </c>
      <c r="C10" s="124" t="s">
        <v>107</v>
      </c>
      <c r="D10" s="124" t="s">
        <v>935</v>
      </c>
      <c r="E10" s="124" t="s">
        <v>464</v>
      </c>
      <c r="F10" s="125" t="s">
        <v>855</v>
      </c>
      <c r="G10" s="126" t="s">
        <v>923</v>
      </c>
      <c r="H10" s="126" t="s">
        <v>924</v>
      </c>
      <c r="I10" s="126" t="s">
        <v>925</v>
      </c>
      <c r="J10" s="127" t="s">
        <v>923</v>
      </c>
      <c r="K10" s="128" t="s">
        <v>924</v>
      </c>
      <c r="L10" s="129" t="s">
        <v>925</v>
      </c>
      <c r="M10" s="127" t="s">
        <v>923</v>
      </c>
      <c r="N10" s="128" t="s">
        <v>924</v>
      </c>
      <c r="O10" s="129" t="s">
        <v>925</v>
      </c>
      <c r="P10" s="499"/>
      <c r="Q10" s="499"/>
      <c r="R10" s="499"/>
      <c r="S10" s="501"/>
      <c r="T10" s="182" t="s">
        <v>936</v>
      </c>
      <c r="U10" s="182" t="s">
        <v>937</v>
      </c>
      <c r="V10" s="182" t="s">
        <v>938</v>
      </c>
      <c r="X10" s="182" t="s">
        <v>414</v>
      </c>
      <c r="Y10" s="182" t="s">
        <v>415</v>
      </c>
      <c r="Z10" s="182" t="s">
        <v>416</v>
      </c>
    </row>
    <row r="11" spans="1:36" hidden="1" x14ac:dyDescent="0.25">
      <c r="A11" s="131">
        <v>3301000</v>
      </c>
      <c r="B11" s="131">
        <v>1000</v>
      </c>
      <c r="C11" s="131" t="s">
        <v>179</v>
      </c>
      <c r="D11" s="132" t="s">
        <v>785</v>
      </c>
      <c r="E11" s="132"/>
      <c r="F11" s="131"/>
      <c r="G11" s="133">
        <v>180</v>
      </c>
      <c r="H11" s="133">
        <v>120</v>
      </c>
      <c r="I11" s="133">
        <v>90</v>
      </c>
      <c r="J11" s="133">
        <v>120</v>
      </c>
      <c r="K11" s="133">
        <v>90</v>
      </c>
      <c r="L11" s="133">
        <v>105</v>
      </c>
      <c r="M11" s="183">
        <v>113.68421052631578</v>
      </c>
      <c r="N11" s="183">
        <v>151.57894736842104</v>
      </c>
      <c r="O11" s="183">
        <v>80.526315789473685</v>
      </c>
      <c r="P11" s="184">
        <f>(G11*$C$2*$F$2)+(J11*$C$2*$F$3)+(M11*$C$2*$F$4)</f>
        <v>3211.1684210526314</v>
      </c>
      <c r="Q11" s="184">
        <f>(H11*$C$3*$F$2)+(K11*$C$3*$F$3)+(N11*$C$3*$F$4)</f>
        <v>1319.1947368421052</v>
      </c>
      <c r="R11" s="184">
        <f>(I11*$C$4*$F$2)+(L11*$C$4*$F$3)+(O11*$C$4*$F$4)</f>
        <v>280.10526315789474</v>
      </c>
      <c r="S11" s="185">
        <f>R11+Q11+P11</f>
        <v>4810.4684210526311</v>
      </c>
      <c r="T11" s="186">
        <f>(G11*$C$2*$F$2)+(H11*$C$3*$F$2)+(I11*$C$4*$F$2)</f>
        <v>1973.3999999999996</v>
      </c>
      <c r="U11" s="187">
        <f>(J11*$C$2*$F$3)+(K11*$C$3*$F$3)+(L11*$C$4*$F$3)</f>
        <v>1400.1000000000001</v>
      </c>
      <c r="V11" s="187">
        <f t="shared" ref="V11:V74" si="0">(M11*$C$2*$F$4)+(N11*$C$3*$F$4)+(O11*$C$4*$F$4)</f>
        <v>1436.9684210526316</v>
      </c>
      <c r="X11" s="188">
        <f>T11*0.8</f>
        <v>1578.7199999999998</v>
      </c>
      <c r="Y11" s="188">
        <f t="shared" ref="Y11:Z26" si="1">U11*0.8</f>
        <v>1120.0800000000002</v>
      </c>
      <c r="Z11" s="188">
        <f t="shared" si="1"/>
        <v>1149.5747368421053</v>
      </c>
      <c r="AB11" s="92" t="s">
        <v>748</v>
      </c>
      <c r="AC11" s="188">
        <f>(((T11+U11+V11)*5/12)*80%)</f>
        <v>1603.4894736842107</v>
      </c>
      <c r="AE11" s="92">
        <f>X11/(SUM($T$11:$V$11))</f>
        <v>0.32818425604684515</v>
      </c>
      <c r="AF11" s="92">
        <f>Y11/(SUM($T$11:$V$11))</f>
        <v>0.23284218956683286</v>
      </c>
      <c r="AG11" s="92">
        <f t="shared" ref="AG11" si="2">Z11/(SUM($T$11:$V$11))</f>
        <v>0.23897355438632192</v>
      </c>
      <c r="AI11" s="92">
        <v>1764.75</v>
      </c>
      <c r="AJ11" s="188">
        <f>T11-AI11</f>
        <v>208.64999999999964</v>
      </c>
    </row>
    <row r="12" spans="1:36" hidden="1" x14ac:dyDescent="0.25">
      <c r="A12" s="131">
        <v>3301001</v>
      </c>
      <c r="B12" s="131">
        <v>1001</v>
      </c>
      <c r="C12" s="131" t="s">
        <v>180</v>
      </c>
      <c r="D12" s="132" t="s">
        <v>786</v>
      </c>
      <c r="E12" s="132"/>
      <c r="F12" s="131"/>
      <c r="G12" s="133">
        <v>150</v>
      </c>
      <c r="H12" s="133">
        <v>105</v>
      </c>
      <c r="I12" s="133">
        <v>420</v>
      </c>
      <c r="J12" s="133">
        <v>120</v>
      </c>
      <c r="K12" s="133">
        <v>75</v>
      </c>
      <c r="L12" s="133">
        <v>345</v>
      </c>
      <c r="M12" s="183">
        <v>108.94736842105263</v>
      </c>
      <c r="N12" s="183">
        <v>94.73684210526315</v>
      </c>
      <c r="O12" s="183">
        <v>378.9473684210526</v>
      </c>
      <c r="P12" s="184">
        <f t="shared" ref="P12:P75" si="3">(G12*$C$2*$F$2)+(J12*$C$2*$F$3)+(M12*$C$2*$F$4)</f>
        <v>2938.5947368421052</v>
      </c>
      <c r="Q12" s="184">
        <f t="shared" ref="Q12:Q75" si="4">(H12*$C$3*$F$2)+(K12*$C$3*$F$3)+(N12*$C$3*$F$4)</f>
        <v>1008.2842105263156</v>
      </c>
      <c r="R12" s="184">
        <f t="shared" ref="R12:R75" si="5">(I12*$C$4*$F$2)+(L12*$C$4*$F$3)+(O12*$C$4*$F$4)</f>
        <v>1159.3894736842105</v>
      </c>
      <c r="S12" s="185">
        <f t="shared" ref="S12:S75" si="6">R12+Q12+P12</f>
        <v>5106.2684210526313</v>
      </c>
      <c r="T12" s="186">
        <f t="shared" ref="T12:T74" si="7">(G12*$C$2*$F$2)+(H12*$C$3*$F$2)+(I12*$C$4*$F$2)</f>
        <v>2022.1499999999999</v>
      </c>
      <c r="U12" s="187">
        <f t="shared" ref="U12:U74" si="8">(J12*$C$2*$F$3)+(K12*$C$3*$F$3)+(L12*$C$4*$F$3)</f>
        <v>1593.1499999999999</v>
      </c>
      <c r="V12" s="187">
        <f t="shared" si="0"/>
        <v>1490.9684210526316</v>
      </c>
      <c r="X12" s="188">
        <f t="shared" ref="X12:Z75" si="9">T12*0.8</f>
        <v>1617.72</v>
      </c>
      <c r="Y12" s="188">
        <f t="shared" si="1"/>
        <v>1274.52</v>
      </c>
      <c r="Z12" s="188">
        <f t="shared" si="1"/>
        <v>1192.7747368421053</v>
      </c>
      <c r="AB12" s="92" t="s">
        <v>707</v>
      </c>
      <c r="AI12" s="92">
        <v>2047.5</v>
      </c>
      <c r="AJ12" s="188">
        <f t="shared" ref="AJ12:AJ75" si="10">T12-AI12</f>
        <v>-25.350000000000136</v>
      </c>
    </row>
    <row r="13" spans="1:36" hidden="1" x14ac:dyDescent="0.25">
      <c r="A13" s="131">
        <v>3301002</v>
      </c>
      <c r="B13" s="131">
        <v>1002</v>
      </c>
      <c r="C13" s="131" t="s">
        <v>181</v>
      </c>
      <c r="D13" s="132" t="s">
        <v>425</v>
      </c>
      <c r="E13" s="132"/>
      <c r="F13" s="131"/>
      <c r="G13" s="133">
        <v>1380</v>
      </c>
      <c r="H13" s="133">
        <v>345</v>
      </c>
      <c r="I13" s="133">
        <v>60</v>
      </c>
      <c r="J13" s="133">
        <v>1050</v>
      </c>
      <c r="K13" s="133">
        <v>240</v>
      </c>
      <c r="L13" s="133">
        <v>15</v>
      </c>
      <c r="M13" s="183">
        <v>1113.1578947368421</v>
      </c>
      <c r="N13" s="183">
        <v>189.4736842105263</v>
      </c>
      <c r="O13" s="183">
        <v>28.421052631578945</v>
      </c>
      <c r="P13" s="184">
        <f t="shared" si="3"/>
        <v>27418.215789473685</v>
      </c>
      <c r="Q13" s="184">
        <f t="shared" si="4"/>
        <v>2864.8184210526315</v>
      </c>
      <c r="R13" s="184">
        <f t="shared" si="5"/>
        <v>105.28421052631579</v>
      </c>
      <c r="S13" s="185">
        <f t="shared" si="6"/>
        <v>30388.318421052631</v>
      </c>
      <c r="T13" s="186">
        <f t="shared" si="7"/>
        <v>12306.449999999999</v>
      </c>
      <c r="U13" s="187">
        <f t="shared" si="8"/>
        <v>9246.9</v>
      </c>
      <c r="V13" s="187">
        <f t="shared" si="0"/>
        <v>8834.9684210526302</v>
      </c>
      <c r="X13" s="188">
        <f t="shared" si="9"/>
        <v>9845.16</v>
      </c>
      <c r="Y13" s="188">
        <f t="shared" si="1"/>
        <v>7397.52</v>
      </c>
      <c r="Z13" s="188">
        <f t="shared" si="1"/>
        <v>7067.9747368421049</v>
      </c>
      <c r="AB13" s="92" t="s">
        <v>462</v>
      </c>
      <c r="AI13" s="92">
        <v>12836.85</v>
      </c>
      <c r="AJ13" s="188">
        <f t="shared" si="10"/>
        <v>-530.40000000000146</v>
      </c>
    </row>
    <row r="14" spans="1:36" hidden="1" x14ac:dyDescent="0.25">
      <c r="A14" s="131">
        <v>3301006</v>
      </c>
      <c r="B14" s="131">
        <v>1006</v>
      </c>
      <c r="C14" s="131" t="s">
        <v>182</v>
      </c>
      <c r="D14" s="132" t="s">
        <v>425</v>
      </c>
      <c r="E14" s="132"/>
      <c r="F14" s="131"/>
      <c r="G14" s="133">
        <v>210</v>
      </c>
      <c r="H14" s="133">
        <v>90</v>
      </c>
      <c r="I14" s="133">
        <v>135</v>
      </c>
      <c r="J14" s="133">
        <v>195</v>
      </c>
      <c r="K14" s="133">
        <v>90</v>
      </c>
      <c r="L14" s="133">
        <v>105</v>
      </c>
      <c r="M14" s="183">
        <v>175.26315789473682</v>
      </c>
      <c r="N14" s="183">
        <v>47.368421052631575</v>
      </c>
      <c r="O14" s="183">
        <v>99.473684210526301</v>
      </c>
      <c r="P14" s="184">
        <f t="shared" si="3"/>
        <v>4494.5763157894735</v>
      </c>
      <c r="Q14" s="184">
        <f t="shared" si="4"/>
        <v>843.44210526315783</v>
      </c>
      <c r="R14" s="184">
        <f t="shared" si="5"/>
        <v>345.09473684210525</v>
      </c>
      <c r="S14" s="185">
        <f t="shared" si="6"/>
        <v>5683.113157894737</v>
      </c>
      <c r="T14" s="186">
        <f t="shared" si="7"/>
        <v>2145</v>
      </c>
      <c r="U14" s="187">
        <f t="shared" si="8"/>
        <v>1994.8500000000001</v>
      </c>
      <c r="V14" s="187">
        <f t="shared" si="0"/>
        <v>1543.2631578947367</v>
      </c>
      <c r="X14" s="188">
        <f t="shared" si="9"/>
        <v>1716</v>
      </c>
      <c r="Y14" s="188">
        <f t="shared" si="1"/>
        <v>1595.88</v>
      </c>
      <c r="Z14" s="188">
        <f t="shared" si="1"/>
        <v>1234.6105263157895</v>
      </c>
      <c r="AB14" s="92" t="s">
        <v>508</v>
      </c>
      <c r="AI14" s="92">
        <v>1649.6999999999998</v>
      </c>
      <c r="AJ14" s="188">
        <f t="shared" si="10"/>
        <v>495.30000000000018</v>
      </c>
    </row>
    <row r="15" spans="1:36" hidden="1" x14ac:dyDescent="0.25">
      <c r="A15" s="131">
        <v>3301008</v>
      </c>
      <c r="B15" s="131">
        <v>1008</v>
      </c>
      <c r="C15" s="131" t="s">
        <v>183</v>
      </c>
      <c r="D15" s="132" t="s">
        <v>425</v>
      </c>
      <c r="E15" s="132"/>
      <c r="F15" s="131"/>
      <c r="G15" s="133">
        <v>15</v>
      </c>
      <c r="H15" s="133">
        <v>30</v>
      </c>
      <c r="I15" s="133">
        <v>45</v>
      </c>
      <c r="J15" s="133">
        <v>15</v>
      </c>
      <c r="K15" s="133">
        <v>30</v>
      </c>
      <c r="L15" s="133">
        <v>60</v>
      </c>
      <c r="M15" s="183">
        <v>33.157894736842103</v>
      </c>
      <c r="N15" s="183">
        <v>9.473684210526315</v>
      </c>
      <c r="O15" s="183">
        <v>28.421052631578945</v>
      </c>
      <c r="P15" s="184">
        <f t="shared" si="3"/>
        <v>480.61578947368417</v>
      </c>
      <c r="Q15" s="184">
        <f t="shared" si="4"/>
        <v>259.16842105263157</v>
      </c>
      <c r="R15" s="184">
        <f t="shared" si="5"/>
        <v>136.48421052631579</v>
      </c>
      <c r="S15" s="185">
        <f t="shared" si="6"/>
        <v>876.26842105263154</v>
      </c>
      <c r="T15" s="186">
        <f t="shared" si="7"/>
        <v>278.85000000000002</v>
      </c>
      <c r="U15" s="187">
        <f t="shared" si="8"/>
        <v>294.45</v>
      </c>
      <c r="V15" s="187">
        <f t="shared" si="0"/>
        <v>302.96842105263153</v>
      </c>
      <c r="X15" s="188">
        <f t="shared" si="9"/>
        <v>223.08000000000004</v>
      </c>
      <c r="Y15" s="188">
        <f t="shared" si="1"/>
        <v>235.56</v>
      </c>
      <c r="Z15" s="188">
        <f t="shared" si="1"/>
        <v>242.37473684210522</v>
      </c>
      <c r="AB15" s="92" t="s">
        <v>589</v>
      </c>
      <c r="AI15" s="92">
        <v>372.45</v>
      </c>
      <c r="AJ15" s="188">
        <f t="shared" si="10"/>
        <v>-93.599999999999966</v>
      </c>
    </row>
    <row r="16" spans="1:36" hidden="1" x14ac:dyDescent="0.25">
      <c r="A16" s="131">
        <v>3301009</v>
      </c>
      <c r="B16" s="131">
        <v>1009</v>
      </c>
      <c r="C16" s="131" t="s">
        <v>184</v>
      </c>
      <c r="D16" s="132" t="s">
        <v>785</v>
      </c>
      <c r="E16" s="132"/>
      <c r="F16" s="131"/>
      <c r="G16" s="133">
        <v>705</v>
      </c>
      <c r="H16" s="133">
        <v>45</v>
      </c>
      <c r="I16" s="133">
        <v>75</v>
      </c>
      <c r="J16" s="133">
        <v>615</v>
      </c>
      <c r="K16" s="133">
        <v>90</v>
      </c>
      <c r="L16" s="133">
        <v>15</v>
      </c>
      <c r="M16" s="183">
        <v>596.84210526315792</v>
      </c>
      <c r="N16" s="183">
        <v>113.68421052631578</v>
      </c>
      <c r="O16" s="183">
        <v>66.315789473684205</v>
      </c>
      <c r="P16" s="184">
        <f t="shared" si="3"/>
        <v>14836.484210526316</v>
      </c>
      <c r="Q16" s="184">
        <f t="shared" si="4"/>
        <v>904.57105263157882</v>
      </c>
      <c r="R16" s="184">
        <f t="shared" si="5"/>
        <v>157.26315789473682</v>
      </c>
      <c r="S16" s="185">
        <f t="shared" si="6"/>
        <v>15898.318421052632</v>
      </c>
      <c r="T16" s="186">
        <f t="shared" si="7"/>
        <v>5838.3</v>
      </c>
      <c r="U16" s="187">
        <f t="shared" si="8"/>
        <v>5231.8500000000004</v>
      </c>
      <c r="V16" s="187">
        <f t="shared" si="0"/>
        <v>4828.1684210526319</v>
      </c>
      <c r="X16" s="188">
        <f t="shared" si="9"/>
        <v>4670.6400000000003</v>
      </c>
      <c r="Y16" s="188">
        <f t="shared" si="1"/>
        <v>4185.4800000000005</v>
      </c>
      <c r="Z16" s="188">
        <f t="shared" si="1"/>
        <v>3862.5347368421058</v>
      </c>
      <c r="AB16" s="92" t="s">
        <v>759</v>
      </c>
      <c r="AI16" s="92">
        <v>7505.5499999999993</v>
      </c>
      <c r="AJ16" s="188">
        <f t="shared" si="10"/>
        <v>-1667.2499999999991</v>
      </c>
    </row>
    <row r="17" spans="1:36" hidden="1" x14ac:dyDescent="0.25">
      <c r="A17" s="131">
        <v>3301010</v>
      </c>
      <c r="B17" s="131">
        <v>1010</v>
      </c>
      <c r="C17" s="131" t="s">
        <v>185</v>
      </c>
      <c r="D17" s="132" t="s">
        <v>425</v>
      </c>
      <c r="E17" s="132"/>
      <c r="F17" s="131"/>
      <c r="G17" s="133">
        <v>120</v>
      </c>
      <c r="H17" s="133">
        <v>540</v>
      </c>
      <c r="I17" s="133">
        <v>1935</v>
      </c>
      <c r="J17" s="133">
        <v>90</v>
      </c>
      <c r="K17" s="133">
        <v>405</v>
      </c>
      <c r="L17" s="133">
        <v>1470</v>
      </c>
      <c r="M17" s="183">
        <v>56.84210526315789</v>
      </c>
      <c r="N17" s="183">
        <v>421.57894736842104</v>
      </c>
      <c r="O17" s="183">
        <v>1402.1052631578946</v>
      </c>
      <c r="P17" s="184">
        <f t="shared" si="3"/>
        <v>2081.3842105263157</v>
      </c>
      <c r="Q17" s="184">
        <f t="shared" si="4"/>
        <v>5029.7447368421044</v>
      </c>
      <c r="R17" s="184">
        <f t="shared" si="5"/>
        <v>4887.2210526315794</v>
      </c>
      <c r="S17" s="185">
        <f t="shared" si="6"/>
        <v>11998.35</v>
      </c>
      <c r="T17" s="186">
        <f t="shared" si="7"/>
        <v>4999.8</v>
      </c>
      <c r="U17" s="187">
        <f t="shared" si="8"/>
        <v>3769.35</v>
      </c>
      <c r="V17" s="187">
        <f t="shared" si="0"/>
        <v>3229.2</v>
      </c>
      <c r="X17" s="188">
        <f t="shared" si="9"/>
        <v>3999.84</v>
      </c>
      <c r="Y17" s="188">
        <f t="shared" si="1"/>
        <v>3015.48</v>
      </c>
      <c r="Z17" s="188">
        <f t="shared" si="1"/>
        <v>2583.36</v>
      </c>
      <c r="AB17" s="92" t="s">
        <v>528</v>
      </c>
      <c r="AI17" s="92">
        <v>4578.5999999999995</v>
      </c>
      <c r="AJ17" s="188">
        <f t="shared" si="10"/>
        <v>421.20000000000073</v>
      </c>
    </row>
    <row r="18" spans="1:36" hidden="1" x14ac:dyDescent="0.25">
      <c r="A18" s="131">
        <v>3301012</v>
      </c>
      <c r="B18" s="131">
        <v>1012</v>
      </c>
      <c r="C18" s="131" t="s">
        <v>186</v>
      </c>
      <c r="D18" s="132" t="s">
        <v>425</v>
      </c>
      <c r="E18" s="132"/>
      <c r="F18" s="131"/>
      <c r="G18" s="133">
        <v>315</v>
      </c>
      <c r="H18" s="133">
        <v>450</v>
      </c>
      <c r="I18" s="133">
        <v>315</v>
      </c>
      <c r="J18" s="133">
        <v>270</v>
      </c>
      <c r="K18" s="133">
        <v>405</v>
      </c>
      <c r="L18" s="133">
        <v>195</v>
      </c>
      <c r="M18" s="183">
        <v>175.26315789473682</v>
      </c>
      <c r="N18" s="183">
        <v>374.21052631578948</v>
      </c>
      <c r="O18" s="183">
        <v>217.89473684210526</v>
      </c>
      <c r="P18" s="184">
        <f t="shared" si="3"/>
        <v>5921.976315789474</v>
      </c>
      <c r="Q18" s="184">
        <f t="shared" si="4"/>
        <v>4525.6026315789477</v>
      </c>
      <c r="R18" s="184">
        <f t="shared" si="5"/>
        <v>739.57894736842104</v>
      </c>
      <c r="S18" s="185">
        <f t="shared" si="6"/>
        <v>11187.157894736843</v>
      </c>
      <c r="T18" s="186">
        <f t="shared" si="7"/>
        <v>4522.0500000000011</v>
      </c>
      <c r="U18" s="187">
        <f t="shared" si="8"/>
        <v>3870.75</v>
      </c>
      <c r="V18" s="187">
        <f t="shared" si="0"/>
        <v>2794.3578947368419</v>
      </c>
      <c r="X18" s="188">
        <f t="shared" si="9"/>
        <v>3617.6400000000012</v>
      </c>
      <c r="Y18" s="188">
        <f t="shared" si="1"/>
        <v>3096.6000000000004</v>
      </c>
      <c r="Z18" s="188">
        <f t="shared" si="1"/>
        <v>2235.4863157894738</v>
      </c>
      <c r="AB18" s="92" t="s">
        <v>564</v>
      </c>
      <c r="AI18" s="92">
        <v>3301.35</v>
      </c>
      <c r="AJ18" s="188">
        <f t="shared" si="10"/>
        <v>1220.7000000000012</v>
      </c>
    </row>
    <row r="19" spans="1:36" hidden="1" x14ac:dyDescent="0.25">
      <c r="A19" s="131">
        <v>3301014</v>
      </c>
      <c r="B19" s="131">
        <v>1014</v>
      </c>
      <c r="C19" s="131" t="s">
        <v>187</v>
      </c>
      <c r="D19" s="132" t="s">
        <v>425</v>
      </c>
      <c r="E19" s="132"/>
      <c r="F19" s="131"/>
      <c r="G19" s="133">
        <v>600</v>
      </c>
      <c r="H19" s="133">
        <v>375</v>
      </c>
      <c r="I19" s="133">
        <v>255</v>
      </c>
      <c r="J19" s="133">
        <v>465</v>
      </c>
      <c r="K19" s="133">
        <v>270</v>
      </c>
      <c r="L19" s="133">
        <v>255</v>
      </c>
      <c r="M19" s="183">
        <v>558.94736842105272</v>
      </c>
      <c r="N19" s="183">
        <v>274.73684210526318</v>
      </c>
      <c r="O19" s="183">
        <v>189.4736842105263</v>
      </c>
      <c r="P19" s="184">
        <f t="shared" si="3"/>
        <v>12536.944736842106</v>
      </c>
      <c r="Q19" s="184">
        <f t="shared" si="4"/>
        <v>3387.7342105263156</v>
      </c>
      <c r="R19" s="184">
        <f t="shared" si="5"/>
        <v>712.29473684210529</v>
      </c>
      <c r="S19" s="185">
        <f t="shared" si="6"/>
        <v>16636.973684210527</v>
      </c>
      <c r="T19" s="186">
        <f t="shared" si="7"/>
        <v>6436.95</v>
      </c>
      <c r="U19" s="187">
        <f t="shared" si="8"/>
        <v>4970.5499999999993</v>
      </c>
      <c r="V19" s="187">
        <f t="shared" si="0"/>
        <v>5229.4736842105267</v>
      </c>
      <c r="X19" s="188">
        <f t="shared" si="9"/>
        <v>5149.5600000000004</v>
      </c>
      <c r="Y19" s="188">
        <f t="shared" si="1"/>
        <v>3976.4399999999996</v>
      </c>
      <c r="Z19" s="188">
        <f t="shared" si="1"/>
        <v>4183.5789473684217</v>
      </c>
      <c r="AB19" s="92" t="s">
        <v>685</v>
      </c>
      <c r="AI19" s="92">
        <v>7394.4000000000005</v>
      </c>
      <c r="AJ19" s="188">
        <f t="shared" si="10"/>
        <v>-957.45000000000073</v>
      </c>
    </row>
    <row r="20" spans="1:36" hidden="1" x14ac:dyDescent="0.25">
      <c r="A20" s="131">
        <v>3301015</v>
      </c>
      <c r="B20" s="131">
        <v>1015</v>
      </c>
      <c r="C20" s="131" t="s">
        <v>188</v>
      </c>
      <c r="D20" s="132" t="s">
        <v>425</v>
      </c>
      <c r="E20" s="132"/>
      <c r="F20" s="131"/>
      <c r="G20" s="133">
        <v>150</v>
      </c>
      <c r="H20" s="133">
        <v>150</v>
      </c>
      <c r="I20" s="133">
        <v>90</v>
      </c>
      <c r="J20" s="133">
        <v>150</v>
      </c>
      <c r="K20" s="133">
        <v>165</v>
      </c>
      <c r="L20" s="133">
        <v>75</v>
      </c>
      <c r="M20" s="183">
        <v>151.57894736842104</v>
      </c>
      <c r="N20" s="183">
        <v>151.57894736842104</v>
      </c>
      <c r="O20" s="183">
        <v>66.315789473684205</v>
      </c>
      <c r="P20" s="184">
        <f t="shared" si="3"/>
        <v>3488.5578947368422</v>
      </c>
      <c r="Q20" s="184">
        <f t="shared" si="4"/>
        <v>1715.0447368421051</v>
      </c>
      <c r="R20" s="184">
        <f t="shared" si="5"/>
        <v>235.26315789473688</v>
      </c>
      <c r="S20" s="185">
        <f t="shared" si="6"/>
        <v>5438.8657894736843</v>
      </c>
      <c r="T20" s="186">
        <f t="shared" si="7"/>
        <v>1848.6</v>
      </c>
      <c r="U20" s="187">
        <f t="shared" si="8"/>
        <v>1889.55</v>
      </c>
      <c r="V20" s="187">
        <f t="shared" si="0"/>
        <v>1700.7157894736843</v>
      </c>
      <c r="X20" s="188">
        <f t="shared" si="9"/>
        <v>1478.88</v>
      </c>
      <c r="Y20" s="188">
        <f t="shared" si="1"/>
        <v>1511.64</v>
      </c>
      <c r="Z20" s="188">
        <f t="shared" si="1"/>
        <v>1360.5726315789475</v>
      </c>
      <c r="AB20" s="92" t="s">
        <v>514</v>
      </c>
      <c r="AI20" s="92">
        <v>2224.9499999999998</v>
      </c>
      <c r="AJ20" s="188">
        <f t="shared" si="10"/>
        <v>-376.34999999999991</v>
      </c>
    </row>
    <row r="21" spans="1:36" hidden="1" x14ac:dyDescent="0.25">
      <c r="A21" s="131">
        <v>3301016</v>
      </c>
      <c r="B21" s="131">
        <v>1016</v>
      </c>
      <c r="C21" s="131" t="s">
        <v>189</v>
      </c>
      <c r="D21" s="132" t="s">
        <v>425</v>
      </c>
      <c r="E21" s="132"/>
      <c r="F21" s="131"/>
      <c r="G21" s="133">
        <v>360</v>
      </c>
      <c r="H21" s="133">
        <v>120</v>
      </c>
      <c r="I21" s="133">
        <v>135</v>
      </c>
      <c r="J21" s="133">
        <v>300</v>
      </c>
      <c r="K21" s="133">
        <v>120</v>
      </c>
      <c r="L21" s="133">
        <v>90</v>
      </c>
      <c r="M21" s="183">
        <v>284.21052631578948</v>
      </c>
      <c r="N21" s="183">
        <v>85.26315789473685</v>
      </c>
      <c r="O21" s="183">
        <v>99.473684210526301</v>
      </c>
      <c r="P21" s="184">
        <f t="shared" si="3"/>
        <v>7314.2210526315785</v>
      </c>
      <c r="Q21" s="184">
        <f t="shared" si="4"/>
        <v>1201.5157894736842</v>
      </c>
      <c r="R21" s="184">
        <f t="shared" si="5"/>
        <v>329.49473684210523</v>
      </c>
      <c r="S21" s="185">
        <f t="shared" si="6"/>
        <v>8845.2315789473687</v>
      </c>
      <c r="T21" s="186">
        <f t="shared" si="7"/>
        <v>3447.6</v>
      </c>
      <c r="U21" s="187">
        <f t="shared" si="8"/>
        <v>2925</v>
      </c>
      <c r="V21" s="187">
        <f t="shared" si="0"/>
        <v>2472.6315789473688</v>
      </c>
      <c r="X21" s="188">
        <f t="shared" si="9"/>
        <v>2758.08</v>
      </c>
      <c r="Y21" s="188">
        <f t="shared" si="1"/>
        <v>2340</v>
      </c>
      <c r="Z21" s="188">
        <f t="shared" si="1"/>
        <v>1978.105263157895</v>
      </c>
      <c r="AB21" s="92" t="s">
        <v>544</v>
      </c>
      <c r="AI21" s="92">
        <v>3318.8999999999996</v>
      </c>
      <c r="AJ21" s="188">
        <f t="shared" si="10"/>
        <v>128.70000000000027</v>
      </c>
    </row>
    <row r="22" spans="1:36" hidden="1" x14ac:dyDescent="0.25">
      <c r="A22" s="131">
        <v>3301017</v>
      </c>
      <c r="B22" s="131">
        <v>1017</v>
      </c>
      <c r="C22" s="131" t="s">
        <v>190</v>
      </c>
      <c r="D22" s="132" t="s">
        <v>425</v>
      </c>
      <c r="E22" s="132"/>
      <c r="F22" s="131"/>
      <c r="G22" s="133">
        <v>330</v>
      </c>
      <c r="H22" s="133">
        <v>405</v>
      </c>
      <c r="I22" s="133">
        <v>345</v>
      </c>
      <c r="J22" s="133">
        <v>300</v>
      </c>
      <c r="K22" s="133">
        <v>375</v>
      </c>
      <c r="L22" s="133">
        <v>330</v>
      </c>
      <c r="M22" s="183">
        <v>307.89473684210526</v>
      </c>
      <c r="N22" s="183">
        <v>369.47368421052636</v>
      </c>
      <c r="O22" s="183">
        <v>255.78947368421052</v>
      </c>
      <c r="P22" s="184">
        <f t="shared" si="3"/>
        <v>7249.6894736842096</v>
      </c>
      <c r="Q22" s="184">
        <f t="shared" si="4"/>
        <v>4226.3684210526308</v>
      </c>
      <c r="R22" s="184">
        <f t="shared" si="5"/>
        <v>947.55789473684217</v>
      </c>
      <c r="S22" s="185">
        <f t="shared" si="6"/>
        <v>12423.615789473683</v>
      </c>
      <c r="T22" s="186">
        <f t="shared" si="7"/>
        <v>4502.55</v>
      </c>
      <c r="U22" s="187">
        <f t="shared" si="8"/>
        <v>4135.95</v>
      </c>
      <c r="V22" s="187">
        <f t="shared" si="0"/>
        <v>3785.1157894736843</v>
      </c>
      <c r="X22" s="188">
        <f t="shared" si="9"/>
        <v>3602.0400000000004</v>
      </c>
      <c r="Y22" s="188">
        <f t="shared" si="1"/>
        <v>3308.76</v>
      </c>
      <c r="Z22" s="188">
        <f t="shared" si="1"/>
        <v>3028.0926315789475</v>
      </c>
      <c r="AB22" s="92" t="s">
        <v>431</v>
      </c>
      <c r="AI22" s="92">
        <v>5461.95</v>
      </c>
      <c r="AJ22" s="188">
        <f t="shared" si="10"/>
        <v>-959.39999999999964</v>
      </c>
    </row>
    <row r="23" spans="1:36" hidden="1" x14ac:dyDescent="0.25">
      <c r="A23" s="131">
        <v>3301018</v>
      </c>
      <c r="B23" s="131">
        <v>1018</v>
      </c>
      <c r="C23" s="131" t="s">
        <v>191</v>
      </c>
      <c r="D23" s="132" t="s">
        <v>425</v>
      </c>
      <c r="E23" s="132"/>
      <c r="F23" s="131"/>
      <c r="G23" s="133">
        <v>765</v>
      </c>
      <c r="H23" s="133">
        <v>345</v>
      </c>
      <c r="I23" s="133">
        <v>450</v>
      </c>
      <c r="J23" s="133">
        <v>510</v>
      </c>
      <c r="K23" s="133">
        <v>195</v>
      </c>
      <c r="L23" s="133">
        <v>375</v>
      </c>
      <c r="M23" s="183">
        <v>592.1052631578948</v>
      </c>
      <c r="N23" s="183">
        <v>232.10526315789474</v>
      </c>
      <c r="O23" s="183">
        <v>303.15789473684208</v>
      </c>
      <c r="P23" s="184">
        <f t="shared" si="3"/>
        <v>14444.96052631579</v>
      </c>
      <c r="Q23" s="184">
        <f t="shared" si="4"/>
        <v>2843.5263157894733</v>
      </c>
      <c r="R23" s="184">
        <f t="shared" si="5"/>
        <v>1149.0315789473684</v>
      </c>
      <c r="S23" s="185">
        <f t="shared" si="6"/>
        <v>18437.518421052631</v>
      </c>
      <c r="T23" s="186">
        <f t="shared" si="7"/>
        <v>7835.0999999999995</v>
      </c>
      <c r="U23" s="187">
        <f t="shared" si="8"/>
        <v>5169.45</v>
      </c>
      <c r="V23" s="187">
        <f t="shared" si="0"/>
        <v>5432.968421052632</v>
      </c>
      <c r="X23" s="188">
        <f t="shared" si="9"/>
        <v>6268.08</v>
      </c>
      <c r="Y23" s="188">
        <f t="shared" si="1"/>
        <v>4135.5600000000004</v>
      </c>
      <c r="Z23" s="188">
        <f t="shared" si="1"/>
        <v>4346.3747368421054</v>
      </c>
      <c r="AB23" s="92" t="s">
        <v>600</v>
      </c>
      <c r="AI23" s="92">
        <v>8326.5</v>
      </c>
      <c r="AJ23" s="188">
        <f t="shared" si="10"/>
        <v>-491.40000000000055</v>
      </c>
    </row>
    <row r="24" spans="1:36" hidden="1" x14ac:dyDescent="0.25">
      <c r="A24" s="131">
        <v>3301019</v>
      </c>
      <c r="B24" s="131">
        <v>1019</v>
      </c>
      <c r="C24" s="131" t="s">
        <v>192</v>
      </c>
      <c r="D24" s="132" t="s">
        <v>786</v>
      </c>
      <c r="E24" s="132"/>
      <c r="F24" s="131"/>
      <c r="G24" s="133">
        <v>405</v>
      </c>
      <c r="H24" s="133">
        <v>345</v>
      </c>
      <c r="I24" s="133">
        <v>780</v>
      </c>
      <c r="J24" s="133">
        <v>285</v>
      </c>
      <c r="K24" s="133">
        <v>270</v>
      </c>
      <c r="L24" s="133">
        <v>540</v>
      </c>
      <c r="M24" s="183">
        <v>251.0526315789474</v>
      </c>
      <c r="N24" s="183">
        <v>270</v>
      </c>
      <c r="O24" s="183">
        <v>701.05263157894694</v>
      </c>
      <c r="P24" s="184">
        <f t="shared" si="3"/>
        <v>7309.4052631578943</v>
      </c>
      <c r="Q24" s="184">
        <f t="shared" si="4"/>
        <v>3258.1499999999996</v>
      </c>
      <c r="R24" s="184">
        <f t="shared" si="5"/>
        <v>2045.810526315789</v>
      </c>
      <c r="S24" s="185">
        <f t="shared" si="6"/>
        <v>12613.365789473683</v>
      </c>
      <c r="T24" s="186">
        <f t="shared" si="7"/>
        <v>5323.4999999999991</v>
      </c>
      <c r="U24" s="187">
        <f t="shared" si="8"/>
        <v>3839.5499999999997</v>
      </c>
      <c r="V24" s="187">
        <f t="shared" si="0"/>
        <v>3450.3157894736842</v>
      </c>
      <c r="X24" s="188">
        <f t="shared" si="9"/>
        <v>4258.7999999999993</v>
      </c>
      <c r="Y24" s="188">
        <f t="shared" si="1"/>
        <v>3071.64</v>
      </c>
      <c r="Z24" s="188">
        <f t="shared" si="1"/>
        <v>2760.2526315789473</v>
      </c>
      <c r="AB24" s="92" t="s">
        <v>715</v>
      </c>
      <c r="AI24" s="92">
        <v>4724.8500000000004</v>
      </c>
      <c r="AJ24" s="188">
        <f t="shared" si="10"/>
        <v>598.64999999999873</v>
      </c>
    </row>
    <row r="25" spans="1:36" hidden="1" x14ac:dyDescent="0.25">
      <c r="A25" s="131">
        <v>3301020</v>
      </c>
      <c r="B25" s="131">
        <v>1020</v>
      </c>
      <c r="C25" s="131" t="s">
        <v>193</v>
      </c>
      <c r="D25" s="132" t="s">
        <v>785</v>
      </c>
      <c r="E25" s="132"/>
      <c r="F25" s="131"/>
      <c r="G25" s="133">
        <v>1095</v>
      </c>
      <c r="H25" s="133">
        <v>900</v>
      </c>
      <c r="I25" s="133">
        <v>735</v>
      </c>
      <c r="J25" s="133">
        <v>810</v>
      </c>
      <c r="K25" s="133">
        <v>705</v>
      </c>
      <c r="L25" s="133">
        <v>585</v>
      </c>
      <c r="M25" s="183">
        <v>781.57894736842104</v>
      </c>
      <c r="N25" s="183">
        <v>753.15789473684208</v>
      </c>
      <c r="O25" s="183">
        <v>407.36842105263156</v>
      </c>
      <c r="P25" s="184">
        <f t="shared" si="3"/>
        <v>20827.807894736841</v>
      </c>
      <c r="Q25" s="184">
        <f t="shared" si="4"/>
        <v>8671.839473684211</v>
      </c>
      <c r="R25" s="184">
        <f t="shared" si="5"/>
        <v>1763.8736842105263</v>
      </c>
      <c r="S25" s="185">
        <f t="shared" si="6"/>
        <v>31263.521052631579</v>
      </c>
      <c r="T25" s="186">
        <f t="shared" si="7"/>
        <v>12840.749999999998</v>
      </c>
      <c r="U25" s="187">
        <f t="shared" si="8"/>
        <v>9689.5499999999993</v>
      </c>
      <c r="V25" s="187">
        <f t="shared" si="0"/>
        <v>8733.2210526315794</v>
      </c>
      <c r="X25" s="188">
        <f t="shared" si="9"/>
        <v>10272.599999999999</v>
      </c>
      <c r="Y25" s="188">
        <f t="shared" si="1"/>
        <v>7751.6399999999994</v>
      </c>
      <c r="Z25" s="188">
        <f t="shared" si="1"/>
        <v>6986.5768421052635</v>
      </c>
      <c r="AB25" s="92" t="s">
        <v>764</v>
      </c>
      <c r="AI25" s="92">
        <v>13150.799999999997</v>
      </c>
      <c r="AJ25" s="188">
        <f t="shared" si="10"/>
        <v>-310.04999999999927</v>
      </c>
    </row>
    <row r="26" spans="1:36" hidden="1" x14ac:dyDescent="0.25">
      <c r="A26" s="131">
        <v>3301021</v>
      </c>
      <c r="B26" s="131">
        <v>1021</v>
      </c>
      <c r="C26" s="131" t="s">
        <v>194</v>
      </c>
      <c r="D26" s="132" t="s">
        <v>425</v>
      </c>
      <c r="E26" s="132"/>
      <c r="F26" s="131"/>
      <c r="G26" s="133">
        <v>105</v>
      </c>
      <c r="H26" s="133">
        <v>195</v>
      </c>
      <c r="I26" s="133">
        <v>330</v>
      </c>
      <c r="J26" s="133">
        <v>45</v>
      </c>
      <c r="K26" s="133">
        <v>105</v>
      </c>
      <c r="L26" s="133">
        <v>300</v>
      </c>
      <c r="M26" s="183">
        <v>52.10526315789474</v>
      </c>
      <c r="N26" s="183">
        <v>104.21052631578948</v>
      </c>
      <c r="O26" s="183">
        <v>293.68421052631578</v>
      </c>
      <c r="P26" s="184">
        <f t="shared" si="3"/>
        <v>1570.9105263157894</v>
      </c>
      <c r="Q26" s="184">
        <f t="shared" si="4"/>
        <v>1493.6526315789474</v>
      </c>
      <c r="R26" s="184">
        <f t="shared" si="5"/>
        <v>937.13684210526321</v>
      </c>
      <c r="S26" s="185">
        <f t="shared" si="6"/>
        <v>4001.7000000000003</v>
      </c>
      <c r="T26" s="186">
        <f t="shared" si="7"/>
        <v>1911</v>
      </c>
      <c r="U26" s="187">
        <f t="shared" si="8"/>
        <v>1064.6999999999998</v>
      </c>
      <c r="V26" s="187">
        <f t="shared" si="0"/>
        <v>1026</v>
      </c>
      <c r="X26" s="188">
        <f t="shared" si="9"/>
        <v>1528.8000000000002</v>
      </c>
      <c r="Y26" s="188">
        <f t="shared" si="1"/>
        <v>851.75999999999988</v>
      </c>
      <c r="Z26" s="188">
        <f t="shared" si="1"/>
        <v>820.80000000000007</v>
      </c>
      <c r="AB26" s="92" t="s">
        <v>530</v>
      </c>
      <c r="AI26" s="92">
        <v>1581.45</v>
      </c>
      <c r="AJ26" s="188">
        <f t="shared" si="10"/>
        <v>329.54999999999995</v>
      </c>
    </row>
    <row r="27" spans="1:36" hidden="1" x14ac:dyDescent="0.25">
      <c r="A27" s="131">
        <v>3301022</v>
      </c>
      <c r="B27" s="131">
        <v>1022</v>
      </c>
      <c r="C27" s="131" t="s">
        <v>195</v>
      </c>
      <c r="D27" s="132" t="s">
        <v>425</v>
      </c>
      <c r="E27" s="132"/>
      <c r="F27" s="131"/>
      <c r="G27" s="133">
        <v>345</v>
      </c>
      <c r="H27" s="133">
        <v>285</v>
      </c>
      <c r="I27" s="133">
        <v>705</v>
      </c>
      <c r="J27" s="133">
        <v>270</v>
      </c>
      <c r="K27" s="133">
        <v>195</v>
      </c>
      <c r="L27" s="133">
        <v>450</v>
      </c>
      <c r="M27" s="183">
        <v>241.57894736842104</v>
      </c>
      <c r="N27" s="183">
        <v>265.26315789473682</v>
      </c>
      <c r="O27" s="183">
        <v>530.52631578947364</v>
      </c>
      <c r="P27" s="184">
        <f t="shared" si="3"/>
        <v>6645.3078947368422</v>
      </c>
      <c r="Q27" s="184">
        <f t="shared" si="4"/>
        <v>2732.7157894736838</v>
      </c>
      <c r="R27" s="184">
        <f t="shared" si="5"/>
        <v>1710.5052631578947</v>
      </c>
      <c r="S27" s="185">
        <f t="shared" si="6"/>
        <v>11088.528947368421</v>
      </c>
      <c r="T27" s="186">
        <f t="shared" si="7"/>
        <v>4543.5</v>
      </c>
      <c r="U27" s="187">
        <f t="shared" si="8"/>
        <v>3344.25</v>
      </c>
      <c r="V27" s="187">
        <f t="shared" si="0"/>
        <v>3200.7789473684211</v>
      </c>
      <c r="X27" s="188">
        <f t="shared" si="9"/>
        <v>3634.8</v>
      </c>
      <c r="Y27" s="188">
        <f t="shared" si="9"/>
        <v>2675.4</v>
      </c>
      <c r="Z27" s="188">
        <f t="shared" si="9"/>
        <v>2560.6231578947372</v>
      </c>
      <c r="AB27" s="92" t="s">
        <v>516</v>
      </c>
      <c r="AI27" s="92">
        <v>4572.75</v>
      </c>
      <c r="AJ27" s="188">
        <f t="shared" si="10"/>
        <v>-29.25</v>
      </c>
    </row>
    <row r="28" spans="1:36" hidden="1" x14ac:dyDescent="0.25">
      <c r="A28" s="131">
        <v>3301023</v>
      </c>
      <c r="B28" s="131">
        <v>1023</v>
      </c>
      <c r="C28" s="131" t="s">
        <v>196</v>
      </c>
      <c r="D28" s="132" t="s">
        <v>425</v>
      </c>
      <c r="E28" s="132"/>
      <c r="F28" s="131"/>
      <c r="G28" s="133">
        <v>150</v>
      </c>
      <c r="H28" s="133">
        <v>450</v>
      </c>
      <c r="I28" s="133">
        <v>855</v>
      </c>
      <c r="J28" s="133">
        <v>90</v>
      </c>
      <c r="K28" s="133">
        <v>255</v>
      </c>
      <c r="L28" s="133">
        <v>495</v>
      </c>
      <c r="M28" s="183">
        <v>104.21052631578948</v>
      </c>
      <c r="N28" s="183">
        <v>279.47368421052636</v>
      </c>
      <c r="O28" s="183">
        <v>577.8947368421052</v>
      </c>
      <c r="P28" s="184">
        <f t="shared" si="3"/>
        <v>2666.0210526315786</v>
      </c>
      <c r="Q28" s="184">
        <f t="shared" si="4"/>
        <v>3630.4184210526319</v>
      </c>
      <c r="R28" s="184">
        <f t="shared" si="5"/>
        <v>1958.7789473684211</v>
      </c>
      <c r="S28" s="185">
        <f t="shared" si="6"/>
        <v>8255.218421052632</v>
      </c>
      <c r="T28" s="186">
        <f t="shared" si="7"/>
        <v>3775.2</v>
      </c>
      <c r="U28" s="187">
        <f t="shared" si="8"/>
        <v>2189.85</v>
      </c>
      <c r="V28" s="187">
        <f t="shared" si="0"/>
        <v>2290.1684210526319</v>
      </c>
      <c r="X28" s="188">
        <f t="shared" si="9"/>
        <v>3020.16</v>
      </c>
      <c r="Y28" s="188">
        <f t="shared" si="9"/>
        <v>1751.88</v>
      </c>
      <c r="Z28" s="188">
        <f t="shared" si="9"/>
        <v>1832.1347368421057</v>
      </c>
      <c r="AB28" s="92" t="s">
        <v>540</v>
      </c>
      <c r="AI28" s="92">
        <v>3636.75</v>
      </c>
      <c r="AJ28" s="188">
        <f t="shared" si="10"/>
        <v>138.44999999999982</v>
      </c>
    </row>
    <row r="29" spans="1:36" hidden="1" x14ac:dyDescent="0.25">
      <c r="A29" s="131">
        <v>3301024</v>
      </c>
      <c r="B29" s="131">
        <v>1024</v>
      </c>
      <c r="C29" s="131" t="s">
        <v>197</v>
      </c>
      <c r="D29" s="132" t="s">
        <v>785</v>
      </c>
      <c r="E29" s="132"/>
      <c r="F29" s="131"/>
      <c r="G29" s="133">
        <v>615</v>
      </c>
      <c r="H29" s="133">
        <v>165</v>
      </c>
      <c r="I29" s="133">
        <v>315</v>
      </c>
      <c r="J29" s="133">
        <v>510</v>
      </c>
      <c r="K29" s="133">
        <v>150</v>
      </c>
      <c r="L29" s="133">
        <v>225</v>
      </c>
      <c r="M29" s="183">
        <v>506.84210526315792</v>
      </c>
      <c r="N29" s="183">
        <v>118.42105263157895</v>
      </c>
      <c r="O29" s="183">
        <v>246.31578947368422</v>
      </c>
      <c r="P29" s="184">
        <f t="shared" si="3"/>
        <v>12631.334210526316</v>
      </c>
      <c r="Q29" s="184">
        <f t="shared" si="4"/>
        <v>1599.6552631578948</v>
      </c>
      <c r="R29" s="184">
        <f t="shared" si="5"/>
        <v>798.06315789473683</v>
      </c>
      <c r="S29" s="185">
        <f t="shared" si="6"/>
        <v>15029.052631578948</v>
      </c>
      <c r="T29" s="186">
        <f t="shared" si="7"/>
        <v>5826.6</v>
      </c>
      <c r="U29" s="187">
        <f t="shared" si="8"/>
        <v>4843.7999999999993</v>
      </c>
      <c r="V29" s="187">
        <f t="shared" si="0"/>
        <v>4358.6526315789479</v>
      </c>
      <c r="X29" s="188">
        <f t="shared" si="9"/>
        <v>4661.2800000000007</v>
      </c>
      <c r="Y29" s="188">
        <f t="shared" si="9"/>
        <v>3875.0399999999995</v>
      </c>
      <c r="Z29" s="188">
        <f t="shared" si="9"/>
        <v>3486.9221052631583</v>
      </c>
      <c r="AB29" s="92" t="s">
        <v>738</v>
      </c>
      <c r="AI29" s="92">
        <v>6002.1</v>
      </c>
      <c r="AJ29" s="188">
        <f t="shared" si="10"/>
        <v>-175.5</v>
      </c>
    </row>
    <row r="30" spans="1:36" hidden="1" x14ac:dyDescent="0.25">
      <c r="A30" s="131">
        <v>3301025</v>
      </c>
      <c r="B30" s="131">
        <v>1025</v>
      </c>
      <c r="C30" s="131" t="s">
        <v>198</v>
      </c>
      <c r="D30" s="132" t="s">
        <v>425</v>
      </c>
      <c r="E30" s="132"/>
      <c r="F30" s="131"/>
      <c r="G30" s="133">
        <v>1020</v>
      </c>
      <c r="H30" s="133">
        <v>705</v>
      </c>
      <c r="I30" s="133">
        <v>225</v>
      </c>
      <c r="J30" s="133">
        <v>825</v>
      </c>
      <c r="K30" s="133">
        <v>600</v>
      </c>
      <c r="L30" s="133">
        <v>135</v>
      </c>
      <c r="M30" s="183">
        <v>819.47368421052624</v>
      </c>
      <c r="N30" s="183">
        <v>606.31578947368416</v>
      </c>
      <c r="O30" s="183">
        <v>132.63157894736841</v>
      </c>
      <c r="P30" s="184">
        <f t="shared" si="3"/>
        <v>20629.39736842105</v>
      </c>
      <c r="Q30" s="184">
        <f t="shared" si="4"/>
        <v>7029.8289473684217</v>
      </c>
      <c r="R30" s="184">
        <f t="shared" si="5"/>
        <v>501.72631578947369</v>
      </c>
      <c r="S30" s="185">
        <f t="shared" si="6"/>
        <v>28160.952631578948</v>
      </c>
      <c r="T30" s="186">
        <f t="shared" si="7"/>
        <v>10980.449999999999</v>
      </c>
      <c r="U30" s="187">
        <f t="shared" si="8"/>
        <v>8944.65</v>
      </c>
      <c r="V30" s="187">
        <f t="shared" si="0"/>
        <v>8235.8526315789477</v>
      </c>
      <c r="X30" s="188">
        <f t="shared" si="9"/>
        <v>8784.3599999999988</v>
      </c>
      <c r="Y30" s="188">
        <f t="shared" si="9"/>
        <v>7155.72</v>
      </c>
      <c r="Z30" s="188">
        <f t="shared" si="9"/>
        <v>6588.6821052631585</v>
      </c>
      <c r="AB30" s="92" t="s">
        <v>451</v>
      </c>
      <c r="AI30" s="92">
        <v>12409.799999999997</v>
      </c>
      <c r="AJ30" s="188">
        <f t="shared" si="10"/>
        <v>-1429.3499999999985</v>
      </c>
    </row>
    <row r="31" spans="1:36" hidden="1" x14ac:dyDescent="0.25">
      <c r="A31" s="131">
        <v>3301026</v>
      </c>
      <c r="B31" s="131">
        <v>1026</v>
      </c>
      <c r="C31" s="131" t="s">
        <v>199</v>
      </c>
      <c r="D31" s="132" t="s">
        <v>425</v>
      </c>
      <c r="E31" s="132"/>
      <c r="F31" s="131"/>
      <c r="G31" s="133">
        <v>120</v>
      </c>
      <c r="H31" s="133">
        <v>210</v>
      </c>
      <c r="I31" s="133">
        <v>330</v>
      </c>
      <c r="J31" s="133">
        <v>105</v>
      </c>
      <c r="K31" s="133">
        <v>180</v>
      </c>
      <c r="L31" s="133">
        <v>300</v>
      </c>
      <c r="M31" s="183">
        <v>113.68421052631578</v>
      </c>
      <c r="N31" s="183">
        <v>217.89473684210526</v>
      </c>
      <c r="O31" s="183">
        <v>265.26315789473682</v>
      </c>
      <c r="P31" s="184">
        <f t="shared" si="3"/>
        <v>2616.4184210526314</v>
      </c>
      <c r="Q31" s="184">
        <f t="shared" si="4"/>
        <v>2228.5736842105262</v>
      </c>
      <c r="R31" s="184">
        <f t="shared" si="5"/>
        <v>909.85263157894747</v>
      </c>
      <c r="S31" s="185">
        <f t="shared" si="6"/>
        <v>5754.8447368421057</v>
      </c>
      <c r="T31" s="186">
        <f t="shared" si="7"/>
        <v>2086.5</v>
      </c>
      <c r="U31" s="187">
        <f t="shared" si="8"/>
        <v>1823.25</v>
      </c>
      <c r="V31" s="187">
        <f t="shared" si="0"/>
        <v>1845.094736842105</v>
      </c>
      <c r="X31" s="188">
        <f t="shared" si="9"/>
        <v>1669.2</v>
      </c>
      <c r="Y31" s="188">
        <f t="shared" si="9"/>
        <v>1458.6000000000001</v>
      </c>
      <c r="Z31" s="188">
        <f t="shared" si="9"/>
        <v>1476.0757894736842</v>
      </c>
      <c r="AB31" s="92" t="s">
        <v>500</v>
      </c>
      <c r="AI31" s="92">
        <v>2375.1</v>
      </c>
      <c r="AJ31" s="188">
        <f t="shared" si="10"/>
        <v>-288.59999999999991</v>
      </c>
    </row>
    <row r="32" spans="1:36" hidden="1" x14ac:dyDescent="0.25">
      <c r="A32" s="131">
        <v>3301027</v>
      </c>
      <c r="B32" s="131">
        <v>1027</v>
      </c>
      <c r="C32" s="131" t="s">
        <v>57</v>
      </c>
      <c r="D32" s="132" t="s">
        <v>425</v>
      </c>
      <c r="E32" s="132"/>
      <c r="F32" s="131"/>
      <c r="G32" s="133">
        <v>90</v>
      </c>
      <c r="H32" s="133">
        <v>810</v>
      </c>
      <c r="I32" s="133">
        <v>555</v>
      </c>
      <c r="J32" s="133">
        <v>45</v>
      </c>
      <c r="K32" s="133">
        <v>615</v>
      </c>
      <c r="L32" s="133">
        <v>330</v>
      </c>
      <c r="M32" s="183">
        <v>75.78947368421052</v>
      </c>
      <c r="N32" s="183">
        <v>738.94736842105272</v>
      </c>
      <c r="O32" s="183">
        <v>421.57894736842104</v>
      </c>
      <c r="P32" s="184">
        <f t="shared" si="3"/>
        <v>1625.328947368421</v>
      </c>
      <c r="Q32" s="184">
        <f t="shared" si="4"/>
        <v>7943.7868421052626</v>
      </c>
      <c r="R32" s="184">
        <f t="shared" si="5"/>
        <v>1325.1157894736841</v>
      </c>
      <c r="S32" s="185">
        <f t="shared" si="6"/>
        <v>10894.231578947369</v>
      </c>
      <c r="T32" s="186">
        <f t="shared" si="7"/>
        <v>4344.5999999999995</v>
      </c>
      <c r="U32" s="187">
        <f t="shared" si="8"/>
        <v>3018.5999999999995</v>
      </c>
      <c r="V32" s="187">
        <f t="shared" si="0"/>
        <v>3531.0315789473684</v>
      </c>
      <c r="X32" s="188">
        <f t="shared" si="9"/>
        <v>3475.68</v>
      </c>
      <c r="Y32" s="188">
        <f t="shared" si="9"/>
        <v>2414.8799999999997</v>
      </c>
      <c r="Z32" s="188">
        <f t="shared" si="9"/>
        <v>2824.8252631578948</v>
      </c>
      <c r="AB32" s="92" t="s">
        <v>423</v>
      </c>
      <c r="AI32" s="92">
        <v>5343</v>
      </c>
      <c r="AJ32" s="188">
        <f t="shared" si="10"/>
        <v>-998.40000000000055</v>
      </c>
    </row>
    <row r="33" spans="1:36" hidden="1" x14ac:dyDescent="0.25">
      <c r="A33" s="131">
        <v>3301028</v>
      </c>
      <c r="B33" s="131">
        <v>1028</v>
      </c>
      <c r="C33" s="131" t="s">
        <v>200</v>
      </c>
      <c r="D33" s="132" t="s">
        <v>785</v>
      </c>
      <c r="E33" s="132"/>
      <c r="F33" s="131"/>
      <c r="G33" s="133">
        <v>960</v>
      </c>
      <c r="H33" s="133">
        <v>255</v>
      </c>
      <c r="I33" s="133">
        <v>315</v>
      </c>
      <c r="J33" s="133">
        <v>615</v>
      </c>
      <c r="K33" s="133">
        <v>135</v>
      </c>
      <c r="L33" s="133">
        <v>210</v>
      </c>
      <c r="M33" s="183">
        <v>615.78947368421052</v>
      </c>
      <c r="N33" s="183">
        <v>180</v>
      </c>
      <c r="O33" s="183">
        <v>156.31578947368422</v>
      </c>
      <c r="P33" s="184">
        <f t="shared" si="3"/>
        <v>16997.32894736842</v>
      </c>
      <c r="Q33" s="184">
        <f t="shared" si="4"/>
        <v>2096.6999999999998</v>
      </c>
      <c r="R33" s="184">
        <f t="shared" si="5"/>
        <v>696.06315789473683</v>
      </c>
      <c r="S33" s="185">
        <f t="shared" si="6"/>
        <v>19790.092105263157</v>
      </c>
      <c r="T33" s="186">
        <f t="shared" si="7"/>
        <v>8901.75</v>
      </c>
      <c r="U33" s="187">
        <f t="shared" si="8"/>
        <v>5604.2999999999993</v>
      </c>
      <c r="V33" s="187">
        <f t="shared" si="0"/>
        <v>5284.0421052631573</v>
      </c>
      <c r="X33" s="188">
        <f t="shared" si="9"/>
        <v>7121.4000000000005</v>
      </c>
      <c r="Y33" s="188">
        <f t="shared" si="9"/>
        <v>4483.4399999999996</v>
      </c>
      <c r="Z33" s="188">
        <f t="shared" si="9"/>
        <v>4227.233684210526</v>
      </c>
      <c r="AB33" s="92" t="s">
        <v>742</v>
      </c>
      <c r="AI33" s="92">
        <v>7778.5499999999993</v>
      </c>
      <c r="AJ33" s="188">
        <f t="shared" si="10"/>
        <v>1123.2000000000007</v>
      </c>
    </row>
    <row r="34" spans="1:36" hidden="1" x14ac:dyDescent="0.25">
      <c r="A34" s="131">
        <v>3301038</v>
      </c>
      <c r="B34" s="131">
        <v>1038</v>
      </c>
      <c r="C34" s="131" t="s">
        <v>201</v>
      </c>
      <c r="D34" s="132" t="s">
        <v>425</v>
      </c>
      <c r="E34" s="132"/>
      <c r="F34" s="131"/>
      <c r="G34" s="133">
        <v>900</v>
      </c>
      <c r="H34" s="133">
        <v>345</v>
      </c>
      <c r="I34" s="133">
        <v>450</v>
      </c>
      <c r="J34" s="133">
        <v>810</v>
      </c>
      <c r="K34" s="133">
        <v>285</v>
      </c>
      <c r="L34" s="133">
        <v>435</v>
      </c>
      <c r="M34" s="183">
        <v>824.21052631578959</v>
      </c>
      <c r="N34" s="183">
        <v>288.9473684210526</v>
      </c>
      <c r="O34" s="183">
        <v>303.15789473684208</v>
      </c>
      <c r="P34" s="184">
        <f t="shared" si="3"/>
        <v>19593.521052631579</v>
      </c>
      <c r="Q34" s="184">
        <f t="shared" si="4"/>
        <v>3380.6368421052625</v>
      </c>
      <c r="R34" s="184">
        <f t="shared" si="5"/>
        <v>1211.4315789473685</v>
      </c>
      <c r="S34" s="185">
        <f t="shared" si="6"/>
        <v>24185.589473684209</v>
      </c>
      <c r="T34" s="186">
        <f t="shared" si="7"/>
        <v>8905.65</v>
      </c>
      <c r="U34" s="187">
        <f t="shared" si="8"/>
        <v>7950.1499999999987</v>
      </c>
      <c r="V34" s="187">
        <f t="shared" si="0"/>
        <v>7329.78947368421</v>
      </c>
      <c r="X34" s="188">
        <f t="shared" si="9"/>
        <v>7124.52</v>
      </c>
      <c r="Y34" s="188">
        <f t="shared" si="9"/>
        <v>6360.119999999999</v>
      </c>
      <c r="Z34" s="188">
        <f t="shared" si="9"/>
        <v>5863.8315789473681</v>
      </c>
      <c r="AB34" s="92" t="s">
        <v>608</v>
      </c>
      <c r="AI34" s="92">
        <v>10450.049999999999</v>
      </c>
      <c r="AJ34" s="188">
        <f t="shared" si="10"/>
        <v>-1544.3999999999996</v>
      </c>
    </row>
    <row r="35" spans="1:36" hidden="1" x14ac:dyDescent="0.25">
      <c r="A35" s="131">
        <v>3301048</v>
      </c>
      <c r="B35" s="131">
        <v>1048</v>
      </c>
      <c r="C35" s="131" t="s">
        <v>202</v>
      </c>
      <c r="D35" s="132" t="s">
        <v>425</v>
      </c>
      <c r="E35" s="132"/>
      <c r="F35" s="131"/>
      <c r="G35" s="133">
        <v>1260</v>
      </c>
      <c r="H35" s="133">
        <v>15</v>
      </c>
      <c r="I35" s="133">
        <v>300</v>
      </c>
      <c r="J35" s="133">
        <v>1170</v>
      </c>
      <c r="K35" s="133">
        <v>15</v>
      </c>
      <c r="L35" s="133">
        <v>210</v>
      </c>
      <c r="M35" s="183">
        <v>1174.7368421052631</v>
      </c>
      <c r="N35" s="183">
        <v>23.684210526315788</v>
      </c>
      <c r="O35" s="183">
        <v>208.42105263157896</v>
      </c>
      <c r="P35" s="184">
        <f t="shared" si="3"/>
        <v>27868.973684210527</v>
      </c>
      <c r="Q35" s="184">
        <f t="shared" si="4"/>
        <v>195.52105263157893</v>
      </c>
      <c r="R35" s="184">
        <f t="shared" si="5"/>
        <v>730.48421052631579</v>
      </c>
      <c r="S35" s="185">
        <f t="shared" si="6"/>
        <v>28794.978947368421</v>
      </c>
      <c r="T35" s="186">
        <f t="shared" si="7"/>
        <v>10360.35</v>
      </c>
      <c r="U35" s="187">
        <f t="shared" si="8"/>
        <v>9553.0499999999975</v>
      </c>
      <c r="V35" s="187">
        <f t="shared" si="0"/>
        <v>8881.5789473684199</v>
      </c>
      <c r="X35" s="188">
        <f t="shared" si="9"/>
        <v>8288.2800000000007</v>
      </c>
      <c r="Y35" s="188">
        <f t="shared" si="9"/>
        <v>7642.4399999999987</v>
      </c>
      <c r="Z35" s="188">
        <f t="shared" si="9"/>
        <v>7105.2631578947367</v>
      </c>
      <c r="AB35" s="92" t="s">
        <v>470</v>
      </c>
      <c r="AI35" s="92">
        <v>12376.65</v>
      </c>
      <c r="AJ35" s="188">
        <f t="shared" si="10"/>
        <v>-2016.2999999999993</v>
      </c>
    </row>
    <row r="36" spans="1:36" hidden="1" x14ac:dyDescent="0.25">
      <c r="A36" s="131">
        <v>3301049</v>
      </c>
      <c r="B36" s="131">
        <v>1049</v>
      </c>
      <c r="C36" s="131" t="s">
        <v>203</v>
      </c>
      <c r="D36" s="132" t="s">
        <v>425</v>
      </c>
      <c r="E36" s="132"/>
      <c r="F36" s="131"/>
      <c r="G36" s="133">
        <v>1020</v>
      </c>
      <c r="H36" s="133">
        <v>45</v>
      </c>
      <c r="I36" s="133">
        <v>450</v>
      </c>
      <c r="J36" s="133">
        <v>825</v>
      </c>
      <c r="K36" s="133">
        <v>15</v>
      </c>
      <c r="L36" s="133">
        <v>300</v>
      </c>
      <c r="M36" s="183">
        <v>819.47368421052624</v>
      </c>
      <c r="N36" s="183">
        <v>71.05263157894737</v>
      </c>
      <c r="O36" s="183">
        <v>336.31578947368422</v>
      </c>
      <c r="P36" s="184">
        <f t="shared" si="3"/>
        <v>20629.39736842105</v>
      </c>
      <c r="Q36" s="184">
        <f t="shared" si="4"/>
        <v>473.46315789473681</v>
      </c>
      <c r="R36" s="184">
        <f t="shared" si="5"/>
        <v>1102.8631578947368</v>
      </c>
      <c r="S36" s="185">
        <f t="shared" si="6"/>
        <v>22205.723684210523</v>
      </c>
      <c r="T36" s="186">
        <f>(G36*$C$2*$F$2)+(H36*$C$3*$F$2)+(I36*$C$4*$F$2)</f>
        <v>8726.25</v>
      </c>
      <c r="U36" s="187">
        <f t="shared" si="8"/>
        <v>6910.8</v>
      </c>
      <c r="V36" s="187">
        <f t="shared" si="0"/>
        <v>6568.6736842105256</v>
      </c>
      <c r="X36" s="188">
        <f t="shared" si="9"/>
        <v>6981</v>
      </c>
      <c r="Y36" s="188">
        <f t="shared" si="9"/>
        <v>5528.64</v>
      </c>
      <c r="Z36" s="188">
        <f t="shared" si="9"/>
        <v>5254.9389473684205</v>
      </c>
      <c r="AB36" s="92" t="s">
        <v>581</v>
      </c>
      <c r="AI36" s="92">
        <v>9500.4</v>
      </c>
      <c r="AJ36" s="188">
        <f t="shared" si="10"/>
        <v>-774.14999999999964</v>
      </c>
    </row>
    <row r="37" spans="1:36" hidden="1" x14ac:dyDescent="0.25">
      <c r="A37" s="131">
        <v>3301802</v>
      </c>
      <c r="B37" s="131">
        <v>1802</v>
      </c>
      <c r="C37" s="131" t="s">
        <v>204</v>
      </c>
      <c r="D37" s="132" t="s">
        <v>785</v>
      </c>
      <c r="E37" s="132"/>
      <c r="F37" s="131"/>
      <c r="G37" s="133">
        <v>480</v>
      </c>
      <c r="H37" s="133">
        <v>525</v>
      </c>
      <c r="I37" s="133">
        <v>135</v>
      </c>
      <c r="J37" s="133">
        <v>360</v>
      </c>
      <c r="K37" s="133">
        <v>390</v>
      </c>
      <c r="L37" s="133">
        <v>90</v>
      </c>
      <c r="M37" s="183">
        <v>355.26315789473682</v>
      </c>
      <c r="N37" s="183">
        <v>360</v>
      </c>
      <c r="O37" s="183">
        <v>99.473684210526301</v>
      </c>
      <c r="P37" s="184">
        <f t="shared" si="3"/>
        <v>9261.726315789474</v>
      </c>
      <c r="Q37" s="184">
        <f t="shared" si="4"/>
        <v>4702.3500000000004</v>
      </c>
      <c r="R37" s="184">
        <f t="shared" si="5"/>
        <v>329.49473684210523</v>
      </c>
      <c r="S37" s="185">
        <f t="shared" si="6"/>
        <v>14293.57105263158</v>
      </c>
      <c r="T37" s="186">
        <f t="shared" si="7"/>
        <v>5926.0499999999993</v>
      </c>
      <c r="U37" s="187">
        <f t="shared" si="8"/>
        <v>4418.7</v>
      </c>
      <c r="V37" s="187">
        <f t="shared" si="0"/>
        <v>3948.8210526315788</v>
      </c>
      <c r="X37" s="188">
        <f t="shared" si="9"/>
        <v>4740.8399999999992</v>
      </c>
      <c r="Y37" s="188">
        <f t="shared" si="9"/>
        <v>3534.96</v>
      </c>
      <c r="Z37" s="188">
        <f t="shared" si="9"/>
        <v>3159.0568421052631</v>
      </c>
      <c r="AB37" s="92" t="s">
        <v>724</v>
      </c>
      <c r="AI37" s="92">
        <v>6210.75</v>
      </c>
      <c r="AJ37" s="188">
        <f t="shared" si="10"/>
        <v>-284.70000000000073</v>
      </c>
    </row>
    <row r="38" spans="1:36" hidden="1" x14ac:dyDescent="0.25">
      <c r="A38" s="131">
        <v>3302003</v>
      </c>
      <c r="B38" s="131">
        <v>2003</v>
      </c>
      <c r="C38" s="131" t="s">
        <v>787</v>
      </c>
      <c r="D38" s="132" t="s">
        <v>464</v>
      </c>
      <c r="E38" s="132"/>
      <c r="F38" s="131"/>
      <c r="G38" s="133">
        <v>15</v>
      </c>
      <c r="H38" s="133">
        <v>420</v>
      </c>
      <c r="I38" s="133">
        <v>540</v>
      </c>
      <c r="J38" s="133">
        <v>15</v>
      </c>
      <c r="K38" s="133">
        <v>345</v>
      </c>
      <c r="L38" s="133">
        <v>405</v>
      </c>
      <c r="M38" s="183">
        <v>14.210526315789473</v>
      </c>
      <c r="N38" s="183">
        <v>364.73684210526318</v>
      </c>
      <c r="O38" s="183">
        <v>416.84210526315792</v>
      </c>
      <c r="P38" s="184">
        <f t="shared" si="3"/>
        <v>341.92105263157896</v>
      </c>
      <c r="Q38" s="184">
        <f t="shared" si="4"/>
        <v>4153.3342105263155</v>
      </c>
      <c r="R38" s="184">
        <f t="shared" si="5"/>
        <v>1382.9684210526316</v>
      </c>
      <c r="S38" s="185">
        <f t="shared" si="6"/>
        <v>5878.2236842105258</v>
      </c>
      <c r="T38" s="186">
        <f t="shared" si="7"/>
        <v>2263.9499999999998</v>
      </c>
      <c r="U38" s="187">
        <f t="shared" si="8"/>
        <v>1840.8</v>
      </c>
      <c r="V38" s="187">
        <f t="shared" si="0"/>
        <v>1773.4736842105262</v>
      </c>
      <c r="X38" s="188">
        <f t="shared" si="9"/>
        <v>1811.1599999999999</v>
      </c>
      <c r="Y38" s="188">
        <f t="shared" si="9"/>
        <v>1472.64</v>
      </c>
      <c r="Z38" s="188">
        <f t="shared" si="9"/>
        <v>1418.7789473684211</v>
      </c>
      <c r="AB38" s="92">
        <v>2113.8000000000002</v>
      </c>
      <c r="AC38" s="188">
        <f>AB38-T38</f>
        <v>-150.14999999999964</v>
      </c>
      <c r="AI38" s="92">
        <v>2113.8000000000002</v>
      </c>
      <c r="AJ38" s="188">
        <f t="shared" si="10"/>
        <v>150.14999999999964</v>
      </c>
    </row>
    <row r="39" spans="1:36" hidden="1" x14ac:dyDescent="0.25">
      <c r="A39" s="131">
        <v>3302004</v>
      </c>
      <c r="B39" s="131">
        <v>2004</v>
      </c>
      <c r="C39" s="131" t="s">
        <v>206</v>
      </c>
      <c r="D39" s="132" t="s">
        <v>785</v>
      </c>
      <c r="E39" s="132"/>
      <c r="F39" s="131"/>
      <c r="G39" s="133">
        <v>30</v>
      </c>
      <c r="H39" s="133">
        <v>0</v>
      </c>
      <c r="I39" s="133">
        <v>120</v>
      </c>
      <c r="J39" s="133">
        <v>30</v>
      </c>
      <c r="K39" s="133">
        <v>0</v>
      </c>
      <c r="L39" s="133">
        <v>105</v>
      </c>
      <c r="M39" s="183">
        <v>18.94736842105263</v>
      </c>
      <c r="N39" s="183">
        <v>0</v>
      </c>
      <c r="O39" s="183">
        <v>71.05263157894737</v>
      </c>
      <c r="P39" s="184">
        <f t="shared" si="3"/>
        <v>614.49473684210534</v>
      </c>
      <c r="Q39" s="184">
        <f t="shared" si="4"/>
        <v>0</v>
      </c>
      <c r="R39" s="184">
        <f t="shared" si="5"/>
        <v>302.21052631578948</v>
      </c>
      <c r="S39" s="185">
        <f t="shared" si="6"/>
        <v>916.70526315789482</v>
      </c>
      <c r="T39" s="186">
        <f t="shared" si="7"/>
        <v>362.7</v>
      </c>
      <c r="U39" s="187">
        <f t="shared" si="8"/>
        <v>347.1</v>
      </c>
      <c r="V39" s="187">
        <f t="shared" si="0"/>
        <v>206.90526315789475</v>
      </c>
      <c r="X39" s="188">
        <f t="shared" si="9"/>
        <v>290.16000000000003</v>
      </c>
      <c r="Y39" s="188">
        <f t="shared" si="9"/>
        <v>277.68</v>
      </c>
      <c r="Z39" s="188">
        <f t="shared" si="9"/>
        <v>165.52421052631581</v>
      </c>
      <c r="AB39" s="92" t="s">
        <v>740</v>
      </c>
      <c r="AI39" s="92">
        <v>181.35</v>
      </c>
      <c r="AJ39" s="188">
        <f t="shared" si="10"/>
        <v>181.35</v>
      </c>
    </row>
    <row r="40" spans="1:36" hidden="1" x14ac:dyDescent="0.25">
      <c r="A40" s="131">
        <v>3302005</v>
      </c>
      <c r="B40" s="131">
        <v>2005</v>
      </c>
      <c r="C40" s="131" t="s">
        <v>207</v>
      </c>
      <c r="D40" s="132" t="s">
        <v>785</v>
      </c>
      <c r="E40" s="132"/>
      <c r="F40" s="131"/>
      <c r="G40" s="133">
        <v>15</v>
      </c>
      <c r="H40" s="133">
        <v>15</v>
      </c>
      <c r="I40" s="133">
        <v>15</v>
      </c>
      <c r="J40" s="133">
        <v>15</v>
      </c>
      <c r="K40" s="133">
        <v>0</v>
      </c>
      <c r="L40" s="133">
        <v>15</v>
      </c>
      <c r="M40" s="183">
        <v>14.210526315789473</v>
      </c>
      <c r="N40" s="183">
        <v>0</v>
      </c>
      <c r="O40" s="183">
        <v>23.684210526315788</v>
      </c>
      <c r="P40" s="184">
        <f t="shared" si="3"/>
        <v>341.92105263157896</v>
      </c>
      <c r="Q40" s="184">
        <f t="shared" si="4"/>
        <v>56.55</v>
      </c>
      <c r="R40" s="184">
        <f t="shared" si="5"/>
        <v>53.936842105263153</v>
      </c>
      <c r="S40" s="185">
        <f t="shared" si="6"/>
        <v>452.40789473684208</v>
      </c>
      <c r="T40" s="186">
        <f t="shared" si="7"/>
        <v>191.1</v>
      </c>
      <c r="U40" s="187">
        <f t="shared" si="8"/>
        <v>134.55000000000001</v>
      </c>
      <c r="V40" s="187">
        <f t="shared" si="0"/>
        <v>126.75789473684208</v>
      </c>
      <c r="X40" s="188">
        <f t="shared" si="9"/>
        <v>152.88</v>
      </c>
      <c r="Y40" s="188">
        <f t="shared" si="9"/>
        <v>107.64000000000001</v>
      </c>
      <c r="Z40" s="188">
        <f t="shared" si="9"/>
        <v>101.40631578947367</v>
      </c>
      <c r="AB40" s="92" t="s">
        <v>737</v>
      </c>
      <c r="AI40" s="92">
        <v>150.15</v>
      </c>
      <c r="AJ40" s="188">
        <f t="shared" si="10"/>
        <v>40.949999999999989</v>
      </c>
    </row>
    <row r="41" spans="1:36" hidden="1" x14ac:dyDescent="0.25">
      <c r="A41" s="131">
        <v>3302008</v>
      </c>
      <c r="B41" s="131">
        <v>2008</v>
      </c>
      <c r="C41" s="131" t="s">
        <v>208</v>
      </c>
      <c r="D41" s="132" t="s">
        <v>425</v>
      </c>
      <c r="E41" s="132"/>
      <c r="F41" s="131"/>
      <c r="G41" s="133">
        <v>105</v>
      </c>
      <c r="H41" s="133">
        <v>0</v>
      </c>
      <c r="I41" s="133">
        <v>360</v>
      </c>
      <c r="J41" s="133">
        <v>105</v>
      </c>
      <c r="K41" s="133">
        <v>0</v>
      </c>
      <c r="L41" s="133">
        <v>300</v>
      </c>
      <c r="M41" s="183">
        <v>142.10526315789474</v>
      </c>
      <c r="N41" s="183">
        <v>9.473684210526315</v>
      </c>
      <c r="O41" s="183">
        <v>307.89473684210526</v>
      </c>
      <c r="P41" s="184">
        <f t="shared" si="3"/>
        <v>2705.5105263157893</v>
      </c>
      <c r="Q41" s="184">
        <f t="shared" si="4"/>
        <v>32.968421052631577</v>
      </c>
      <c r="R41" s="184">
        <f t="shared" si="5"/>
        <v>981.97894736842113</v>
      </c>
      <c r="S41" s="185">
        <f t="shared" si="6"/>
        <v>3720.4578947368418</v>
      </c>
      <c r="T41" s="186">
        <f t="shared" si="7"/>
        <v>1207.05</v>
      </c>
      <c r="U41" s="187">
        <f t="shared" si="8"/>
        <v>1144.6500000000001</v>
      </c>
      <c r="V41" s="187">
        <f t="shared" si="0"/>
        <v>1368.7578947368422</v>
      </c>
      <c r="X41" s="188">
        <f t="shared" si="9"/>
        <v>965.64</v>
      </c>
      <c r="Y41" s="188">
        <f t="shared" si="9"/>
        <v>915.72000000000014</v>
      </c>
      <c r="Z41" s="188">
        <f t="shared" si="9"/>
        <v>1095.0063157894738</v>
      </c>
      <c r="AB41" s="92" t="s">
        <v>607</v>
      </c>
      <c r="AI41" s="92">
        <v>1604.85</v>
      </c>
      <c r="AJ41" s="188">
        <f t="shared" si="10"/>
        <v>-397.79999999999995</v>
      </c>
    </row>
    <row r="42" spans="1:36" hidden="1" x14ac:dyDescent="0.25">
      <c r="A42" s="131">
        <v>3302011</v>
      </c>
      <c r="B42" s="131">
        <v>2011</v>
      </c>
      <c r="C42" s="131" t="s">
        <v>209</v>
      </c>
      <c r="D42" s="132" t="s">
        <v>425</v>
      </c>
      <c r="E42" s="132"/>
      <c r="F42" s="131"/>
      <c r="G42" s="133">
        <v>165</v>
      </c>
      <c r="H42" s="133">
        <v>30</v>
      </c>
      <c r="I42" s="133">
        <v>45</v>
      </c>
      <c r="J42" s="133">
        <v>165</v>
      </c>
      <c r="K42" s="133">
        <v>30</v>
      </c>
      <c r="L42" s="133">
        <v>45</v>
      </c>
      <c r="M42" s="183">
        <v>71.05263157894737</v>
      </c>
      <c r="N42" s="183">
        <v>18.94736842105263</v>
      </c>
      <c r="O42" s="183">
        <v>37.89473684210526</v>
      </c>
      <c r="P42" s="184">
        <f t="shared" si="3"/>
        <v>3137.0052631578947</v>
      </c>
      <c r="Q42" s="184">
        <f t="shared" si="4"/>
        <v>292.13684210526316</v>
      </c>
      <c r="R42" s="184">
        <f t="shared" si="5"/>
        <v>129.97894736842107</v>
      </c>
      <c r="S42" s="185">
        <f t="shared" si="6"/>
        <v>3559.121052631579</v>
      </c>
      <c r="T42" s="186">
        <f t="shared" si="7"/>
        <v>1468.3499999999997</v>
      </c>
      <c r="U42" s="187">
        <f t="shared" si="8"/>
        <v>1468.3499999999997</v>
      </c>
      <c r="V42" s="187">
        <f t="shared" si="0"/>
        <v>622.42105263157896</v>
      </c>
      <c r="X42" s="188">
        <f t="shared" si="9"/>
        <v>1174.6799999999998</v>
      </c>
      <c r="Y42" s="188">
        <f t="shared" si="9"/>
        <v>1174.6799999999998</v>
      </c>
      <c r="Z42" s="188">
        <f t="shared" si="9"/>
        <v>497.93684210526317</v>
      </c>
      <c r="AB42" s="92" t="s">
        <v>686</v>
      </c>
      <c r="AI42" s="92">
        <v>325.64999999999998</v>
      </c>
      <c r="AJ42" s="188">
        <f t="shared" si="10"/>
        <v>1142.6999999999998</v>
      </c>
    </row>
    <row r="43" spans="1:36" hidden="1" x14ac:dyDescent="0.25">
      <c r="A43" s="131">
        <v>3302014</v>
      </c>
      <c r="B43" s="131">
        <v>2014</v>
      </c>
      <c r="C43" s="131" t="s">
        <v>210</v>
      </c>
      <c r="D43" s="132" t="s">
        <v>785</v>
      </c>
      <c r="E43" s="132"/>
      <c r="F43" s="131"/>
      <c r="G43" s="133">
        <v>90</v>
      </c>
      <c r="H43" s="133">
        <v>240</v>
      </c>
      <c r="I43" s="133">
        <v>30</v>
      </c>
      <c r="J43" s="133">
        <v>75</v>
      </c>
      <c r="K43" s="133">
        <v>300</v>
      </c>
      <c r="L43" s="133">
        <v>30</v>
      </c>
      <c r="M43" s="183">
        <v>47.368421052631575</v>
      </c>
      <c r="N43" s="183">
        <v>241.57894736842104</v>
      </c>
      <c r="O43" s="183">
        <v>28.421052631578945</v>
      </c>
      <c r="P43" s="184">
        <f t="shared" si="3"/>
        <v>1655.1868421052629</v>
      </c>
      <c r="Q43" s="184">
        <f t="shared" si="4"/>
        <v>2876.4947368421053</v>
      </c>
      <c r="R43" s="184">
        <f t="shared" si="5"/>
        <v>89.68421052631578</v>
      </c>
      <c r="S43" s="185">
        <f t="shared" si="6"/>
        <v>4621.3657894736843</v>
      </c>
      <c r="T43" s="186">
        <f t="shared" si="7"/>
        <v>1649.7</v>
      </c>
      <c r="U43" s="187">
        <f t="shared" si="8"/>
        <v>1756.95</v>
      </c>
      <c r="V43" s="187">
        <f t="shared" si="0"/>
        <v>1214.715789473684</v>
      </c>
      <c r="X43" s="188">
        <f t="shared" si="9"/>
        <v>1319.7600000000002</v>
      </c>
      <c r="Y43" s="188">
        <f t="shared" si="9"/>
        <v>1405.5600000000002</v>
      </c>
      <c r="Z43" s="188">
        <f t="shared" si="9"/>
        <v>971.77263157894731</v>
      </c>
      <c r="AB43" s="92" t="s">
        <v>718</v>
      </c>
      <c r="AI43" s="92">
        <v>1333.7999999999997</v>
      </c>
      <c r="AJ43" s="188">
        <f t="shared" si="10"/>
        <v>315.90000000000032</v>
      </c>
    </row>
    <row r="44" spans="1:36" hidden="1" x14ac:dyDescent="0.25">
      <c r="A44" s="131">
        <v>3302015</v>
      </c>
      <c r="B44" s="131">
        <v>2015</v>
      </c>
      <c r="C44" s="131" t="s">
        <v>211</v>
      </c>
      <c r="D44" s="132" t="s">
        <v>425</v>
      </c>
      <c r="E44" s="132"/>
      <c r="F44" s="131"/>
      <c r="G44" s="133">
        <v>195</v>
      </c>
      <c r="H44" s="133">
        <v>180</v>
      </c>
      <c r="I44" s="133">
        <v>270</v>
      </c>
      <c r="J44" s="133">
        <v>195</v>
      </c>
      <c r="K44" s="133">
        <v>150</v>
      </c>
      <c r="L44" s="133">
        <v>270</v>
      </c>
      <c r="M44" s="183">
        <v>151.57894736842104</v>
      </c>
      <c r="N44" s="183">
        <v>118.42105263157895</v>
      </c>
      <c r="O44" s="183">
        <v>189.4736842105263</v>
      </c>
      <c r="P44" s="184">
        <f t="shared" si="3"/>
        <v>4202.257894736842</v>
      </c>
      <c r="Q44" s="184">
        <f t="shared" si="4"/>
        <v>1656.2052631578945</v>
      </c>
      <c r="R44" s="184">
        <f t="shared" si="5"/>
        <v>743.49473684210534</v>
      </c>
      <c r="S44" s="185">
        <f t="shared" si="6"/>
        <v>6601.9578947368418</v>
      </c>
      <c r="T44" s="186">
        <f t="shared" si="7"/>
        <v>2505.75</v>
      </c>
      <c r="U44" s="187">
        <f t="shared" si="8"/>
        <v>2392.6500000000005</v>
      </c>
      <c r="V44" s="187">
        <f t="shared" si="0"/>
        <v>1703.5578947368419</v>
      </c>
      <c r="X44" s="188">
        <f t="shared" si="9"/>
        <v>2004.6000000000001</v>
      </c>
      <c r="Y44" s="188">
        <f t="shared" si="9"/>
        <v>1914.1200000000006</v>
      </c>
      <c r="Z44" s="188">
        <f t="shared" si="9"/>
        <v>1362.8463157894737</v>
      </c>
      <c r="AB44" s="92" t="s">
        <v>541</v>
      </c>
      <c r="AI44" s="92">
        <v>1622.3999999999999</v>
      </c>
      <c r="AJ44" s="188">
        <f t="shared" si="10"/>
        <v>883.35000000000014</v>
      </c>
    </row>
    <row r="45" spans="1:36" hidden="1" x14ac:dyDescent="0.25">
      <c r="A45" s="131">
        <v>3302018</v>
      </c>
      <c r="B45" s="131">
        <v>2018</v>
      </c>
      <c r="C45" s="131" t="s">
        <v>212</v>
      </c>
      <c r="D45" s="132" t="s">
        <v>464</v>
      </c>
      <c r="E45" s="132"/>
      <c r="F45" s="131"/>
      <c r="G45" s="133">
        <v>630</v>
      </c>
      <c r="H45" s="133">
        <v>120</v>
      </c>
      <c r="I45" s="133">
        <v>15</v>
      </c>
      <c r="J45" s="133">
        <v>510</v>
      </c>
      <c r="K45" s="133">
        <v>90</v>
      </c>
      <c r="L45" s="133">
        <v>0</v>
      </c>
      <c r="M45" s="183">
        <v>544.73684210526312</v>
      </c>
      <c r="N45" s="183">
        <v>80.526315789473685</v>
      </c>
      <c r="O45" s="183">
        <v>9.473684210526315</v>
      </c>
      <c r="P45" s="184">
        <f t="shared" si="3"/>
        <v>13027.673684210527</v>
      </c>
      <c r="Q45" s="184">
        <f t="shared" si="4"/>
        <v>1071.9315789473683</v>
      </c>
      <c r="R45" s="184">
        <f t="shared" si="5"/>
        <v>24.694736842105264</v>
      </c>
      <c r="S45" s="185">
        <f t="shared" si="6"/>
        <v>14124.300000000001</v>
      </c>
      <c r="T45" s="186">
        <f t="shared" si="7"/>
        <v>5463.9000000000005</v>
      </c>
      <c r="U45" s="187">
        <f t="shared" si="8"/>
        <v>4383.5999999999995</v>
      </c>
      <c r="V45" s="187">
        <f t="shared" si="0"/>
        <v>4276.8</v>
      </c>
      <c r="X45" s="188">
        <f t="shared" si="9"/>
        <v>4371.1200000000008</v>
      </c>
      <c r="Y45" s="188">
        <f t="shared" si="9"/>
        <v>3506.8799999999997</v>
      </c>
      <c r="Z45" s="188">
        <f t="shared" si="9"/>
        <v>3421.4400000000005</v>
      </c>
      <c r="AB45" s="92">
        <v>6477.9000000000005</v>
      </c>
      <c r="AC45" s="188">
        <f t="shared" ref="AC45:AC47" si="11">AB45-T45</f>
        <v>1014</v>
      </c>
      <c r="AI45" s="92">
        <v>6477.9000000000005</v>
      </c>
      <c r="AJ45" s="188">
        <f t="shared" si="10"/>
        <v>-1014</v>
      </c>
    </row>
    <row r="46" spans="1:36" hidden="1" x14ac:dyDescent="0.25">
      <c r="A46" s="131">
        <v>3302020</v>
      </c>
      <c r="B46" s="131">
        <v>2020</v>
      </c>
      <c r="C46" s="131" t="s">
        <v>213</v>
      </c>
      <c r="D46" s="132" t="s">
        <v>464</v>
      </c>
      <c r="E46" s="132"/>
      <c r="F46" s="131"/>
      <c r="G46" s="133">
        <v>15</v>
      </c>
      <c r="H46" s="133">
        <v>120</v>
      </c>
      <c r="I46" s="133">
        <v>300</v>
      </c>
      <c r="J46" s="133">
        <v>0</v>
      </c>
      <c r="K46" s="133">
        <v>105</v>
      </c>
      <c r="L46" s="133">
        <v>240</v>
      </c>
      <c r="M46" s="183">
        <v>0</v>
      </c>
      <c r="N46" s="183">
        <v>99.473684210526301</v>
      </c>
      <c r="O46" s="183">
        <v>251.0526315789474</v>
      </c>
      <c r="P46" s="184">
        <f t="shared" si="3"/>
        <v>118.95</v>
      </c>
      <c r="Q46" s="184">
        <f t="shared" si="4"/>
        <v>1194.4184210526314</v>
      </c>
      <c r="R46" s="184">
        <f t="shared" si="5"/>
        <v>802.61052631578957</v>
      </c>
      <c r="S46" s="185">
        <f t="shared" si="6"/>
        <v>2115.9789473684209</v>
      </c>
      <c r="T46" s="186">
        <f t="shared" si="7"/>
        <v>883.35</v>
      </c>
      <c r="U46" s="187">
        <f t="shared" si="8"/>
        <v>645.44999999999993</v>
      </c>
      <c r="V46" s="187">
        <f t="shared" si="0"/>
        <v>587.17894736842106</v>
      </c>
      <c r="X46" s="188">
        <f t="shared" si="9"/>
        <v>706.68000000000006</v>
      </c>
      <c r="Y46" s="188">
        <f t="shared" si="9"/>
        <v>516.36</v>
      </c>
      <c r="Z46" s="188">
        <f t="shared" si="9"/>
        <v>469.7431578947369</v>
      </c>
      <c r="AB46" s="92">
        <v>676.65</v>
      </c>
      <c r="AC46" s="188">
        <f t="shared" si="11"/>
        <v>-206.70000000000005</v>
      </c>
      <c r="AI46" s="92">
        <v>676.65</v>
      </c>
      <c r="AJ46" s="188">
        <f t="shared" si="10"/>
        <v>206.70000000000005</v>
      </c>
    </row>
    <row r="47" spans="1:36" hidden="1" x14ac:dyDescent="0.25">
      <c r="A47" s="131">
        <v>3302021</v>
      </c>
      <c r="B47" s="131">
        <v>2021</v>
      </c>
      <c r="C47" s="131" t="s">
        <v>788</v>
      </c>
      <c r="D47" s="132" t="s">
        <v>464</v>
      </c>
      <c r="E47" s="132"/>
      <c r="F47" s="131"/>
      <c r="G47" s="133">
        <v>15</v>
      </c>
      <c r="H47" s="133">
        <v>225</v>
      </c>
      <c r="I47" s="133">
        <v>30</v>
      </c>
      <c r="J47" s="133">
        <v>0</v>
      </c>
      <c r="K47" s="133">
        <v>165</v>
      </c>
      <c r="L47" s="133">
        <v>30</v>
      </c>
      <c r="M47" s="183">
        <v>47.368421052631575</v>
      </c>
      <c r="N47" s="183">
        <v>137.36842105263159</v>
      </c>
      <c r="O47" s="183">
        <v>52.10526315789474</v>
      </c>
      <c r="P47" s="184">
        <f t="shared" si="3"/>
        <v>465.68684210526311</v>
      </c>
      <c r="Q47" s="184">
        <f t="shared" si="4"/>
        <v>1948.3421052631579</v>
      </c>
      <c r="R47" s="184">
        <f t="shared" si="5"/>
        <v>112.42105263157896</v>
      </c>
      <c r="S47" s="185">
        <f t="shared" si="6"/>
        <v>2526.4499999999998</v>
      </c>
      <c r="T47" s="186">
        <f t="shared" si="7"/>
        <v>998.40000000000009</v>
      </c>
      <c r="U47" s="187">
        <f t="shared" si="8"/>
        <v>653.25</v>
      </c>
      <c r="V47" s="187">
        <f t="shared" si="0"/>
        <v>874.80000000000007</v>
      </c>
      <c r="X47" s="188">
        <f t="shared" si="9"/>
        <v>798.72000000000014</v>
      </c>
      <c r="Y47" s="188">
        <f t="shared" si="9"/>
        <v>522.6</v>
      </c>
      <c r="Z47" s="188">
        <f t="shared" si="9"/>
        <v>699.84000000000015</v>
      </c>
      <c r="AB47" s="92">
        <v>1244.0999999999999</v>
      </c>
      <c r="AC47" s="188">
        <f t="shared" si="11"/>
        <v>245.69999999999982</v>
      </c>
      <c r="AI47" s="92">
        <v>1244.0999999999999</v>
      </c>
      <c r="AJ47" s="188">
        <f t="shared" si="10"/>
        <v>-245.69999999999982</v>
      </c>
    </row>
    <row r="48" spans="1:36" hidden="1" x14ac:dyDescent="0.25">
      <c r="A48" s="131">
        <v>3302030</v>
      </c>
      <c r="B48" s="131">
        <v>2030</v>
      </c>
      <c r="C48" s="131" t="s">
        <v>215</v>
      </c>
      <c r="D48" s="132" t="s">
        <v>425</v>
      </c>
      <c r="E48" s="132"/>
      <c r="F48" s="131"/>
      <c r="G48" s="133">
        <v>30</v>
      </c>
      <c r="H48" s="133">
        <v>30</v>
      </c>
      <c r="I48" s="133">
        <v>555</v>
      </c>
      <c r="J48" s="133">
        <v>30</v>
      </c>
      <c r="K48" s="133">
        <v>60</v>
      </c>
      <c r="L48" s="133">
        <v>525</v>
      </c>
      <c r="M48" s="183">
        <v>18.94736842105263</v>
      </c>
      <c r="N48" s="183">
        <v>108.94736842105263</v>
      </c>
      <c r="O48" s="183">
        <v>506.84210526315792</v>
      </c>
      <c r="P48" s="184">
        <f t="shared" si="3"/>
        <v>614.49473684210534</v>
      </c>
      <c r="Q48" s="184">
        <f t="shared" si="4"/>
        <v>718.43684210526305</v>
      </c>
      <c r="R48" s="184">
        <f t="shared" si="5"/>
        <v>1609.7684210526313</v>
      </c>
      <c r="S48" s="185">
        <f t="shared" si="6"/>
        <v>2942.7</v>
      </c>
      <c r="T48" s="186">
        <f t="shared" si="7"/>
        <v>928.19999999999993</v>
      </c>
      <c r="U48" s="187">
        <f t="shared" si="8"/>
        <v>1010.1</v>
      </c>
      <c r="V48" s="187">
        <f t="shared" si="0"/>
        <v>1004.4</v>
      </c>
      <c r="X48" s="188">
        <f t="shared" si="9"/>
        <v>742.56</v>
      </c>
      <c r="Y48" s="188">
        <f t="shared" si="9"/>
        <v>808.08</v>
      </c>
      <c r="Z48" s="188">
        <f t="shared" si="9"/>
        <v>803.52</v>
      </c>
      <c r="AB48" s="92" t="s">
        <v>457</v>
      </c>
      <c r="AI48" s="92">
        <v>1189.5</v>
      </c>
      <c r="AJ48" s="188">
        <f t="shared" si="10"/>
        <v>-261.30000000000007</v>
      </c>
    </row>
    <row r="49" spans="1:36" hidden="1" x14ac:dyDescent="0.25">
      <c r="A49" s="131">
        <v>3302036</v>
      </c>
      <c r="B49" s="131">
        <v>2036</v>
      </c>
      <c r="C49" s="131" t="s">
        <v>789</v>
      </c>
      <c r="D49" s="132" t="s">
        <v>464</v>
      </c>
      <c r="E49" s="132"/>
      <c r="F49" s="131"/>
      <c r="G49" s="133">
        <v>30</v>
      </c>
      <c r="H49" s="133">
        <v>210</v>
      </c>
      <c r="I49" s="133">
        <v>75</v>
      </c>
      <c r="J49" s="133">
        <v>15</v>
      </c>
      <c r="K49" s="133">
        <v>135</v>
      </c>
      <c r="L49" s="133">
        <v>45</v>
      </c>
      <c r="M49" s="183">
        <v>14.210526315789473</v>
      </c>
      <c r="N49" s="183">
        <v>184.73684210526318</v>
      </c>
      <c r="O49" s="183">
        <v>33.157894736842103</v>
      </c>
      <c r="P49" s="184">
        <f t="shared" si="3"/>
        <v>460.87105263157895</v>
      </c>
      <c r="Q49" s="184">
        <f t="shared" si="4"/>
        <v>1943.5342105263157</v>
      </c>
      <c r="R49" s="184">
        <f t="shared" si="5"/>
        <v>156.63157894736844</v>
      </c>
      <c r="S49" s="185">
        <f t="shared" si="6"/>
        <v>2561.0368421052631</v>
      </c>
      <c r="T49" s="186">
        <f t="shared" si="7"/>
        <v>1107.5999999999999</v>
      </c>
      <c r="U49" s="187">
        <f t="shared" si="8"/>
        <v>674.69999999999993</v>
      </c>
      <c r="V49" s="187">
        <f t="shared" si="0"/>
        <v>778.73684210526312</v>
      </c>
      <c r="X49" s="188">
        <f t="shared" si="9"/>
        <v>886.07999999999993</v>
      </c>
      <c r="Y49" s="188">
        <f t="shared" si="9"/>
        <v>539.76</v>
      </c>
      <c r="Z49" s="188">
        <f t="shared" si="9"/>
        <v>622.98947368421057</v>
      </c>
      <c r="AB49" s="92">
        <v>941.85</v>
      </c>
      <c r="AC49" s="188">
        <f t="shared" ref="AC49:AC52" si="12">AB49-T49</f>
        <v>-165.74999999999989</v>
      </c>
      <c r="AI49" s="92">
        <v>941.85</v>
      </c>
      <c r="AJ49" s="188">
        <f t="shared" si="10"/>
        <v>165.74999999999989</v>
      </c>
    </row>
    <row r="50" spans="1:36" hidden="1" x14ac:dyDescent="0.25">
      <c r="A50" s="131">
        <v>3302037</v>
      </c>
      <c r="B50" s="131">
        <v>2037</v>
      </c>
      <c r="C50" s="131" t="s">
        <v>217</v>
      </c>
      <c r="D50" s="132" t="s">
        <v>464</v>
      </c>
      <c r="E50" s="132"/>
      <c r="F50" s="131"/>
      <c r="G50" s="133">
        <v>0</v>
      </c>
      <c r="H50" s="133">
        <v>75</v>
      </c>
      <c r="I50" s="133">
        <v>150</v>
      </c>
      <c r="J50" s="133">
        <v>0</v>
      </c>
      <c r="K50" s="133">
        <v>60</v>
      </c>
      <c r="L50" s="133">
        <v>135</v>
      </c>
      <c r="M50" s="183">
        <v>0</v>
      </c>
      <c r="N50" s="183">
        <v>47.368421052631575</v>
      </c>
      <c r="O50" s="183">
        <v>194.21052631578948</v>
      </c>
      <c r="P50" s="184">
        <f t="shared" si="3"/>
        <v>0</v>
      </c>
      <c r="Q50" s="184">
        <f t="shared" si="4"/>
        <v>673.79210526315785</v>
      </c>
      <c r="R50" s="184">
        <f t="shared" si="5"/>
        <v>482.84210526315786</v>
      </c>
      <c r="S50" s="185">
        <f t="shared" si="6"/>
        <v>1156.6342105263157</v>
      </c>
      <c r="T50" s="186">
        <f t="shared" si="7"/>
        <v>438.75</v>
      </c>
      <c r="U50" s="187">
        <f t="shared" si="8"/>
        <v>366.6</v>
      </c>
      <c r="V50" s="187">
        <f t="shared" si="0"/>
        <v>351.28421052631575</v>
      </c>
      <c r="X50" s="188">
        <f t="shared" si="9"/>
        <v>351</v>
      </c>
      <c r="Y50" s="188">
        <f t="shared" si="9"/>
        <v>293.28000000000003</v>
      </c>
      <c r="Z50" s="188">
        <f t="shared" si="9"/>
        <v>281.02736842105259</v>
      </c>
      <c r="AB50" s="92">
        <v>419.25</v>
      </c>
      <c r="AC50" s="188">
        <f t="shared" si="12"/>
        <v>-19.5</v>
      </c>
      <c r="AI50" s="92">
        <v>419.25</v>
      </c>
      <c r="AJ50" s="188">
        <f t="shared" si="10"/>
        <v>19.5</v>
      </c>
    </row>
    <row r="51" spans="1:36" hidden="1" x14ac:dyDescent="0.25">
      <c r="A51" s="164">
        <v>3302038</v>
      </c>
      <c r="B51" s="164">
        <v>2038</v>
      </c>
      <c r="C51" s="164" t="s">
        <v>790</v>
      </c>
      <c r="D51" s="165" t="s">
        <v>464</v>
      </c>
      <c r="E51" s="132"/>
      <c r="F51" s="131"/>
      <c r="G51" s="133">
        <v>0</v>
      </c>
      <c r="H51" s="133">
        <v>0</v>
      </c>
      <c r="I51" s="133">
        <v>0</v>
      </c>
      <c r="J51" s="133">
        <v>75</v>
      </c>
      <c r="K51" s="133">
        <v>0</v>
      </c>
      <c r="L51" s="133">
        <v>180</v>
      </c>
      <c r="M51" s="183">
        <v>33.157894736842103</v>
      </c>
      <c r="N51" s="183">
        <v>4.7368421052631575</v>
      </c>
      <c r="O51" s="183">
        <v>61.578947368421055</v>
      </c>
      <c r="P51" s="184">
        <f t="shared" si="3"/>
        <v>837.46578947368414</v>
      </c>
      <c r="Q51" s="184">
        <f t="shared" si="4"/>
        <v>16.484210526315788</v>
      </c>
      <c r="R51" s="184">
        <f t="shared" si="5"/>
        <v>246.31578947368422</v>
      </c>
      <c r="S51" s="185">
        <f t="shared" si="6"/>
        <v>1100.2657894736842</v>
      </c>
      <c r="T51" s="186">
        <f t="shared" si="7"/>
        <v>0</v>
      </c>
      <c r="U51" s="187">
        <f t="shared" si="8"/>
        <v>781.95</v>
      </c>
      <c r="V51" s="187">
        <f t="shared" si="0"/>
        <v>318.31578947368416</v>
      </c>
      <c r="X51" s="188">
        <f t="shared" si="9"/>
        <v>0</v>
      </c>
      <c r="Y51" s="188">
        <f t="shared" si="9"/>
        <v>625.56000000000006</v>
      </c>
      <c r="Z51" s="188">
        <f t="shared" si="9"/>
        <v>254.65263157894734</v>
      </c>
      <c r="AB51" s="92">
        <v>175.5</v>
      </c>
      <c r="AC51" s="188">
        <f t="shared" si="12"/>
        <v>175.5</v>
      </c>
      <c r="AI51" s="92">
        <v>175.5</v>
      </c>
      <c r="AJ51" s="188">
        <f t="shared" si="10"/>
        <v>-175.5</v>
      </c>
    </row>
    <row r="52" spans="1:36" hidden="1" x14ac:dyDescent="0.25">
      <c r="A52" s="131">
        <v>3302039</v>
      </c>
      <c r="B52" s="131">
        <v>2039</v>
      </c>
      <c r="C52" s="131" t="s">
        <v>218</v>
      </c>
      <c r="D52" s="132" t="s">
        <v>464</v>
      </c>
      <c r="E52" s="132"/>
      <c r="F52" s="131"/>
      <c r="G52" s="133">
        <v>0</v>
      </c>
      <c r="H52" s="133">
        <v>30</v>
      </c>
      <c r="I52" s="133">
        <v>405</v>
      </c>
      <c r="J52" s="133">
        <v>0</v>
      </c>
      <c r="K52" s="133">
        <v>30</v>
      </c>
      <c r="L52" s="133">
        <v>450</v>
      </c>
      <c r="M52" s="183">
        <v>0</v>
      </c>
      <c r="N52" s="183">
        <v>47.368421052631575</v>
      </c>
      <c r="O52" s="183">
        <v>360</v>
      </c>
      <c r="P52" s="184">
        <f t="shared" si="3"/>
        <v>0</v>
      </c>
      <c r="Q52" s="184">
        <f t="shared" si="4"/>
        <v>391.04210526315785</v>
      </c>
      <c r="R52" s="184">
        <f t="shared" si="5"/>
        <v>1234.8000000000002</v>
      </c>
      <c r="S52" s="185">
        <f t="shared" si="6"/>
        <v>1625.8421052631579</v>
      </c>
      <c r="T52" s="186">
        <f t="shared" si="7"/>
        <v>534.29999999999995</v>
      </c>
      <c r="U52" s="187">
        <f t="shared" si="8"/>
        <v>581.1</v>
      </c>
      <c r="V52" s="187">
        <f t="shared" si="0"/>
        <v>510.44210526315788</v>
      </c>
      <c r="X52" s="188">
        <f t="shared" si="9"/>
        <v>427.44</v>
      </c>
      <c r="Y52" s="188">
        <f t="shared" si="9"/>
        <v>464.88000000000005</v>
      </c>
      <c r="Z52" s="188">
        <f t="shared" si="9"/>
        <v>408.35368421052635</v>
      </c>
      <c r="AB52" s="92">
        <v>553.79999999999995</v>
      </c>
      <c r="AC52" s="188">
        <f t="shared" si="12"/>
        <v>19.5</v>
      </c>
      <c r="AI52" s="92">
        <v>553.79999999999995</v>
      </c>
      <c r="AJ52" s="188">
        <f t="shared" si="10"/>
        <v>-19.5</v>
      </c>
    </row>
    <row r="53" spans="1:36" hidden="1" x14ac:dyDescent="0.25">
      <c r="A53" s="131">
        <v>3302040</v>
      </c>
      <c r="B53" s="131">
        <v>2040</v>
      </c>
      <c r="C53" s="131" t="s">
        <v>219</v>
      </c>
      <c r="D53" s="132" t="s">
        <v>425</v>
      </c>
      <c r="E53" s="132"/>
      <c r="F53" s="131"/>
      <c r="G53" s="133">
        <v>0</v>
      </c>
      <c r="H53" s="133">
        <v>15</v>
      </c>
      <c r="I53" s="133">
        <v>30</v>
      </c>
      <c r="J53" s="133">
        <v>0</v>
      </c>
      <c r="K53" s="133">
        <v>15</v>
      </c>
      <c r="L53" s="133">
        <v>30</v>
      </c>
      <c r="M53" s="183">
        <v>0</v>
      </c>
      <c r="N53" s="183">
        <v>4.7368421052631575</v>
      </c>
      <c r="O53" s="183">
        <v>9.473684210526315</v>
      </c>
      <c r="P53" s="184">
        <f t="shared" si="3"/>
        <v>0</v>
      </c>
      <c r="Q53" s="184">
        <f t="shared" si="4"/>
        <v>129.58421052631579</v>
      </c>
      <c r="R53" s="184">
        <f t="shared" si="5"/>
        <v>71.494736842105254</v>
      </c>
      <c r="S53" s="185">
        <f t="shared" si="6"/>
        <v>201.07894736842104</v>
      </c>
      <c r="T53" s="186">
        <f t="shared" si="7"/>
        <v>87.75</v>
      </c>
      <c r="U53" s="187">
        <f t="shared" si="8"/>
        <v>87.75</v>
      </c>
      <c r="V53" s="187">
        <f t="shared" si="0"/>
        <v>25.578947368421051</v>
      </c>
      <c r="X53" s="188">
        <f t="shared" si="9"/>
        <v>70.2</v>
      </c>
      <c r="Y53" s="188">
        <f t="shared" si="9"/>
        <v>70.2</v>
      </c>
      <c r="Z53" s="188">
        <f t="shared" si="9"/>
        <v>20.463157894736842</v>
      </c>
      <c r="AB53" s="92" t="s">
        <v>475</v>
      </c>
      <c r="AI53" s="92">
        <v>0</v>
      </c>
      <c r="AJ53" s="188">
        <f t="shared" si="10"/>
        <v>87.75</v>
      </c>
    </row>
    <row r="54" spans="1:36" hidden="1" x14ac:dyDescent="0.25">
      <c r="A54" s="131">
        <v>3302048</v>
      </c>
      <c r="B54" s="131">
        <v>2048</v>
      </c>
      <c r="C54" s="131" t="s">
        <v>220</v>
      </c>
      <c r="D54" s="132" t="s">
        <v>464</v>
      </c>
      <c r="E54" s="132"/>
      <c r="F54" s="131"/>
      <c r="G54" s="133">
        <v>15</v>
      </c>
      <c r="H54" s="133">
        <v>150</v>
      </c>
      <c r="I54" s="133">
        <v>15</v>
      </c>
      <c r="J54" s="133">
        <v>15</v>
      </c>
      <c r="K54" s="133">
        <v>75</v>
      </c>
      <c r="L54" s="133">
        <v>15</v>
      </c>
      <c r="M54" s="183">
        <v>4.7368421052631575</v>
      </c>
      <c r="N54" s="183">
        <v>90</v>
      </c>
      <c r="O54" s="183">
        <v>4.7368421052631575</v>
      </c>
      <c r="P54" s="184">
        <f t="shared" si="3"/>
        <v>272.57368421052632</v>
      </c>
      <c r="Q54" s="184">
        <f t="shared" si="4"/>
        <v>1161.45</v>
      </c>
      <c r="R54" s="184">
        <f t="shared" si="5"/>
        <v>35.747368421052627</v>
      </c>
      <c r="S54" s="185">
        <f t="shared" si="6"/>
        <v>1469.7710526315791</v>
      </c>
      <c r="T54" s="186">
        <f t="shared" si="7"/>
        <v>700.05000000000007</v>
      </c>
      <c r="U54" s="187">
        <f t="shared" si="8"/>
        <v>417.3</v>
      </c>
      <c r="V54" s="187">
        <f t="shared" si="0"/>
        <v>352.42105263157896</v>
      </c>
      <c r="X54" s="188">
        <f t="shared" si="9"/>
        <v>560.04000000000008</v>
      </c>
      <c r="Y54" s="188">
        <f t="shared" si="9"/>
        <v>333.84000000000003</v>
      </c>
      <c r="Z54" s="188">
        <f t="shared" si="9"/>
        <v>281.93684210526317</v>
      </c>
      <c r="AB54" s="92">
        <v>395.84999999999997</v>
      </c>
      <c r="AC54" s="188">
        <f>AB54-T54</f>
        <v>-304.2000000000001</v>
      </c>
      <c r="AI54" s="92">
        <v>395.84999999999997</v>
      </c>
      <c r="AJ54" s="188">
        <f t="shared" si="10"/>
        <v>304.2000000000001</v>
      </c>
    </row>
    <row r="55" spans="1:36" hidden="1" x14ac:dyDescent="0.25">
      <c r="A55" s="131">
        <v>3302054</v>
      </c>
      <c r="B55" s="131">
        <v>2054</v>
      </c>
      <c r="C55" s="131" t="s">
        <v>221</v>
      </c>
      <c r="D55" s="132" t="s">
        <v>425</v>
      </c>
      <c r="E55" s="132"/>
      <c r="F55" s="131"/>
      <c r="G55" s="133">
        <v>105</v>
      </c>
      <c r="H55" s="133">
        <v>30</v>
      </c>
      <c r="I55" s="133">
        <v>45</v>
      </c>
      <c r="J55" s="133">
        <v>120</v>
      </c>
      <c r="K55" s="133">
        <v>45</v>
      </c>
      <c r="L55" s="133">
        <v>45</v>
      </c>
      <c r="M55" s="183">
        <v>66.315789473684205</v>
      </c>
      <c r="N55" s="183">
        <v>42.631578947368425</v>
      </c>
      <c r="O55" s="183">
        <v>99.473684210526301</v>
      </c>
      <c r="P55" s="184">
        <f t="shared" si="3"/>
        <v>2269.6815789473685</v>
      </c>
      <c r="Q55" s="184">
        <f t="shared" si="4"/>
        <v>431.10789473684213</v>
      </c>
      <c r="R55" s="184">
        <f t="shared" si="5"/>
        <v>189.09473684210525</v>
      </c>
      <c r="S55" s="185">
        <f t="shared" si="6"/>
        <v>2889.8842105263157</v>
      </c>
      <c r="T55" s="186">
        <f t="shared" si="7"/>
        <v>992.55</v>
      </c>
      <c r="U55" s="187">
        <f t="shared" si="8"/>
        <v>1168.05</v>
      </c>
      <c r="V55" s="187">
        <f t="shared" si="0"/>
        <v>729.28421052631563</v>
      </c>
      <c r="X55" s="188">
        <f t="shared" si="9"/>
        <v>794.04</v>
      </c>
      <c r="Y55" s="188">
        <f t="shared" si="9"/>
        <v>934.44</v>
      </c>
      <c r="Z55" s="188">
        <f t="shared" si="9"/>
        <v>583.42736842105251</v>
      </c>
      <c r="AB55" s="92" t="s">
        <v>490</v>
      </c>
      <c r="AI55" s="92">
        <v>547.94999999999993</v>
      </c>
      <c r="AJ55" s="188">
        <f t="shared" si="10"/>
        <v>444.6</v>
      </c>
    </row>
    <row r="56" spans="1:36" hidden="1" x14ac:dyDescent="0.25">
      <c r="A56" s="131">
        <v>3302055</v>
      </c>
      <c r="B56" s="131">
        <v>2055</v>
      </c>
      <c r="C56" s="131" t="s">
        <v>222</v>
      </c>
      <c r="D56" s="132" t="s">
        <v>425</v>
      </c>
      <c r="E56" s="132"/>
      <c r="F56" s="131"/>
      <c r="G56" s="133">
        <v>15</v>
      </c>
      <c r="H56" s="133">
        <v>45</v>
      </c>
      <c r="I56" s="133">
        <v>120</v>
      </c>
      <c r="J56" s="133">
        <v>30</v>
      </c>
      <c r="K56" s="133">
        <v>45</v>
      </c>
      <c r="L56" s="133">
        <v>120</v>
      </c>
      <c r="M56" s="183">
        <v>9.473684210526315</v>
      </c>
      <c r="N56" s="183">
        <v>52.10526315789474</v>
      </c>
      <c r="O56" s="183">
        <v>73.89473684210526</v>
      </c>
      <c r="P56" s="184">
        <f t="shared" si="3"/>
        <v>426.19736842105266</v>
      </c>
      <c r="Q56" s="184">
        <f t="shared" si="4"/>
        <v>520.62631578947367</v>
      </c>
      <c r="R56" s="184">
        <f t="shared" si="5"/>
        <v>320.53894736842108</v>
      </c>
      <c r="S56" s="185">
        <f t="shared" si="6"/>
        <v>1267.3626315789475</v>
      </c>
      <c r="T56" s="186">
        <f t="shared" si="7"/>
        <v>413.4</v>
      </c>
      <c r="U56" s="187">
        <f t="shared" si="8"/>
        <v>532.34999999999991</v>
      </c>
      <c r="V56" s="187">
        <f t="shared" si="0"/>
        <v>321.61263157894734</v>
      </c>
      <c r="X56" s="188">
        <f t="shared" si="9"/>
        <v>330.72</v>
      </c>
      <c r="Y56" s="188">
        <f t="shared" si="9"/>
        <v>425.87999999999994</v>
      </c>
      <c r="Z56" s="188">
        <f t="shared" si="9"/>
        <v>257.2901052631579</v>
      </c>
      <c r="AB56" s="92" t="s">
        <v>495</v>
      </c>
      <c r="AI56" s="92">
        <v>285.48</v>
      </c>
      <c r="AJ56" s="188">
        <f t="shared" si="10"/>
        <v>127.91999999999996</v>
      </c>
    </row>
    <row r="57" spans="1:36" hidden="1" x14ac:dyDescent="0.25">
      <c r="A57" s="131">
        <v>3302056</v>
      </c>
      <c r="B57" s="131">
        <v>2056</v>
      </c>
      <c r="C57" s="131" t="s">
        <v>223</v>
      </c>
      <c r="D57" s="132" t="s">
        <v>464</v>
      </c>
      <c r="E57" s="132"/>
      <c r="F57" s="131"/>
      <c r="G57" s="133">
        <v>180</v>
      </c>
      <c r="H57" s="133">
        <v>150</v>
      </c>
      <c r="I57" s="133">
        <v>150</v>
      </c>
      <c r="J57" s="133">
        <v>150</v>
      </c>
      <c r="K57" s="133">
        <v>165</v>
      </c>
      <c r="L57" s="133">
        <v>165</v>
      </c>
      <c r="M57" s="183">
        <v>113.68421052631578</v>
      </c>
      <c r="N57" s="183">
        <v>180</v>
      </c>
      <c r="O57" s="183">
        <v>113.68421052631578</v>
      </c>
      <c r="P57" s="184">
        <f t="shared" si="3"/>
        <v>3449.068421052631</v>
      </c>
      <c r="Q57" s="184">
        <f t="shared" si="4"/>
        <v>1813.9499999999998</v>
      </c>
      <c r="R57" s="184">
        <f t="shared" si="5"/>
        <v>436.73684210526318</v>
      </c>
      <c r="S57" s="185">
        <f t="shared" si="6"/>
        <v>5699.7552631578947</v>
      </c>
      <c r="T57" s="186">
        <f t="shared" si="7"/>
        <v>2148.8999999999996</v>
      </c>
      <c r="U57" s="187">
        <f t="shared" si="8"/>
        <v>1983.15</v>
      </c>
      <c r="V57" s="187">
        <f t="shared" si="0"/>
        <v>1567.7052631578947</v>
      </c>
      <c r="X57" s="188">
        <f t="shared" si="9"/>
        <v>1719.12</v>
      </c>
      <c r="Y57" s="188">
        <f t="shared" si="9"/>
        <v>1586.5200000000002</v>
      </c>
      <c r="Z57" s="188">
        <f t="shared" si="9"/>
        <v>1254.1642105263159</v>
      </c>
      <c r="AB57" s="92">
        <v>1717.9499999999998</v>
      </c>
      <c r="AC57" s="188">
        <f t="shared" ref="AC57:AC61" si="13">AB57-T57</f>
        <v>-430.94999999999982</v>
      </c>
      <c r="AI57" s="92">
        <v>1717.9499999999998</v>
      </c>
      <c r="AJ57" s="188">
        <f t="shared" si="10"/>
        <v>430.94999999999982</v>
      </c>
    </row>
    <row r="58" spans="1:36" hidden="1" x14ac:dyDescent="0.25">
      <c r="A58" s="131">
        <v>3302057</v>
      </c>
      <c r="B58" s="131">
        <v>2057</v>
      </c>
      <c r="C58" s="131" t="s">
        <v>224</v>
      </c>
      <c r="D58" s="132" t="s">
        <v>464</v>
      </c>
      <c r="E58" s="132"/>
      <c r="F58" s="131"/>
      <c r="G58" s="133">
        <v>150</v>
      </c>
      <c r="H58" s="133">
        <v>180</v>
      </c>
      <c r="I58" s="133">
        <v>195</v>
      </c>
      <c r="J58" s="133">
        <v>150</v>
      </c>
      <c r="K58" s="133">
        <v>165</v>
      </c>
      <c r="L58" s="133">
        <v>195</v>
      </c>
      <c r="M58" s="183">
        <v>104.21052631578948</v>
      </c>
      <c r="N58" s="183">
        <v>198.9473684210526</v>
      </c>
      <c r="O58" s="183">
        <v>165.78947368421052</v>
      </c>
      <c r="P58" s="184">
        <f t="shared" si="3"/>
        <v>3141.8210526315788</v>
      </c>
      <c r="Q58" s="184">
        <f t="shared" si="4"/>
        <v>1992.9868421052629</v>
      </c>
      <c r="R58" s="184">
        <f t="shared" si="5"/>
        <v>564.7578947368421</v>
      </c>
      <c r="S58" s="185">
        <f t="shared" si="6"/>
        <v>5699.5657894736833</v>
      </c>
      <c r="T58" s="186">
        <f t="shared" si="7"/>
        <v>2070.9</v>
      </c>
      <c r="U58" s="187">
        <f t="shared" si="8"/>
        <v>2014.35</v>
      </c>
      <c r="V58" s="187">
        <f t="shared" si="0"/>
        <v>1614.3157894736842</v>
      </c>
      <c r="X58" s="188">
        <f t="shared" si="9"/>
        <v>1656.7200000000003</v>
      </c>
      <c r="Y58" s="188">
        <f t="shared" si="9"/>
        <v>1611.48</v>
      </c>
      <c r="Z58" s="188">
        <f t="shared" si="9"/>
        <v>1291.4526315789474</v>
      </c>
      <c r="AB58" s="92">
        <v>1805.7</v>
      </c>
      <c r="AC58" s="188">
        <f t="shared" si="13"/>
        <v>-265.20000000000005</v>
      </c>
      <c r="AI58" s="92">
        <v>1805.7</v>
      </c>
      <c r="AJ58" s="188">
        <f t="shared" si="10"/>
        <v>265.20000000000005</v>
      </c>
    </row>
    <row r="59" spans="1:36" hidden="1" x14ac:dyDescent="0.25">
      <c r="A59" s="131">
        <v>3302058</v>
      </c>
      <c r="B59" s="131">
        <v>2058</v>
      </c>
      <c r="C59" s="131" t="s">
        <v>225</v>
      </c>
      <c r="D59" s="132" t="s">
        <v>464</v>
      </c>
      <c r="E59" s="132"/>
      <c r="F59" s="131"/>
      <c r="G59" s="133">
        <v>75</v>
      </c>
      <c r="H59" s="133">
        <v>270</v>
      </c>
      <c r="I59" s="133">
        <v>120</v>
      </c>
      <c r="J59" s="133">
        <v>75</v>
      </c>
      <c r="K59" s="133">
        <v>270</v>
      </c>
      <c r="L59" s="133">
        <v>120</v>
      </c>
      <c r="M59" s="183">
        <v>71.05263157894737</v>
      </c>
      <c r="N59" s="183">
        <v>203.68421052631578</v>
      </c>
      <c r="O59" s="183">
        <v>108.94736842105263</v>
      </c>
      <c r="P59" s="184">
        <f t="shared" si="3"/>
        <v>1709.6052631578948</v>
      </c>
      <c r="Q59" s="184">
        <f t="shared" si="4"/>
        <v>2744.621052631579</v>
      </c>
      <c r="R59" s="184">
        <f t="shared" si="5"/>
        <v>354.1894736842105</v>
      </c>
      <c r="S59" s="185">
        <f t="shared" si="6"/>
        <v>4808.4157894736845</v>
      </c>
      <c r="T59" s="186">
        <f t="shared" si="7"/>
        <v>1737.45</v>
      </c>
      <c r="U59" s="187">
        <f t="shared" si="8"/>
        <v>1737.45</v>
      </c>
      <c r="V59" s="187">
        <f t="shared" si="0"/>
        <v>1333.5157894736842</v>
      </c>
      <c r="X59" s="188">
        <f t="shared" si="9"/>
        <v>1389.96</v>
      </c>
      <c r="Y59" s="188">
        <f t="shared" si="9"/>
        <v>1389.96</v>
      </c>
      <c r="Z59" s="188">
        <f t="shared" si="9"/>
        <v>1066.8126315789475</v>
      </c>
      <c r="AB59" s="92">
        <v>1439.1000000000001</v>
      </c>
      <c r="AC59" s="188">
        <f t="shared" si="13"/>
        <v>-298.34999999999991</v>
      </c>
      <c r="AI59" s="92">
        <v>1439.1000000000001</v>
      </c>
      <c r="AJ59" s="188">
        <f t="shared" si="10"/>
        <v>298.34999999999991</v>
      </c>
    </row>
    <row r="60" spans="1:36" hidden="1" x14ac:dyDescent="0.25">
      <c r="A60" s="131">
        <v>3302059</v>
      </c>
      <c r="B60" s="131">
        <v>2059</v>
      </c>
      <c r="C60" s="131" t="s">
        <v>226</v>
      </c>
      <c r="D60" s="132" t="s">
        <v>464</v>
      </c>
      <c r="E60" s="132"/>
      <c r="F60" s="131"/>
      <c r="G60" s="133">
        <v>15</v>
      </c>
      <c r="H60" s="133">
        <v>135</v>
      </c>
      <c r="I60" s="133">
        <v>0</v>
      </c>
      <c r="J60" s="133">
        <v>15</v>
      </c>
      <c r="K60" s="133">
        <v>135</v>
      </c>
      <c r="L60" s="133">
        <v>0</v>
      </c>
      <c r="M60" s="183">
        <v>4.7368421052631575</v>
      </c>
      <c r="N60" s="183">
        <v>151.57894736842104</v>
      </c>
      <c r="O60" s="183">
        <v>0</v>
      </c>
      <c r="P60" s="184">
        <f t="shared" si="3"/>
        <v>272.57368421052632</v>
      </c>
      <c r="Q60" s="184">
        <f t="shared" si="4"/>
        <v>1545.3947368421052</v>
      </c>
      <c r="R60" s="184">
        <f t="shared" si="5"/>
        <v>0</v>
      </c>
      <c r="S60" s="185">
        <f t="shared" si="6"/>
        <v>1817.9684210526316</v>
      </c>
      <c r="T60" s="186">
        <f t="shared" si="7"/>
        <v>627.9</v>
      </c>
      <c r="U60" s="187">
        <f t="shared" si="8"/>
        <v>627.9</v>
      </c>
      <c r="V60" s="187">
        <f t="shared" si="0"/>
        <v>562.16842105263152</v>
      </c>
      <c r="X60" s="188">
        <f t="shared" si="9"/>
        <v>502.32</v>
      </c>
      <c r="Y60" s="188">
        <f t="shared" si="9"/>
        <v>502.32</v>
      </c>
      <c r="Z60" s="188">
        <f t="shared" si="9"/>
        <v>449.73473684210524</v>
      </c>
      <c r="AB60" s="92">
        <v>622.04999999999995</v>
      </c>
      <c r="AC60" s="188">
        <f t="shared" si="13"/>
        <v>-5.8500000000000227</v>
      </c>
      <c r="AI60" s="92">
        <v>622.04999999999995</v>
      </c>
      <c r="AJ60" s="188">
        <f t="shared" si="10"/>
        <v>5.8500000000000227</v>
      </c>
    </row>
    <row r="61" spans="1:36" hidden="1" x14ac:dyDescent="0.25">
      <c r="A61" s="131">
        <v>3302060</v>
      </c>
      <c r="B61" s="131">
        <v>2060</v>
      </c>
      <c r="C61" s="131" t="s">
        <v>227</v>
      </c>
      <c r="D61" s="132" t="s">
        <v>464</v>
      </c>
      <c r="E61" s="132"/>
      <c r="F61" s="131"/>
      <c r="G61" s="133">
        <v>240</v>
      </c>
      <c r="H61" s="133">
        <v>15</v>
      </c>
      <c r="I61" s="133">
        <v>0</v>
      </c>
      <c r="J61" s="133">
        <v>255</v>
      </c>
      <c r="K61" s="133">
        <v>15</v>
      </c>
      <c r="L61" s="133">
        <v>0</v>
      </c>
      <c r="M61" s="183">
        <v>312.63157894736844</v>
      </c>
      <c r="N61" s="183">
        <v>52.10526315789474</v>
      </c>
      <c r="O61" s="183">
        <v>0</v>
      </c>
      <c r="P61" s="184">
        <f t="shared" si="3"/>
        <v>6213.8131578947368</v>
      </c>
      <c r="Q61" s="184">
        <f t="shared" si="4"/>
        <v>294.42631578947368</v>
      </c>
      <c r="R61" s="184">
        <f t="shared" si="5"/>
        <v>0</v>
      </c>
      <c r="S61" s="185">
        <f t="shared" si="6"/>
        <v>6508.2394736842107</v>
      </c>
      <c r="T61" s="186">
        <f t="shared" si="7"/>
        <v>1959.75</v>
      </c>
      <c r="U61" s="187">
        <f t="shared" si="8"/>
        <v>2078.6999999999998</v>
      </c>
      <c r="V61" s="187">
        <f t="shared" si="0"/>
        <v>2469.7894736842104</v>
      </c>
      <c r="X61" s="188">
        <f t="shared" si="9"/>
        <v>1567.8000000000002</v>
      </c>
      <c r="Y61" s="188">
        <f t="shared" si="9"/>
        <v>1662.96</v>
      </c>
      <c r="Z61" s="188">
        <f t="shared" si="9"/>
        <v>1975.8315789473684</v>
      </c>
      <c r="AB61" s="92">
        <v>3137.5499999999997</v>
      </c>
      <c r="AC61" s="188">
        <f t="shared" si="13"/>
        <v>1177.7999999999997</v>
      </c>
      <c r="AI61" s="92">
        <v>3137.5499999999997</v>
      </c>
      <c r="AJ61" s="188">
        <f t="shared" si="10"/>
        <v>-1177.7999999999997</v>
      </c>
    </row>
    <row r="62" spans="1:36" hidden="1" x14ac:dyDescent="0.25">
      <c r="A62" s="131">
        <v>3302062</v>
      </c>
      <c r="B62" s="131">
        <v>2062</v>
      </c>
      <c r="C62" s="131" t="s">
        <v>228</v>
      </c>
      <c r="D62" s="132" t="s">
        <v>425</v>
      </c>
      <c r="E62" s="132"/>
      <c r="F62" s="131"/>
      <c r="G62" s="133">
        <v>135</v>
      </c>
      <c r="H62" s="133">
        <v>135</v>
      </c>
      <c r="I62" s="133">
        <v>105</v>
      </c>
      <c r="J62" s="133">
        <v>75</v>
      </c>
      <c r="K62" s="133">
        <v>105</v>
      </c>
      <c r="L62" s="133">
        <v>75</v>
      </c>
      <c r="M62" s="183">
        <v>108.94736842105263</v>
      </c>
      <c r="N62" s="183">
        <v>108.94736842105263</v>
      </c>
      <c r="O62" s="183">
        <v>142.10526315789474</v>
      </c>
      <c r="P62" s="184">
        <f t="shared" si="3"/>
        <v>2462.7947368421055</v>
      </c>
      <c r="Q62" s="184">
        <f t="shared" si="4"/>
        <v>1283.9368421052632</v>
      </c>
      <c r="R62" s="184">
        <f t="shared" si="5"/>
        <v>323.62105263157895</v>
      </c>
      <c r="S62" s="185">
        <f t="shared" si="6"/>
        <v>4070.3526315789477</v>
      </c>
      <c r="T62" s="186">
        <f t="shared" si="7"/>
        <v>1688.7</v>
      </c>
      <c r="U62" s="187">
        <f t="shared" si="8"/>
        <v>1068.5999999999999</v>
      </c>
      <c r="V62" s="187">
        <f t="shared" si="0"/>
        <v>1313.0526315789473</v>
      </c>
      <c r="X62" s="188">
        <f t="shared" si="9"/>
        <v>1350.96</v>
      </c>
      <c r="Y62" s="188">
        <f t="shared" si="9"/>
        <v>854.88</v>
      </c>
      <c r="Z62" s="188">
        <f t="shared" si="9"/>
        <v>1050.4421052631578</v>
      </c>
      <c r="AB62" s="92" t="s">
        <v>434</v>
      </c>
      <c r="AI62" s="92">
        <v>1922.6999999999998</v>
      </c>
      <c r="AJ62" s="188">
        <f t="shared" si="10"/>
        <v>-233.99999999999977</v>
      </c>
    </row>
    <row r="63" spans="1:36" hidden="1" x14ac:dyDescent="0.25">
      <c r="A63" s="131">
        <v>3302063</v>
      </c>
      <c r="B63" s="131">
        <v>2063</v>
      </c>
      <c r="C63" s="131" t="s">
        <v>229</v>
      </c>
      <c r="D63" s="132" t="s">
        <v>425</v>
      </c>
      <c r="E63" s="132"/>
      <c r="F63" s="131"/>
      <c r="G63" s="133">
        <v>195</v>
      </c>
      <c r="H63" s="133">
        <v>0</v>
      </c>
      <c r="I63" s="133">
        <v>210</v>
      </c>
      <c r="J63" s="133">
        <v>225</v>
      </c>
      <c r="K63" s="133">
        <v>0</v>
      </c>
      <c r="L63" s="133">
        <v>225</v>
      </c>
      <c r="M63" s="183">
        <v>227.36842105263156</v>
      </c>
      <c r="N63" s="183">
        <v>14.210526315789473</v>
      </c>
      <c r="O63" s="183">
        <v>184.73684210526318</v>
      </c>
      <c r="P63" s="184">
        <f t="shared" si="3"/>
        <v>4994.9368421052632</v>
      </c>
      <c r="Q63" s="184">
        <f t="shared" si="4"/>
        <v>49.452631578947361</v>
      </c>
      <c r="R63" s="184">
        <f t="shared" si="5"/>
        <v>629.74736842105267</v>
      </c>
      <c r="S63" s="185">
        <f t="shared" si="6"/>
        <v>5674.136842105263</v>
      </c>
      <c r="T63" s="186">
        <f t="shared" si="7"/>
        <v>1764.7500000000002</v>
      </c>
      <c r="U63" s="187">
        <f t="shared" si="8"/>
        <v>2018.25</v>
      </c>
      <c r="V63" s="187">
        <f t="shared" si="0"/>
        <v>1891.1368421052628</v>
      </c>
      <c r="X63" s="188">
        <f t="shared" si="9"/>
        <v>1411.8000000000002</v>
      </c>
      <c r="Y63" s="188">
        <f t="shared" si="9"/>
        <v>1614.6000000000001</v>
      </c>
      <c r="Z63" s="188">
        <f t="shared" si="9"/>
        <v>1512.9094736842103</v>
      </c>
      <c r="AB63" s="92" t="s">
        <v>599</v>
      </c>
      <c r="AI63" s="92">
        <v>2322.4499999999998</v>
      </c>
      <c r="AJ63" s="188">
        <f t="shared" si="10"/>
        <v>-557.69999999999959</v>
      </c>
    </row>
    <row r="64" spans="1:36" hidden="1" x14ac:dyDescent="0.25">
      <c r="A64" s="131">
        <v>3302064</v>
      </c>
      <c r="B64" s="131">
        <v>2064</v>
      </c>
      <c r="C64" s="131" t="s">
        <v>791</v>
      </c>
      <c r="D64" s="132" t="s">
        <v>464</v>
      </c>
      <c r="E64" s="132"/>
      <c r="F64" s="131"/>
      <c r="G64" s="133">
        <v>15</v>
      </c>
      <c r="H64" s="133">
        <v>255</v>
      </c>
      <c r="I64" s="133">
        <v>15</v>
      </c>
      <c r="J64" s="133">
        <v>15</v>
      </c>
      <c r="K64" s="133">
        <v>255</v>
      </c>
      <c r="L64" s="133">
        <v>15</v>
      </c>
      <c r="M64" s="183">
        <v>4.7368421052631575</v>
      </c>
      <c r="N64" s="183">
        <v>274.73684210526318</v>
      </c>
      <c r="O64" s="183">
        <v>4.7368421052631575</v>
      </c>
      <c r="P64" s="184">
        <f t="shared" si="3"/>
        <v>272.57368421052632</v>
      </c>
      <c r="Q64" s="184">
        <f t="shared" si="4"/>
        <v>2878.7842105263157</v>
      </c>
      <c r="R64" s="184">
        <f t="shared" si="5"/>
        <v>35.747368421052627</v>
      </c>
      <c r="S64" s="185">
        <f t="shared" si="6"/>
        <v>3187.1052631578946</v>
      </c>
      <c r="T64" s="186">
        <f t="shared" si="7"/>
        <v>1095.8999999999999</v>
      </c>
      <c r="U64" s="187">
        <f t="shared" si="8"/>
        <v>1095.8999999999999</v>
      </c>
      <c r="V64" s="187">
        <f t="shared" si="0"/>
        <v>995.30526315789473</v>
      </c>
      <c r="X64" s="188">
        <f t="shared" si="9"/>
        <v>876.71999999999991</v>
      </c>
      <c r="Y64" s="188">
        <f t="shared" si="9"/>
        <v>876.71999999999991</v>
      </c>
      <c r="Z64" s="188">
        <f t="shared" si="9"/>
        <v>796.24421052631578</v>
      </c>
      <c r="AB64" s="92">
        <v>1131</v>
      </c>
      <c r="AC64" s="188">
        <f t="shared" ref="AC64:AC73" si="14">AB64-T64</f>
        <v>35.100000000000136</v>
      </c>
      <c r="AI64" s="92">
        <v>1131</v>
      </c>
      <c r="AJ64" s="188">
        <f t="shared" si="10"/>
        <v>-35.100000000000136</v>
      </c>
    </row>
    <row r="65" spans="1:36" hidden="1" x14ac:dyDescent="0.25">
      <c r="A65" s="131">
        <v>3302065</v>
      </c>
      <c r="B65" s="131">
        <v>2065</v>
      </c>
      <c r="C65" s="131" t="s">
        <v>231</v>
      </c>
      <c r="D65" s="132" t="s">
        <v>464</v>
      </c>
      <c r="E65" s="132"/>
      <c r="F65" s="131"/>
      <c r="G65" s="133">
        <v>0</v>
      </c>
      <c r="H65" s="133">
        <v>15</v>
      </c>
      <c r="I65" s="133">
        <v>45</v>
      </c>
      <c r="J65" s="133">
        <v>0</v>
      </c>
      <c r="K65" s="133">
        <v>15</v>
      </c>
      <c r="L65" s="133">
        <v>30</v>
      </c>
      <c r="M65" s="183">
        <v>0</v>
      </c>
      <c r="N65" s="183">
        <v>4.7368421052631575</v>
      </c>
      <c r="O65" s="183">
        <v>28.421052631578945</v>
      </c>
      <c r="P65" s="184">
        <f t="shared" si="3"/>
        <v>0</v>
      </c>
      <c r="Q65" s="184">
        <f t="shared" si="4"/>
        <v>129.58421052631579</v>
      </c>
      <c r="R65" s="184">
        <f t="shared" si="5"/>
        <v>105.28421052631579</v>
      </c>
      <c r="S65" s="185">
        <f t="shared" si="6"/>
        <v>234.86842105263156</v>
      </c>
      <c r="T65" s="186">
        <f t="shared" si="7"/>
        <v>103.35</v>
      </c>
      <c r="U65" s="187">
        <f t="shared" si="8"/>
        <v>87.75</v>
      </c>
      <c r="V65" s="187">
        <f t="shared" si="0"/>
        <v>43.768421052631581</v>
      </c>
      <c r="X65" s="188">
        <f t="shared" si="9"/>
        <v>82.68</v>
      </c>
      <c r="Y65" s="188">
        <f t="shared" si="9"/>
        <v>70.2</v>
      </c>
      <c r="Z65" s="188">
        <f t="shared" si="9"/>
        <v>35.014736842105265</v>
      </c>
      <c r="AB65" s="92">
        <v>31.2</v>
      </c>
      <c r="AC65" s="188">
        <f t="shared" si="14"/>
        <v>-72.149999999999991</v>
      </c>
      <c r="AI65" s="92">
        <v>31.2</v>
      </c>
      <c r="AJ65" s="188">
        <f t="shared" si="10"/>
        <v>72.149999999999991</v>
      </c>
    </row>
    <row r="66" spans="1:36" hidden="1" x14ac:dyDescent="0.25">
      <c r="A66" s="131">
        <v>3302068</v>
      </c>
      <c r="B66" s="131">
        <v>2068</v>
      </c>
      <c r="C66" s="131" t="s">
        <v>793</v>
      </c>
      <c r="D66" s="132" t="s">
        <v>464</v>
      </c>
      <c r="E66" s="132"/>
      <c r="F66" s="131"/>
      <c r="G66" s="133">
        <v>105</v>
      </c>
      <c r="H66" s="133">
        <v>240</v>
      </c>
      <c r="I66" s="133">
        <v>30</v>
      </c>
      <c r="J66" s="133">
        <v>120</v>
      </c>
      <c r="K66" s="133">
        <v>165</v>
      </c>
      <c r="L66" s="133">
        <v>30</v>
      </c>
      <c r="M66" s="183">
        <v>170.5263157894737</v>
      </c>
      <c r="N66" s="183">
        <v>175.26315789473682</v>
      </c>
      <c r="O66" s="183">
        <v>18.94736842105263</v>
      </c>
      <c r="P66" s="184">
        <f t="shared" si="3"/>
        <v>3032.5026315789473</v>
      </c>
      <c r="Q66" s="184">
        <f t="shared" si="4"/>
        <v>2136.765789473684</v>
      </c>
      <c r="R66" s="184">
        <f t="shared" si="5"/>
        <v>80.589473684210532</v>
      </c>
      <c r="S66" s="185">
        <f t="shared" si="6"/>
        <v>5249.8578947368424</v>
      </c>
      <c r="T66" s="186">
        <f t="shared" si="7"/>
        <v>1768.6499999999999</v>
      </c>
      <c r="U66" s="187">
        <f t="shared" si="8"/>
        <v>1604.8500000000001</v>
      </c>
      <c r="V66" s="187">
        <f t="shared" si="0"/>
        <v>1876.3578947368419</v>
      </c>
      <c r="X66" s="188">
        <f t="shared" si="9"/>
        <v>1414.92</v>
      </c>
      <c r="Y66" s="188">
        <f t="shared" si="9"/>
        <v>1283.8800000000001</v>
      </c>
      <c r="Z66" s="188">
        <f t="shared" si="9"/>
        <v>1501.0863157894737</v>
      </c>
      <c r="AB66" s="92">
        <v>2472.6</v>
      </c>
      <c r="AC66" s="188">
        <f t="shared" si="14"/>
        <v>703.95</v>
      </c>
      <c r="AI66" s="92">
        <v>2472.6</v>
      </c>
      <c r="AJ66" s="188">
        <f t="shared" si="10"/>
        <v>-703.95</v>
      </c>
    </row>
    <row r="67" spans="1:36" hidden="1" x14ac:dyDescent="0.25">
      <c r="A67" s="131">
        <v>3302070</v>
      </c>
      <c r="B67" s="131">
        <v>2070</v>
      </c>
      <c r="C67" s="131" t="s">
        <v>233</v>
      </c>
      <c r="D67" s="132" t="s">
        <v>464</v>
      </c>
      <c r="E67" s="132"/>
      <c r="F67" s="131"/>
      <c r="G67" s="133">
        <v>120</v>
      </c>
      <c r="H67" s="133">
        <v>105</v>
      </c>
      <c r="I67" s="133">
        <v>105</v>
      </c>
      <c r="J67" s="133">
        <v>75</v>
      </c>
      <c r="K67" s="133">
        <v>75</v>
      </c>
      <c r="L67" s="133">
        <v>45</v>
      </c>
      <c r="M67" s="183">
        <v>99.473684210526301</v>
      </c>
      <c r="N67" s="183">
        <v>52.10526315789474</v>
      </c>
      <c r="O67" s="183">
        <v>80.526315789473685</v>
      </c>
      <c r="P67" s="184">
        <f t="shared" si="3"/>
        <v>2274.4973684210527</v>
      </c>
      <c r="Q67" s="184">
        <f t="shared" si="4"/>
        <v>859.92631578947362</v>
      </c>
      <c r="R67" s="184">
        <f t="shared" si="5"/>
        <v>233.30526315789473</v>
      </c>
      <c r="S67" s="185">
        <f t="shared" si="6"/>
        <v>3367.7289473684209</v>
      </c>
      <c r="T67" s="186">
        <f t="shared" si="7"/>
        <v>1456.65</v>
      </c>
      <c r="U67" s="187">
        <f t="shared" si="8"/>
        <v>924.3</v>
      </c>
      <c r="V67" s="187">
        <f t="shared" si="0"/>
        <v>986.77894736842097</v>
      </c>
      <c r="X67" s="188">
        <f t="shared" si="9"/>
        <v>1165.3200000000002</v>
      </c>
      <c r="Y67" s="188">
        <f t="shared" si="9"/>
        <v>739.44</v>
      </c>
      <c r="Z67" s="188">
        <f t="shared" si="9"/>
        <v>789.42315789473685</v>
      </c>
      <c r="AB67" s="92">
        <v>1421.55</v>
      </c>
      <c r="AC67" s="188">
        <f t="shared" si="14"/>
        <v>-35.100000000000136</v>
      </c>
      <c r="AI67" s="92">
        <v>1421.55</v>
      </c>
      <c r="AJ67" s="188">
        <f t="shared" si="10"/>
        <v>35.100000000000136</v>
      </c>
    </row>
    <row r="68" spans="1:36" hidden="1" x14ac:dyDescent="0.25">
      <c r="A68" s="131">
        <v>3302072</v>
      </c>
      <c r="B68" s="131">
        <v>2072</v>
      </c>
      <c r="C68" s="131" t="s">
        <v>234</v>
      </c>
      <c r="D68" s="132" t="s">
        <v>464</v>
      </c>
      <c r="E68" s="132"/>
      <c r="F68" s="131"/>
      <c r="G68" s="133">
        <v>180</v>
      </c>
      <c r="H68" s="133">
        <v>165</v>
      </c>
      <c r="I68" s="133">
        <v>210</v>
      </c>
      <c r="J68" s="133">
        <v>180</v>
      </c>
      <c r="K68" s="133">
        <v>180</v>
      </c>
      <c r="L68" s="133">
        <v>210</v>
      </c>
      <c r="M68" s="183">
        <v>227.36842105263156</v>
      </c>
      <c r="N68" s="183">
        <v>151.57894736842104</v>
      </c>
      <c r="O68" s="183">
        <v>175.26315789473682</v>
      </c>
      <c r="P68" s="184">
        <f t="shared" si="3"/>
        <v>4519.136842105263</v>
      </c>
      <c r="Q68" s="184">
        <f t="shared" si="4"/>
        <v>1828.144736842105</v>
      </c>
      <c r="R68" s="184">
        <f t="shared" si="5"/>
        <v>605.0526315789474</v>
      </c>
      <c r="S68" s="185">
        <f t="shared" si="6"/>
        <v>6952.3342105263155</v>
      </c>
      <c r="T68" s="186">
        <f t="shared" si="7"/>
        <v>2267.85</v>
      </c>
      <c r="U68" s="187">
        <f t="shared" si="8"/>
        <v>2324.4</v>
      </c>
      <c r="V68" s="187">
        <f t="shared" si="0"/>
        <v>2360.0842105263155</v>
      </c>
      <c r="X68" s="188">
        <f t="shared" si="9"/>
        <v>1814.28</v>
      </c>
      <c r="Y68" s="188">
        <f t="shared" si="9"/>
        <v>1859.5200000000002</v>
      </c>
      <c r="Z68" s="188">
        <f t="shared" si="9"/>
        <v>1888.0673684210524</v>
      </c>
      <c r="AB68" s="92">
        <v>2878.2</v>
      </c>
      <c r="AC68" s="188">
        <f t="shared" si="14"/>
        <v>610.34999999999991</v>
      </c>
      <c r="AI68" s="92">
        <v>2878.2</v>
      </c>
      <c r="AJ68" s="188">
        <f t="shared" si="10"/>
        <v>-610.34999999999991</v>
      </c>
    </row>
    <row r="69" spans="1:36" hidden="1" x14ac:dyDescent="0.25">
      <c r="A69" s="131">
        <v>3302073</v>
      </c>
      <c r="B69" s="131">
        <v>2073</v>
      </c>
      <c r="C69" s="131" t="s">
        <v>235</v>
      </c>
      <c r="D69" s="132" t="s">
        <v>464</v>
      </c>
      <c r="E69" s="132"/>
      <c r="F69" s="131"/>
      <c r="G69" s="133">
        <v>405</v>
      </c>
      <c r="H69" s="133">
        <v>165</v>
      </c>
      <c r="I69" s="133">
        <v>15</v>
      </c>
      <c r="J69" s="133">
        <v>240</v>
      </c>
      <c r="K69" s="133">
        <v>105</v>
      </c>
      <c r="L69" s="133">
        <v>15</v>
      </c>
      <c r="M69" s="183">
        <v>369.47368421052636</v>
      </c>
      <c r="N69" s="183">
        <v>99.473684210526301</v>
      </c>
      <c r="O69" s="183">
        <v>9.473684210526315</v>
      </c>
      <c r="P69" s="184">
        <f t="shared" si="3"/>
        <v>7819.3973684210523</v>
      </c>
      <c r="Q69" s="184">
        <f t="shared" si="4"/>
        <v>1364.0684210526315</v>
      </c>
      <c r="R69" s="184">
        <f t="shared" si="5"/>
        <v>40.294736842105266</v>
      </c>
      <c r="S69" s="185">
        <f t="shared" si="6"/>
        <v>9223.7605263157893</v>
      </c>
      <c r="T69" s="186">
        <f t="shared" si="7"/>
        <v>3849.2999999999997</v>
      </c>
      <c r="U69" s="187">
        <f t="shared" si="8"/>
        <v>2314.65</v>
      </c>
      <c r="V69" s="187">
        <f t="shared" si="0"/>
        <v>3059.8105263157895</v>
      </c>
      <c r="X69" s="188">
        <f t="shared" si="9"/>
        <v>3079.44</v>
      </c>
      <c r="Y69" s="188">
        <f t="shared" si="9"/>
        <v>1851.7200000000003</v>
      </c>
      <c r="Z69" s="188">
        <f t="shared" si="9"/>
        <v>2447.8484210526317</v>
      </c>
      <c r="AB69" s="92">
        <v>4393.3500000000004</v>
      </c>
      <c r="AC69" s="188">
        <f t="shared" si="14"/>
        <v>544.05000000000064</v>
      </c>
      <c r="AI69" s="92">
        <v>4393.3500000000004</v>
      </c>
      <c r="AJ69" s="188">
        <f t="shared" si="10"/>
        <v>-544.05000000000064</v>
      </c>
    </row>
    <row r="70" spans="1:36" hidden="1" x14ac:dyDescent="0.25">
      <c r="A70" s="131">
        <v>3302075</v>
      </c>
      <c r="B70" s="131">
        <v>2075</v>
      </c>
      <c r="C70" s="131" t="s">
        <v>236</v>
      </c>
      <c r="D70" s="132" t="s">
        <v>464</v>
      </c>
      <c r="E70" s="132"/>
      <c r="F70" s="131"/>
      <c r="G70" s="133">
        <v>0</v>
      </c>
      <c r="H70" s="133">
        <v>150</v>
      </c>
      <c r="I70" s="133">
        <v>75</v>
      </c>
      <c r="J70" s="133">
        <v>0</v>
      </c>
      <c r="K70" s="133">
        <v>165</v>
      </c>
      <c r="L70" s="133">
        <v>45</v>
      </c>
      <c r="M70" s="183">
        <v>9.473684210526315</v>
      </c>
      <c r="N70" s="183">
        <v>203.68421052631578</v>
      </c>
      <c r="O70" s="183">
        <v>165.78947368421052</v>
      </c>
      <c r="P70" s="184">
        <f t="shared" si="3"/>
        <v>69.347368421052636</v>
      </c>
      <c r="Q70" s="184">
        <f t="shared" si="4"/>
        <v>1896.3710526315788</v>
      </c>
      <c r="R70" s="184">
        <f t="shared" si="5"/>
        <v>283.95789473684215</v>
      </c>
      <c r="S70" s="185">
        <f t="shared" si="6"/>
        <v>2249.6763157894734</v>
      </c>
      <c r="T70" s="186">
        <f t="shared" si="7"/>
        <v>643.5</v>
      </c>
      <c r="U70" s="187">
        <f t="shared" si="8"/>
        <v>668.84999999999991</v>
      </c>
      <c r="V70" s="187">
        <f t="shared" si="0"/>
        <v>937.32631578947348</v>
      </c>
      <c r="X70" s="188">
        <f t="shared" si="9"/>
        <v>514.80000000000007</v>
      </c>
      <c r="Y70" s="188">
        <f t="shared" si="9"/>
        <v>535.07999999999993</v>
      </c>
      <c r="Z70" s="188">
        <f t="shared" si="9"/>
        <v>749.86105263157879</v>
      </c>
      <c r="AB70" s="92">
        <v>1386.4499999999998</v>
      </c>
      <c r="AC70" s="188">
        <f t="shared" si="14"/>
        <v>742.94999999999982</v>
      </c>
      <c r="AI70" s="92">
        <v>1386.4499999999998</v>
      </c>
      <c r="AJ70" s="188">
        <f t="shared" si="10"/>
        <v>-742.94999999999982</v>
      </c>
    </row>
    <row r="71" spans="1:36" hidden="1" x14ac:dyDescent="0.25">
      <c r="A71" s="131">
        <v>3302078</v>
      </c>
      <c r="B71" s="131">
        <v>2078</v>
      </c>
      <c r="C71" s="131" t="s">
        <v>237</v>
      </c>
      <c r="D71" s="132" t="s">
        <v>464</v>
      </c>
      <c r="E71" s="132"/>
      <c r="F71" s="131"/>
      <c r="G71" s="133">
        <v>28</v>
      </c>
      <c r="H71" s="133">
        <v>0</v>
      </c>
      <c r="I71" s="133">
        <v>195</v>
      </c>
      <c r="J71" s="133">
        <v>15</v>
      </c>
      <c r="K71" s="133">
        <v>0</v>
      </c>
      <c r="L71" s="133">
        <v>150</v>
      </c>
      <c r="M71" s="183">
        <v>14.210526315789473</v>
      </c>
      <c r="N71" s="183">
        <v>18.94736842105263</v>
      </c>
      <c r="O71" s="183">
        <v>178.73684210526318</v>
      </c>
      <c r="P71" s="184">
        <f t="shared" si="3"/>
        <v>445.01105263157888</v>
      </c>
      <c r="Q71" s="184">
        <f t="shared" si="4"/>
        <v>65.936842105263153</v>
      </c>
      <c r="R71" s="184">
        <f t="shared" si="5"/>
        <v>530.38736842105254</v>
      </c>
      <c r="S71" s="185">
        <f t="shared" si="6"/>
        <v>1041.3352631578946</v>
      </c>
      <c r="T71" s="186">
        <f t="shared" si="7"/>
        <v>424.83999999999992</v>
      </c>
      <c r="U71" s="187">
        <f t="shared" si="8"/>
        <v>274.95</v>
      </c>
      <c r="V71" s="187">
        <f t="shared" si="0"/>
        <v>341.54526315789474</v>
      </c>
      <c r="X71" s="188">
        <f t="shared" si="9"/>
        <v>339.87199999999996</v>
      </c>
      <c r="Y71" s="188">
        <f t="shared" si="9"/>
        <v>219.96</v>
      </c>
      <c r="Z71" s="188">
        <f t="shared" si="9"/>
        <v>273.2362105263158</v>
      </c>
      <c r="AB71" s="92">
        <v>448.37</v>
      </c>
      <c r="AC71" s="188">
        <f t="shared" si="14"/>
        <v>23.530000000000086</v>
      </c>
      <c r="AI71" s="92">
        <v>448.37</v>
      </c>
      <c r="AJ71" s="188">
        <f t="shared" si="10"/>
        <v>-23.530000000000086</v>
      </c>
    </row>
    <row r="72" spans="1:36" hidden="1" x14ac:dyDescent="0.25">
      <c r="A72" s="131">
        <v>3302082</v>
      </c>
      <c r="B72" s="131">
        <v>2082</v>
      </c>
      <c r="C72" s="131" t="s">
        <v>238</v>
      </c>
      <c r="D72" s="132" t="s">
        <v>464</v>
      </c>
      <c r="E72" s="132"/>
      <c r="F72" s="131"/>
      <c r="G72" s="133">
        <v>105</v>
      </c>
      <c r="H72" s="133">
        <v>120</v>
      </c>
      <c r="I72" s="133">
        <v>75</v>
      </c>
      <c r="J72" s="133">
        <v>120</v>
      </c>
      <c r="K72" s="133">
        <v>75</v>
      </c>
      <c r="L72" s="133">
        <v>90</v>
      </c>
      <c r="M72" s="183">
        <v>146.84210526315789</v>
      </c>
      <c r="N72" s="183">
        <v>99.473684210526301</v>
      </c>
      <c r="O72" s="183">
        <v>85.26315789473685</v>
      </c>
      <c r="P72" s="184">
        <f t="shared" si="3"/>
        <v>2859.1342105263157</v>
      </c>
      <c r="Q72" s="184">
        <f t="shared" si="4"/>
        <v>1081.3184210526315</v>
      </c>
      <c r="R72" s="184">
        <f t="shared" si="5"/>
        <v>253.4526315789474</v>
      </c>
      <c r="S72" s="185">
        <f t="shared" si="6"/>
        <v>4193.9052631578943</v>
      </c>
      <c r="T72" s="186">
        <f t="shared" si="7"/>
        <v>1363.05</v>
      </c>
      <c r="U72" s="187">
        <f t="shared" si="8"/>
        <v>1327.9499999999998</v>
      </c>
      <c r="V72" s="187">
        <f t="shared" si="0"/>
        <v>1502.9052631578945</v>
      </c>
      <c r="X72" s="188">
        <f t="shared" si="9"/>
        <v>1090.44</v>
      </c>
      <c r="Y72" s="188">
        <f t="shared" si="9"/>
        <v>1062.3599999999999</v>
      </c>
      <c r="Z72" s="188">
        <f t="shared" si="9"/>
        <v>1202.3242105263157</v>
      </c>
      <c r="AB72" s="92">
        <v>1973.3999999999996</v>
      </c>
      <c r="AC72" s="188">
        <f t="shared" si="14"/>
        <v>610.34999999999968</v>
      </c>
      <c r="AI72" s="92">
        <v>1973.3999999999996</v>
      </c>
      <c r="AJ72" s="188">
        <f t="shared" si="10"/>
        <v>-610.34999999999968</v>
      </c>
    </row>
    <row r="73" spans="1:36" hidden="1" x14ac:dyDescent="0.25">
      <c r="A73" s="131">
        <v>3302086</v>
      </c>
      <c r="B73" s="131">
        <v>2086</v>
      </c>
      <c r="C73" s="131" t="s">
        <v>239</v>
      </c>
      <c r="D73" s="132" t="s">
        <v>464</v>
      </c>
      <c r="E73" s="132"/>
      <c r="F73" s="131"/>
      <c r="G73" s="133">
        <v>15</v>
      </c>
      <c r="H73" s="133">
        <v>105</v>
      </c>
      <c r="I73" s="133">
        <v>255</v>
      </c>
      <c r="J73" s="133">
        <v>0</v>
      </c>
      <c r="K73" s="133">
        <v>90</v>
      </c>
      <c r="L73" s="133">
        <v>255</v>
      </c>
      <c r="M73" s="183">
        <v>0</v>
      </c>
      <c r="N73" s="183">
        <v>94.73684210526315</v>
      </c>
      <c r="O73" s="183">
        <v>364.73684210526318</v>
      </c>
      <c r="P73" s="184">
        <f t="shared" si="3"/>
        <v>118.95</v>
      </c>
      <c r="Q73" s="184">
        <f t="shared" si="4"/>
        <v>1064.8342105263155</v>
      </c>
      <c r="R73" s="184">
        <f t="shared" si="5"/>
        <v>880.54736842105274</v>
      </c>
      <c r="S73" s="185">
        <f t="shared" si="6"/>
        <v>2064.3315789473681</v>
      </c>
      <c r="T73" s="186">
        <f t="shared" si="7"/>
        <v>780</v>
      </c>
      <c r="U73" s="187">
        <f t="shared" si="8"/>
        <v>604.5</v>
      </c>
      <c r="V73" s="187">
        <f t="shared" si="0"/>
        <v>679.83157894736837</v>
      </c>
      <c r="X73" s="188">
        <f t="shared" si="9"/>
        <v>624</v>
      </c>
      <c r="Y73" s="188">
        <f t="shared" si="9"/>
        <v>483.6</v>
      </c>
      <c r="Z73" s="188">
        <f t="shared" si="9"/>
        <v>543.86526315789467</v>
      </c>
      <c r="AB73" s="92">
        <v>879.45</v>
      </c>
      <c r="AC73" s="188">
        <f t="shared" si="14"/>
        <v>99.450000000000045</v>
      </c>
      <c r="AI73" s="92">
        <v>879.45</v>
      </c>
      <c r="AJ73" s="188">
        <f t="shared" si="10"/>
        <v>-99.450000000000045</v>
      </c>
    </row>
    <row r="74" spans="1:36" hidden="1" x14ac:dyDescent="0.25">
      <c r="A74" s="131">
        <v>3302093</v>
      </c>
      <c r="B74" s="131">
        <v>2093</v>
      </c>
      <c r="C74" s="131" t="s">
        <v>240</v>
      </c>
      <c r="D74" s="132" t="s">
        <v>425</v>
      </c>
      <c r="E74" s="132"/>
      <c r="F74" s="131"/>
      <c r="G74" s="133">
        <v>15</v>
      </c>
      <c r="H74" s="133">
        <v>15</v>
      </c>
      <c r="I74" s="133">
        <v>45</v>
      </c>
      <c r="J74" s="133">
        <v>15</v>
      </c>
      <c r="K74" s="133">
        <v>15</v>
      </c>
      <c r="L74" s="133">
        <v>45</v>
      </c>
      <c r="M74" s="183">
        <v>4.7368421052631575</v>
      </c>
      <c r="N74" s="183">
        <v>14.210526315789473</v>
      </c>
      <c r="O74" s="183">
        <v>42.631578947368425</v>
      </c>
      <c r="P74" s="184">
        <f t="shared" si="3"/>
        <v>272.57368421052632</v>
      </c>
      <c r="Q74" s="184">
        <f t="shared" si="4"/>
        <v>162.55263157894734</v>
      </c>
      <c r="R74" s="184">
        <f t="shared" si="5"/>
        <v>134.5263157894737</v>
      </c>
      <c r="S74" s="185">
        <f t="shared" si="6"/>
        <v>569.65263157894742</v>
      </c>
      <c r="T74" s="186">
        <f t="shared" si="7"/>
        <v>222.3</v>
      </c>
      <c r="U74" s="187">
        <f t="shared" si="8"/>
        <v>222.3</v>
      </c>
      <c r="V74" s="187">
        <f t="shared" si="0"/>
        <v>125.05263157894737</v>
      </c>
      <c r="X74" s="188">
        <f t="shared" si="9"/>
        <v>177.84000000000003</v>
      </c>
      <c r="Y74" s="188">
        <f t="shared" si="9"/>
        <v>177.84000000000003</v>
      </c>
      <c r="Z74" s="188">
        <f t="shared" si="9"/>
        <v>100.04210526315791</v>
      </c>
      <c r="AB74" s="92" t="s">
        <v>521</v>
      </c>
      <c r="AI74" s="92">
        <v>118.94999999999999</v>
      </c>
      <c r="AJ74" s="188">
        <f t="shared" si="10"/>
        <v>103.35000000000002</v>
      </c>
    </row>
    <row r="75" spans="1:36" hidden="1" x14ac:dyDescent="0.25">
      <c r="A75" s="131">
        <v>3302096</v>
      </c>
      <c r="B75" s="131">
        <v>2096</v>
      </c>
      <c r="C75" s="131" t="s">
        <v>241</v>
      </c>
      <c r="D75" s="132" t="s">
        <v>464</v>
      </c>
      <c r="E75" s="132"/>
      <c r="F75" s="131"/>
      <c r="G75" s="133">
        <v>210</v>
      </c>
      <c r="H75" s="133">
        <v>135</v>
      </c>
      <c r="I75" s="133">
        <v>0</v>
      </c>
      <c r="J75" s="133">
        <v>180</v>
      </c>
      <c r="K75" s="133">
        <v>150</v>
      </c>
      <c r="L75" s="133">
        <v>0</v>
      </c>
      <c r="M75" s="183">
        <v>151.57894736842104</v>
      </c>
      <c r="N75" s="183">
        <v>146.84210526315789</v>
      </c>
      <c r="O75" s="183">
        <v>9.473684210526315</v>
      </c>
      <c r="P75" s="184">
        <f t="shared" si="3"/>
        <v>4202.257894736842</v>
      </c>
      <c r="Q75" s="184">
        <f t="shared" si="4"/>
        <v>1585.4605263157896</v>
      </c>
      <c r="R75" s="184">
        <f t="shared" si="5"/>
        <v>9.094736842105263</v>
      </c>
      <c r="S75" s="185">
        <f t="shared" si="6"/>
        <v>5796.8131578947368</v>
      </c>
      <c r="T75" s="186">
        <f t="shared" ref="T75:T110" si="15">(G75*$C$2*$F$2)+(H75*$C$3*$F$2)+(I75*$C$4*$F$2)</f>
        <v>2174.25</v>
      </c>
      <c r="U75" s="187">
        <f t="shared" ref="U75:U138" si="16">(J75*$C$2*$F$3)+(K75*$C$3*$F$3)+(L75*$C$4*$F$3)</f>
        <v>1992.8999999999999</v>
      </c>
      <c r="V75" s="187">
        <f t="shared" ref="V75:V138" si="17">(M75*$C$2*$F$4)+(N75*$C$3*$F$4)+(O75*$C$4*$F$4)</f>
        <v>1629.6631578947367</v>
      </c>
      <c r="X75" s="188">
        <f t="shared" si="9"/>
        <v>1739.4</v>
      </c>
      <c r="Y75" s="188">
        <f t="shared" si="9"/>
        <v>1594.32</v>
      </c>
      <c r="Z75" s="188">
        <f t="shared" si="9"/>
        <v>1303.7305263157896</v>
      </c>
      <c r="AB75" s="92">
        <v>1827.1499999999999</v>
      </c>
      <c r="AC75" s="188">
        <f t="shared" ref="AC75:AC77" si="18">AB75-T75</f>
        <v>-347.10000000000014</v>
      </c>
      <c r="AI75" s="92">
        <v>1827.1499999999999</v>
      </c>
      <c r="AJ75" s="188">
        <f t="shared" si="10"/>
        <v>347.10000000000014</v>
      </c>
    </row>
    <row r="76" spans="1:36" hidden="1" x14ac:dyDescent="0.25">
      <c r="A76" s="131">
        <v>3302097</v>
      </c>
      <c r="B76" s="131">
        <v>2097</v>
      </c>
      <c r="C76" s="131" t="s">
        <v>242</v>
      </c>
      <c r="D76" s="132" t="s">
        <v>464</v>
      </c>
      <c r="E76" s="132"/>
      <c r="F76" s="131"/>
      <c r="G76" s="133">
        <v>45</v>
      </c>
      <c r="H76" s="133">
        <v>150</v>
      </c>
      <c r="I76" s="133">
        <v>90</v>
      </c>
      <c r="J76" s="133">
        <v>45</v>
      </c>
      <c r="K76" s="133">
        <v>150</v>
      </c>
      <c r="L76" s="133">
        <v>90</v>
      </c>
      <c r="M76" s="183">
        <v>33.157894736842103</v>
      </c>
      <c r="N76" s="183">
        <v>137.36842105263159</v>
      </c>
      <c r="O76" s="183">
        <v>90</v>
      </c>
      <c r="P76" s="184">
        <f t="shared" ref="P76:P139" si="19">(G76*$C$2*$F$2)+(J76*$C$2*$F$3)+(M76*$C$2*$F$4)</f>
        <v>956.41578947368407</v>
      </c>
      <c r="Q76" s="184">
        <f t="shared" ref="Q76:Q139" si="20">(H76*$C$3*$F$2)+(K76*$C$3*$F$3)+(N76*$C$3*$F$4)</f>
        <v>1609.042105263158</v>
      </c>
      <c r="R76" s="184">
        <f t="shared" ref="R76:R139" si="21">(I76*$C$4*$F$2)+(L76*$C$4*$F$3)+(O76*$C$4*$F$4)</f>
        <v>273.60000000000002</v>
      </c>
      <c r="S76" s="185">
        <f t="shared" ref="S76:S139" si="22">R76+Q76+P76</f>
        <v>2839.0578947368422</v>
      </c>
      <c r="T76" s="186">
        <f t="shared" si="15"/>
        <v>1015.9499999999999</v>
      </c>
      <c r="U76" s="187">
        <f t="shared" si="16"/>
        <v>1015.9499999999999</v>
      </c>
      <c r="V76" s="187">
        <f t="shared" si="17"/>
        <v>807.15789473684208</v>
      </c>
      <c r="X76" s="188">
        <f t="shared" ref="X76:Z139" si="23">T76*0.8</f>
        <v>812.76</v>
      </c>
      <c r="Y76" s="188">
        <f t="shared" si="23"/>
        <v>812.76</v>
      </c>
      <c r="Z76" s="188">
        <f t="shared" si="23"/>
        <v>645.72631578947369</v>
      </c>
      <c r="AB76" s="92">
        <v>856.05000000000007</v>
      </c>
      <c r="AC76" s="188">
        <f t="shared" si="18"/>
        <v>-159.89999999999986</v>
      </c>
      <c r="AI76" s="92">
        <v>856.05000000000007</v>
      </c>
      <c r="AJ76" s="188">
        <f t="shared" ref="AJ76:AJ139" si="24">T76-AI76</f>
        <v>159.89999999999986</v>
      </c>
    </row>
    <row r="77" spans="1:36" hidden="1" x14ac:dyDescent="0.25">
      <c r="A77" s="131">
        <v>3302098</v>
      </c>
      <c r="B77" s="131">
        <v>2098</v>
      </c>
      <c r="C77" s="131" t="s">
        <v>243</v>
      </c>
      <c r="D77" s="132" t="s">
        <v>464</v>
      </c>
      <c r="E77" s="132"/>
      <c r="F77" s="131"/>
      <c r="G77" s="133">
        <v>135</v>
      </c>
      <c r="H77" s="133">
        <v>30</v>
      </c>
      <c r="I77" s="133">
        <v>195</v>
      </c>
      <c r="J77" s="133">
        <v>90</v>
      </c>
      <c r="K77" s="133">
        <v>30</v>
      </c>
      <c r="L77" s="133">
        <v>150</v>
      </c>
      <c r="M77" s="183">
        <v>108.94736842105263</v>
      </c>
      <c r="N77" s="183">
        <v>33.157894736842103</v>
      </c>
      <c r="O77" s="183">
        <v>156.31578947368422</v>
      </c>
      <c r="P77" s="184">
        <f t="shared" si="19"/>
        <v>2581.7447368421053</v>
      </c>
      <c r="Q77" s="184">
        <f t="shared" si="20"/>
        <v>341.58947368421047</v>
      </c>
      <c r="R77" s="184">
        <f t="shared" si="21"/>
        <v>508.86315789473679</v>
      </c>
      <c r="S77" s="185">
        <f t="shared" si="22"/>
        <v>3432.1973684210525</v>
      </c>
      <c r="T77" s="186">
        <f t="shared" si="15"/>
        <v>1386.4499999999998</v>
      </c>
      <c r="U77" s="187">
        <f t="shared" si="16"/>
        <v>982.8</v>
      </c>
      <c r="V77" s="187">
        <f t="shared" si="17"/>
        <v>1062.9473684210527</v>
      </c>
      <c r="X77" s="188">
        <f t="shared" si="23"/>
        <v>1109.1599999999999</v>
      </c>
      <c r="Y77" s="188">
        <f t="shared" si="23"/>
        <v>786.24</v>
      </c>
      <c r="Z77" s="188">
        <f t="shared" si="23"/>
        <v>850.35789473684224</v>
      </c>
      <c r="AB77" s="92">
        <v>1308.45</v>
      </c>
      <c r="AC77" s="188">
        <f t="shared" si="18"/>
        <v>-77.999999999999773</v>
      </c>
      <c r="AI77" s="92">
        <v>1308.45</v>
      </c>
      <c r="AJ77" s="188">
        <f t="shared" si="24"/>
        <v>77.999999999999773</v>
      </c>
    </row>
    <row r="78" spans="1:36" hidden="1" x14ac:dyDescent="0.25">
      <c r="A78" s="131">
        <v>3302099</v>
      </c>
      <c r="B78" s="131">
        <v>2099</v>
      </c>
      <c r="C78" s="131" t="s">
        <v>244</v>
      </c>
      <c r="D78" s="132" t="s">
        <v>425</v>
      </c>
      <c r="E78" s="132"/>
      <c r="F78" s="131"/>
      <c r="G78" s="133">
        <v>180</v>
      </c>
      <c r="H78" s="133">
        <v>60</v>
      </c>
      <c r="I78" s="133">
        <v>105</v>
      </c>
      <c r="J78" s="133">
        <v>180</v>
      </c>
      <c r="K78" s="133">
        <v>45</v>
      </c>
      <c r="L78" s="133">
        <v>90</v>
      </c>
      <c r="M78" s="183">
        <v>113.68421052631578</v>
      </c>
      <c r="N78" s="183">
        <v>47.368421052631575</v>
      </c>
      <c r="O78" s="183">
        <v>104.21052631578948</v>
      </c>
      <c r="P78" s="184">
        <f t="shared" si="19"/>
        <v>3686.9684210526311</v>
      </c>
      <c r="Q78" s="184">
        <f t="shared" si="20"/>
        <v>560.69210526315783</v>
      </c>
      <c r="R78" s="184">
        <f t="shared" si="21"/>
        <v>302.84210526315792</v>
      </c>
      <c r="S78" s="185">
        <f t="shared" si="22"/>
        <v>4550.5026315789473</v>
      </c>
      <c r="T78" s="186">
        <f t="shared" si="15"/>
        <v>1762.8</v>
      </c>
      <c r="U78" s="187">
        <f t="shared" si="16"/>
        <v>1690.6499999999996</v>
      </c>
      <c r="V78" s="187">
        <f t="shared" si="17"/>
        <v>1097.0526315789473</v>
      </c>
      <c r="X78" s="188">
        <f t="shared" si="23"/>
        <v>1410.24</v>
      </c>
      <c r="Y78" s="188">
        <f t="shared" si="23"/>
        <v>1352.5199999999998</v>
      </c>
      <c r="Z78" s="188">
        <f t="shared" si="23"/>
        <v>877.64210526315787</v>
      </c>
      <c r="AB78" s="92" t="s">
        <v>527</v>
      </c>
      <c r="AI78" s="92">
        <v>1008.1499999999999</v>
      </c>
      <c r="AJ78" s="188">
        <f t="shared" si="24"/>
        <v>754.65000000000009</v>
      </c>
    </row>
    <row r="79" spans="1:36" hidden="1" x14ac:dyDescent="0.25">
      <c r="A79" s="131">
        <v>3302100</v>
      </c>
      <c r="B79" s="131">
        <v>2100</v>
      </c>
      <c r="C79" s="131" t="s">
        <v>245</v>
      </c>
      <c r="D79" s="132" t="s">
        <v>464</v>
      </c>
      <c r="E79" s="132"/>
      <c r="F79" s="131"/>
      <c r="G79" s="133">
        <v>210</v>
      </c>
      <c r="H79" s="133">
        <v>165</v>
      </c>
      <c r="I79" s="133">
        <v>0</v>
      </c>
      <c r="J79" s="133">
        <v>165</v>
      </c>
      <c r="K79" s="133">
        <v>135</v>
      </c>
      <c r="L79" s="133">
        <v>0</v>
      </c>
      <c r="M79" s="183">
        <v>180</v>
      </c>
      <c r="N79" s="183">
        <v>118.42105263157895</v>
      </c>
      <c r="O79" s="183">
        <v>0</v>
      </c>
      <c r="P79" s="184">
        <f t="shared" si="19"/>
        <v>4291.3500000000004</v>
      </c>
      <c r="Q79" s="184">
        <f t="shared" si="20"/>
        <v>1543.1052631578946</v>
      </c>
      <c r="R79" s="184">
        <f t="shared" si="21"/>
        <v>0</v>
      </c>
      <c r="S79" s="185">
        <f t="shared" si="22"/>
        <v>5834.4552631578954</v>
      </c>
      <c r="T79" s="186">
        <f t="shared" si="15"/>
        <v>2287.35</v>
      </c>
      <c r="U79" s="187">
        <f t="shared" si="16"/>
        <v>1817.3999999999999</v>
      </c>
      <c r="V79" s="187">
        <f t="shared" si="17"/>
        <v>1729.7052631578945</v>
      </c>
      <c r="X79" s="188">
        <f t="shared" si="23"/>
        <v>1829.88</v>
      </c>
      <c r="Y79" s="188">
        <f t="shared" si="23"/>
        <v>1453.92</v>
      </c>
      <c r="Z79" s="188">
        <f t="shared" si="23"/>
        <v>1383.7642105263158</v>
      </c>
      <c r="AB79" s="92">
        <v>2174.25</v>
      </c>
      <c r="AC79" s="188">
        <f t="shared" ref="AC79:AC81" si="25">AB79-T79</f>
        <v>-113.09999999999991</v>
      </c>
      <c r="AI79" s="92">
        <v>2174.25</v>
      </c>
      <c r="AJ79" s="188">
        <f t="shared" si="24"/>
        <v>113.09999999999991</v>
      </c>
    </row>
    <row r="80" spans="1:36" hidden="1" x14ac:dyDescent="0.25">
      <c r="A80" s="131">
        <v>3302102</v>
      </c>
      <c r="B80" s="131">
        <v>2102</v>
      </c>
      <c r="C80" s="131" t="s">
        <v>246</v>
      </c>
      <c r="D80" s="132" t="s">
        <v>464</v>
      </c>
      <c r="E80" s="132"/>
      <c r="F80" s="131"/>
      <c r="G80" s="133">
        <v>405</v>
      </c>
      <c r="H80" s="133">
        <v>165</v>
      </c>
      <c r="I80" s="133">
        <v>60</v>
      </c>
      <c r="J80" s="133">
        <v>345</v>
      </c>
      <c r="K80" s="133">
        <v>150</v>
      </c>
      <c r="L80" s="133">
        <v>0</v>
      </c>
      <c r="M80" s="183">
        <v>213.15789473684211</v>
      </c>
      <c r="N80" s="183">
        <v>189.4736842105263</v>
      </c>
      <c r="O80" s="183">
        <v>18.94736842105263</v>
      </c>
      <c r="P80" s="184">
        <f t="shared" si="19"/>
        <v>7507.8157894736842</v>
      </c>
      <c r="Q80" s="184">
        <f t="shared" si="20"/>
        <v>1846.9184210526314</v>
      </c>
      <c r="R80" s="184">
        <f t="shared" si="21"/>
        <v>80.589473684210532</v>
      </c>
      <c r="S80" s="185">
        <f t="shared" si="22"/>
        <v>9435.3236842105252</v>
      </c>
      <c r="T80" s="186">
        <f t="shared" si="15"/>
        <v>3896.1</v>
      </c>
      <c r="U80" s="187">
        <f t="shared" si="16"/>
        <v>3301.35</v>
      </c>
      <c r="V80" s="187">
        <f t="shared" si="17"/>
        <v>2237.8736842105263</v>
      </c>
      <c r="X80" s="188">
        <f t="shared" si="23"/>
        <v>3116.88</v>
      </c>
      <c r="Y80" s="188">
        <f t="shared" si="23"/>
        <v>2641.08</v>
      </c>
      <c r="Z80" s="188">
        <f t="shared" si="23"/>
        <v>1790.2989473684211</v>
      </c>
      <c r="AB80" s="92">
        <v>2131.3499999999995</v>
      </c>
      <c r="AC80" s="188">
        <f t="shared" si="25"/>
        <v>-1764.7500000000005</v>
      </c>
      <c r="AI80" s="92">
        <v>2131.3499999999995</v>
      </c>
      <c r="AJ80" s="188">
        <f t="shared" si="24"/>
        <v>1764.7500000000005</v>
      </c>
    </row>
    <row r="81" spans="1:36" hidden="1" x14ac:dyDescent="0.25">
      <c r="A81" s="131">
        <v>3302103</v>
      </c>
      <c r="B81" s="131">
        <v>2103</v>
      </c>
      <c r="C81" s="131" t="s">
        <v>247</v>
      </c>
      <c r="D81" s="132" t="s">
        <v>464</v>
      </c>
      <c r="E81" s="132"/>
      <c r="F81" s="131"/>
      <c r="G81" s="133">
        <v>90</v>
      </c>
      <c r="H81" s="133">
        <v>165</v>
      </c>
      <c r="I81" s="133">
        <v>240</v>
      </c>
      <c r="J81" s="133">
        <v>45</v>
      </c>
      <c r="K81" s="133">
        <v>150</v>
      </c>
      <c r="L81" s="133">
        <v>225</v>
      </c>
      <c r="M81" s="183">
        <v>33.157894736842103</v>
      </c>
      <c r="N81" s="183">
        <v>132.63157894736841</v>
      </c>
      <c r="O81" s="183">
        <v>165.78947368421052</v>
      </c>
      <c r="P81" s="184">
        <f t="shared" si="19"/>
        <v>1313.2657894736842</v>
      </c>
      <c r="Q81" s="184">
        <f t="shared" si="20"/>
        <v>1649.1078947368419</v>
      </c>
      <c r="R81" s="184">
        <f t="shared" si="21"/>
        <v>642.7578947368421</v>
      </c>
      <c r="S81" s="185">
        <f t="shared" si="22"/>
        <v>3605.1315789473683</v>
      </c>
      <c r="T81" s="186">
        <f t="shared" si="15"/>
        <v>1585.35</v>
      </c>
      <c r="U81" s="187">
        <f t="shared" si="16"/>
        <v>1156.3499999999999</v>
      </c>
      <c r="V81" s="187">
        <f t="shared" si="17"/>
        <v>863.43157894736828</v>
      </c>
      <c r="X81" s="188">
        <f t="shared" si="23"/>
        <v>1268.28</v>
      </c>
      <c r="Y81" s="188">
        <f t="shared" si="23"/>
        <v>925.07999999999993</v>
      </c>
      <c r="Z81" s="188">
        <f t="shared" si="23"/>
        <v>690.74526315789467</v>
      </c>
      <c r="AB81" s="92">
        <v>902.85</v>
      </c>
      <c r="AC81" s="188">
        <f t="shared" si="25"/>
        <v>-682.49999999999989</v>
      </c>
      <c r="AI81" s="92">
        <v>902.85</v>
      </c>
      <c r="AJ81" s="188">
        <f t="shared" si="24"/>
        <v>682.49999999999989</v>
      </c>
    </row>
    <row r="82" spans="1:36" hidden="1" x14ac:dyDescent="0.25">
      <c r="A82" s="131">
        <v>3302108</v>
      </c>
      <c r="B82" s="131">
        <v>2108</v>
      </c>
      <c r="C82" s="131" t="s">
        <v>248</v>
      </c>
      <c r="D82" s="132" t="s">
        <v>425</v>
      </c>
      <c r="E82" s="132"/>
      <c r="F82" s="131"/>
      <c r="G82" s="133">
        <v>0</v>
      </c>
      <c r="H82" s="133">
        <v>435</v>
      </c>
      <c r="I82" s="133">
        <v>165</v>
      </c>
      <c r="J82" s="133">
        <v>0</v>
      </c>
      <c r="K82" s="133">
        <v>435</v>
      </c>
      <c r="L82" s="133">
        <v>135</v>
      </c>
      <c r="M82" s="183">
        <v>9.473684210526315</v>
      </c>
      <c r="N82" s="183">
        <v>454.73684210526312</v>
      </c>
      <c r="O82" s="183">
        <v>151.57894736842104</v>
      </c>
      <c r="P82" s="184">
        <f t="shared" si="19"/>
        <v>69.347368421052636</v>
      </c>
      <c r="Q82" s="184">
        <f t="shared" si="20"/>
        <v>4862.3842105263157</v>
      </c>
      <c r="R82" s="184">
        <f t="shared" si="21"/>
        <v>457.51578947368421</v>
      </c>
      <c r="S82" s="185">
        <f t="shared" si="22"/>
        <v>5389.2473684210527</v>
      </c>
      <c r="T82" s="186">
        <f t="shared" si="15"/>
        <v>1811.5499999999997</v>
      </c>
      <c r="U82" s="187">
        <f t="shared" si="16"/>
        <v>1780.35</v>
      </c>
      <c r="V82" s="187">
        <f t="shared" si="17"/>
        <v>1797.3473684210524</v>
      </c>
      <c r="X82" s="188">
        <f t="shared" si="23"/>
        <v>1449.2399999999998</v>
      </c>
      <c r="Y82" s="188">
        <f t="shared" si="23"/>
        <v>1424.28</v>
      </c>
      <c r="Z82" s="188">
        <f t="shared" si="23"/>
        <v>1437.8778947368419</v>
      </c>
      <c r="AB82" s="92" t="s">
        <v>679</v>
      </c>
      <c r="AI82" s="92">
        <v>2172.2999999999997</v>
      </c>
      <c r="AJ82" s="188">
        <f t="shared" si="24"/>
        <v>-360.75</v>
      </c>
    </row>
    <row r="83" spans="1:36" hidden="1" x14ac:dyDescent="0.25">
      <c r="A83" s="131">
        <v>3302109</v>
      </c>
      <c r="B83" s="131">
        <v>2109</v>
      </c>
      <c r="C83" s="131" t="s">
        <v>249</v>
      </c>
      <c r="D83" s="132" t="s">
        <v>464</v>
      </c>
      <c r="E83" s="132"/>
      <c r="F83" s="131"/>
      <c r="G83" s="133">
        <v>120</v>
      </c>
      <c r="H83" s="133">
        <v>0</v>
      </c>
      <c r="I83" s="133">
        <v>60</v>
      </c>
      <c r="J83" s="133">
        <v>75</v>
      </c>
      <c r="K83" s="133">
        <v>0</v>
      </c>
      <c r="L83" s="133">
        <v>60</v>
      </c>
      <c r="M83" s="183">
        <v>94.73684210526315</v>
      </c>
      <c r="N83" s="183">
        <v>9.473684210526315</v>
      </c>
      <c r="O83" s="183">
        <v>61.578947368421055</v>
      </c>
      <c r="P83" s="184">
        <f t="shared" si="19"/>
        <v>2239.8236842105262</v>
      </c>
      <c r="Q83" s="184">
        <f t="shared" si="20"/>
        <v>32.968421052631577</v>
      </c>
      <c r="R83" s="184">
        <f t="shared" si="21"/>
        <v>183.91578947368421</v>
      </c>
      <c r="S83" s="185">
        <f t="shared" si="22"/>
        <v>2456.7078947368418</v>
      </c>
      <c r="T83" s="186">
        <f t="shared" si="15"/>
        <v>1014</v>
      </c>
      <c r="U83" s="187">
        <f t="shared" si="16"/>
        <v>657.15</v>
      </c>
      <c r="V83" s="187">
        <f t="shared" si="17"/>
        <v>785.55789473684206</v>
      </c>
      <c r="X83" s="188">
        <f t="shared" si="23"/>
        <v>811.2</v>
      </c>
      <c r="Y83" s="188">
        <f t="shared" si="23"/>
        <v>525.72</v>
      </c>
      <c r="Z83" s="188">
        <f t="shared" si="23"/>
        <v>628.44631578947372</v>
      </c>
      <c r="AB83" s="92">
        <v>1086.1500000000001</v>
      </c>
      <c r="AC83" s="188">
        <f t="shared" ref="AC83:AC84" si="26">AB83-T83</f>
        <v>72.150000000000091</v>
      </c>
      <c r="AI83" s="92">
        <v>1086.1500000000001</v>
      </c>
      <c r="AJ83" s="188">
        <f t="shared" si="24"/>
        <v>-72.150000000000091</v>
      </c>
    </row>
    <row r="84" spans="1:36" hidden="1" x14ac:dyDescent="0.25">
      <c r="A84" s="131">
        <v>3302110</v>
      </c>
      <c r="B84" s="131">
        <v>2110</v>
      </c>
      <c r="C84" s="131" t="s">
        <v>250</v>
      </c>
      <c r="D84" s="132" t="s">
        <v>464</v>
      </c>
      <c r="E84" s="132"/>
      <c r="F84" s="131"/>
      <c r="G84" s="133">
        <v>90</v>
      </c>
      <c r="H84" s="133">
        <v>45</v>
      </c>
      <c r="I84" s="133">
        <v>660</v>
      </c>
      <c r="J84" s="133">
        <v>60</v>
      </c>
      <c r="K84" s="133">
        <v>15</v>
      </c>
      <c r="L84" s="133">
        <v>405</v>
      </c>
      <c r="M84" s="183">
        <v>47.368421052631575</v>
      </c>
      <c r="N84" s="183">
        <v>14.210526315789473</v>
      </c>
      <c r="O84" s="183">
        <v>440.52631578947364</v>
      </c>
      <c r="P84" s="184">
        <f t="shared" si="19"/>
        <v>1536.2368421052631</v>
      </c>
      <c r="Q84" s="184">
        <f t="shared" si="20"/>
        <v>275.65263157894736</v>
      </c>
      <c r="R84" s="184">
        <f t="shared" si="21"/>
        <v>1530.5052631578947</v>
      </c>
      <c r="S84" s="185">
        <f t="shared" si="22"/>
        <v>3342.394736842105</v>
      </c>
      <c r="T84" s="186">
        <f t="shared" si="15"/>
        <v>1569.75</v>
      </c>
      <c r="U84" s="187">
        <f t="shared" si="16"/>
        <v>953.55</v>
      </c>
      <c r="V84" s="187">
        <f t="shared" si="17"/>
        <v>819.09473684210514</v>
      </c>
      <c r="X84" s="188">
        <f t="shared" si="23"/>
        <v>1255.8000000000002</v>
      </c>
      <c r="Y84" s="188">
        <f t="shared" si="23"/>
        <v>762.84</v>
      </c>
      <c r="Z84" s="188">
        <f t="shared" si="23"/>
        <v>655.2757894736842</v>
      </c>
      <c r="AB84" s="92">
        <v>928.2</v>
      </c>
      <c r="AC84" s="188">
        <f t="shared" si="26"/>
        <v>-641.54999999999995</v>
      </c>
      <c r="AI84" s="92">
        <v>928.2</v>
      </c>
      <c r="AJ84" s="188">
        <f t="shared" si="24"/>
        <v>641.54999999999995</v>
      </c>
    </row>
    <row r="85" spans="1:36" hidden="1" x14ac:dyDescent="0.25">
      <c r="A85" s="131">
        <v>3302115</v>
      </c>
      <c r="B85" s="131">
        <v>2115</v>
      </c>
      <c r="C85" s="131" t="s">
        <v>251</v>
      </c>
      <c r="D85" s="132" t="s">
        <v>425</v>
      </c>
      <c r="E85" s="132"/>
      <c r="F85" s="131"/>
      <c r="G85" s="133">
        <v>60</v>
      </c>
      <c r="H85" s="133">
        <v>210</v>
      </c>
      <c r="I85" s="133">
        <v>0</v>
      </c>
      <c r="J85" s="133">
        <v>45</v>
      </c>
      <c r="K85" s="133">
        <v>165</v>
      </c>
      <c r="L85" s="133">
        <v>0</v>
      </c>
      <c r="M85" s="183">
        <v>85.26315789473685</v>
      </c>
      <c r="N85" s="183">
        <v>161.05263157894737</v>
      </c>
      <c r="O85" s="183">
        <v>9.473684210526315</v>
      </c>
      <c r="P85" s="184">
        <f t="shared" si="19"/>
        <v>1456.7763157894738</v>
      </c>
      <c r="Q85" s="184">
        <f t="shared" si="20"/>
        <v>1974.2131578947369</v>
      </c>
      <c r="R85" s="184">
        <f t="shared" si="21"/>
        <v>9.094736842105263</v>
      </c>
      <c r="S85" s="185">
        <f t="shared" si="22"/>
        <v>3440.0842105263159</v>
      </c>
      <c r="T85" s="186">
        <f t="shared" si="15"/>
        <v>1267.5</v>
      </c>
      <c r="U85" s="187">
        <f t="shared" si="16"/>
        <v>978.89999999999986</v>
      </c>
      <c r="V85" s="187">
        <f t="shared" si="17"/>
        <v>1193.6842105263158</v>
      </c>
      <c r="X85" s="188">
        <f t="shared" si="23"/>
        <v>1014</v>
      </c>
      <c r="Y85" s="188">
        <f t="shared" si="23"/>
        <v>783.11999999999989</v>
      </c>
      <c r="Z85" s="188">
        <f t="shared" si="23"/>
        <v>954.94736842105272</v>
      </c>
      <c r="AB85" s="92" t="s">
        <v>545</v>
      </c>
      <c r="AI85" s="92">
        <v>1630.1999999999998</v>
      </c>
      <c r="AJ85" s="188">
        <f t="shared" si="24"/>
        <v>-362.69999999999982</v>
      </c>
    </row>
    <row r="86" spans="1:36" hidden="1" x14ac:dyDescent="0.25">
      <c r="A86" s="131">
        <v>3302117</v>
      </c>
      <c r="B86" s="131">
        <v>2117</v>
      </c>
      <c r="C86" s="131" t="s">
        <v>252</v>
      </c>
      <c r="D86" s="132" t="s">
        <v>464</v>
      </c>
      <c r="E86" s="132"/>
      <c r="F86" s="131"/>
      <c r="G86" s="133">
        <v>15</v>
      </c>
      <c r="H86" s="133">
        <v>30</v>
      </c>
      <c r="I86" s="133">
        <v>435</v>
      </c>
      <c r="J86" s="133">
        <v>15</v>
      </c>
      <c r="K86" s="133">
        <v>60</v>
      </c>
      <c r="L86" s="133">
        <v>210</v>
      </c>
      <c r="M86" s="183">
        <v>80.526315789473685</v>
      </c>
      <c r="N86" s="183">
        <v>61.578947368421055</v>
      </c>
      <c r="O86" s="183">
        <v>288.9473684210526</v>
      </c>
      <c r="P86" s="184">
        <f t="shared" si="19"/>
        <v>827.35263157894735</v>
      </c>
      <c r="Q86" s="184">
        <f t="shared" si="20"/>
        <v>553.59473684210525</v>
      </c>
      <c r="R86" s="184">
        <f t="shared" si="21"/>
        <v>948.18947368421061</v>
      </c>
      <c r="S86" s="185">
        <f t="shared" si="22"/>
        <v>2329.136842105263</v>
      </c>
      <c r="T86" s="186">
        <f t="shared" si="15"/>
        <v>684.45</v>
      </c>
      <c r="U86" s="187">
        <f t="shared" si="16"/>
        <v>563.54999999999995</v>
      </c>
      <c r="V86" s="187">
        <f t="shared" si="17"/>
        <v>1081.1368421052632</v>
      </c>
      <c r="X86" s="188">
        <f t="shared" si="23"/>
        <v>547.56000000000006</v>
      </c>
      <c r="Y86" s="188">
        <f t="shared" si="23"/>
        <v>450.84</v>
      </c>
      <c r="Z86" s="188">
        <f t="shared" si="23"/>
        <v>864.90947368421064</v>
      </c>
      <c r="AB86" s="92">
        <v>1593.1499999999999</v>
      </c>
      <c r="AC86" s="188">
        <f t="shared" ref="AC86:AC89" si="27">AB86-T86</f>
        <v>908.69999999999982</v>
      </c>
      <c r="AI86" s="92">
        <v>1593.1499999999999</v>
      </c>
      <c r="AJ86" s="188">
        <f t="shared" si="24"/>
        <v>-908.69999999999982</v>
      </c>
    </row>
    <row r="87" spans="1:36" hidden="1" x14ac:dyDescent="0.25">
      <c r="A87" s="131">
        <v>3302119</v>
      </c>
      <c r="B87" s="131">
        <v>2119</v>
      </c>
      <c r="C87" s="131" t="s">
        <v>253</v>
      </c>
      <c r="D87" s="132" t="s">
        <v>464</v>
      </c>
      <c r="E87" s="132"/>
      <c r="F87" s="131"/>
      <c r="G87" s="133">
        <v>45</v>
      </c>
      <c r="H87" s="133">
        <v>15</v>
      </c>
      <c r="I87" s="133">
        <v>60</v>
      </c>
      <c r="J87" s="133">
        <v>30</v>
      </c>
      <c r="K87" s="133">
        <v>15</v>
      </c>
      <c r="L87" s="133">
        <v>75</v>
      </c>
      <c r="M87" s="183">
        <v>37.89473684210526</v>
      </c>
      <c r="N87" s="183">
        <v>4.7368421052631575</v>
      </c>
      <c r="O87" s="183">
        <v>99.473684210526301</v>
      </c>
      <c r="P87" s="184">
        <f t="shared" si="19"/>
        <v>872.13947368421054</v>
      </c>
      <c r="Q87" s="184">
        <f t="shared" si="20"/>
        <v>129.58421052631579</v>
      </c>
      <c r="R87" s="184">
        <f t="shared" si="21"/>
        <v>235.89473684210526</v>
      </c>
      <c r="S87" s="185">
        <f t="shared" si="22"/>
        <v>1237.6184210526317</v>
      </c>
      <c r="T87" s="186">
        <f t="shared" si="15"/>
        <v>475.79999999999995</v>
      </c>
      <c r="U87" s="187">
        <f t="shared" si="16"/>
        <v>372.45</v>
      </c>
      <c r="V87" s="187">
        <f t="shared" si="17"/>
        <v>389.36842105263156</v>
      </c>
      <c r="X87" s="188">
        <f t="shared" si="23"/>
        <v>380.64</v>
      </c>
      <c r="Y87" s="188">
        <f t="shared" si="23"/>
        <v>297.95999999999998</v>
      </c>
      <c r="Z87" s="188">
        <f t="shared" si="23"/>
        <v>311.49473684210528</v>
      </c>
      <c r="AB87" s="92">
        <v>481.65</v>
      </c>
      <c r="AC87" s="188">
        <f t="shared" si="27"/>
        <v>5.8500000000000227</v>
      </c>
      <c r="AI87" s="92">
        <v>481.65</v>
      </c>
      <c r="AJ87" s="188">
        <f t="shared" si="24"/>
        <v>-5.8500000000000227</v>
      </c>
    </row>
    <row r="88" spans="1:36" hidden="1" x14ac:dyDescent="0.25">
      <c r="A88" s="131">
        <v>3302121</v>
      </c>
      <c r="B88" s="131">
        <v>2121</v>
      </c>
      <c r="C88" s="131" t="s">
        <v>254</v>
      </c>
      <c r="D88" s="132" t="s">
        <v>464</v>
      </c>
      <c r="E88" s="132"/>
      <c r="F88" s="131"/>
      <c r="G88" s="133">
        <v>240</v>
      </c>
      <c r="H88" s="133">
        <v>105</v>
      </c>
      <c r="I88" s="133">
        <v>0</v>
      </c>
      <c r="J88" s="133">
        <v>165</v>
      </c>
      <c r="K88" s="133">
        <v>60</v>
      </c>
      <c r="L88" s="133">
        <v>15</v>
      </c>
      <c r="M88" s="183">
        <v>208.42105263157896</v>
      </c>
      <c r="N88" s="183">
        <v>85.26315789473685</v>
      </c>
      <c r="O88" s="183">
        <v>4.7368421052631575</v>
      </c>
      <c r="P88" s="184">
        <f t="shared" si="19"/>
        <v>4737.2921052631573</v>
      </c>
      <c r="Q88" s="184">
        <f t="shared" si="20"/>
        <v>918.76578947368421</v>
      </c>
      <c r="R88" s="184">
        <f t="shared" si="21"/>
        <v>20.147368421052633</v>
      </c>
      <c r="S88" s="185">
        <f t="shared" si="22"/>
        <v>5676.2052631578945</v>
      </c>
      <c r="T88" s="186">
        <f t="shared" si="15"/>
        <v>2299.0500000000002</v>
      </c>
      <c r="U88" s="187">
        <f t="shared" si="16"/>
        <v>1550.2499999999998</v>
      </c>
      <c r="V88" s="187">
        <f t="shared" si="17"/>
        <v>1826.9052631578948</v>
      </c>
      <c r="X88" s="188">
        <f t="shared" si="23"/>
        <v>1839.2400000000002</v>
      </c>
      <c r="Y88" s="188">
        <f t="shared" si="23"/>
        <v>1240.1999999999998</v>
      </c>
      <c r="Z88" s="188">
        <f t="shared" si="23"/>
        <v>1461.524210526316</v>
      </c>
      <c r="AB88" s="92">
        <v>2768.9999999999995</v>
      </c>
      <c r="AC88" s="188">
        <f t="shared" si="27"/>
        <v>469.94999999999936</v>
      </c>
      <c r="AI88" s="92">
        <v>2768.9999999999995</v>
      </c>
      <c r="AJ88" s="188">
        <f t="shared" si="24"/>
        <v>-469.94999999999936</v>
      </c>
    </row>
    <row r="89" spans="1:36" hidden="1" x14ac:dyDescent="0.25">
      <c r="A89" s="131">
        <v>3302122</v>
      </c>
      <c r="B89" s="131">
        <v>2122</v>
      </c>
      <c r="C89" s="131" t="s">
        <v>794</v>
      </c>
      <c r="D89" s="132" t="s">
        <v>464</v>
      </c>
      <c r="E89" s="132"/>
      <c r="F89" s="131"/>
      <c r="G89" s="133">
        <v>0</v>
      </c>
      <c r="H89" s="133">
        <v>135</v>
      </c>
      <c r="I89" s="133">
        <v>570</v>
      </c>
      <c r="J89" s="133">
        <v>0</v>
      </c>
      <c r="K89" s="133">
        <v>120</v>
      </c>
      <c r="L89" s="133">
        <v>315</v>
      </c>
      <c r="M89" s="183">
        <v>9.473684210526315</v>
      </c>
      <c r="N89" s="183">
        <v>151.57894736842104</v>
      </c>
      <c r="O89" s="183">
        <v>468.94736842105266</v>
      </c>
      <c r="P89" s="184">
        <f t="shared" si="19"/>
        <v>69.347368421052636</v>
      </c>
      <c r="Q89" s="184">
        <f t="shared" si="20"/>
        <v>1488.8447368421052</v>
      </c>
      <c r="R89" s="184">
        <f t="shared" si="21"/>
        <v>1370.5894736842106</v>
      </c>
      <c r="S89" s="185">
        <f t="shared" si="22"/>
        <v>2928.7815789473684</v>
      </c>
      <c r="T89" s="186">
        <f t="shared" si="15"/>
        <v>1101.75</v>
      </c>
      <c r="U89" s="187">
        <f t="shared" si="16"/>
        <v>780</v>
      </c>
      <c r="V89" s="187">
        <f t="shared" si="17"/>
        <v>1047.0315789473684</v>
      </c>
      <c r="X89" s="188">
        <f t="shared" si="23"/>
        <v>881.40000000000009</v>
      </c>
      <c r="Y89" s="188">
        <f t="shared" si="23"/>
        <v>624</v>
      </c>
      <c r="Z89" s="188">
        <f t="shared" si="23"/>
        <v>837.62526315789478</v>
      </c>
      <c r="AB89" s="92">
        <v>1437.15</v>
      </c>
      <c r="AC89" s="188">
        <f t="shared" si="27"/>
        <v>335.40000000000009</v>
      </c>
      <c r="AI89" s="92">
        <v>1437.15</v>
      </c>
      <c r="AJ89" s="188">
        <f t="shared" si="24"/>
        <v>-335.40000000000009</v>
      </c>
    </row>
    <row r="90" spans="1:36" hidden="1" x14ac:dyDescent="0.25">
      <c r="A90" s="131">
        <v>3302127</v>
      </c>
      <c r="B90" s="131">
        <v>2127</v>
      </c>
      <c r="C90" s="131" t="s">
        <v>256</v>
      </c>
      <c r="D90" s="132" t="s">
        <v>425</v>
      </c>
      <c r="E90" s="132"/>
      <c r="F90" s="131"/>
      <c r="G90" s="133">
        <v>105</v>
      </c>
      <c r="H90" s="133">
        <v>285</v>
      </c>
      <c r="I90" s="133">
        <v>210</v>
      </c>
      <c r="J90" s="133">
        <v>105</v>
      </c>
      <c r="K90" s="133">
        <v>255</v>
      </c>
      <c r="L90" s="133">
        <v>195</v>
      </c>
      <c r="M90" s="183">
        <v>127.89473684210526</v>
      </c>
      <c r="N90" s="183">
        <v>279.47368421052636</v>
      </c>
      <c r="O90" s="183">
        <v>146.84210526315789</v>
      </c>
      <c r="P90" s="184">
        <f t="shared" si="19"/>
        <v>2601.4894736842107</v>
      </c>
      <c r="Q90" s="184">
        <f t="shared" si="20"/>
        <v>3008.3684210526317</v>
      </c>
      <c r="R90" s="184">
        <f t="shared" si="21"/>
        <v>562.16842105263163</v>
      </c>
      <c r="S90" s="185">
        <f t="shared" si="22"/>
        <v>6172.0263157894742</v>
      </c>
      <c r="T90" s="186">
        <f t="shared" si="15"/>
        <v>2125.5</v>
      </c>
      <c r="U90" s="187">
        <f t="shared" si="16"/>
        <v>1996.8</v>
      </c>
      <c r="V90" s="187">
        <f t="shared" si="17"/>
        <v>2049.726315789474</v>
      </c>
      <c r="X90" s="188">
        <f t="shared" si="23"/>
        <v>1700.4</v>
      </c>
      <c r="Y90" s="188">
        <f t="shared" si="23"/>
        <v>1597.44</v>
      </c>
      <c r="Z90" s="188">
        <f t="shared" si="23"/>
        <v>1639.7810526315793</v>
      </c>
      <c r="AB90" s="92" t="s">
        <v>556</v>
      </c>
      <c r="AI90" s="92">
        <v>2455.0499999999997</v>
      </c>
      <c r="AJ90" s="188">
        <f t="shared" si="24"/>
        <v>-329.54999999999973</v>
      </c>
    </row>
    <row r="91" spans="1:36" hidden="1" x14ac:dyDescent="0.25">
      <c r="A91" s="131">
        <v>3302132</v>
      </c>
      <c r="B91" s="131">
        <v>2132</v>
      </c>
      <c r="C91" s="131" t="s">
        <v>257</v>
      </c>
      <c r="D91" s="132" t="s">
        <v>464</v>
      </c>
      <c r="E91" s="132"/>
      <c r="F91" s="131"/>
      <c r="G91" s="133">
        <v>0</v>
      </c>
      <c r="H91" s="133">
        <v>180</v>
      </c>
      <c r="I91" s="133">
        <v>510</v>
      </c>
      <c r="J91" s="133">
        <v>0</v>
      </c>
      <c r="K91" s="133">
        <v>180</v>
      </c>
      <c r="L91" s="133">
        <v>435</v>
      </c>
      <c r="M91" s="183">
        <v>0</v>
      </c>
      <c r="N91" s="183">
        <v>146.84210526315789</v>
      </c>
      <c r="O91" s="183">
        <v>521.05263157894728</v>
      </c>
      <c r="P91" s="184">
        <f t="shared" si="19"/>
        <v>0</v>
      </c>
      <c r="Q91" s="184">
        <f t="shared" si="20"/>
        <v>1868.2105263157891</v>
      </c>
      <c r="R91" s="184">
        <f t="shared" si="21"/>
        <v>1483.0105263157895</v>
      </c>
      <c r="S91" s="185">
        <f t="shared" si="22"/>
        <v>3351.2210526315785</v>
      </c>
      <c r="T91" s="186">
        <f t="shared" si="15"/>
        <v>1209</v>
      </c>
      <c r="U91" s="187">
        <f t="shared" si="16"/>
        <v>1131</v>
      </c>
      <c r="V91" s="187">
        <f t="shared" si="17"/>
        <v>1011.2210526315788</v>
      </c>
      <c r="X91" s="188">
        <f t="shared" si="23"/>
        <v>967.2</v>
      </c>
      <c r="Y91" s="188">
        <f t="shared" si="23"/>
        <v>904.80000000000007</v>
      </c>
      <c r="Z91" s="188">
        <f t="shared" si="23"/>
        <v>808.97684210526313</v>
      </c>
      <c r="AB91" s="92">
        <v>1189.5</v>
      </c>
      <c r="AC91" s="188">
        <f t="shared" ref="AC91:AC94" si="28">AB91-T91</f>
        <v>-19.5</v>
      </c>
      <c r="AI91" s="92">
        <v>1189.5</v>
      </c>
      <c r="AJ91" s="188">
        <f t="shared" si="24"/>
        <v>19.5</v>
      </c>
    </row>
    <row r="92" spans="1:36" hidden="1" x14ac:dyDescent="0.25">
      <c r="A92" s="131">
        <v>3302136</v>
      </c>
      <c r="B92" s="131">
        <v>2136</v>
      </c>
      <c r="C92" s="131" t="s">
        <v>258</v>
      </c>
      <c r="D92" s="132" t="s">
        <v>464</v>
      </c>
      <c r="E92" s="132"/>
      <c r="F92" s="131"/>
      <c r="G92" s="133">
        <v>135</v>
      </c>
      <c r="H92" s="133">
        <v>30</v>
      </c>
      <c r="I92" s="133">
        <v>180</v>
      </c>
      <c r="J92" s="133">
        <v>120</v>
      </c>
      <c r="K92" s="133">
        <v>75</v>
      </c>
      <c r="L92" s="133">
        <v>165</v>
      </c>
      <c r="M92" s="183">
        <v>180</v>
      </c>
      <c r="N92" s="183">
        <v>28.421052631578945</v>
      </c>
      <c r="O92" s="183">
        <v>170.5263157894737</v>
      </c>
      <c r="P92" s="184">
        <f t="shared" si="19"/>
        <v>3339.75</v>
      </c>
      <c r="Q92" s="184">
        <f t="shared" si="20"/>
        <v>494.75526315789477</v>
      </c>
      <c r="R92" s="184">
        <f t="shared" si="21"/>
        <v>522.50526315789489</v>
      </c>
      <c r="S92" s="185">
        <f t="shared" si="22"/>
        <v>4357.0105263157893</v>
      </c>
      <c r="T92" s="186">
        <f t="shared" si="15"/>
        <v>1370.85</v>
      </c>
      <c r="U92" s="187">
        <f t="shared" si="16"/>
        <v>1405.9499999999998</v>
      </c>
      <c r="V92" s="187">
        <f t="shared" si="17"/>
        <v>1580.2105263157894</v>
      </c>
      <c r="X92" s="188">
        <f t="shared" si="23"/>
        <v>1096.68</v>
      </c>
      <c r="Y92" s="188">
        <f t="shared" si="23"/>
        <v>1124.76</v>
      </c>
      <c r="Z92" s="188">
        <f t="shared" si="23"/>
        <v>1264.1684210526316</v>
      </c>
      <c r="AB92" s="92">
        <v>2059.1999999999998</v>
      </c>
      <c r="AC92" s="188">
        <f t="shared" si="28"/>
        <v>688.34999999999991</v>
      </c>
      <c r="AI92" s="92">
        <v>2059.1999999999998</v>
      </c>
      <c r="AJ92" s="188">
        <f t="shared" si="24"/>
        <v>-688.34999999999991</v>
      </c>
    </row>
    <row r="93" spans="1:36" hidden="1" x14ac:dyDescent="0.25">
      <c r="A93" s="131">
        <v>3302138</v>
      </c>
      <c r="B93" s="131">
        <v>2138</v>
      </c>
      <c r="C93" s="131" t="s">
        <v>259</v>
      </c>
      <c r="D93" s="132" t="s">
        <v>464</v>
      </c>
      <c r="E93" s="132"/>
      <c r="F93" s="131"/>
      <c r="G93" s="133">
        <v>0</v>
      </c>
      <c r="H93" s="133">
        <v>0</v>
      </c>
      <c r="I93" s="133">
        <v>105</v>
      </c>
      <c r="J93" s="133">
        <v>0</v>
      </c>
      <c r="K93" s="133">
        <v>0</v>
      </c>
      <c r="L93" s="133">
        <v>30</v>
      </c>
      <c r="M93" s="183">
        <v>0</v>
      </c>
      <c r="N93" s="183">
        <v>37.89473684210526</v>
      </c>
      <c r="O93" s="183">
        <v>66.315789473684205</v>
      </c>
      <c r="P93" s="184">
        <f t="shared" si="19"/>
        <v>0</v>
      </c>
      <c r="Q93" s="184">
        <f t="shared" si="20"/>
        <v>131.87368421052631</v>
      </c>
      <c r="R93" s="184">
        <f t="shared" si="21"/>
        <v>204.06315789473683</v>
      </c>
      <c r="S93" s="185">
        <f t="shared" si="22"/>
        <v>335.93684210526317</v>
      </c>
      <c r="T93" s="186">
        <f t="shared" si="15"/>
        <v>109.2</v>
      </c>
      <c r="U93" s="187">
        <f t="shared" si="16"/>
        <v>31.2</v>
      </c>
      <c r="V93" s="187">
        <f t="shared" si="17"/>
        <v>195.53684210526313</v>
      </c>
      <c r="X93" s="188">
        <f t="shared" si="23"/>
        <v>87.360000000000014</v>
      </c>
      <c r="Y93" s="188">
        <f t="shared" si="23"/>
        <v>24.96</v>
      </c>
      <c r="Z93" s="188">
        <f t="shared" si="23"/>
        <v>156.42947368421051</v>
      </c>
      <c r="AB93" s="92">
        <v>319.8</v>
      </c>
      <c r="AC93" s="188">
        <f t="shared" si="28"/>
        <v>210.60000000000002</v>
      </c>
      <c r="AI93" s="92">
        <v>319.8</v>
      </c>
      <c r="AJ93" s="188">
        <f t="shared" si="24"/>
        <v>-210.60000000000002</v>
      </c>
    </row>
    <row r="94" spans="1:36" hidden="1" x14ac:dyDescent="0.25">
      <c r="A94" s="131">
        <v>3302141</v>
      </c>
      <c r="B94" s="131">
        <v>2141</v>
      </c>
      <c r="C94" s="131" t="s">
        <v>260</v>
      </c>
      <c r="D94" s="132" t="s">
        <v>464</v>
      </c>
      <c r="E94" s="132"/>
      <c r="F94" s="131"/>
      <c r="G94" s="133">
        <v>255</v>
      </c>
      <c r="H94" s="133">
        <v>0</v>
      </c>
      <c r="I94" s="133">
        <v>0</v>
      </c>
      <c r="J94" s="133">
        <v>240</v>
      </c>
      <c r="K94" s="133">
        <v>0</v>
      </c>
      <c r="L94" s="133">
        <v>0</v>
      </c>
      <c r="M94" s="183">
        <v>208.42105263157896</v>
      </c>
      <c r="N94" s="183">
        <v>28.421052631578945</v>
      </c>
      <c r="O94" s="183">
        <v>0</v>
      </c>
      <c r="P94" s="184">
        <f t="shared" si="19"/>
        <v>5450.992105263158</v>
      </c>
      <c r="Q94" s="184">
        <f t="shared" si="20"/>
        <v>98.905263157894723</v>
      </c>
      <c r="R94" s="184">
        <f t="shared" si="21"/>
        <v>0</v>
      </c>
      <c r="S94" s="185">
        <f t="shared" si="22"/>
        <v>5549.8973684210523</v>
      </c>
      <c r="T94" s="186">
        <f t="shared" si="15"/>
        <v>2022.1499999999999</v>
      </c>
      <c r="U94" s="187">
        <f t="shared" si="16"/>
        <v>1903.2</v>
      </c>
      <c r="V94" s="187">
        <f t="shared" si="17"/>
        <v>1624.5473684210526</v>
      </c>
      <c r="X94" s="188">
        <f t="shared" si="23"/>
        <v>1617.72</v>
      </c>
      <c r="Y94" s="188">
        <f t="shared" si="23"/>
        <v>1522.5600000000002</v>
      </c>
      <c r="Z94" s="188">
        <f t="shared" si="23"/>
        <v>1299.6378947368421</v>
      </c>
      <c r="AB94" s="92">
        <v>1834.9499999999998</v>
      </c>
      <c r="AC94" s="188">
        <f t="shared" si="28"/>
        <v>-187.20000000000005</v>
      </c>
      <c r="AI94" s="92">
        <v>1834.9499999999998</v>
      </c>
      <c r="AJ94" s="188">
        <f t="shared" si="24"/>
        <v>187.20000000000005</v>
      </c>
    </row>
    <row r="95" spans="1:36" hidden="1" x14ac:dyDescent="0.25">
      <c r="A95" s="131">
        <v>3302142</v>
      </c>
      <c r="B95" s="131">
        <v>2142</v>
      </c>
      <c r="C95" s="131" t="s">
        <v>578</v>
      </c>
      <c r="D95" s="132" t="s">
        <v>425</v>
      </c>
      <c r="E95" s="132"/>
      <c r="F95" s="131"/>
      <c r="G95" s="133">
        <v>210</v>
      </c>
      <c r="H95" s="133">
        <v>0</v>
      </c>
      <c r="I95" s="133">
        <v>30</v>
      </c>
      <c r="J95" s="133">
        <v>225</v>
      </c>
      <c r="K95" s="133">
        <v>0</v>
      </c>
      <c r="L95" s="133">
        <v>45</v>
      </c>
      <c r="M95" s="183">
        <v>175.26315789473682</v>
      </c>
      <c r="N95" s="183">
        <v>0</v>
      </c>
      <c r="O95" s="183">
        <v>99.473684210526301</v>
      </c>
      <c r="P95" s="184">
        <f t="shared" si="19"/>
        <v>4732.476315789474</v>
      </c>
      <c r="Q95" s="184">
        <f t="shared" si="20"/>
        <v>0</v>
      </c>
      <c r="R95" s="184">
        <f t="shared" si="21"/>
        <v>173.49473684210525</v>
      </c>
      <c r="S95" s="185">
        <f t="shared" si="22"/>
        <v>4905.9710526315794</v>
      </c>
      <c r="T95" s="186">
        <f t="shared" si="15"/>
        <v>1696.5</v>
      </c>
      <c r="U95" s="187">
        <f t="shared" si="16"/>
        <v>1831.05</v>
      </c>
      <c r="V95" s="187">
        <f t="shared" si="17"/>
        <v>1378.4210526315787</v>
      </c>
      <c r="X95" s="188">
        <f t="shared" si="23"/>
        <v>1357.2</v>
      </c>
      <c r="Y95" s="188">
        <f t="shared" si="23"/>
        <v>1464.8400000000001</v>
      </c>
      <c r="Z95" s="188">
        <f t="shared" si="23"/>
        <v>1102.7368421052631</v>
      </c>
      <c r="AB95" s="92" t="s">
        <v>577</v>
      </c>
      <c r="AI95" s="92">
        <v>1448.85</v>
      </c>
      <c r="AJ95" s="188">
        <f t="shared" si="24"/>
        <v>247.65000000000009</v>
      </c>
    </row>
    <row r="96" spans="1:36" hidden="1" x14ac:dyDescent="0.25">
      <c r="A96" s="131">
        <v>3302144</v>
      </c>
      <c r="B96" s="131">
        <v>2144</v>
      </c>
      <c r="C96" s="131" t="s">
        <v>262</v>
      </c>
      <c r="D96" s="132" t="s">
        <v>464</v>
      </c>
      <c r="E96" s="132"/>
      <c r="F96" s="131"/>
      <c r="G96" s="133">
        <v>15</v>
      </c>
      <c r="H96" s="133">
        <v>225</v>
      </c>
      <c r="I96" s="133">
        <v>435</v>
      </c>
      <c r="J96" s="133">
        <v>15</v>
      </c>
      <c r="K96" s="133">
        <v>225</v>
      </c>
      <c r="L96" s="133">
        <v>405</v>
      </c>
      <c r="M96" s="183">
        <v>23.684210526315788</v>
      </c>
      <c r="N96" s="183">
        <v>170.5263157894737</v>
      </c>
      <c r="O96" s="183">
        <v>350.52631578947364</v>
      </c>
      <c r="P96" s="184">
        <f t="shared" si="19"/>
        <v>411.26842105263154</v>
      </c>
      <c r="Q96" s="184">
        <f t="shared" si="20"/>
        <v>2289.9315789473685</v>
      </c>
      <c r="R96" s="184">
        <f t="shared" si="21"/>
        <v>1210.1052631578948</v>
      </c>
      <c r="S96" s="185">
        <f t="shared" si="22"/>
        <v>3911.3052631578948</v>
      </c>
      <c r="T96" s="186">
        <f t="shared" si="15"/>
        <v>1419.6000000000001</v>
      </c>
      <c r="U96" s="187">
        <f t="shared" si="16"/>
        <v>1388.4</v>
      </c>
      <c r="V96" s="187">
        <f t="shared" si="17"/>
        <v>1103.3052631578946</v>
      </c>
      <c r="X96" s="188">
        <f t="shared" si="23"/>
        <v>1135.68</v>
      </c>
      <c r="Y96" s="188">
        <f t="shared" si="23"/>
        <v>1110.72</v>
      </c>
      <c r="Z96" s="188">
        <f t="shared" si="23"/>
        <v>882.64421052631576</v>
      </c>
      <c r="AB96" s="92">
        <v>1218.75</v>
      </c>
      <c r="AC96" s="188">
        <f t="shared" ref="AC96:AC98" si="29">AB96-T96</f>
        <v>-200.85000000000014</v>
      </c>
      <c r="AI96" s="92">
        <v>1218.75</v>
      </c>
      <c r="AJ96" s="188">
        <f t="shared" si="24"/>
        <v>200.85000000000014</v>
      </c>
    </row>
    <row r="97" spans="1:36" hidden="1" x14ac:dyDescent="0.25">
      <c r="A97" s="131">
        <v>3302146</v>
      </c>
      <c r="B97" s="131">
        <v>2146</v>
      </c>
      <c r="C97" s="131" t="s">
        <v>263</v>
      </c>
      <c r="D97" s="132" t="s">
        <v>464</v>
      </c>
      <c r="E97" s="132"/>
      <c r="F97" s="131"/>
      <c r="G97" s="133">
        <v>30</v>
      </c>
      <c r="H97" s="133">
        <v>45</v>
      </c>
      <c r="I97" s="133">
        <v>585</v>
      </c>
      <c r="J97" s="133">
        <v>30</v>
      </c>
      <c r="K97" s="133">
        <v>45</v>
      </c>
      <c r="L97" s="133">
        <v>570</v>
      </c>
      <c r="M97" s="183">
        <v>18.94736842105263</v>
      </c>
      <c r="N97" s="183">
        <v>37.89473684210526</v>
      </c>
      <c r="O97" s="183">
        <v>459.47368421052636</v>
      </c>
      <c r="P97" s="184">
        <f t="shared" si="19"/>
        <v>614.49473684210534</v>
      </c>
      <c r="Q97" s="184">
        <f t="shared" si="20"/>
        <v>471.17368421052629</v>
      </c>
      <c r="R97" s="184">
        <f t="shared" si="21"/>
        <v>1642.2947368421055</v>
      </c>
      <c r="S97" s="185">
        <f t="shared" si="22"/>
        <v>2727.9631578947374</v>
      </c>
      <c r="T97" s="186">
        <f t="shared" si="15"/>
        <v>1015.95</v>
      </c>
      <c r="U97" s="187">
        <f t="shared" si="16"/>
        <v>1000.35</v>
      </c>
      <c r="V97" s="187">
        <f t="shared" si="17"/>
        <v>711.66315789473697</v>
      </c>
      <c r="X97" s="188">
        <f t="shared" si="23"/>
        <v>812.7600000000001</v>
      </c>
      <c r="Y97" s="188">
        <f t="shared" si="23"/>
        <v>800.28000000000009</v>
      </c>
      <c r="Z97" s="188">
        <f t="shared" si="23"/>
        <v>569.3305263157896</v>
      </c>
      <c r="AB97" s="92">
        <v>684.45</v>
      </c>
      <c r="AC97" s="188">
        <f t="shared" si="29"/>
        <v>-331.5</v>
      </c>
      <c r="AI97" s="92">
        <v>684.45</v>
      </c>
      <c r="AJ97" s="188">
        <f t="shared" si="24"/>
        <v>331.5</v>
      </c>
    </row>
    <row r="98" spans="1:36" hidden="1" x14ac:dyDescent="0.25">
      <c r="A98" s="131">
        <v>3302149</v>
      </c>
      <c r="B98" s="131">
        <v>2149</v>
      </c>
      <c r="C98" s="131" t="s">
        <v>264</v>
      </c>
      <c r="D98" s="132" t="s">
        <v>464</v>
      </c>
      <c r="E98" s="132"/>
      <c r="F98" s="131"/>
      <c r="G98" s="133">
        <v>0</v>
      </c>
      <c r="H98" s="133">
        <v>75</v>
      </c>
      <c r="I98" s="133">
        <v>105</v>
      </c>
      <c r="J98" s="133">
        <v>0</v>
      </c>
      <c r="K98" s="133">
        <v>30</v>
      </c>
      <c r="L98" s="133">
        <v>90</v>
      </c>
      <c r="M98" s="183">
        <v>9.473684210526315</v>
      </c>
      <c r="N98" s="183">
        <v>66.315789473684205</v>
      </c>
      <c r="O98" s="183">
        <v>75.78947368421052</v>
      </c>
      <c r="P98" s="184">
        <f t="shared" si="19"/>
        <v>69.347368421052636</v>
      </c>
      <c r="Q98" s="184">
        <f t="shared" si="20"/>
        <v>626.628947368421</v>
      </c>
      <c r="R98" s="184">
        <f t="shared" si="21"/>
        <v>275.55789473684212</v>
      </c>
      <c r="S98" s="185">
        <f t="shared" si="22"/>
        <v>971.53421052631575</v>
      </c>
      <c r="T98" s="186">
        <f t="shared" si="15"/>
        <v>391.95</v>
      </c>
      <c r="U98" s="187">
        <f t="shared" si="16"/>
        <v>206.7</v>
      </c>
      <c r="V98" s="187">
        <f t="shared" si="17"/>
        <v>372.88421052631577</v>
      </c>
      <c r="X98" s="188">
        <f t="shared" si="23"/>
        <v>313.56</v>
      </c>
      <c r="Y98" s="188">
        <f t="shared" si="23"/>
        <v>165.36</v>
      </c>
      <c r="Z98" s="188">
        <f t="shared" si="23"/>
        <v>298.30736842105262</v>
      </c>
      <c r="AB98" s="92">
        <v>536.25</v>
      </c>
      <c r="AC98" s="188">
        <f t="shared" si="29"/>
        <v>144.30000000000001</v>
      </c>
      <c r="AI98" s="92">
        <v>536.25</v>
      </c>
      <c r="AJ98" s="188">
        <f t="shared" si="24"/>
        <v>-144.30000000000001</v>
      </c>
    </row>
    <row r="99" spans="1:36" hidden="1" x14ac:dyDescent="0.25">
      <c r="A99" s="131">
        <v>3302150</v>
      </c>
      <c r="B99" s="131">
        <v>2150</v>
      </c>
      <c r="C99" s="131" t="s">
        <v>265</v>
      </c>
      <c r="D99" s="132" t="s">
        <v>785</v>
      </c>
      <c r="E99" s="132"/>
      <c r="F99" s="131"/>
      <c r="G99" s="133">
        <v>15</v>
      </c>
      <c r="H99" s="133">
        <v>90</v>
      </c>
      <c r="I99" s="133">
        <v>15</v>
      </c>
      <c r="J99" s="133">
        <v>15</v>
      </c>
      <c r="K99" s="133">
        <v>90</v>
      </c>
      <c r="L99" s="133">
        <v>15</v>
      </c>
      <c r="M99" s="183">
        <v>23.684210526315788</v>
      </c>
      <c r="N99" s="183">
        <v>104.21052631578948</v>
      </c>
      <c r="O99" s="183">
        <v>80.526315789473685</v>
      </c>
      <c r="P99" s="184">
        <f t="shared" si="19"/>
        <v>411.26842105263154</v>
      </c>
      <c r="Q99" s="184">
        <f t="shared" si="20"/>
        <v>1041.2526315789473</v>
      </c>
      <c r="R99" s="184">
        <f t="shared" si="21"/>
        <v>108.50526315789475</v>
      </c>
      <c r="S99" s="185">
        <f t="shared" si="22"/>
        <v>1561.0263157894735</v>
      </c>
      <c r="T99" s="186">
        <f t="shared" si="15"/>
        <v>473.84999999999997</v>
      </c>
      <c r="U99" s="187">
        <f t="shared" si="16"/>
        <v>473.84999999999997</v>
      </c>
      <c r="V99" s="187">
        <f t="shared" si="17"/>
        <v>613.3263157894736</v>
      </c>
      <c r="X99" s="188">
        <f t="shared" si="23"/>
        <v>379.08</v>
      </c>
      <c r="Y99" s="188">
        <f t="shared" si="23"/>
        <v>379.08</v>
      </c>
      <c r="Z99" s="188">
        <f t="shared" si="23"/>
        <v>490.66105263157891</v>
      </c>
      <c r="AB99" s="92" t="s">
        <v>743</v>
      </c>
      <c r="AI99" s="92">
        <v>815.09999999999991</v>
      </c>
      <c r="AJ99" s="188">
        <f t="shared" si="24"/>
        <v>-341.24999999999994</v>
      </c>
    </row>
    <row r="100" spans="1:36" hidden="1" x14ac:dyDescent="0.25">
      <c r="A100" s="131">
        <v>3302156</v>
      </c>
      <c r="B100" s="131">
        <v>2156</v>
      </c>
      <c r="C100" s="131" t="s">
        <v>266</v>
      </c>
      <c r="D100" s="132" t="s">
        <v>464</v>
      </c>
      <c r="E100" s="132"/>
      <c r="F100" s="131"/>
      <c r="G100" s="133">
        <v>75</v>
      </c>
      <c r="H100" s="133">
        <v>195</v>
      </c>
      <c r="I100" s="133">
        <v>45</v>
      </c>
      <c r="J100" s="133">
        <v>75</v>
      </c>
      <c r="K100" s="133">
        <v>180</v>
      </c>
      <c r="L100" s="133">
        <v>60</v>
      </c>
      <c r="M100" s="183">
        <v>108.94736842105263</v>
      </c>
      <c r="N100" s="183">
        <v>118.42105263157895</v>
      </c>
      <c r="O100" s="183">
        <v>66.315789473684205</v>
      </c>
      <c r="P100" s="184">
        <f t="shared" si="19"/>
        <v>1986.9947368421053</v>
      </c>
      <c r="Q100" s="184">
        <f t="shared" si="20"/>
        <v>1825.8552631578946</v>
      </c>
      <c r="R100" s="184">
        <f t="shared" si="21"/>
        <v>172.86315789473684</v>
      </c>
      <c r="S100" s="185">
        <f t="shared" si="22"/>
        <v>3985.7131578947365</v>
      </c>
      <c r="T100" s="186">
        <f t="shared" si="15"/>
        <v>1376.7</v>
      </c>
      <c r="U100" s="187">
        <f t="shared" si="16"/>
        <v>1335.75</v>
      </c>
      <c r="V100" s="187">
        <f t="shared" si="17"/>
        <v>1273.2631578947367</v>
      </c>
      <c r="X100" s="188">
        <f t="shared" si="23"/>
        <v>1101.3600000000001</v>
      </c>
      <c r="Y100" s="188">
        <f t="shared" si="23"/>
        <v>1068.6000000000001</v>
      </c>
      <c r="Z100" s="188">
        <f t="shared" si="23"/>
        <v>1018.6105263157893</v>
      </c>
      <c r="AB100" s="92">
        <v>1544.3999999999999</v>
      </c>
      <c r="AC100" s="188">
        <f>AB100-T100</f>
        <v>167.69999999999982</v>
      </c>
      <c r="AI100" s="92">
        <v>1544.3999999999999</v>
      </c>
      <c r="AJ100" s="188">
        <f t="shared" si="24"/>
        <v>-167.69999999999982</v>
      </c>
    </row>
    <row r="101" spans="1:36" hidden="1" x14ac:dyDescent="0.25">
      <c r="A101" s="131">
        <v>3302157</v>
      </c>
      <c r="B101" s="131">
        <v>2157</v>
      </c>
      <c r="C101" s="131" t="s">
        <v>267</v>
      </c>
      <c r="D101" s="132" t="s">
        <v>785</v>
      </c>
      <c r="E101" s="132"/>
      <c r="F101" s="131"/>
      <c r="G101" s="133">
        <v>15</v>
      </c>
      <c r="H101" s="133">
        <v>0</v>
      </c>
      <c r="I101" s="133">
        <v>0</v>
      </c>
      <c r="J101" s="133">
        <v>0</v>
      </c>
      <c r="K101" s="133">
        <v>0</v>
      </c>
      <c r="L101" s="133">
        <v>0</v>
      </c>
      <c r="M101" s="183">
        <v>9.473684210526315</v>
      </c>
      <c r="N101" s="183">
        <v>0</v>
      </c>
      <c r="O101" s="183">
        <v>18.94736842105263</v>
      </c>
      <c r="P101" s="184">
        <f t="shared" si="19"/>
        <v>188.29736842105262</v>
      </c>
      <c r="Q101" s="184">
        <f t="shared" si="20"/>
        <v>0</v>
      </c>
      <c r="R101" s="184">
        <f t="shared" si="21"/>
        <v>18.189473684210526</v>
      </c>
      <c r="S101" s="185">
        <f t="shared" si="22"/>
        <v>206.48684210526315</v>
      </c>
      <c r="T101" s="186">
        <f t="shared" si="15"/>
        <v>118.95</v>
      </c>
      <c r="U101" s="187">
        <f t="shared" si="16"/>
        <v>0</v>
      </c>
      <c r="V101" s="187">
        <f t="shared" si="17"/>
        <v>87.536842105263162</v>
      </c>
      <c r="X101" s="188">
        <f t="shared" si="23"/>
        <v>95.160000000000011</v>
      </c>
      <c r="Y101" s="188">
        <f t="shared" si="23"/>
        <v>0</v>
      </c>
      <c r="Z101" s="188">
        <f t="shared" si="23"/>
        <v>70.029473684210529</v>
      </c>
      <c r="AB101" s="92" t="s">
        <v>747</v>
      </c>
      <c r="AI101" s="92">
        <v>150.15</v>
      </c>
      <c r="AJ101" s="188">
        <f t="shared" si="24"/>
        <v>-31.200000000000003</v>
      </c>
    </row>
    <row r="102" spans="1:36" hidden="1" x14ac:dyDescent="0.25">
      <c r="A102" s="131">
        <v>3302161</v>
      </c>
      <c r="B102" s="131">
        <v>2161</v>
      </c>
      <c r="C102" s="131" t="s">
        <v>268</v>
      </c>
      <c r="D102" s="132" t="s">
        <v>425</v>
      </c>
      <c r="E102" s="132"/>
      <c r="F102" s="131"/>
      <c r="G102" s="133">
        <v>135</v>
      </c>
      <c r="H102" s="133">
        <v>0</v>
      </c>
      <c r="I102" s="133">
        <v>120</v>
      </c>
      <c r="J102" s="133">
        <v>120</v>
      </c>
      <c r="K102" s="133">
        <v>0</v>
      </c>
      <c r="L102" s="133">
        <v>90</v>
      </c>
      <c r="M102" s="183">
        <v>108.94736842105263</v>
      </c>
      <c r="N102" s="183">
        <v>18.94736842105263</v>
      </c>
      <c r="O102" s="183">
        <v>132.63157894736841</v>
      </c>
      <c r="P102" s="184">
        <f t="shared" si="19"/>
        <v>2819.6447368421054</v>
      </c>
      <c r="Q102" s="184">
        <f t="shared" si="20"/>
        <v>65.936842105263153</v>
      </c>
      <c r="R102" s="184">
        <f t="shared" si="21"/>
        <v>345.72631578947369</v>
      </c>
      <c r="S102" s="185">
        <f t="shared" si="22"/>
        <v>3231.3078947368422</v>
      </c>
      <c r="T102" s="186">
        <f t="shared" si="15"/>
        <v>1195.3499999999999</v>
      </c>
      <c r="U102" s="187">
        <f t="shared" si="16"/>
        <v>1045.2</v>
      </c>
      <c r="V102" s="187">
        <f t="shared" si="17"/>
        <v>990.75789473684222</v>
      </c>
      <c r="X102" s="188">
        <f t="shared" si="23"/>
        <v>956.28</v>
      </c>
      <c r="Y102" s="188">
        <f t="shared" si="23"/>
        <v>836.16000000000008</v>
      </c>
      <c r="Z102" s="188">
        <f t="shared" si="23"/>
        <v>792.6063157894738</v>
      </c>
      <c r="AB102" s="92" t="s">
        <v>595</v>
      </c>
      <c r="AI102" s="92">
        <v>1236.3000000000002</v>
      </c>
      <c r="AJ102" s="188">
        <f t="shared" si="24"/>
        <v>-40.950000000000273</v>
      </c>
    </row>
    <row r="103" spans="1:36" hidden="1" x14ac:dyDescent="0.25">
      <c r="A103" s="131">
        <v>3302162</v>
      </c>
      <c r="B103" s="131">
        <v>2162</v>
      </c>
      <c r="C103" s="131" t="s">
        <v>269</v>
      </c>
      <c r="D103" s="132" t="s">
        <v>464</v>
      </c>
      <c r="E103" s="132"/>
      <c r="F103" s="131"/>
      <c r="G103" s="133">
        <v>15</v>
      </c>
      <c r="H103" s="133">
        <v>165</v>
      </c>
      <c r="I103" s="133">
        <v>75</v>
      </c>
      <c r="J103" s="133">
        <v>0</v>
      </c>
      <c r="K103" s="133">
        <v>165</v>
      </c>
      <c r="L103" s="133">
        <v>30</v>
      </c>
      <c r="M103" s="183">
        <v>18.94736842105263</v>
      </c>
      <c r="N103" s="183">
        <v>180</v>
      </c>
      <c r="O103" s="183">
        <v>37.89473684210526</v>
      </c>
      <c r="P103" s="184">
        <f t="shared" si="19"/>
        <v>257.64473684210526</v>
      </c>
      <c r="Q103" s="184">
        <f t="shared" si="20"/>
        <v>1870.5</v>
      </c>
      <c r="R103" s="184">
        <f t="shared" si="21"/>
        <v>145.57894736842104</v>
      </c>
      <c r="S103" s="185">
        <f t="shared" si="22"/>
        <v>2273.7236842105262</v>
      </c>
      <c r="T103" s="186">
        <f t="shared" si="15"/>
        <v>819</v>
      </c>
      <c r="U103" s="187">
        <f t="shared" si="16"/>
        <v>653.25</v>
      </c>
      <c r="V103" s="187">
        <f t="shared" si="17"/>
        <v>801.47368421052624</v>
      </c>
      <c r="X103" s="188">
        <f t="shared" si="23"/>
        <v>655.20000000000005</v>
      </c>
      <c r="Y103" s="188">
        <f t="shared" si="23"/>
        <v>522.6</v>
      </c>
      <c r="Z103" s="188">
        <f t="shared" si="23"/>
        <v>641.17894736842106</v>
      </c>
      <c r="AB103" s="92">
        <v>1019.8499999999999</v>
      </c>
      <c r="AC103" s="188">
        <f>AB103-T103</f>
        <v>200.84999999999991</v>
      </c>
      <c r="AI103" s="92">
        <v>1019.8499999999999</v>
      </c>
      <c r="AJ103" s="188">
        <f t="shared" si="24"/>
        <v>-200.84999999999991</v>
      </c>
    </row>
    <row r="104" spans="1:36" hidden="1" x14ac:dyDescent="0.25">
      <c r="A104" s="131">
        <v>3302169</v>
      </c>
      <c r="B104" s="131">
        <v>2169</v>
      </c>
      <c r="C104" s="131" t="s">
        <v>270</v>
      </c>
      <c r="D104" s="132" t="s">
        <v>425</v>
      </c>
      <c r="E104" s="132"/>
      <c r="F104" s="131"/>
      <c r="G104" s="133">
        <v>195</v>
      </c>
      <c r="H104" s="133">
        <v>225</v>
      </c>
      <c r="I104" s="133">
        <v>75</v>
      </c>
      <c r="J104" s="133">
        <v>180</v>
      </c>
      <c r="K104" s="133">
        <v>150</v>
      </c>
      <c r="L104" s="133">
        <v>45</v>
      </c>
      <c r="M104" s="183">
        <v>170.5263157894737</v>
      </c>
      <c r="N104" s="183">
        <v>108.94736842105263</v>
      </c>
      <c r="O104" s="183">
        <v>75.78947368421052</v>
      </c>
      <c r="P104" s="184">
        <f t="shared" si="19"/>
        <v>4222.0026315789473</v>
      </c>
      <c r="Q104" s="184">
        <f t="shared" si="20"/>
        <v>1792.886842105263</v>
      </c>
      <c r="R104" s="184">
        <f t="shared" si="21"/>
        <v>197.55789473684212</v>
      </c>
      <c r="S104" s="185">
        <f t="shared" si="22"/>
        <v>6212.4473684210525</v>
      </c>
      <c r="T104" s="186">
        <f t="shared" si="15"/>
        <v>2472.6000000000004</v>
      </c>
      <c r="U104" s="187">
        <f t="shared" si="16"/>
        <v>2039.6999999999998</v>
      </c>
      <c r="V104" s="187">
        <f t="shared" si="17"/>
        <v>1700.1473684210523</v>
      </c>
      <c r="X104" s="188">
        <f t="shared" si="23"/>
        <v>1978.0800000000004</v>
      </c>
      <c r="Y104" s="188">
        <f t="shared" si="23"/>
        <v>1631.76</v>
      </c>
      <c r="Z104" s="188">
        <f t="shared" si="23"/>
        <v>1360.1178947368419</v>
      </c>
      <c r="AB104" s="92" t="s">
        <v>605</v>
      </c>
      <c r="AI104" s="92">
        <v>2154.75</v>
      </c>
      <c r="AJ104" s="188">
        <f t="shared" si="24"/>
        <v>317.85000000000036</v>
      </c>
    </row>
    <row r="105" spans="1:36" hidden="1" x14ac:dyDescent="0.25">
      <c r="A105" s="131">
        <v>3302170</v>
      </c>
      <c r="B105" s="131">
        <v>2170</v>
      </c>
      <c r="C105" s="131" t="s">
        <v>271</v>
      </c>
      <c r="D105" s="132" t="s">
        <v>464</v>
      </c>
      <c r="E105" s="132"/>
      <c r="F105" s="131"/>
      <c r="G105" s="133">
        <v>285</v>
      </c>
      <c r="H105" s="133">
        <v>180</v>
      </c>
      <c r="I105" s="133">
        <v>165</v>
      </c>
      <c r="J105" s="133">
        <v>300</v>
      </c>
      <c r="K105" s="133">
        <v>135</v>
      </c>
      <c r="L105" s="133">
        <v>135</v>
      </c>
      <c r="M105" s="183">
        <v>322.10526315789474</v>
      </c>
      <c r="N105" s="183">
        <v>127.89473684210526</v>
      </c>
      <c r="O105" s="183">
        <v>198.9473684210526</v>
      </c>
      <c r="P105" s="184">
        <f t="shared" si="19"/>
        <v>6996.8605263157888</v>
      </c>
      <c r="Q105" s="184">
        <f t="shared" si="20"/>
        <v>1632.6236842105263</v>
      </c>
      <c r="R105" s="184">
        <f t="shared" si="21"/>
        <v>502.98947368421051</v>
      </c>
      <c r="S105" s="185">
        <f t="shared" si="22"/>
        <v>9132.4736842105267</v>
      </c>
      <c r="T105" s="186">
        <f t="shared" si="15"/>
        <v>3110.2499999999995</v>
      </c>
      <c r="U105" s="187">
        <f t="shared" si="16"/>
        <v>3028.35</v>
      </c>
      <c r="V105" s="187">
        <f t="shared" si="17"/>
        <v>2993.8736842105263</v>
      </c>
      <c r="X105" s="188">
        <f t="shared" si="23"/>
        <v>2488.1999999999998</v>
      </c>
      <c r="Y105" s="188">
        <f t="shared" si="23"/>
        <v>2422.6799999999998</v>
      </c>
      <c r="Z105" s="188">
        <f t="shared" si="23"/>
        <v>2395.0989473684212</v>
      </c>
      <c r="AB105" s="92">
        <v>4104.75</v>
      </c>
      <c r="AC105" s="188">
        <f t="shared" ref="AC105:AC106" si="30">AB105-T105</f>
        <v>994.50000000000045</v>
      </c>
      <c r="AI105" s="92">
        <v>4104.75</v>
      </c>
      <c r="AJ105" s="188">
        <f t="shared" si="24"/>
        <v>-994.50000000000045</v>
      </c>
    </row>
    <row r="106" spans="1:36" hidden="1" x14ac:dyDescent="0.25">
      <c r="A106" s="131">
        <v>3302171</v>
      </c>
      <c r="B106" s="131">
        <v>2171</v>
      </c>
      <c r="C106" s="131" t="s">
        <v>272</v>
      </c>
      <c r="D106" s="132" t="s">
        <v>464</v>
      </c>
      <c r="E106" s="132"/>
      <c r="F106" s="131"/>
      <c r="G106" s="133">
        <v>30</v>
      </c>
      <c r="H106" s="133">
        <v>0</v>
      </c>
      <c r="I106" s="133">
        <v>285</v>
      </c>
      <c r="J106" s="133">
        <v>30</v>
      </c>
      <c r="K106" s="133">
        <v>0</v>
      </c>
      <c r="L106" s="133">
        <v>285</v>
      </c>
      <c r="M106" s="183">
        <v>42.631578947368425</v>
      </c>
      <c r="N106" s="183">
        <v>0</v>
      </c>
      <c r="O106" s="183">
        <v>345.78947368421052</v>
      </c>
      <c r="P106" s="184">
        <f t="shared" si="19"/>
        <v>787.86315789473679</v>
      </c>
      <c r="Q106" s="184">
        <f t="shared" si="20"/>
        <v>0</v>
      </c>
      <c r="R106" s="184">
        <f t="shared" si="21"/>
        <v>924.75789473684222</v>
      </c>
      <c r="S106" s="185">
        <f t="shared" si="22"/>
        <v>1712.621052631579</v>
      </c>
      <c r="T106" s="186">
        <f t="shared" si="15"/>
        <v>534.30000000000007</v>
      </c>
      <c r="U106" s="187">
        <f t="shared" si="16"/>
        <v>534.30000000000007</v>
      </c>
      <c r="V106" s="187">
        <f t="shared" si="17"/>
        <v>644.02105263157887</v>
      </c>
      <c r="X106" s="188">
        <f t="shared" si="23"/>
        <v>427.44000000000005</v>
      </c>
      <c r="Y106" s="188">
        <f t="shared" si="23"/>
        <v>427.44000000000005</v>
      </c>
      <c r="Z106" s="188">
        <f t="shared" si="23"/>
        <v>515.21684210526314</v>
      </c>
      <c r="AB106" s="92">
        <v>778.05</v>
      </c>
      <c r="AC106" s="188">
        <f t="shared" si="30"/>
        <v>243.74999999999989</v>
      </c>
      <c r="AI106" s="92">
        <v>778.05</v>
      </c>
      <c r="AJ106" s="188">
        <f t="shared" si="24"/>
        <v>-243.74999999999989</v>
      </c>
    </row>
    <row r="107" spans="1:36" hidden="1" x14ac:dyDescent="0.25">
      <c r="A107" s="131">
        <v>3302176</v>
      </c>
      <c r="B107" s="131">
        <v>2176</v>
      </c>
      <c r="C107" s="131" t="s">
        <v>273</v>
      </c>
      <c r="D107" s="132" t="s">
        <v>425</v>
      </c>
      <c r="E107" s="132"/>
      <c r="F107" s="131"/>
      <c r="G107" s="133">
        <v>60</v>
      </c>
      <c r="H107" s="133">
        <v>105</v>
      </c>
      <c r="I107" s="133">
        <v>645</v>
      </c>
      <c r="J107" s="133">
        <v>30</v>
      </c>
      <c r="K107" s="133">
        <v>60</v>
      </c>
      <c r="L107" s="133">
        <v>570</v>
      </c>
      <c r="M107" s="183">
        <v>33.157894736842103</v>
      </c>
      <c r="N107" s="183">
        <v>47.368421052631575</v>
      </c>
      <c r="O107" s="183">
        <v>667.8947368421052</v>
      </c>
      <c r="P107" s="184">
        <f t="shared" si="19"/>
        <v>956.41578947368419</v>
      </c>
      <c r="Q107" s="184">
        <f t="shared" si="20"/>
        <v>786.89210526315787</v>
      </c>
      <c r="R107" s="184">
        <f t="shared" si="21"/>
        <v>1904.7789473684211</v>
      </c>
      <c r="S107" s="185">
        <f t="shared" si="22"/>
        <v>3648.0868421052633</v>
      </c>
      <c r="T107" s="186">
        <f t="shared" si="15"/>
        <v>1542.45</v>
      </c>
      <c r="U107" s="187">
        <f t="shared" si="16"/>
        <v>1056.9000000000001</v>
      </c>
      <c r="V107" s="187">
        <f t="shared" si="17"/>
        <v>1048.7368421052629</v>
      </c>
      <c r="X107" s="188">
        <f t="shared" si="23"/>
        <v>1233.96</v>
      </c>
      <c r="Y107" s="188">
        <f t="shared" si="23"/>
        <v>845.5200000000001</v>
      </c>
      <c r="Z107" s="188">
        <f t="shared" si="23"/>
        <v>838.98947368421034</v>
      </c>
      <c r="AB107" s="92" t="s">
        <v>612</v>
      </c>
      <c r="AI107" s="92">
        <v>1322.1</v>
      </c>
      <c r="AJ107" s="188">
        <f t="shared" si="24"/>
        <v>220.35000000000014</v>
      </c>
    </row>
    <row r="108" spans="1:36" hidden="1" x14ac:dyDescent="0.25">
      <c r="A108" s="131">
        <v>3302178</v>
      </c>
      <c r="B108" s="131">
        <v>2178</v>
      </c>
      <c r="C108" s="131" t="s">
        <v>274</v>
      </c>
      <c r="D108" s="132" t="s">
        <v>425</v>
      </c>
      <c r="E108" s="132"/>
      <c r="F108" s="131"/>
      <c r="G108" s="133">
        <v>90</v>
      </c>
      <c r="H108" s="133">
        <v>15</v>
      </c>
      <c r="I108" s="133">
        <v>150</v>
      </c>
      <c r="J108" s="133">
        <v>0</v>
      </c>
      <c r="K108" s="133">
        <v>15</v>
      </c>
      <c r="L108" s="133">
        <v>135</v>
      </c>
      <c r="M108" s="183">
        <v>22.105263157894736</v>
      </c>
      <c r="N108" s="183">
        <v>4.7368421052631575</v>
      </c>
      <c r="O108" s="183">
        <v>168.63157894736841</v>
      </c>
      <c r="P108" s="184">
        <f t="shared" si="19"/>
        <v>875.51052631578932</v>
      </c>
      <c r="Q108" s="184">
        <f t="shared" si="20"/>
        <v>129.58421052631579</v>
      </c>
      <c r="R108" s="184">
        <f t="shared" si="21"/>
        <v>458.28631578947363</v>
      </c>
      <c r="S108" s="185">
        <f t="shared" si="22"/>
        <v>1463.3810526315788</v>
      </c>
      <c r="T108" s="186">
        <f t="shared" si="15"/>
        <v>926.24999999999989</v>
      </c>
      <c r="U108" s="187">
        <f t="shared" si="16"/>
        <v>196.95</v>
      </c>
      <c r="V108" s="187">
        <f t="shared" si="17"/>
        <v>340.18105263157895</v>
      </c>
      <c r="X108" s="188">
        <f t="shared" si="23"/>
        <v>741</v>
      </c>
      <c r="Y108" s="188">
        <f t="shared" si="23"/>
        <v>157.56</v>
      </c>
      <c r="Z108" s="188">
        <f t="shared" si="23"/>
        <v>272.14484210526319</v>
      </c>
      <c r="AB108" s="92" t="s">
        <v>661</v>
      </c>
      <c r="AI108" s="92">
        <v>492.82999999999993</v>
      </c>
      <c r="AJ108" s="188">
        <f t="shared" si="24"/>
        <v>433.41999999999996</v>
      </c>
    </row>
    <row r="109" spans="1:36" hidden="1" x14ac:dyDescent="0.25">
      <c r="A109" s="131">
        <v>3302180</v>
      </c>
      <c r="B109" s="131">
        <v>2180</v>
      </c>
      <c r="C109" s="131" t="s">
        <v>275</v>
      </c>
      <c r="D109" s="132" t="s">
        <v>464</v>
      </c>
      <c r="E109" s="132"/>
      <c r="F109" s="131"/>
      <c r="G109" s="133">
        <v>15</v>
      </c>
      <c r="H109" s="133">
        <v>705</v>
      </c>
      <c r="I109" s="133">
        <v>165</v>
      </c>
      <c r="J109" s="133">
        <v>15</v>
      </c>
      <c r="K109" s="133">
        <v>465</v>
      </c>
      <c r="L109" s="133">
        <v>60</v>
      </c>
      <c r="M109" s="183">
        <v>14.210526315789473</v>
      </c>
      <c r="N109" s="183">
        <v>596.84210526315792</v>
      </c>
      <c r="O109" s="183">
        <v>118.42105263157895</v>
      </c>
      <c r="P109" s="184">
        <f t="shared" si="19"/>
        <v>341.92105263157896</v>
      </c>
      <c r="Q109" s="184">
        <f t="shared" si="20"/>
        <v>6487.910526315789</v>
      </c>
      <c r="R109" s="184">
        <f t="shared" si="21"/>
        <v>347.68421052631584</v>
      </c>
      <c r="S109" s="185">
        <f t="shared" si="22"/>
        <v>7177.515789473684</v>
      </c>
      <c r="T109" s="186">
        <f t="shared" si="15"/>
        <v>2948.3999999999996</v>
      </c>
      <c r="U109" s="187">
        <f t="shared" si="16"/>
        <v>1934.4</v>
      </c>
      <c r="V109" s="187">
        <f t="shared" si="17"/>
        <v>2294.7157894736843</v>
      </c>
      <c r="X109" s="188">
        <f t="shared" si="23"/>
        <v>2358.7199999999998</v>
      </c>
      <c r="Y109" s="188">
        <f t="shared" si="23"/>
        <v>1547.5200000000002</v>
      </c>
      <c r="Z109" s="188">
        <f t="shared" si="23"/>
        <v>1835.7726315789475</v>
      </c>
      <c r="AB109" s="92">
        <v>3061.4999999999995</v>
      </c>
      <c r="AC109" s="188">
        <f t="shared" ref="AC109:AC110" si="31">AB109-T109</f>
        <v>113.09999999999991</v>
      </c>
      <c r="AI109" s="92">
        <v>3061.4999999999995</v>
      </c>
      <c r="AJ109" s="188">
        <f t="shared" si="24"/>
        <v>-113.09999999999991</v>
      </c>
    </row>
    <row r="110" spans="1:36" hidden="1" x14ac:dyDescent="0.25">
      <c r="A110" s="131">
        <v>3302181</v>
      </c>
      <c r="B110" s="131">
        <v>2181</v>
      </c>
      <c r="C110" s="131" t="s">
        <v>276</v>
      </c>
      <c r="D110" s="132" t="s">
        <v>464</v>
      </c>
      <c r="E110" s="132"/>
      <c r="F110" s="131"/>
      <c r="G110" s="133">
        <v>0</v>
      </c>
      <c r="H110" s="133">
        <v>0</v>
      </c>
      <c r="I110" s="133">
        <v>195</v>
      </c>
      <c r="J110" s="133">
        <v>0</v>
      </c>
      <c r="K110" s="133">
        <v>0</v>
      </c>
      <c r="L110" s="133">
        <v>195</v>
      </c>
      <c r="M110" s="183">
        <v>14.210526315789473</v>
      </c>
      <c r="N110" s="183">
        <v>0</v>
      </c>
      <c r="O110" s="183">
        <v>194.21052631578948</v>
      </c>
      <c r="P110" s="184">
        <f t="shared" si="19"/>
        <v>104.02105263157893</v>
      </c>
      <c r="Q110" s="184">
        <f t="shared" si="20"/>
        <v>0</v>
      </c>
      <c r="R110" s="184">
        <f t="shared" si="21"/>
        <v>592.04210526315785</v>
      </c>
      <c r="S110" s="185">
        <f t="shared" si="22"/>
        <v>696.06315789473683</v>
      </c>
      <c r="T110" s="186">
        <f t="shared" si="15"/>
        <v>202.79999999999998</v>
      </c>
      <c r="U110" s="187">
        <f t="shared" si="16"/>
        <v>202.79999999999998</v>
      </c>
      <c r="V110" s="187">
        <f t="shared" si="17"/>
        <v>290.46315789473681</v>
      </c>
      <c r="X110" s="188">
        <f t="shared" si="23"/>
        <v>162.24</v>
      </c>
      <c r="Y110" s="188">
        <f t="shared" si="23"/>
        <v>162.24</v>
      </c>
      <c r="Z110" s="188">
        <f t="shared" si="23"/>
        <v>232.37052631578945</v>
      </c>
      <c r="AB110" s="92">
        <v>440.7</v>
      </c>
      <c r="AC110" s="188">
        <f t="shared" si="31"/>
        <v>237.9</v>
      </c>
      <c r="AI110" s="92">
        <v>440.7</v>
      </c>
      <c r="AJ110" s="188">
        <f t="shared" si="24"/>
        <v>-237.9</v>
      </c>
    </row>
    <row r="111" spans="1:36" hidden="1" x14ac:dyDescent="0.25">
      <c r="A111" s="131">
        <v>3302184</v>
      </c>
      <c r="B111" s="131">
        <v>2184</v>
      </c>
      <c r="C111" s="131" t="s">
        <v>810</v>
      </c>
      <c r="D111" s="132" t="s">
        <v>425</v>
      </c>
      <c r="E111" s="132"/>
      <c r="F111" s="131"/>
      <c r="G111" s="133">
        <v>0</v>
      </c>
      <c r="H111" s="133">
        <v>0</v>
      </c>
      <c r="I111" s="133">
        <v>0</v>
      </c>
      <c r="J111" s="133">
        <v>0</v>
      </c>
      <c r="K111" s="133">
        <v>0</v>
      </c>
      <c r="L111" s="133">
        <v>0</v>
      </c>
      <c r="M111" s="183">
        <v>0</v>
      </c>
      <c r="N111" s="183">
        <v>0</v>
      </c>
      <c r="O111" s="183">
        <v>0</v>
      </c>
      <c r="P111" s="184">
        <f t="shared" si="19"/>
        <v>0</v>
      </c>
      <c r="Q111" s="184">
        <f t="shared" si="20"/>
        <v>0</v>
      </c>
      <c r="R111" s="184">
        <f t="shared" si="21"/>
        <v>0</v>
      </c>
      <c r="S111" s="185">
        <f t="shared" si="22"/>
        <v>0</v>
      </c>
      <c r="T111" s="186"/>
      <c r="U111" s="187">
        <f t="shared" si="16"/>
        <v>0</v>
      </c>
      <c r="V111" s="187">
        <f t="shared" si="17"/>
        <v>0</v>
      </c>
      <c r="X111" s="188"/>
      <c r="Y111" s="188">
        <f t="shared" si="23"/>
        <v>0</v>
      </c>
      <c r="Z111" s="188">
        <f t="shared" si="23"/>
        <v>0</v>
      </c>
      <c r="AB111" s="92" t="s">
        <v>662</v>
      </c>
      <c r="AI111" s="92">
        <v>0</v>
      </c>
      <c r="AJ111" s="188">
        <f t="shared" si="24"/>
        <v>0</v>
      </c>
    </row>
    <row r="112" spans="1:36" hidden="1" x14ac:dyDescent="0.25">
      <c r="A112" s="131">
        <v>3302185</v>
      </c>
      <c r="B112" s="131">
        <v>2185</v>
      </c>
      <c r="C112" s="131" t="s">
        <v>277</v>
      </c>
      <c r="D112" s="132" t="s">
        <v>425</v>
      </c>
      <c r="E112" s="132"/>
      <c r="F112" s="131"/>
      <c r="G112" s="133">
        <v>0</v>
      </c>
      <c r="H112" s="133">
        <v>15</v>
      </c>
      <c r="I112" s="133">
        <v>15</v>
      </c>
      <c r="J112" s="133">
        <v>0</v>
      </c>
      <c r="K112" s="133">
        <v>15</v>
      </c>
      <c r="L112" s="133">
        <v>15</v>
      </c>
      <c r="M112" s="183">
        <v>0</v>
      </c>
      <c r="N112" s="183">
        <v>14.210526315789473</v>
      </c>
      <c r="O112" s="183">
        <v>23.684210526315788</v>
      </c>
      <c r="P112" s="184">
        <f t="shared" si="19"/>
        <v>0</v>
      </c>
      <c r="Q112" s="184">
        <f t="shared" si="20"/>
        <v>162.55263157894734</v>
      </c>
      <c r="R112" s="184">
        <f t="shared" si="21"/>
        <v>53.936842105263153</v>
      </c>
      <c r="S112" s="185">
        <f t="shared" si="22"/>
        <v>216.48947368421051</v>
      </c>
      <c r="T112" s="186">
        <f t="shared" ref="T112:T175" si="32">(G112*$C$2*$F$2)+(H112*$C$3*$F$2)+(I112*$C$4*$F$2)</f>
        <v>72.149999999999991</v>
      </c>
      <c r="U112" s="187">
        <f t="shared" si="16"/>
        <v>72.149999999999991</v>
      </c>
      <c r="V112" s="187">
        <f t="shared" si="17"/>
        <v>72.189473684210526</v>
      </c>
      <c r="X112" s="188">
        <f t="shared" si="23"/>
        <v>57.72</v>
      </c>
      <c r="Y112" s="188">
        <f t="shared" si="23"/>
        <v>57.72</v>
      </c>
      <c r="Z112" s="188">
        <f t="shared" si="23"/>
        <v>57.751578947368422</v>
      </c>
      <c r="AB112" s="92" t="s">
        <v>487</v>
      </c>
      <c r="AI112" s="92">
        <v>87.75</v>
      </c>
      <c r="AJ112" s="188">
        <f t="shared" si="24"/>
        <v>-15.600000000000009</v>
      </c>
    </row>
    <row r="113" spans="1:36" hidden="1" x14ac:dyDescent="0.25">
      <c r="A113" s="131">
        <v>3302186</v>
      </c>
      <c r="B113" s="131">
        <v>2186</v>
      </c>
      <c r="C113" s="131" t="s">
        <v>278</v>
      </c>
      <c r="D113" s="132" t="s">
        <v>464</v>
      </c>
      <c r="E113" s="132"/>
      <c r="F113" s="131"/>
      <c r="G113" s="133">
        <v>0</v>
      </c>
      <c r="H113" s="133">
        <v>165</v>
      </c>
      <c r="I113" s="133">
        <v>465</v>
      </c>
      <c r="J113" s="133">
        <v>0</v>
      </c>
      <c r="K113" s="133">
        <v>120</v>
      </c>
      <c r="L113" s="133">
        <v>285</v>
      </c>
      <c r="M113" s="183">
        <v>9.473684210526315</v>
      </c>
      <c r="N113" s="183">
        <v>94.73684210526315</v>
      </c>
      <c r="O113" s="183">
        <v>326.84210526315792</v>
      </c>
      <c r="P113" s="184">
        <f t="shared" si="19"/>
        <v>69.347368421052636</v>
      </c>
      <c r="Q113" s="184">
        <f t="shared" si="20"/>
        <v>1404.1342105263157</v>
      </c>
      <c r="R113" s="184">
        <f t="shared" si="21"/>
        <v>1093.7684210526315</v>
      </c>
      <c r="S113" s="185">
        <f t="shared" si="22"/>
        <v>2567.2499999999995</v>
      </c>
      <c r="T113" s="186">
        <f t="shared" si="32"/>
        <v>1105.6500000000001</v>
      </c>
      <c r="U113" s="187">
        <f t="shared" si="16"/>
        <v>748.8</v>
      </c>
      <c r="V113" s="187">
        <f t="shared" si="17"/>
        <v>712.8</v>
      </c>
      <c r="X113" s="188">
        <f t="shared" si="23"/>
        <v>884.5200000000001</v>
      </c>
      <c r="Y113" s="188">
        <f t="shared" si="23"/>
        <v>599.04</v>
      </c>
      <c r="Z113" s="188">
        <f t="shared" si="23"/>
        <v>570.24</v>
      </c>
      <c r="AB113" s="92">
        <v>951.59999999999991</v>
      </c>
      <c r="AC113" s="188">
        <f t="shared" ref="AC113:AC115" si="33">AB113-T113</f>
        <v>-154.05000000000018</v>
      </c>
      <c r="AI113" s="92">
        <v>951.59999999999991</v>
      </c>
      <c r="AJ113" s="188">
        <f t="shared" si="24"/>
        <v>154.05000000000018</v>
      </c>
    </row>
    <row r="114" spans="1:36" hidden="1" x14ac:dyDescent="0.25">
      <c r="A114" s="131">
        <v>3302187</v>
      </c>
      <c r="B114" s="131">
        <v>2187</v>
      </c>
      <c r="C114" s="131" t="s">
        <v>279</v>
      </c>
      <c r="D114" s="132" t="s">
        <v>464</v>
      </c>
      <c r="E114" s="132"/>
      <c r="F114" s="131"/>
      <c r="G114" s="133">
        <v>90</v>
      </c>
      <c r="H114" s="133">
        <v>105</v>
      </c>
      <c r="I114" s="133">
        <v>120</v>
      </c>
      <c r="J114" s="133">
        <v>45</v>
      </c>
      <c r="K114" s="133">
        <v>90</v>
      </c>
      <c r="L114" s="133">
        <v>75</v>
      </c>
      <c r="M114" s="183">
        <v>61.578947368421055</v>
      </c>
      <c r="N114" s="183">
        <v>99.473684210526301</v>
      </c>
      <c r="O114" s="183">
        <v>85.26315789473685</v>
      </c>
      <c r="P114" s="184">
        <f t="shared" si="19"/>
        <v>1521.3078947368422</v>
      </c>
      <c r="Q114" s="184">
        <f t="shared" si="20"/>
        <v>1081.3184210526315</v>
      </c>
      <c r="R114" s="184">
        <f t="shared" si="21"/>
        <v>284.65263157894742</v>
      </c>
      <c r="S114" s="185">
        <f t="shared" si="22"/>
        <v>2887.2789473684211</v>
      </c>
      <c r="T114" s="186">
        <f t="shared" si="32"/>
        <v>1234.3499999999999</v>
      </c>
      <c r="U114" s="187">
        <f t="shared" si="16"/>
        <v>774.14999999999986</v>
      </c>
      <c r="V114" s="187">
        <f t="shared" si="17"/>
        <v>878.77894736842097</v>
      </c>
      <c r="X114" s="188">
        <f t="shared" si="23"/>
        <v>987.48</v>
      </c>
      <c r="Y114" s="188">
        <f t="shared" si="23"/>
        <v>619.31999999999994</v>
      </c>
      <c r="Z114" s="188">
        <f t="shared" si="23"/>
        <v>703.02315789473687</v>
      </c>
      <c r="AB114" s="92">
        <v>1156.3500000000001</v>
      </c>
      <c r="AC114" s="188">
        <f t="shared" si="33"/>
        <v>-77.999999999999773</v>
      </c>
      <c r="AI114" s="92">
        <v>1156.3500000000001</v>
      </c>
      <c r="AJ114" s="188">
        <f t="shared" si="24"/>
        <v>77.999999999999773</v>
      </c>
    </row>
    <row r="115" spans="1:36" hidden="1" x14ac:dyDescent="0.25">
      <c r="A115" s="131">
        <v>3302188</v>
      </c>
      <c r="B115" s="131">
        <v>2188</v>
      </c>
      <c r="C115" s="131" t="s">
        <v>280</v>
      </c>
      <c r="D115" s="132" t="s">
        <v>464</v>
      </c>
      <c r="E115" s="132"/>
      <c r="F115" s="131"/>
      <c r="G115" s="133">
        <v>15</v>
      </c>
      <c r="H115" s="133">
        <v>0</v>
      </c>
      <c r="I115" s="133">
        <v>30</v>
      </c>
      <c r="J115" s="133">
        <v>0</v>
      </c>
      <c r="K115" s="133">
        <v>0</v>
      </c>
      <c r="L115" s="133">
        <v>30</v>
      </c>
      <c r="M115" s="183">
        <v>9.473684210526315</v>
      </c>
      <c r="N115" s="183">
        <v>0</v>
      </c>
      <c r="O115" s="183">
        <v>9.473684210526315</v>
      </c>
      <c r="P115" s="184">
        <f t="shared" si="19"/>
        <v>188.29736842105262</v>
      </c>
      <c r="Q115" s="184">
        <f t="shared" si="20"/>
        <v>0</v>
      </c>
      <c r="R115" s="184">
        <f t="shared" si="21"/>
        <v>71.494736842105254</v>
      </c>
      <c r="S115" s="185">
        <f t="shared" si="22"/>
        <v>259.79210526315785</v>
      </c>
      <c r="T115" s="186">
        <f t="shared" si="32"/>
        <v>150.15</v>
      </c>
      <c r="U115" s="187">
        <f t="shared" si="16"/>
        <v>31.2</v>
      </c>
      <c r="V115" s="187">
        <f t="shared" si="17"/>
        <v>78.442105263157899</v>
      </c>
      <c r="X115" s="188">
        <f t="shared" si="23"/>
        <v>120.12</v>
      </c>
      <c r="Y115" s="188">
        <f t="shared" si="23"/>
        <v>24.96</v>
      </c>
      <c r="Z115" s="188">
        <f t="shared" si="23"/>
        <v>62.753684210526323</v>
      </c>
      <c r="AB115" s="92">
        <v>118.95</v>
      </c>
      <c r="AC115" s="188">
        <f t="shared" si="33"/>
        <v>-31.200000000000003</v>
      </c>
      <c r="AI115" s="92">
        <v>118.95</v>
      </c>
      <c r="AJ115" s="188">
        <f t="shared" si="24"/>
        <v>31.200000000000003</v>
      </c>
    </row>
    <row r="116" spans="1:36" hidden="1" x14ac:dyDescent="0.25">
      <c r="A116" s="131">
        <v>3302189</v>
      </c>
      <c r="B116" s="131">
        <v>2189</v>
      </c>
      <c r="C116" s="131" t="s">
        <v>281</v>
      </c>
      <c r="D116" s="132" t="s">
        <v>786</v>
      </c>
      <c r="E116" s="132"/>
      <c r="F116" s="131"/>
      <c r="G116" s="133">
        <v>150</v>
      </c>
      <c r="H116" s="133">
        <v>210</v>
      </c>
      <c r="I116" s="133">
        <v>30</v>
      </c>
      <c r="J116" s="133">
        <v>135</v>
      </c>
      <c r="K116" s="133">
        <v>105</v>
      </c>
      <c r="L116" s="133">
        <v>45</v>
      </c>
      <c r="M116" s="183">
        <v>113.68421052631578</v>
      </c>
      <c r="N116" s="183">
        <v>104.21052631578948</v>
      </c>
      <c r="O116" s="183">
        <v>42.631578947368425</v>
      </c>
      <c r="P116" s="184">
        <f t="shared" si="19"/>
        <v>3092.2184210526316</v>
      </c>
      <c r="Q116" s="184">
        <f t="shared" si="20"/>
        <v>1550.2026315789474</v>
      </c>
      <c r="R116" s="184">
        <f t="shared" si="21"/>
        <v>118.92631578947369</v>
      </c>
      <c r="S116" s="185">
        <f t="shared" si="22"/>
        <v>4761.347368421053</v>
      </c>
      <c r="T116" s="186">
        <f t="shared" si="32"/>
        <v>2012.3999999999999</v>
      </c>
      <c r="U116" s="187">
        <f t="shared" si="16"/>
        <v>1513.1999999999998</v>
      </c>
      <c r="V116" s="187">
        <f t="shared" si="17"/>
        <v>1235.7473684210524</v>
      </c>
      <c r="X116" s="188">
        <f t="shared" si="23"/>
        <v>1609.92</v>
      </c>
      <c r="Y116" s="188">
        <f t="shared" si="23"/>
        <v>1210.56</v>
      </c>
      <c r="Z116" s="188">
        <f t="shared" si="23"/>
        <v>988.59789473684202</v>
      </c>
      <c r="AB116" s="92" t="s">
        <v>710</v>
      </c>
      <c r="AI116" s="92">
        <v>1388.3999999999999</v>
      </c>
      <c r="AJ116" s="188">
        <f t="shared" si="24"/>
        <v>624</v>
      </c>
    </row>
    <row r="117" spans="1:36" hidden="1" x14ac:dyDescent="0.25">
      <c r="A117" s="131">
        <v>3302191</v>
      </c>
      <c r="B117" s="131">
        <v>2191</v>
      </c>
      <c r="C117" s="131" t="s">
        <v>282</v>
      </c>
      <c r="D117" s="132" t="s">
        <v>464</v>
      </c>
      <c r="E117" s="132"/>
      <c r="F117" s="131"/>
      <c r="G117" s="133">
        <v>135</v>
      </c>
      <c r="H117" s="133">
        <v>0</v>
      </c>
      <c r="I117" s="133">
        <v>210</v>
      </c>
      <c r="J117" s="133">
        <v>105</v>
      </c>
      <c r="K117" s="133">
        <v>0</v>
      </c>
      <c r="L117" s="133">
        <v>165</v>
      </c>
      <c r="M117" s="183">
        <v>118.42105263157895</v>
      </c>
      <c r="N117" s="183">
        <v>0</v>
      </c>
      <c r="O117" s="183">
        <v>203.68421052631578</v>
      </c>
      <c r="P117" s="184">
        <f t="shared" si="19"/>
        <v>2770.0421052631577</v>
      </c>
      <c r="Q117" s="184">
        <f t="shared" si="20"/>
        <v>0</v>
      </c>
      <c r="R117" s="184">
        <f t="shared" si="21"/>
        <v>585.53684210526308</v>
      </c>
      <c r="S117" s="185">
        <f t="shared" si="22"/>
        <v>3355.5789473684208</v>
      </c>
      <c r="T117" s="186">
        <f t="shared" si="32"/>
        <v>1288.95</v>
      </c>
      <c r="U117" s="187">
        <f t="shared" si="16"/>
        <v>1004.25</v>
      </c>
      <c r="V117" s="187">
        <f t="shared" si="17"/>
        <v>1062.378947368421</v>
      </c>
      <c r="X117" s="188">
        <f t="shared" si="23"/>
        <v>1031.1600000000001</v>
      </c>
      <c r="Y117" s="188">
        <f t="shared" si="23"/>
        <v>803.40000000000009</v>
      </c>
      <c r="Z117" s="188">
        <f t="shared" si="23"/>
        <v>849.90315789473686</v>
      </c>
      <c r="AB117" s="92">
        <v>1335.75</v>
      </c>
      <c r="AC117" s="188">
        <f t="shared" ref="AC117:AC123" si="34">AB117-T117</f>
        <v>46.799999999999955</v>
      </c>
      <c r="AI117" s="92">
        <v>1335.75</v>
      </c>
      <c r="AJ117" s="188">
        <f t="shared" si="24"/>
        <v>-46.799999999999955</v>
      </c>
    </row>
    <row r="118" spans="1:36" hidden="1" x14ac:dyDescent="0.25">
      <c r="A118" s="131">
        <v>3302194</v>
      </c>
      <c r="B118" s="131">
        <v>2194</v>
      </c>
      <c r="C118" s="131" t="s">
        <v>283</v>
      </c>
      <c r="D118" s="132" t="s">
        <v>464</v>
      </c>
      <c r="E118" s="132"/>
      <c r="F118" s="131"/>
      <c r="G118" s="133">
        <v>30</v>
      </c>
      <c r="H118" s="133">
        <v>0</v>
      </c>
      <c r="I118" s="133">
        <v>270</v>
      </c>
      <c r="J118" s="133">
        <v>15</v>
      </c>
      <c r="K118" s="133">
        <v>0</v>
      </c>
      <c r="L118" s="133">
        <v>165</v>
      </c>
      <c r="M118" s="183">
        <v>4.7368421052631575</v>
      </c>
      <c r="N118" s="183">
        <v>9.473684210526315</v>
      </c>
      <c r="O118" s="183">
        <v>260.52631578947364</v>
      </c>
      <c r="P118" s="184">
        <f t="shared" si="19"/>
        <v>391.52368421052631</v>
      </c>
      <c r="Q118" s="184">
        <f t="shared" si="20"/>
        <v>32.968421052631577</v>
      </c>
      <c r="R118" s="184">
        <f t="shared" si="21"/>
        <v>702.50526315789466</v>
      </c>
      <c r="S118" s="185">
        <f t="shared" si="22"/>
        <v>1126.9973684210527</v>
      </c>
      <c r="T118" s="186">
        <f t="shared" si="32"/>
        <v>518.70000000000005</v>
      </c>
      <c r="U118" s="187">
        <f t="shared" si="16"/>
        <v>290.55</v>
      </c>
      <c r="V118" s="187">
        <f t="shared" si="17"/>
        <v>317.74736842105256</v>
      </c>
      <c r="X118" s="188">
        <f t="shared" si="23"/>
        <v>414.96000000000004</v>
      </c>
      <c r="Y118" s="188">
        <f t="shared" si="23"/>
        <v>232.44000000000003</v>
      </c>
      <c r="Z118" s="188">
        <f t="shared" si="23"/>
        <v>254.19789473684204</v>
      </c>
      <c r="AB118" s="92">
        <v>487.5</v>
      </c>
      <c r="AC118" s="188">
        <f t="shared" si="34"/>
        <v>-31.200000000000045</v>
      </c>
      <c r="AI118" s="92">
        <v>487.5</v>
      </c>
      <c r="AJ118" s="188">
        <f t="shared" si="24"/>
        <v>31.200000000000045</v>
      </c>
    </row>
    <row r="119" spans="1:36" hidden="1" x14ac:dyDescent="0.25">
      <c r="A119" s="131">
        <v>3302195</v>
      </c>
      <c r="B119" s="131">
        <v>2195</v>
      </c>
      <c r="C119" s="131" t="s">
        <v>284</v>
      </c>
      <c r="D119" s="132" t="s">
        <v>464</v>
      </c>
      <c r="E119" s="132"/>
      <c r="F119" s="131"/>
      <c r="G119" s="133">
        <v>405</v>
      </c>
      <c r="H119" s="133">
        <v>285</v>
      </c>
      <c r="I119" s="133">
        <v>195</v>
      </c>
      <c r="J119" s="133">
        <v>270</v>
      </c>
      <c r="K119" s="133">
        <v>150</v>
      </c>
      <c r="L119" s="133">
        <v>114</v>
      </c>
      <c r="M119" s="183">
        <v>310.73684210526318</v>
      </c>
      <c r="N119" s="183">
        <v>178.10526315789474</v>
      </c>
      <c r="O119" s="183">
        <v>144.94736842105263</v>
      </c>
      <c r="P119" s="184">
        <f t="shared" si="19"/>
        <v>7627.3436842105266</v>
      </c>
      <c r="Q119" s="184">
        <f t="shared" si="20"/>
        <v>2259.7563157894733</v>
      </c>
      <c r="R119" s="184">
        <f t="shared" si="21"/>
        <v>460.50947368421055</v>
      </c>
      <c r="S119" s="185">
        <f t="shared" si="22"/>
        <v>10347.60947368421</v>
      </c>
      <c r="T119" s="186">
        <f t="shared" si="32"/>
        <v>4488.8999999999996</v>
      </c>
      <c r="U119" s="187">
        <f t="shared" si="16"/>
        <v>2825.16</v>
      </c>
      <c r="V119" s="187">
        <f t="shared" si="17"/>
        <v>3033.5494736842106</v>
      </c>
      <c r="X119" s="188">
        <f t="shared" si="23"/>
        <v>3591.12</v>
      </c>
      <c r="Y119" s="188">
        <f t="shared" si="23"/>
        <v>2260.1280000000002</v>
      </c>
      <c r="Z119" s="188">
        <f t="shared" si="23"/>
        <v>2426.8395789473684</v>
      </c>
      <c r="AB119" s="92">
        <v>4363.71</v>
      </c>
      <c r="AC119" s="188">
        <f t="shared" si="34"/>
        <v>-125.1899999999996</v>
      </c>
      <c r="AI119" s="92">
        <v>4363.71</v>
      </c>
      <c r="AJ119" s="188">
        <f t="shared" si="24"/>
        <v>125.1899999999996</v>
      </c>
    </row>
    <row r="120" spans="1:36" hidden="1" x14ac:dyDescent="0.25">
      <c r="A120" s="131">
        <v>3302196</v>
      </c>
      <c r="B120" s="131">
        <v>2196</v>
      </c>
      <c r="C120" s="131" t="s">
        <v>285</v>
      </c>
      <c r="D120" s="132" t="s">
        <v>464</v>
      </c>
      <c r="E120" s="132"/>
      <c r="F120" s="131"/>
      <c r="G120" s="133">
        <v>105</v>
      </c>
      <c r="H120" s="133">
        <v>180</v>
      </c>
      <c r="I120" s="133">
        <v>60</v>
      </c>
      <c r="J120" s="133">
        <v>45</v>
      </c>
      <c r="K120" s="133">
        <v>120</v>
      </c>
      <c r="L120" s="133">
        <v>60</v>
      </c>
      <c r="M120" s="183">
        <v>75.78947368421052</v>
      </c>
      <c r="N120" s="183">
        <v>127.89473684210526</v>
      </c>
      <c r="O120" s="183">
        <v>47.368421052631575</v>
      </c>
      <c r="P120" s="184">
        <f t="shared" si="19"/>
        <v>1744.2789473684211</v>
      </c>
      <c r="Q120" s="184">
        <f t="shared" si="20"/>
        <v>1576.0736842105262</v>
      </c>
      <c r="R120" s="184">
        <f t="shared" si="21"/>
        <v>170.27368421052631</v>
      </c>
      <c r="S120" s="185">
        <f t="shared" si="22"/>
        <v>3490.6263157894737</v>
      </c>
      <c r="T120" s="186">
        <f t="shared" si="32"/>
        <v>1573.65</v>
      </c>
      <c r="U120" s="187">
        <f t="shared" si="16"/>
        <v>871.65</v>
      </c>
      <c r="V120" s="187">
        <f t="shared" si="17"/>
        <v>1045.3263157894737</v>
      </c>
      <c r="X120" s="188">
        <f t="shared" si="23"/>
        <v>1258.92</v>
      </c>
      <c r="Y120" s="188">
        <f t="shared" si="23"/>
        <v>697.32</v>
      </c>
      <c r="Z120" s="188">
        <f t="shared" si="23"/>
        <v>836.26105263157899</v>
      </c>
      <c r="AB120" s="92">
        <v>1507.35</v>
      </c>
      <c r="AC120" s="188">
        <f t="shared" si="34"/>
        <v>-66.300000000000182</v>
      </c>
      <c r="AI120" s="92">
        <v>1507.35</v>
      </c>
      <c r="AJ120" s="188">
        <f t="shared" si="24"/>
        <v>66.300000000000182</v>
      </c>
    </row>
    <row r="121" spans="1:36" hidden="1" x14ac:dyDescent="0.25">
      <c r="A121" s="131">
        <v>3302204</v>
      </c>
      <c r="B121" s="131">
        <v>2204</v>
      </c>
      <c r="C121" s="131" t="s">
        <v>286</v>
      </c>
      <c r="D121" s="132" t="s">
        <v>464</v>
      </c>
      <c r="E121" s="132"/>
      <c r="F121" s="131"/>
      <c r="G121" s="133">
        <v>90</v>
      </c>
      <c r="H121" s="133">
        <v>30</v>
      </c>
      <c r="I121" s="133">
        <v>15</v>
      </c>
      <c r="J121" s="133">
        <v>75</v>
      </c>
      <c r="K121" s="133">
        <v>15</v>
      </c>
      <c r="L121" s="133">
        <v>0</v>
      </c>
      <c r="M121" s="183">
        <v>108.94736842105263</v>
      </c>
      <c r="N121" s="183">
        <v>14.210526315789473</v>
      </c>
      <c r="O121" s="183">
        <v>14.210526315789473</v>
      </c>
      <c r="P121" s="184">
        <f t="shared" si="19"/>
        <v>2105.9447368421052</v>
      </c>
      <c r="Q121" s="184">
        <f t="shared" si="20"/>
        <v>219.10263157894735</v>
      </c>
      <c r="R121" s="184">
        <f t="shared" si="21"/>
        <v>29.242105263157896</v>
      </c>
      <c r="S121" s="185">
        <f t="shared" si="22"/>
        <v>2354.2894736842104</v>
      </c>
      <c r="T121" s="186">
        <f t="shared" si="32"/>
        <v>842.4</v>
      </c>
      <c r="U121" s="187">
        <f t="shared" si="16"/>
        <v>651.29999999999995</v>
      </c>
      <c r="V121" s="187">
        <f t="shared" si="17"/>
        <v>860.58947368421059</v>
      </c>
      <c r="X121" s="188">
        <f t="shared" si="23"/>
        <v>673.92000000000007</v>
      </c>
      <c r="Y121" s="188">
        <f t="shared" si="23"/>
        <v>521.04</v>
      </c>
      <c r="Z121" s="188">
        <f t="shared" si="23"/>
        <v>688.47157894736847</v>
      </c>
      <c r="AB121" s="92">
        <v>1277.25</v>
      </c>
      <c r="AC121" s="188">
        <f t="shared" si="34"/>
        <v>434.85</v>
      </c>
      <c r="AI121" s="92">
        <v>1277.25</v>
      </c>
      <c r="AJ121" s="188">
        <f t="shared" si="24"/>
        <v>-434.85</v>
      </c>
    </row>
    <row r="122" spans="1:36" hidden="1" x14ac:dyDescent="0.25">
      <c r="A122" s="131">
        <v>3302211</v>
      </c>
      <c r="B122" s="131">
        <v>2211</v>
      </c>
      <c r="C122" s="131" t="s">
        <v>795</v>
      </c>
      <c r="D122" s="132" t="s">
        <v>464</v>
      </c>
      <c r="E122" s="132"/>
      <c r="F122" s="131"/>
      <c r="G122" s="133">
        <v>75</v>
      </c>
      <c r="H122" s="133">
        <v>480</v>
      </c>
      <c r="I122" s="133">
        <v>75</v>
      </c>
      <c r="J122" s="133">
        <v>0</v>
      </c>
      <c r="K122" s="133">
        <v>270</v>
      </c>
      <c r="L122" s="133">
        <v>90</v>
      </c>
      <c r="M122" s="183">
        <v>18.94736842105263</v>
      </c>
      <c r="N122" s="183">
        <v>341.0526315789474</v>
      </c>
      <c r="O122" s="183">
        <v>71.05263157894737</v>
      </c>
      <c r="P122" s="184">
        <f t="shared" si="19"/>
        <v>733.44473684210527</v>
      </c>
      <c r="Q122" s="184">
        <f t="shared" si="20"/>
        <v>4014.363157894737</v>
      </c>
      <c r="R122" s="184">
        <f t="shared" si="21"/>
        <v>239.8105263157895</v>
      </c>
      <c r="S122" s="185">
        <f t="shared" si="22"/>
        <v>4987.6184210526317</v>
      </c>
      <c r="T122" s="186">
        <f t="shared" si="32"/>
        <v>2482.35</v>
      </c>
      <c r="U122" s="187">
        <f t="shared" si="16"/>
        <v>1111.5</v>
      </c>
      <c r="V122" s="187">
        <f t="shared" si="17"/>
        <v>1393.7684210526318</v>
      </c>
      <c r="X122" s="188">
        <f t="shared" si="23"/>
        <v>1985.88</v>
      </c>
      <c r="Y122" s="188">
        <f t="shared" si="23"/>
        <v>889.2</v>
      </c>
      <c r="Z122" s="188">
        <f t="shared" si="23"/>
        <v>1115.0147368421055</v>
      </c>
      <c r="AB122" s="92">
        <v>1955.85</v>
      </c>
      <c r="AC122" s="188">
        <f t="shared" si="34"/>
        <v>-526.5</v>
      </c>
      <c r="AI122" s="92">
        <v>1955.85</v>
      </c>
      <c r="AJ122" s="188">
        <f t="shared" si="24"/>
        <v>526.5</v>
      </c>
    </row>
    <row r="123" spans="1:36" hidden="1" x14ac:dyDescent="0.25">
      <c r="A123" s="131">
        <v>3302214</v>
      </c>
      <c r="B123" s="131">
        <v>2214</v>
      </c>
      <c r="C123" s="140" t="s">
        <v>939</v>
      </c>
      <c r="D123" s="132" t="s">
        <v>464</v>
      </c>
      <c r="E123" s="132"/>
      <c r="F123" s="131"/>
      <c r="G123" s="133">
        <v>240</v>
      </c>
      <c r="H123" s="133">
        <v>45</v>
      </c>
      <c r="I123" s="133">
        <v>45</v>
      </c>
      <c r="J123" s="133">
        <v>135</v>
      </c>
      <c r="K123" s="133">
        <v>45</v>
      </c>
      <c r="L123" s="133">
        <v>15</v>
      </c>
      <c r="M123" s="183">
        <v>165.78947368421052</v>
      </c>
      <c r="N123" s="183">
        <v>28.421052631578945</v>
      </c>
      <c r="O123" s="183">
        <v>42.631578947368425</v>
      </c>
      <c r="P123" s="184">
        <f t="shared" si="19"/>
        <v>4187.3289473684208</v>
      </c>
      <c r="Q123" s="184">
        <f t="shared" si="20"/>
        <v>438.20526315789471</v>
      </c>
      <c r="R123" s="184">
        <f t="shared" si="21"/>
        <v>103.3263157894737</v>
      </c>
      <c r="S123" s="185">
        <f t="shared" si="22"/>
        <v>4728.8605263157897</v>
      </c>
      <c r="T123" s="186">
        <f t="shared" si="32"/>
        <v>2119.65</v>
      </c>
      <c r="U123" s="187">
        <f t="shared" si="16"/>
        <v>1255.7999999999997</v>
      </c>
      <c r="V123" s="187">
        <f t="shared" si="17"/>
        <v>1353.4105263157892</v>
      </c>
      <c r="X123" s="188">
        <f t="shared" si="23"/>
        <v>1695.7200000000003</v>
      </c>
      <c r="Y123" s="188">
        <f t="shared" si="23"/>
        <v>1004.6399999999999</v>
      </c>
      <c r="Z123" s="188">
        <f t="shared" si="23"/>
        <v>1082.7284210526313</v>
      </c>
      <c r="AB123" s="92">
        <v>1959.75</v>
      </c>
      <c r="AC123" s="188">
        <f t="shared" si="34"/>
        <v>-159.90000000000009</v>
      </c>
      <c r="AI123" s="92">
        <v>1959.75</v>
      </c>
      <c r="AJ123" s="188">
        <f t="shared" si="24"/>
        <v>159.90000000000009</v>
      </c>
    </row>
    <row r="124" spans="1:36" hidden="1" x14ac:dyDescent="0.25">
      <c r="A124" s="131">
        <v>3302227</v>
      </c>
      <c r="B124" s="131">
        <v>2227</v>
      </c>
      <c r="C124" s="131" t="s">
        <v>291</v>
      </c>
      <c r="D124" s="132" t="s">
        <v>425</v>
      </c>
      <c r="E124" s="132"/>
      <c r="F124" s="131"/>
      <c r="G124" s="133">
        <v>105</v>
      </c>
      <c r="H124" s="133">
        <v>315</v>
      </c>
      <c r="I124" s="133">
        <v>180</v>
      </c>
      <c r="J124" s="133">
        <v>75</v>
      </c>
      <c r="K124" s="133">
        <v>120</v>
      </c>
      <c r="L124" s="133">
        <v>60</v>
      </c>
      <c r="M124" s="183">
        <v>156.31578947368422</v>
      </c>
      <c r="N124" s="183">
        <v>227.36842105263156</v>
      </c>
      <c r="O124" s="183">
        <v>85.26315789473685</v>
      </c>
      <c r="P124" s="184">
        <f t="shared" si="19"/>
        <v>2571.6315789473683</v>
      </c>
      <c r="Q124" s="184">
        <f t="shared" si="20"/>
        <v>2431.1921052631578</v>
      </c>
      <c r="R124" s="184">
        <f t="shared" si="21"/>
        <v>331.45263157894738</v>
      </c>
      <c r="S124" s="185">
        <f t="shared" si="22"/>
        <v>5334.2763157894733</v>
      </c>
      <c r="T124" s="186">
        <f t="shared" si="32"/>
        <v>2207.3999999999996</v>
      </c>
      <c r="U124" s="187">
        <f t="shared" si="16"/>
        <v>1109.5500000000002</v>
      </c>
      <c r="V124" s="187">
        <f t="shared" si="17"/>
        <v>2017.3263157894737</v>
      </c>
      <c r="X124" s="188">
        <f t="shared" si="23"/>
        <v>1765.9199999999998</v>
      </c>
      <c r="Y124" s="188">
        <f t="shared" si="23"/>
        <v>887.64000000000021</v>
      </c>
      <c r="Z124" s="188">
        <f t="shared" si="23"/>
        <v>1613.861052631579</v>
      </c>
      <c r="AB124" s="92" t="s">
        <v>703</v>
      </c>
      <c r="AI124" s="92">
        <v>2843.1</v>
      </c>
      <c r="AJ124" s="188">
        <f t="shared" si="24"/>
        <v>-635.70000000000027</v>
      </c>
    </row>
    <row r="125" spans="1:36" hidden="1" x14ac:dyDescent="0.25">
      <c r="A125" s="131">
        <v>3302231</v>
      </c>
      <c r="B125" s="131">
        <v>2231</v>
      </c>
      <c r="C125" s="131" t="s">
        <v>292</v>
      </c>
      <c r="D125" s="132" t="s">
        <v>425</v>
      </c>
      <c r="E125" s="132"/>
      <c r="F125" s="131"/>
      <c r="G125" s="133">
        <v>0</v>
      </c>
      <c r="H125" s="133">
        <v>15</v>
      </c>
      <c r="I125" s="133">
        <v>210</v>
      </c>
      <c r="J125" s="133">
        <v>0</v>
      </c>
      <c r="K125" s="133">
        <v>0</v>
      </c>
      <c r="L125" s="133">
        <v>195</v>
      </c>
      <c r="M125" s="183">
        <v>9.473684210526315</v>
      </c>
      <c r="N125" s="183">
        <v>4.7368421052631575</v>
      </c>
      <c r="O125" s="183">
        <v>260.52631578947364</v>
      </c>
      <c r="P125" s="184">
        <f t="shared" si="19"/>
        <v>69.347368421052636</v>
      </c>
      <c r="Q125" s="184">
        <f t="shared" si="20"/>
        <v>73.034210526315789</v>
      </c>
      <c r="R125" s="184">
        <f t="shared" si="21"/>
        <v>671.30526315789461</v>
      </c>
      <c r="S125" s="185">
        <f t="shared" si="22"/>
        <v>813.68684210526294</v>
      </c>
      <c r="T125" s="186">
        <f t="shared" si="32"/>
        <v>274.95</v>
      </c>
      <c r="U125" s="187">
        <f t="shared" si="16"/>
        <v>202.79999999999998</v>
      </c>
      <c r="V125" s="187">
        <f t="shared" si="17"/>
        <v>335.93684210526311</v>
      </c>
      <c r="X125" s="188">
        <f t="shared" si="23"/>
        <v>219.96</v>
      </c>
      <c r="Y125" s="188">
        <f t="shared" si="23"/>
        <v>162.24</v>
      </c>
      <c r="Z125" s="188">
        <f t="shared" si="23"/>
        <v>268.7494736842105</v>
      </c>
      <c r="AB125" s="92" t="s">
        <v>705</v>
      </c>
      <c r="AI125" s="92">
        <v>518.70000000000005</v>
      </c>
      <c r="AJ125" s="188">
        <f t="shared" si="24"/>
        <v>-243.75000000000006</v>
      </c>
    </row>
    <row r="126" spans="1:36" x14ac:dyDescent="0.25">
      <c r="A126" s="131">
        <v>3302238</v>
      </c>
      <c r="B126" s="131">
        <v>2238</v>
      </c>
      <c r="C126" s="131" t="s">
        <v>796</v>
      </c>
      <c r="D126" s="132" t="s">
        <v>425</v>
      </c>
      <c r="E126" s="132"/>
      <c r="F126" s="131"/>
      <c r="G126" s="133">
        <v>75</v>
      </c>
      <c r="H126" s="133">
        <v>45</v>
      </c>
      <c r="I126" s="133">
        <v>15</v>
      </c>
      <c r="J126" s="133">
        <v>90</v>
      </c>
      <c r="K126" s="133">
        <v>30</v>
      </c>
      <c r="L126" s="133">
        <v>15</v>
      </c>
      <c r="M126" s="183">
        <v>90</v>
      </c>
      <c r="N126" s="183">
        <v>52.10526315789474</v>
      </c>
      <c r="O126" s="183">
        <v>80.526315789473685</v>
      </c>
      <c r="P126" s="184">
        <f t="shared" si="19"/>
        <v>1967.2499999999998</v>
      </c>
      <c r="Q126" s="184">
        <f t="shared" si="20"/>
        <v>464.07631578947371</v>
      </c>
      <c r="R126" s="184">
        <f t="shared" si="21"/>
        <v>108.50526315789475</v>
      </c>
      <c r="S126" s="185">
        <f t="shared" si="22"/>
        <v>2539.8315789473681</v>
      </c>
      <c r="T126" s="186">
        <f t="shared" si="32"/>
        <v>780</v>
      </c>
      <c r="U126" s="187">
        <f t="shared" si="16"/>
        <v>842.4</v>
      </c>
      <c r="V126" s="187">
        <f t="shared" si="17"/>
        <v>917.43157894736839</v>
      </c>
      <c r="X126" s="188">
        <f t="shared" si="23"/>
        <v>624</v>
      </c>
      <c r="Y126" s="188">
        <f t="shared" si="23"/>
        <v>673.92000000000007</v>
      </c>
      <c r="Z126" s="188">
        <f t="shared" si="23"/>
        <v>733.94526315789471</v>
      </c>
      <c r="AB126" s="92" t="s">
        <v>463</v>
      </c>
      <c r="AI126" s="92">
        <v>1240.2</v>
      </c>
      <c r="AJ126" s="188">
        <f t="shared" si="24"/>
        <v>-460.20000000000005</v>
      </c>
    </row>
    <row r="127" spans="1:36" hidden="1" x14ac:dyDescent="0.25">
      <c r="A127" s="131">
        <v>3302239</v>
      </c>
      <c r="B127" s="131">
        <v>2239</v>
      </c>
      <c r="C127" s="131" t="s">
        <v>294</v>
      </c>
      <c r="D127" s="132" t="s">
        <v>425</v>
      </c>
      <c r="E127" s="132"/>
      <c r="F127" s="131"/>
      <c r="G127" s="133">
        <v>270</v>
      </c>
      <c r="H127" s="133">
        <v>90</v>
      </c>
      <c r="I127" s="133">
        <v>90</v>
      </c>
      <c r="J127" s="133">
        <v>255</v>
      </c>
      <c r="K127" s="133">
        <v>75</v>
      </c>
      <c r="L127" s="133">
        <v>75</v>
      </c>
      <c r="M127" s="183">
        <v>246.31578947368422</v>
      </c>
      <c r="N127" s="183">
        <v>52.10526315789474</v>
      </c>
      <c r="O127" s="183">
        <v>42.631578947368425</v>
      </c>
      <c r="P127" s="184">
        <f t="shared" si="19"/>
        <v>5966.281578947368</v>
      </c>
      <c r="Q127" s="184">
        <f t="shared" si="20"/>
        <v>803.37631578947367</v>
      </c>
      <c r="R127" s="184">
        <f t="shared" si="21"/>
        <v>212.5263157894737</v>
      </c>
      <c r="S127" s="185">
        <f t="shared" si="22"/>
        <v>6982.1842105263149</v>
      </c>
      <c r="T127" s="186">
        <f t="shared" si="32"/>
        <v>2573.9999999999995</v>
      </c>
      <c r="U127" s="187">
        <f t="shared" si="16"/>
        <v>2382.8999999999996</v>
      </c>
      <c r="V127" s="187">
        <f t="shared" si="17"/>
        <v>2025.2842105263157</v>
      </c>
      <c r="X127" s="188">
        <f t="shared" si="23"/>
        <v>2059.1999999999998</v>
      </c>
      <c r="Y127" s="188">
        <f t="shared" si="23"/>
        <v>1906.3199999999997</v>
      </c>
      <c r="Z127" s="188">
        <f t="shared" si="23"/>
        <v>1620.2273684210527</v>
      </c>
      <c r="AB127" s="92" t="s">
        <v>444</v>
      </c>
      <c r="AI127" s="92">
        <v>2341.9499999999998</v>
      </c>
      <c r="AJ127" s="188">
        <f t="shared" si="24"/>
        <v>232.04999999999973</v>
      </c>
    </row>
    <row r="128" spans="1:36" hidden="1" x14ac:dyDescent="0.25">
      <c r="A128" s="131">
        <v>3302245</v>
      </c>
      <c r="B128" s="131">
        <v>2245</v>
      </c>
      <c r="C128" s="131" t="s">
        <v>295</v>
      </c>
      <c r="D128" s="132" t="s">
        <v>425</v>
      </c>
      <c r="E128" s="132"/>
      <c r="F128" s="131"/>
      <c r="G128" s="133">
        <v>285</v>
      </c>
      <c r="H128" s="133">
        <v>15</v>
      </c>
      <c r="I128" s="133">
        <v>0</v>
      </c>
      <c r="J128" s="133">
        <v>150</v>
      </c>
      <c r="K128" s="133">
        <v>15</v>
      </c>
      <c r="L128" s="133">
        <v>15</v>
      </c>
      <c r="M128" s="183">
        <v>265.26315789473682</v>
      </c>
      <c r="N128" s="183">
        <v>4.7368421052631575</v>
      </c>
      <c r="O128" s="183">
        <v>14.210526315789473</v>
      </c>
      <c r="P128" s="184">
        <f t="shared" si="19"/>
        <v>5391.2763157894733</v>
      </c>
      <c r="Q128" s="184">
        <f t="shared" si="20"/>
        <v>129.58421052631579</v>
      </c>
      <c r="R128" s="184">
        <f t="shared" si="21"/>
        <v>29.242105263157896</v>
      </c>
      <c r="S128" s="185">
        <f t="shared" si="22"/>
        <v>5550.1026315789468</v>
      </c>
      <c r="T128" s="186">
        <f t="shared" si="32"/>
        <v>2316.6</v>
      </c>
      <c r="U128" s="187">
        <f t="shared" si="16"/>
        <v>1261.6499999999999</v>
      </c>
      <c r="V128" s="187">
        <f t="shared" si="17"/>
        <v>1971.852631578947</v>
      </c>
      <c r="X128" s="188">
        <f t="shared" si="23"/>
        <v>1853.28</v>
      </c>
      <c r="Y128" s="188">
        <f t="shared" si="23"/>
        <v>1009.3199999999999</v>
      </c>
      <c r="Z128" s="188">
        <f t="shared" si="23"/>
        <v>1577.4821052631578</v>
      </c>
      <c r="AB128" s="92" t="s">
        <v>683</v>
      </c>
      <c r="AI128" s="92">
        <v>2751.45</v>
      </c>
      <c r="AJ128" s="188">
        <f t="shared" si="24"/>
        <v>-434.84999999999991</v>
      </c>
    </row>
    <row r="129" spans="1:36" hidden="1" x14ac:dyDescent="0.25">
      <c r="A129" s="131">
        <v>3302251</v>
      </c>
      <c r="B129" s="131">
        <v>2251</v>
      </c>
      <c r="C129" s="131" t="s">
        <v>296</v>
      </c>
      <c r="D129" s="132" t="s">
        <v>425</v>
      </c>
      <c r="E129" s="132"/>
      <c r="F129" s="131"/>
      <c r="G129" s="133">
        <v>0</v>
      </c>
      <c r="H129" s="133">
        <v>0</v>
      </c>
      <c r="I129" s="133">
        <v>15</v>
      </c>
      <c r="J129" s="133">
        <v>0</v>
      </c>
      <c r="K129" s="133">
        <v>0</v>
      </c>
      <c r="L129" s="133">
        <v>15</v>
      </c>
      <c r="M129" s="183">
        <v>0</v>
      </c>
      <c r="N129" s="183">
        <v>0</v>
      </c>
      <c r="O129" s="183">
        <v>4.7368421052631575</v>
      </c>
      <c r="P129" s="184">
        <f t="shared" si="19"/>
        <v>0</v>
      </c>
      <c r="Q129" s="184">
        <f t="shared" si="20"/>
        <v>0</v>
      </c>
      <c r="R129" s="184">
        <f t="shared" si="21"/>
        <v>35.747368421052627</v>
      </c>
      <c r="S129" s="185">
        <f t="shared" si="22"/>
        <v>35.747368421052627</v>
      </c>
      <c r="T129" s="186">
        <f t="shared" si="32"/>
        <v>15.6</v>
      </c>
      <c r="U129" s="187">
        <f t="shared" si="16"/>
        <v>15.6</v>
      </c>
      <c r="V129" s="187">
        <f t="shared" si="17"/>
        <v>4.5473684210526315</v>
      </c>
      <c r="X129" s="188">
        <f t="shared" si="23"/>
        <v>12.48</v>
      </c>
      <c r="Y129" s="188">
        <f t="shared" si="23"/>
        <v>12.48</v>
      </c>
      <c r="Z129" s="188">
        <f t="shared" si="23"/>
        <v>3.6378947368421053</v>
      </c>
      <c r="AB129" s="92" t="s">
        <v>476</v>
      </c>
      <c r="AI129" s="92">
        <v>0</v>
      </c>
      <c r="AJ129" s="188">
        <f t="shared" si="24"/>
        <v>15.6</v>
      </c>
    </row>
    <row r="130" spans="1:36" hidden="1" x14ac:dyDescent="0.25">
      <c r="A130" s="131">
        <v>3302293</v>
      </c>
      <c r="B130" s="131">
        <v>2293</v>
      </c>
      <c r="C130" s="131" t="s">
        <v>297</v>
      </c>
      <c r="D130" s="132" t="s">
        <v>425</v>
      </c>
      <c r="E130" s="132"/>
      <c r="F130" s="131"/>
      <c r="G130" s="133">
        <v>0</v>
      </c>
      <c r="H130" s="133">
        <v>165</v>
      </c>
      <c r="I130" s="133">
        <v>750</v>
      </c>
      <c r="J130" s="133">
        <v>0</v>
      </c>
      <c r="K130" s="133">
        <v>180</v>
      </c>
      <c r="L130" s="133">
        <v>690</v>
      </c>
      <c r="M130" s="183">
        <v>9.473684210526315</v>
      </c>
      <c r="N130" s="183">
        <v>151.57894736842104</v>
      </c>
      <c r="O130" s="183">
        <v>582.63157894736844</v>
      </c>
      <c r="P130" s="184">
        <f t="shared" si="19"/>
        <v>69.347368421052636</v>
      </c>
      <c r="Q130" s="184">
        <f t="shared" si="20"/>
        <v>1828.144736842105</v>
      </c>
      <c r="R130" s="184">
        <f t="shared" si="21"/>
        <v>2056.9263157894738</v>
      </c>
      <c r="S130" s="185">
        <f t="shared" si="22"/>
        <v>3954.4184210526314</v>
      </c>
      <c r="T130" s="186">
        <f t="shared" si="32"/>
        <v>1402.05</v>
      </c>
      <c r="U130" s="187">
        <f t="shared" si="16"/>
        <v>1396.1999999999998</v>
      </c>
      <c r="V130" s="187">
        <f t="shared" si="17"/>
        <v>1156.1684210526316</v>
      </c>
      <c r="X130" s="188">
        <f t="shared" si="23"/>
        <v>1121.6400000000001</v>
      </c>
      <c r="Y130" s="188">
        <f t="shared" si="23"/>
        <v>1116.9599999999998</v>
      </c>
      <c r="Z130" s="188">
        <f t="shared" si="23"/>
        <v>924.93473684210539</v>
      </c>
      <c r="AB130" s="92" t="s">
        <v>690</v>
      </c>
      <c r="AI130" s="92">
        <v>1329.9</v>
      </c>
      <c r="AJ130" s="188">
        <f t="shared" si="24"/>
        <v>72.149999999999864</v>
      </c>
    </row>
    <row r="131" spans="1:36" hidden="1" x14ac:dyDescent="0.25">
      <c r="A131" s="131">
        <v>3302299</v>
      </c>
      <c r="B131" s="131">
        <v>2299</v>
      </c>
      <c r="C131" s="131" t="s">
        <v>797</v>
      </c>
      <c r="D131" s="132" t="s">
        <v>464</v>
      </c>
      <c r="E131" s="132"/>
      <c r="F131" s="131"/>
      <c r="G131" s="133">
        <v>0</v>
      </c>
      <c r="H131" s="133">
        <v>210</v>
      </c>
      <c r="I131" s="133">
        <v>90</v>
      </c>
      <c r="J131" s="133">
        <v>0</v>
      </c>
      <c r="K131" s="133">
        <v>180</v>
      </c>
      <c r="L131" s="133">
        <v>60</v>
      </c>
      <c r="M131" s="183">
        <v>33.157894736842103</v>
      </c>
      <c r="N131" s="183">
        <v>180</v>
      </c>
      <c r="O131" s="183">
        <v>66.315789473684205</v>
      </c>
      <c r="P131" s="184">
        <f t="shared" si="19"/>
        <v>242.71578947368417</v>
      </c>
      <c r="Q131" s="184">
        <f t="shared" si="20"/>
        <v>2096.6999999999998</v>
      </c>
      <c r="R131" s="184">
        <f t="shared" si="21"/>
        <v>219.66315789473686</v>
      </c>
      <c r="S131" s="185">
        <f t="shared" si="22"/>
        <v>2559.0789473684208</v>
      </c>
      <c r="T131" s="186">
        <f t="shared" si="32"/>
        <v>885.3</v>
      </c>
      <c r="U131" s="187">
        <f t="shared" si="16"/>
        <v>740.99999999999989</v>
      </c>
      <c r="V131" s="187">
        <f t="shared" si="17"/>
        <v>932.77894736842097</v>
      </c>
      <c r="X131" s="188">
        <f t="shared" si="23"/>
        <v>708.24</v>
      </c>
      <c r="Y131" s="188">
        <f t="shared" si="23"/>
        <v>592.79999999999995</v>
      </c>
      <c r="Z131" s="188">
        <f t="shared" si="23"/>
        <v>746.2231578947368</v>
      </c>
      <c r="AB131" s="92">
        <v>1288.95</v>
      </c>
      <c r="AC131" s="188">
        <f>AB131-T131</f>
        <v>403.65000000000009</v>
      </c>
      <c r="AI131" s="92">
        <v>1288.95</v>
      </c>
      <c r="AJ131" s="188">
        <f t="shared" si="24"/>
        <v>-403.65000000000009</v>
      </c>
    </row>
    <row r="132" spans="1:36" hidden="1" x14ac:dyDescent="0.25">
      <c r="A132" s="131">
        <v>3302300</v>
      </c>
      <c r="B132" s="131">
        <v>2300</v>
      </c>
      <c r="C132" s="131" t="s">
        <v>798</v>
      </c>
      <c r="D132" s="132" t="s">
        <v>425</v>
      </c>
      <c r="E132" s="132"/>
      <c r="F132" s="131"/>
      <c r="G132" s="133">
        <v>90</v>
      </c>
      <c r="H132" s="133">
        <v>375</v>
      </c>
      <c r="I132" s="133">
        <v>540</v>
      </c>
      <c r="J132" s="133">
        <v>75</v>
      </c>
      <c r="K132" s="133">
        <v>345</v>
      </c>
      <c r="L132" s="133">
        <v>480</v>
      </c>
      <c r="M132" s="183">
        <v>71.05263157894737</v>
      </c>
      <c r="N132" s="183">
        <v>360</v>
      </c>
      <c r="O132" s="183">
        <v>492.63157894736844</v>
      </c>
      <c r="P132" s="184">
        <f t="shared" si="19"/>
        <v>1828.5552631578946</v>
      </c>
      <c r="Q132" s="184">
        <f t="shared" si="20"/>
        <v>3967.2</v>
      </c>
      <c r="R132" s="184">
        <f t="shared" si="21"/>
        <v>1533.7263157894736</v>
      </c>
      <c r="S132" s="185">
        <f t="shared" si="22"/>
        <v>7329.4815789473678</v>
      </c>
      <c r="T132" s="186">
        <f t="shared" si="32"/>
        <v>2689.0499999999997</v>
      </c>
      <c r="U132" s="187">
        <f t="shared" si="16"/>
        <v>2394.6</v>
      </c>
      <c r="V132" s="187">
        <f t="shared" si="17"/>
        <v>2245.8315789473686</v>
      </c>
      <c r="X132" s="188">
        <f t="shared" si="23"/>
        <v>2151.2399999999998</v>
      </c>
      <c r="Y132" s="188">
        <f t="shared" si="23"/>
        <v>1915.68</v>
      </c>
      <c r="Z132" s="188">
        <f t="shared" si="23"/>
        <v>1796.665263157895</v>
      </c>
      <c r="AB132" s="92" t="s">
        <v>436</v>
      </c>
      <c r="AI132" s="92">
        <v>2683.2</v>
      </c>
      <c r="AJ132" s="188">
        <f t="shared" si="24"/>
        <v>5.8499999999999091</v>
      </c>
    </row>
    <row r="133" spans="1:36" hidden="1" x14ac:dyDescent="0.25">
      <c r="A133" s="131">
        <v>3302308</v>
      </c>
      <c r="B133" s="131">
        <v>2308</v>
      </c>
      <c r="C133" s="131" t="s">
        <v>300</v>
      </c>
      <c r="D133" s="132" t="s">
        <v>425</v>
      </c>
      <c r="E133" s="132"/>
      <c r="F133" s="131"/>
      <c r="G133" s="133">
        <v>0</v>
      </c>
      <c r="H133" s="133">
        <v>465</v>
      </c>
      <c r="I133" s="133">
        <v>75</v>
      </c>
      <c r="J133" s="133">
        <v>0</v>
      </c>
      <c r="K133" s="133">
        <v>255</v>
      </c>
      <c r="L133" s="133">
        <v>30</v>
      </c>
      <c r="M133" s="183">
        <v>18.94736842105263</v>
      </c>
      <c r="N133" s="183">
        <v>374.21052631578948</v>
      </c>
      <c r="O133" s="183">
        <v>75.78947368421052</v>
      </c>
      <c r="P133" s="184">
        <f t="shared" si="19"/>
        <v>138.69473684210527</v>
      </c>
      <c r="Q133" s="184">
        <f t="shared" si="20"/>
        <v>4016.652631578947</v>
      </c>
      <c r="R133" s="184">
        <f t="shared" si="21"/>
        <v>181.95789473684209</v>
      </c>
      <c r="S133" s="185">
        <f t="shared" si="22"/>
        <v>4337.3052631578939</v>
      </c>
      <c r="T133" s="186">
        <f t="shared" si="32"/>
        <v>1831.05</v>
      </c>
      <c r="U133" s="187">
        <f t="shared" si="16"/>
        <v>992.55</v>
      </c>
      <c r="V133" s="187">
        <f t="shared" si="17"/>
        <v>1513.7052631578945</v>
      </c>
      <c r="X133" s="188">
        <f t="shared" si="23"/>
        <v>1464.8400000000001</v>
      </c>
      <c r="Y133" s="188">
        <f t="shared" si="23"/>
        <v>794.04</v>
      </c>
      <c r="Z133" s="188">
        <f t="shared" si="23"/>
        <v>1210.9642105263156</v>
      </c>
      <c r="AB133" s="92" t="s">
        <v>682</v>
      </c>
      <c r="AI133" s="92">
        <v>2260.0499999999997</v>
      </c>
      <c r="AJ133" s="188">
        <f t="shared" si="24"/>
        <v>-428.99999999999977</v>
      </c>
    </row>
    <row r="134" spans="1:36" hidden="1" x14ac:dyDescent="0.25">
      <c r="A134" s="131">
        <v>3302309</v>
      </c>
      <c r="B134" s="131">
        <v>2309</v>
      </c>
      <c r="C134" s="131" t="s">
        <v>301</v>
      </c>
      <c r="D134" s="132" t="s">
        <v>464</v>
      </c>
      <c r="E134" s="132"/>
      <c r="F134" s="131"/>
      <c r="G134" s="133">
        <v>15</v>
      </c>
      <c r="H134" s="133">
        <v>255</v>
      </c>
      <c r="I134" s="133">
        <v>360</v>
      </c>
      <c r="J134" s="133">
        <v>15</v>
      </c>
      <c r="K134" s="133">
        <v>210</v>
      </c>
      <c r="L134" s="133">
        <v>285</v>
      </c>
      <c r="M134" s="183">
        <v>4.7368421052631575</v>
      </c>
      <c r="N134" s="183">
        <v>255.78947368421052</v>
      </c>
      <c r="O134" s="183">
        <v>246.31578947368422</v>
      </c>
      <c r="P134" s="184">
        <f t="shared" si="19"/>
        <v>272.57368421052632</v>
      </c>
      <c r="Q134" s="184">
        <f t="shared" si="20"/>
        <v>2643.1973684210525</v>
      </c>
      <c r="R134" s="184">
        <f t="shared" si="21"/>
        <v>907.26315789473688</v>
      </c>
      <c r="S134" s="185">
        <f t="shared" si="22"/>
        <v>3823.0342105263153</v>
      </c>
      <c r="T134" s="186">
        <f t="shared" si="32"/>
        <v>1454.7</v>
      </c>
      <c r="U134" s="187">
        <f t="shared" si="16"/>
        <v>1207.05</v>
      </c>
      <c r="V134" s="187">
        <f t="shared" si="17"/>
        <v>1161.2842105263157</v>
      </c>
      <c r="X134" s="188">
        <f t="shared" si="23"/>
        <v>1163.76</v>
      </c>
      <c r="Y134" s="188">
        <f t="shared" si="23"/>
        <v>965.64</v>
      </c>
      <c r="Z134" s="188">
        <f t="shared" si="23"/>
        <v>929.02736842105264</v>
      </c>
      <c r="AB134" s="92">
        <v>1396.2</v>
      </c>
      <c r="AC134" s="188">
        <f>AB134-T134</f>
        <v>-58.5</v>
      </c>
      <c r="AI134" s="92">
        <v>1396.2</v>
      </c>
      <c r="AJ134" s="188">
        <f t="shared" si="24"/>
        <v>58.5</v>
      </c>
    </row>
    <row r="135" spans="1:36" hidden="1" x14ac:dyDescent="0.25">
      <c r="A135" s="131">
        <v>3302317</v>
      </c>
      <c r="B135" s="131">
        <v>2317</v>
      </c>
      <c r="C135" s="131" t="s">
        <v>302</v>
      </c>
      <c r="D135" s="132" t="s">
        <v>425</v>
      </c>
      <c r="E135" s="132"/>
      <c r="F135" s="131"/>
      <c r="G135" s="133">
        <v>150</v>
      </c>
      <c r="H135" s="133">
        <v>150</v>
      </c>
      <c r="I135" s="133">
        <v>360</v>
      </c>
      <c r="J135" s="133">
        <v>165</v>
      </c>
      <c r="K135" s="133">
        <v>120</v>
      </c>
      <c r="L135" s="133">
        <v>315</v>
      </c>
      <c r="M135" s="183">
        <v>123.15789473684211</v>
      </c>
      <c r="N135" s="183">
        <v>142.10526315789474</v>
      </c>
      <c r="O135" s="183">
        <v>307.89473684210526</v>
      </c>
      <c r="P135" s="184">
        <f t="shared" si="19"/>
        <v>3399.4657894736838</v>
      </c>
      <c r="Q135" s="184">
        <f t="shared" si="20"/>
        <v>1512.4263157894736</v>
      </c>
      <c r="R135" s="184">
        <f t="shared" si="21"/>
        <v>997.57894736842104</v>
      </c>
      <c r="S135" s="185">
        <f t="shared" si="22"/>
        <v>5909.4710526315785</v>
      </c>
      <c r="T135" s="186">
        <f t="shared" si="32"/>
        <v>2129.4</v>
      </c>
      <c r="U135" s="187">
        <f t="shared" si="16"/>
        <v>2088.4499999999998</v>
      </c>
      <c r="V135" s="187">
        <f t="shared" si="17"/>
        <v>1691.6210526315788</v>
      </c>
      <c r="X135" s="188">
        <f t="shared" si="23"/>
        <v>1703.5200000000002</v>
      </c>
      <c r="Y135" s="188">
        <f t="shared" si="23"/>
        <v>1670.76</v>
      </c>
      <c r="Z135" s="188">
        <f t="shared" si="23"/>
        <v>1353.2968421052631</v>
      </c>
      <c r="AB135" s="92" t="s">
        <v>695</v>
      </c>
      <c r="AI135" s="92">
        <v>1916.8500000000001</v>
      </c>
      <c r="AJ135" s="188">
        <f t="shared" si="24"/>
        <v>212.54999999999995</v>
      </c>
    </row>
    <row r="136" spans="1:36" hidden="1" x14ac:dyDescent="0.25">
      <c r="A136" s="131">
        <v>3302402</v>
      </c>
      <c r="B136" s="131">
        <v>2402</v>
      </c>
      <c r="C136" s="131" t="s">
        <v>303</v>
      </c>
      <c r="D136" s="132" t="s">
        <v>425</v>
      </c>
      <c r="E136" s="132"/>
      <c r="F136" s="131"/>
      <c r="G136" s="133">
        <v>0</v>
      </c>
      <c r="H136" s="133">
        <v>0</v>
      </c>
      <c r="I136" s="133">
        <v>15</v>
      </c>
      <c r="J136" s="133">
        <v>0</v>
      </c>
      <c r="K136" s="133">
        <v>0</v>
      </c>
      <c r="L136" s="133">
        <v>15</v>
      </c>
      <c r="M136" s="183">
        <v>9.473684210526315</v>
      </c>
      <c r="N136" s="183">
        <v>0</v>
      </c>
      <c r="O136" s="183">
        <v>47.368421052631575</v>
      </c>
      <c r="P136" s="184">
        <f t="shared" si="19"/>
        <v>69.347368421052636</v>
      </c>
      <c r="Q136" s="184">
        <f t="shared" si="20"/>
        <v>0</v>
      </c>
      <c r="R136" s="184">
        <f t="shared" si="21"/>
        <v>76.673684210526318</v>
      </c>
      <c r="S136" s="185">
        <f t="shared" si="22"/>
        <v>146.02105263157895</v>
      </c>
      <c r="T136" s="186">
        <f t="shared" si="32"/>
        <v>15.6</v>
      </c>
      <c r="U136" s="187">
        <f t="shared" si="16"/>
        <v>15.6</v>
      </c>
      <c r="V136" s="187">
        <f t="shared" si="17"/>
        <v>114.82105263157895</v>
      </c>
      <c r="X136" s="188">
        <f t="shared" si="23"/>
        <v>12.48</v>
      </c>
      <c r="Y136" s="188">
        <f t="shared" si="23"/>
        <v>12.48</v>
      </c>
      <c r="Z136" s="188">
        <f t="shared" si="23"/>
        <v>91.856842105263169</v>
      </c>
      <c r="AB136" s="92" t="s">
        <v>452</v>
      </c>
      <c r="AI136" s="92">
        <v>181.35</v>
      </c>
      <c r="AJ136" s="188">
        <f t="shared" si="24"/>
        <v>-165.75</v>
      </c>
    </row>
    <row r="137" spans="1:36" hidden="1" x14ac:dyDescent="0.25">
      <c r="A137" s="131">
        <v>3302429</v>
      </c>
      <c r="B137" s="131">
        <v>2429</v>
      </c>
      <c r="C137" s="131" t="s">
        <v>304</v>
      </c>
      <c r="D137" s="132" t="s">
        <v>464</v>
      </c>
      <c r="E137" s="132"/>
      <c r="F137" s="131"/>
      <c r="G137" s="133">
        <v>0</v>
      </c>
      <c r="H137" s="133">
        <v>0</v>
      </c>
      <c r="I137" s="133">
        <v>15</v>
      </c>
      <c r="J137" s="133">
        <v>0</v>
      </c>
      <c r="K137" s="133">
        <v>0</v>
      </c>
      <c r="L137" s="133">
        <v>15</v>
      </c>
      <c r="M137" s="183">
        <v>9.473684210526315</v>
      </c>
      <c r="N137" s="183">
        <v>0</v>
      </c>
      <c r="O137" s="183">
        <v>14.210526315789473</v>
      </c>
      <c r="P137" s="184">
        <f t="shared" si="19"/>
        <v>69.347368421052636</v>
      </c>
      <c r="Q137" s="184">
        <f t="shared" si="20"/>
        <v>0</v>
      </c>
      <c r="R137" s="184">
        <f t="shared" si="21"/>
        <v>44.84210526315789</v>
      </c>
      <c r="S137" s="185">
        <f t="shared" si="22"/>
        <v>114.18947368421053</v>
      </c>
      <c r="T137" s="186">
        <f t="shared" si="32"/>
        <v>15.6</v>
      </c>
      <c r="U137" s="187">
        <f t="shared" si="16"/>
        <v>15.6</v>
      </c>
      <c r="V137" s="187">
        <f t="shared" si="17"/>
        <v>82.989473684210537</v>
      </c>
      <c r="X137" s="188">
        <f t="shared" si="23"/>
        <v>12.48</v>
      </c>
      <c r="Y137" s="188">
        <f t="shared" si="23"/>
        <v>12.48</v>
      </c>
      <c r="Z137" s="188">
        <f t="shared" si="23"/>
        <v>66.39157894736843</v>
      </c>
      <c r="AB137" s="92">
        <v>134.55000000000001</v>
      </c>
      <c r="AC137" s="188">
        <f t="shared" ref="AC137:AC139" si="35">AB137-T137</f>
        <v>118.95000000000002</v>
      </c>
      <c r="AI137" s="92">
        <v>134.55000000000001</v>
      </c>
      <c r="AJ137" s="188">
        <f t="shared" si="24"/>
        <v>-118.95000000000002</v>
      </c>
    </row>
    <row r="138" spans="1:36" hidden="1" x14ac:dyDescent="0.25">
      <c r="A138" s="131">
        <v>3302434</v>
      </c>
      <c r="B138" s="131">
        <v>2434</v>
      </c>
      <c r="C138" s="131" t="s">
        <v>305</v>
      </c>
      <c r="D138" s="132" t="s">
        <v>464</v>
      </c>
      <c r="E138" s="132"/>
      <c r="F138" s="131"/>
      <c r="G138" s="133">
        <v>135</v>
      </c>
      <c r="H138" s="133">
        <v>90</v>
      </c>
      <c r="I138" s="133">
        <v>330</v>
      </c>
      <c r="J138" s="133">
        <v>105</v>
      </c>
      <c r="K138" s="133">
        <v>45</v>
      </c>
      <c r="L138" s="133">
        <v>270</v>
      </c>
      <c r="M138" s="183">
        <v>165.78947368421052</v>
      </c>
      <c r="N138" s="183">
        <v>71.05263157894737</v>
      </c>
      <c r="O138" s="183">
        <v>251.0526315789474</v>
      </c>
      <c r="P138" s="184">
        <f t="shared" si="19"/>
        <v>3116.7789473684206</v>
      </c>
      <c r="Q138" s="184">
        <f t="shared" si="20"/>
        <v>756.2131578947367</v>
      </c>
      <c r="R138" s="184">
        <f t="shared" si="21"/>
        <v>865.01052631578955</v>
      </c>
      <c r="S138" s="185">
        <f t="shared" si="22"/>
        <v>4738.0026315789473</v>
      </c>
      <c r="T138" s="186">
        <f t="shared" si="32"/>
        <v>1753.05</v>
      </c>
      <c r="U138" s="187">
        <f t="shared" si="16"/>
        <v>1283.0999999999999</v>
      </c>
      <c r="V138" s="187">
        <f t="shared" si="17"/>
        <v>1701.8526315789472</v>
      </c>
      <c r="X138" s="188">
        <f t="shared" si="23"/>
        <v>1402.44</v>
      </c>
      <c r="Y138" s="188">
        <f t="shared" si="23"/>
        <v>1026.48</v>
      </c>
      <c r="Z138" s="188">
        <f t="shared" si="23"/>
        <v>1361.4821052631578</v>
      </c>
      <c r="AB138" s="92">
        <v>2269.8000000000002</v>
      </c>
      <c r="AC138" s="188">
        <f t="shared" si="35"/>
        <v>516.75000000000023</v>
      </c>
      <c r="AI138" s="92">
        <v>2269.8000000000002</v>
      </c>
      <c r="AJ138" s="188">
        <f t="shared" si="24"/>
        <v>-516.75000000000023</v>
      </c>
    </row>
    <row r="139" spans="1:36" hidden="1" x14ac:dyDescent="0.25">
      <c r="A139" s="131">
        <v>3302212</v>
      </c>
      <c r="B139" s="131">
        <v>2212</v>
      </c>
      <c r="C139" s="131" t="s">
        <v>799</v>
      </c>
      <c r="D139" s="132" t="s">
        <v>464</v>
      </c>
      <c r="E139" s="132"/>
      <c r="F139" s="131"/>
      <c r="G139" s="133">
        <v>90</v>
      </c>
      <c r="H139" s="133">
        <v>120</v>
      </c>
      <c r="I139" s="133">
        <v>0</v>
      </c>
      <c r="J139" s="133">
        <v>90</v>
      </c>
      <c r="K139" s="133">
        <v>120</v>
      </c>
      <c r="L139" s="133">
        <v>0</v>
      </c>
      <c r="M139" s="183">
        <v>156.31578947368422</v>
      </c>
      <c r="N139" s="183">
        <v>90</v>
      </c>
      <c r="O139" s="183">
        <v>4.7368421052631575</v>
      </c>
      <c r="P139" s="184">
        <f t="shared" si="19"/>
        <v>2571.6315789473683</v>
      </c>
      <c r="Q139" s="184">
        <f t="shared" si="20"/>
        <v>1218</v>
      </c>
      <c r="R139" s="184">
        <f t="shared" si="21"/>
        <v>4.5473684210526315</v>
      </c>
      <c r="S139" s="185">
        <f t="shared" si="22"/>
        <v>3794.1789473684212</v>
      </c>
      <c r="T139" s="186">
        <f t="shared" si="32"/>
        <v>1166.0999999999999</v>
      </c>
      <c r="U139" s="187">
        <f t="shared" ref="U139:U200" si="36">(J139*$C$2*$F$3)+(K139*$C$3*$F$3)+(L139*$C$4*$F$3)</f>
        <v>1166.0999999999999</v>
      </c>
      <c r="V139" s="187">
        <f t="shared" ref="V139:V200" si="37">(M139*$C$2*$F$4)+(N139*$C$3*$F$4)+(O139*$C$4*$F$4)</f>
        <v>1461.9789473684211</v>
      </c>
      <c r="X139" s="188">
        <f t="shared" si="23"/>
        <v>932.88</v>
      </c>
      <c r="Y139" s="188">
        <f t="shared" si="23"/>
        <v>932.88</v>
      </c>
      <c r="Z139" s="188">
        <f t="shared" si="23"/>
        <v>1169.583157894737</v>
      </c>
      <c r="AB139" s="92">
        <v>2123.5500000000002</v>
      </c>
      <c r="AC139" s="188">
        <f t="shared" si="35"/>
        <v>957.45000000000027</v>
      </c>
      <c r="AI139" s="92">
        <v>2123.5500000000002</v>
      </c>
      <c r="AJ139" s="188">
        <f t="shared" si="24"/>
        <v>-957.45000000000027</v>
      </c>
    </row>
    <row r="140" spans="1:36" hidden="1" x14ac:dyDescent="0.25">
      <c r="A140" s="131">
        <v>3302441</v>
      </c>
      <c r="B140" s="131">
        <v>2441</v>
      </c>
      <c r="C140" s="131" t="s">
        <v>306</v>
      </c>
      <c r="D140" s="132" t="s">
        <v>425</v>
      </c>
      <c r="E140" s="132"/>
      <c r="F140" s="131"/>
      <c r="G140" s="133">
        <v>90</v>
      </c>
      <c r="H140" s="133">
        <v>150</v>
      </c>
      <c r="I140" s="133">
        <v>0</v>
      </c>
      <c r="J140" s="133">
        <v>60</v>
      </c>
      <c r="K140" s="133">
        <v>45</v>
      </c>
      <c r="L140" s="133">
        <v>0</v>
      </c>
      <c r="M140" s="183">
        <v>94.73684210526315</v>
      </c>
      <c r="N140" s="183">
        <v>123.15789473684211</v>
      </c>
      <c r="O140" s="183">
        <v>9.473684210526315</v>
      </c>
      <c r="P140" s="184">
        <f t="shared" ref="P140:P200" si="38">(G140*$C$2*$F$2)+(J140*$C$2*$F$3)+(M140*$C$2*$F$4)</f>
        <v>1882.9736842105262</v>
      </c>
      <c r="Q140" s="184">
        <f t="shared" ref="Q140:Q200" si="39">(H140*$C$3*$F$2)+(K140*$C$3*$F$3)+(N140*$C$3*$F$4)</f>
        <v>1163.7394736842105</v>
      </c>
      <c r="R140" s="184">
        <f t="shared" ref="R140:R200" si="40">(I140*$C$4*$F$2)+(L140*$C$4*$F$3)+(O140*$C$4*$F$4)</f>
        <v>9.094736842105263</v>
      </c>
      <c r="S140" s="185">
        <f t="shared" ref="S140:S200" si="41">R140+Q140+P140</f>
        <v>3055.8078947368422</v>
      </c>
      <c r="T140" s="186">
        <f t="shared" si="32"/>
        <v>1279.1999999999998</v>
      </c>
      <c r="U140" s="187">
        <f t="shared" si="36"/>
        <v>645.45000000000005</v>
      </c>
      <c r="V140" s="187">
        <f t="shared" si="37"/>
        <v>1131.1578947368421</v>
      </c>
      <c r="X140" s="188">
        <f t="shared" ref="X140:Z200" si="42">T140*0.8</f>
        <v>1023.3599999999999</v>
      </c>
      <c r="Y140" s="188">
        <f t="shared" si="42"/>
        <v>516.36</v>
      </c>
      <c r="Z140" s="188">
        <f t="shared" si="42"/>
        <v>904.92631578947373</v>
      </c>
      <c r="AB140" s="92" t="s">
        <v>547</v>
      </c>
      <c r="AI140" s="92">
        <v>1645.7999999999997</v>
      </c>
      <c r="AJ140" s="188">
        <f t="shared" ref="AJ140:AJ200" si="43">T140-AI140</f>
        <v>-366.59999999999991</v>
      </c>
    </row>
    <row r="141" spans="1:36" hidden="1" x14ac:dyDescent="0.25">
      <c r="A141" s="141">
        <v>3302443</v>
      </c>
      <c r="B141" s="131">
        <v>2443</v>
      </c>
      <c r="C141" s="141" t="s">
        <v>307</v>
      </c>
      <c r="D141" s="132" t="s">
        <v>464</v>
      </c>
      <c r="E141" s="132"/>
      <c r="F141" s="131"/>
      <c r="G141" s="133">
        <v>30</v>
      </c>
      <c r="H141" s="133">
        <v>330</v>
      </c>
      <c r="I141" s="133">
        <v>45</v>
      </c>
      <c r="J141" s="133">
        <v>15</v>
      </c>
      <c r="K141" s="133">
        <v>315</v>
      </c>
      <c r="L141" s="133">
        <v>45</v>
      </c>
      <c r="M141" s="183">
        <v>18.94736842105263</v>
      </c>
      <c r="N141" s="183">
        <v>345.78947368421052</v>
      </c>
      <c r="O141" s="183">
        <v>37.89473684210526</v>
      </c>
      <c r="P141" s="184">
        <f t="shared" si="38"/>
        <v>495.54473684210529</v>
      </c>
      <c r="Q141" s="184">
        <f t="shared" si="39"/>
        <v>3634.9973684210522</v>
      </c>
      <c r="R141" s="184">
        <f t="shared" si="40"/>
        <v>129.97894736842107</v>
      </c>
      <c r="S141" s="185">
        <f t="shared" si="41"/>
        <v>4260.5210526315786</v>
      </c>
      <c r="T141" s="186">
        <f t="shared" si="32"/>
        <v>1528.8</v>
      </c>
      <c r="U141" s="187">
        <f t="shared" si="36"/>
        <v>1353.3</v>
      </c>
      <c r="V141" s="187">
        <f t="shared" si="37"/>
        <v>1378.4210526315787</v>
      </c>
      <c r="X141" s="188">
        <f t="shared" si="42"/>
        <v>1223.04</v>
      </c>
      <c r="Y141" s="188">
        <f t="shared" si="42"/>
        <v>1082.6400000000001</v>
      </c>
      <c r="Z141" s="188">
        <f t="shared" si="42"/>
        <v>1102.7368421052631</v>
      </c>
      <c r="AB141" s="92">
        <v>1698.4499999999998</v>
      </c>
      <c r="AC141" s="188">
        <f t="shared" ref="AC141:AC145" si="44">AB141-T141</f>
        <v>169.64999999999986</v>
      </c>
      <c r="AI141" s="92">
        <v>1698.4499999999998</v>
      </c>
      <c r="AJ141" s="188">
        <f t="shared" si="43"/>
        <v>-169.64999999999986</v>
      </c>
    </row>
    <row r="142" spans="1:36" hidden="1" x14ac:dyDescent="0.25">
      <c r="A142" s="131">
        <v>3302447</v>
      </c>
      <c r="B142" s="131">
        <v>2447</v>
      </c>
      <c r="C142" s="131" t="s">
        <v>308</v>
      </c>
      <c r="D142" s="132" t="s">
        <v>464</v>
      </c>
      <c r="E142" s="132"/>
      <c r="F142" s="131"/>
      <c r="G142" s="133">
        <v>300</v>
      </c>
      <c r="H142" s="133">
        <v>105</v>
      </c>
      <c r="I142" s="133">
        <v>135</v>
      </c>
      <c r="J142" s="133">
        <v>270</v>
      </c>
      <c r="K142" s="133">
        <v>105</v>
      </c>
      <c r="L142" s="133">
        <v>120</v>
      </c>
      <c r="M142" s="183">
        <v>374.21052631578948</v>
      </c>
      <c r="N142" s="183">
        <v>80.526315789473685</v>
      </c>
      <c r="O142" s="183">
        <v>75.78947368421052</v>
      </c>
      <c r="P142" s="184">
        <f t="shared" si="38"/>
        <v>7259.3210526315797</v>
      </c>
      <c r="Q142" s="184">
        <f t="shared" si="39"/>
        <v>1071.9315789473683</v>
      </c>
      <c r="R142" s="184">
        <f t="shared" si="40"/>
        <v>337.95789473684209</v>
      </c>
      <c r="S142" s="185">
        <f t="shared" si="41"/>
        <v>8669.21052631579</v>
      </c>
      <c r="T142" s="186">
        <f t="shared" si="32"/>
        <v>2915.25</v>
      </c>
      <c r="U142" s="187">
        <f t="shared" si="36"/>
        <v>2661.75</v>
      </c>
      <c r="V142" s="187">
        <f t="shared" si="37"/>
        <v>3092.2105263157891</v>
      </c>
      <c r="X142" s="188">
        <f t="shared" si="42"/>
        <v>2332.2000000000003</v>
      </c>
      <c r="Y142" s="188">
        <f t="shared" si="42"/>
        <v>2129.4</v>
      </c>
      <c r="Z142" s="188">
        <f t="shared" si="42"/>
        <v>2473.7684210526313</v>
      </c>
      <c r="AB142" s="92">
        <v>4089.15</v>
      </c>
      <c r="AC142" s="188">
        <f t="shared" si="44"/>
        <v>1173.9000000000001</v>
      </c>
      <c r="AI142" s="92">
        <v>4089.15</v>
      </c>
      <c r="AJ142" s="188">
        <f t="shared" si="43"/>
        <v>-1173.9000000000001</v>
      </c>
    </row>
    <row r="143" spans="1:36" hidden="1" x14ac:dyDescent="0.25">
      <c r="A143" s="131">
        <v>3302449</v>
      </c>
      <c r="B143" s="131">
        <v>2449</v>
      </c>
      <c r="C143" s="131" t="s">
        <v>309</v>
      </c>
      <c r="D143" s="132" t="s">
        <v>464</v>
      </c>
      <c r="E143" s="132"/>
      <c r="F143" s="131"/>
      <c r="G143" s="133">
        <v>345</v>
      </c>
      <c r="H143" s="133">
        <v>105</v>
      </c>
      <c r="I143" s="133">
        <v>90</v>
      </c>
      <c r="J143" s="133">
        <v>315</v>
      </c>
      <c r="K143" s="133">
        <v>75</v>
      </c>
      <c r="L143" s="133">
        <v>90</v>
      </c>
      <c r="M143" s="183">
        <v>298.42105263157896</v>
      </c>
      <c r="N143" s="183">
        <v>80.526315789473685</v>
      </c>
      <c r="O143" s="183">
        <v>85.26315789473685</v>
      </c>
      <c r="P143" s="184">
        <f t="shared" si="38"/>
        <v>7418.242105263158</v>
      </c>
      <c r="Q143" s="184">
        <f t="shared" si="39"/>
        <v>958.83157894736837</v>
      </c>
      <c r="R143" s="184">
        <f t="shared" si="40"/>
        <v>269.0526315789474</v>
      </c>
      <c r="S143" s="185">
        <f t="shared" si="41"/>
        <v>8646.1263157894737</v>
      </c>
      <c r="T143" s="186">
        <f t="shared" si="32"/>
        <v>3225.2999999999997</v>
      </c>
      <c r="U143" s="187">
        <f t="shared" si="36"/>
        <v>2874.3</v>
      </c>
      <c r="V143" s="187">
        <f t="shared" si="37"/>
        <v>2546.5263157894733</v>
      </c>
      <c r="X143" s="188">
        <f t="shared" si="42"/>
        <v>2580.2399999999998</v>
      </c>
      <c r="Y143" s="188">
        <f t="shared" si="42"/>
        <v>2299.44</v>
      </c>
      <c r="Z143" s="188">
        <f t="shared" si="42"/>
        <v>2037.2210526315787</v>
      </c>
      <c r="AB143" s="92">
        <v>2827.5</v>
      </c>
      <c r="AC143" s="188">
        <f t="shared" si="44"/>
        <v>-397.79999999999973</v>
      </c>
      <c r="AI143" s="92">
        <v>2827.5</v>
      </c>
      <c r="AJ143" s="188">
        <f t="shared" si="43"/>
        <v>397.79999999999973</v>
      </c>
    </row>
    <row r="144" spans="1:36" hidden="1" x14ac:dyDescent="0.25">
      <c r="A144" s="131">
        <v>3302450</v>
      </c>
      <c r="B144" s="131">
        <v>2450</v>
      </c>
      <c r="C144" s="131" t="s">
        <v>310</v>
      </c>
      <c r="D144" s="132" t="s">
        <v>464</v>
      </c>
      <c r="E144" s="132"/>
      <c r="F144" s="131"/>
      <c r="G144" s="133">
        <v>0</v>
      </c>
      <c r="H144" s="133">
        <v>15</v>
      </c>
      <c r="I144" s="133">
        <v>15</v>
      </c>
      <c r="J144" s="133">
        <v>0</v>
      </c>
      <c r="K144" s="133">
        <v>15</v>
      </c>
      <c r="L144" s="133">
        <v>15</v>
      </c>
      <c r="M144" s="183">
        <v>28.421052631578945</v>
      </c>
      <c r="N144" s="183">
        <v>4.7368421052631575</v>
      </c>
      <c r="O144" s="183">
        <v>4.7368421052631575</v>
      </c>
      <c r="P144" s="184">
        <f t="shared" si="38"/>
        <v>208.04210526315785</v>
      </c>
      <c r="Q144" s="184">
        <f t="shared" si="39"/>
        <v>129.58421052631579</v>
      </c>
      <c r="R144" s="184">
        <f t="shared" si="40"/>
        <v>35.747368421052627</v>
      </c>
      <c r="S144" s="185">
        <f t="shared" si="41"/>
        <v>373.37368421052628</v>
      </c>
      <c r="T144" s="186">
        <f t="shared" si="32"/>
        <v>72.149999999999991</v>
      </c>
      <c r="U144" s="187">
        <f t="shared" si="36"/>
        <v>72.149999999999991</v>
      </c>
      <c r="V144" s="187">
        <f t="shared" si="37"/>
        <v>229.07368421052627</v>
      </c>
      <c r="X144" s="188">
        <f t="shared" si="42"/>
        <v>57.72</v>
      </c>
      <c r="Y144" s="188">
        <f t="shared" si="42"/>
        <v>57.72</v>
      </c>
      <c r="Z144" s="188">
        <f t="shared" si="42"/>
        <v>183.25894736842102</v>
      </c>
      <c r="AB144" s="92">
        <v>356.84999999999997</v>
      </c>
      <c r="AC144" s="188">
        <f t="shared" si="44"/>
        <v>284.7</v>
      </c>
      <c r="AI144" s="92">
        <v>356.84999999999997</v>
      </c>
      <c r="AJ144" s="188">
        <f t="shared" si="43"/>
        <v>-284.7</v>
      </c>
    </row>
    <row r="145" spans="1:36" hidden="1" x14ac:dyDescent="0.25">
      <c r="A145" s="131">
        <v>3302453</v>
      </c>
      <c r="B145" s="131">
        <v>2453</v>
      </c>
      <c r="C145" s="131" t="s">
        <v>311</v>
      </c>
      <c r="D145" s="132" t="s">
        <v>464</v>
      </c>
      <c r="E145" s="132"/>
      <c r="F145" s="131"/>
      <c r="G145" s="133">
        <v>60</v>
      </c>
      <c r="H145" s="133">
        <v>60</v>
      </c>
      <c r="I145" s="133">
        <v>240</v>
      </c>
      <c r="J145" s="133">
        <v>15</v>
      </c>
      <c r="K145" s="133">
        <v>45</v>
      </c>
      <c r="L145" s="133">
        <v>150</v>
      </c>
      <c r="M145" s="183">
        <v>4.7368421052631575</v>
      </c>
      <c r="N145" s="183">
        <v>80.526315789473685</v>
      </c>
      <c r="O145" s="183">
        <v>251.0526315789474</v>
      </c>
      <c r="P145" s="184">
        <f t="shared" si="38"/>
        <v>629.42368421052629</v>
      </c>
      <c r="Q145" s="184">
        <f t="shared" si="39"/>
        <v>676.08157894736837</v>
      </c>
      <c r="R145" s="184">
        <f t="shared" si="40"/>
        <v>646.61052631578957</v>
      </c>
      <c r="S145" s="185">
        <f t="shared" si="41"/>
        <v>1952.1157894736841</v>
      </c>
      <c r="T145" s="186">
        <f t="shared" si="32"/>
        <v>951.6</v>
      </c>
      <c r="U145" s="187">
        <f t="shared" si="36"/>
        <v>444.59999999999997</v>
      </c>
      <c r="V145" s="187">
        <f t="shared" si="37"/>
        <v>555.9157894736843</v>
      </c>
      <c r="X145" s="188">
        <f t="shared" si="42"/>
        <v>761.28000000000009</v>
      </c>
      <c r="Y145" s="188">
        <f t="shared" si="42"/>
        <v>355.68</v>
      </c>
      <c r="Z145" s="188">
        <f t="shared" si="42"/>
        <v>444.73263157894746</v>
      </c>
      <c r="AB145" s="92">
        <v>739.05</v>
      </c>
      <c r="AC145" s="188">
        <f t="shared" si="44"/>
        <v>-212.55000000000007</v>
      </c>
      <c r="AI145" s="92">
        <v>739.05</v>
      </c>
      <c r="AJ145" s="188">
        <f t="shared" si="43"/>
        <v>212.55000000000007</v>
      </c>
    </row>
    <row r="146" spans="1:36" hidden="1" x14ac:dyDescent="0.25">
      <c r="A146" s="131">
        <v>3302454</v>
      </c>
      <c r="B146" s="131">
        <v>2454</v>
      </c>
      <c r="C146" s="131" t="s">
        <v>312</v>
      </c>
      <c r="D146" s="132" t="s">
        <v>425</v>
      </c>
      <c r="E146" s="132"/>
      <c r="F146" s="131"/>
      <c r="G146" s="133">
        <v>390</v>
      </c>
      <c r="H146" s="133">
        <v>30</v>
      </c>
      <c r="I146" s="133">
        <v>195</v>
      </c>
      <c r="J146" s="133">
        <v>300</v>
      </c>
      <c r="K146" s="133">
        <v>30</v>
      </c>
      <c r="L146" s="133">
        <v>135</v>
      </c>
      <c r="M146" s="183">
        <v>307.89473684210526</v>
      </c>
      <c r="N146" s="183">
        <v>28.421052631578945</v>
      </c>
      <c r="O146" s="183">
        <v>146.84210526315789</v>
      </c>
      <c r="P146" s="184">
        <f t="shared" si="38"/>
        <v>7725.4894736842107</v>
      </c>
      <c r="Q146" s="184">
        <f t="shared" si="39"/>
        <v>325.10526315789468</v>
      </c>
      <c r="R146" s="184">
        <f t="shared" si="40"/>
        <v>484.16842105263157</v>
      </c>
      <c r="S146" s="185">
        <f t="shared" si="41"/>
        <v>8534.7631578947367</v>
      </c>
      <c r="T146" s="186">
        <f t="shared" si="32"/>
        <v>3408.6000000000004</v>
      </c>
      <c r="U146" s="187">
        <f t="shared" si="36"/>
        <v>2632.5</v>
      </c>
      <c r="V146" s="187">
        <f t="shared" si="37"/>
        <v>2493.6631578947367</v>
      </c>
      <c r="X146" s="188">
        <f t="shared" si="42"/>
        <v>2726.8800000000006</v>
      </c>
      <c r="Y146" s="188">
        <f t="shared" si="42"/>
        <v>2106</v>
      </c>
      <c r="Z146" s="188">
        <f t="shared" si="42"/>
        <v>1994.9305263157894</v>
      </c>
      <c r="AB146" s="92" t="s">
        <v>496</v>
      </c>
      <c r="AI146" s="92">
        <v>3020.5499999999997</v>
      </c>
      <c r="AJ146" s="188">
        <f t="shared" si="43"/>
        <v>388.05000000000064</v>
      </c>
    </row>
    <row r="147" spans="1:36" hidden="1" x14ac:dyDescent="0.25">
      <c r="A147" s="131">
        <v>3302455</v>
      </c>
      <c r="B147" s="131">
        <v>2455</v>
      </c>
      <c r="C147" s="131" t="s">
        <v>313</v>
      </c>
      <c r="D147" s="132" t="s">
        <v>464</v>
      </c>
      <c r="E147" s="132"/>
      <c r="F147" s="131"/>
      <c r="G147" s="133">
        <v>45</v>
      </c>
      <c r="H147" s="133">
        <v>135</v>
      </c>
      <c r="I147" s="133">
        <v>210</v>
      </c>
      <c r="J147" s="133">
        <v>30</v>
      </c>
      <c r="K147" s="133">
        <v>135</v>
      </c>
      <c r="L147" s="133">
        <v>210</v>
      </c>
      <c r="M147" s="183">
        <v>123.15789473684211</v>
      </c>
      <c r="N147" s="183">
        <v>104.21052631578948</v>
      </c>
      <c r="O147" s="183">
        <v>146.84210526315789</v>
      </c>
      <c r="P147" s="184">
        <f t="shared" si="38"/>
        <v>1496.2657894736842</v>
      </c>
      <c r="Q147" s="184">
        <f t="shared" si="39"/>
        <v>1380.5526315789473</v>
      </c>
      <c r="R147" s="184">
        <f t="shared" si="40"/>
        <v>577.76842105263154</v>
      </c>
      <c r="S147" s="185">
        <f t="shared" si="41"/>
        <v>3454.5868421052628</v>
      </c>
      <c r="T147" s="186">
        <f t="shared" si="32"/>
        <v>1084.2</v>
      </c>
      <c r="U147" s="187">
        <f t="shared" si="36"/>
        <v>965.25</v>
      </c>
      <c r="V147" s="187">
        <f t="shared" si="37"/>
        <v>1405.1368421052632</v>
      </c>
      <c r="X147" s="188">
        <f t="shared" si="42"/>
        <v>867.36000000000013</v>
      </c>
      <c r="Y147" s="188">
        <f t="shared" si="42"/>
        <v>772.2</v>
      </c>
      <c r="Z147" s="188">
        <f t="shared" si="42"/>
        <v>1124.1094736842106</v>
      </c>
      <c r="AB147" s="92">
        <v>2020.1999999999998</v>
      </c>
      <c r="AC147" s="188">
        <f>AB147-T147</f>
        <v>935.99999999999977</v>
      </c>
      <c r="AI147" s="92">
        <v>2020.1999999999998</v>
      </c>
      <c r="AJ147" s="188">
        <f t="shared" si="43"/>
        <v>-935.99999999999977</v>
      </c>
    </row>
    <row r="148" spans="1:36" hidden="1" x14ac:dyDescent="0.25">
      <c r="A148" s="141">
        <v>3302457</v>
      </c>
      <c r="B148" s="131">
        <v>2457</v>
      </c>
      <c r="C148" s="141" t="s">
        <v>800</v>
      </c>
      <c r="D148" s="132" t="s">
        <v>425</v>
      </c>
      <c r="E148" s="132"/>
      <c r="F148" s="131"/>
      <c r="G148" s="133">
        <v>105</v>
      </c>
      <c r="H148" s="133">
        <v>165</v>
      </c>
      <c r="I148" s="133">
        <v>60</v>
      </c>
      <c r="J148" s="133">
        <v>120</v>
      </c>
      <c r="K148" s="133">
        <v>165</v>
      </c>
      <c r="L148" s="133">
        <v>60</v>
      </c>
      <c r="M148" s="183">
        <v>156.31578947368422</v>
      </c>
      <c r="N148" s="183">
        <v>246.31578947368422</v>
      </c>
      <c r="O148" s="183">
        <v>99.473684210526301</v>
      </c>
      <c r="P148" s="184">
        <f t="shared" si="38"/>
        <v>2928.4815789473687</v>
      </c>
      <c r="Q148" s="184">
        <f t="shared" si="39"/>
        <v>2101.2789473684211</v>
      </c>
      <c r="R148" s="184">
        <f t="shared" si="40"/>
        <v>220.29473684210524</v>
      </c>
      <c r="S148" s="185">
        <f t="shared" si="41"/>
        <v>5250.0552631578948</v>
      </c>
      <c r="T148" s="186">
        <f t="shared" si="32"/>
        <v>1517.1</v>
      </c>
      <c r="U148" s="187">
        <f t="shared" si="36"/>
        <v>1636.0500000000002</v>
      </c>
      <c r="V148" s="187">
        <f t="shared" si="37"/>
        <v>2096.9052631578948</v>
      </c>
      <c r="X148" s="188">
        <f t="shared" si="42"/>
        <v>1213.68</v>
      </c>
      <c r="Y148" s="188">
        <f t="shared" si="42"/>
        <v>1308.8400000000001</v>
      </c>
      <c r="Z148" s="188">
        <f t="shared" si="42"/>
        <v>1677.524210526316</v>
      </c>
      <c r="AB148" s="92" t="s">
        <v>576</v>
      </c>
      <c r="AI148" s="92">
        <v>2698.7999999999997</v>
      </c>
      <c r="AJ148" s="188">
        <f t="shared" si="43"/>
        <v>-1181.6999999999998</v>
      </c>
    </row>
    <row r="149" spans="1:36" hidden="1" x14ac:dyDescent="0.25">
      <c r="A149" s="131">
        <v>3302458</v>
      </c>
      <c r="B149" s="131">
        <v>2458</v>
      </c>
      <c r="C149" s="131" t="s">
        <v>315</v>
      </c>
      <c r="D149" s="132" t="s">
        <v>464</v>
      </c>
      <c r="E149" s="132"/>
      <c r="F149" s="131"/>
      <c r="G149" s="133">
        <v>15</v>
      </c>
      <c r="H149" s="133">
        <v>30</v>
      </c>
      <c r="I149" s="133">
        <v>600</v>
      </c>
      <c r="J149" s="133">
        <v>0</v>
      </c>
      <c r="K149" s="133">
        <v>15</v>
      </c>
      <c r="L149" s="133">
        <v>615</v>
      </c>
      <c r="M149" s="183">
        <v>23.684210526315788</v>
      </c>
      <c r="N149" s="183">
        <v>28.421052631578945</v>
      </c>
      <c r="O149" s="183">
        <v>506.84210526315792</v>
      </c>
      <c r="P149" s="184">
        <f t="shared" si="38"/>
        <v>292.31842105263155</v>
      </c>
      <c r="Q149" s="184">
        <f t="shared" si="39"/>
        <v>268.55526315789473</v>
      </c>
      <c r="R149" s="184">
        <f t="shared" si="40"/>
        <v>1750.1684210526314</v>
      </c>
      <c r="S149" s="185">
        <f t="shared" si="41"/>
        <v>2311.0421052631577</v>
      </c>
      <c r="T149" s="186">
        <f t="shared" si="32"/>
        <v>856.05</v>
      </c>
      <c r="U149" s="187">
        <f t="shared" si="36"/>
        <v>696.15</v>
      </c>
      <c r="V149" s="187">
        <f t="shared" si="37"/>
        <v>758.84210526315792</v>
      </c>
      <c r="X149" s="188">
        <f t="shared" si="42"/>
        <v>684.84</v>
      </c>
      <c r="Y149" s="188">
        <f t="shared" si="42"/>
        <v>556.91999999999996</v>
      </c>
      <c r="Z149" s="188">
        <f t="shared" si="42"/>
        <v>607.07368421052638</v>
      </c>
      <c r="AB149" s="92">
        <v>1072.5</v>
      </c>
      <c r="AC149" s="188">
        <f t="shared" ref="AC149:AC151" si="45">AB149-T149</f>
        <v>216.45000000000005</v>
      </c>
      <c r="AI149" s="92">
        <v>1072.5</v>
      </c>
      <c r="AJ149" s="188">
        <f t="shared" si="43"/>
        <v>-216.45000000000005</v>
      </c>
    </row>
    <row r="150" spans="1:36" hidden="1" x14ac:dyDescent="0.25">
      <c r="A150" s="131">
        <v>3302460</v>
      </c>
      <c r="B150" s="131">
        <v>2460</v>
      </c>
      <c r="C150" s="131" t="s">
        <v>316</v>
      </c>
      <c r="D150" s="132" t="s">
        <v>464</v>
      </c>
      <c r="E150" s="132"/>
      <c r="F150" s="131"/>
      <c r="G150" s="133">
        <v>0</v>
      </c>
      <c r="H150" s="133">
        <v>30</v>
      </c>
      <c r="I150" s="133">
        <v>135</v>
      </c>
      <c r="J150" s="133">
        <v>0</v>
      </c>
      <c r="K150" s="133">
        <v>15</v>
      </c>
      <c r="L150" s="133">
        <v>105</v>
      </c>
      <c r="M150" s="183">
        <v>0</v>
      </c>
      <c r="N150" s="183">
        <v>4.7368421052631575</v>
      </c>
      <c r="O150" s="183">
        <v>104.21052631578948</v>
      </c>
      <c r="P150" s="184">
        <f t="shared" si="38"/>
        <v>0</v>
      </c>
      <c r="Q150" s="184">
        <f t="shared" si="39"/>
        <v>186.13421052631577</v>
      </c>
      <c r="R150" s="184">
        <f t="shared" si="40"/>
        <v>349.64210526315793</v>
      </c>
      <c r="S150" s="185">
        <f t="shared" si="41"/>
        <v>535.77631578947376</v>
      </c>
      <c r="T150" s="186">
        <f t="shared" si="32"/>
        <v>253.5</v>
      </c>
      <c r="U150" s="187">
        <f t="shared" si="36"/>
        <v>165.75</v>
      </c>
      <c r="V150" s="187">
        <f t="shared" si="37"/>
        <v>116.5263157894737</v>
      </c>
      <c r="X150" s="188">
        <f t="shared" si="42"/>
        <v>202.8</v>
      </c>
      <c r="Y150" s="188">
        <f t="shared" si="42"/>
        <v>132.6</v>
      </c>
      <c r="Z150" s="188">
        <f t="shared" si="42"/>
        <v>93.221052631578971</v>
      </c>
      <c r="AB150" s="92">
        <v>124.8</v>
      </c>
      <c r="AC150" s="188">
        <f t="shared" si="45"/>
        <v>-128.69999999999999</v>
      </c>
      <c r="AI150" s="92">
        <v>124.8</v>
      </c>
      <c r="AJ150" s="188">
        <f t="shared" si="43"/>
        <v>128.69999999999999</v>
      </c>
    </row>
    <row r="151" spans="1:36" hidden="1" x14ac:dyDescent="0.25">
      <c r="A151" s="131">
        <v>3302463</v>
      </c>
      <c r="B151" s="131">
        <v>2463</v>
      </c>
      <c r="C151" s="131" t="s">
        <v>317</v>
      </c>
      <c r="D151" s="132" t="s">
        <v>464</v>
      </c>
      <c r="E151" s="132"/>
      <c r="F151" s="131"/>
      <c r="G151" s="133">
        <v>0</v>
      </c>
      <c r="H151" s="133">
        <v>0</v>
      </c>
      <c r="I151" s="133">
        <v>15</v>
      </c>
      <c r="J151" s="133">
        <v>0</v>
      </c>
      <c r="K151" s="133">
        <v>0</v>
      </c>
      <c r="L151" s="133">
        <v>15</v>
      </c>
      <c r="M151" s="183">
        <v>0</v>
      </c>
      <c r="N151" s="183">
        <v>0</v>
      </c>
      <c r="O151" s="183">
        <v>14.210526315789473</v>
      </c>
      <c r="P151" s="184">
        <f t="shared" si="38"/>
        <v>0</v>
      </c>
      <c r="Q151" s="184">
        <f t="shared" si="39"/>
        <v>0</v>
      </c>
      <c r="R151" s="184">
        <f t="shared" si="40"/>
        <v>44.84210526315789</v>
      </c>
      <c r="S151" s="185">
        <f t="shared" si="41"/>
        <v>44.84210526315789</v>
      </c>
      <c r="T151" s="186">
        <f t="shared" si="32"/>
        <v>15.6</v>
      </c>
      <c r="U151" s="187">
        <f t="shared" si="36"/>
        <v>15.6</v>
      </c>
      <c r="V151" s="187">
        <f t="shared" si="37"/>
        <v>13.642105263157895</v>
      </c>
      <c r="X151" s="188">
        <f t="shared" si="42"/>
        <v>12.48</v>
      </c>
      <c r="Y151" s="188">
        <f t="shared" si="42"/>
        <v>12.48</v>
      </c>
      <c r="Z151" s="188">
        <f t="shared" si="42"/>
        <v>10.913684210526316</v>
      </c>
      <c r="AB151" s="92">
        <v>15.6</v>
      </c>
      <c r="AC151" s="188">
        <f t="shared" si="45"/>
        <v>0</v>
      </c>
      <c r="AI151" s="92">
        <v>15.6</v>
      </c>
      <c r="AJ151" s="188">
        <f t="shared" si="43"/>
        <v>0</v>
      </c>
    </row>
    <row r="152" spans="1:36" hidden="1" x14ac:dyDescent="0.25">
      <c r="A152" s="131">
        <v>3302465</v>
      </c>
      <c r="B152" s="131">
        <v>2465</v>
      </c>
      <c r="C152" s="131" t="s">
        <v>318</v>
      </c>
      <c r="D152" s="132" t="s">
        <v>425</v>
      </c>
      <c r="E152" s="132"/>
      <c r="F152" s="131"/>
      <c r="G152" s="133">
        <v>0</v>
      </c>
      <c r="H152" s="133">
        <v>15</v>
      </c>
      <c r="I152" s="133">
        <v>0</v>
      </c>
      <c r="J152" s="133">
        <v>0</v>
      </c>
      <c r="K152" s="133">
        <v>15</v>
      </c>
      <c r="L152" s="133">
        <v>0</v>
      </c>
      <c r="M152" s="183">
        <v>0</v>
      </c>
      <c r="N152" s="183">
        <v>4.7368421052631575</v>
      </c>
      <c r="O152" s="183">
        <v>0</v>
      </c>
      <c r="P152" s="184">
        <f t="shared" si="38"/>
        <v>0</v>
      </c>
      <c r="Q152" s="184">
        <f t="shared" si="39"/>
        <v>129.58421052631579</v>
      </c>
      <c r="R152" s="184">
        <f t="shared" si="40"/>
        <v>0</v>
      </c>
      <c r="S152" s="185">
        <f t="shared" si="41"/>
        <v>129.58421052631579</v>
      </c>
      <c r="T152" s="186">
        <f t="shared" si="32"/>
        <v>56.55</v>
      </c>
      <c r="U152" s="187">
        <f t="shared" si="36"/>
        <v>56.55</v>
      </c>
      <c r="V152" s="187">
        <f t="shared" si="37"/>
        <v>16.484210526315788</v>
      </c>
      <c r="X152" s="188">
        <f t="shared" si="42"/>
        <v>45.24</v>
      </c>
      <c r="Y152" s="188">
        <f t="shared" si="42"/>
        <v>45.24</v>
      </c>
      <c r="Z152" s="188">
        <f t="shared" si="42"/>
        <v>13.187368421052632</v>
      </c>
      <c r="AB152" s="92" t="s">
        <v>467</v>
      </c>
      <c r="AI152" s="92">
        <v>0</v>
      </c>
      <c r="AJ152" s="188">
        <f t="shared" si="43"/>
        <v>56.55</v>
      </c>
    </row>
    <row r="153" spans="1:36" hidden="1" x14ac:dyDescent="0.25">
      <c r="A153" s="131">
        <v>3302466</v>
      </c>
      <c r="B153" s="131">
        <v>2466</v>
      </c>
      <c r="C153" s="131" t="s">
        <v>319</v>
      </c>
      <c r="D153" s="132" t="s">
        <v>425</v>
      </c>
      <c r="E153" s="132"/>
      <c r="F153" s="131"/>
      <c r="G153" s="133">
        <v>15</v>
      </c>
      <c r="H153" s="133">
        <v>120</v>
      </c>
      <c r="I153" s="133">
        <v>510</v>
      </c>
      <c r="J153" s="133">
        <v>30</v>
      </c>
      <c r="K153" s="133">
        <v>90</v>
      </c>
      <c r="L153" s="133">
        <v>480</v>
      </c>
      <c r="M153" s="183">
        <v>28.421052631578945</v>
      </c>
      <c r="N153" s="183">
        <v>175.26315789473682</v>
      </c>
      <c r="O153" s="183">
        <v>468.94736842105266</v>
      </c>
      <c r="P153" s="184">
        <f t="shared" si="38"/>
        <v>564.89210526315787</v>
      </c>
      <c r="Q153" s="184">
        <f t="shared" si="39"/>
        <v>1401.6157894736839</v>
      </c>
      <c r="R153" s="184">
        <f t="shared" si="40"/>
        <v>1479.7894736842109</v>
      </c>
      <c r="S153" s="185">
        <f t="shared" si="41"/>
        <v>3446.2973684210529</v>
      </c>
      <c r="T153" s="186">
        <f t="shared" si="32"/>
        <v>1101.75</v>
      </c>
      <c r="U153" s="187">
        <f t="shared" si="36"/>
        <v>1076.3999999999999</v>
      </c>
      <c r="V153" s="187">
        <f t="shared" si="37"/>
        <v>1268.1473684210525</v>
      </c>
      <c r="X153" s="188">
        <f t="shared" si="42"/>
        <v>881.40000000000009</v>
      </c>
      <c r="Y153" s="188">
        <f t="shared" si="42"/>
        <v>861.11999999999989</v>
      </c>
      <c r="Z153" s="188">
        <f t="shared" si="42"/>
        <v>1014.5178947368421</v>
      </c>
      <c r="AB153" s="92" t="s">
        <v>519</v>
      </c>
      <c r="AI153" s="92">
        <v>1663.35</v>
      </c>
      <c r="AJ153" s="188">
        <f t="shared" si="43"/>
        <v>-561.59999999999991</v>
      </c>
    </row>
    <row r="154" spans="1:36" hidden="1" x14ac:dyDescent="0.25">
      <c r="A154" s="131">
        <v>3302471</v>
      </c>
      <c r="B154" s="131">
        <v>2471</v>
      </c>
      <c r="C154" s="131" t="s">
        <v>320</v>
      </c>
      <c r="D154" s="132" t="s">
        <v>464</v>
      </c>
      <c r="E154" s="132"/>
      <c r="F154" s="131"/>
      <c r="G154" s="133">
        <v>0</v>
      </c>
      <c r="H154" s="133">
        <v>285</v>
      </c>
      <c r="I154" s="133">
        <v>195</v>
      </c>
      <c r="J154" s="133">
        <v>0</v>
      </c>
      <c r="K154" s="133">
        <v>270</v>
      </c>
      <c r="L154" s="133">
        <v>225</v>
      </c>
      <c r="M154" s="183">
        <v>0</v>
      </c>
      <c r="N154" s="183">
        <v>293.68421052631578</v>
      </c>
      <c r="O154" s="183">
        <v>213.15789473684211</v>
      </c>
      <c r="P154" s="184">
        <f t="shared" si="38"/>
        <v>0</v>
      </c>
      <c r="Q154" s="184">
        <f t="shared" si="39"/>
        <v>3114.371052631579</v>
      </c>
      <c r="R154" s="184">
        <f t="shared" si="40"/>
        <v>641.43157894736839</v>
      </c>
      <c r="S154" s="185">
        <f t="shared" si="41"/>
        <v>3755.8026315789475</v>
      </c>
      <c r="T154" s="186">
        <f t="shared" si="32"/>
        <v>1277.2499999999998</v>
      </c>
      <c r="U154" s="187">
        <f t="shared" si="36"/>
        <v>1251.9000000000001</v>
      </c>
      <c r="V154" s="187">
        <f t="shared" si="37"/>
        <v>1226.6526315789474</v>
      </c>
      <c r="X154" s="188">
        <f t="shared" si="42"/>
        <v>1021.7999999999998</v>
      </c>
      <c r="Y154" s="188">
        <f t="shared" si="42"/>
        <v>1001.5200000000001</v>
      </c>
      <c r="Z154" s="188">
        <f t="shared" si="42"/>
        <v>981.32210526315794</v>
      </c>
      <c r="AB154" s="92">
        <v>1478.1</v>
      </c>
      <c r="AC154" s="188">
        <f>AB154-T154</f>
        <v>200.85000000000014</v>
      </c>
      <c r="AI154" s="92">
        <v>1478.1</v>
      </c>
      <c r="AJ154" s="188">
        <f t="shared" si="43"/>
        <v>-200.85000000000014</v>
      </c>
    </row>
    <row r="155" spans="1:36" hidden="1" x14ac:dyDescent="0.25">
      <c r="A155" s="131">
        <v>3302478</v>
      </c>
      <c r="B155" s="131">
        <v>2478</v>
      </c>
      <c r="C155" s="131" t="s">
        <v>321</v>
      </c>
      <c r="D155" s="132" t="s">
        <v>425</v>
      </c>
      <c r="E155" s="132"/>
      <c r="F155" s="131"/>
      <c r="G155" s="133">
        <v>0</v>
      </c>
      <c r="H155" s="133">
        <v>0</v>
      </c>
      <c r="I155" s="133">
        <v>30</v>
      </c>
      <c r="J155" s="133">
        <v>0</v>
      </c>
      <c r="K155" s="133">
        <v>0</v>
      </c>
      <c r="L155" s="133">
        <v>15</v>
      </c>
      <c r="M155" s="183">
        <v>0</v>
      </c>
      <c r="N155" s="183">
        <v>0</v>
      </c>
      <c r="O155" s="183">
        <v>33.157894736842103</v>
      </c>
      <c r="P155" s="184">
        <f t="shared" si="38"/>
        <v>0</v>
      </c>
      <c r="Q155" s="184">
        <f t="shared" si="39"/>
        <v>0</v>
      </c>
      <c r="R155" s="184">
        <f t="shared" si="40"/>
        <v>78.631578947368411</v>
      </c>
      <c r="S155" s="185">
        <f t="shared" si="41"/>
        <v>78.631578947368411</v>
      </c>
      <c r="T155" s="186">
        <f t="shared" si="32"/>
        <v>31.2</v>
      </c>
      <c r="U155" s="187">
        <f t="shared" si="36"/>
        <v>15.6</v>
      </c>
      <c r="V155" s="187">
        <f t="shared" si="37"/>
        <v>31.831578947368421</v>
      </c>
      <c r="X155" s="188">
        <f t="shared" si="42"/>
        <v>24.96</v>
      </c>
      <c r="Y155" s="188">
        <f t="shared" si="42"/>
        <v>12.48</v>
      </c>
      <c r="Z155" s="188">
        <f t="shared" si="42"/>
        <v>25.465263157894739</v>
      </c>
      <c r="AB155" s="92" t="s">
        <v>689</v>
      </c>
      <c r="AI155" s="92">
        <v>46.800000000000004</v>
      </c>
      <c r="AJ155" s="188">
        <f t="shared" si="43"/>
        <v>-15.600000000000005</v>
      </c>
    </row>
    <row r="156" spans="1:36" hidden="1" x14ac:dyDescent="0.25">
      <c r="A156" s="131">
        <v>3302479</v>
      </c>
      <c r="B156" s="131">
        <v>2479</v>
      </c>
      <c r="C156" s="131" t="s">
        <v>322</v>
      </c>
      <c r="D156" s="132" t="s">
        <v>425</v>
      </c>
      <c r="E156" s="132"/>
      <c r="F156" s="131"/>
      <c r="G156" s="133">
        <v>270</v>
      </c>
      <c r="H156" s="133">
        <v>690</v>
      </c>
      <c r="I156" s="133">
        <v>150</v>
      </c>
      <c r="J156" s="133">
        <v>225</v>
      </c>
      <c r="K156" s="133">
        <v>525</v>
      </c>
      <c r="L156" s="133">
        <v>75</v>
      </c>
      <c r="M156" s="183">
        <v>303.15789473684208</v>
      </c>
      <c r="N156" s="183">
        <v>630</v>
      </c>
      <c r="O156" s="183">
        <v>71.05263157894737</v>
      </c>
      <c r="P156" s="184">
        <f t="shared" si="38"/>
        <v>6144.4657894736847</v>
      </c>
      <c r="Q156" s="184">
        <f t="shared" si="39"/>
        <v>6772.9499999999989</v>
      </c>
      <c r="R156" s="184">
        <f t="shared" si="40"/>
        <v>302.21052631578948</v>
      </c>
      <c r="S156" s="185">
        <f t="shared" si="41"/>
        <v>13219.626315789472</v>
      </c>
      <c r="T156" s="186">
        <f t="shared" si="32"/>
        <v>4898.3999999999996</v>
      </c>
      <c r="U156" s="187">
        <f t="shared" si="36"/>
        <v>3841.5</v>
      </c>
      <c r="V156" s="187">
        <f t="shared" si="37"/>
        <v>4479.7263157894731</v>
      </c>
      <c r="X156" s="188">
        <f t="shared" si="42"/>
        <v>3918.72</v>
      </c>
      <c r="Y156" s="188">
        <f t="shared" si="42"/>
        <v>3073.2000000000003</v>
      </c>
      <c r="Z156" s="188">
        <f t="shared" si="42"/>
        <v>3583.7810526315789</v>
      </c>
      <c r="AB156" s="92" t="s">
        <v>435</v>
      </c>
      <c r="AI156" s="92">
        <v>5832.45</v>
      </c>
      <c r="AJ156" s="188">
        <f t="shared" si="43"/>
        <v>-934.05000000000018</v>
      </c>
    </row>
    <row r="157" spans="1:36" hidden="1" x14ac:dyDescent="0.25">
      <c r="A157" s="131">
        <v>3302480</v>
      </c>
      <c r="B157" s="131">
        <v>2480</v>
      </c>
      <c r="C157" s="131" t="s">
        <v>323</v>
      </c>
      <c r="D157" s="132" t="s">
        <v>464</v>
      </c>
      <c r="E157" s="132"/>
      <c r="F157" s="131"/>
      <c r="G157" s="133">
        <v>360</v>
      </c>
      <c r="H157" s="133">
        <v>15</v>
      </c>
      <c r="I157" s="133">
        <v>0</v>
      </c>
      <c r="J157" s="133">
        <v>240</v>
      </c>
      <c r="K157" s="133">
        <v>0</v>
      </c>
      <c r="L157" s="133">
        <v>0</v>
      </c>
      <c r="M157" s="183">
        <v>227.36842105263156</v>
      </c>
      <c r="N157" s="183">
        <v>0</v>
      </c>
      <c r="O157" s="183">
        <v>4.7368421052631575</v>
      </c>
      <c r="P157" s="184">
        <f t="shared" si="38"/>
        <v>6422.3368421052628</v>
      </c>
      <c r="Q157" s="184">
        <f t="shared" si="39"/>
        <v>56.55</v>
      </c>
      <c r="R157" s="184">
        <f t="shared" si="40"/>
        <v>4.5473684210526315</v>
      </c>
      <c r="S157" s="185">
        <f t="shared" si="41"/>
        <v>6483.4342105263158</v>
      </c>
      <c r="T157" s="186">
        <f t="shared" si="32"/>
        <v>2911.35</v>
      </c>
      <c r="U157" s="187">
        <f t="shared" si="36"/>
        <v>1903.2</v>
      </c>
      <c r="V157" s="187">
        <f t="shared" si="37"/>
        <v>1668.8842105263154</v>
      </c>
      <c r="X157" s="188">
        <f t="shared" si="42"/>
        <v>2329.08</v>
      </c>
      <c r="Y157" s="188">
        <f t="shared" si="42"/>
        <v>1522.5600000000002</v>
      </c>
      <c r="Z157" s="188">
        <f t="shared" si="42"/>
        <v>1335.1073684210523</v>
      </c>
      <c r="AB157" s="92">
        <v>2513.5500000000002</v>
      </c>
      <c r="AC157" s="188">
        <f t="shared" ref="AC157:AC159" si="46">AB157-T157</f>
        <v>-397.79999999999973</v>
      </c>
      <c r="AI157" s="92">
        <v>2513.5500000000002</v>
      </c>
      <c r="AJ157" s="188">
        <f t="shared" si="43"/>
        <v>397.79999999999973</v>
      </c>
    </row>
    <row r="158" spans="1:36" hidden="1" x14ac:dyDescent="0.25">
      <c r="A158" s="131">
        <v>3302481</v>
      </c>
      <c r="B158" s="131">
        <v>2481</v>
      </c>
      <c r="C158" s="131" t="s">
        <v>324</v>
      </c>
      <c r="D158" s="132" t="s">
        <v>464</v>
      </c>
      <c r="E158" s="132"/>
      <c r="F158" s="131"/>
      <c r="G158" s="133">
        <v>0</v>
      </c>
      <c r="H158" s="133">
        <v>30</v>
      </c>
      <c r="I158" s="133">
        <v>555</v>
      </c>
      <c r="J158" s="133">
        <v>0</v>
      </c>
      <c r="K158" s="133">
        <v>30</v>
      </c>
      <c r="L158" s="133">
        <v>555</v>
      </c>
      <c r="M158" s="183">
        <v>0</v>
      </c>
      <c r="N158" s="183">
        <v>28.421052631578945</v>
      </c>
      <c r="O158" s="183">
        <v>530.52631578947364</v>
      </c>
      <c r="P158" s="184">
        <f t="shared" si="38"/>
        <v>0</v>
      </c>
      <c r="Q158" s="184">
        <f t="shared" si="39"/>
        <v>325.10526315789468</v>
      </c>
      <c r="R158" s="184">
        <f t="shared" si="40"/>
        <v>1663.7052631578945</v>
      </c>
      <c r="S158" s="185">
        <f t="shared" si="41"/>
        <v>1988.810526315789</v>
      </c>
      <c r="T158" s="186">
        <f t="shared" si="32"/>
        <v>690.3</v>
      </c>
      <c r="U158" s="187">
        <f t="shared" si="36"/>
        <v>690.3</v>
      </c>
      <c r="V158" s="187">
        <f t="shared" si="37"/>
        <v>608.21052631578948</v>
      </c>
      <c r="X158" s="188">
        <f t="shared" si="42"/>
        <v>552.24</v>
      </c>
      <c r="Y158" s="188">
        <f t="shared" si="42"/>
        <v>552.24</v>
      </c>
      <c r="Z158" s="188">
        <f t="shared" si="42"/>
        <v>486.56842105263161</v>
      </c>
      <c r="AB158" s="92">
        <v>659.1</v>
      </c>
      <c r="AC158" s="188">
        <f t="shared" si="46"/>
        <v>-31.199999999999932</v>
      </c>
      <c r="AI158" s="92">
        <v>659.1</v>
      </c>
      <c r="AJ158" s="188">
        <f t="shared" si="43"/>
        <v>31.199999999999932</v>
      </c>
    </row>
    <row r="159" spans="1:36" hidden="1" x14ac:dyDescent="0.25">
      <c r="A159" s="131">
        <v>3302221</v>
      </c>
      <c r="B159" s="131">
        <v>2221</v>
      </c>
      <c r="C159" s="131" t="s">
        <v>801</v>
      </c>
      <c r="D159" s="132" t="s">
        <v>464</v>
      </c>
      <c r="E159" s="132"/>
      <c r="F159" s="131"/>
      <c r="G159" s="133">
        <v>0</v>
      </c>
      <c r="H159" s="133">
        <v>15</v>
      </c>
      <c r="I159" s="133">
        <v>555</v>
      </c>
      <c r="J159" s="133">
        <v>0</v>
      </c>
      <c r="K159" s="133">
        <v>15</v>
      </c>
      <c r="L159" s="133">
        <v>405</v>
      </c>
      <c r="M159" s="183">
        <v>0</v>
      </c>
      <c r="N159" s="183">
        <v>4.7368421052631575</v>
      </c>
      <c r="O159" s="183">
        <v>549.47368421052636</v>
      </c>
      <c r="P159" s="184">
        <f t="shared" si="38"/>
        <v>0</v>
      </c>
      <c r="Q159" s="184">
        <f t="shared" si="39"/>
        <v>129.58421052631579</v>
      </c>
      <c r="R159" s="184">
        <f t="shared" si="40"/>
        <v>1525.8947368421052</v>
      </c>
      <c r="S159" s="185">
        <f t="shared" si="41"/>
        <v>1655.4789473684209</v>
      </c>
      <c r="T159" s="186">
        <f t="shared" si="32"/>
        <v>633.74999999999989</v>
      </c>
      <c r="U159" s="187">
        <f t="shared" si="36"/>
        <v>477.75</v>
      </c>
      <c r="V159" s="187">
        <f t="shared" si="37"/>
        <v>543.97894736842113</v>
      </c>
      <c r="X159" s="188">
        <f t="shared" si="42"/>
        <v>506.99999999999994</v>
      </c>
      <c r="Y159" s="188">
        <f t="shared" si="42"/>
        <v>382.20000000000005</v>
      </c>
      <c r="Z159" s="188">
        <f t="shared" si="42"/>
        <v>435.18315789473695</v>
      </c>
      <c r="AB159" s="92">
        <v>670.80000000000007</v>
      </c>
      <c r="AC159" s="188">
        <f t="shared" si="46"/>
        <v>37.050000000000182</v>
      </c>
      <c r="AI159" s="92">
        <v>670.80000000000007</v>
      </c>
      <c r="AJ159" s="188">
        <f t="shared" si="43"/>
        <v>-37.050000000000182</v>
      </c>
    </row>
    <row r="160" spans="1:36" hidden="1" x14ac:dyDescent="0.25">
      <c r="A160" s="131">
        <v>3302486</v>
      </c>
      <c r="B160" s="131">
        <v>2486</v>
      </c>
      <c r="C160" s="131" t="s">
        <v>325</v>
      </c>
      <c r="D160" s="132" t="s">
        <v>425</v>
      </c>
      <c r="E160" s="132"/>
      <c r="F160" s="131"/>
      <c r="G160" s="133">
        <v>240</v>
      </c>
      <c r="H160" s="133">
        <v>30</v>
      </c>
      <c r="I160" s="133">
        <v>0</v>
      </c>
      <c r="J160" s="133">
        <v>180</v>
      </c>
      <c r="K160" s="133">
        <v>15</v>
      </c>
      <c r="L160" s="133">
        <v>0</v>
      </c>
      <c r="M160" s="183">
        <v>194.21052631578948</v>
      </c>
      <c r="N160" s="183">
        <v>33.157894736842103</v>
      </c>
      <c r="O160" s="183">
        <v>0</v>
      </c>
      <c r="P160" s="184">
        <f t="shared" si="38"/>
        <v>4752.2210526315794</v>
      </c>
      <c r="Q160" s="184">
        <f t="shared" si="39"/>
        <v>285.03947368421052</v>
      </c>
      <c r="R160" s="184">
        <f t="shared" si="40"/>
        <v>0</v>
      </c>
      <c r="S160" s="185">
        <f t="shared" si="41"/>
        <v>5037.2605263157902</v>
      </c>
      <c r="T160" s="186">
        <f t="shared" si="32"/>
        <v>2016.3</v>
      </c>
      <c r="U160" s="187">
        <f t="shared" si="36"/>
        <v>1483.9499999999998</v>
      </c>
      <c r="V160" s="187">
        <f t="shared" si="37"/>
        <v>1537.0105263157895</v>
      </c>
      <c r="X160" s="188">
        <f t="shared" si="42"/>
        <v>1613.04</v>
      </c>
      <c r="Y160" s="188">
        <f t="shared" si="42"/>
        <v>1187.1599999999999</v>
      </c>
      <c r="Z160" s="188">
        <f t="shared" si="42"/>
        <v>1229.6084210526317</v>
      </c>
      <c r="AB160" s="92" t="s">
        <v>503</v>
      </c>
      <c r="AI160" s="92">
        <v>1953.9</v>
      </c>
      <c r="AJ160" s="188">
        <f t="shared" si="43"/>
        <v>62.399999999999864</v>
      </c>
    </row>
    <row r="161" spans="1:36" hidden="1" x14ac:dyDescent="0.25">
      <c r="A161" s="131">
        <v>3303002</v>
      </c>
      <c r="B161" s="131">
        <v>3002</v>
      </c>
      <c r="C161" s="131" t="s">
        <v>326</v>
      </c>
      <c r="D161" s="132" t="s">
        <v>425</v>
      </c>
      <c r="E161" s="132"/>
      <c r="F161" s="131"/>
      <c r="G161" s="133">
        <v>180</v>
      </c>
      <c r="H161" s="133">
        <v>15</v>
      </c>
      <c r="I161" s="133">
        <v>30</v>
      </c>
      <c r="J161" s="133">
        <v>120</v>
      </c>
      <c r="K161" s="133">
        <v>0</v>
      </c>
      <c r="L161" s="133">
        <v>45</v>
      </c>
      <c r="M161" s="183">
        <v>197.0526315789474</v>
      </c>
      <c r="N161" s="183">
        <v>14.210526315789473</v>
      </c>
      <c r="O161" s="183">
        <v>42.631578947368425</v>
      </c>
      <c r="P161" s="184">
        <f t="shared" si="38"/>
        <v>3821.4252631578947</v>
      </c>
      <c r="Q161" s="184">
        <f t="shared" si="39"/>
        <v>106.00263157894736</v>
      </c>
      <c r="R161" s="184">
        <f t="shared" si="40"/>
        <v>118.92631578947369</v>
      </c>
      <c r="S161" s="185">
        <f t="shared" si="41"/>
        <v>4046.3542105263159</v>
      </c>
      <c r="T161" s="186">
        <f t="shared" si="32"/>
        <v>1515.1499999999999</v>
      </c>
      <c r="U161" s="187">
        <f t="shared" si="36"/>
        <v>998.4</v>
      </c>
      <c r="V161" s="187">
        <f t="shared" si="37"/>
        <v>1532.8042105263157</v>
      </c>
      <c r="X161" s="188">
        <f t="shared" si="42"/>
        <v>1212.1199999999999</v>
      </c>
      <c r="Y161" s="188">
        <f t="shared" si="42"/>
        <v>798.72</v>
      </c>
      <c r="Z161" s="188">
        <f t="shared" si="42"/>
        <v>1226.2433684210525</v>
      </c>
      <c r="AB161" s="92" t="s">
        <v>478</v>
      </c>
      <c r="AI161" s="92">
        <v>2244.4500000000003</v>
      </c>
      <c r="AJ161" s="188">
        <f t="shared" si="43"/>
        <v>-729.30000000000041</v>
      </c>
    </row>
    <row r="162" spans="1:36" hidden="1" x14ac:dyDescent="0.25">
      <c r="A162" s="131">
        <v>3303015</v>
      </c>
      <c r="B162" s="131">
        <v>3015</v>
      </c>
      <c r="C162" s="131" t="s">
        <v>327</v>
      </c>
      <c r="D162" s="132" t="s">
        <v>464</v>
      </c>
      <c r="E162" s="132"/>
      <c r="F162" s="131"/>
      <c r="G162" s="133">
        <v>15</v>
      </c>
      <c r="H162" s="133">
        <v>135</v>
      </c>
      <c r="I162" s="133">
        <v>45</v>
      </c>
      <c r="J162" s="133">
        <v>15</v>
      </c>
      <c r="K162" s="133">
        <v>135</v>
      </c>
      <c r="L162" s="133">
        <v>45</v>
      </c>
      <c r="M162" s="183">
        <v>4.7368421052631575</v>
      </c>
      <c r="N162" s="183">
        <v>151.57894736842104</v>
      </c>
      <c r="O162" s="183">
        <v>52.10526315789474</v>
      </c>
      <c r="P162" s="184">
        <f t="shared" si="38"/>
        <v>272.57368421052632</v>
      </c>
      <c r="Q162" s="184">
        <f t="shared" si="39"/>
        <v>1545.3947368421052</v>
      </c>
      <c r="R162" s="184">
        <f t="shared" si="40"/>
        <v>143.62105263157895</v>
      </c>
      <c r="S162" s="185">
        <f t="shared" si="41"/>
        <v>1961.5894736842106</v>
      </c>
      <c r="T162" s="186">
        <f t="shared" si="32"/>
        <v>674.69999999999993</v>
      </c>
      <c r="U162" s="187">
        <f t="shared" si="36"/>
        <v>674.69999999999993</v>
      </c>
      <c r="V162" s="187">
        <f t="shared" si="37"/>
        <v>612.1894736842105</v>
      </c>
      <c r="X162" s="188">
        <f t="shared" si="42"/>
        <v>539.76</v>
      </c>
      <c r="Y162" s="188">
        <f t="shared" si="42"/>
        <v>539.76</v>
      </c>
      <c r="Z162" s="188">
        <f t="shared" si="42"/>
        <v>489.75157894736844</v>
      </c>
      <c r="AB162" s="92">
        <v>740.99999999999989</v>
      </c>
      <c r="AC162" s="188">
        <f t="shared" ref="AC162:AC164" si="47">AB162-T162</f>
        <v>66.299999999999955</v>
      </c>
      <c r="AI162" s="92">
        <v>740.99999999999989</v>
      </c>
      <c r="AJ162" s="188">
        <f t="shared" si="43"/>
        <v>-66.299999999999955</v>
      </c>
    </row>
    <row r="163" spans="1:36" hidden="1" x14ac:dyDescent="0.25">
      <c r="A163" s="131">
        <v>3303302</v>
      </c>
      <c r="B163" s="131">
        <v>3302</v>
      </c>
      <c r="C163" s="131" t="s">
        <v>802</v>
      </c>
      <c r="D163" s="132" t="s">
        <v>464</v>
      </c>
      <c r="E163" s="132"/>
      <c r="F163" s="131"/>
      <c r="G163" s="133">
        <v>60</v>
      </c>
      <c r="H163" s="133">
        <v>75</v>
      </c>
      <c r="I163" s="133">
        <v>60</v>
      </c>
      <c r="J163" s="133">
        <v>75</v>
      </c>
      <c r="K163" s="133">
        <v>75</v>
      </c>
      <c r="L163" s="133">
        <v>60</v>
      </c>
      <c r="M163" s="183">
        <v>61.578947368421055</v>
      </c>
      <c r="N163" s="183">
        <v>66.315789473684205</v>
      </c>
      <c r="O163" s="183">
        <v>47.368421052631575</v>
      </c>
      <c r="P163" s="184">
        <f t="shared" si="38"/>
        <v>1521.3078947368422</v>
      </c>
      <c r="Q163" s="184">
        <f t="shared" si="39"/>
        <v>796.27894736842109</v>
      </c>
      <c r="R163" s="184">
        <f t="shared" si="40"/>
        <v>170.27368421052631</v>
      </c>
      <c r="S163" s="185">
        <f t="shared" si="41"/>
        <v>2487.8605263157897</v>
      </c>
      <c r="T163" s="186">
        <f t="shared" si="32"/>
        <v>820.94999999999993</v>
      </c>
      <c r="U163" s="187">
        <f t="shared" si="36"/>
        <v>939.9</v>
      </c>
      <c r="V163" s="187">
        <f t="shared" si="37"/>
        <v>727.01052631578943</v>
      </c>
      <c r="X163" s="188">
        <f t="shared" si="42"/>
        <v>656.76</v>
      </c>
      <c r="Y163" s="188">
        <f t="shared" si="42"/>
        <v>751.92000000000007</v>
      </c>
      <c r="Z163" s="188">
        <f t="shared" si="42"/>
        <v>581.60842105263157</v>
      </c>
      <c r="AB163" s="92">
        <v>805.34999999999991</v>
      </c>
      <c r="AC163" s="188">
        <f t="shared" si="47"/>
        <v>-15.600000000000023</v>
      </c>
      <c r="AI163" s="92">
        <v>805.34999999999991</v>
      </c>
      <c r="AJ163" s="188">
        <f t="shared" si="43"/>
        <v>15.600000000000023</v>
      </c>
    </row>
    <row r="164" spans="1:36" hidden="1" x14ac:dyDescent="0.25">
      <c r="A164" s="131">
        <v>3303306</v>
      </c>
      <c r="B164" s="131">
        <v>3306</v>
      </c>
      <c r="C164" s="131" t="s">
        <v>803</v>
      </c>
      <c r="D164" s="132" t="s">
        <v>464</v>
      </c>
      <c r="E164" s="132"/>
      <c r="F164" s="131"/>
      <c r="G164" s="133">
        <v>0</v>
      </c>
      <c r="H164" s="133">
        <v>30</v>
      </c>
      <c r="I164" s="133">
        <v>420</v>
      </c>
      <c r="J164" s="133">
        <v>0</v>
      </c>
      <c r="K164" s="133">
        <v>15</v>
      </c>
      <c r="L164" s="133">
        <v>435</v>
      </c>
      <c r="M164" s="183">
        <v>0</v>
      </c>
      <c r="N164" s="183">
        <v>14.210526315789473</v>
      </c>
      <c r="O164" s="183">
        <v>530.52631578947364</v>
      </c>
      <c r="P164" s="184">
        <f t="shared" si="38"/>
        <v>0</v>
      </c>
      <c r="Q164" s="184">
        <f t="shared" si="39"/>
        <v>219.10263157894735</v>
      </c>
      <c r="R164" s="184">
        <f t="shared" si="40"/>
        <v>1398.5052631578947</v>
      </c>
      <c r="S164" s="185">
        <f t="shared" si="41"/>
        <v>1617.6078947368419</v>
      </c>
      <c r="T164" s="186">
        <f t="shared" si="32"/>
        <v>549.9</v>
      </c>
      <c r="U164" s="187">
        <f t="shared" si="36"/>
        <v>508.95000000000005</v>
      </c>
      <c r="V164" s="187">
        <f t="shared" si="37"/>
        <v>558.7578947368421</v>
      </c>
      <c r="X164" s="188">
        <f t="shared" si="42"/>
        <v>439.92</v>
      </c>
      <c r="Y164" s="188">
        <f t="shared" si="42"/>
        <v>407.16000000000008</v>
      </c>
      <c r="Z164" s="188">
        <f t="shared" si="42"/>
        <v>447.00631578947372</v>
      </c>
      <c r="AB164" s="92">
        <v>696.15</v>
      </c>
      <c r="AC164" s="188">
        <f t="shared" si="47"/>
        <v>146.25</v>
      </c>
      <c r="AI164" s="92">
        <v>696.15</v>
      </c>
      <c r="AJ164" s="188">
        <f t="shared" si="43"/>
        <v>-146.25</v>
      </c>
    </row>
    <row r="165" spans="1:36" hidden="1" x14ac:dyDescent="0.25">
      <c r="A165" s="131">
        <v>3303310</v>
      </c>
      <c r="B165" s="131">
        <v>3310</v>
      </c>
      <c r="C165" s="131" t="s">
        <v>330</v>
      </c>
      <c r="D165" s="132" t="s">
        <v>785</v>
      </c>
      <c r="E165" s="132"/>
      <c r="F165" s="131"/>
      <c r="G165" s="133">
        <v>270</v>
      </c>
      <c r="H165" s="133">
        <v>30</v>
      </c>
      <c r="I165" s="133">
        <v>15</v>
      </c>
      <c r="J165" s="133">
        <v>180</v>
      </c>
      <c r="K165" s="133">
        <v>15</v>
      </c>
      <c r="L165" s="133">
        <v>30</v>
      </c>
      <c r="M165" s="183">
        <v>170.5263157894737</v>
      </c>
      <c r="N165" s="183">
        <v>71.05263157894737</v>
      </c>
      <c r="O165" s="183">
        <v>9.473684210526315</v>
      </c>
      <c r="P165" s="184">
        <f t="shared" si="38"/>
        <v>4816.7526315789473</v>
      </c>
      <c r="Q165" s="184">
        <f t="shared" si="39"/>
        <v>416.9131578947368</v>
      </c>
      <c r="R165" s="184">
        <f t="shared" si="40"/>
        <v>55.89473684210526</v>
      </c>
      <c r="S165" s="185">
        <f t="shared" si="41"/>
        <v>5289.5605263157895</v>
      </c>
      <c r="T165" s="186">
        <f t="shared" si="32"/>
        <v>2269.7999999999997</v>
      </c>
      <c r="U165" s="187">
        <f t="shared" si="36"/>
        <v>1515.1499999999999</v>
      </c>
      <c r="V165" s="187">
        <f t="shared" si="37"/>
        <v>1504.6105263157895</v>
      </c>
      <c r="X165" s="188">
        <f t="shared" si="42"/>
        <v>1815.84</v>
      </c>
      <c r="Y165" s="188">
        <f t="shared" si="42"/>
        <v>1212.1199999999999</v>
      </c>
      <c r="Z165" s="188">
        <f t="shared" si="42"/>
        <v>1203.6884210526316</v>
      </c>
      <c r="AB165" s="92" t="s">
        <v>761</v>
      </c>
      <c r="AI165" s="92">
        <v>1942.2</v>
      </c>
      <c r="AJ165" s="188">
        <f t="shared" si="43"/>
        <v>327.59999999999968</v>
      </c>
    </row>
    <row r="166" spans="1:36" hidden="1" x14ac:dyDescent="0.25">
      <c r="A166" s="131">
        <v>3303311</v>
      </c>
      <c r="B166" s="131">
        <v>3311</v>
      </c>
      <c r="C166" s="131" t="s">
        <v>331</v>
      </c>
      <c r="D166" s="132" t="s">
        <v>464</v>
      </c>
      <c r="E166" s="132"/>
      <c r="F166" s="131"/>
      <c r="G166" s="133">
        <v>477</v>
      </c>
      <c r="H166" s="133">
        <v>132</v>
      </c>
      <c r="I166" s="133">
        <v>15</v>
      </c>
      <c r="J166" s="133">
        <v>330</v>
      </c>
      <c r="K166" s="133">
        <v>105</v>
      </c>
      <c r="L166" s="133">
        <v>15</v>
      </c>
      <c r="M166" s="183">
        <v>208.42105263157896</v>
      </c>
      <c r="N166" s="183">
        <v>90</v>
      </c>
      <c r="O166" s="183">
        <v>14.210526315789473</v>
      </c>
      <c r="P166" s="184">
        <f t="shared" si="38"/>
        <v>7925.152105263157</v>
      </c>
      <c r="Q166" s="184">
        <f t="shared" si="39"/>
        <v>1206.6899999999998</v>
      </c>
      <c r="R166" s="184">
        <f t="shared" si="40"/>
        <v>44.84210526315789</v>
      </c>
      <c r="S166" s="185">
        <f t="shared" si="41"/>
        <v>9176.6842105263149</v>
      </c>
      <c r="T166" s="186">
        <f t="shared" si="32"/>
        <v>4295.8500000000004</v>
      </c>
      <c r="U166" s="187">
        <f t="shared" si="36"/>
        <v>3028.3499999999995</v>
      </c>
      <c r="V166" s="187">
        <f t="shared" si="37"/>
        <v>1852.4842105263158</v>
      </c>
      <c r="X166" s="188">
        <f t="shared" si="42"/>
        <v>3436.6800000000003</v>
      </c>
      <c r="Y166" s="188">
        <f t="shared" si="42"/>
        <v>2422.6799999999998</v>
      </c>
      <c r="Z166" s="188">
        <f t="shared" si="42"/>
        <v>1481.9873684210527</v>
      </c>
      <c r="AB166" s="92">
        <v>1957.8</v>
      </c>
      <c r="AC166" s="188">
        <f t="shared" ref="AC166:AC167" si="48">AB166-T166</f>
        <v>-2338.0500000000002</v>
      </c>
      <c r="AI166" s="92">
        <v>1957.8</v>
      </c>
      <c r="AJ166" s="188">
        <f t="shared" si="43"/>
        <v>2338.0500000000002</v>
      </c>
    </row>
    <row r="167" spans="1:36" hidden="1" x14ac:dyDescent="0.25">
      <c r="A167" s="131">
        <v>3303314</v>
      </c>
      <c r="B167" s="131">
        <v>3314</v>
      </c>
      <c r="C167" s="131" t="s">
        <v>804</v>
      </c>
      <c r="D167" s="132" t="s">
        <v>464</v>
      </c>
      <c r="E167" s="132"/>
      <c r="F167" s="131"/>
      <c r="G167" s="133">
        <v>195</v>
      </c>
      <c r="H167" s="133">
        <v>15</v>
      </c>
      <c r="I167" s="133">
        <v>45</v>
      </c>
      <c r="J167" s="133">
        <v>195</v>
      </c>
      <c r="K167" s="133">
        <v>15</v>
      </c>
      <c r="L167" s="133">
        <v>45</v>
      </c>
      <c r="M167" s="183">
        <v>194.21052631578948</v>
      </c>
      <c r="N167" s="183">
        <v>23.684210526315788</v>
      </c>
      <c r="O167" s="183">
        <v>18.94736842105263</v>
      </c>
      <c r="P167" s="184">
        <f t="shared" si="38"/>
        <v>4514.3210526315797</v>
      </c>
      <c r="Q167" s="184">
        <f t="shared" si="39"/>
        <v>195.52105263157893</v>
      </c>
      <c r="R167" s="184">
        <f t="shared" si="40"/>
        <v>111.78947368421053</v>
      </c>
      <c r="S167" s="185">
        <f t="shared" si="41"/>
        <v>4821.6315789473692</v>
      </c>
      <c r="T167" s="186">
        <f t="shared" si="32"/>
        <v>1649.7</v>
      </c>
      <c r="U167" s="187">
        <f t="shared" si="36"/>
        <v>1649.7</v>
      </c>
      <c r="V167" s="187">
        <f t="shared" si="37"/>
        <v>1522.2315789473685</v>
      </c>
      <c r="X167" s="188">
        <f t="shared" si="42"/>
        <v>1319.7600000000002</v>
      </c>
      <c r="Y167" s="188">
        <f t="shared" si="42"/>
        <v>1319.7600000000002</v>
      </c>
      <c r="Z167" s="188">
        <f t="shared" si="42"/>
        <v>1217.7852631578949</v>
      </c>
      <c r="AB167" s="92">
        <v>1793.9999999999998</v>
      </c>
      <c r="AC167" s="188">
        <f t="shared" si="48"/>
        <v>144.29999999999973</v>
      </c>
      <c r="AI167" s="92">
        <v>1793.9999999999998</v>
      </c>
      <c r="AJ167" s="188">
        <f t="shared" si="43"/>
        <v>-144.29999999999973</v>
      </c>
    </row>
    <row r="168" spans="1:36" hidden="1" x14ac:dyDescent="0.25">
      <c r="A168" s="131">
        <v>3303317</v>
      </c>
      <c r="B168" s="131">
        <v>3317</v>
      </c>
      <c r="C168" s="131" t="s">
        <v>333</v>
      </c>
      <c r="D168" s="132" t="s">
        <v>425</v>
      </c>
      <c r="E168" s="132"/>
      <c r="F168" s="131"/>
      <c r="G168" s="133">
        <v>15</v>
      </c>
      <c r="H168" s="133">
        <v>15</v>
      </c>
      <c r="I168" s="133">
        <v>210</v>
      </c>
      <c r="J168" s="133">
        <v>0</v>
      </c>
      <c r="K168" s="133">
        <v>15</v>
      </c>
      <c r="L168" s="133">
        <v>165</v>
      </c>
      <c r="M168" s="183">
        <v>0</v>
      </c>
      <c r="N168" s="183">
        <v>4.7368421052631575</v>
      </c>
      <c r="O168" s="183">
        <v>213.15789473684211</v>
      </c>
      <c r="P168" s="184">
        <f t="shared" si="38"/>
        <v>118.95</v>
      </c>
      <c r="Q168" s="184">
        <f t="shared" si="39"/>
        <v>129.58421052631579</v>
      </c>
      <c r="R168" s="184">
        <f t="shared" si="40"/>
        <v>594.63157894736844</v>
      </c>
      <c r="S168" s="185">
        <f t="shared" si="41"/>
        <v>843.1657894736843</v>
      </c>
      <c r="T168" s="186">
        <f t="shared" si="32"/>
        <v>393.9</v>
      </c>
      <c r="U168" s="187">
        <f t="shared" si="36"/>
        <v>228.15000000000003</v>
      </c>
      <c r="V168" s="187">
        <f t="shared" si="37"/>
        <v>221.11578947368423</v>
      </c>
      <c r="X168" s="188">
        <f t="shared" si="42"/>
        <v>315.12</v>
      </c>
      <c r="Y168" s="188">
        <f t="shared" si="42"/>
        <v>182.52000000000004</v>
      </c>
      <c r="Z168" s="188">
        <f t="shared" si="42"/>
        <v>176.8926315789474</v>
      </c>
      <c r="AB168" s="92" t="s">
        <v>539</v>
      </c>
      <c r="AI168" s="92">
        <v>265.20000000000005</v>
      </c>
      <c r="AJ168" s="188">
        <f t="shared" si="43"/>
        <v>128.69999999999993</v>
      </c>
    </row>
    <row r="169" spans="1:36" hidden="1" x14ac:dyDescent="0.25">
      <c r="A169" s="131">
        <v>3303319</v>
      </c>
      <c r="B169" s="131">
        <v>3319</v>
      </c>
      <c r="C169" s="131" t="s">
        <v>334</v>
      </c>
      <c r="D169" s="132" t="s">
        <v>425</v>
      </c>
      <c r="E169" s="132"/>
      <c r="F169" s="131"/>
      <c r="G169" s="133">
        <v>150</v>
      </c>
      <c r="H169" s="133">
        <v>225</v>
      </c>
      <c r="I169" s="133">
        <v>30</v>
      </c>
      <c r="J169" s="133">
        <v>120</v>
      </c>
      <c r="K169" s="133">
        <v>210</v>
      </c>
      <c r="L169" s="133">
        <v>30</v>
      </c>
      <c r="M169" s="183">
        <v>151.57894736842104</v>
      </c>
      <c r="N169" s="183">
        <v>175.26315789473682</v>
      </c>
      <c r="O169" s="183">
        <v>28.421052631578945</v>
      </c>
      <c r="P169" s="184">
        <f t="shared" si="38"/>
        <v>3250.6578947368421</v>
      </c>
      <c r="Q169" s="184">
        <f t="shared" si="39"/>
        <v>2249.8657894736839</v>
      </c>
      <c r="R169" s="184">
        <f t="shared" si="40"/>
        <v>89.68421052631578</v>
      </c>
      <c r="S169" s="185">
        <f t="shared" si="41"/>
        <v>5590.2078947368418</v>
      </c>
      <c r="T169" s="186">
        <f t="shared" si="32"/>
        <v>2068.9499999999998</v>
      </c>
      <c r="U169" s="187">
        <f t="shared" si="36"/>
        <v>1774.5</v>
      </c>
      <c r="V169" s="187">
        <f t="shared" si="37"/>
        <v>1746.757894736842</v>
      </c>
      <c r="X169" s="188">
        <f t="shared" si="42"/>
        <v>1655.1599999999999</v>
      </c>
      <c r="Y169" s="188">
        <f t="shared" si="42"/>
        <v>1419.6000000000001</v>
      </c>
      <c r="Z169" s="188">
        <f t="shared" si="42"/>
        <v>1397.4063157894736</v>
      </c>
      <c r="AB169" s="92" t="s">
        <v>480</v>
      </c>
      <c r="AI169" s="92">
        <v>2080.6499999999996</v>
      </c>
      <c r="AJ169" s="188">
        <f t="shared" si="43"/>
        <v>-11.699999999999818</v>
      </c>
    </row>
    <row r="170" spans="1:36" hidden="1" x14ac:dyDescent="0.25">
      <c r="A170" s="131">
        <v>3303322</v>
      </c>
      <c r="B170" s="131">
        <v>3322</v>
      </c>
      <c r="C170" s="131" t="s">
        <v>335</v>
      </c>
      <c r="D170" s="132" t="s">
        <v>425</v>
      </c>
      <c r="E170" s="132"/>
      <c r="F170" s="131"/>
      <c r="G170" s="133">
        <v>75</v>
      </c>
      <c r="H170" s="133">
        <v>30</v>
      </c>
      <c r="I170" s="133">
        <v>15</v>
      </c>
      <c r="J170" s="133">
        <v>15</v>
      </c>
      <c r="K170" s="133">
        <v>15</v>
      </c>
      <c r="L170" s="133">
        <v>0</v>
      </c>
      <c r="M170" s="183">
        <v>37.89473684210526</v>
      </c>
      <c r="N170" s="183">
        <v>28.421052631578945</v>
      </c>
      <c r="O170" s="183">
        <v>9.473684210526315</v>
      </c>
      <c r="P170" s="184">
        <f t="shared" si="38"/>
        <v>991.08947368421059</v>
      </c>
      <c r="Q170" s="184">
        <f t="shared" si="39"/>
        <v>268.55526315789473</v>
      </c>
      <c r="R170" s="184">
        <f t="shared" si="40"/>
        <v>24.694736842105264</v>
      </c>
      <c r="S170" s="185">
        <f t="shared" si="41"/>
        <v>1284.3394736842106</v>
      </c>
      <c r="T170" s="186">
        <f t="shared" si="32"/>
        <v>723.45</v>
      </c>
      <c r="U170" s="187">
        <f t="shared" si="36"/>
        <v>175.5</v>
      </c>
      <c r="V170" s="187">
        <f t="shared" si="37"/>
        <v>385.38947368421054</v>
      </c>
      <c r="X170" s="188">
        <f t="shared" si="42"/>
        <v>578.7600000000001</v>
      </c>
      <c r="Y170" s="188">
        <f t="shared" si="42"/>
        <v>140.4</v>
      </c>
      <c r="Z170" s="188">
        <f t="shared" si="42"/>
        <v>308.31157894736845</v>
      </c>
      <c r="AB170" s="92" t="s">
        <v>567</v>
      </c>
      <c r="AI170" s="92">
        <v>661.05000000000007</v>
      </c>
      <c r="AJ170" s="188">
        <f t="shared" si="43"/>
        <v>62.399999999999977</v>
      </c>
    </row>
    <row r="171" spans="1:36" hidden="1" x14ac:dyDescent="0.25">
      <c r="A171" s="131">
        <v>3303323</v>
      </c>
      <c r="B171" s="131">
        <v>3323</v>
      </c>
      <c r="C171" s="131" t="s">
        <v>336</v>
      </c>
      <c r="D171" s="132" t="s">
        <v>425</v>
      </c>
      <c r="E171" s="132"/>
      <c r="F171" s="131"/>
      <c r="G171" s="133">
        <v>90</v>
      </c>
      <c r="H171" s="133">
        <v>0</v>
      </c>
      <c r="I171" s="133">
        <v>45</v>
      </c>
      <c r="J171" s="133">
        <v>105</v>
      </c>
      <c r="K171" s="133">
        <v>0</v>
      </c>
      <c r="L171" s="133">
        <v>15</v>
      </c>
      <c r="M171" s="183">
        <v>146.84210526315789</v>
      </c>
      <c r="N171" s="183">
        <v>4.7368421052631575</v>
      </c>
      <c r="O171" s="183">
        <v>28.421052631578945</v>
      </c>
      <c r="P171" s="184">
        <f t="shared" si="38"/>
        <v>2621.2342105263156</v>
      </c>
      <c r="Q171" s="184">
        <f t="shared" si="39"/>
        <v>16.484210526315788</v>
      </c>
      <c r="R171" s="184">
        <f t="shared" si="40"/>
        <v>89.684210526315795</v>
      </c>
      <c r="S171" s="185">
        <f t="shared" si="41"/>
        <v>2727.402631578947</v>
      </c>
      <c r="T171" s="186">
        <f t="shared" si="32"/>
        <v>760.49999999999989</v>
      </c>
      <c r="U171" s="187">
        <f t="shared" si="36"/>
        <v>848.25</v>
      </c>
      <c r="V171" s="187">
        <f t="shared" si="37"/>
        <v>1118.6526315789472</v>
      </c>
      <c r="X171" s="188">
        <f t="shared" si="42"/>
        <v>608.4</v>
      </c>
      <c r="Y171" s="188">
        <f t="shared" si="42"/>
        <v>678.6</v>
      </c>
      <c r="Z171" s="188">
        <f t="shared" si="42"/>
        <v>894.92210526315785</v>
      </c>
      <c r="AB171" s="92" t="s">
        <v>668</v>
      </c>
      <c r="AI171" s="92">
        <v>1530.7499999999998</v>
      </c>
      <c r="AJ171" s="188">
        <f t="shared" si="43"/>
        <v>-770.24999999999989</v>
      </c>
    </row>
    <row r="172" spans="1:36" hidden="1" x14ac:dyDescent="0.25">
      <c r="A172" s="131">
        <v>3303325</v>
      </c>
      <c r="B172" s="131">
        <v>3325</v>
      </c>
      <c r="C172" s="131" t="s">
        <v>805</v>
      </c>
      <c r="D172" s="132" t="s">
        <v>464</v>
      </c>
      <c r="E172" s="132"/>
      <c r="F172" s="131"/>
      <c r="G172" s="133">
        <v>0</v>
      </c>
      <c r="H172" s="133">
        <v>30</v>
      </c>
      <c r="I172" s="133">
        <v>195</v>
      </c>
      <c r="J172" s="133">
        <v>0</v>
      </c>
      <c r="K172" s="133">
        <v>0</v>
      </c>
      <c r="L172" s="133">
        <v>150</v>
      </c>
      <c r="M172" s="183">
        <v>9.473684210526315</v>
      </c>
      <c r="N172" s="183">
        <v>18.94736842105263</v>
      </c>
      <c r="O172" s="183">
        <v>161.05263157894737</v>
      </c>
      <c r="P172" s="184">
        <f t="shared" si="38"/>
        <v>69.347368421052636</v>
      </c>
      <c r="Q172" s="184">
        <f t="shared" si="39"/>
        <v>179.03684210526313</v>
      </c>
      <c r="R172" s="184">
        <f t="shared" si="40"/>
        <v>513.41052631578941</v>
      </c>
      <c r="S172" s="185">
        <f t="shared" si="41"/>
        <v>761.79473684210507</v>
      </c>
      <c r="T172" s="186">
        <f t="shared" si="32"/>
        <v>315.89999999999998</v>
      </c>
      <c r="U172" s="187">
        <f t="shared" si="36"/>
        <v>156</v>
      </c>
      <c r="V172" s="187">
        <f t="shared" si="37"/>
        <v>289.89473684210532</v>
      </c>
      <c r="X172" s="188">
        <f t="shared" si="42"/>
        <v>252.72</v>
      </c>
      <c r="Y172" s="188">
        <f t="shared" si="42"/>
        <v>124.80000000000001</v>
      </c>
      <c r="Z172" s="188">
        <f t="shared" si="42"/>
        <v>231.91578947368427</v>
      </c>
      <c r="AB172" s="92">
        <v>434.85</v>
      </c>
      <c r="AC172" s="188">
        <f>AB172-T172</f>
        <v>118.95000000000005</v>
      </c>
      <c r="AI172" s="92">
        <v>434.85</v>
      </c>
      <c r="AJ172" s="188">
        <f t="shared" si="43"/>
        <v>-118.95000000000005</v>
      </c>
    </row>
    <row r="173" spans="1:36" hidden="1" x14ac:dyDescent="0.25">
      <c r="A173" s="131">
        <v>3303328</v>
      </c>
      <c r="B173" s="131">
        <v>3328</v>
      </c>
      <c r="C173" s="131" t="s">
        <v>338</v>
      </c>
      <c r="D173" s="132" t="s">
        <v>425</v>
      </c>
      <c r="E173" s="132"/>
      <c r="F173" s="131"/>
      <c r="G173" s="133">
        <v>15</v>
      </c>
      <c r="H173" s="133">
        <v>30</v>
      </c>
      <c r="I173" s="133">
        <v>60</v>
      </c>
      <c r="J173" s="133">
        <v>15</v>
      </c>
      <c r="K173" s="133">
        <v>30</v>
      </c>
      <c r="L173" s="133">
        <v>60</v>
      </c>
      <c r="M173" s="183">
        <v>66.315789473684205</v>
      </c>
      <c r="N173" s="183">
        <v>56.84210526315789</v>
      </c>
      <c r="O173" s="183">
        <v>56.84210526315789</v>
      </c>
      <c r="P173" s="184">
        <f t="shared" si="38"/>
        <v>723.33157894736837</v>
      </c>
      <c r="Q173" s="184">
        <f t="shared" si="39"/>
        <v>424.01052631578943</v>
      </c>
      <c r="R173" s="184">
        <f t="shared" si="40"/>
        <v>179.36842105263156</v>
      </c>
      <c r="S173" s="185">
        <f t="shared" si="41"/>
        <v>1326.7105263157894</v>
      </c>
      <c r="T173" s="186">
        <f t="shared" si="32"/>
        <v>294.45</v>
      </c>
      <c r="U173" s="187">
        <f t="shared" si="36"/>
        <v>294.45</v>
      </c>
      <c r="V173" s="187">
        <f t="shared" si="37"/>
        <v>737.81052631578939</v>
      </c>
      <c r="X173" s="188">
        <f t="shared" si="42"/>
        <v>235.56</v>
      </c>
      <c r="Y173" s="188">
        <f t="shared" si="42"/>
        <v>235.56</v>
      </c>
      <c r="Z173" s="188">
        <f t="shared" si="42"/>
        <v>590.24842105263156</v>
      </c>
      <c r="AB173" s="92" t="s">
        <v>587</v>
      </c>
      <c r="AI173" s="92">
        <v>1058.8499999999999</v>
      </c>
      <c r="AJ173" s="188">
        <f t="shared" si="43"/>
        <v>-764.39999999999986</v>
      </c>
    </row>
    <row r="174" spans="1:36" hidden="1" x14ac:dyDescent="0.25">
      <c r="A174" s="131">
        <v>3303329</v>
      </c>
      <c r="B174" s="131">
        <v>3329</v>
      </c>
      <c r="C174" s="131" t="s">
        <v>339</v>
      </c>
      <c r="D174" s="132" t="s">
        <v>785</v>
      </c>
      <c r="E174" s="132"/>
      <c r="F174" s="131"/>
      <c r="G174" s="133">
        <v>15</v>
      </c>
      <c r="H174" s="133">
        <v>45</v>
      </c>
      <c r="I174" s="133">
        <v>285</v>
      </c>
      <c r="J174" s="133">
        <v>0</v>
      </c>
      <c r="K174" s="133">
        <v>60</v>
      </c>
      <c r="L174" s="133">
        <v>270</v>
      </c>
      <c r="M174" s="183">
        <v>0</v>
      </c>
      <c r="N174" s="183">
        <v>75.78947368421052</v>
      </c>
      <c r="O174" s="183">
        <v>260.52631578947364</v>
      </c>
      <c r="P174" s="184">
        <f t="shared" si="38"/>
        <v>118.95</v>
      </c>
      <c r="Q174" s="184">
        <f t="shared" si="39"/>
        <v>659.59736842105258</v>
      </c>
      <c r="R174" s="184">
        <f t="shared" si="40"/>
        <v>827.30526315789473</v>
      </c>
      <c r="S174" s="185">
        <f t="shared" si="41"/>
        <v>1605.8526315789475</v>
      </c>
      <c r="T174" s="186">
        <f t="shared" si="32"/>
        <v>585</v>
      </c>
      <c r="U174" s="187">
        <f t="shared" si="36"/>
        <v>507</v>
      </c>
      <c r="V174" s="187">
        <f t="shared" si="37"/>
        <v>513.85263157894724</v>
      </c>
      <c r="X174" s="188">
        <f t="shared" si="42"/>
        <v>468</v>
      </c>
      <c r="Y174" s="188">
        <f t="shared" si="42"/>
        <v>405.6</v>
      </c>
      <c r="Z174" s="188">
        <f t="shared" si="42"/>
        <v>411.08210526315781</v>
      </c>
      <c r="AB174" s="92" t="s">
        <v>749</v>
      </c>
      <c r="AI174" s="92">
        <v>620.09999999999991</v>
      </c>
      <c r="AJ174" s="188">
        <f t="shared" si="43"/>
        <v>-35.099999999999909</v>
      </c>
    </row>
    <row r="175" spans="1:36" hidden="1" x14ac:dyDescent="0.25">
      <c r="A175" s="131">
        <v>3303330</v>
      </c>
      <c r="B175" s="131">
        <v>3330</v>
      </c>
      <c r="C175" s="131" t="s">
        <v>340</v>
      </c>
      <c r="D175" s="132" t="s">
        <v>464</v>
      </c>
      <c r="E175" s="132"/>
      <c r="F175" s="131"/>
      <c r="G175" s="133">
        <v>150</v>
      </c>
      <c r="H175" s="133">
        <v>105</v>
      </c>
      <c r="I175" s="133">
        <v>45</v>
      </c>
      <c r="J175" s="133">
        <v>135</v>
      </c>
      <c r="K175" s="133">
        <v>75</v>
      </c>
      <c r="L175" s="133">
        <v>45</v>
      </c>
      <c r="M175" s="183">
        <v>118.42105263157895</v>
      </c>
      <c r="N175" s="183">
        <v>71.05263157894737</v>
      </c>
      <c r="O175" s="183">
        <v>28.421052631578945</v>
      </c>
      <c r="P175" s="184">
        <f t="shared" si="38"/>
        <v>3126.8921052631581</v>
      </c>
      <c r="Q175" s="184">
        <f t="shared" si="39"/>
        <v>925.86315789473679</v>
      </c>
      <c r="R175" s="184">
        <f t="shared" si="40"/>
        <v>120.8842105263158</v>
      </c>
      <c r="S175" s="185">
        <f t="shared" si="41"/>
        <v>4173.6394736842103</v>
      </c>
      <c r="T175" s="186">
        <f t="shared" si="32"/>
        <v>1632.1499999999999</v>
      </c>
      <c r="U175" s="187">
        <f t="shared" si="36"/>
        <v>1400.1</v>
      </c>
      <c r="V175" s="187">
        <f t="shared" si="37"/>
        <v>1141.3894736842103</v>
      </c>
      <c r="X175" s="188">
        <f t="shared" si="42"/>
        <v>1305.72</v>
      </c>
      <c r="Y175" s="188">
        <f t="shared" si="42"/>
        <v>1120.08</v>
      </c>
      <c r="Z175" s="188">
        <f t="shared" si="42"/>
        <v>913.11157894736834</v>
      </c>
      <c r="AB175" s="92">
        <v>1146.6000000000001</v>
      </c>
      <c r="AC175" s="188">
        <f>AB175-T175</f>
        <v>-485.54999999999973</v>
      </c>
      <c r="AI175" s="92">
        <v>1146.6000000000001</v>
      </c>
      <c r="AJ175" s="188">
        <f t="shared" si="43"/>
        <v>485.54999999999973</v>
      </c>
    </row>
    <row r="176" spans="1:36" hidden="1" x14ac:dyDescent="0.25">
      <c r="A176" s="131">
        <v>3303331</v>
      </c>
      <c r="B176" s="131">
        <v>3331</v>
      </c>
      <c r="C176" s="131" t="s">
        <v>341</v>
      </c>
      <c r="D176" s="132" t="s">
        <v>425</v>
      </c>
      <c r="E176" s="132"/>
      <c r="F176" s="131"/>
      <c r="G176" s="133">
        <v>225</v>
      </c>
      <c r="H176" s="133">
        <v>15</v>
      </c>
      <c r="I176" s="133">
        <v>15</v>
      </c>
      <c r="J176" s="133">
        <v>120</v>
      </c>
      <c r="K176" s="133">
        <v>0</v>
      </c>
      <c r="L176" s="133">
        <v>30</v>
      </c>
      <c r="M176" s="183">
        <v>189.4736842105263</v>
      </c>
      <c r="N176" s="183">
        <v>9.473684210526315</v>
      </c>
      <c r="O176" s="183">
        <v>28.421052631578945</v>
      </c>
      <c r="P176" s="184">
        <f t="shared" si="38"/>
        <v>4122.7973684210519</v>
      </c>
      <c r="Q176" s="184">
        <f t="shared" si="39"/>
        <v>89.518421052631567</v>
      </c>
      <c r="R176" s="184">
        <f t="shared" si="40"/>
        <v>74.084210526315786</v>
      </c>
      <c r="S176" s="185">
        <f t="shared" si="41"/>
        <v>4286.3999999999996</v>
      </c>
      <c r="T176" s="186">
        <f t="shared" ref="T176:T200" si="49">(G176*$C$2*$F$2)+(H176*$C$3*$F$2)+(I176*$C$4*$F$2)</f>
        <v>1856.3999999999999</v>
      </c>
      <c r="U176" s="187">
        <f t="shared" si="36"/>
        <v>982.80000000000007</v>
      </c>
      <c r="V176" s="187">
        <f t="shared" si="37"/>
        <v>1447.1999999999998</v>
      </c>
      <c r="X176" s="188">
        <f t="shared" si="42"/>
        <v>1485.12</v>
      </c>
      <c r="Y176" s="188">
        <f t="shared" si="42"/>
        <v>786.24000000000012</v>
      </c>
      <c r="Z176" s="188">
        <f t="shared" si="42"/>
        <v>1157.76</v>
      </c>
      <c r="AB176" s="92" t="s">
        <v>628</v>
      </c>
      <c r="AI176" s="92">
        <v>1753.05</v>
      </c>
      <c r="AJ176" s="188">
        <f t="shared" si="43"/>
        <v>103.34999999999991</v>
      </c>
    </row>
    <row r="177" spans="1:36" hidden="1" x14ac:dyDescent="0.25">
      <c r="A177" s="131">
        <v>3303346</v>
      </c>
      <c r="B177" s="131">
        <v>3346</v>
      </c>
      <c r="C177" s="131" t="s">
        <v>342</v>
      </c>
      <c r="D177" s="132" t="s">
        <v>785</v>
      </c>
      <c r="E177" s="132"/>
      <c r="F177" s="131"/>
      <c r="G177" s="133">
        <v>75</v>
      </c>
      <c r="H177" s="133">
        <v>255</v>
      </c>
      <c r="I177" s="133">
        <v>15</v>
      </c>
      <c r="J177" s="133">
        <v>75</v>
      </c>
      <c r="K177" s="133">
        <v>225</v>
      </c>
      <c r="L177" s="133">
        <v>30</v>
      </c>
      <c r="M177" s="183">
        <v>80.526315789473685</v>
      </c>
      <c r="N177" s="183">
        <v>208.42105263157896</v>
      </c>
      <c r="O177" s="183">
        <v>9.473684210526315</v>
      </c>
      <c r="P177" s="184">
        <f t="shared" si="38"/>
        <v>1778.9526315789474</v>
      </c>
      <c r="Q177" s="184">
        <f t="shared" si="39"/>
        <v>2534.9052631578948</v>
      </c>
      <c r="R177" s="184">
        <f t="shared" si="40"/>
        <v>55.89473684210526</v>
      </c>
      <c r="S177" s="185">
        <f t="shared" si="41"/>
        <v>4369.7526315789473</v>
      </c>
      <c r="T177" s="186">
        <f t="shared" si="49"/>
        <v>1571.6999999999998</v>
      </c>
      <c r="U177" s="187">
        <f t="shared" si="36"/>
        <v>1474.2</v>
      </c>
      <c r="V177" s="187">
        <f t="shared" si="37"/>
        <v>1323.8526315789472</v>
      </c>
      <c r="X177" s="188">
        <f t="shared" si="42"/>
        <v>1257.3599999999999</v>
      </c>
      <c r="Y177" s="188">
        <f t="shared" si="42"/>
        <v>1179.3600000000001</v>
      </c>
      <c r="Z177" s="188">
        <f t="shared" si="42"/>
        <v>1059.0821052631579</v>
      </c>
      <c r="AB177" s="92" t="s">
        <v>756</v>
      </c>
      <c r="AI177" s="92">
        <v>1561.9499999999998</v>
      </c>
      <c r="AJ177" s="188">
        <f t="shared" si="43"/>
        <v>9.75</v>
      </c>
    </row>
    <row r="178" spans="1:36" hidden="1" x14ac:dyDescent="0.25">
      <c r="A178" s="131">
        <v>3303351</v>
      </c>
      <c r="B178" s="131">
        <v>3351</v>
      </c>
      <c r="C178" s="131" t="s">
        <v>343</v>
      </c>
      <c r="D178" s="132" t="s">
        <v>425</v>
      </c>
      <c r="E178" s="132"/>
      <c r="F178" s="131"/>
      <c r="G178" s="133">
        <v>45</v>
      </c>
      <c r="H178" s="133">
        <v>165</v>
      </c>
      <c r="I178" s="133">
        <v>75</v>
      </c>
      <c r="J178" s="133">
        <v>60</v>
      </c>
      <c r="K178" s="133">
        <v>135</v>
      </c>
      <c r="L178" s="133">
        <v>60</v>
      </c>
      <c r="M178" s="183">
        <v>47.368421052631575</v>
      </c>
      <c r="N178" s="183">
        <v>137.36842105263159</v>
      </c>
      <c r="O178" s="183">
        <v>56.84210526315789</v>
      </c>
      <c r="P178" s="184">
        <f t="shared" si="38"/>
        <v>1179.386842105263</v>
      </c>
      <c r="Q178" s="184">
        <f t="shared" si="39"/>
        <v>1609.042105263158</v>
      </c>
      <c r="R178" s="184">
        <f t="shared" si="40"/>
        <v>194.96842105263158</v>
      </c>
      <c r="S178" s="185">
        <f t="shared" si="41"/>
        <v>2983.3973684210523</v>
      </c>
      <c r="T178" s="186">
        <f t="shared" si="49"/>
        <v>1056.8999999999999</v>
      </c>
      <c r="U178" s="187">
        <f t="shared" si="36"/>
        <v>1047.1500000000001</v>
      </c>
      <c r="V178" s="187">
        <f t="shared" si="37"/>
        <v>879.34736842105269</v>
      </c>
      <c r="X178" s="188">
        <f t="shared" si="42"/>
        <v>845.52</v>
      </c>
      <c r="Y178" s="188">
        <f t="shared" si="42"/>
        <v>837.72000000000014</v>
      </c>
      <c r="Z178" s="188">
        <f t="shared" si="42"/>
        <v>703.47789473684225</v>
      </c>
      <c r="AB178" s="92" t="s">
        <v>585</v>
      </c>
      <c r="AI178" s="92">
        <v>1041.3</v>
      </c>
      <c r="AJ178" s="188">
        <f t="shared" si="43"/>
        <v>15.599999999999909</v>
      </c>
    </row>
    <row r="179" spans="1:36" hidden="1" x14ac:dyDescent="0.25">
      <c r="A179" s="131">
        <v>3303352</v>
      </c>
      <c r="B179" s="131">
        <v>3352</v>
      </c>
      <c r="C179" s="131" t="s">
        <v>344</v>
      </c>
      <c r="D179" s="132" t="s">
        <v>785</v>
      </c>
      <c r="E179" s="132"/>
      <c r="F179" s="131"/>
      <c r="G179" s="133">
        <v>0</v>
      </c>
      <c r="H179" s="133">
        <v>0</v>
      </c>
      <c r="I179" s="133">
        <v>0</v>
      </c>
      <c r="J179" s="133">
        <v>0</v>
      </c>
      <c r="K179" s="133">
        <v>30</v>
      </c>
      <c r="L179" s="133">
        <v>0</v>
      </c>
      <c r="M179" s="183">
        <v>0</v>
      </c>
      <c r="N179" s="183">
        <v>33.157894736842103</v>
      </c>
      <c r="O179" s="183">
        <v>37.89473684210526</v>
      </c>
      <c r="P179" s="184">
        <f t="shared" si="38"/>
        <v>0</v>
      </c>
      <c r="Q179" s="184">
        <f t="shared" si="39"/>
        <v>228.48947368421051</v>
      </c>
      <c r="R179" s="184">
        <f t="shared" si="40"/>
        <v>36.378947368421052</v>
      </c>
      <c r="S179" s="185">
        <f t="shared" si="41"/>
        <v>264.86842105263156</v>
      </c>
      <c r="T179" s="186">
        <f t="shared" si="49"/>
        <v>0</v>
      </c>
      <c r="U179" s="187">
        <f t="shared" si="36"/>
        <v>113.1</v>
      </c>
      <c r="V179" s="187">
        <f t="shared" si="37"/>
        <v>151.76842105263157</v>
      </c>
      <c r="X179" s="188">
        <f t="shared" si="42"/>
        <v>0</v>
      </c>
      <c r="Y179" s="188">
        <f t="shared" si="42"/>
        <v>90.48</v>
      </c>
      <c r="Z179" s="188">
        <f t="shared" si="42"/>
        <v>121.41473684210526</v>
      </c>
      <c r="AB179" s="92" t="s">
        <v>735</v>
      </c>
      <c r="AI179" s="92">
        <v>232.04999999999998</v>
      </c>
      <c r="AJ179" s="188">
        <f t="shared" si="43"/>
        <v>-232.04999999999998</v>
      </c>
    </row>
    <row r="180" spans="1:36" hidden="1" x14ac:dyDescent="0.25">
      <c r="A180" s="131">
        <v>3303359</v>
      </c>
      <c r="B180" s="131">
        <v>3359</v>
      </c>
      <c r="C180" s="131" t="s">
        <v>345</v>
      </c>
      <c r="D180" s="132" t="s">
        <v>464</v>
      </c>
      <c r="E180" s="132"/>
      <c r="F180" s="131"/>
      <c r="G180" s="133">
        <v>135</v>
      </c>
      <c r="H180" s="133">
        <v>90</v>
      </c>
      <c r="I180" s="133">
        <v>15</v>
      </c>
      <c r="J180" s="133">
        <v>120</v>
      </c>
      <c r="K180" s="133">
        <v>75</v>
      </c>
      <c r="L180" s="133">
        <v>0</v>
      </c>
      <c r="M180" s="183">
        <v>61.578947368421055</v>
      </c>
      <c r="N180" s="183">
        <v>52.10526315789474</v>
      </c>
      <c r="O180" s="183">
        <v>4.7368421052631575</v>
      </c>
      <c r="P180" s="184">
        <f t="shared" si="38"/>
        <v>2472.9078947368421</v>
      </c>
      <c r="Q180" s="184">
        <f t="shared" si="39"/>
        <v>803.37631578947367</v>
      </c>
      <c r="R180" s="184">
        <f t="shared" si="40"/>
        <v>20.147368421052633</v>
      </c>
      <c r="S180" s="185">
        <f t="shared" si="41"/>
        <v>3296.4315789473685</v>
      </c>
      <c r="T180" s="186">
        <f t="shared" si="49"/>
        <v>1425.4499999999998</v>
      </c>
      <c r="U180" s="187">
        <f t="shared" si="36"/>
        <v>1234.3499999999999</v>
      </c>
      <c r="V180" s="187">
        <f t="shared" si="37"/>
        <v>636.63157894736844</v>
      </c>
      <c r="X180" s="188">
        <f t="shared" si="42"/>
        <v>1140.3599999999999</v>
      </c>
      <c r="Y180" s="188">
        <f t="shared" si="42"/>
        <v>987.48</v>
      </c>
      <c r="Z180" s="188">
        <f t="shared" si="42"/>
        <v>509.30526315789479</v>
      </c>
      <c r="AB180" s="92">
        <v>0</v>
      </c>
      <c r="AC180" s="188">
        <f>AB180-T180</f>
        <v>-1425.4499999999998</v>
      </c>
      <c r="AI180" s="92">
        <v>0</v>
      </c>
      <c r="AJ180" s="188">
        <f t="shared" si="43"/>
        <v>1425.4499999999998</v>
      </c>
    </row>
    <row r="181" spans="1:36" hidden="1" x14ac:dyDescent="0.25">
      <c r="A181" s="131">
        <v>3303361</v>
      </c>
      <c r="B181" s="131">
        <v>3361</v>
      </c>
      <c r="C181" s="131" t="s">
        <v>806</v>
      </c>
      <c r="D181" s="132" t="s">
        <v>425</v>
      </c>
      <c r="E181" s="132"/>
      <c r="F181" s="131"/>
      <c r="G181" s="133">
        <v>75</v>
      </c>
      <c r="H181" s="133">
        <v>75</v>
      </c>
      <c r="I181" s="133">
        <v>30</v>
      </c>
      <c r="J181" s="133">
        <v>75</v>
      </c>
      <c r="K181" s="133">
        <v>75</v>
      </c>
      <c r="L181" s="133">
        <v>30</v>
      </c>
      <c r="M181" s="183">
        <v>42.631578947368425</v>
      </c>
      <c r="N181" s="183">
        <v>108.94736842105263</v>
      </c>
      <c r="O181" s="183">
        <v>71.05263157894737</v>
      </c>
      <c r="P181" s="184">
        <f t="shared" si="38"/>
        <v>1501.5631578947368</v>
      </c>
      <c r="Q181" s="184">
        <f t="shared" si="39"/>
        <v>944.6368421052631</v>
      </c>
      <c r="R181" s="184">
        <f t="shared" si="40"/>
        <v>130.61052631578949</v>
      </c>
      <c r="S181" s="185">
        <f t="shared" si="41"/>
        <v>2576.8105263157895</v>
      </c>
      <c r="T181" s="186">
        <f t="shared" si="49"/>
        <v>908.7</v>
      </c>
      <c r="U181" s="187">
        <f t="shared" si="36"/>
        <v>908.7</v>
      </c>
      <c r="V181" s="187">
        <f t="shared" si="37"/>
        <v>759.41052631578941</v>
      </c>
      <c r="X181" s="188">
        <f t="shared" si="42"/>
        <v>726.96</v>
      </c>
      <c r="Y181" s="188">
        <f t="shared" si="42"/>
        <v>726.96</v>
      </c>
      <c r="Z181" s="188">
        <f t="shared" si="42"/>
        <v>607.52842105263153</v>
      </c>
      <c r="AB181" s="92" t="s">
        <v>648</v>
      </c>
      <c r="AI181" s="92">
        <v>840.45</v>
      </c>
      <c r="AJ181" s="188">
        <f t="shared" si="43"/>
        <v>68.25</v>
      </c>
    </row>
    <row r="182" spans="1:36" hidden="1" x14ac:dyDescent="0.25">
      <c r="A182" s="131">
        <v>3303363</v>
      </c>
      <c r="B182" s="131">
        <v>3363</v>
      </c>
      <c r="C182" s="131" t="s">
        <v>347</v>
      </c>
      <c r="D182" s="132" t="s">
        <v>425</v>
      </c>
      <c r="E182" s="132"/>
      <c r="F182" s="131"/>
      <c r="G182" s="133">
        <v>45</v>
      </c>
      <c r="H182" s="133">
        <v>0</v>
      </c>
      <c r="I182" s="133">
        <v>45</v>
      </c>
      <c r="J182" s="133">
        <v>45</v>
      </c>
      <c r="K182" s="133">
        <v>0</v>
      </c>
      <c r="L182" s="133">
        <v>45</v>
      </c>
      <c r="M182" s="183">
        <v>33.157894736842103</v>
      </c>
      <c r="N182" s="183">
        <v>0</v>
      </c>
      <c r="O182" s="183">
        <v>33.157894736842103</v>
      </c>
      <c r="P182" s="184">
        <f t="shared" si="38"/>
        <v>956.41578947368407</v>
      </c>
      <c r="Q182" s="184">
        <f t="shared" si="39"/>
        <v>0</v>
      </c>
      <c r="R182" s="184">
        <f t="shared" si="40"/>
        <v>125.43157894736842</v>
      </c>
      <c r="S182" s="185">
        <f t="shared" si="41"/>
        <v>1081.8473684210526</v>
      </c>
      <c r="T182" s="186">
        <f t="shared" si="49"/>
        <v>403.65</v>
      </c>
      <c r="U182" s="187">
        <f t="shared" si="36"/>
        <v>403.65</v>
      </c>
      <c r="V182" s="187">
        <f t="shared" si="37"/>
        <v>274.54736842105257</v>
      </c>
      <c r="X182" s="188">
        <f t="shared" si="42"/>
        <v>322.92</v>
      </c>
      <c r="Y182" s="188">
        <f t="shared" si="42"/>
        <v>322.92</v>
      </c>
      <c r="Z182" s="188">
        <f t="shared" si="42"/>
        <v>219.63789473684207</v>
      </c>
      <c r="AB182" s="92" t="s">
        <v>632</v>
      </c>
      <c r="AI182" s="92">
        <v>269.10000000000002</v>
      </c>
      <c r="AJ182" s="188">
        <f t="shared" si="43"/>
        <v>134.54999999999995</v>
      </c>
    </row>
    <row r="183" spans="1:36" hidden="1" x14ac:dyDescent="0.25">
      <c r="A183" s="131">
        <v>3303366</v>
      </c>
      <c r="B183" s="131">
        <v>3366</v>
      </c>
      <c r="C183" s="131" t="s">
        <v>348</v>
      </c>
      <c r="D183" s="132" t="s">
        <v>464</v>
      </c>
      <c r="E183" s="132"/>
      <c r="F183" s="131"/>
      <c r="G183" s="133">
        <v>60</v>
      </c>
      <c r="H183" s="133">
        <v>30</v>
      </c>
      <c r="I183" s="133">
        <v>15</v>
      </c>
      <c r="J183" s="133">
        <v>45</v>
      </c>
      <c r="K183" s="133">
        <v>30</v>
      </c>
      <c r="L183" s="133">
        <v>0</v>
      </c>
      <c r="M183" s="183">
        <v>71.05263157894737</v>
      </c>
      <c r="N183" s="183">
        <v>33.157894736842103</v>
      </c>
      <c r="O183" s="183">
        <v>0</v>
      </c>
      <c r="P183" s="184">
        <f t="shared" si="38"/>
        <v>1352.7552631578947</v>
      </c>
      <c r="Q183" s="184">
        <f t="shared" si="39"/>
        <v>341.58947368421047</v>
      </c>
      <c r="R183" s="184">
        <f t="shared" si="40"/>
        <v>15.6</v>
      </c>
      <c r="S183" s="185">
        <f t="shared" si="41"/>
        <v>1709.9447368421052</v>
      </c>
      <c r="T183" s="186">
        <f t="shared" si="49"/>
        <v>604.5</v>
      </c>
      <c r="U183" s="187">
        <f t="shared" si="36"/>
        <v>469.94999999999993</v>
      </c>
      <c r="V183" s="187">
        <f t="shared" si="37"/>
        <v>635.49473684210534</v>
      </c>
      <c r="X183" s="188">
        <f t="shared" si="42"/>
        <v>483.6</v>
      </c>
      <c r="Y183" s="188">
        <f t="shared" si="42"/>
        <v>375.96</v>
      </c>
      <c r="Z183" s="188">
        <f t="shared" si="42"/>
        <v>508.39578947368432</v>
      </c>
      <c r="AB183" s="92">
        <v>883.34999999999991</v>
      </c>
      <c r="AC183" s="188">
        <f>AB183-T183</f>
        <v>278.84999999999991</v>
      </c>
      <c r="AI183" s="92">
        <v>883.34999999999991</v>
      </c>
      <c r="AJ183" s="188">
        <f t="shared" si="43"/>
        <v>-278.84999999999991</v>
      </c>
    </row>
    <row r="184" spans="1:36" hidden="1" x14ac:dyDescent="0.25">
      <c r="A184" s="131">
        <v>3303367</v>
      </c>
      <c r="B184" s="131">
        <v>3367</v>
      </c>
      <c r="C184" s="131" t="s">
        <v>349</v>
      </c>
      <c r="D184" s="132" t="s">
        <v>425</v>
      </c>
      <c r="E184" s="132"/>
      <c r="F184" s="131"/>
      <c r="G184" s="133">
        <v>180</v>
      </c>
      <c r="H184" s="133">
        <v>30</v>
      </c>
      <c r="I184" s="133">
        <v>15</v>
      </c>
      <c r="J184" s="133">
        <v>180</v>
      </c>
      <c r="K184" s="133">
        <v>30</v>
      </c>
      <c r="L184" s="133">
        <v>30</v>
      </c>
      <c r="M184" s="183">
        <v>198.9473684210526</v>
      </c>
      <c r="N184" s="183">
        <v>9.473684210526315</v>
      </c>
      <c r="O184" s="183">
        <v>56.84210526315789</v>
      </c>
      <c r="P184" s="184">
        <f t="shared" si="38"/>
        <v>4311.0947368421048</v>
      </c>
      <c r="Q184" s="184">
        <f t="shared" si="39"/>
        <v>259.16842105263157</v>
      </c>
      <c r="R184" s="184">
        <f t="shared" si="40"/>
        <v>101.36842105263158</v>
      </c>
      <c r="S184" s="185">
        <f t="shared" si="41"/>
        <v>4671.6315789473683</v>
      </c>
      <c r="T184" s="186">
        <f t="shared" si="49"/>
        <v>1556.0999999999997</v>
      </c>
      <c r="U184" s="187">
        <f t="shared" si="36"/>
        <v>1571.6999999999998</v>
      </c>
      <c r="V184" s="187">
        <f t="shared" si="37"/>
        <v>1543.8315789473681</v>
      </c>
      <c r="X184" s="188">
        <f t="shared" si="42"/>
        <v>1244.8799999999999</v>
      </c>
      <c r="Y184" s="188">
        <f t="shared" si="42"/>
        <v>1257.3599999999999</v>
      </c>
      <c r="Z184" s="188">
        <f t="shared" si="42"/>
        <v>1235.0652631578946</v>
      </c>
      <c r="AB184" s="92" t="s">
        <v>636</v>
      </c>
      <c r="AI184" s="92">
        <v>1862.25</v>
      </c>
      <c r="AJ184" s="188">
        <f t="shared" si="43"/>
        <v>-306.15000000000032</v>
      </c>
    </row>
    <row r="185" spans="1:36" hidden="1" x14ac:dyDescent="0.25">
      <c r="A185" s="131">
        <v>3303372</v>
      </c>
      <c r="B185" s="131">
        <v>3372</v>
      </c>
      <c r="C185" s="131" t="s">
        <v>350</v>
      </c>
      <c r="D185" s="132" t="s">
        <v>425</v>
      </c>
      <c r="E185" s="132"/>
      <c r="F185" s="131"/>
      <c r="G185" s="133">
        <v>120</v>
      </c>
      <c r="H185" s="133">
        <v>105</v>
      </c>
      <c r="I185" s="133">
        <v>285</v>
      </c>
      <c r="J185" s="133">
        <v>120</v>
      </c>
      <c r="K185" s="133">
        <v>120</v>
      </c>
      <c r="L185" s="133">
        <v>270</v>
      </c>
      <c r="M185" s="183">
        <v>108.94736842105263</v>
      </c>
      <c r="N185" s="183">
        <v>94.73684210526315</v>
      </c>
      <c r="O185" s="183">
        <v>350.52631578947364</v>
      </c>
      <c r="P185" s="184">
        <f t="shared" si="38"/>
        <v>2700.6947368421052</v>
      </c>
      <c r="Q185" s="184">
        <f t="shared" si="39"/>
        <v>1177.9342105263158</v>
      </c>
      <c r="R185" s="184">
        <f t="shared" si="40"/>
        <v>913.70526315789471</v>
      </c>
      <c r="S185" s="185">
        <f t="shared" si="41"/>
        <v>4792.3342105263155</v>
      </c>
      <c r="T185" s="186">
        <f t="shared" si="49"/>
        <v>1643.8500000000001</v>
      </c>
      <c r="U185" s="187">
        <f t="shared" si="36"/>
        <v>1684.8</v>
      </c>
      <c r="V185" s="187">
        <f t="shared" si="37"/>
        <v>1463.6842105263158</v>
      </c>
      <c r="X185" s="188">
        <f t="shared" si="42"/>
        <v>1315.0800000000002</v>
      </c>
      <c r="Y185" s="188">
        <f t="shared" si="42"/>
        <v>1347.8400000000001</v>
      </c>
      <c r="Z185" s="188">
        <f t="shared" si="42"/>
        <v>1170.9473684210527</v>
      </c>
      <c r="AB185" s="92" t="s">
        <v>624</v>
      </c>
      <c r="AI185" s="92">
        <v>1624.35</v>
      </c>
      <c r="AJ185" s="188">
        <f t="shared" si="43"/>
        <v>19.500000000000227</v>
      </c>
    </row>
    <row r="186" spans="1:36" hidden="1" x14ac:dyDescent="0.25">
      <c r="A186" s="131">
        <v>3303377</v>
      </c>
      <c r="B186" s="131">
        <v>3377</v>
      </c>
      <c r="C186" s="131" t="s">
        <v>351</v>
      </c>
      <c r="D186" s="132" t="s">
        <v>425</v>
      </c>
      <c r="E186" s="132"/>
      <c r="F186" s="131"/>
      <c r="G186" s="133">
        <v>210</v>
      </c>
      <c r="H186" s="133">
        <v>45</v>
      </c>
      <c r="I186" s="133">
        <v>0</v>
      </c>
      <c r="J186" s="133">
        <v>165</v>
      </c>
      <c r="K186" s="133">
        <v>30</v>
      </c>
      <c r="L186" s="133">
        <v>0</v>
      </c>
      <c r="M186" s="183">
        <v>156.31578947368422</v>
      </c>
      <c r="N186" s="183">
        <v>61.578947368421055</v>
      </c>
      <c r="O186" s="183">
        <v>0</v>
      </c>
      <c r="P186" s="184">
        <f t="shared" si="38"/>
        <v>4117.9815789473687</v>
      </c>
      <c r="Q186" s="184">
        <f t="shared" si="39"/>
        <v>497.04473684210529</v>
      </c>
      <c r="R186" s="184">
        <f t="shared" si="40"/>
        <v>0</v>
      </c>
      <c r="S186" s="185">
        <f t="shared" si="41"/>
        <v>4615.0263157894742</v>
      </c>
      <c r="T186" s="186">
        <f t="shared" si="49"/>
        <v>1834.9499999999998</v>
      </c>
      <c r="U186" s="187">
        <f t="shared" si="36"/>
        <v>1421.5499999999997</v>
      </c>
      <c r="V186" s="187">
        <f t="shared" si="37"/>
        <v>1358.5263157894738</v>
      </c>
      <c r="X186" s="188">
        <f t="shared" si="42"/>
        <v>1467.96</v>
      </c>
      <c r="Y186" s="188">
        <f t="shared" si="42"/>
        <v>1137.2399999999998</v>
      </c>
      <c r="Z186" s="188">
        <f t="shared" si="42"/>
        <v>1086.8210526315791</v>
      </c>
      <c r="AB186" s="92" t="s">
        <v>642</v>
      </c>
      <c r="AI186" s="92">
        <v>1885.65</v>
      </c>
      <c r="AJ186" s="188">
        <f t="shared" si="43"/>
        <v>-50.700000000000273</v>
      </c>
    </row>
    <row r="187" spans="1:36" hidden="1" x14ac:dyDescent="0.25">
      <c r="A187" s="131">
        <v>3303386</v>
      </c>
      <c r="B187" s="131">
        <v>3386</v>
      </c>
      <c r="C187" s="131" t="s">
        <v>631</v>
      </c>
      <c r="D187" s="132" t="s">
        <v>425</v>
      </c>
      <c r="E187" s="132"/>
      <c r="F187" s="131"/>
      <c r="G187" s="133">
        <v>30</v>
      </c>
      <c r="H187" s="133">
        <v>270</v>
      </c>
      <c r="I187" s="133">
        <v>60</v>
      </c>
      <c r="J187" s="133">
        <v>15</v>
      </c>
      <c r="K187" s="133">
        <v>255</v>
      </c>
      <c r="L187" s="133">
        <v>30</v>
      </c>
      <c r="M187" s="183">
        <v>47.368421052631575</v>
      </c>
      <c r="N187" s="183">
        <v>222.63157894736844</v>
      </c>
      <c r="O187" s="183">
        <v>56.84210526315789</v>
      </c>
      <c r="P187" s="184">
        <f t="shared" si="38"/>
        <v>703.58684210526314</v>
      </c>
      <c r="Q187" s="184">
        <f t="shared" si="39"/>
        <v>2754.007894736842</v>
      </c>
      <c r="R187" s="184">
        <f t="shared" si="40"/>
        <v>148.16842105263157</v>
      </c>
      <c r="S187" s="185">
        <f t="shared" si="41"/>
        <v>3605.7631578947367</v>
      </c>
      <c r="T187" s="186">
        <f t="shared" si="49"/>
        <v>1318.2</v>
      </c>
      <c r="U187" s="187">
        <f t="shared" si="36"/>
        <v>1111.5</v>
      </c>
      <c r="V187" s="187">
        <f t="shared" si="37"/>
        <v>1176.0631578947368</v>
      </c>
      <c r="X187" s="188">
        <f t="shared" si="42"/>
        <v>1054.5600000000002</v>
      </c>
      <c r="Y187" s="188">
        <f t="shared" si="42"/>
        <v>889.2</v>
      </c>
      <c r="Z187" s="188">
        <f t="shared" si="42"/>
        <v>940.85052631578947</v>
      </c>
      <c r="AB187" s="92" t="s">
        <v>630</v>
      </c>
      <c r="AI187" s="92">
        <v>1577.55</v>
      </c>
      <c r="AJ187" s="188">
        <f t="shared" si="43"/>
        <v>-259.34999999999991</v>
      </c>
    </row>
    <row r="188" spans="1:36" hidden="1" x14ac:dyDescent="0.25">
      <c r="A188" s="131">
        <v>3303406</v>
      </c>
      <c r="B188" s="131">
        <v>3406</v>
      </c>
      <c r="C188" s="131" t="s">
        <v>353</v>
      </c>
      <c r="D188" s="132" t="s">
        <v>785</v>
      </c>
      <c r="E188" s="132"/>
      <c r="F188" s="131"/>
      <c r="G188" s="133">
        <v>15</v>
      </c>
      <c r="H188" s="133">
        <v>195</v>
      </c>
      <c r="I188" s="133">
        <v>75</v>
      </c>
      <c r="J188" s="133">
        <v>15</v>
      </c>
      <c r="K188" s="133">
        <v>180</v>
      </c>
      <c r="L188" s="133">
        <v>45</v>
      </c>
      <c r="M188" s="183">
        <v>9.473684210526315</v>
      </c>
      <c r="N188" s="183">
        <v>137.36842105263159</v>
      </c>
      <c r="O188" s="183">
        <v>52.10526315789474</v>
      </c>
      <c r="P188" s="184">
        <f t="shared" si="38"/>
        <v>307.24736842105267</v>
      </c>
      <c r="Q188" s="184">
        <f t="shared" si="39"/>
        <v>1891.792105263158</v>
      </c>
      <c r="R188" s="184">
        <f t="shared" si="40"/>
        <v>174.82105263157897</v>
      </c>
      <c r="S188" s="185">
        <f t="shared" si="41"/>
        <v>2373.8605263157897</v>
      </c>
      <c r="T188" s="186">
        <f t="shared" si="49"/>
        <v>932.1</v>
      </c>
      <c r="U188" s="187">
        <f t="shared" si="36"/>
        <v>844.34999999999991</v>
      </c>
      <c r="V188" s="187">
        <f t="shared" si="37"/>
        <v>597.41052631578953</v>
      </c>
      <c r="X188" s="188">
        <f t="shared" si="42"/>
        <v>745.68000000000006</v>
      </c>
      <c r="Y188" s="188">
        <f t="shared" si="42"/>
        <v>675.48</v>
      </c>
      <c r="Z188" s="188">
        <f t="shared" si="42"/>
        <v>477.92842105263162</v>
      </c>
      <c r="AB188" s="92" t="s">
        <v>750</v>
      </c>
      <c r="AI188" s="92">
        <v>633.75</v>
      </c>
      <c r="AJ188" s="188">
        <f t="shared" si="43"/>
        <v>298.35000000000002</v>
      </c>
    </row>
    <row r="189" spans="1:36" hidden="1" x14ac:dyDescent="0.25">
      <c r="A189" s="131">
        <v>3303411</v>
      </c>
      <c r="B189" s="131">
        <v>3411</v>
      </c>
      <c r="C189" s="131" t="s">
        <v>354</v>
      </c>
      <c r="D189" s="132" t="s">
        <v>425</v>
      </c>
      <c r="E189" s="132"/>
      <c r="F189" s="131"/>
      <c r="G189" s="133">
        <v>510</v>
      </c>
      <c r="H189" s="133">
        <v>60</v>
      </c>
      <c r="I189" s="133">
        <v>0</v>
      </c>
      <c r="J189" s="133">
        <v>420</v>
      </c>
      <c r="K189" s="133">
        <v>45</v>
      </c>
      <c r="L189" s="133">
        <v>0</v>
      </c>
      <c r="M189" s="183">
        <v>440.52631578947364</v>
      </c>
      <c r="N189" s="183">
        <v>28.421052631578945</v>
      </c>
      <c r="O189" s="183">
        <v>18.94736842105263</v>
      </c>
      <c r="P189" s="184">
        <f t="shared" si="38"/>
        <v>10599.552631578947</v>
      </c>
      <c r="Q189" s="184">
        <f t="shared" si="39"/>
        <v>494.75526315789466</v>
      </c>
      <c r="R189" s="184">
        <f t="shared" si="40"/>
        <v>18.189473684210526</v>
      </c>
      <c r="S189" s="185">
        <f t="shared" si="41"/>
        <v>11112.497368421053</v>
      </c>
      <c r="T189" s="186">
        <f t="shared" si="49"/>
        <v>4270.5</v>
      </c>
      <c r="U189" s="187">
        <f t="shared" si="36"/>
        <v>3500.25</v>
      </c>
      <c r="V189" s="187">
        <f t="shared" si="37"/>
        <v>3341.7473684210522</v>
      </c>
      <c r="X189" s="188">
        <f t="shared" si="42"/>
        <v>3416.4</v>
      </c>
      <c r="Y189" s="188">
        <f t="shared" si="42"/>
        <v>2800.2000000000003</v>
      </c>
      <c r="Z189" s="188">
        <f t="shared" si="42"/>
        <v>2673.3978947368419</v>
      </c>
      <c r="AB189" s="92" t="s">
        <v>535</v>
      </c>
      <c r="AI189" s="92">
        <v>4188.5999999999995</v>
      </c>
      <c r="AJ189" s="188">
        <f t="shared" si="43"/>
        <v>81.900000000000546</v>
      </c>
    </row>
    <row r="190" spans="1:36" hidden="1" x14ac:dyDescent="0.25">
      <c r="A190" s="131">
        <v>3303412</v>
      </c>
      <c r="B190" s="131">
        <v>3412</v>
      </c>
      <c r="C190" s="131" t="s">
        <v>355</v>
      </c>
      <c r="D190" s="132" t="s">
        <v>464</v>
      </c>
      <c r="E190" s="132"/>
      <c r="F190" s="131"/>
      <c r="G190" s="133">
        <v>360</v>
      </c>
      <c r="H190" s="133">
        <v>540</v>
      </c>
      <c r="I190" s="133">
        <v>45</v>
      </c>
      <c r="J190" s="133">
        <v>195</v>
      </c>
      <c r="K190" s="133">
        <v>420</v>
      </c>
      <c r="L190" s="133">
        <v>30</v>
      </c>
      <c r="M190" s="183">
        <v>246.31578947368422</v>
      </c>
      <c r="N190" s="183">
        <v>374.21052631578948</v>
      </c>
      <c r="O190" s="183">
        <v>23.684210526315788</v>
      </c>
      <c r="P190" s="184">
        <f t="shared" si="38"/>
        <v>6204.1815789473676</v>
      </c>
      <c r="Q190" s="184">
        <f t="shared" si="39"/>
        <v>4921.4526315789471</v>
      </c>
      <c r="R190" s="184">
        <f t="shared" si="40"/>
        <v>100.73684210526315</v>
      </c>
      <c r="S190" s="185">
        <f t="shared" si="41"/>
        <v>11226.371052631577</v>
      </c>
      <c r="T190" s="186">
        <f t="shared" si="49"/>
        <v>4937.3999999999996</v>
      </c>
      <c r="U190" s="187">
        <f t="shared" si="36"/>
        <v>3160.95</v>
      </c>
      <c r="V190" s="187">
        <f t="shared" si="37"/>
        <v>3128.0210526315791</v>
      </c>
      <c r="X190" s="188">
        <f t="shared" si="42"/>
        <v>3949.92</v>
      </c>
      <c r="Y190" s="188">
        <f t="shared" si="42"/>
        <v>2528.7600000000002</v>
      </c>
      <c r="Z190" s="188">
        <f t="shared" si="42"/>
        <v>2502.4168421052636</v>
      </c>
      <c r="AB190" s="92">
        <v>3999.45</v>
      </c>
      <c r="AC190" s="188">
        <f>AB190-T190</f>
        <v>-937.94999999999982</v>
      </c>
      <c r="AI190" s="92">
        <v>3999.45</v>
      </c>
      <c r="AJ190" s="188">
        <f t="shared" si="43"/>
        <v>937.94999999999982</v>
      </c>
    </row>
    <row r="191" spans="1:36" hidden="1" x14ac:dyDescent="0.25">
      <c r="A191" s="131">
        <v>3303428</v>
      </c>
      <c r="B191" s="131">
        <v>3428</v>
      </c>
      <c r="C191" s="131" t="s">
        <v>807</v>
      </c>
      <c r="D191" s="132" t="s">
        <v>425</v>
      </c>
      <c r="E191" s="132"/>
      <c r="F191" s="131"/>
      <c r="G191" s="133">
        <v>15</v>
      </c>
      <c r="H191" s="133">
        <v>30</v>
      </c>
      <c r="I191" s="133">
        <v>15</v>
      </c>
      <c r="J191" s="133">
        <v>15</v>
      </c>
      <c r="K191" s="133">
        <v>30</v>
      </c>
      <c r="L191" s="133">
        <v>15</v>
      </c>
      <c r="M191" s="183">
        <v>23.684210526315788</v>
      </c>
      <c r="N191" s="183">
        <v>42.631578947368425</v>
      </c>
      <c r="O191" s="183">
        <v>14.210526315789473</v>
      </c>
      <c r="P191" s="184">
        <f t="shared" si="38"/>
        <v>411.26842105263154</v>
      </c>
      <c r="Q191" s="184">
        <f t="shared" si="39"/>
        <v>374.55789473684206</v>
      </c>
      <c r="R191" s="184">
        <f t="shared" si="40"/>
        <v>44.84210526315789</v>
      </c>
      <c r="S191" s="185">
        <f t="shared" si="41"/>
        <v>830.66842105263152</v>
      </c>
      <c r="T191" s="186">
        <f t="shared" si="49"/>
        <v>247.65</v>
      </c>
      <c r="U191" s="187">
        <f t="shared" si="36"/>
        <v>247.65</v>
      </c>
      <c r="V191" s="187">
        <f t="shared" si="37"/>
        <v>335.36842105263156</v>
      </c>
      <c r="X191" s="188">
        <f t="shared" si="42"/>
        <v>198.12</v>
      </c>
      <c r="Y191" s="188">
        <f t="shared" si="42"/>
        <v>198.12</v>
      </c>
      <c r="Z191" s="188">
        <f t="shared" si="42"/>
        <v>268.29473684210524</v>
      </c>
      <c r="AB191" s="92" t="s">
        <v>658</v>
      </c>
      <c r="AI191" s="92">
        <v>423.15</v>
      </c>
      <c r="AJ191" s="188">
        <f t="shared" si="43"/>
        <v>-175.49999999999997</v>
      </c>
    </row>
    <row r="192" spans="1:36" hidden="1" x14ac:dyDescent="0.25">
      <c r="A192" s="131">
        <v>3303431</v>
      </c>
      <c r="B192" s="131">
        <v>3431</v>
      </c>
      <c r="C192" s="131" t="s">
        <v>357</v>
      </c>
      <c r="D192" s="132" t="s">
        <v>785</v>
      </c>
      <c r="E192" s="132"/>
      <c r="F192" s="131"/>
      <c r="G192" s="133">
        <v>75</v>
      </c>
      <c r="H192" s="133">
        <v>15</v>
      </c>
      <c r="I192" s="133">
        <v>45</v>
      </c>
      <c r="J192" s="133">
        <v>75</v>
      </c>
      <c r="K192" s="133">
        <v>15</v>
      </c>
      <c r="L192" s="133">
        <v>45</v>
      </c>
      <c r="M192" s="183">
        <v>90</v>
      </c>
      <c r="N192" s="183">
        <v>14.210526315789473</v>
      </c>
      <c r="O192" s="183">
        <v>23.684210526315788</v>
      </c>
      <c r="P192" s="184">
        <f t="shared" si="38"/>
        <v>1848.3</v>
      </c>
      <c r="Q192" s="184">
        <f t="shared" si="39"/>
        <v>162.55263157894734</v>
      </c>
      <c r="R192" s="184">
        <f t="shared" si="40"/>
        <v>116.33684210526317</v>
      </c>
      <c r="S192" s="185">
        <f t="shared" si="41"/>
        <v>2127.1894736842105</v>
      </c>
      <c r="T192" s="186">
        <f t="shared" si="49"/>
        <v>698.09999999999991</v>
      </c>
      <c r="U192" s="187">
        <f t="shared" si="36"/>
        <v>698.09999999999991</v>
      </c>
      <c r="V192" s="187">
        <f t="shared" si="37"/>
        <v>730.98947368421045</v>
      </c>
      <c r="X192" s="188">
        <f t="shared" si="42"/>
        <v>558.4799999999999</v>
      </c>
      <c r="Y192" s="188">
        <f t="shared" si="42"/>
        <v>558.4799999999999</v>
      </c>
      <c r="Z192" s="188">
        <f t="shared" si="42"/>
        <v>584.79157894736841</v>
      </c>
      <c r="AB192" s="92" t="s">
        <v>741</v>
      </c>
      <c r="AI192" s="92">
        <v>1023.75</v>
      </c>
      <c r="AJ192" s="188">
        <f t="shared" si="43"/>
        <v>-325.65000000000009</v>
      </c>
    </row>
    <row r="193" spans="1:36" hidden="1" x14ac:dyDescent="0.25">
      <c r="A193" s="131">
        <v>3303432</v>
      </c>
      <c r="B193" s="131">
        <v>3432</v>
      </c>
      <c r="C193" s="131" t="s">
        <v>358</v>
      </c>
      <c r="D193" s="132" t="s">
        <v>425</v>
      </c>
      <c r="E193" s="132"/>
      <c r="F193" s="131"/>
      <c r="G193" s="133">
        <v>435</v>
      </c>
      <c r="H193" s="133">
        <v>765.7</v>
      </c>
      <c r="I193" s="133">
        <v>60</v>
      </c>
      <c r="J193" s="133">
        <v>300</v>
      </c>
      <c r="K193" s="133">
        <v>565</v>
      </c>
      <c r="L193" s="133">
        <v>20</v>
      </c>
      <c r="M193" s="183">
        <v>331.57894736842104</v>
      </c>
      <c r="N193" s="183">
        <v>675.78947368421052</v>
      </c>
      <c r="O193" s="183">
        <v>77.368421052631589</v>
      </c>
      <c r="P193" s="184">
        <f t="shared" si="38"/>
        <v>8255.7078947368409</v>
      </c>
      <c r="Q193" s="184">
        <f t="shared" si="39"/>
        <v>7368.4863684210522</v>
      </c>
      <c r="R193" s="184">
        <f t="shared" si="40"/>
        <v>157.47368421052633</v>
      </c>
      <c r="S193" s="185">
        <f t="shared" si="41"/>
        <v>15781.66794736842</v>
      </c>
      <c r="T193" s="186">
        <f t="shared" si="49"/>
        <v>6398.6389999999992</v>
      </c>
      <c r="U193" s="187">
        <f t="shared" si="36"/>
        <v>4529.8499999999995</v>
      </c>
      <c r="V193" s="187">
        <f t="shared" si="37"/>
        <v>4853.1789473684203</v>
      </c>
      <c r="X193" s="188">
        <f t="shared" si="42"/>
        <v>5118.9111999999996</v>
      </c>
      <c r="Y193" s="188">
        <f t="shared" si="42"/>
        <v>3623.8799999999997</v>
      </c>
      <c r="Z193" s="188">
        <f t="shared" si="42"/>
        <v>3882.5431578947364</v>
      </c>
      <c r="AB193" s="92" t="s">
        <v>484</v>
      </c>
      <c r="AI193" s="92">
        <v>6405.7499999999991</v>
      </c>
      <c r="AJ193" s="188">
        <f t="shared" si="43"/>
        <v>-7.1109999999998763</v>
      </c>
    </row>
    <row r="194" spans="1:36" hidden="1" x14ac:dyDescent="0.25">
      <c r="A194" s="131">
        <v>3303433</v>
      </c>
      <c r="B194" s="131">
        <v>3433</v>
      </c>
      <c r="C194" s="131" t="s">
        <v>359</v>
      </c>
      <c r="D194" s="132" t="s">
        <v>464</v>
      </c>
      <c r="E194" s="132"/>
      <c r="F194" s="131"/>
      <c r="G194" s="133">
        <v>105</v>
      </c>
      <c r="H194" s="133">
        <v>45</v>
      </c>
      <c r="I194" s="133">
        <v>120</v>
      </c>
      <c r="J194" s="133">
        <v>120</v>
      </c>
      <c r="K194" s="133">
        <v>45</v>
      </c>
      <c r="L194" s="133">
        <v>135</v>
      </c>
      <c r="M194" s="183">
        <v>161.05263157894737</v>
      </c>
      <c r="N194" s="183">
        <v>52.10526315789474</v>
      </c>
      <c r="O194" s="183">
        <v>104.21052631578948</v>
      </c>
      <c r="P194" s="184">
        <f t="shared" si="38"/>
        <v>2963.1552631578948</v>
      </c>
      <c r="Q194" s="184">
        <f t="shared" si="39"/>
        <v>520.62631578947367</v>
      </c>
      <c r="R194" s="184">
        <f t="shared" si="40"/>
        <v>365.2421052631579</v>
      </c>
      <c r="S194" s="185">
        <f t="shared" si="41"/>
        <v>3849.0236842105264</v>
      </c>
      <c r="T194" s="186">
        <f t="shared" si="49"/>
        <v>1127.0999999999999</v>
      </c>
      <c r="U194" s="187">
        <f t="shared" si="36"/>
        <v>1261.6500000000001</v>
      </c>
      <c r="V194" s="187">
        <f t="shared" si="37"/>
        <v>1460.2736842105264</v>
      </c>
      <c r="X194" s="188">
        <f t="shared" si="42"/>
        <v>901.68</v>
      </c>
      <c r="Y194" s="188">
        <f t="shared" si="42"/>
        <v>1009.3200000000002</v>
      </c>
      <c r="Z194" s="188">
        <f t="shared" si="42"/>
        <v>1168.2189473684211</v>
      </c>
      <c r="AB194" s="92">
        <v>1866.15</v>
      </c>
      <c r="AC194" s="188">
        <f t="shared" ref="AC194:AC198" si="50">AB194-T194</f>
        <v>739.05000000000018</v>
      </c>
      <c r="AI194" s="92">
        <v>1866.15</v>
      </c>
      <c r="AJ194" s="188">
        <f t="shared" si="43"/>
        <v>-739.05000000000018</v>
      </c>
    </row>
    <row r="195" spans="1:36" hidden="1" x14ac:dyDescent="0.25">
      <c r="A195" s="131">
        <v>3304001</v>
      </c>
      <c r="B195" s="131">
        <v>4001</v>
      </c>
      <c r="C195" s="131" t="s">
        <v>360</v>
      </c>
      <c r="D195" s="132" t="s">
        <v>464</v>
      </c>
      <c r="E195" s="132"/>
      <c r="F195" s="131"/>
      <c r="G195" s="133">
        <v>210</v>
      </c>
      <c r="H195" s="133">
        <v>135</v>
      </c>
      <c r="I195" s="133">
        <v>0</v>
      </c>
      <c r="J195" s="133">
        <v>180</v>
      </c>
      <c r="K195" s="133">
        <v>105</v>
      </c>
      <c r="L195" s="133">
        <v>0</v>
      </c>
      <c r="M195" s="183">
        <v>222.63157894736844</v>
      </c>
      <c r="N195" s="183">
        <v>85.26315789473685</v>
      </c>
      <c r="O195" s="183">
        <v>0</v>
      </c>
      <c r="P195" s="184">
        <f t="shared" si="38"/>
        <v>4722.363157894737</v>
      </c>
      <c r="Q195" s="184">
        <f t="shared" si="39"/>
        <v>1201.5157894736842</v>
      </c>
      <c r="R195" s="184">
        <f t="shared" si="40"/>
        <v>0</v>
      </c>
      <c r="S195" s="185">
        <f t="shared" si="41"/>
        <v>5923.878947368421</v>
      </c>
      <c r="T195" s="186">
        <f t="shared" si="49"/>
        <v>2174.25</v>
      </c>
      <c r="U195" s="187">
        <f t="shared" si="36"/>
        <v>1823.2499999999998</v>
      </c>
      <c r="V195" s="187">
        <f t="shared" si="37"/>
        <v>1926.3789473684214</v>
      </c>
      <c r="X195" s="188">
        <f t="shared" si="42"/>
        <v>1739.4</v>
      </c>
      <c r="Y195" s="188">
        <f t="shared" si="42"/>
        <v>1458.6</v>
      </c>
      <c r="Z195" s="188">
        <f t="shared" si="42"/>
        <v>1541.1031578947373</v>
      </c>
      <c r="AB195" s="92">
        <v>2480.3999999999996</v>
      </c>
      <c r="AC195" s="188">
        <f t="shared" si="50"/>
        <v>306.14999999999964</v>
      </c>
      <c r="AI195" s="92">
        <v>2480.3999999999996</v>
      </c>
      <c r="AJ195" s="188">
        <f t="shared" si="43"/>
        <v>-306.14999999999964</v>
      </c>
    </row>
    <row r="196" spans="1:36" hidden="1" x14ac:dyDescent="0.25">
      <c r="A196" s="131">
        <v>3304019</v>
      </c>
      <c r="B196" s="131">
        <v>4019</v>
      </c>
      <c r="C196" s="131" t="s">
        <v>361</v>
      </c>
      <c r="D196" s="132" t="s">
        <v>464</v>
      </c>
      <c r="E196" s="132"/>
      <c r="F196" s="131"/>
      <c r="G196" s="133">
        <v>15</v>
      </c>
      <c r="H196" s="133">
        <v>75</v>
      </c>
      <c r="I196" s="133">
        <v>915</v>
      </c>
      <c r="J196" s="133">
        <v>0</v>
      </c>
      <c r="K196" s="133">
        <v>15</v>
      </c>
      <c r="L196" s="133">
        <v>600</v>
      </c>
      <c r="M196" s="183">
        <v>4.7368421052631575</v>
      </c>
      <c r="N196" s="183">
        <v>4.7368421052631575</v>
      </c>
      <c r="O196" s="183">
        <v>696.31578947368416</v>
      </c>
      <c r="P196" s="184">
        <f t="shared" si="38"/>
        <v>153.62368421052633</v>
      </c>
      <c r="Q196" s="184">
        <f t="shared" si="39"/>
        <v>355.7842105263158</v>
      </c>
      <c r="R196" s="184">
        <f t="shared" si="40"/>
        <v>2244.0631578947368</v>
      </c>
      <c r="S196" s="185">
        <f t="shared" si="41"/>
        <v>2753.4710526315789</v>
      </c>
      <c r="T196" s="186">
        <f t="shared" si="49"/>
        <v>1353.3</v>
      </c>
      <c r="U196" s="187">
        <f t="shared" si="36"/>
        <v>680.55</v>
      </c>
      <c r="V196" s="187">
        <f t="shared" si="37"/>
        <v>719.62105263157889</v>
      </c>
      <c r="X196" s="188">
        <f t="shared" si="42"/>
        <v>1082.6400000000001</v>
      </c>
      <c r="Y196" s="188">
        <f t="shared" si="42"/>
        <v>544.43999999999994</v>
      </c>
      <c r="Z196" s="188">
        <f t="shared" si="42"/>
        <v>575.69684210526316</v>
      </c>
      <c r="AB196" s="92">
        <v>982.80000000000007</v>
      </c>
      <c r="AC196" s="188">
        <f t="shared" si="50"/>
        <v>-370.49999999999989</v>
      </c>
      <c r="AI196" s="92">
        <v>982.80000000000007</v>
      </c>
      <c r="AJ196" s="188">
        <f t="shared" si="43"/>
        <v>370.49999999999989</v>
      </c>
    </row>
    <row r="197" spans="1:36" hidden="1" x14ac:dyDescent="0.25">
      <c r="A197" s="131">
        <v>3304038</v>
      </c>
      <c r="B197" s="131">
        <v>4038</v>
      </c>
      <c r="C197" s="131" t="s">
        <v>362</v>
      </c>
      <c r="D197" s="132" t="s">
        <v>464</v>
      </c>
      <c r="E197" s="132"/>
      <c r="F197" s="131"/>
      <c r="G197" s="133">
        <v>165</v>
      </c>
      <c r="H197" s="133">
        <v>450</v>
      </c>
      <c r="I197" s="133">
        <v>1020</v>
      </c>
      <c r="J197" s="133">
        <v>120</v>
      </c>
      <c r="K197" s="133">
        <v>360</v>
      </c>
      <c r="L197" s="133">
        <v>855</v>
      </c>
      <c r="M197" s="183">
        <v>170.5263157894737</v>
      </c>
      <c r="N197" s="183">
        <v>369.47368421052636</v>
      </c>
      <c r="O197" s="183">
        <v>947.36842105263156</v>
      </c>
      <c r="P197" s="184">
        <f t="shared" si="38"/>
        <v>3508.3026315789471</v>
      </c>
      <c r="Q197" s="184">
        <f t="shared" si="39"/>
        <v>4339.4684210526311</v>
      </c>
      <c r="R197" s="184">
        <f t="shared" si="40"/>
        <v>2859.4736842105267</v>
      </c>
      <c r="S197" s="185">
        <f t="shared" si="41"/>
        <v>10707.244736842105</v>
      </c>
      <c r="T197" s="186">
        <f t="shared" si="49"/>
        <v>4065.75</v>
      </c>
      <c r="U197" s="187">
        <f t="shared" si="36"/>
        <v>3198</v>
      </c>
      <c r="V197" s="187">
        <f t="shared" si="37"/>
        <v>3443.4947368421049</v>
      </c>
      <c r="X197" s="188">
        <f t="shared" si="42"/>
        <v>3252.6000000000004</v>
      </c>
      <c r="Y197" s="188">
        <f t="shared" si="42"/>
        <v>2558.4</v>
      </c>
      <c r="Z197" s="188">
        <f t="shared" si="42"/>
        <v>2754.7957894736842</v>
      </c>
      <c r="AB197" s="92">
        <v>4377.75</v>
      </c>
      <c r="AC197" s="188">
        <f t="shared" si="50"/>
        <v>312</v>
      </c>
      <c r="AI197" s="92">
        <v>4377.75</v>
      </c>
      <c r="AJ197" s="188">
        <f t="shared" si="43"/>
        <v>-312</v>
      </c>
    </row>
    <row r="198" spans="1:36" hidden="1" x14ac:dyDescent="0.25">
      <c r="A198" s="131">
        <v>3305201</v>
      </c>
      <c r="B198" s="131">
        <v>5201</v>
      </c>
      <c r="C198" s="131" t="s">
        <v>363</v>
      </c>
      <c r="D198" s="132" t="s">
        <v>464</v>
      </c>
      <c r="E198" s="132"/>
      <c r="F198" s="131"/>
      <c r="G198" s="133">
        <v>0</v>
      </c>
      <c r="H198" s="133">
        <v>0</v>
      </c>
      <c r="I198" s="133">
        <v>15</v>
      </c>
      <c r="J198" s="133">
        <v>0</v>
      </c>
      <c r="K198" s="133">
        <v>0</v>
      </c>
      <c r="L198" s="133">
        <v>15</v>
      </c>
      <c r="M198" s="183">
        <v>0</v>
      </c>
      <c r="N198" s="183">
        <v>0</v>
      </c>
      <c r="O198" s="183">
        <v>4.7368421052631575</v>
      </c>
      <c r="P198" s="184">
        <f t="shared" si="38"/>
        <v>0</v>
      </c>
      <c r="Q198" s="184">
        <f t="shared" si="39"/>
        <v>0</v>
      </c>
      <c r="R198" s="184">
        <f t="shared" si="40"/>
        <v>35.747368421052627</v>
      </c>
      <c r="S198" s="185">
        <f t="shared" si="41"/>
        <v>35.747368421052627</v>
      </c>
      <c r="T198" s="186">
        <f t="shared" si="49"/>
        <v>15.6</v>
      </c>
      <c r="U198" s="187">
        <f t="shared" si="36"/>
        <v>15.6</v>
      </c>
      <c r="V198" s="187">
        <f t="shared" si="37"/>
        <v>4.5473684210526315</v>
      </c>
      <c r="X198" s="188">
        <f t="shared" si="42"/>
        <v>12.48</v>
      </c>
      <c r="Y198" s="188">
        <f t="shared" si="42"/>
        <v>12.48</v>
      </c>
      <c r="Z198" s="188">
        <f t="shared" si="42"/>
        <v>3.6378947368421053</v>
      </c>
      <c r="AB198" s="92">
        <v>0</v>
      </c>
      <c r="AC198" s="188">
        <f t="shared" si="50"/>
        <v>-15.6</v>
      </c>
      <c r="AI198" s="92">
        <v>0</v>
      </c>
      <c r="AJ198" s="188">
        <f t="shared" si="43"/>
        <v>15.6</v>
      </c>
    </row>
    <row r="199" spans="1:36" hidden="1" x14ac:dyDescent="0.25">
      <c r="A199" s="131">
        <v>3305203</v>
      </c>
      <c r="B199" s="131">
        <v>5203</v>
      </c>
      <c r="C199" s="131" t="s">
        <v>364</v>
      </c>
      <c r="D199" s="132" t="s">
        <v>425</v>
      </c>
      <c r="E199" s="132"/>
      <c r="F199" s="131"/>
      <c r="G199" s="133">
        <v>0</v>
      </c>
      <c r="H199" s="133">
        <v>0</v>
      </c>
      <c r="I199" s="133">
        <v>30</v>
      </c>
      <c r="J199" s="133">
        <v>0</v>
      </c>
      <c r="K199" s="133">
        <v>0</v>
      </c>
      <c r="L199" s="133">
        <v>30</v>
      </c>
      <c r="M199" s="183">
        <v>18.94736842105263</v>
      </c>
      <c r="N199" s="183">
        <v>0</v>
      </c>
      <c r="O199" s="183">
        <v>28.421052631578945</v>
      </c>
      <c r="P199" s="184">
        <f t="shared" si="38"/>
        <v>138.69473684210527</v>
      </c>
      <c r="Q199" s="184">
        <f t="shared" si="39"/>
        <v>0</v>
      </c>
      <c r="R199" s="184">
        <f t="shared" si="40"/>
        <v>89.68421052631578</v>
      </c>
      <c r="S199" s="185">
        <f t="shared" si="41"/>
        <v>228.37894736842105</v>
      </c>
      <c r="T199" s="186">
        <f t="shared" si="49"/>
        <v>31.2</v>
      </c>
      <c r="U199" s="187">
        <f t="shared" si="36"/>
        <v>31.2</v>
      </c>
      <c r="V199" s="187">
        <f t="shared" si="37"/>
        <v>165.97894736842107</v>
      </c>
      <c r="X199" s="188">
        <f t="shared" si="42"/>
        <v>24.96</v>
      </c>
      <c r="Y199" s="188">
        <f t="shared" si="42"/>
        <v>24.96</v>
      </c>
      <c r="Z199" s="188">
        <f t="shared" si="42"/>
        <v>132.78315789473686</v>
      </c>
      <c r="AB199" s="92" t="s">
        <v>676</v>
      </c>
      <c r="AI199" s="92">
        <v>269.10000000000002</v>
      </c>
      <c r="AJ199" s="188">
        <f t="shared" si="43"/>
        <v>-237.90000000000003</v>
      </c>
    </row>
    <row r="200" spans="1:36" hidden="1" x14ac:dyDescent="0.25">
      <c r="A200" s="131">
        <v>3305205</v>
      </c>
      <c r="B200" s="131">
        <v>5205</v>
      </c>
      <c r="C200" s="131" t="s">
        <v>365</v>
      </c>
      <c r="D200" s="132" t="s">
        <v>464</v>
      </c>
      <c r="E200" s="132"/>
      <c r="F200" s="131"/>
      <c r="G200" s="133">
        <v>43</v>
      </c>
      <c r="H200" s="133">
        <v>15</v>
      </c>
      <c r="I200" s="133">
        <v>45</v>
      </c>
      <c r="J200" s="133">
        <v>30</v>
      </c>
      <c r="K200" s="133">
        <v>15</v>
      </c>
      <c r="L200" s="133">
        <v>45</v>
      </c>
      <c r="M200" s="183">
        <v>18.94736842105263</v>
      </c>
      <c r="N200" s="183">
        <v>14.210526315789473</v>
      </c>
      <c r="O200" s="183">
        <v>42.631578947368425</v>
      </c>
      <c r="P200" s="184">
        <f t="shared" si="38"/>
        <v>717.58473684210526</v>
      </c>
      <c r="Q200" s="184">
        <f t="shared" si="39"/>
        <v>162.55263157894734</v>
      </c>
      <c r="R200" s="184">
        <f t="shared" si="40"/>
        <v>134.5263157894737</v>
      </c>
      <c r="S200" s="185">
        <f t="shared" si="41"/>
        <v>1014.6636842105263</v>
      </c>
      <c r="T200" s="186">
        <f t="shared" si="49"/>
        <v>444.34000000000003</v>
      </c>
      <c r="U200" s="187">
        <f t="shared" si="36"/>
        <v>341.25</v>
      </c>
      <c r="V200" s="187">
        <f t="shared" si="37"/>
        <v>229.07368421052632</v>
      </c>
      <c r="X200" s="188">
        <f t="shared" si="42"/>
        <v>355.47200000000004</v>
      </c>
      <c r="Y200" s="188">
        <f t="shared" si="42"/>
        <v>273</v>
      </c>
      <c r="Z200" s="188">
        <f t="shared" si="42"/>
        <v>183.25894736842108</v>
      </c>
      <c r="AB200" s="92">
        <v>222.3</v>
      </c>
      <c r="AC200" s="188">
        <f>AB200-T200</f>
        <v>-222.04000000000002</v>
      </c>
      <c r="AI200" s="92">
        <v>222.3</v>
      </c>
      <c r="AJ200" s="188">
        <f t="shared" si="43"/>
        <v>222.04000000000002</v>
      </c>
    </row>
    <row r="201" spans="1:36" ht="15" hidden="1" x14ac:dyDescent="0.2">
      <c r="A201" s="142">
        <v>200</v>
      </c>
      <c r="B201" s="131">
        <v>200</v>
      </c>
      <c r="C201" s="143" t="s">
        <v>940</v>
      </c>
      <c r="D201" s="132"/>
      <c r="E201" s="143"/>
      <c r="F201" s="143"/>
      <c r="G201" s="143">
        <f t="shared" ref="G201:O201" si="51">SUM(G11:G200)</f>
        <v>30488</v>
      </c>
      <c r="H201" s="143">
        <f t="shared" si="51"/>
        <v>27387.7</v>
      </c>
      <c r="I201" s="143">
        <f t="shared" si="51"/>
        <v>35310</v>
      </c>
      <c r="J201" s="143">
        <f t="shared" si="51"/>
        <v>24465</v>
      </c>
      <c r="K201" s="143">
        <f t="shared" si="51"/>
        <v>21970</v>
      </c>
      <c r="L201" s="143">
        <f t="shared" si="51"/>
        <v>28739</v>
      </c>
      <c r="M201" s="143">
        <f t="shared" si="51"/>
        <v>25924.105263157911</v>
      </c>
      <c r="N201" s="143">
        <f t="shared" si="51"/>
        <v>23306.526315789491</v>
      </c>
      <c r="O201" s="143">
        <f t="shared" si="51"/>
        <v>30007.263157894758</v>
      </c>
      <c r="P201" s="189">
        <f>SUM(P11:P200)</f>
        <v>625541.74052631564</v>
      </c>
      <c r="Q201" s="189">
        <f t="shared" ref="Q201:S201" si="52">SUM(Q11:Q200)</f>
        <v>267185.2405789473</v>
      </c>
      <c r="R201" s="189">
        <f t="shared" si="52"/>
        <v>95417.932631579009</v>
      </c>
      <c r="S201" s="189">
        <f t="shared" si="52"/>
        <v>988144.91373684222</v>
      </c>
      <c r="T201" s="189">
        <f>SUM(T11:T200)</f>
        <v>381743.86900000012</v>
      </c>
      <c r="U201" s="189">
        <f>SUM(U11:U200)</f>
        <v>306722.90999999997</v>
      </c>
      <c r="V201" s="189">
        <f>SUM(V11:V200)</f>
        <v>299678.13473684213</v>
      </c>
      <c r="X201" s="189">
        <f>SUM(X11:X200)</f>
        <v>305395.09519999992</v>
      </c>
      <c r="Y201" s="189">
        <f>SUM(Y11:Y200)</f>
        <v>245378.32800000015</v>
      </c>
      <c r="Z201" s="189">
        <f>SUM(Z11:Z200)</f>
        <v>239742.50778947363</v>
      </c>
      <c r="AB201" s="92">
        <v>0</v>
      </c>
    </row>
    <row r="202" spans="1:36" hidden="1" x14ac:dyDescent="0.25">
      <c r="D202" s="132"/>
      <c r="G202" s="191">
        <v>32264</v>
      </c>
      <c r="H202" s="191">
        <v>28167</v>
      </c>
      <c r="I202" s="191">
        <v>35362</v>
      </c>
      <c r="M202" s="183"/>
      <c r="T202" s="186"/>
      <c r="U202" s="193"/>
      <c r="V202" s="193"/>
      <c r="AB202" s="92">
        <v>0</v>
      </c>
    </row>
    <row r="203" spans="1:36" x14ac:dyDescent="0.25">
      <c r="AI203" s="194"/>
    </row>
    <row r="204" spans="1:36" x14ac:dyDescent="0.25">
      <c r="T204" s="195">
        <f>SUMIFS(T11:T200,$D$11:$D$200,"Chq Bk")+SUMIFS(T11:T200,$D$11:$D$200,"Non Chq Bk")+SUMIFS(T11:T200,$D$11:$D$200,"EPA")-T111</f>
        <v>247453.73900000003</v>
      </c>
      <c r="W204" s="92" t="s">
        <v>811</v>
      </c>
      <c r="X204" s="188">
        <f>SUMIFS(X11:X200,$D$11:$D$200,"Chq Bk")+SUMIFS(X11:X200,$D$11:$D$200,"Non Chq Bk")+SUMIFS(X11:X200,$D$11:$D$200,"EPA")-X111</f>
        <v>197962.99119999996</v>
      </c>
      <c r="Y204" s="188">
        <f t="shared" ref="Y204:Z204" si="53">SUMIFS(Y11:Y200,$D$11:$D$200,"Chq Bk")+SUMIFS(Y11:Y200,$D$11:$D$200,"Non Chq Bk")+SUMIFS(Y11:Y200,$D$11:$D$200,"EPA")</f>
        <v>158973.35999999999</v>
      </c>
      <c r="Z204" s="188">
        <f t="shared" si="53"/>
        <v>152989.78357894733</v>
      </c>
      <c r="AI204" s="194">
        <f>SUMIFS(AI11:AI200,$D$11:$D$200,"Chq Bk")+SUMIFS(AI11:AI200,$D$11:$D$200,"Non Chq Bk")+SUMIFS(AI11:AI200,$D$11:$D$200,"EPA")-AI111</f>
        <v>259787.06</v>
      </c>
    </row>
    <row r="205" spans="1:36" x14ac:dyDescent="0.25">
      <c r="T205" s="195">
        <f>SUMIFS(T11:T200,$D$11:$D$200,$W$205)</f>
        <v>134290.12999999995</v>
      </c>
      <c r="U205" s="194">
        <f>SUMIFS(U11:U200,$D$11:$D$200,$W$205)</f>
        <v>108006.21000000004</v>
      </c>
      <c r="V205" s="194">
        <f>SUMIFS(V11:V200,$D$11:$D$200,$W$205)</f>
        <v>108440.9052631579</v>
      </c>
      <c r="W205" s="92" t="s">
        <v>464</v>
      </c>
      <c r="X205" s="196">
        <f>SUMIFS(X11:X200,$D$11:$D$200,$W$205)</f>
        <v>107432.10399999996</v>
      </c>
      <c r="Y205" s="188">
        <f>SUMIFS(Y11:Y200,$D$11:$D$200,$W$205)</f>
        <v>86404.967999999993</v>
      </c>
      <c r="Z205" s="188">
        <f>SUMIFS(Z11:Z200,$D$11:$D$200,$W$205)</f>
        <v>86752.724210526314</v>
      </c>
      <c r="AI205" s="194">
        <f>SUMIFS(AI11:AI200,$D$11:$D$200,$W$205)</f>
        <v>138004.88000000003</v>
      </c>
    </row>
    <row r="206" spans="1:36" x14ac:dyDescent="0.25">
      <c r="T206" s="195">
        <f>SUM(T204:T205)</f>
        <v>381743.86899999995</v>
      </c>
      <c r="X206" s="188">
        <f>SUM(X204:X205)</f>
        <v>305395.09519999992</v>
      </c>
      <c r="Y206" s="188">
        <f t="shared" ref="Y206:Z206" si="54">SUM(Y204:Y205)</f>
        <v>245378.32799999998</v>
      </c>
      <c r="Z206" s="188">
        <f t="shared" si="54"/>
        <v>239742.50778947363</v>
      </c>
      <c r="AI206" s="194">
        <f>SUM(AI204:AI205)</f>
        <v>397791.94000000006</v>
      </c>
    </row>
    <row r="207" spans="1:36" x14ac:dyDescent="0.25">
      <c r="X207" s="188">
        <f>X206-X201</f>
        <v>0</v>
      </c>
      <c r="Y207" s="188">
        <f t="shared" ref="Y207:Z207" si="55">Y206-Y201</f>
        <v>0</v>
      </c>
      <c r="Z207" s="188">
        <f t="shared" si="55"/>
        <v>0</v>
      </c>
    </row>
    <row r="210" spans="20:26" x14ac:dyDescent="0.25">
      <c r="W210" s="92" t="s">
        <v>941</v>
      </c>
    </row>
    <row r="212" spans="20:26" x14ac:dyDescent="0.25">
      <c r="X212" s="188">
        <f>X205-X139-X159</f>
        <v>105992.22399999996</v>
      </c>
    </row>
    <row r="215" spans="20:26" x14ac:dyDescent="0.25">
      <c r="T215" s="172" t="s">
        <v>942</v>
      </c>
      <c r="U215" s="92">
        <v>1131</v>
      </c>
      <c r="V215" s="92">
        <v>1011.2210526315788</v>
      </c>
      <c r="Y215" s="92">
        <v>904.80000000000007</v>
      </c>
      <c r="Z215" s="92">
        <v>808.97684210526313</v>
      </c>
    </row>
    <row r="216" spans="20:26" x14ac:dyDescent="0.25">
      <c r="T216" s="172" t="s">
        <v>943</v>
      </c>
      <c r="U216" s="197">
        <f>U205+U215</f>
        <v>109137.21000000004</v>
      </c>
      <c r="V216" s="197">
        <f>V205+V215</f>
        <v>109452.12631578947</v>
      </c>
      <c r="Y216" s="188">
        <f>Y205+Y215</f>
        <v>87309.767999999996</v>
      </c>
      <c r="Z216" s="188">
        <f>Z205+Z215</f>
        <v>87561.701052631572</v>
      </c>
    </row>
  </sheetData>
  <autoFilter ref="A10:AJ202" xr:uid="{CBBC8E73-9B07-4795-AB58-15AE22373807}">
    <filterColumn colId="2">
      <filters>
        <filter val="Broadmeadow Infant &amp; Nursery School"/>
      </filters>
    </filterColumn>
  </autoFilter>
  <mergeCells count="8">
    <mergeCell ref="R9:R10"/>
    <mergeCell ref="S9:S10"/>
    <mergeCell ref="A9:F9"/>
    <mergeCell ref="G9:I9"/>
    <mergeCell ref="J9:L9"/>
    <mergeCell ref="M9:O9"/>
    <mergeCell ref="P9:P10"/>
    <mergeCell ref="Q9:Q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573BB-DAF9-433D-AF76-0C6CC4EC524B}">
  <sheetPr codeName="Sheet2">
    <tabColor theme="1"/>
  </sheetPr>
  <dimension ref="B1:W51"/>
  <sheetViews>
    <sheetView showGridLines="0" zoomScale="90" zoomScaleNormal="90" workbookViewId="0">
      <selection activeCell="E34" sqref="E34"/>
    </sheetView>
  </sheetViews>
  <sheetFormatPr defaultColWidth="8.85546875" defaultRowHeight="15" x14ac:dyDescent="0.25"/>
  <cols>
    <col min="1" max="1" width="1.7109375" style="1" customWidth="1"/>
    <col min="2" max="2" width="5.7109375" style="1" customWidth="1"/>
    <col min="3" max="3" width="26.5703125" style="1" customWidth="1"/>
    <col min="4" max="4" width="14.7109375" style="1" customWidth="1"/>
    <col min="5" max="5" width="15.7109375" style="1" customWidth="1"/>
    <col min="6" max="7" width="15.28515625" style="1" customWidth="1"/>
    <col min="8" max="8" width="13.5703125" style="1" bestFit="1" customWidth="1"/>
    <col min="9" max="9" width="5.7109375" style="1" customWidth="1"/>
    <col min="10" max="10" width="23.5703125" style="1" bestFit="1" customWidth="1"/>
    <col min="11" max="11" width="12.7109375" style="1" customWidth="1"/>
    <col min="12" max="12" width="13.7109375" style="1" customWidth="1"/>
    <col min="13" max="14" width="12.7109375" style="1" customWidth="1"/>
    <col min="15" max="15" width="13.5703125" style="1" bestFit="1" customWidth="1"/>
    <col min="16" max="16" width="5.7109375" style="1" customWidth="1"/>
    <col min="17" max="17" width="21.140625" style="1" bestFit="1" customWidth="1"/>
    <col min="18" max="18" width="13.42578125" style="1" bestFit="1" customWidth="1"/>
    <col min="19" max="19" width="13.140625" style="1" bestFit="1" customWidth="1"/>
    <col min="20" max="22" width="12.7109375" style="1" bestFit="1" customWidth="1"/>
    <col min="23" max="23" width="5.7109375" style="1" customWidth="1"/>
    <col min="24" max="16384" width="8.85546875" style="1"/>
  </cols>
  <sheetData>
    <row r="1" spans="2:23" customFormat="1" ht="18.75" x14ac:dyDescent="0.3">
      <c r="B1" s="353"/>
      <c r="C1" s="98" t="s">
        <v>53</v>
      </c>
      <c r="D1" s="99"/>
      <c r="E1" s="99"/>
      <c r="F1" s="100"/>
      <c r="G1" s="100"/>
      <c r="H1" s="100"/>
      <c r="I1" s="100"/>
      <c r="J1" s="100"/>
      <c r="K1" s="100"/>
      <c r="L1" s="213"/>
      <c r="M1" s="213"/>
      <c r="N1" s="101"/>
      <c r="O1" s="101"/>
      <c r="P1" s="101"/>
      <c r="Q1" s="101"/>
      <c r="R1" s="101"/>
      <c r="S1" s="101"/>
      <c r="T1" s="101"/>
      <c r="U1" s="101"/>
      <c r="V1" s="101"/>
      <c r="W1" s="347"/>
    </row>
    <row r="2" spans="2:23" customFormat="1" ht="18.75" x14ac:dyDescent="0.3">
      <c r="B2" s="354"/>
      <c r="C2" s="351"/>
      <c r="D2" s="343"/>
      <c r="E2" s="343"/>
      <c r="F2" s="344"/>
      <c r="G2" s="344"/>
      <c r="H2" s="344"/>
      <c r="I2" s="344"/>
      <c r="J2" s="344"/>
      <c r="K2" s="344"/>
      <c r="L2" s="345"/>
      <c r="M2" s="345"/>
      <c r="N2" s="345"/>
      <c r="O2" s="345"/>
      <c r="P2" s="345"/>
      <c r="Q2" s="345"/>
      <c r="R2" s="345"/>
      <c r="S2" s="345"/>
      <c r="T2" s="345"/>
      <c r="U2" s="345"/>
      <c r="V2" s="345"/>
      <c r="W2" s="348"/>
    </row>
    <row r="3" spans="2:23" customFormat="1" x14ac:dyDescent="0.25">
      <c r="B3" s="354"/>
      <c r="C3" s="343"/>
      <c r="D3" s="343"/>
      <c r="E3" s="343"/>
      <c r="F3" s="344"/>
      <c r="G3" s="344"/>
      <c r="H3" s="344"/>
      <c r="I3" s="344"/>
      <c r="J3" s="344"/>
      <c r="K3" s="344"/>
      <c r="L3" s="345"/>
      <c r="M3" s="345"/>
      <c r="N3" s="345"/>
      <c r="O3" s="345"/>
      <c r="P3" s="345"/>
      <c r="Q3" s="345"/>
      <c r="R3" s="345"/>
      <c r="S3" s="345"/>
      <c r="T3" s="345"/>
      <c r="U3" s="345"/>
      <c r="V3" s="345"/>
      <c r="W3" s="348"/>
    </row>
    <row r="4" spans="2:23" customFormat="1" ht="18.75" x14ac:dyDescent="0.3">
      <c r="B4" s="354"/>
      <c r="C4" s="351" t="s">
        <v>54</v>
      </c>
      <c r="D4" s="346">
        <f>'EY Calculator Tool'!D4</f>
        <v>0</v>
      </c>
      <c r="E4" s="343"/>
      <c r="F4" s="344"/>
      <c r="G4" s="344"/>
      <c r="H4" s="344"/>
      <c r="I4" s="344"/>
      <c r="J4" s="344"/>
      <c r="K4" s="344"/>
      <c r="L4" s="345"/>
      <c r="M4" s="345"/>
      <c r="N4" s="345"/>
      <c r="O4" s="345"/>
      <c r="P4" s="345"/>
      <c r="Q4" s="345"/>
      <c r="R4" s="345"/>
      <c r="S4" s="345"/>
      <c r="T4" s="345"/>
      <c r="U4" s="345"/>
      <c r="V4" s="345"/>
      <c r="W4" s="348"/>
    </row>
    <row r="5" spans="2:23" customFormat="1" ht="18.75" x14ac:dyDescent="0.3">
      <c r="B5" s="354"/>
      <c r="C5" s="351" t="s">
        <v>55</v>
      </c>
      <c r="D5" s="346">
        <f>'EY Calculator Tool'!D5</f>
        <v>0</v>
      </c>
      <c r="E5" s="343"/>
      <c r="F5" s="344"/>
      <c r="G5" s="344"/>
      <c r="H5" s="344"/>
      <c r="I5" s="344"/>
      <c r="J5" s="344"/>
      <c r="K5" s="344"/>
      <c r="L5" s="345"/>
      <c r="M5" s="345"/>
      <c r="N5" s="345"/>
      <c r="O5" s="345"/>
      <c r="P5" s="345"/>
      <c r="Q5" s="345"/>
      <c r="R5" s="345"/>
      <c r="S5" s="345"/>
      <c r="T5" s="345"/>
      <c r="U5" s="345"/>
      <c r="V5" s="345"/>
      <c r="W5" s="348"/>
    </row>
    <row r="6" spans="2:23" customFormat="1" ht="18.600000000000001" customHeight="1" x14ac:dyDescent="0.3">
      <c r="B6" s="354"/>
      <c r="C6" s="351" t="s">
        <v>56</v>
      </c>
      <c r="D6" s="346" t="str">
        <f>'EY Calculator Tool'!D6</f>
        <v>Select School</v>
      </c>
      <c r="E6" s="343"/>
      <c r="F6" s="344"/>
      <c r="G6" s="344"/>
      <c r="H6" s="344"/>
      <c r="I6" s="344"/>
      <c r="J6" s="344"/>
      <c r="K6" s="344"/>
      <c r="L6" s="345"/>
      <c r="M6" s="345"/>
      <c r="N6" s="345"/>
      <c r="O6" s="345"/>
      <c r="P6" s="345"/>
      <c r="Q6" s="345"/>
      <c r="R6" s="345"/>
      <c r="S6" s="345"/>
      <c r="T6" s="345"/>
      <c r="U6" s="345"/>
      <c r="V6" s="345"/>
      <c r="W6" s="348"/>
    </row>
    <row r="7" spans="2:23" customFormat="1" ht="15.75" thickBot="1" x14ac:dyDescent="0.3">
      <c r="B7" s="355"/>
      <c r="C7" s="102"/>
      <c r="D7" s="103"/>
      <c r="E7" s="103"/>
      <c r="F7" s="103"/>
      <c r="G7" s="103"/>
      <c r="H7" s="103"/>
      <c r="I7" s="103"/>
      <c r="J7" s="103"/>
      <c r="K7" s="103"/>
      <c r="L7" s="103"/>
      <c r="M7" s="103"/>
      <c r="N7" s="103"/>
      <c r="O7" s="103"/>
      <c r="P7" s="103"/>
      <c r="Q7" s="103"/>
      <c r="R7" s="103"/>
      <c r="S7" s="103"/>
      <c r="T7" s="103"/>
      <c r="U7" s="103"/>
      <c r="V7" s="103"/>
      <c r="W7" s="349"/>
    </row>
    <row r="9" spans="2:23" ht="15.75" thickBot="1" x14ac:dyDescent="0.3">
      <c r="E9" s="10"/>
    </row>
    <row r="10" spans="2:23" ht="15.75" thickBot="1" x14ac:dyDescent="0.3">
      <c r="B10" s="328"/>
      <c r="C10" s="151"/>
      <c r="D10" s="151"/>
      <c r="E10" s="151"/>
      <c r="F10" s="151"/>
      <c r="G10" s="151"/>
      <c r="H10" s="151"/>
      <c r="I10" s="151"/>
      <c r="J10" s="151"/>
      <c r="K10" s="151"/>
      <c r="L10" s="151"/>
      <c r="M10" s="151"/>
      <c r="N10" s="151"/>
      <c r="O10" s="151"/>
      <c r="P10" s="151"/>
      <c r="Q10" s="151"/>
      <c r="R10" s="151"/>
      <c r="S10" s="151"/>
      <c r="T10" s="151"/>
      <c r="U10" s="151"/>
      <c r="V10" s="151"/>
      <c r="W10" s="329"/>
    </row>
    <row r="11" spans="2:23" ht="15.75" thickBot="1" x14ac:dyDescent="0.3">
      <c r="B11" s="331"/>
      <c r="C11" s="158" t="s">
        <v>58</v>
      </c>
      <c r="D11" s="109"/>
      <c r="E11" s="109"/>
      <c r="F11" s="109"/>
      <c r="G11" s="109"/>
      <c r="H11" s="110"/>
      <c r="J11" s="158" t="s">
        <v>8</v>
      </c>
      <c r="K11" s="109"/>
      <c r="L11" s="109"/>
      <c r="M11" s="109"/>
      <c r="N11" s="109"/>
      <c r="O11" s="110"/>
      <c r="Q11" s="158" t="s">
        <v>10</v>
      </c>
      <c r="R11" s="109"/>
      <c r="S11" s="109"/>
      <c r="T11" s="109"/>
      <c r="U11" s="109"/>
      <c r="V11" s="110"/>
      <c r="W11" s="330"/>
    </row>
    <row r="12" spans="2:23" x14ac:dyDescent="0.25">
      <c r="B12" s="331"/>
      <c r="C12" s="1" t="s">
        <v>59</v>
      </c>
      <c r="D12">
        <v>3</v>
      </c>
      <c r="J12" s="1" t="s">
        <v>59</v>
      </c>
      <c r="K12">
        <v>3</v>
      </c>
      <c r="W12" s="330"/>
    </row>
    <row r="13" spans="2:23" x14ac:dyDescent="0.25">
      <c r="B13" s="331"/>
      <c r="D13"/>
      <c r="K13"/>
      <c r="W13" s="330"/>
    </row>
    <row r="14" spans="2:23" x14ac:dyDescent="0.25">
      <c r="B14" s="331"/>
      <c r="C14" s="211" t="s">
        <v>60</v>
      </c>
      <c r="D14" s="159"/>
      <c r="E14" s="210">
        <v>13</v>
      </c>
      <c r="F14" s="4">
        <v>13</v>
      </c>
      <c r="G14" s="4">
        <v>12</v>
      </c>
      <c r="H14" s="3">
        <f>SUM(E14:G14)</f>
        <v>38</v>
      </c>
      <c r="J14" s="211" t="s">
        <v>60</v>
      </c>
      <c r="K14" s="159"/>
      <c r="L14" s="218">
        <v>13</v>
      </c>
      <c r="M14" s="219">
        <v>13</v>
      </c>
      <c r="N14" s="219">
        <v>12</v>
      </c>
      <c r="O14" s="3">
        <f>SUM(L14:N14)</f>
        <v>38</v>
      </c>
      <c r="W14" s="330"/>
    </row>
    <row r="15" spans="2:23" x14ac:dyDescent="0.25">
      <c r="B15" s="331"/>
      <c r="D15"/>
      <c r="K15"/>
      <c r="W15" s="330"/>
    </row>
    <row r="16" spans="2:23" x14ac:dyDescent="0.25">
      <c r="B16" s="331"/>
      <c r="C16" s="150"/>
      <c r="D16" s="150"/>
      <c r="E16" s="150"/>
      <c r="F16" s="150"/>
      <c r="G16" s="150"/>
      <c r="H16" s="150"/>
      <c r="J16" s="222" t="s">
        <v>61</v>
      </c>
      <c r="K16" s="150"/>
      <c r="L16" s="150"/>
      <c r="M16" s="150"/>
      <c r="N16" s="150"/>
      <c r="O16" s="150"/>
      <c r="S16" s="339" t="s">
        <v>62</v>
      </c>
      <c r="T16" s="339" t="s">
        <v>62</v>
      </c>
      <c r="U16" s="339" t="s">
        <v>63</v>
      </c>
      <c r="W16" s="330"/>
    </row>
    <row r="17" spans="2:23" x14ac:dyDescent="0.25">
      <c r="B17" s="331"/>
      <c r="C17" s="2" t="s">
        <v>64</v>
      </c>
      <c r="D17" s="200" t="s">
        <v>65</v>
      </c>
      <c r="E17" s="200" t="s">
        <v>66</v>
      </c>
      <c r="F17" s="200" t="s">
        <v>67</v>
      </c>
      <c r="G17" s="200" t="s">
        <v>68</v>
      </c>
      <c r="H17" s="200" t="s">
        <v>69</v>
      </c>
      <c r="I17" s="332"/>
      <c r="J17" s="2" t="s">
        <v>70</v>
      </c>
      <c r="K17" s="200" t="s">
        <v>65</v>
      </c>
      <c r="L17" s="200" t="s">
        <v>71</v>
      </c>
      <c r="M17" s="200" t="s">
        <v>67</v>
      </c>
      <c r="N17" s="200" t="s">
        <v>68</v>
      </c>
      <c r="O17" s="200" t="s">
        <v>69</v>
      </c>
      <c r="Q17" s="2" t="s">
        <v>72</v>
      </c>
      <c r="R17" s="200" t="s">
        <v>65</v>
      </c>
      <c r="S17" s="200" t="s">
        <v>71</v>
      </c>
      <c r="T17" s="200" t="s">
        <v>67</v>
      </c>
      <c r="U17" s="200" t="s">
        <v>68</v>
      </c>
      <c r="V17" s="200" t="s">
        <v>69</v>
      </c>
      <c r="W17" s="330"/>
    </row>
    <row r="18" spans="2:23" x14ac:dyDescent="0.25">
      <c r="B18" s="331"/>
      <c r="C18" s="214" t="s">
        <v>25</v>
      </c>
      <c r="D18" s="6">
        <v>6.28</v>
      </c>
      <c r="E18" s="365">
        <f>_xlfn.IFNA((VLOOKUP($D$4,'Indic Summer'!$A:$AE,11,FALSE)*$E$14),0)</f>
        <v>0</v>
      </c>
      <c r="F18" s="365">
        <f>_xlfn.IFNA((VLOOKUP($D$4,'Indic Autumn'!A:AE,11,FALSE)*$F$14),0)</f>
        <v>0</v>
      </c>
      <c r="G18" s="365">
        <f>_xlfn.IFNA((VLOOKUP($D$4,'Indic Spring'!A:AB,11,FALSE)*$G$14),0)</f>
        <v>0</v>
      </c>
      <c r="H18" s="365">
        <f t="shared" ref="H18:H29" si="0">SUM(E18:G18)</f>
        <v>0</v>
      </c>
      <c r="J18" s="201" t="s">
        <v>25</v>
      </c>
      <c r="K18" s="6">
        <f>D18</f>
        <v>6.28</v>
      </c>
      <c r="L18" s="366">
        <f>SUMIF('Actuals Summer'!$B:$B,$D$4,'Actuals Summer'!$BQ:$BQ)/$K19</f>
        <v>0</v>
      </c>
      <c r="M18" s="366">
        <f>SUMIF('Autmn Actuals'!$B:$B,$D$4,'Autmn Actuals'!$BQ:$BQ)/$K19</f>
        <v>0</v>
      </c>
      <c r="N18" s="366">
        <f>G18</f>
        <v>0</v>
      </c>
      <c r="O18" s="7">
        <f>SUM(L18:N18)</f>
        <v>0</v>
      </c>
      <c r="Q18" s="201" t="s">
        <v>25</v>
      </c>
      <c r="R18" s="6">
        <f>K18</f>
        <v>6.28</v>
      </c>
      <c r="S18" s="208">
        <f t="shared" ref="S18:U25" si="1">E34*80%</f>
        <v>0</v>
      </c>
      <c r="T18" s="208">
        <f t="shared" si="1"/>
        <v>0</v>
      </c>
      <c r="U18" s="208">
        <f t="shared" si="1"/>
        <v>0</v>
      </c>
      <c r="V18" s="208">
        <f>SUM(S18:U18)</f>
        <v>0</v>
      </c>
      <c r="W18" s="330"/>
    </row>
    <row r="19" spans="2:23" x14ac:dyDescent="0.25">
      <c r="B19" s="331"/>
      <c r="C19" s="214" t="s">
        <v>28</v>
      </c>
      <c r="D19" s="6">
        <v>6.28</v>
      </c>
      <c r="E19" s="365">
        <f>_xlfn.IFNA((VLOOKUP($D$4,'Indic Summer'!$A:$AE,13,FALSE)*E14),0)</f>
        <v>0</v>
      </c>
      <c r="F19" s="365">
        <f>_xlfn.IFNA((VLOOKUP($D$4,'Indic Autumn'!A:AE,13,FALSE)*$F$14),0)</f>
        <v>0</v>
      </c>
      <c r="G19" s="365">
        <f>_xlfn.IFNA((VLOOKUP($D$4,'Indic Spring'!A:AB,12,FALSE)*$G$14),0)</f>
        <v>0</v>
      </c>
      <c r="H19" s="365">
        <f t="shared" si="0"/>
        <v>0</v>
      </c>
      <c r="J19" s="201" t="s">
        <v>28</v>
      </c>
      <c r="K19" s="6">
        <f t="shared" ref="K19:K29" si="2">D19</f>
        <v>6.28</v>
      </c>
      <c r="L19" s="366">
        <f>SUMIF('Actuals Summer'!$B:$B,$D$4,'Actuals Summer'!$BR:$BR)/$K$19</f>
        <v>0</v>
      </c>
      <c r="M19" s="366">
        <f>SUMIF('Autmn Actuals'!$B:$B,$D$4,'Autmn Actuals'!$BR:$BR)/$K$19</f>
        <v>0</v>
      </c>
      <c r="N19" s="366">
        <f t="shared" ref="N19:N29" si="3">G19</f>
        <v>0</v>
      </c>
      <c r="O19" s="7">
        <f t="shared" ref="O19:O29" si="4">SUM(L19:N19)</f>
        <v>0</v>
      </c>
      <c r="Q19" s="201" t="s">
        <v>28</v>
      </c>
      <c r="R19" s="6">
        <f t="shared" ref="R19:R29" si="5">K19</f>
        <v>6.28</v>
      </c>
      <c r="S19" s="208">
        <f t="shared" si="1"/>
        <v>0</v>
      </c>
      <c r="T19" s="208">
        <f t="shared" si="1"/>
        <v>0</v>
      </c>
      <c r="U19" s="208">
        <f t="shared" si="1"/>
        <v>0</v>
      </c>
      <c r="V19" s="208">
        <f t="shared" ref="V19:V29" si="6">SUM(S19:U19)</f>
        <v>0</v>
      </c>
      <c r="W19" s="330"/>
    </row>
    <row r="20" spans="2:23" x14ac:dyDescent="0.25">
      <c r="B20" s="331"/>
      <c r="C20" s="214" t="s">
        <v>73</v>
      </c>
      <c r="D20" s="6">
        <v>8.8699999999999992</v>
      </c>
      <c r="E20" s="365">
        <f>_xlfn.IFNA((VLOOKUP($D$4,'Indic Summer'!$A:$AE,8,FALSE)*$E$14),0)</f>
        <v>0</v>
      </c>
      <c r="F20" s="365">
        <f>_xlfn.IFNA((VLOOKUP($D$4,'Indic Autumn'!A:AE,8,FALSE)*$F$14),0)</f>
        <v>0</v>
      </c>
      <c r="G20" s="365">
        <f>_xlfn.IFNA((VLOOKUP($D$4,'Indic Spring'!A:AB,7,FALSE)*$G$14),0)</f>
        <v>0</v>
      </c>
      <c r="H20" s="365">
        <f t="shared" si="0"/>
        <v>0</v>
      </c>
      <c r="J20" s="201" t="s">
        <v>73</v>
      </c>
      <c r="K20" s="6">
        <f t="shared" si="2"/>
        <v>8.8699999999999992</v>
      </c>
      <c r="L20" s="365">
        <f>SUMIF('Actuals Summer'!$B:$B,$D$4,'Actuals Summer'!$O:$O)*$M$14</f>
        <v>0</v>
      </c>
      <c r="M20" s="365">
        <f>SUMIF('Autmn Actuals'!$B:$B,$D$4,'Autmn Actuals'!$O:$O)*$M$14</f>
        <v>0</v>
      </c>
      <c r="N20" s="366">
        <f t="shared" si="3"/>
        <v>0</v>
      </c>
      <c r="O20" s="7">
        <f t="shared" si="4"/>
        <v>0</v>
      </c>
      <c r="Q20" s="201" t="s">
        <v>73</v>
      </c>
      <c r="R20" s="6">
        <f t="shared" si="5"/>
        <v>8.8699999999999992</v>
      </c>
      <c r="S20" s="208">
        <f t="shared" si="1"/>
        <v>0</v>
      </c>
      <c r="T20" s="208">
        <f t="shared" si="1"/>
        <v>0</v>
      </c>
      <c r="U20" s="208">
        <f t="shared" si="1"/>
        <v>0</v>
      </c>
      <c r="V20" s="208">
        <f t="shared" si="6"/>
        <v>0</v>
      </c>
      <c r="W20" s="330"/>
    </row>
    <row r="21" spans="2:23" x14ac:dyDescent="0.25">
      <c r="B21" s="331"/>
      <c r="C21" s="214" t="s">
        <v>74</v>
      </c>
      <c r="D21" s="6">
        <v>8.8699999999999992</v>
      </c>
      <c r="E21" s="365">
        <v>0</v>
      </c>
      <c r="F21" s="365">
        <v>0</v>
      </c>
      <c r="G21" s="365">
        <v>0</v>
      </c>
      <c r="H21" s="365">
        <f>SUM(E21:G21)</f>
        <v>0</v>
      </c>
      <c r="J21" s="201" t="s">
        <v>74</v>
      </c>
      <c r="K21" s="6">
        <f t="shared" si="2"/>
        <v>8.8699999999999992</v>
      </c>
      <c r="L21" s="365">
        <f>SUMIF('Actuals Summer'!$B:$B,$D$4,'Actuals Summer'!$S:$S)*$M$14</f>
        <v>0</v>
      </c>
      <c r="M21" s="365">
        <f>SUMIF('Autmn Actuals'!$B:$B,$D$4,'Autmn Actuals'!$S:$S)*$M$14</f>
        <v>0</v>
      </c>
      <c r="N21" s="366">
        <f t="shared" si="3"/>
        <v>0</v>
      </c>
      <c r="O21" s="7">
        <f t="shared" si="4"/>
        <v>0</v>
      </c>
      <c r="Q21" s="201" t="s">
        <v>74</v>
      </c>
      <c r="R21" s="6">
        <f t="shared" si="5"/>
        <v>8.8699999999999992</v>
      </c>
      <c r="S21" s="208">
        <f t="shared" si="1"/>
        <v>0</v>
      </c>
      <c r="T21" s="208">
        <f t="shared" si="1"/>
        <v>0</v>
      </c>
      <c r="U21" s="208">
        <f t="shared" si="1"/>
        <v>0</v>
      </c>
      <c r="V21" s="208">
        <f t="shared" si="6"/>
        <v>0</v>
      </c>
      <c r="W21" s="330"/>
    </row>
    <row r="22" spans="2:23" x14ac:dyDescent="0.25">
      <c r="B22" s="331"/>
      <c r="C22" s="214" t="s">
        <v>31</v>
      </c>
      <c r="D22" s="6">
        <v>12.29</v>
      </c>
      <c r="E22" s="365">
        <f>_xlfn.IFNA(VLOOKUP($D$4,'Indic Summer'!$A:$AE,5,FALSE)*$E$14,0)</f>
        <v>0</v>
      </c>
      <c r="F22" s="365">
        <f>_xlfn.IFNA((VLOOKUP($D$4,'Indic Autumn'!A:AE,5,FALSE)*$F$14),0)</f>
        <v>0</v>
      </c>
      <c r="G22" s="365">
        <f>_xlfn.IFNA((VLOOKUP($D$4,'Indic Autumn'!A:AE,5,FALSE)*$G$14),0)</f>
        <v>0</v>
      </c>
      <c r="H22" s="365">
        <f t="shared" si="0"/>
        <v>0</v>
      </c>
      <c r="J22" s="201" t="s">
        <v>31</v>
      </c>
      <c r="K22" s="6">
        <f t="shared" si="2"/>
        <v>12.29</v>
      </c>
      <c r="L22" s="365">
        <f>SUMIF('Actuals Summer'!$B:$B,$D$4,'Actuals Summer'!$N:$N)*$M$14</f>
        <v>0</v>
      </c>
      <c r="M22" s="365">
        <f>SUMIF('Autmn Actuals'!$B:$B,$D$4,'Autmn Actuals'!$N:$N)*$M$14</f>
        <v>0</v>
      </c>
      <c r="N22" s="366">
        <f t="shared" si="3"/>
        <v>0</v>
      </c>
      <c r="O22" s="7">
        <f t="shared" si="4"/>
        <v>0</v>
      </c>
      <c r="Q22" s="201" t="s">
        <v>31</v>
      </c>
      <c r="R22" s="6">
        <f t="shared" si="5"/>
        <v>12.29</v>
      </c>
      <c r="S22" s="208">
        <f t="shared" si="1"/>
        <v>0</v>
      </c>
      <c r="T22" s="208">
        <f t="shared" si="1"/>
        <v>0</v>
      </c>
      <c r="U22" s="208">
        <f t="shared" si="1"/>
        <v>0</v>
      </c>
      <c r="V22" s="208">
        <f t="shared" si="6"/>
        <v>0</v>
      </c>
      <c r="W22" s="330"/>
    </row>
    <row r="23" spans="2:23" x14ac:dyDescent="0.25">
      <c r="B23" s="331"/>
      <c r="C23" s="214" t="s">
        <v>32</v>
      </c>
      <c r="D23" s="6">
        <v>0.61</v>
      </c>
      <c r="E23" s="365">
        <f>_xlfn.IFNA((VLOOKUP($D$4,'Indic Deprivation'!$B:$X,6,FALSE)*$E$14),0)</f>
        <v>0</v>
      </c>
      <c r="F23" s="365">
        <f>_xlfn.IFNA((VLOOKUP($D$4,'Indic Deprivation'!$B:$X,9,FALSE)*$F$14),0)</f>
        <v>0</v>
      </c>
      <c r="G23" s="365">
        <f>_xlfn.IFNA((VLOOKUP($D$4,'Indic Deprivation'!$B:$X,12,FALSE)*$G$14),0)</f>
        <v>0</v>
      </c>
      <c r="H23" s="365">
        <f t="shared" si="0"/>
        <v>0</v>
      </c>
      <c r="J23" s="201" t="s">
        <v>32</v>
      </c>
      <c r="K23" s="6">
        <f t="shared" si="2"/>
        <v>0.61</v>
      </c>
      <c r="L23" s="365">
        <f>SUMIF('Actuals Summer'!$B:$B,$D$4,'Actuals Summer'!$BX:$BX)/$K$23</f>
        <v>0</v>
      </c>
      <c r="M23" s="365">
        <f>SUMIF('Autmn Actuals'!$B:$B,$D$4,'Autmn Actuals'!$BX:$BX)/$K$23</f>
        <v>0</v>
      </c>
      <c r="N23" s="366">
        <f t="shared" si="3"/>
        <v>0</v>
      </c>
      <c r="O23" s="7">
        <f>SUM(L23:N23)</f>
        <v>0</v>
      </c>
      <c r="Q23" s="201" t="s">
        <v>32</v>
      </c>
      <c r="R23" s="6">
        <f t="shared" si="5"/>
        <v>0.61</v>
      </c>
      <c r="S23" s="208">
        <f t="shared" si="1"/>
        <v>0</v>
      </c>
      <c r="T23" s="208">
        <f t="shared" si="1"/>
        <v>0</v>
      </c>
      <c r="U23" s="208">
        <f t="shared" si="1"/>
        <v>0</v>
      </c>
      <c r="V23" s="208">
        <f t="shared" si="6"/>
        <v>0</v>
      </c>
      <c r="W23" s="330"/>
    </row>
    <row r="24" spans="2:23" x14ac:dyDescent="0.25">
      <c r="B24" s="331"/>
      <c r="C24" s="214" t="s">
        <v>33</v>
      </c>
      <c r="D24" s="6">
        <v>0.28999999999999998</v>
      </c>
      <c r="E24" s="365">
        <f>_xlfn.IFNA((VLOOKUP($D$4,'Indic Deprivation'!$B:$X,7,FALSE)*$E$14),0)</f>
        <v>0</v>
      </c>
      <c r="F24" s="365">
        <f>_xlfn.IFNA((VLOOKUP($D$4,'Indic Deprivation'!$B:$X,10,FALSE)*$F$14),0)</f>
        <v>0</v>
      </c>
      <c r="G24" s="365">
        <f>_xlfn.IFNA((VLOOKUP($D$4,'Indic Deprivation'!$B:$X,13,FALSE)*$G$14),0)</f>
        <v>0</v>
      </c>
      <c r="H24" s="365">
        <f t="shared" si="0"/>
        <v>0</v>
      </c>
      <c r="J24" s="201" t="s">
        <v>33</v>
      </c>
      <c r="K24" s="6">
        <f t="shared" si="2"/>
        <v>0.28999999999999998</v>
      </c>
      <c r="L24" s="365">
        <f>SUMIF('Actuals Summer'!$B:$B,$D$4,'Actuals Summer'!$BY:$BY)/$K$24</f>
        <v>0</v>
      </c>
      <c r="M24" s="365">
        <f>SUMIF('Autmn Actuals'!$B:$B,$D$4,'Autmn Actuals'!$BY:$BY)/$K$24</f>
        <v>0</v>
      </c>
      <c r="N24" s="366">
        <f t="shared" si="3"/>
        <v>0</v>
      </c>
      <c r="O24" s="7">
        <f>SUM(L24:N24)</f>
        <v>0</v>
      </c>
      <c r="Q24" s="201" t="s">
        <v>33</v>
      </c>
      <c r="R24" s="6">
        <f t="shared" si="5"/>
        <v>0.28999999999999998</v>
      </c>
      <c r="S24" s="208">
        <f t="shared" si="1"/>
        <v>0</v>
      </c>
      <c r="T24" s="208">
        <f t="shared" si="1"/>
        <v>0</v>
      </c>
      <c r="U24" s="208">
        <f t="shared" si="1"/>
        <v>0</v>
      </c>
      <c r="V24" s="208">
        <f t="shared" si="6"/>
        <v>0</v>
      </c>
      <c r="W24" s="330"/>
    </row>
    <row r="25" spans="2:23" x14ac:dyDescent="0.25">
      <c r="B25" s="331"/>
      <c r="C25" s="199" t="s">
        <v>34</v>
      </c>
      <c r="D25" s="8">
        <v>0.08</v>
      </c>
      <c r="E25" s="365">
        <f>_xlfn.IFNA((VLOOKUP($D$4,'Indic Deprivation'!$B:$X,8,FALSE)*$E$14),0)</f>
        <v>0</v>
      </c>
      <c r="F25" s="365">
        <f>_xlfn.IFNA((VLOOKUP($D$4,'Indic Deprivation'!$B:$X,11,FALSE)*$F$14),0)</f>
        <v>0</v>
      </c>
      <c r="G25" s="365">
        <f>_xlfn.IFNA((VLOOKUP($D$4,'Indic Deprivation'!$B:$X,14,FALSE)*$G$14),0)</f>
        <v>0</v>
      </c>
      <c r="H25" s="365">
        <f t="shared" si="0"/>
        <v>0</v>
      </c>
      <c r="J25" s="216" t="s">
        <v>34</v>
      </c>
      <c r="K25" s="6">
        <f t="shared" si="2"/>
        <v>0.08</v>
      </c>
      <c r="L25" s="365">
        <f>SUMIF('Actuals Summer'!$B:$B,$D$4,'Actuals Summer'!$BZ:$BZ)/$K$25</f>
        <v>0</v>
      </c>
      <c r="M25" s="365">
        <f>SUMIF('Autmn Actuals'!$B:$B,$D$4,'Autmn Actuals'!$BZ:$BZ)/$K$25</f>
        <v>0</v>
      </c>
      <c r="N25" s="366">
        <f t="shared" si="3"/>
        <v>0</v>
      </c>
      <c r="O25" s="7">
        <f t="shared" si="4"/>
        <v>0</v>
      </c>
      <c r="Q25" s="216" t="s">
        <v>34</v>
      </c>
      <c r="R25" s="6">
        <f t="shared" si="5"/>
        <v>0.08</v>
      </c>
      <c r="S25" s="208">
        <f t="shared" si="1"/>
        <v>0</v>
      </c>
      <c r="T25" s="208">
        <f t="shared" si="1"/>
        <v>0</v>
      </c>
      <c r="U25" s="208">
        <f t="shared" si="1"/>
        <v>0</v>
      </c>
      <c r="V25" s="208">
        <f t="shared" si="6"/>
        <v>0</v>
      </c>
      <c r="W25" s="330"/>
    </row>
    <row r="26" spans="2:23" x14ac:dyDescent="0.25">
      <c r="B26" s="331"/>
      <c r="C26" s="199" t="s">
        <v>75</v>
      </c>
      <c r="D26" s="8">
        <v>5.74</v>
      </c>
      <c r="E26" s="365">
        <f>_xlfn.IFNA(VLOOKUP($D$4,'Indic Summer'!$A:$AE,19,FALSE),0)/E14/$D$26</f>
        <v>0</v>
      </c>
      <c r="F26" s="365">
        <f>_xlfn.IFNA(VLOOKUP($D$4,'Indic Autumn'!A:AE,19,FALSE),0)/F14/$D$26</f>
        <v>0</v>
      </c>
      <c r="G26" s="365">
        <f>_xlfn.IFNA(VLOOKUP($D$4,'Indic Spring'!A:AB,18,FALSE),0)/G14/$D$26</f>
        <v>0</v>
      </c>
      <c r="H26" s="365">
        <f t="shared" ref="H26" si="7">SUM(E26:G26)</f>
        <v>0</v>
      </c>
      <c r="J26" s="199" t="s">
        <v>75</v>
      </c>
      <c r="K26" s="6">
        <f t="shared" si="2"/>
        <v>5.74</v>
      </c>
      <c r="L26" s="365">
        <f>SUMIF('Actuals Summer'!$B:$B,$D$4,'Actuals Summer'!$BV:$BV)/$K$26/$M$14</f>
        <v>0</v>
      </c>
      <c r="M26" s="365">
        <f>SUMIF('Autmn Actuals'!$B:$B,$D$4,'Autmn Actuals'!$BV:$BV)/$K$26/$M$14</f>
        <v>0</v>
      </c>
      <c r="N26" s="366">
        <f t="shared" si="3"/>
        <v>0</v>
      </c>
      <c r="O26" s="7">
        <f t="shared" ref="O26" si="8">SUM(L26:N26)</f>
        <v>0</v>
      </c>
      <c r="Q26" s="216" t="s">
        <v>75</v>
      </c>
      <c r="R26" s="6">
        <f t="shared" si="5"/>
        <v>5.74</v>
      </c>
      <c r="S26" s="208">
        <f t="shared" ref="S26:U26" si="9">E42*80%</f>
        <v>0</v>
      </c>
      <c r="T26" s="208">
        <f t="shared" si="9"/>
        <v>0</v>
      </c>
      <c r="U26" s="208">
        <f t="shared" si="9"/>
        <v>0</v>
      </c>
      <c r="V26" s="208">
        <f t="shared" ref="V26:V27" si="10">SUM(S26:U26)</f>
        <v>0</v>
      </c>
      <c r="W26" s="330"/>
    </row>
    <row r="27" spans="2:23" x14ac:dyDescent="0.25">
      <c r="B27" s="331"/>
      <c r="C27" s="199" t="s">
        <v>76</v>
      </c>
      <c r="D27" s="8">
        <f>((545/38))</f>
        <v>14.342105263157896</v>
      </c>
      <c r="E27" s="365"/>
      <c r="F27" s="365"/>
      <c r="G27" s="365"/>
      <c r="H27" s="365">
        <f t="shared" si="0"/>
        <v>0</v>
      </c>
      <c r="J27" s="199" t="s">
        <v>76</v>
      </c>
      <c r="K27" s="6">
        <f t="shared" si="2"/>
        <v>14.342105263157896</v>
      </c>
      <c r="L27" s="365">
        <f>SUMIF('Actuals Summer'!$B:$B,$D$4,'Actuals Summer'!$BW:$BW)/$K$27</f>
        <v>0</v>
      </c>
      <c r="M27" s="365">
        <f>SUMIF('Autmn Actuals'!$B:$B,$D$4,'Autmn Actuals'!$BW:$BW)/$K$27</f>
        <v>0</v>
      </c>
      <c r="N27" s="366">
        <f t="shared" si="3"/>
        <v>0</v>
      </c>
      <c r="O27" s="7">
        <f t="shared" si="4"/>
        <v>0</v>
      </c>
      <c r="Q27" s="216" t="s">
        <v>76</v>
      </c>
      <c r="R27" s="6">
        <f t="shared" si="5"/>
        <v>14.342105263157896</v>
      </c>
      <c r="S27" s="208">
        <f t="shared" ref="S27:U27" si="11">E43*80%</f>
        <v>0</v>
      </c>
      <c r="T27" s="208">
        <f t="shared" si="11"/>
        <v>0</v>
      </c>
      <c r="U27" s="208">
        <f t="shared" si="11"/>
        <v>0</v>
      </c>
      <c r="V27" s="208">
        <f t="shared" si="10"/>
        <v>0</v>
      </c>
      <c r="W27" s="330"/>
    </row>
    <row r="28" spans="2:23" x14ac:dyDescent="0.25">
      <c r="B28" s="331"/>
      <c r="C28" s="214" t="s">
        <v>39</v>
      </c>
      <c r="D28" s="6">
        <v>1.1499999999999999</v>
      </c>
      <c r="E28" s="365">
        <f>_xlfn.IFNA((VLOOKUP($D$4,'Indic Summer'!$A:$AE,16,FALSE)*$E$14),0)</f>
        <v>0</v>
      </c>
      <c r="F28" s="365">
        <f>_xlfn.IFNA((VLOOKUP($D$4,'Indic Autumn'!A:AE,16,FALSE)*$F$14),0)</f>
        <v>0</v>
      </c>
      <c r="G28" s="365">
        <f>_xlfn.IFNA((VLOOKUP($D$4,'Indic Spring'!A:AB,15,FALSE)*$G$14),0)</f>
        <v>0</v>
      </c>
      <c r="H28" s="365">
        <f t="shared" si="0"/>
        <v>0</v>
      </c>
      <c r="J28" s="201" t="s">
        <v>39</v>
      </c>
      <c r="K28" s="6">
        <f t="shared" si="2"/>
        <v>1.1499999999999999</v>
      </c>
      <c r="L28" s="365">
        <f>SUMIF('Actuals Summer'!$B:$B,$D$4,'Actuals Summer'!$CA:$CA)/$K$28</f>
        <v>0</v>
      </c>
      <c r="M28" s="365">
        <f>SUMIF('Autmn Actuals'!$B:$B,$D$4,'Autmn Actuals'!$CA:$CA)/$K$28</f>
        <v>0</v>
      </c>
      <c r="N28" s="366">
        <f t="shared" si="3"/>
        <v>0</v>
      </c>
      <c r="O28" s="7">
        <f t="shared" si="4"/>
        <v>0</v>
      </c>
      <c r="Q28" s="201" t="s">
        <v>39</v>
      </c>
      <c r="R28" s="6">
        <f t="shared" si="5"/>
        <v>1.1499999999999999</v>
      </c>
      <c r="S28" s="208">
        <f t="shared" ref="S28:U29" si="12">E44*80%</f>
        <v>0</v>
      </c>
      <c r="T28" s="208">
        <f t="shared" si="12"/>
        <v>0</v>
      </c>
      <c r="U28" s="208">
        <f t="shared" si="12"/>
        <v>0</v>
      </c>
      <c r="V28" s="208">
        <f t="shared" si="6"/>
        <v>0</v>
      </c>
      <c r="W28" s="330"/>
    </row>
    <row r="29" spans="2:23" x14ac:dyDescent="0.25">
      <c r="B29" s="331"/>
      <c r="C29" s="214" t="s">
        <v>77</v>
      </c>
      <c r="D29" s="6">
        <v>975</v>
      </c>
      <c r="E29" s="365">
        <f>_xlfn.IFNA(VLOOKUP($D$4,'Indic Summer'!$A:$AE,21,FALSE),0)</f>
        <v>0</v>
      </c>
      <c r="F29" s="365">
        <f>_xlfn.IFNA(VLOOKUP($D$4,'Indic Autumn'!A:AE,21,FALSE),0)</f>
        <v>0</v>
      </c>
      <c r="G29" s="365">
        <f>_xlfn.IFNA(VLOOKUP(D4,'Indic Spring'!A:AJ,20,FALSE),0)</f>
        <v>0</v>
      </c>
      <c r="H29" s="365">
        <f t="shared" si="0"/>
        <v>0</v>
      </c>
      <c r="J29" s="201" t="s">
        <v>42</v>
      </c>
      <c r="K29" s="6">
        <f t="shared" si="2"/>
        <v>975</v>
      </c>
      <c r="L29" s="365">
        <f>SUMIF('Actuals Summer'!$B:$B,$D$4,'Actuals Summer'!$CB:$CB)/$K$29</f>
        <v>0</v>
      </c>
      <c r="M29" s="365">
        <f>SUMIF('Autmn Actuals'!$B:$B,$D$4,'Autmn Actuals'!$CB:$CB)/$K$29</f>
        <v>0</v>
      </c>
      <c r="N29" s="366">
        <f t="shared" si="3"/>
        <v>0</v>
      </c>
      <c r="O29" s="7">
        <f t="shared" si="4"/>
        <v>0</v>
      </c>
      <c r="Q29" s="201" t="s">
        <v>42</v>
      </c>
      <c r="R29" s="6">
        <f t="shared" si="5"/>
        <v>975</v>
      </c>
      <c r="S29" s="208">
        <f t="shared" si="12"/>
        <v>0</v>
      </c>
      <c r="T29" s="208">
        <f t="shared" si="12"/>
        <v>0</v>
      </c>
      <c r="U29" s="208">
        <f t="shared" si="12"/>
        <v>0</v>
      </c>
      <c r="V29" s="208">
        <f t="shared" si="6"/>
        <v>0</v>
      </c>
      <c r="W29" s="330"/>
    </row>
    <row r="30" spans="2:23" x14ac:dyDescent="0.25">
      <c r="B30" s="331"/>
      <c r="C30" s="337"/>
      <c r="D30" s="154"/>
      <c r="E30" s="155"/>
      <c r="F30" s="155"/>
      <c r="G30" s="155"/>
      <c r="H30" s="198"/>
      <c r="J30" s="156"/>
      <c r="K30" s="157"/>
      <c r="L30" s="333"/>
      <c r="M30" s="333"/>
      <c r="N30" s="333"/>
      <c r="Q30" s="201" t="s">
        <v>69</v>
      </c>
      <c r="R30" s="157"/>
      <c r="S30" s="208">
        <f>SUM(S18:S29)</f>
        <v>0</v>
      </c>
      <c r="T30" s="208">
        <f>SUM(T18:T29)</f>
        <v>0</v>
      </c>
      <c r="U30" s="208">
        <f t="shared" ref="U30:V30" si="13">SUM(U18:U29)</f>
        <v>0</v>
      </c>
      <c r="V30" s="208">
        <f t="shared" si="13"/>
        <v>0</v>
      </c>
      <c r="W30" s="330"/>
    </row>
    <row r="31" spans="2:23" customFormat="1" x14ac:dyDescent="0.25">
      <c r="B31" s="352"/>
      <c r="C31" s="337"/>
      <c r="D31" s="157"/>
      <c r="E31" s="155"/>
      <c r="F31" s="155"/>
      <c r="G31" s="155"/>
      <c r="H31" s="333"/>
      <c r="J31" s="156"/>
      <c r="K31" s="157"/>
      <c r="O31" s="333"/>
      <c r="Q31" s="156"/>
      <c r="R31" s="157"/>
      <c r="S31" s="334"/>
      <c r="T31" s="334"/>
      <c r="U31" s="334"/>
      <c r="V31" s="334"/>
      <c r="W31" s="350"/>
    </row>
    <row r="32" spans="2:23" x14ac:dyDescent="0.25">
      <c r="B32" s="331"/>
      <c r="C32" s="338"/>
      <c r="D32" s="152"/>
      <c r="J32" s="222" t="s">
        <v>78</v>
      </c>
      <c r="K32" s="150"/>
      <c r="L32" s="150"/>
      <c r="M32" s="150"/>
      <c r="N32" s="150"/>
      <c r="O32" s="150"/>
      <c r="R32" s="150"/>
      <c r="S32" s="339" t="s">
        <v>62</v>
      </c>
      <c r="T32" s="339" t="s">
        <v>62</v>
      </c>
      <c r="U32" s="339" t="s">
        <v>63</v>
      </c>
      <c r="W32" s="330"/>
    </row>
    <row r="33" spans="2:23" x14ac:dyDescent="0.25">
      <c r="B33" s="331"/>
      <c r="C33" s="2" t="s">
        <v>79</v>
      </c>
      <c r="D33" s="200" t="s">
        <v>65</v>
      </c>
      <c r="E33" s="200" t="s">
        <v>66</v>
      </c>
      <c r="F33" s="200" t="s">
        <v>67</v>
      </c>
      <c r="G33" s="200" t="s">
        <v>68</v>
      </c>
      <c r="H33" s="200" t="s">
        <v>69</v>
      </c>
      <c r="I33" s="332"/>
      <c r="J33" s="2" t="s">
        <v>79</v>
      </c>
      <c r="K33" s="200" t="s">
        <v>65</v>
      </c>
      <c r="L33" s="200" t="s">
        <v>66</v>
      </c>
      <c r="M33" s="200" t="s">
        <v>67</v>
      </c>
      <c r="N33" s="200" t="s">
        <v>68</v>
      </c>
      <c r="O33" s="200" t="s">
        <v>69</v>
      </c>
      <c r="Q33" s="2" t="s">
        <v>80</v>
      </c>
      <c r="R33" s="200" t="s">
        <v>65</v>
      </c>
      <c r="S33" s="204" t="s">
        <v>71</v>
      </c>
      <c r="T33" s="204" t="s">
        <v>67</v>
      </c>
      <c r="U33" s="204" t="s">
        <v>68</v>
      </c>
      <c r="V33" s="204" t="s">
        <v>69</v>
      </c>
      <c r="W33" s="330"/>
    </row>
    <row r="34" spans="2:23" x14ac:dyDescent="0.25">
      <c r="B34" s="331"/>
      <c r="C34" s="215" t="s">
        <v>25</v>
      </c>
      <c r="D34" s="6">
        <v>6.28</v>
      </c>
      <c r="E34" s="208">
        <f t="shared" ref="E34:E41" si="14">D34*E18</f>
        <v>0</v>
      </c>
      <c r="F34" s="208">
        <f t="shared" ref="F34:F41" si="15">D34*F18</f>
        <v>0</v>
      </c>
      <c r="G34" s="208">
        <f t="shared" ref="G34:G41" si="16">D34*G18</f>
        <v>0</v>
      </c>
      <c r="H34" s="208">
        <f>SUM(E34:G34)</f>
        <v>0</v>
      </c>
      <c r="I34" s="10"/>
      <c r="J34" s="201" t="s">
        <v>25</v>
      </c>
      <c r="K34" s="6">
        <v>6.28</v>
      </c>
      <c r="L34" s="208">
        <f t="shared" ref="L34:L41" si="17">K34*L18</f>
        <v>0</v>
      </c>
      <c r="M34" s="208">
        <f>K34*M18</f>
        <v>0</v>
      </c>
      <c r="N34" s="208">
        <f t="shared" ref="N34:N41" si="18">K34*N18</f>
        <v>0</v>
      </c>
      <c r="O34" s="208">
        <f>SUM(L34:N34)</f>
        <v>0</v>
      </c>
      <c r="Q34" s="201" t="s">
        <v>25</v>
      </c>
      <c r="R34" s="6">
        <v>5.66</v>
      </c>
      <c r="S34" s="208">
        <f>L34-S18</f>
        <v>0</v>
      </c>
      <c r="T34" s="208">
        <f>M34-T18</f>
        <v>0</v>
      </c>
      <c r="U34" s="208">
        <f>N34-U18</f>
        <v>0</v>
      </c>
      <c r="V34" s="208">
        <f>SUM(S34:U34)</f>
        <v>0</v>
      </c>
      <c r="W34" s="330"/>
    </row>
    <row r="35" spans="2:23" x14ac:dyDescent="0.25">
      <c r="B35" s="331"/>
      <c r="C35" s="215" t="s">
        <v>28</v>
      </c>
      <c r="D35" s="6">
        <v>6.28</v>
      </c>
      <c r="E35" s="208">
        <f t="shared" si="14"/>
        <v>0</v>
      </c>
      <c r="F35" s="208">
        <f t="shared" si="15"/>
        <v>0</v>
      </c>
      <c r="G35" s="208">
        <f t="shared" si="16"/>
        <v>0</v>
      </c>
      <c r="H35" s="208">
        <f t="shared" ref="H35:H44" si="19">SUM(E35:G35)</f>
        <v>0</v>
      </c>
      <c r="I35" s="10"/>
      <c r="J35" s="201" t="s">
        <v>28</v>
      </c>
      <c r="K35" s="6">
        <v>6.28</v>
      </c>
      <c r="L35" s="208">
        <f t="shared" si="17"/>
        <v>0</v>
      </c>
      <c r="M35" s="208">
        <f t="shared" ref="M35:M41" si="20">K35*M19</f>
        <v>0</v>
      </c>
      <c r="N35" s="208">
        <f t="shared" si="18"/>
        <v>0</v>
      </c>
      <c r="O35" s="208">
        <f t="shared" ref="O35:O44" si="21">SUM(L35:N35)</f>
        <v>0</v>
      </c>
      <c r="Q35" s="201" t="s">
        <v>28</v>
      </c>
      <c r="R35" s="6">
        <v>5.66</v>
      </c>
      <c r="S35" s="208">
        <f t="shared" ref="S35:S41" si="22">L35-S19</f>
        <v>0</v>
      </c>
      <c r="T35" s="208">
        <f t="shared" ref="T35:U35" si="23">M35-T19</f>
        <v>0</v>
      </c>
      <c r="U35" s="208">
        <f t="shared" si="23"/>
        <v>0</v>
      </c>
      <c r="V35" s="208">
        <f t="shared" ref="V35:V45" si="24">SUM(S35:U35)</f>
        <v>0</v>
      </c>
      <c r="W35" s="330"/>
    </row>
    <row r="36" spans="2:23" x14ac:dyDescent="0.25">
      <c r="B36" s="331"/>
      <c r="C36" s="215" t="s">
        <v>73</v>
      </c>
      <c r="D36" s="6">
        <v>8.8699999999999992</v>
      </c>
      <c r="E36" s="208">
        <f t="shared" si="14"/>
        <v>0</v>
      </c>
      <c r="F36" s="208">
        <f t="shared" si="15"/>
        <v>0</v>
      </c>
      <c r="G36" s="208">
        <f t="shared" si="16"/>
        <v>0</v>
      </c>
      <c r="H36" s="208">
        <f t="shared" si="19"/>
        <v>0</v>
      </c>
      <c r="I36" s="10"/>
      <c r="J36" s="201" t="s">
        <v>73</v>
      </c>
      <c r="K36" s="6">
        <v>8.8699999999999992</v>
      </c>
      <c r="L36" s="208">
        <f t="shared" si="17"/>
        <v>0</v>
      </c>
      <c r="M36" s="208">
        <f t="shared" si="20"/>
        <v>0</v>
      </c>
      <c r="N36" s="208">
        <f t="shared" si="18"/>
        <v>0</v>
      </c>
      <c r="O36" s="208">
        <f t="shared" si="21"/>
        <v>0</v>
      </c>
      <c r="Q36" s="201" t="s">
        <v>73</v>
      </c>
      <c r="R36" s="6">
        <v>8.51</v>
      </c>
      <c r="S36" s="208">
        <f t="shared" si="22"/>
        <v>0</v>
      </c>
      <c r="T36" s="208">
        <f t="shared" ref="T36:U36" si="25">M36-T20</f>
        <v>0</v>
      </c>
      <c r="U36" s="208">
        <f t="shared" si="25"/>
        <v>0</v>
      </c>
      <c r="V36" s="208">
        <f t="shared" si="24"/>
        <v>0</v>
      </c>
      <c r="W36" s="330"/>
    </row>
    <row r="37" spans="2:23" x14ac:dyDescent="0.25">
      <c r="B37" s="331"/>
      <c r="C37" s="215" t="s">
        <v>74</v>
      </c>
      <c r="D37" s="6">
        <v>8.8699999999999992</v>
      </c>
      <c r="E37" s="208">
        <f t="shared" si="14"/>
        <v>0</v>
      </c>
      <c r="F37" s="208">
        <f t="shared" si="15"/>
        <v>0</v>
      </c>
      <c r="G37" s="208">
        <f t="shared" si="16"/>
        <v>0</v>
      </c>
      <c r="H37" s="208">
        <f t="shared" ref="H37" si="26">SUM(E37:G37)</f>
        <v>0</v>
      </c>
      <c r="I37" s="10"/>
      <c r="J37" s="201" t="s">
        <v>74</v>
      </c>
      <c r="K37" s="6">
        <v>8.8699999999999992</v>
      </c>
      <c r="L37" s="208">
        <f t="shared" si="17"/>
        <v>0</v>
      </c>
      <c r="M37" s="208">
        <f t="shared" si="20"/>
        <v>0</v>
      </c>
      <c r="N37" s="208">
        <f t="shared" si="18"/>
        <v>0</v>
      </c>
      <c r="O37" s="208">
        <f>SUM(L37:N37)</f>
        <v>0</v>
      </c>
      <c r="Q37" s="201" t="s">
        <v>74</v>
      </c>
      <c r="R37" s="6">
        <v>8.51</v>
      </c>
      <c r="S37" s="208">
        <f t="shared" si="22"/>
        <v>0</v>
      </c>
      <c r="T37" s="208">
        <f t="shared" ref="T37:U37" si="27">M37-T21</f>
        <v>0</v>
      </c>
      <c r="U37" s="208">
        <f t="shared" si="27"/>
        <v>0</v>
      </c>
      <c r="V37" s="208">
        <f t="shared" si="24"/>
        <v>0</v>
      </c>
      <c r="W37" s="330"/>
    </row>
    <row r="38" spans="2:23" x14ac:dyDescent="0.25">
      <c r="B38" s="331"/>
      <c r="C38" s="215" t="s">
        <v>31</v>
      </c>
      <c r="D38" s="6">
        <v>12.29</v>
      </c>
      <c r="E38" s="208">
        <f t="shared" si="14"/>
        <v>0</v>
      </c>
      <c r="F38" s="208">
        <f t="shared" si="15"/>
        <v>0</v>
      </c>
      <c r="G38" s="208">
        <f t="shared" si="16"/>
        <v>0</v>
      </c>
      <c r="H38" s="208">
        <f>SUM(E38:G38)</f>
        <v>0</v>
      </c>
      <c r="I38" s="10"/>
      <c r="J38" s="201" t="s">
        <v>31</v>
      </c>
      <c r="K38" s="6">
        <v>12.29</v>
      </c>
      <c r="L38" s="208">
        <f t="shared" si="17"/>
        <v>0</v>
      </c>
      <c r="M38" s="208">
        <f t="shared" si="20"/>
        <v>0</v>
      </c>
      <c r="N38" s="208">
        <f t="shared" si="18"/>
        <v>0</v>
      </c>
      <c r="O38" s="208">
        <f t="shared" si="21"/>
        <v>0</v>
      </c>
      <c r="Q38" s="201" t="s">
        <v>31</v>
      </c>
      <c r="R38" s="6">
        <v>11.92</v>
      </c>
      <c r="S38" s="208">
        <f t="shared" si="22"/>
        <v>0</v>
      </c>
      <c r="T38" s="208">
        <f t="shared" ref="T38:U38" si="28">M38-T22</f>
        <v>0</v>
      </c>
      <c r="U38" s="208">
        <f t="shared" si="28"/>
        <v>0</v>
      </c>
      <c r="V38" s="208">
        <f t="shared" si="24"/>
        <v>0</v>
      </c>
      <c r="W38" s="330"/>
    </row>
    <row r="39" spans="2:23" x14ac:dyDescent="0.25">
      <c r="B39" s="331"/>
      <c r="C39" s="215" t="s">
        <v>32</v>
      </c>
      <c r="D39" s="6">
        <v>0.61</v>
      </c>
      <c r="E39" s="208">
        <f t="shared" si="14"/>
        <v>0</v>
      </c>
      <c r="F39" s="208">
        <f t="shared" si="15"/>
        <v>0</v>
      </c>
      <c r="G39" s="208">
        <f t="shared" si="16"/>
        <v>0</v>
      </c>
      <c r="H39" s="208">
        <f>SUM(E39:G39)</f>
        <v>0</v>
      </c>
      <c r="I39" s="10"/>
      <c r="J39" s="201" t="s">
        <v>32</v>
      </c>
      <c r="K39" s="6">
        <v>0.61</v>
      </c>
      <c r="L39" s="208">
        <f t="shared" si="17"/>
        <v>0</v>
      </c>
      <c r="M39" s="208">
        <f t="shared" si="20"/>
        <v>0</v>
      </c>
      <c r="N39" s="208">
        <f t="shared" si="18"/>
        <v>0</v>
      </c>
      <c r="O39" s="208">
        <f>SUM(L39:N39)</f>
        <v>0</v>
      </c>
      <c r="Q39" s="201" t="s">
        <v>32</v>
      </c>
      <c r="R39" s="6">
        <v>0.61</v>
      </c>
      <c r="S39" s="208">
        <f t="shared" si="22"/>
        <v>0</v>
      </c>
      <c r="T39" s="208">
        <f t="shared" ref="T39:U39" si="29">M39-T23</f>
        <v>0</v>
      </c>
      <c r="U39" s="208">
        <f t="shared" si="29"/>
        <v>0</v>
      </c>
      <c r="V39" s="208">
        <f t="shared" si="24"/>
        <v>0</v>
      </c>
      <c r="W39" s="330"/>
    </row>
    <row r="40" spans="2:23" x14ac:dyDescent="0.25">
      <c r="B40" s="331"/>
      <c r="C40" s="215" t="s">
        <v>33</v>
      </c>
      <c r="D40" s="6">
        <v>0.28999999999999998</v>
      </c>
      <c r="E40" s="208">
        <f t="shared" si="14"/>
        <v>0</v>
      </c>
      <c r="F40" s="208">
        <f t="shared" si="15"/>
        <v>0</v>
      </c>
      <c r="G40" s="208">
        <f t="shared" si="16"/>
        <v>0</v>
      </c>
      <c r="H40" s="208">
        <f>SUM(E40:G40)</f>
        <v>0</v>
      </c>
      <c r="I40" s="10"/>
      <c r="J40" s="201" t="s">
        <v>33</v>
      </c>
      <c r="K40" s="6">
        <v>0.28999999999999998</v>
      </c>
      <c r="L40" s="208">
        <f t="shared" si="17"/>
        <v>0</v>
      </c>
      <c r="M40" s="208">
        <f t="shared" si="20"/>
        <v>0</v>
      </c>
      <c r="N40" s="208">
        <f t="shared" si="18"/>
        <v>0</v>
      </c>
      <c r="O40" s="208">
        <f>SUM(L40:N40)</f>
        <v>0</v>
      </c>
      <c r="Q40" s="201" t="s">
        <v>33</v>
      </c>
      <c r="R40" s="6">
        <v>0.28999999999999998</v>
      </c>
      <c r="S40" s="208">
        <f t="shared" si="22"/>
        <v>0</v>
      </c>
      <c r="T40" s="208">
        <f t="shared" ref="T40:U40" si="30">M40-T24</f>
        <v>0</v>
      </c>
      <c r="U40" s="208">
        <f t="shared" si="30"/>
        <v>0</v>
      </c>
      <c r="V40" s="208">
        <f t="shared" si="24"/>
        <v>0</v>
      </c>
      <c r="W40" s="330"/>
    </row>
    <row r="41" spans="2:23" x14ac:dyDescent="0.25">
      <c r="B41" s="331"/>
      <c r="C41" s="216" t="s">
        <v>34</v>
      </c>
      <c r="D41" s="8">
        <v>0.08</v>
      </c>
      <c r="E41" s="208">
        <f t="shared" si="14"/>
        <v>0</v>
      </c>
      <c r="F41" s="208">
        <f t="shared" si="15"/>
        <v>0</v>
      </c>
      <c r="G41" s="208">
        <f t="shared" si="16"/>
        <v>0</v>
      </c>
      <c r="H41" s="208">
        <f t="shared" si="19"/>
        <v>0</v>
      </c>
      <c r="I41" s="10"/>
      <c r="J41" s="216" t="s">
        <v>34</v>
      </c>
      <c r="K41" s="8">
        <v>0.08</v>
      </c>
      <c r="L41" s="208">
        <f t="shared" si="17"/>
        <v>0</v>
      </c>
      <c r="M41" s="208">
        <f t="shared" si="20"/>
        <v>0</v>
      </c>
      <c r="N41" s="208">
        <f t="shared" si="18"/>
        <v>0</v>
      </c>
      <c r="O41" s="208">
        <f t="shared" si="21"/>
        <v>0</v>
      </c>
      <c r="Q41" s="216" t="s">
        <v>34</v>
      </c>
      <c r="R41" s="8">
        <v>0.08</v>
      </c>
      <c r="S41" s="208">
        <f t="shared" si="22"/>
        <v>0</v>
      </c>
      <c r="T41" s="208">
        <f t="shared" ref="T41:U41" si="31">M41-T25</f>
        <v>0</v>
      </c>
      <c r="U41" s="208">
        <f t="shared" si="31"/>
        <v>0</v>
      </c>
      <c r="V41" s="208">
        <f t="shared" si="24"/>
        <v>0</v>
      </c>
      <c r="W41" s="330"/>
    </row>
    <row r="42" spans="2:23" x14ac:dyDescent="0.25">
      <c r="B42" s="331"/>
      <c r="C42" s="216" t="s">
        <v>75</v>
      </c>
      <c r="D42" s="8">
        <v>5.74</v>
      </c>
      <c r="E42" s="208">
        <f>($D$42)*E26*E14</f>
        <v>0</v>
      </c>
      <c r="F42" s="208">
        <f t="shared" ref="F42:G42" si="32">($D$42)*F26*F14</f>
        <v>0</v>
      </c>
      <c r="G42" s="208">
        <f t="shared" si="32"/>
        <v>0</v>
      </c>
      <c r="H42" s="208">
        <f>SUM(E42:G42)</f>
        <v>0</v>
      </c>
      <c r="I42" s="10"/>
      <c r="J42" s="216" t="s">
        <v>75</v>
      </c>
      <c r="K42" s="8">
        <v>5.74</v>
      </c>
      <c r="L42" s="208">
        <f>($K$42)*L26*L14</f>
        <v>0</v>
      </c>
      <c r="M42" s="208">
        <f>($K$42)*M26*M14</f>
        <v>0</v>
      </c>
      <c r="N42" s="208">
        <f t="shared" ref="N42" si="33">($K$42)*N26*N14</f>
        <v>0</v>
      </c>
      <c r="O42" s="208">
        <f>SUM(L42:N42)</f>
        <v>0</v>
      </c>
      <c r="Q42" s="216" t="s">
        <v>75</v>
      </c>
      <c r="R42" s="8">
        <v>5.74</v>
      </c>
      <c r="S42" s="208">
        <f t="shared" ref="S42" si="34">L42-S26</f>
        <v>0</v>
      </c>
      <c r="T42" s="208">
        <f t="shared" ref="T42:T43" si="35">M42-T26</f>
        <v>0</v>
      </c>
      <c r="U42" s="208">
        <f t="shared" ref="U42:U43" si="36">N42-U26</f>
        <v>0</v>
      </c>
      <c r="V42" s="208">
        <f t="shared" ref="V42:V43" si="37">SUM(S42:U42)</f>
        <v>0</v>
      </c>
      <c r="W42" s="330"/>
    </row>
    <row r="43" spans="2:23" x14ac:dyDescent="0.25">
      <c r="B43" s="331"/>
      <c r="C43" s="216" t="s">
        <v>76</v>
      </c>
      <c r="D43" s="8">
        <f>((545/38))</f>
        <v>14.342105263157896</v>
      </c>
      <c r="E43" s="208">
        <f>$D$43*E27</f>
        <v>0</v>
      </c>
      <c r="F43" s="208">
        <f t="shared" ref="F43:G43" si="38">$D$43*F27</f>
        <v>0</v>
      </c>
      <c r="G43" s="208">
        <f t="shared" si="38"/>
        <v>0</v>
      </c>
      <c r="H43" s="208">
        <f>SUM(E43:G43)</f>
        <v>0</v>
      </c>
      <c r="I43" s="10"/>
      <c r="J43" s="216" t="s">
        <v>76</v>
      </c>
      <c r="K43" s="8">
        <f>((545/38))</f>
        <v>14.342105263157896</v>
      </c>
      <c r="L43" s="208">
        <f>$K$42*L27</f>
        <v>0</v>
      </c>
      <c r="M43" s="208">
        <f>$K$43*M27</f>
        <v>0</v>
      </c>
      <c r="N43" s="208">
        <f t="shared" ref="N43" si="39">$K$42*N27</f>
        <v>0</v>
      </c>
      <c r="O43" s="208">
        <f>SUM(L43:N43)</f>
        <v>0</v>
      </c>
      <c r="Q43" s="216" t="s">
        <v>76</v>
      </c>
      <c r="R43" s="8">
        <f>((545/38))</f>
        <v>14.342105263157896</v>
      </c>
      <c r="S43" s="208">
        <f>L43-S27</f>
        <v>0</v>
      </c>
      <c r="T43" s="208">
        <f t="shared" si="35"/>
        <v>0</v>
      </c>
      <c r="U43" s="208">
        <f t="shared" si="36"/>
        <v>0</v>
      </c>
      <c r="V43" s="208">
        <f t="shared" si="37"/>
        <v>0</v>
      </c>
      <c r="W43" s="330"/>
    </row>
    <row r="44" spans="2:23" x14ac:dyDescent="0.25">
      <c r="B44" s="331"/>
      <c r="C44" s="215" t="s">
        <v>39</v>
      </c>
      <c r="D44" s="6">
        <v>1.1499999999999999</v>
      </c>
      <c r="E44" s="208">
        <f>D44*E28</f>
        <v>0</v>
      </c>
      <c r="F44" s="208">
        <f>D44*F28</f>
        <v>0</v>
      </c>
      <c r="G44" s="208">
        <f>D44*G28</f>
        <v>0</v>
      </c>
      <c r="H44" s="208">
        <f t="shared" si="19"/>
        <v>0</v>
      </c>
      <c r="I44" s="10"/>
      <c r="J44" s="201" t="s">
        <v>39</v>
      </c>
      <c r="K44" s="6">
        <v>1.1499999999999999</v>
      </c>
      <c r="L44" s="208">
        <f>K44*L28</f>
        <v>0</v>
      </c>
      <c r="M44" s="208">
        <f>K44*M28</f>
        <v>0</v>
      </c>
      <c r="N44" s="208">
        <f>K44*N28</f>
        <v>0</v>
      </c>
      <c r="O44" s="208">
        <f t="shared" si="21"/>
        <v>0</v>
      </c>
      <c r="Q44" s="201" t="s">
        <v>39</v>
      </c>
      <c r="R44" s="6">
        <v>1</v>
      </c>
      <c r="S44" s="208">
        <f>L44-S28</f>
        <v>0</v>
      </c>
      <c r="T44" s="208">
        <f t="shared" ref="T44:U44" si="40">M44-T28</f>
        <v>0</v>
      </c>
      <c r="U44" s="208">
        <f t="shared" si="40"/>
        <v>0</v>
      </c>
      <c r="V44" s="208">
        <f t="shared" si="24"/>
        <v>0</v>
      </c>
      <c r="W44" s="330"/>
    </row>
    <row r="45" spans="2:23" x14ac:dyDescent="0.25">
      <c r="B45" s="331"/>
      <c r="C45" s="215" t="s">
        <v>81</v>
      </c>
      <c r="D45" s="6">
        <v>975</v>
      </c>
      <c r="E45" s="208">
        <f>((($D$29/$H$14)*$E$14)*E29)</f>
        <v>0</v>
      </c>
      <c r="F45" s="208">
        <f>((($D$29/$H$14)*$F$14)*F29)</f>
        <v>0</v>
      </c>
      <c r="G45" s="208">
        <f>((($D$29/$H$14)*$G$14)*G29)</f>
        <v>0</v>
      </c>
      <c r="H45" s="208">
        <f>SUM(E45:G45)</f>
        <v>0</v>
      </c>
      <c r="I45" s="10"/>
      <c r="J45" s="201" t="s">
        <v>42</v>
      </c>
      <c r="K45" s="6">
        <v>975</v>
      </c>
      <c r="L45" s="208">
        <f>((($K$29/$O$14)*$L$14)*L29)</f>
        <v>0</v>
      </c>
      <c r="M45" s="208">
        <f>($K$29*M29)</f>
        <v>0</v>
      </c>
      <c r="N45" s="208">
        <f>((($K$29/$O$14)*$N$14)*N29)</f>
        <v>0</v>
      </c>
      <c r="O45" s="208">
        <f>SUM(L45:N45)</f>
        <v>0</v>
      </c>
      <c r="Q45" s="201" t="s">
        <v>42</v>
      </c>
      <c r="R45" s="9">
        <v>938</v>
      </c>
      <c r="S45" s="208">
        <f>L45-S29</f>
        <v>0</v>
      </c>
      <c r="T45" s="208">
        <f t="shared" ref="T45:U45" si="41">M45-T29</f>
        <v>0</v>
      </c>
      <c r="U45" s="208">
        <f t="shared" si="41"/>
        <v>0</v>
      </c>
      <c r="V45" s="208">
        <f t="shared" si="24"/>
        <v>0</v>
      </c>
      <c r="W45" s="330"/>
    </row>
    <row r="46" spans="2:23" x14ac:dyDescent="0.25">
      <c r="B46" s="331"/>
      <c r="C46" s="215" t="s">
        <v>69</v>
      </c>
      <c r="D46" s="9"/>
      <c r="E46" s="364">
        <f>SUM(E34:E45)</f>
        <v>0</v>
      </c>
      <c r="F46" s="364">
        <f t="shared" ref="F46:H46" si="42">SUM(F34:F45)</f>
        <v>0</v>
      </c>
      <c r="G46" s="364">
        <f t="shared" si="42"/>
        <v>0</v>
      </c>
      <c r="H46" s="364">
        <f t="shared" si="42"/>
        <v>0</v>
      </c>
      <c r="I46" s="10"/>
      <c r="J46" s="201" t="s">
        <v>69</v>
      </c>
      <c r="K46" s="9"/>
      <c r="L46" s="364">
        <f>SUM(L34:L45)</f>
        <v>0</v>
      </c>
      <c r="M46" s="364">
        <f>SUM(M34:M45)</f>
        <v>0</v>
      </c>
      <c r="N46" s="364">
        <f t="shared" ref="N46:O46" si="43">SUM(N34:N45)</f>
        <v>0</v>
      </c>
      <c r="O46" s="364">
        <f t="shared" si="43"/>
        <v>0</v>
      </c>
      <c r="Q46" s="201" t="s">
        <v>69</v>
      </c>
      <c r="R46" s="9"/>
      <c r="S46" s="364">
        <f>SUM(S34:S45)</f>
        <v>0</v>
      </c>
      <c r="T46" s="364">
        <f>SUM(T34:T45)</f>
        <v>0</v>
      </c>
      <c r="U46" s="364">
        <f t="shared" ref="U46:V46" si="44">SUM(U34:U45)</f>
        <v>0</v>
      </c>
      <c r="V46" s="364">
        <f t="shared" si="44"/>
        <v>0</v>
      </c>
      <c r="W46" s="330"/>
    </row>
    <row r="47" spans="2:23" x14ac:dyDescent="0.25">
      <c r="B47" s="331"/>
      <c r="W47" s="330"/>
    </row>
    <row r="48" spans="2:23" x14ac:dyDescent="0.25">
      <c r="B48" s="331"/>
      <c r="G48" s="201" t="s">
        <v>82</v>
      </c>
      <c r="H48" s="208">
        <f>_xlfn.IFNA(VLOOKUP(D4,MNS!A:L,8,FALSE),0)</f>
        <v>0</v>
      </c>
      <c r="N48" s="201" t="s">
        <v>82</v>
      </c>
      <c r="O48" s="208">
        <f>H48</f>
        <v>0</v>
      </c>
      <c r="U48" s="201" t="s">
        <v>82</v>
      </c>
      <c r="V48" s="367">
        <f>H48</f>
        <v>0</v>
      </c>
      <c r="W48" s="330"/>
    </row>
    <row r="49" spans="2:23" x14ac:dyDescent="0.25">
      <c r="B49" s="331"/>
      <c r="G49" s="201" t="s">
        <v>83</v>
      </c>
      <c r="H49" s="208">
        <f>H46+H48</f>
        <v>0</v>
      </c>
      <c r="I49" s="10"/>
      <c r="N49" s="201" t="s">
        <v>83</v>
      </c>
      <c r="O49" s="208">
        <f>O46+O48</f>
        <v>0</v>
      </c>
      <c r="U49" s="201" t="s">
        <v>83</v>
      </c>
      <c r="V49" s="367">
        <f>V46+V48</f>
        <v>0</v>
      </c>
      <c r="W49" s="330"/>
    </row>
    <row r="50" spans="2:23" x14ac:dyDescent="0.25">
      <c r="B50" s="331"/>
      <c r="W50" s="330"/>
    </row>
    <row r="51" spans="2:23" ht="15.75" thickBot="1" x14ac:dyDescent="0.3">
      <c r="B51" s="341"/>
      <c r="C51" s="153"/>
      <c r="D51" s="153"/>
      <c r="E51" s="153"/>
      <c r="F51" s="153"/>
      <c r="G51" s="153"/>
      <c r="H51" s="153"/>
      <c r="I51" s="153"/>
      <c r="J51" s="153"/>
      <c r="K51" s="153"/>
      <c r="L51" s="153"/>
      <c r="M51" s="153"/>
      <c r="N51" s="153"/>
      <c r="O51" s="153"/>
      <c r="P51" s="153"/>
      <c r="Q51" s="153"/>
      <c r="R51" s="153"/>
      <c r="S51" s="153"/>
      <c r="T51" s="153"/>
      <c r="U51" s="153"/>
      <c r="V51" s="153"/>
      <c r="W51" s="342"/>
    </row>
  </sheetData>
  <phoneticPr fontId="36" type="noConversion"/>
  <conditionalFormatting sqref="S34:V46">
    <cfRule type="cellIs" dxfId="5" priority="1" operator="lessThan">
      <formula>0</formula>
    </cfRule>
  </conditionalFormatting>
  <pageMargins left="0.7" right="0.7" top="0.75" bottom="0.75" header="0.3" footer="0.3"/>
  <headerFooter>
    <oddFooter>&amp;C_x000D_&amp;1#&amp;"Calibri"&amp;10&amp;K000000 OFFICIAL</oddFooter>
  </headerFooter>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EBBFC-7827-49D0-8019-E0408AB3FA82}">
  <sheetPr>
    <tabColor theme="1"/>
  </sheetPr>
  <dimension ref="B1:AB51"/>
  <sheetViews>
    <sheetView showGridLines="0" tabSelected="1" zoomScale="90" zoomScaleNormal="90" workbookViewId="0">
      <selection activeCell="E3" sqref="E3"/>
    </sheetView>
  </sheetViews>
  <sheetFormatPr defaultColWidth="8.85546875" defaultRowHeight="15" x14ac:dyDescent="0.25"/>
  <cols>
    <col min="1" max="1" width="0.5703125" style="1" customWidth="1"/>
    <col min="2" max="2" width="5.7109375" style="1" customWidth="1"/>
    <col min="3" max="3" width="26.5703125" style="1" customWidth="1"/>
    <col min="4" max="4" width="14.7109375" style="1" customWidth="1"/>
    <col min="5" max="5" width="15.7109375" style="1" customWidth="1"/>
    <col min="6" max="7" width="15.28515625" style="1" customWidth="1"/>
    <col min="8" max="8" width="12" style="1" bestFit="1" customWidth="1"/>
    <col min="9" max="9" width="5.7109375" style="1" customWidth="1"/>
    <col min="10" max="10" width="23.5703125" style="1" bestFit="1" customWidth="1"/>
    <col min="11" max="11" width="12.7109375" style="1" customWidth="1"/>
    <col min="12" max="12" width="13.7109375" style="1" customWidth="1"/>
    <col min="13" max="14" width="12.7109375" style="1" customWidth="1"/>
    <col min="15" max="15" width="16.7109375" style="1" customWidth="1"/>
    <col min="16" max="16" width="2.85546875" style="1" customWidth="1"/>
    <col min="17" max="17" width="21.140625" style="1" bestFit="1" customWidth="1"/>
    <col min="18" max="18" width="13.42578125" style="1" bestFit="1" customWidth="1"/>
    <col min="19" max="19" width="13.140625" style="1" bestFit="1" customWidth="1"/>
    <col min="20" max="21" width="12.7109375" style="1" bestFit="1" customWidth="1"/>
    <col min="22" max="22" width="12" style="1" bestFit="1" customWidth="1"/>
    <col min="23" max="23" width="5.7109375" style="1" customWidth="1"/>
    <col min="24" max="25" width="8.85546875" style="1"/>
    <col min="26" max="26" width="30.7109375" style="1" bestFit="1" customWidth="1"/>
    <col min="27" max="27" width="13.42578125" style="1" bestFit="1" customWidth="1"/>
    <col min="28" max="28" width="18.140625" style="1" customWidth="1"/>
    <col min="29" max="16384" width="8.85546875" style="1"/>
  </cols>
  <sheetData>
    <row r="1" spans="2:26" ht="18.75" x14ac:dyDescent="0.3">
      <c r="B1" s="353"/>
      <c r="C1" s="98" t="s">
        <v>974</v>
      </c>
      <c r="D1" s="99"/>
      <c r="E1" s="99"/>
      <c r="F1" s="100"/>
      <c r="G1" s="100"/>
      <c r="H1" s="100"/>
      <c r="I1" s="100"/>
      <c r="J1" s="100"/>
      <c r="K1" s="100"/>
      <c r="L1" s="213"/>
      <c r="M1" s="213"/>
      <c r="N1" s="101"/>
      <c r="O1" s="101"/>
      <c r="P1" s="101"/>
      <c r="Q1" s="101"/>
      <c r="R1" s="100"/>
      <c r="S1" s="100"/>
      <c r="T1" s="100"/>
      <c r="U1" s="100"/>
      <c r="V1" s="100"/>
      <c r="W1" s="347"/>
    </row>
    <row r="2" spans="2:26" ht="18.75" x14ac:dyDescent="0.3">
      <c r="B2" s="354"/>
      <c r="C2" s="351" t="s">
        <v>84</v>
      </c>
      <c r="D2" s="343"/>
      <c r="E2" s="343"/>
      <c r="F2" s="344"/>
      <c r="G2" s="344"/>
      <c r="H2" s="344"/>
      <c r="I2" s="344"/>
      <c r="J2" s="344"/>
      <c r="K2" s="344"/>
      <c r="L2" s="345"/>
      <c r="M2" s="345"/>
      <c r="N2" s="345"/>
      <c r="O2" s="345"/>
      <c r="P2" s="345"/>
      <c r="Q2" s="345"/>
      <c r="R2" s="344"/>
      <c r="S2" s="344"/>
      <c r="T2" s="344"/>
      <c r="U2" s="344"/>
      <c r="V2" s="344"/>
      <c r="W2" s="348"/>
    </row>
    <row r="3" spans="2:26" x14ac:dyDescent="0.25">
      <c r="B3" s="354"/>
      <c r="C3" s="343"/>
      <c r="D3" s="343"/>
      <c r="E3" s="343"/>
      <c r="F3" s="344"/>
      <c r="G3" s="344"/>
      <c r="H3" s="344"/>
      <c r="I3" s="344"/>
      <c r="J3" s="344"/>
      <c r="K3" s="344"/>
      <c r="L3" s="345"/>
      <c r="M3" s="345"/>
      <c r="N3" s="345"/>
      <c r="O3" s="345"/>
      <c r="P3" s="345"/>
      <c r="Q3" s="345"/>
      <c r="R3" s="344"/>
      <c r="S3" s="344"/>
      <c r="T3" s="344"/>
      <c r="U3" s="344"/>
      <c r="V3" s="344"/>
      <c r="W3" s="348"/>
    </row>
    <row r="4" spans="2:26" ht="18.75" x14ac:dyDescent="0.3">
      <c r="B4" s="354"/>
      <c r="C4" s="351" t="s">
        <v>54</v>
      </c>
      <c r="D4" s="346">
        <f>VLOOKUP($D$6,Lookup!D:G,4,FALSE)</f>
        <v>0</v>
      </c>
      <c r="E4" s="343"/>
      <c r="F4" s="344"/>
      <c r="G4" s="344"/>
      <c r="H4" s="344"/>
      <c r="I4" s="344"/>
      <c r="J4" s="344"/>
      <c r="K4" s="344"/>
      <c r="L4" s="345"/>
      <c r="M4" s="345"/>
      <c r="N4" s="345"/>
      <c r="O4" s="345"/>
      <c r="P4" s="345"/>
      <c r="Q4" s="345"/>
      <c r="R4" s="344"/>
      <c r="S4" s="344"/>
      <c r="T4" s="344"/>
      <c r="U4" s="344"/>
      <c r="V4" s="344"/>
      <c r="W4" s="348"/>
    </row>
    <row r="5" spans="2:26" ht="18.75" x14ac:dyDescent="0.3">
      <c r="B5" s="354"/>
      <c r="C5" s="351" t="s">
        <v>55</v>
      </c>
      <c r="D5" s="346">
        <f>_xlfn.IFNA(VLOOKUP($D$4,Lookup!A:G,3,FALSE),0)</f>
        <v>0</v>
      </c>
      <c r="E5" s="343"/>
      <c r="F5" s="344"/>
      <c r="G5" s="344"/>
      <c r="H5" s="344"/>
      <c r="I5" s="344"/>
      <c r="J5" s="344"/>
      <c r="K5" s="344"/>
      <c r="L5" s="345"/>
      <c r="M5" s="345"/>
      <c r="N5" s="345"/>
      <c r="O5" s="345"/>
      <c r="P5" s="345"/>
      <c r="Q5" s="345"/>
      <c r="R5" s="344"/>
      <c r="S5" s="344"/>
      <c r="T5" s="344"/>
      <c r="U5" s="344"/>
      <c r="V5" s="344"/>
      <c r="W5" s="348"/>
    </row>
    <row r="6" spans="2:26" ht="18.75" x14ac:dyDescent="0.3">
      <c r="B6" s="354"/>
      <c r="C6" s="351" t="s">
        <v>56</v>
      </c>
      <c r="D6" s="463" t="s">
        <v>768</v>
      </c>
      <c r="E6" s="463"/>
      <c r="F6" s="463"/>
      <c r="G6" s="344"/>
      <c r="H6" s="344"/>
      <c r="I6" s="344"/>
      <c r="J6" s="344"/>
      <c r="K6" s="344"/>
      <c r="L6" s="345"/>
      <c r="M6" s="345"/>
      <c r="N6" s="345"/>
      <c r="O6" s="345"/>
      <c r="P6" s="345"/>
      <c r="Q6" s="345"/>
      <c r="R6" s="344"/>
      <c r="S6" s="344"/>
      <c r="T6" s="344"/>
      <c r="U6" s="344"/>
      <c r="V6" s="344"/>
      <c r="W6" s="348"/>
    </row>
    <row r="7" spans="2:26" ht="15.75" thickBot="1" x14ac:dyDescent="0.3">
      <c r="B7" s="355"/>
      <c r="C7" s="102"/>
      <c r="D7" s="103"/>
      <c r="E7" s="103"/>
      <c r="F7" s="103"/>
      <c r="G7" s="103"/>
      <c r="H7" s="103"/>
      <c r="I7" s="103"/>
      <c r="J7" s="103"/>
      <c r="K7" s="103"/>
      <c r="L7" s="103"/>
      <c r="M7" s="103"/>
      <c r="N7" s="103"/>
      <c r="O7" s="103"/>
      <c r="P7" s="103"/>
      <c r="Q7" s="103"/>
      <c r="R7" s="103"/>
      <c r="S7" s="103"/>
      <c r="T7" s="103"/>
      <c r="U7" s="103"/>
      <c r="V7" s="103"/>
      <c r="W7" s="349"/>
    </row>
    <row r="9" spans="2:26" ht="15.75" thickBot="1" x14ac:dyDescent="0.3">
      <c r="E9" s="10"/>
    </row>
    <row r="10" spans="2:26" ht="15.75" thickBot="1" x14ac:dyDescent="0.3">
      <c r="B10" s="328"/>
      <c r="C10" s="151"/>
      <c r="D10" s="151"/>
      <c r="E10" s="151"/>
      <c r="F10" s="151"/>
      <c r="G10" s="151"/>
      <c r="H10" s="151"/>
      <c r="I10" s="151"/>
      <c r="J10" s="151"/>
      <c r="K10" s="151"/>
      <c r="L10" s="151"/>
      <c r="M10" s="151"/>
      <c r="N10" s="151"/>
      <c r="O10" s="151"/>
      <c r="P10" s="151"/>
      <c r="Q10" s="151"/>
      <c r="R10" s="151"/>
      <c r="S10" s="151"/>
      <c r="T10" s="151"/>
      <c r="U10" s="151"/>
      <c r="V10" s="151"/>
      <c r="W10" s="329"/>
    </row>
    <row r="11" spans="2:26" ht="15.75" thickBot="1" x14ac:dyDescent="0.3">
      <c r="B11" s="331"/>
      <c r="C11" s="158" t="s">
        <v>973</v>
      </c>
      <c r="D11" s="109"/>
      <c r="E11" s="109"/>
      <c r="F11" s="109"/>
      <c r="G11" s="109"/>
      <c r="H11" s="110"/>
      <c r="J11" s="158" t="s">
        <v>85</v>
      </c>
      <c r="K11" s="109"/>
      <c r="L11" s="109"/>
      <c r="M11" s="109"/>
      <c r="N11" s="109"/>
      <c r="O11" s="110"/>
      <c r="Q11" s="158" t="s">
        <v>17</v>
      </c>
      <c r="R11" s="109"/>
      <c r="S11" s="109"/>
      <c r="T11" s="109"/>
      <c r="U11" s="109"/>
      <c r="V11" s="110"/>
      <c r="W11" s="330"/>
    </row>
    <row r="12" spans="2:26" x14ac:dyDescent="0.25">
      <c r="B12" s="331"/>
      <c r="C12" s="1" t="s">
        <v>59</v>
      </c>
      <c r="D12">
        <v>3</v>
      </c>
      <c r="J12" s="1" t="s">
        <v>59</v>
      </c>
      <c r="K12">
        <v>3</v>
      </c>
      <c r="W12" s="330"/>
    </row>
    <row r="13" spans="2:26" x14ac:dyDescent="0.25">
      <c r="B13" s="331"/>
      <c r="D13"/>
      <c r="K13"/>
      <c r="W13" s="330"/>
    </row>
    <row r="14" spans="2:26" x14ac:dyDescent="0.25">
      <c r="B14" s="331"/>
      <c r="C14" s="2" t="s">
        <v>60</v>
      </c>
      <c r="D14" s="3"/>
      <c r="E14" s="4">
        <v>13</v>
      </c>
      <c r="F14" s="4">
        <v>13</v>
      </c>
      <c r="G14" s="4">
        <v>12</v>
      </c>
      <c r="H14" s="3">
        <f>SUM(E14:G14)</f>
        <v>38</v>
      </c>
      <c r="J14" s="211" t="s">
        <v>60</v>
      </c>
      <c r="K14" s="159"/>
      <c r="L14" s="212">
        <v>13</v>
      </c>
      <c r="M14" s="202">
        <v>13</v>
      </c>
      <c r="N14" s="202">
        <v>12</v>
      </c>
      <c r="O14" s="3">
        <f>SUM(L14:N14)</f>
        <v>38</v>
      </c>
      <c r="W14" s="330"/>
    </row>
    <row r="15" spans="2:26" x14ac:dyDescent="0.25">
      <c r="B15" s="331"/>
      <c r="D15"/>
      <c r="K15"/>
      <c r="W15" s="330"/>
      <c r="Z15" s="1">
        <v>15</v>
      </c>
    </row>
    <row r="16" spans="2:26" x14ac:dyDescent="0.25">
      <c r="B16" s="331"/>
      <c r="C16" s="222" t="s">
        <v>61</v>
      </c>
      <c r="D16" s="150"/>
      <c r="E16" s="150"/>
      <c r="F16" s="150"/>
      <c r="G16" s="150"/>
      <c r="H16" s="150"/>
      <c r="J16" s="150" t="s">
        <v>86</v>
      </c>
      <c r="K16" s="150"/>
      <c r="L16" s="150"/>
      <c r="M16" s="150"/>
      <c r="N16" s="150"/>
      <c r="O16" s="150"/>
      <c r="W16" s="330"/>
    </row>
    <row r="17" spans="2:28" x14ac:dyDescent="0.25">
      <c r="B17" s="331"/>
      <c r="C17" s="2" t="s">
        <v>64</v>
      </c>
      <c r="D17" s="200" t="s">
        <v>65</v>
      </c>
      <c r="E17" s="200" t="s">
        <v>66</v>
      </c>
      <c r="F17" s="200" t="s">
        <v>67</v>
      </c>
      <c r="G17" s="200" t="s">
        <v>68</v>
      </c>
      <c r="H17" s="200" t="s">
        <v>69</v>
      </c>
      <c r="I17" s="332"/>
      <c r="J17" s="2" t="s">
        <v>70</v>
      </c>
      <c r="K17" s="200" t="s">
        <v>65</v>
      </c>
      <c r="L17" s="200" t="s">
        <v>71</v>
      </c>
      <c r="M17" s="200" t="s">
        <v>67</v>
      </c>
      <c r="N17" s="200" t="s">
        <v>68</v>
      </c>
      <c r="O17" s="200" t="s">
        <v>69</v>
      </c>
      <c r="Q17" s="2" t="s">
        <v>87</v>
      </c>
      <c r="R17" s="200" t="s">
        <v>65</v>
      </c>
      <c r="S17" s="200" t="s">
        <v>71</v>
      </c>
      <c r="T17" s="200" t="s">
        <v>67</v>
      </c>
      <c r="U17" s="200" t="s">
        <v>68</v>
      </c>
      <c r="V17" s="200" t="s">
        <v>69</v>
      </c>
      <c r="W17" s="330"/>
      <c r="Z17" s="332" t="s">
        <v>88</v>
      </c>
    </row>
    <row r="18" spans="2:28" x14ac:dyDescent="0.25">
      <c r="B18" s="331"/>
      <c r="C18" s="214" t="s">
        <v>25</v>
      </c>
      <c r="D18" s="6">
        <v>6.28</v>
      </c>
      <c r="E18" s="365">
        <f>(SUMIF('Actuals Summer'!B:B,'EY Calculator Tool'!$D$4,'Actuals Summer'!R:R))*E$14</f>
        <v>0</v>
      </c>
      <c r="F18" s="365">
        <f>(SUMIF('Autmn Actuals'!B:B,'EY Calculator Tool'!$D$4,'Autmn Actuals'!R:R))*$F$14</f>
        <v>0</v>
      </c>
      <c r="G18" s="365">
        <f>_xlfn.IFNA((VLOOKUP($D$4,'Indic Spring'!A:AB,11,FALSE)*$G$14),0)</f>
        <v>0</v>
      </c>
      <c r="H18" s="207">
        <f t="shared" ref="H18:H29" si="0">SUM(E18:G18)</f>
        <v>0</v>
      </c>
      <c r="J18" s="215" t="s">
        <v>25</v>
      </c>
      <c r="K18" s="6">
        <v>6.28</v>
      </c>
      <c r="L18" s="203"/>
      <c r="M18" s="203"/>
      <c r="N18" s="203"/>
      <c r="O18" s="7">
        <f t="shared" ref="O18:O29" si="1">SUM(L18:N18)</f>
        <v>0</v>
      </c>
      <c r="Q18" s="215" t="s">
        <v>25</v>
      </c>
      <c r="R18" s="6">
        <v>6.28</v>
      </c>
      <c r="S18" s="217">
        <f t="shared" ref="S18:U29" si="2">E18-L18</f>
        <v>0</v>
      </c>
      <c r="T18" s="217">
        <f t="shared" si="2"/>
        <v>0</v>
      </c>
      <c r="U18" s="217">
        <f t="shared" si="2"/>
        <v>0</v>
      </c>
      <c r="V18" s="217">
        <f t="shared" ref="V18:V29" si="3">SUM(S18:U18)</f>
        <v>0</v>
      </c>
      <c r="W18" s="330"/>
      <c r="Z18" s="2" t="s">
        <v>50</v>
      </c>
      <c r="AA18" s="200" t="s">
        <v>51</v>
      </c>
      <c r="AB18" s="200" t="s">
        <v>52</v>
      </c>
    </row>
    <row r="19" spans="2:28" x14ac:dyDescent="0.25">
      <c r="B19" s="331"/>
      <c r="C19" s="214" t="s">
        <v>28</v>
      </c>
      <c r="D19" s="6">
        <v>6.28</v>
      </c>
      <c r="E19" s="365">
        <f>((SUMIF('Actuals Summer'!B:B,'EY Calculator Tool'!$D$4,'Actuals Summer'!W:W)*$E$14)+SUMIF('Actuals Summer'!B:B,'EY Calculator Tool'!D4,'Actuals Summer'!BJ:BJ))</f>
        <v>0</v>
      </c>
      <c r="F19" s="365">
        <f>((SUMIF('Autmn Actuals'!B:B,'EY Calculator Tool'!$D$4,'Autmn Actuals'!W:W))*$F$14)+SUMIF('Autmn Actuals'!B:B,'EY Calculator Tool'!D4,'Autmn Actuals'!BJ:BJ)</f>
        <v>0</v>
      </c>
      <c r="G19" s="365">
        <f>_xlfn.IFNA((VLOOKUP($D$4,'Indic Spring'!A:AB,12,FALSE)*$G$14),0)</f>
        <v>0</v>
      </c>
      <c r="H19" s="207">
        <f t="shared" si="0"/>
        <v>0</v>
      </c>
      <c r="J19" s="215" t="s">
        <v>28</v>
      </c>
      <c r="K19" s="6">
        <v>6.28</v>
      </c>
      <c r="L19" s="203"/>
      <c r="M19" s="203"/>
      <c r="N19" s="203"/>
      <c r="O19" s="7">
        <f t="shared" si="1"/>
        <v>0</v>
      </c>
      <c r="Q19" s="215" t="s">
        <v>28</v>
      </c>
      <c r="R19" s="6">
        <v>6.28</v>
      </c>
      <c r="S19" s="217">
        <f t="shared" si="2"/>
        <v>0</v>
      </c>
      <c r="T19" s="217">
        <f t="shared" si="2"/>
        <v>0</v>
      </c>
      <c r="U19" s="217">
        <f t="shared" si="2"/>
        <v>0</v>
      </c>
      <c r="V19" s="217">
        <f t="shared" si="3"/>
        <v>0</v>
      </c>
      <c r="W19" s="330"/>
      <c r="Z19" s="215" t="s">
        <v>25</v>
      </c>
      <c r="AA19" s="368"/>
      <c r="AB19" s="207">
        <f>AA19*$Z$15*$L$14</f>
        <v>0</v>
      </c>
    </row>
    <row r="20" spans="2:28" x14ac:dyDescent="0.25">
      <c r="B20" s="331"/>
      <c r="C20" s="214" t="s">
        <v>29</v>
      </c>
      <c r="D20" s="6">
        <v>8.8699999999999992</v>
      </c>
      <c r="E20" s="365">
        <f>(SUMIF('Actuals Summer'!B:B,'EY Calculator Tool'!$D$4,'Actuals Summer'!O:O))*E$14</f>
        <v>0</v>
      </c>
      <c r="F20" s="365">
        <f>(SUMIF('Autmn Actuals'!B:B,'EY Calculator Tool'!$D$4,'Autmn Actuals'!O:O))*$F$14</f>
        <v>0</v>
      </c>
      <c r="G20" s="365">
        <f>_xlfn.IFNA((VLOOKUP($D$4,'Indic Spring'!A:AB,8,FALSE)*$G$14),0)</f>
        <v>0</v>
      </c>
      <c r="H20" s="207">
        <f t="shared" si="0"/>
        <v>0</v>
      </c>
      <c r="J20" s="215" t="s">
        <v>29</v>
      </c>
      <c r="K20" s="6">
        <v>8.8699999999999992</v>
      </c>
      <c r="L20" s="203"/>
      <c r="M20" s="203"/>
      <c r="N20" s="203"/>
      <c r="O20" s="7">
        <f t="shared" si="1"/>
        <v>0</v>
      </c>
      <c r="Q20" s="215" t="s">
        <v>29</v>
      </c>
      <c r="R20" s="6">
        <v>8.8699999999999992</v>
      </c>
      <c r="S20" s="217">
        <f t="shared" si="2"/>
        <v>0</v>
      </c>
      <c r="T20" s="217">
        <f t="shared" si="2"/>
        <v>0</v>
      </c>
      <c r="U20" s="217">
        <f t="shared" si="2"/>
        <v>0</v>
      </c>
      <c r="V20" s="217">
        <f t="shared" si="3"/>
        <v>0</v>
      </c>
      <c r="W20" s="330"/>
      <c r="Z20" s="215" t="s">
        <v>28</v>
      </c>
      <c r="AA20" s="368"/>
      <c r="AB20" s="207">
        <f t="shared" ref="AB20:AB24" si="4">AA20*$Z$15*$L$14</f>
        <v>0</v>
      </c>
    </row>
    <row r="21" spans="2:28" x14ac:dyDescent="0.25">
      <c r="B21" s="331"/>
      <c r="C21" s="214" t="s">
        <v>30</v>
      </c>
      <c r="D21" s="6">
        <v>8.8699999999999992</v>
      </c>
      <c r="E21" s="365">
        <f>(SUMIF('Actuals Summer'!$B:$B,$D$4,'Actuals Summer'!$S:$S)*$E$14)+SUMIF('Actuals Summer'!B:B,'EY Calculator Tool'!D4,'Actuals Summer'!BI:BI)</f>
        <v>0</v>
      </c>
      <c r="F21" s="365">
        <f>((SUMIF('Autmn Actuals'!B:B,'EY Calculator Tool'!$D$4,'Autmn Actuals'!S:S))*$F$14)+SUMIF('Autmn Actuals'!B:B,'EY Calculator Tool'!D4,'Autmn Actuals'!BI:BI)</f>
        <v>0</v>
      </c>
      <c r="G21" s="365">
        <v>0</v>
      </c>
      <c r="H21" s="207">
        <f t="shared" si="0"/>
        <v>0</v>
      </c>
      <c r="J21" s="215" t="s">
        <v>30</v>
      </c>
      <c r="K21" s="6">
        <v>8.8699999999999992</v>
      </c>
      <c r="L21" s="203"/>
      <c r="M21" s="203"/>
      <c r="N21" s="203"/>
      <c r="O21" s="7">
        <f t="shared" si="1"/>
        <v>0</v>
      </c>
      <c r="Q21" s="215" t="s">
        <v>30</v>
      </c>
      <c r="R21" s="6">
        <v>8.8699999999999992</v>
      </c>
      <c r="S21" s="217">
        <f t="shared" si="2"/>
        <v>0</v>
      </c>
      <c r="T21" s="217">
        <f t="shared" si="2"/>
        <v>0</v>
      </c>
      <c r="U21" s="217">
        <f t="shared" si="2"/>
        <v>0</v>
      </c>
      <c r="V21" s="217">
        <f t="shared" si="3"/>
        <v>0</v>
      </c>
      <c r="W21" s="330"/>
      <c r="Z21" s="215" t="s">
        <v>29</v>
      </c>
      <c r="AA21" s="368"/>
      <c r="AB21" s="207">
        <f>AA21*$Z$15*$L$14</f>
        <v>0</v>
      </c>
    </row>
    <row r="22" spans="2:28" x14ac:dyDescent="0.25">
      <c r="B22" s="331"/>
      <c r="C22" s="214" t="s">
        <v>31</v>
      </c>
      <c r="D22" s="6">
        <v>12.29</v>
      </c>
      <c r="E22" s="365">
        <f>SUMIF('Actuals Summer'!$B:$B,$D$4,'Actuals Summer'!$N:$N)*$M$14</f>
        <v>0</v>
      </c>
      <c r="F22" s="365">
        <f>(SUMIF('Autmn Actuals'!B:B,'EY Calculator Tool'!$D$4,'Autmn Actuals'!N:N))*$F$14</f>
        <v>0</v>
      </c>
      <c r="G22" s="365">
        <f>_xlfn.IFNA((VLOOKUP($D$4,'Indic Autumn'!A:AE,5,FALSE)*$G$14),0)</f>
        <v>0</v>
      </c>
      <c r="H22" s="207">
        <f t="shared" si="0"/>
        <v>0</v>
      </c>
      <c r="J22" s="215" t="s">
        <v>31</v>
      </c>
      <c r="K22" s="6">
        <v>12.29</v>
      </c>
      <c r="L22" s="203"/>
      <c r="M22" s="203"/>
      <c r="N22" s="203"/>
      <c r="O22" s="7">
        <f t="shared" si="1"/>
        <v>0</v>
      </c>
      <c r="Q22" s="215" t="s">
        <v>31</v>
      </c>
      <c r="R22" s="6">
        <v>12.29</v>
      </c>
      <c r="S22" s="217">
        <f t="shared" si="2"/>
        <v>0</v>
      </c>
      <c r="T22" s="217">
        <f t="shared" si="2"/>
        <v>0</v>
      </c>
      <c r="U22" s="217">
        <f t="shared" si="2"/>
        <v>0</v>
      </c>
      <c r="V22" s="217">
        <f t="shared" si="3"/>
        <v>0</v>
      </c>
      <c r="W22" s="330"/>
      <c r="Z22" s="215" t="s">
        <v>30</v>
      </c>
      <c r="AA22" s="368"/>
      <c r="AB22" s="207">
        <f t="shared" si="4"/>
        <v>0</v>
      </c>
    </row>
    <row r="23" spans="2:28" x14ac:dyDescent="0.25">
      <c r="B23" s="331"/>
      <c r="C23" s="214" t="s">
        <v>32</v>
      </c>
      <c r="D23" s="6">
        <v>0.61</v>
      </c>
      <c r="E23" s="365">
        <f>(SUMIF('Actuals Summer'!B:B,'EY Calculator Tool'!$D$4,'Actuals Summer'!Y:Y)+SUMIF('Actuals Summer'!B:B,'EY Calculator Tool'!$D$4,'Actuals Summer'!Z:Z))*$E$14</f>
        <v>0</v>
      </c>
      <c r="F23" s="365">
        <f>(SUMIF('Autmn Actuals'!B:B,'EY Calculator Tool'!D4,'Autmn Actuals'!Y:Y)+SUMIF('Autmn Actuals'!B:B,'EY Calculator Tool'!D4,'Autmn Actuals'!Z:Z))*F14</f>
        <v>0</v>
      </c>
      <c r="G23" s="365">
        <f>_xlfn.IFNA((VLOOKUP($D$4,'Indic Deprivation'!$B:$X,12,FALSE)*$G$14),0)</f>
        <v>0</v>
      </c>
      <c r="H23" s="207">
        <f t="shared" si="0"/>
        <v>0</v>
      </c>
      <c r="J23" s="215" t="s">
        <v>32</v>
      </c>
      <c r="K23" s="6">
        <v>0.61</v>
      </c>
      <c r="L23" s="203"/>
      <c r="M23" s="203"/>
      <c r="N23" s="203"/>
      <c r="O23" s="7">
        <f t="shared" si="1"/>
        <v>0</v>
      </c>
      <c r="Q23" s="215" t="s">
        <v>32</v>
      </c>
      <c r="R23" s="6">
        <v>0.61</v>
      </c>
      <c r="S23" s="217">
        <f t="shared" si="2"/>
        <v>0</v>
      </c>
      <c r="T23" s="217">
        <f t="shared" si="2"/>
        <v>0</v>
      </c>
      <c r="U23" s="217">
        <f t="shared" si="2"/>
        <v>0</v>
      </c>
      <c r="V23" s="217">
        <f t="shared" si="3"/>
        <v>0</v>
      </c>
      <c r="W23" s="330"/>
      <c r="Z23" s="215" t="s">
        <v>31</v>
      </c>
      <c r="AA23" s="368"/>
      <c r="AB23" s="207">
        <f t="shared" si="4"/>
        <v>0</v>
      </c>
    </row>
    <row r="24" spans="2:28" x14ac:dyDescent="0.25">
      <c r="B24" s="331"/>
      <c r="C24" s="214" t="s">
        <v>33</v>
      </c>
      <c r="D24" s="6">
        <v>0.28999999999999998</v>
      </c>
      <c r="E24" s="365">
        <f>(SUMIF('Actuals Summer'!B:B,'EY Calculator Tool'!D4,'Actuals Summer'!AB:AB)+SUMIF('Actuals Summer'!B:B,'EY Calculator Tool'!D4,'Actuals Summer'!AC:AC))*E14</f>
        <v>0</v>
      </c>
      <c r="F24" s="365">
        <f>(SUMIF('Autmn Actuals'!B:B,'EY Calculator Tool'!D4,'Autmn Actuals'!AB:AB)+SUMIF('Autmn Actuals'!B:B,'EY Calculator Tool'!D4,'Autmn Actuals'!AC:AC))*F14</f>
        <v>0</v>
      </c>
      <c r="G24" s="365">
        <f>_xlfn.IFNA((VLOOKUP($D$4,'Indic Deprivation'!$B:$X,13,FALSE)*$G$14),0)</f>
        <v>0</v>
      </c>
      <c r="H24" s="207">
        <f t="shared" si="0"/>
        <v>0</v>
      </c>
      <c r="J24" s="215" t="s">
        <v>33</v>
      </c>
      <c r="K24" s="6">
        <v>0.28999999999999998</v>
      </c>
      <c r="L24" s="203"/>
      <c r="M24" s="203"/>
      <c r="N24" s="203"/>
      <c r="O24" s="7">
        <f t="shared" si="1"/>
        <v>0</v>
      </c>
      <c r="Q24" s="215" t="s">
        <v>33</v>
      </c>
      <c r="R24" s="6">
        <v>0.28999999999999998</v>
      </c>
      <c r="S24" s="217">
        <f t="shared" si="2"/>
        <v>0</v>
      </c>
      <c r="T24" s="217">
        <f t="shared" si="2"/>
        <v>0</v>
      </c>
      <c r="U24" s="217">
        <f t="shared" si="2"/>
        <v>0</v>
      </c>
      <c r="V24" s="217">
        <f t="shared" si="3"/>
        <v>0</v>
      </c>
      <c r="W24" s="330"/>
      <c r="Z24" s="215" t="s">
        <v>39</v>
      </c>
      <c r="AA24" s="368"/>
      <c r="AB24" s="207">
        <f t="shared" si="4"/>
        <v>0</v>
      </c>
    </row>
    <row r="25" spans="2:28" x14ac:dyDescent="0.25">
      <c r="B25" s="331"/>
      <c r="C25" s="199" t="s">
        <v>34</v>
      </c>
      <c r="D25" s="8">
        <v>0.08</v>
      </c>
      <c r="E25" s="365">
        <f>(SUMIF('Actuals Summer'!B:B,'EY Calculator Tool'!D4,'Actuals Summer'!AE:AE)+SUMIF('Actuals Summer'!B:B,'EY Calculator Tool'!D4,'Actuals Summer'!AF:AF))*E14</f>
        <v>0</v>
      </c>
      <c r="F25" s="365">
        <f>(SUMIF('Autmn Actuals'!B:B,'EY Calculator Tool'!D4,'Autmn Actuals'!AE:AE)+SUMIF('Autmn Actuals'!B:B,'EY Calculator Tool'!D4,'Autmn Actuals'!AF:AF))*F14</f>
        <v>0</v>
      </c>
      <c r="G25" s="365">
        <f>_xlfn.IFNA((VLOOKUP($D$4,'Indic Deprivation'!$B:$X,14,FALSE)*$G$14),0)</f>
        <v>0</v>
      </c>
      <c r="H25" s="207">
        <f t="shared" si="0"/>
        <v>0</v>
      </c>
      <c r="J25" s="216" t="s">
        <v>34</v>
      </c>
      <c r="K25" s="8">
        <v>0.08</v>
      </c>
      <c r="L25" s="203"/>
      <c r="M25" s="203"/>
      <c r="N25" s="203"/>
      <c r="O25" s="7">
        <f t="shared" si="1"/>
        <v>0</v>
      </c>
      <c r="Q25" s="216" t="s">
        <v>34</v>
      </c>
      <c r="R25" s="8">
        <v>0.08</v>
      </c>
      <c r="S25" s="217">
        <f t="shared" si="2"/>
        <v>0</v>
      </c>
      <c r="T25" s="217">
        <f t="shared" si="2"/>
        <v>0</v>
      </c>
      <c r="U25" s="217">
        <f t="shared" si="2"/>
        <v>0</v>
      </c>
      <c r="V25" s="217">
        <f t="shared" si="3"/>
        <v>0</v>
      </c>
      <c r="W25" s="330"/>
    </row>
    <row r="26" spans="2:28" x14ac:dyDescent="0.25">
      <c r="B26" s="331"/>
      <c r="C26" s="199" t="s">
        <v>75</v>
      </c>
      <c r="D26" s="8">
        <v>5.74</v>
      </c>
      <c r="E26" s="365">
        <f>(SUMIF('Actuals Summer'!B:B,'EY Calculator Tool'!D4,'Actuals Summer'!BB:BB)-SUMIF('Actuals Summer'!B:B,'EY Calculator Tool'!D4,'Actuals Summer'!BC:BC))/15</f>
        <v>0</v>
      </c>
      <c r="F26" s="365">
        <f>(SUMIF('Autmn Actuals'!B:B,'EY Calculator Tool'!D4,'Autmn Actuals'!BB:BB)-SUMIF('Autmn Actuals'!B:B,'EY Calculator Tool'!D4,'Autmn Actuals'!BC:BC))/15</f>
        <v>0</v>
      </c>
      <c r="G26" s="365">
        <f>_xlfn.IFNA(VLOOKUP($D$4,'Indic Spring'!A:AB,17,FALSE),0)</f>
        <v>0</v>
      </c>
      <c r="H26" s="207">
        <f t="shared" si="0"/>
        <v>0</v>
      </c>
      <c r="J26" s="216" t="s">
        <v>75</v>
      </c>
      <c r="K26" s="8">
        <v>5.74</v>
      </c>
      <c r="L26" s="203"/>
      <c r="M26" s="203"/>
      <c r="N26" s="203"/>
      <c r="O26" s="7">
        <f t="shared" si="1"/>
        <v>0</v>
      </c>
      <c r="Q26" s="216" t="s">
        <v>75</v>
      </c>
      <c r="R26" s="8">
        <v>5.74</v>
      </c>
      <c r="S26" s="217">
        <f t="shared" si="2"/>
        <v>0</v>
      </c>
      <c r="T26" s="217">
        <f t="shared" si="2"/>
        <v>0</v>
      </c>
      <c r="U26" s="217">
        <f t="shared" si="2"/>
        <v>0</v>
      </c>
      <c r="V26" s="217">
        <f t="shared" si="3"/>
        <v>0</v>
      </c>
      <c r="W26" s="330"/>
    </row>
    <row r="27" spans="2:28" x14ac:dyDescent="0.25">
      <c r="B27" s="331"/>
      <c r="C27" s="199" t="s">
        <v>76</v>
      </c>
      <c r="D27" s="8">
        <v>14.342105263157896</v>
      </c>
      <c r="E27" s="365">
        <f>SUMIF('Actuals Summer'!$B:$B,$D$4,'Actuals Summer'!$BC:$BC)/15</f>
        <v>0</v>
      </c>
      <c r="F27" s="365">
        <f>SUMIF('Autmn Actuals'!$B:$B,$D$4,'Autmn Actuals'!$BC:$BC)/15</f>
        <v>0</v>
      </c>
      <c r="G27" s="365"/>
      <c r="H27" s="207">
        <f t="shared" si="0"/>
        <v>0</v>
      </c>
      <c r="J27" s="216" t="s">
        <v>76</v>
      </c>
      <c r="K27" s="8">
        <v>14.342105263157896</v>
      </c>
      <c r="L27" s="203"/>
      <c r="M27" s="203"/>
      <c r="N27" s="203"/>
      <c r="O27" s="7"/>
      <c r="Q27" s="216" t="s">
        <v>76</v>
      </c>
      <c r="R27" s="8">
        <v>14.342105263157896</v>
      </c>
      <c r="S27" s="217">
        <f t="shared" si="2"/>
        <v>0</v>
      </c>
      <c r="T27" s="217">
        <f t="shared" si="2"/>
        <v>0</v>
      </c>
      <c r="U27" s="217">
        <f t="shared" si="2"/>
        <v>0</v>
      </c>
      <c r="V27" s="217">
        <f t="shared" si="3"/>
        <v>0</v>
      </c>
      <c r="W27" s="330"/>
    </row>
    <row r="28" spans="2:28" x14ac:dyDescent="0.25">
      <c r="B28" s="331"/>
      <c r="C28" s="214" t="s">
        <v>39</v>
      </c>
      <c r="D28" s="6">
        <v>1.1499999999999999</v>
      </c>
      <c r="E28" s="365">
        <f>SUMIF('Actuals Summer'!$B:$B,$D$4,'Actuals Summer'!$AN:$AN)*E14</f>
        <v>0</v>
      </c>
      <c r="F28" s="365">
        <f>SUMIF('Autmn Actuals'!$B:$B,$D$4,'Autmn Actuals'!$AN:$AN)*F14</f>
        <v>0</v>
      </c>
      <c r="G28" s="365">
        <f>_xlfn.IFNA((VLOOKUP($D$4,'Indic Spring'!A:AB,15,FALSE)*$G$14),0)</f>
        <v>0</v>
      </c>
      <c r="H28" s="207">
        <f t="shared" si="0"/>
        <v>0</v>
      </c>
      <c r="J28" s="215" t="s">
        <v>39</v>
      </c>
      <c r="K28" s="6">
        <v>1.1499999999999999</v>
      </c>
      <c r="L28" s="203"/>
      <c r="M28" s="203"/>
      <c r="N28" s="203"/>
      <c r="O28" s="7">
        <f t="shared" si="1"/>
        <v>0</v>
      </c>
      <c r="Q28" s="215" t="s">
        <v>39</v>
      </c>
      <c r="R28" s="6">
        <v>1.1499999999999999</v>
      </c>
      <c r="S28" s="217">
        <f t="shared" si="2"/>
        <v>0</v>
      </c>
      <c r="T28" s="217">
        <f t="shared" si="2"/>
        <v>0</v>
      </c>
      <c r="U28" s="217">
        <f t="shared" si="2"/>
        <v>0</v>
      </c>
      <c r="V28" s="217">
        <f t="shared" si="3"/>
        <v>0</v>
      </c>
      <c r="W28" s="330"/>
    </row>
    <row r="29" spans="2:28" x14ac:dyDescent="0.25">
      <c r="B29" s="331"/>
      <c r="C29" s="214" t="s">
        <v>77</v>
      </c>
      <c r="D29" s="9">
        <v>975</v>
      </c>
      <c r="E29" s="365">
        <f>SUMIF('Actuals Summer'!$B:$B,$D$4,'Actuals Summer'!$BH:$BH)</f>
        <v>0</v>
      </c>
      <c r="F29" s="365">
        <f>SUMIF('Autmn Actuals'!$B:$B,$D$4,'Autmn Actuals'!$BH:$BH)</f>
        <v>0</v>
      </c>
      <c r="G29" s="365">
        <f>_xlfn.IFNA(VLOOKUP(D4,'Indic Spring'!A:AJ,20,FALSE),0)</f>
        <v>0</v>
      </c>
      <c r="H29" s="207">
        <f t="shared" si="0"/>
        <v>0</v>
      </c>
      <c r="J29" s="215" t="s">
        <v>42</v>
      </c>
      <c r="K29" s="9">
        <v>975</v>
      </c>
      <c r="L29" s="203"/>
      <c r="M29" s="203"/>
      <c r="N29" s="203"/>
      <c r="O29" s="7">
        <f t="shared" si="1"/>
        <v>0</v>
      </c>
      <c r="Q29" s="215" t="s">
        <v>42</v>
      </c>
      <c r="R29" s="9">
        <v>975</v>
      </c>
      <c r="S29" s="217">
        <f t="shared" si="2"/>
        <v>0</v>
      </c>
      <c r="T29" s="217">
        <f t="shared" si="2"/>
        <v>0</v>
      </c>
      <c r="U29" s="217">
        <f t="shared" si="2"/>
        <v>0</v>
      </c>
      <c r="V29" s="217">
        <f t="shared" si="3"/>
        <v>0</v>
      </c>
      <c r="W29" s="330"/>
    </row>
    <row r="30" spans="2:28" x14ac:dyDescent="0.25">
      <c r="B30" s="331"/>
      <c r="C30" s="228"/>
      <c r="D30" s="154"/>
      <c r="E30" s="155"/>
      <c r="F30" s="155"/>
      <c r="G30" s="155"/>
      <c r="H30" s="155"/>
      <c r="I30"/>
      <c r="J30" s="229"/>
      <c r="K30" s="157"/>
      <c r="L30" s="333"/>
      <c r="M30" s="333"/>
      <c r="N30" s="333"/>
      <c r="O30" s="155"/>
      <c r="P30"/>
      <c r="Q30" s="229"/>
      <c r="R30" s="157"/>
      <c r="S30" s="230"/>
      <c r="T30" s="230"/>
      <c r="U30" s="230"/>
      <c r="V30" s="334"/>
      <c r="W30" s="330"/>
    </row>
    <row r="31" spans="2:28" x14ac:dyDescent="0.25">
      <c r="B31" s="331"/>
      <c r="C31" s="337"/>
      <c r="D31" s="335"/>
      <c r="E31" s="336"/>
      <c r="F31" s="336"/>
      <c r="G31" s="336"/>
      <c r="H31" s="333"/>
      <c r="I31"/>
      <c r="J31" s="337"/>
      <c r="K31" s="335"/>
      <c r="L31"/>
      <c r="M31"/>
      <c r="N31"/>
      <c r="O31" s="333"/>
      <c r="P31"/>
      <c r="Q31" s="337"/>
      <c r="R31" s="335"/>
      <c r="S31" s="334"/>
      <c r="T31" s="334"/>
      <c r="U31" s="334"/>
      <c r="V31" s="334"/>
      <c r="W31" s="330"/>
    </row>
    <row r="32" spans="2:28" x14ac:dyDescent="0.25">
      <c r="B32" s="331"/>
      <c r="C32" s="338"/>
      <c r="D32" s="338"/>
      <c r="J32" s="338"/>
      <c r="K32" s="338"/>
      <c r="S32" s="339"/>
      <c r="T32" s="339"/>
      <c r="U32" s="339"/>
      <c r="W32" s="330"/>
    </row>
    <row r="33" spans="2:23" x14ac:dyDescent="0.25">
      <c r="B33" s="331"/>
      <c r="C33" s="2" t="s">
        <v>79</v>
      </c>
      <c r="D33" s="200" t="s">
        <v>65</v>
      </c>
      <c r="E33" s="200" t="s">
        <v>66</v>
      </c>
      <c r="F33" s="200" t="s">
        <v>67</v>
      </c>
      <c r="G33" s="200" t="s">
        <v>68</v>
      </c>
      <c r="H33" s="200" t="s">
        <v>69</v>
      </c>
      <c r="I33" s="332"/>
      <c r="J33" s="2" t="s">
        <v>79</v>
      </c>
      <c r="K33" s="200" t="s">
        <v>65</v>
      </c>
      <c r="L33" s="200" t="s">
        <v>66</v>
      </c>
      <c r="M33" s="200" t="s">
        <v>67</v>
      </c>
      <c r="N33" s="200" t="s">
        <v>68</v>
      </c>
      <c r="O33" s="200" t="s">
        <v>69</v>
      </c>
      <c r="Q33" s="2" t="s">
        <v>89</v>
      </c>
      <c r="R33" s="204" t="s">
        <v>65</v>
      </c>
      <c r="S33" s="204" t="s">
        <v>71</v>
      </c>
      <c r="T33" s="204" t="s">
        <v>67</v>
      </c>
      <c r="U33" s="204" t="s">
        <v>68</v>
      </c>
      <c r="V33" s="204" t="s">
        <v>69</v>
      </c>
      <c r="W33" s="330"/>
    </row>
    <row r="34" spans="2:23" x14ac:dyDescent="0.25">
      <c r="B34" s="331"/>
      <c r="C34" s="215" t="s">
        <v>25</v>
      </c>
      <c r="D34" s="6">
        <v>6.28</v>
      </c>
      <c r="E34" s="208">
        <f t="shared" ref="E34:E38" si="5">D34*E18</f>
        <v>0</v>
      </c>
      <c r="F34" s="208">
        <f t="shared" ref="F34:F38" si="6">D34*F18</f>
        <v>0</v>
      </c>
      <c r="G34" s="208">
        <f t="shared" ref="G34:G41" si="7">D34*G18</f>
        <v>0</v>
      </c>
      <c r="H34" s="208">
        <f t="shared" ref="H34:H45" si="8">SUM(E34:G34)</f>
        <v>0</v>
      </c>
      <c r="I34" s="10"/>
      <c r="J34" s="215" t="s">
        <v>25</v>
      </c>
      <c r="K34" s="6">
        <v>6.28</v>
      </c>
      <c r="L34" s="208">
        <f>K34*L18</f>
        <v>0</v>
      </c>
      <c r="M34" s="208">
        <f t="shared" ref="M34:M41" si="9">K34*M18</f>
        <v>0</v>
      </c>
      <c r="N34" s="208">
        <f t="shared" ref="N34:N41" si="10">K34*N18</f>
        <v>0</v>
      </c>
      <c r="O34" s="208">
        <f t="shared" ref="O34:O45" si="11">SUM(L34:N34)</f>
        <v>0</v>
      </c>
      <c r="Q34" s="215" t="s">
        <v>25</v>
      </c>
      <c r="R34" s="6">
        <v>5.66</v>
      </c>
      <c r="S34" s="208">
        <f t="shared" ref="S34:U45" si="12">E34-L34</f>
        <v>0</v>
      </c>
      <c r="T34" s="208">
        <f t="shared" si="12"/>
        <v>0</v>
      </c>
      <c r="U34" s="208">
        <f t="shared" si="12"/>
        <v>0</v>
      </c>
      <c r="V34" s="208">
        <f t="shared" ref="V34:V45" si="13">SUM(S34:U34)</f>
        <v>0</v>
      </c>
      <c r="W34" s="330"/>
    </row>
    <row r="35" spans="2:23" x14ac:dyDescent="0.25">
      <c r="B35" s="331"/>
      <c r="C35" s="215" t="s">
        <v>28</v>
      </c>
      <c r="D35" s="6">
        <v>6.28</v>
      </c>
      <c r="E35" s="208">
        <f t="shared" si="5"/>
        <v>0</v>
      </c>
      <c r="F35" s="208">
        <f t="shared" si="6"/>
        <v>0</v>
      </c>
      <c r="G35" s="208">
        <f t="shared" si="7"/>
        <v>0</v>
      </c>
      <c r="H35" s="208">
        <f t="shared" si="8"/>
        <v>0</v>
      </c>
      <c r="I35" s="10"/>
      <c r="J35" s="215" t="s">
        <v>28</v>
      </c>
      <c r="K35" s="6">
        <v>6.28</v>
      </c>
      <c r="L35" s="208">
        <f t="shared" ref="L35:L41" si="14">K35*L19</f>
        <v>0</v>
      </c>
      <c r="M35" s="208">
        <f t="shared" si="9"/>
        <v>0</v>
      </c>
      <c r="N35" s="208">
        <f t="shared" si="10"/>
        <v>0</v>
      </c>
      <c r="O35" s="208">
        <f t="shared" si="11"/>
        <v>0</v>
      </c>
      <c r="Q35" s="215" t="s">
        <v>28</v>
      </c>
      <c r="R35" s="6">
        <v>5.66</v>
      </c>
      <c r="S35" s="208">
        <f t="shared" si="12"/>
        <v>0</v>
      </c>
      <c r="T35" s="208">
        <f t="shared" si="12"/>
        <v>0</v>
      </c>
      <c r="U35" s="208">
        <f t="shared" si="12"/>
        <v>0</v>
      </c>
      <c r="V35" s="208">
        <f t="shared" si="13"/>
        <v>0</v>
      </c>
      <c r="W35" s="330"/>
    </row>
    <row r="36" spans="2:23" x14ac:dyDescent="0.25">
      <c r="B36" s="331"/>
      <c r="C36" s="215" t="s">
        <v>29</v>
      </c>
      <c r="D36" s="6">
        <v>8.8699999999999992</v>
      </c>
      <c r="E36" s="208">
        <f t="shared" si="5"/>
        <v>0</v>
      </c>
      <c r="F36" s="208">
        <f t="shared" si="6"/>
        <v>0</v>
      </c>
      <c r="G36" s="208">
        <f t="shared" si="7"/>
        <v>0</v>
      </c>
      <c r="H36" s="208">
        <f t="shared" si="8"/>
        <v>0</v>
      </c>
      <c r="I36" s="10"/>
      <c r="J36" s="215" t="s">
        <v>29</v>
      </c>
      <c r="K36" s="6">
        <v>8.8699999999999992</v>
      </c>
      <c r="L36" s="208">
        <f t="shared" si="14"/>
        <v>0</v>
      </c>
      <c r="M36" s="208">
        <f t="shared" si="9"/>
        <v>0</v>
      </c>
      <c r="N36" s="208">
        <f t="shared" si="10"/>
        <v>0</v>
      </c>
      <c r="O36" s="208">
        <f t="shared" si="11"/>
        <v>0</v>
      </c>
      <c r="Q36" s="215" t="s">
        <v>29</v>
      </c>
      <c r="R36" s="6">
        <v>8.51</v>
      </c>
      <c r="S36" s="208">
        <f t="shared" si="12"/>
        <v>0</v>
      </c>
      <c r="T36" s="208">
        <f t="shared" si="12"/>
        <v>0</v>
      </c>
      <c r="U36" s="208">
        <f t="shared" si="12"/>
        <v>0</v>
      </c>
      <c r="V36" s="208">
        <f t="shared" si="13"/>
        <v>0</v>
      </c>
      <c r="W36" s="330"/>
    </row>
    <row r="37" spans="2:23" x14ac:dyDescent="0.25">
      <c r="B37" s="331"/>
      <c r="C37" s="215" t="s">
        <v>30</v>
      </c>
      <c r="D37" s="6">
        <v>8.8699999999999992</v>
      </c>
      <c r="E37" s="208">
        <f t="shared" si="5"/>
        <v>0</v>
      </c>
      <c r="F37" s="208">
        <f t="shared" si="6"/>
        <v>0</v>
      </c>
      <c r="G37" s="208">
        <f t="shared" si="7"/>
        <v>0</v>
      </c>
      <c r="H37" s="208">
        <f t="shared" si="8"/>
        <v>0</v>
      </c>
      <c r="I37" s="10"/>
      <c r="J37" s="215" t="s">
        <v>30</v>
      </c>
      <c r="K37" s="6">
        <v>8.8699999999999992</v>
      </c>
      <c r="L37" s="208">
        <f t="shared" si="14"/>
        <v>0</v>
      </c>
      <c r="M37" s="208">
        <f t="shared" si="9"/>
        <v>0</v>
      </c>
      <c r="N37" s="208">
        <f t="shared" si="10"/>
        <v>0</v>
      </c>
      <c r="O37" s="208">
        <f t="shared" si="11"/>
        <v>0</v>
      </c>
      <c r="Q37" s="215" t="s">
        <v>30</v>
      </c>
      <c r="R37" s="6">
        <v>8.51</v>
      </c>
      <c r="S37" s="208">
        <f t="shared" si="12"/>
        <v>0</v>
      </c>
      <c r="T37" s="208">
        <f t="shared" si="12"/>
        <v>0</v>
      </c>
      <c r="U37" s="208">
        <f t="shared" si="12"/>
        <v>0</v>
      </c>
      <c r="V37" s="208">
        <f t="shared" si="13"/>
        <v>0</v>
      </c>
      <c r="W37" s="330"/>
    </row>
    <row r="38" spans="2:23" x14ac:dyDescent="0.25">
      <c r="B38" s="331"/>
      <c r="C38" s="215" t="s">
        <v>31</v>
      </c>
      <c r="D38" s="6">
        <v>12.29</v>
      </c>
      <c r="E38" s="208">
        <f t="shared" si="5"/>
        <v>0</v>
      </c>
      <c r="F38" s="208">
        <f t="shared" si="6"/>
        <v>0</v>
      </c>
      <c r="G38" s="208">
        <f t="shared" si="7"/>
        <v>0</v>
      </c>
      <c r="H38" s="208">
        <f t="shared" si="8"/>
        <v>0</v>
      </c>
      <c r="I38" s="10"/>
      <c r="J38" s="215" t="s">
        <v>31</v>
      </c>
      <c r="K38" s="6">
        <v>12.29</v>
      </c>
      <c r="L38" s="208">
        <f t="shared" si="14"/>
        <v>0</v>
      </c>
      <c r="M38" s="208">
        <f t="shared" si="9"/>
        <v>0</v>
      </c>
      <c r="N38" s="208">
        <f t="shared" si="10"/>
        <v>0</v>
      </c>
      <c r="O38" s="208">
        <f t="shared" si="11"/>
        <v>0</v>
      </c>
      <c r="Q38" s="215" t="s">
        <v>31</v>
      </c>
      <c r="R38" s="6">
        <v>11.92</v>
      </c>
      <c r="S38" s="208">
        <f t="shared" si="12"/>
        <v>0</v>
      </c>
      <c r="T38" s="208">
        <f t="shared" si="12"/>
        <v>0</v>
      </c>
      <c r="U38" s="208">
        <f t="shared" si="12"/>
        <v>0</v>
      </c>
      <c r="V38" s="208">
        <f t="shared" si="13"/>
        <v>0</v>
      </c>
      <c r="W38" s="330"/>
    </row>
    <row r="39" spans="2:23" x14ac:dyDescent="0.25">
      <c r="B39" s="331"/>
      <c r="C39" s="215" t="s">
        <v>32</v>
      </c>
      <c r="D39" s="6">
        <v>0.61</v>
      </c>
      <c r="E39" s="208">
        <f>(D39*E23)+SUMIF('Actuals Summer'!B:B,'EY Calculator Tool'!D4,'Actuals Summer'!BM:BM)</f>
        <v>0</v>
      </c>
      <c r="F39" s="208">
        <f>(D39*F23)+SUMIF('Autmn Actuals'!B:B,'EY Calculator Tool'!D4,'Autmn Actuals'!BM:BM)</f>
        <v>0</v>
      </c>
      <c r="G39" s="208">
        <f t="shared" si="7"/>
        <v>0</v>
      </c>
      <c r="H39" s="208">
        <f t="shared" si="8"/>
        <v>0</v>
      </c>
      <c r="I39" s="10"/>
      <c r="J39" s="215" t="s">
        <v>32</v>
      </c>
      <c r="K39" s="6">
        <v>0.61</v>
      </c>
      <c r="L39" s="208">
        <f t="shared" si="14"/>
        <v>0</v>
      </c>
      <c r="M39" s="208">
        <f t="shared" si="9"/>
        <v>0</v>
      </c>
      <c r="N39" s="208">
        <f t="shared" si="10"/>
        <v>0</v>
      </c>
      <c r="O39" s="208">
        <f t="shared" si="11"/>
        <v>0</v>
      </c>
      <c r="Q39" s="215" t="s">
        <v>32</v>
      </c>
      <c r="R39" s="6">
        <v>0.61</v>
      </c>
      <c r="S39" s="208">
        <f t="shared" si="12"/>
        <v>0</v>
      </c>
      <c r="T39" s="208">
        <f t="shared" si="12"/>
        <v>0</v>
      </c>
      <c r="U39" s="208">
        <f t="shared" si="12"/>
        <v>0</v>
      </c>
      <c r="V39" s="208">
        <f t="shared" si="13"/>
        <v>0</v>
      </c>
      <c r="W39" s="330"/>
    </row>
    <row r="40" spans="2:23" x14ac:dyDescent="0.25">
      <c r="B40" s="331"/>
      <c r="C40" s="215" t="s">
        <v>33</v>
      </c>
      <c r="D40" s="6">
        <v>0.28999999999999998</v>
      </c>
      <c r="E40" s="208">
        <f>(D40*E24)+SUMIF('Actuals Summer'!B:B,'EY Calculator Tool'!D4,'Actuals Summer'!BN:BN)</f>
        <v>0</v>
      </c>
      <c r="F40" s="208">
        <f>(D40*F24)+SUMIF('Autmn Actuals'!B:B,'EY Calculator Tool'!D4,'Autmn Actuals'!BN:BN)</f>
        <v>0</v>
      </c>
      <c r="G40" s="208">
        <f t="shared" si="7"/>
        <v>0</v>
      </c>
      <c r="H40" s="208">
        <f t="shared" si="8"/>
        <v>0</v>
      </c>
      <c r="I40" s="10"/>
      <c r="J40" s="215" t="s">
        <v>33</v>
      </c>
      <c r="K40" s="6">
        <v>0.28999999999999998</v>
      </c>
      <c r="L40" s="208">
        <f t="shared" si="14"/>
        <v>0</v>
      </c>
      <c r="M40" s="208">
        <f t="shared" si="9"/>
        <v>0</v>
      </c>
      <c r="N40" s="208">
        <f t="shared" si="10"/>
        <v>0</v>
      </c>
      <c r="O40" s="208">
        <f t="shared" si="11"/>
        <v>0</v>
      </c>
      <c r="Q40" s="215" t="s">
        <v>33</v>
      </c>
      <c r="R40" s="6">
        <v>0.28999999999999998</v>
      </c>
      <c r="S40" s="208">
        <f t="shared" si="12"/>
        <v>0</v>
      </c>
      <c r="T40" s="208">
        <f t="shared" si="12"/>
        <v>0</v>
      </c>
      <c r="U40" s="208">
        <f t="shared" si="12"/>
        <v>0</v>
      </c>
      <c r="V40" s="208">
        <f t="shared" si="13"/>
        <v>0</v>
      </c>
      <c r="W40" s="330"/>
    </row>
    <row r="41" spans="2:23" x14ac:dyDescent="0.25">
      <c r="B41" s="331"/>
      <c r="C41" s="216" t="s">
        <v>34</v>
      </c>
      <c r="D41" s="8">
        <v>0.08</v>
      </c>
      <c r="E41" s="208">
        <f>(D41*E25)+SUMIF('Actuals Summer'!B:B,'EY Calculator Tool'!D4,'Actuals Summer'!BO:BO)</f>
        <v>0</v>
      </c>
      <c r="F41" s="208">
        <f>(D41*F25)+SUMIF('Autmn Actuals'!B:B,'EY Calculator Tool'!D4,'Autmn Actuals'!BO:BO)</f>
        <v>0</v>
      </c>
      <c r="G41" s="208">
        <f t="shared" si="7"/>
        <v>0</v>
      </c>
      <c r="H41" s="208">
        <f t="shared" si="8"/>
        <v>0</v>
      </c>
      <c r="I41" s="10"/>
      <c r="J41" s="216" t="s">
        <v>34</v>
      </c>
      <c r="K41" s="8">
        <v>0.08</v>
      </c>
      <c r="L41" s="208">
        <f t="shared" si="14"/>
        <v>0</v>
      </c>
      <c r="M41" s="208">
        <f t="shared" si="9"/>
        <v>0</v>
      </c>
      <c r="N41" s="208">
        <f t="shared" si="10"/>
        <v>0</v>
      </c>
      <c r="O41" s="208">
        <f t="shared" si="11"/>
        <v>0</v>
      </c>
      <c r="Q41" s="216" t="s">
        <v>34</v>
      </c>
      <c r="R41" s="8">
        <v>0.08</v>
      </c>
      <c r="S41" s="208">
        <f t="shared" si="12"/>
        <v>0</v>
      </c>
      <c r="T41" s="208">
        <f t="shared" si="12"/>
        <v>0</v>
      </c>
      <c r="U41" s="208">
        <f t="shared" si="12"/>
        <v>0</v>
      </c>
      <c r="V41" s="208">
        <f t="shared" si="13"/>
        <v>0</v>
      </c>
      <c r="W41" s="330"/>
    </row>
    <row r="42" spans="2:23" x14ac:dyDescent="0.25">
      <c r="B42" s="331"/>
      <c r="C42" s="216" t="s">
        <v>75</v>
      </c>
      <c r="D42" s="8">
        <v>5.74</v>
      </c>
      <c r="E42" s="208">
        <f>(($D$42)*E26*E14)+SUMIF('Actuals Summer'!B:B,'EY Calculator Tool'!D4,'Actuals Summer'!BL:BL)</f>
        <v>0</v>
      </c>
      <c r="F42" s="208">
        <f>(($D$42)*F26*F14)+SUMIF('Autmn Actuals'!B:B,'EY Calculator Tool'!D4,'Autmn Actuals'!BL:BL)</f>
        <v>0</v>
      </c>
      <c r="G42" s="208">
        <f t="shared" ref="G42" si="15">($D$42)*G26*G14</f>
        <v>0</v>
      </c>
      <c r="H42" s="208">
        <f t="shared" si="8"/>
        <v>0</v>
      </c>
      <c r="I42" s="10"/>
      <c r="J42" s="216" t="s">
        <v>75</v>
      </c>
      <c r="K42" s="8">
        <v>5.74</v>
      </c>
      <c r="L42" s="208">
        <f>$K$42*L26*L14</f>
        <v>0</v>
      </c>
      <c r="M42" s="208">
        <f>$K$42*M26*M14</f>
        <v>0</v>
      </c>
      <c r="N42" s="208">
        <f>$K$42*N26*N14</f>
        <v>0</v>
      </c>
      <c r="O42" s="208">
        <f t="shared" si="11"/>
        <v>0</v>
      </c>
      <c r="Q42" s="216" t="s">
        <v>75</v>
      </c>
      <c r="R42" s="8">
        <v>5.74</v>
      </c>
      <c r="S42" s="208">
        <f t="shared" si="12"/>
        <v>0</v>
      </c>
      <c r="T42" s="208">
        <f t="shared" si="12"/>
        <v>0</v>
      </c>
      <c r="U42" s="208">
        <f t="shared" si="12"/>
        <v>0</v>
      </c>
      <c r="V42" s="208">
        <f t="shared" si="13"/>
        <v>0</v>
      </c>
      <c r="W42" s="330"/>
    </row>
    <row r="43" spans="2:23" x14ac:dyDescent="0.25">
      <c r="B43" s="331"/>
      <c r="C43" s="216" t="s">
        <v>76</v>
      </c>
      <c r="D43" s="8">
        <f>((545/38))</f>
        <v>14.342105263157896</v>
      </c>
      <c r="E43" s="208">
        <f>$D$43*E27*E14</f>
        <v>0</v>
      </c>
      <c r="F43" s="208">
        <f>$D$43*F27*F14</f>
        <v>0</v>
      </c>
      <c r="G43" s="208">
        <f t="shared" ref="G43" si="16">$D$43*G27</f>
        <v>0</v>
      </c>
      <c r="H43" s="208">
        <f t="shared" si="8"/>
        <v>0</v>
      </c>
      <c r="I43" s="10"/>
      <c r="J43" s="216" t="s">
        <v>76</v>
      </c>
      <c r="K43" s="8">
        <f>((545/38))</f>
        <v>14.342105263157896</v>
      </c>
      <c r="L43" s="208">
        <f>$K$43*L27*L14</f>
        <v>0</v>
      </c>
      <c r="M43" s="208">
        <f>$K$43*M27*M14</f>
        <v>0</v>
      </c>
      <c r="N43" s="208">
        <f>$K$43*N27*N14</f>
        <v>0</v>
      </c>
      <c r="O43" s="208">
        <f t="shared" si="11"/>
        <v>0</v>
      </c>
      <c r="Q43" s="216" t="s">
        <v>76</v>
      </c>
      <c r="R43" s="8">
        <f>((545/38))</f>
        <v>14.342105263157896</v>
      </c>
      <c r="S43" s="208">
        <f t="shared" si="12"/>
        <v>0</v>
      </c>
      <c r="T43" s="208">
        <f t="shared" si="12"/>
        <v>0</v>
      </c>
      <c r="U43" s="208">
        <f t="shared" si="12"/>
        <v>0</v>
      </c>
      <c r="V43" s="208">
        <f t="shared" si="13"/>
        <v>0</v>
      </c>
      <c r="W43" s="330"/>
    </row>
    <row r="44" spans="2:23" x14ac:dyDescent="0.25">
      <c r="B44" s="331"/>
      <c r="C44" s="215" t="s">
        <v>39</v>
      </c>
      <c r="D44" s="6">
        <v>1.1499999999999999</v>
      </c>
      <c r="E44" s="208">
        <f>(D44*E28)+SUMIF('Actuals Summer'!B:B,'EY Calculator Tool'!D4,'Actuals Summer'!BK:BK)</f>
        <v>0</v>
      </c>
      <c r="F44" s="208">
        <f>(D44*F28)+SUMIF('Autmn Actuals'!B:B,'EY Calculator Tool'!D4,'Autmn Actuals'!BK:BK)</f>
        <v>0</v>
      </c>
      <c r="G44" s="208">
        <f>D44*G28</f>
        <v>0</v>
      </c>
      <c r="H44" s="208">
        <f t="shared" si="8"/>
        <v>0</v>
      </c>
      <c r="I44" s="10"/>
      <c r="J44" s="215" t="s">
        <v>39</v>
      </c>
      <c r="K44" s="6">
        <v>1.1499999999999999</v>
      </c>
      <c r="L44" s="208">
        <f t="shared" ref="L44" si="17">K44*L28</f>
        <v>0</v>
      </c>
      <c r="M44" s="208">
        <f t="shared" ref="M44" si="18">K44*M28</f>
        <v>0</v>
      </c>
      <c r="N44" s="208">
        <f t="shared" ref="N44" si="19">K44*N28</f>
        <v>0</v>
      </c>
      <c r="O44" s="208">
        <f t="shared" si="11"/>
        <v>0</v>
      </c>
      <c r="Q44" s="215" t="s">
        <v>39</v>
      </c>
      <c r="R44" s="6">
        <v>1</v>
      </c>
      <c r="S44" s="208">
        <f t="shared" si="12"/>
        <v>0</v>
      </c>
      <c r="T44" s="208">
        <f t="shared" si="12"/>
        <v>0</v>
      </c>
      <c r="U44" s="208">
        <f t="shared" si="12"/>
        <v>0</v>
      </c>
      <c r="V44" s="208">
        <f t="shared" si="13"/>
        <v>0</v>
      </c>
      <c r="W44" s="330"/>
    </row>
    <row r="45" spans="2:23" x14ac:dyDescent="0.25">
      <c r="B45" s="331"/>
      <c r="C45" s="215" t="s">
        <v>81</v>
      </c>
      <c r="D45" s="6">
        <v>975</v>
      </c>
      <c r="E45" s="208">
        <f>((($D$29*E29)))</f>
        <v>0</v>
      </c>
      <c r="F45" s="208">
        <f>((($D$29*F29)))</f>
        <v>0</v>
      </c>
      <c r="G45" s="208">
        <f>((($D$29*G29)))</f>
        <v>0</v>
      </c>
      <c r="H45" s="208">
        <f t="shared" si="8"/>
        <v>0</v>
      </c>
      <c r="I45" s="10"/>
      <c r="J45" s="215" t="s">
        <v>42</v>
      </c>
      <c r="K45" s="6">
        <v>975</v>
      </c>
      <c r="L45" s="208">
        <f>L29*$K$29</f>
        <v>0</v>
      </c>
      <c r="M45" s="208">
        <f>M29*$K$29</f>
        <v>0</v>
      </c>
      <c r="N45" s="208">
        <f t="shared" ref="N45" si="20">N29*$K$29</f>
        <v>0</v>
      </c>
      <c r="O45" s="208">
        <f t="shared" si="11"/>
        <v>0</v>
      </c>
      <c r="Q45" s="215" t="s">
        <v>42</v>
      </c>
      <c r="R45" s="9">
        <v>938</v>
      </c>
      <c r="S45" s="208">
        <f>E45-L45</f>
        <v>0</v>
      </c>
      <c r="T45" s="208">
        <f t="shared" si="12"/>
        <v>0</v>
      </c>
      <c r="U45" s="208">
        <f t="shared" si="12"/>
        <v>0</v>
      </c>
      <c r="V45" s="208">
        <f t="shared" si="13"/>
        <v>0</v>
      </c>
      <c r="W45" s="330"/>
    </row>
    <row r="46" spans="2:23" x14ac:dyDescent="0.25">
      <c r="B46" s="331"/>
      <c r="C46" s="215" t="s">
        <v>69</v>
      </c>
      <c r="D46" s="9"/>
      <c r="E46" s="208">
        <f>SUM(E34:E45)</f>
        <v>0</v>
      </c>
      <c r="F46" s="208">
        <f>SUM(F34:F45)</f>
        <v>0</v>
      </c>
      <c r="G46" s="208">
        <f>SUM(G34:G45)</f>
        <v>0</v>
      </c>
      <c r="H46" s="208">
        <f>SUM(H34:H45)</f>
        <v>0</v>
      </c>
      <c r="I46" s="10"/>
      <c r="J46" s="215" t="s">
        <v>69</v>
      </c>
      <c r="K46" s="9"/>
      <c r="L46" s="208">
        <f>SUM(L34:L45)</f>
        <v>0</v>
      </c>
      <c r="M46" s="208">
        <f>SUM(M34:M45)</f>
        <v>0</v>
      </c>
      <c r="N46" s="208">
        <f>SUM(N34:N45)</f>
        <v>0</v>
      </c>
      <c r="O46" s="208">
        <f>SUM(O34:O45)</f>
        <v>0</v>
      </c>
      <c r="Q46" s="215" t="s">
        <v>69</v>
      </c>
      <c r="R46" s="9"/>
      <c r="S46" s="208">
        <f>SUM(S34:S45)</f>
        <v>0</v>
      </c>
      <c r="T46" s="208">
        <f>SUM(T34:T45)</f>
        <v>0</v>
      </c>
      <c r="U46" s="208">
        <f>SUM(U34:U45)</f>
        <v>0</v>
      </c>
      <c r="V46" s="208">
        <f>SUM(V34:V45)</f>
        <v>0</v>
      </c>
      <c r="W46" s="330"/>
    </row>
    <row r="47" spans="2:23" x14ac:dyDescent="0.25">
      <c r="B47" s="331"/>
      <c r="W47" s="330"/>
    </row>
    <row r="48" spans="2:23" x14ac:dyDescent="0.25">
      <c r="B48" s="331"/>
      <c r="G48" s="215" t="s">
        <v>82</v>
      </c>
      <c r="H48" s="208">
        <f>_xlfn.IFNA(VLOOKUP(D4,MNS!A:T,20,FALSE),0)</f>
        <v>0</v>
      </c>
      <c r="N48" s="215" t="s">
        <v>82</v>
      </c>
      <c r="O48" s="208">
        <f>H48</f>
        <v>0</v>
      </c>
      <c r="U48" s="215" t="s">
        <v>82</v>
      </c>
      <c r="V48" s="208">
        <f>H48</f>
        <v>0</v>
      </c>
      <c r="W48" s="330"/>
    </row>
    <row r="49" spans="2:23" x14ac:dyDescent="0.25">
      <c r="B49" s="331"/>
      <c r="G49" s="215" t="s">
        <v>83</v>
      </c>
      <c r="H49" s="208">
        <f>H46+H48</f>
        <v>0</v>
      </c>
      <c r="I49" s="10"/>
      <c r="N49" s="215" t="s">
        <v>83</v>
      </c>
      <c r="O49" s="208">
        <f>O46+O48</f>
        <v>0</v>
      </c>
      <c r="U49" s="215" t="s">
        <v>83</v>
      </c>
      <c r="V49" s="208">
        <f>V46+V48</f>
        <v>0</v>
      </c>
      <c r="W49" s="330"/>
    </row>
    <row r="50" spans="2:23" x14ac:dyDescent="0.25">
      <c r="B50" s="331"/>
      <c r="J50" s="340"/>
      <c r="W50" s="330"/>
    </row>
    <row r="51" spans="2:23" ht="15.75" thickBot="1" x14ac:dyDescent="0.3">
      <c r="B51" s="341"/>
      <c r="C51" s="153"/>
      <c r="D51" s="153"/>
      <c r="E51" s="153"/>
      <c r="F51" s="153"/>
      <c r="G51" s="153"/>
      <c r="H51" s="153"/>
      <c r="I51" s="153"/>
      <c r="J51" s="153"/>
      <c r="K51" s="153"/>
      <c r="L51" s="153"/>
      <c r="M51" s="153"/>
      <c r="N51" s="153"/>
      <c r="O51" s="153"/>
      <c r="P51" s="153"/>
      <c r="Q51" s="153"/>
      <c r="R51" s="153"/>
      <c r="S51" s="153"/>
      <c r="T51" s="153"/>
      <c r="U51" s="153"/>
      <c r="V51" s="153"/>
      <c r="W51" s="342"/>
    </row>
  </sheetData>
  <sheetProtection algorithmName="SHA-512" hashValue="sD85rKgD8wtIYkQpY9CEIcmutvRu4eiuhpF5p9Pi/S+2W4VfmGK6pBfgnvm/Cpfz3WrufIb+cRcE+pu1GmOCeQ==" saltValue="3b1oet0fDUmQgo6Tbk9zYQ==" spinCount="100000" sheet="1" objects="1" scenarios="1"/>
  <mergeCells count="1">
    <mergeCell ref="D6:F6"/>
  </mergeCells>
  <conditionalFormatting sqref="S34:V46">
    <cfRule type="cellIs" dxfId="4" priority="1" operator="lessThan">
      <formula>0</formula>
    </cfRule>
  </conditionalFormatting>
  <pageMargins left="0.7" right="0.7" top="0.75" bottom="0.75" header="0.3" footer="0.3"/>
  <headerFooter>
    <oddFooter>&amp;C_x000D_&amp;1#&amp;"Calibri"&amp;10&amp;K000000 OFFICIAL</oddFooter>
  </headerFooter>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4062A4-B487-4815-A97C-F1418B1EF84D}">
          <x14:formula1>
            <xm:f>Lookup!$D$2:$D$91</xm:f>
          </x14:formula1>
          <xm:sqref>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91052-1350-458F-9FF1-BFE21EB34E44}">
  <dimension ref="B2:C5"/>
  <sheetViews>
    <sheetView workbookViewId="0">
      <selection activeCell="C5" sqref="C5"/>
    </sheetView>
  </sheetViews>
  <sheetFormatPr defaultRowHeight="15" x14ac:dyDescent="0.25"/>
  <cols>
    <col min="2" max="2" width="16" customWidth="1"/>
    <col min="3" max="3" width="16.5703125" customWidth="1"/>
  </cols>
  <sheetData>
    <row r="2" spans="2:3" x14ac:dyDescent="0.25">
      <c r="B2" t="s">
        <v>90</v>
      </c>
      <c r="C2" t="s">
        <v>91</v>
      </c>
    </row>
    <row r="3" spans="2:3" x14ac:dyDescent="0.25">
      <c r="B3">
        <v>545</v>
      </c>
      <c r="C3">
        <v>218</v>
      </c>
    </row>
    <row r="4" spans="2:3" x14ac:dyDescent="0.25">
      <c r="B4" s="147">
        <f>B3/38</f>
        <v>14.342105263157896</v>
      </c>
      <c r="C4" s="147">
        <f>C3/38</f>
        <v>5.7368421052631575</v>
      </c>
    </row>
    <row r="5" spans="2:3" x14ac:dyDescent="0.25">
      <c r="C5" s="14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561C-5A5E-4529-B277-A7EC57C78436}">
  <dimension ref="A1:DP203"/>
  <sheetViews>
    <sheetView topLeftCell="CX1" zoomScale="120" zoomScaleNormal="120" workbookViewId="0">
      <pane ySplit="4" topLeftCell="A191" activePane="bottomLeft" state="frozen"/>
      <selection pane="bottomLeft" activeCell="DP201" sqref="DP201"/>
    </sheetView>
  </sheetViews>
  <sheetFormatPr defaultColWidth="9.140625" defaultRowHeight="12.75" x14ac:dyDescent="0.2"/>
  <cols>
    <col min="1" max="2" width="9.140625" style="231"/>
    <col min="3" max="3" width="54.140625" style="231" bestFit="1" customWidth="1"/>
    <col min="4" max="4" width="9.140625" style="232" customWidth="1"/>
    <col min="5" max="5" width="9.28515625" style="232" customWidth="1"/>
    <col min="6" max="6" width="9.7109375" style="232" customWidth="1"/>
    <col min="7" max="8" width="9.140625" style="232" customWidth="1"/>
    <col min="9" max="9" width="12.28515625" style="231" customWidth="1"/>
    <col min="10" max="10" width="11.140625" style="231" customWidth="1"/>
    <col min="11" max="17" width="9.140625" style="231" customWidth="1"/>
    <col min="18" max="18" width="17.28515625" style="231" customWidth="1"/>
    <col min="19" max="47" width="9.140625" style="231" customWidth="1"/>
    <col min="48" max="48" width="10.42578125" style="231" customWidth="1"/>
    <col min="49" max="51" width="9.140625" style="231" customWidth="1"/>
    <col min="52" max="54" width="9.140625" style="233" customWidth="1"/>
    <col min="55" max="57" width="9.140625" style="231" customWidth="1"/>
    <col min="58" max="58" width="14.85546875" style="231" customWidth="1"/>
    <col min="59" max="59" width="16.5703125" style="231" customWidth="1"/>
    <col min="60" max="61" width="14.28515625" style="231" customWidth="1"/>
    <col min="62" max="62" width="18.5703125" style="231" customWidth="1"/>
    <col min="63" max="63" width="14.85546875" style="231" customWidth="1"/>
    <col min="64" max="64" width="17" style="231" customWidth="1"/>
    <col min="65" max="65" width="17" style="248" customWidth="1"/>
    <col min="66" max="67" width="14.85546875" style="248" customWidth="1"/>
    <col min="68" max="75" width="12.28515625" style="248" customWidth="1"/>
    <col min="76" max="76" width="9.7109375" style="248" customWidth="1"/>
    <col min="77" max="79" width="9.140625" style="231" customWidth="1"/>
    <col min="80" max="82" width="10.28515625" style="231" customWidth="1"/>
    <col min="83" max="83" width="9.28515625" style="231" customWidth="1"/>
    <col min="84" max="91" width="10.28515625" style="231" customWidth="1"/>
    <col min="92" max="93" width="9.140625" style="231" customWidth="1"/>
    <col min="94" max="94" width="9.42578125" style="231" customWidth="1"/>
    <col min="95" max="98" width="12.85546875" style="231" customWidth="1"/>
    <col min="99" max="100" width="11.28515625" style="231" customWidth="1"/>
    <col min="101" max="101" width="15" style="231" customWidth="1"/>
    <col min="102" max="102" width="11.28515625" style="231" customWidth="1"/>
    <col min="103" max="104" width="10.28515625" style="231" customWidth="1"/>
    <col min="105" max="105" width="11.28515625" style="231" customWidth="1"/>
    <col min="106" max="106" width="14" style="231" customWidth="1"/>
    <col min="107" max="107" width="9.140625" style="231" customWidth="1"/>
    <col min="108" max="110" width="12.85546875" style="231" customWidth="1"/>
    <col min="111" max="112" width="11.28515625" style="231" customWidth="1"/>
    <col min="113" max="113" width="10.28515625" style="231" customWidth="1"/>
    <col min="114" max="115" width="11.28515625" style="231" customWidth="1"/>
    <col min="116" max="116" width="9.140625" style="231" customWidth="1"/>
    <col min="117" max="117" width="10.28515625" style="231" customWidth="1"/>
    <col min="118" max="118" width="14.5703125" style="231" customWidth="1"/>
    <col min="119" max="119" width="9.7109375" style="231" customWidth="1"/>
    <col min="120" max="120" width="12.140625" style="231" customWidth="1"/>
    <col min="121" max="16384" width="9.140625" style="231"/>
  </cols>
  <sheetData>
    <row r="1" spans="1:120" x14ac:dyDescent="0.2">
      <c r="A1" s="231">
        <v>1</v>
      </c>
      <c r="B1" s="231">
        <v>2</v>
      </c>
      <c r="C1" s="231">
        <v>3</v>
      </c>
      <c r="D1" s="231">
        <v>4</v>
      </c>
      <c r="E1" s="231">
        <v>5</v>
      </c>
      <c r="F1" s="231">
        <v>6</v>
      </c>
      <c r="G1" s="231">
        <v>7</v>
      </c>
      <c r="H1" s="231">
        <v>8</v>
      </c>
      <c r="I1" s="231">
        <v>9</v>
      </c>
      <c r="J1" s="231">
        <v>10</v>
      </c>
      <c r="K1" s="231">
        <v>11</v>
      </c>
      <c r="L1" s="231">
        <v>12</v>
      </c>
      <c r="M1" s="231">
        <v>13</v>
      </c>
      <c r="N1" s="231">
        <v>14</v>
      </c>
      <c r="O1" s="231">
        <v>15</v>
      </c>
      <c r="P1" s="231">
        <v>16</v>
      </c>
      <c r="Q1" s="231">
        <v>17</v>
      </c>
      <c r="R1" s="231">
        <v>18</v>
      </c>
      <c r="S1" s="231">
        <v>19</v>
      </c>
      <c r="T1" s="231">
        <v>20</v>
      </c>
      <c r="U1" s="231">
        <v>21</v>
      </c>
      <c r="V1" s="231">
        <v>22</v>
      </c>
      <c r="W1" s="231">
        <v>23</v>
      </c>
      <c r="X1" s="231">
        <v>24</v>
      </c>
      <c r="Y1" s="231">
        <v>25</v>
      </c>
      <c r="Z1" s="231">
        <v>26</v>
      </c>
      <c r="AA1" s="231">
        <v>27</v>
      </c>
      <c r="AB1" s="231">
        <v>28</v>
      </c>
      <c r="AC1" s="231">
        <v>29</v>
      </c>
      <c r="AD1" s="231">
        <v>30</v>
      </c>
      <c r="AE1" s="231">
        <v>31</v>
      </c>
      <c r="AF1" s="231">
        <v>32</v>
      </c>
      <c r="AG1" s="231">
        <v>33</v>
      </c>
      <c r="AH1" s="231">
        <v>34</v>
      </c>
      <c r="AI1" s="231">
        <v>35</v>
      </c>
      <c r="AJ1" s="231">
        <v>36</v>
      </c>
      <c r="AK1" s="231">
        <v>37</v>
      </c>
      <c r="AL1" s="231">
        <v>38</v>
      </c>
      <c r="AM1" s="231">
        <v>39</v>
      </c>
      <c r="AN1" s="231">
        <v>40</v>
      </c>
      <c r="AO1" s="231">
        <v>41</v>
      </c>
      <c r="AP1" s="231">
        <v>42</v>
      </c>
      <c r="AQ1" s="231">
        <v>43</v>
      </c>
      <c r="AR1" s="231">
        <v>44</v>
      </c>
      <c r="AS1" s="231">
        <v>45</v>
      </c>
      <c r="AT1" s="231">
        <v>46</v>
      </c>
      <c r="AU1" s="231">
        <v>47</v>
      </c>
      <c r="AV1" s="231">
        <v>48</v>
      </c>
      <c r="AW1" s="231">
        <v>49</v>
      </c>
      <c r="AX1" s="231">
        <v>50</v>
      </c>
      <c r="AY1" s="231">
        <v>51</v>
      </c>
      <c r="AZ1" s="231">
        <v>52</v>
      </c>
      <c r="BA1" s="231">
        <v>53</v>
      </c>
      <c r="BB1" s="231">
        <v>54</v>
      </c>
      <c r="BC1" s="231">
        <v>55</v>
      </c>
      <c r="BD1" s="231">
        <v>56</v>
      </c>
      <c r="BE1" s="231">
        <v>57</v>
      </c>
      <c r="BF1" s="231">
        <v>58</v>
      </c>
      <c r="BG1" s="231">
        <v>59</v>
      </c>
      <c r="BH1" s="231">
        <v>60</v>
      </c>
      <c r="BI1" s="231">
        <v>61</v>
      </c>
      <c r="BJ1" s="231">
        <v>62</v>
      </c>
      <c r="BK1" s="231">
        <v>63</v>
      </c>
      <c r="BL1" s="231">
        <v>64</v>
      </c>
      <c r="BM1" s="231">
        <v>65</v>
      </c>
      <c r="BN1" s="231">
        <v>66</v>
      </c>
      <c r="BO1" s="231">
        <v>67</v>
      </c>
      <c r="BP1" s="231">
        <v>68</v>
      </c>
      <c r="BQ1" s="231">
        <v>69</v>
      </c>
      <c r="BR1" s="231">
        <v>70</v>
      </c>
      <c r="BS1" s="231">
        <v>71</v>
      </c>
      <c r="BT1" s="231">
        <v>72</v>
      </c>
      <c r="BU1" s="231">
        <v>73</v>
      </c>
      <c r="BV1" s="231">
        <v>74</v>
      </c>
      <c r="BW1" s="231">
        <v>75</v>
      </c>
      <c r="BX1" s="231">
        <v>76</v>
      </c>
      <c r="BY1" s="231">
        <v>77</v>
      </c>
      <c r="BZ1" s="231">
        <v>78</v>
      </c>
      <c r="CA1" s="231">
        <v>79</v>
      </c>
      <c r="CB1" s="231">
        <v>80</v>
      </c>
      <c r="CC1" s="231">
        <v>81</v>
      </c>
      <c r="CD1" s="231">
        <v>82</v>
      </c>
      <c r="CE1" s="231">
        <v>83</v>
      </c>
      <c r="CF1" s="231">
        <v>84</v>
      </c>
      <c r="CG1" s="231">
        <v>85</v>
      </c>
      <c r="CH1" s="231">
        <v>86</v>
      </c>
      <c r="CI1" s="231">
        <v>87</v>
      </c>
      <c r="CJ1" s="231">
        <v>88</v>
      </c>
      <c r="CK1" s="231">
        <v>89</v>
      </c>
      <c r="CL1" s="231">
        <v>90</v>
      </c>
      <c r="CM1" s="231">
        <v>91</v>
      </c>
      <c r="CN1" s="231">
        <v>92</v>
      </c>
      <c r="CO1" s="231">
        <v>93</v>
      </c>
      <c r="CP1" s="231">
        <v>94</v>
      </c>
    </row>
    <row r="2" spans="1:120" ht="13.5" thickBot="1" x14ac:dyDescent="0.25">
      <c r="B2" s="467" t="s">
        <v>92</v>
      </c>
      <c r="C2" s="467"/>
      <c r="D2" s="467" t="s">
        <v>93</v>
      </c>
      <c r="E2" s="467"/>
      <c r="F2" s="467"/>
      <c r="G2" s="467"/>
      <c r="H2" s="467"/>
      <c r="I2" s="467"/>
      <c r="J2" s="467"/>
      <c r="K2" s="467"/>
      <c r="L2" s="467"/>
      <c r="M2" s="467"/>
      <c r="N2" s="467" t="s">
        <v>52</v>
      </c>
      <c r="O2" s="467"/>
      <c r="P2" s="467"/>
      <c r="Q2" s="467"/>
      <c r="R2" s="467"/>
      <c r="S2" s="467"/>
      <c r="T2" s="467"/>
      <c r="U2" s="467"/>
      <c r="V2" s="467"/>
      <c r="W2" s="467"/>
      <c r="BM2" s="247">
        <v>11.92</v>
      </c>
      <c r="BN2" s="247">
        <v>8.51</v>
      </c>
      <c r="BO2" s="247">
        <v>8.51</v>
      </c>
      <c r="BP2" s="247">
        <v>5.66</v>
      </c>
      <c r="BQ2" s="247">
        <v>5.66</v>
      </c>
      <c r="BR2" s="247">
        <v>0.61</v>
      </c>
      <c r="BS2" s="247">
        <v>0.28999999999999998</v>
      </c>
      <c r="BT2" s="247">
        <v>0.08</v>
      </c>
      <c r="BU2" s="247">
        <v>1</v>
      </c>
      <c r="BV2" s="247">
        <f>218/38</f>
        <v>5.7368421052631575</v>
      </c>
      <c r="BW2" s="247">
        <v>14.342105263157896</v>
      </c>
      <c r="BX2" s="247">
        <v>938</v>
      </c>
      <c r="BY2" s="307"/>
      <c r="CB2" s="247">
        <v>5.66</v>
      </c>
      <c r="CC2" s="247">
        <v>5.66</v>
      </c>
      <c r="CD2" s="247">
        <v>8.51</v>
      </c>
      <c r="CE2" s="247">
        <v>8.51</v>
      </c>
      <c r="CF2" s="247">
        <v>11.92</v>
      </c>
      <c r="CG2" s="247">
        <v>0.61</v>
      </c>
      <c r="CH2" s="247">
        <v>0.28999999999999998</v>
      </c>
      <c r="CI2" s="247">
        <v>0.08</v>
      </c>
      <c r="CJ2" s="247">
        <v>2.29</v>
      </c>
      <c r="CK2" s="247">
        <v>14.342105263157896</v>
      </c>
      <c r="CL2" s="247">
        <v>1</v>
      </c>
      <c r="CM2" s="247">
        <v>938</v>
      </c>
    </row>
    <row r="3" spans="1:120" ht="13.5" thickBot="1" x14ac:dyDescent="0.25">
      <c r="D3" s="232" t="s">
        <v>94</v>
      </c>
      <c r="E3" s="232" t="s">
        <v>91</v>
      </c>
      <c r="F3" s="232" t="s">
        <v>90</v>
      </c>
      <c r="G3" s="232" t="s">
        <v>95</v>
      </c>
      <c r="H3" s="232" t="s">
        <v>96</v>
      </c>
      <c r="I3" s="232" t="s">
        <v>97</v>
      </c>
      <c r="J3" s="232" t="s">
        <v>98</v>
      </c>
      <c r="K3" s="467" t="s">
        <v>99</v>
      </c>
      <c r="L3" s="467"/>
      <c r="N3" s="232" t="s">
        <v>94</v>
      </c>
      <c r="O3" s="232" t="s">
        <v>91</v>
      </c>
      <c r="P3" s="232" t="s">
        <v>95</v>
      </c>
      <c r="Q3" s="232" t="s">
        <v>96</v>
      </c>
      <c r="R3" s="232" t="s">
        <v>100</v>
      </c>
      <c r="S3" s="232" t="s">
        <v>101</v>
      </c>
      <c r="T3" s="232" t="s">
        <v>102</v>
      </c>
      <c r="U3" s="467" t="s">
        <v>99</v>
      </c>
      <c r="V3" s="467"/>
      <c r="AS3" s="247"/>
      <c r="AT3" s="307"/>
      <c r="BN3" s="248">
        <v>13</v>
      </c>
      <c r="BX3" s="248">
        <v>938</v>
      </c>
      <c r="CP3" s="468" t="s">
        <v>103</v>
      </c>
      <c r="CQ3" s="469"/>
      <c r="CR3" s="469"/>
      <c r="CS3" s="469"/>
      <c r="CT3" s="469"/>
      <c r="CU3" s="469"/>
      <c r="CV3" s="469"/>
      <c r="CW3" s="469"/>
      <c r="CX3" s="469"/>
      <c r="CY3" s="469"/>
      <c r="CZ3" s="469"/>
      <c r="DA3" s="470"/>
      <c r="DC3" s="464" t="s">
        <v>104</v>
      </c>
      <c r="DD3" s="465"/>
      <c r="DE3" s="465"/>
      <c r="DF3" s="465"/>
      <c r="DG3" s="465"/>
      <c r="DH3" s="465"/>
      <c r="DI3" s="465"/>
      <c r="DJ3" s="465"/>
      <c r="DK3" s="465"/>
      <c r="DL3" s="465"/>
      <c r="DM3" s="466"/>
    </row>
    <row r="4" spans="1:120" s="234" customFormat="1" ht="65.45" customHeight="1" x14ac:dyDescent="0.25">
      <c r="A4" s="234" t="s">
        <v>105</v>
      </c>
      <c r="B4" s="234" t="s">
        <v>106</v>
      </c>
      <c r="C4" s="234" t="s">
        <v>107</v>
      </c>
      <c r="D4" s="235" t="s">
        <v>108</v>
      </c>
      <c r="E4" s="235" t="s">
        <v>109</v>
      </c>
      <c r="F4" s="235" t="s">
        <v>110</v>
      </c>
      <c r="G4" s="235" t="s">
        <v>111</v>
      </c>
      <c r="H4" s="235" t="s">
        <v>112</v>
      </c>
      <c r="I4" s="236" t="s">
        <v>113</v>
      </c>
      <c r="J4" s="236" t="s">
        <v>114</v>
      </c>
      <c r="K4" s="235" t="s">
        <v>115</v>
      </c>
      <c r="L4" s="235" t="s">
        <v>116</v>
      </c>
      <c r="M4" s="236" t="s">
        <v>117</v>
      </c>
      <c r="N4" s="235" t="s">
        <v>118</v>
      </c>
      <c r="O4" s="235" t="s">
        <v>119</v>
      </c>
      <c r="P4" s="235" t="s">
        <v>120</v>
      </c>
      <c r="Q4" s="235" t="s">
        <v>121</v>
      </c>
      <c r="R4" s="236" t="s">
        <v>122</v>
      </c>
      <c r="S4" s="235" t="s">
        <v>123</v>
      </c>
      <c r="T4" s="235" t="s">
        <v>124</v>
      </c>
      <c r="U4" s="235" t="s">
        <v>125</v>
      </c>
      <c r="V4" s="235" t="s">
        <v>126</v>
      </c>
      <c r="W4" s="236" t="s">
        <v>127</v>
      </c>
      <c r="X4" s="237" t="s">
        <v>128</v>
      </c>
      <c r="Y4" s="237" t="s">
        <v>129</v>
      </c>
      <c r="Z4" s="238" t="s">
        <v>130</v>
      </c>
      <c r="AA4" s="237" t="s">
        <v>131</v>
      </c>
      <c r="AB4" s="237" t="s">
        <v>132</v>
      </c>
      <c r="AC4" s="238" t="s">
        <v>133</v>
      </c>
      <c r="AD4" s="237" t="s">
        <v>134</v>
      </c>
      <c r="AE4" s="237" t="s">
        <v>135</v>
      </c>
      <c r="AF4" s="238" t="s">
        <v>136</v>
      </c>
      <c r="AG4" s="235" t="s">
        <v>137</v>
      </c>
      <c r="AH4" s="235" t="s">
        <v>138</v>
      </c>
      <c r="AI4" s="239" t="s">
        <v>139</v>
      </c>
      <c r="AJ4" s="235" t="s">
        <v>140</v>
      </c>
      <c r="AK4" s="235" t="s">
        <v>141</v>
      </c>
      <c r="AL4" s="239" t="s">
        <v>142</v>
      </c>
      <c r="AM4" s="235" t="s">
        <v>143</v>
      </c>
      <c r="AN4" s="235" t="s">
        <v>144</v>
      </c>
      <c r="AO4" s="239" t="s">
        <v>145</v>
      </c>
      <c r="AP4" s="240" t="s">
        <v>146</v>
      </c>
      <c r="AQ4" s="241" t="s">
        <v>147</v>
      </c>
      <c r="AR4" s="235" t="s">
        <v>148</v>
      </c>
      <c r="AS4" s="235" t="s">
        <v>149</v>
      </c>
      <c r="AT4" s="239" t="s">
        <v>150</v>
      </c>
      <c r="AU4" s="235" t="s">
        <v>151</v>
      </c>
      <c r="AV4" s="235" t="s">
        <v>152</v>
      </c>
      <c r="AW4" s="239" t="s">
        <v>153</v>
      </c>
      <c r="AX4" s="235" t="s">
        <v>154</v>
      </c>
      <c r="AY4" s="235" t="s">
        <v>155</v>
      </c>
      <c r="AZ4" s="239" t="s">
        <v>156</v>
      </c>
      <c r="BA4" s="240" t="s">
        <v>157</v>
      </c>
      <c r="BB4" s="240" t="s">
        <v>158</v>
      </c>
      <c r="BC4" s="235" t="s">
        <v>159</v>
      </c>
      <c r="BD4" s="235" t="s">
        <v>160</v>
      </c>
      <c r="BE4" s="242" t="s">
        <v>161</v>
      </c>
      <c r="BF4" s="243" t="s">
        <v>162</v>
      </c>
      <c r="BG4" s="243" t="s">
        <v>163</v>
      </c>
      <c r="BH4" s="243" t="s">
        <v>164</v>
      </c>
      <c r="BI4" s="243" t="s">
        <v>165</v>
      </c>
      <c r="BJ4" s="243" t="s">
        <v>166</v>
      </c>
      <c r="BK4" s="243" t="s">
        <v>167</v>
      </c>
      <c r="BL4" s="243" t="s">
        <v>168</v>
      </c>
      <c r="BM4" s="356" t="s">
        <v>94</v>
      </c>
      <c r="BN4" s="357" t="s">
        <v>169</v>
      </c>
      <c r="BO4" s="357" t="s">
        <v>170</v>
      </c>
      <c r="BP4" s="357" t="s">
        <v>171</v>
      </c>
      <c r="BQ4" s="357" t="s">
        <v>172</v>
      </c>
      <c r="BR4" s="357" t="s">
        <v>32</v>
      </c>
      <c r="BS4" s="357" t="s">
        <v>33</v>
      </c>
      <c r="BT4" s="357" t="s">
        <v>34</v>
      </c>
      <c r="BU4" s="357" t="s">
        <v>173</v>
      </c>
      <c r="BV4" s="357" t="s">
        <v>174</v>
      </c>
      <c r="BW4" s="357" t="s">
        <v>175</v>
      </c>
      <c r="BX4" s="357" t="s">
        <v>42</v>
      </c>
      <c r="CB4" s="234" t="s">
        <v>25</v>
      </c>
      <c r="CC4" s="234" t="s">
        <v>28</v>
      </c>
      <c r="CD4" s="234" t="s">
        <v>29</v>
      </c>
      <c r="CE4" s="234" t="s">
        <v>30</v>
      </c>
      <c r="CF4" s="234" t="s">
        <v>31</v>
      </c>
      <c r="CG4" s="234" t="s">
        <v>32</v>
      </c>
      <c r="CH4" s="234" t="s">
        <v>33</v>
      </c>
      <c r="CI4" s="234" t="s">
        <v>34</v>
      </c>
      <c r="CJ4" s="234" t="s">
        <v>176</v>
      </c>
      <c r="CK4" s="234" t="s">
        <v>76</v>
      </c>
      <c r="CL4" s="234" t="s">
        <v>39</v>
      </c>
      <c r="CM4" s="234" t="s">
        <v>42</v>
      </c>
      <c r="CP4" s="314" t="s">
        <v>94</v>
      </c>
      <c r="CQ4" s="315" t="s">
        <v>169</v>
      </c>
      <c r="CR4" s="315" t="s">
        <v>30</v>
      </c>
      <c r="CS4" s="315" t="s">
        <v>171</v>
      </c>
      <c r="CT4" s="315" t="s">
        <v>172</v>
      </c>
      <c r="CU4" s="315" t="s">
        <v>32</v>
      </c>
      <c r="CV4" s="315" t="s">
        <v>33</v>
      </c>
      <c r="CW4" s="315" t="s">
        <v>34</v>
      </c>
      <c r="CX4" s="315" t="s">
        <v>173</v>
      </c>
      <c r="CY4" s="315" t="s">
        <v>174</v>
      </c>
      <c r="CZ4" s="315" t="s">
        <v>175</v>
      </c>
      <c r="DA4" s="315" t="s">
        <v>42</v>
      </c>
      <c r="DB4" s="316" t="s">
        <v>69</v>
      </c>
      <c r="DC4" s="308" t="s">
        <v>94</v>
      </c>
      <c r="DD4" s="309" t="s">
        <v>169</v>
      </c>
      <c r="DE4" s="309" t="s">
        <v>171</v>
      </c>
      <c r="DF4" s="309" t="s">
        <v>172</v>
      </c>
      <c r="DG4" s="309" t="s">
        <v>32</v>
      </c>
      <c r="DH4" s="309" t="s">
        <v>33</v>
      </c>
      <c r="DI4" s="309" t="s">
        <v>34</v>
      </c>
      <c r="DJ4" s="309" t="s">
        <v>173</v>
      </c>
      <c r="DK4" s="309" t="s">
        <v>174</v>
      </c>
      <c r="DL4" s="309" t="s">
        <v>175</v>
      </c>
      <c r="DM4" s="309" t="s">
        <v>42</v>
      </c>
      <c r="DN4" s="310" t="s">
        <v>69</v>
      </c>
      <c r="DO4" s="310" t="s">
        <v>177</v>
      </c>
      <c r="DP4" s="321" t="s">
        <v>178</v>
      </c>
    </row>
    <row r="5" spans="1:120" x14ac:dyDescent="0.2">
      <c r="A5" s="231">
        <v>1000</v>
      </c>
      <c r="B5" s="231">
        <v>3301000</v>
      </c>
      <c r="C5" s="231" t="s">
        <v>179</v>
      </c>
      <c r="D5" s="359">
        <v>0</v>
      </c>
      <c r="E5" s="359">
        <v>0</v>
      </c>
      <c r="F5" s="359">
        <v>0</v>
      </c>
      <c r="G5" s="359">
        <v>43</v>
      </c>
      <c r="H5" s="359">
        <v>30</v>
      </c>
      <c r="I5" s="360">
        <v>0</v>
      </c>
      <c r="J5" s="360">
        <v>73</v>
      </c>
      <c r="K5" s="359">
        <v>12</v>
      </c>
      <c r="L5" s="359">
        <v>11</v>
      </c>
      <c r="M5" s="360">
        <v>23</v>
      </c>
      <c r="N5" s="359">
        <v>0</v>
      </c>
      <c r="O5" s="359">
        <v>0</v>
      </c>
      <c r="P5" s="359">
        <v>642</v>
      </c>
      <c r="Q5" s="359">
        <v>450</v>
      </c>
      <c r="R5" s="360">
        <v>1092</v>
      </c>
      <c r="S5" s="359">
        <v>0</v>
      </c>
      <c r="T5" s="359">
        <v>0</v>
      </c>
      <c r="U5" s="359">
        <v>164.2</v>
      </c>
      <c r="V5" s="359">
        <v>107.4</v>
      </c>
      <c r="W5" s="360">
        <v>271.60000000000002</v>
      </c>
      <c r="X5" s="359">
        <v>12</v>
      </c>
      <c r="Y5" s="359">
        <v>180</v>
      </c>
      <c r="Z5" s="361">
        <v>45</v>
      </c>
      <c r="AA5" s="359">
        <v>8</v>
      </c>
      <c r="AB5" s="359">
        <v>120</v>
      </c>
      <c r="AC5" s="361">
        <v>8.5</v>
      </c>
      <c r="AD5" s="359">
        <v>6</v>
      </c>
      <c r="AE5" s="359">
        <v>90</v>
      </c>
      <c r="AF5" s="361">
        <v>15</v>
      </c>
      <c r="AG5" s="362">
        <v>0</v>
      </c>
      <c r="AH5" s="362">
        <v>0</v>
      </c>
      <c r="AI5" s="361">
        <v>0</v>
      </c>
      <c r="AJ5" s="362">
        <v>16</v>
      </c>
      <c r="AK5" s="362">
        <v>240</v>
      </c>
      <c r="AL5" s="361">
        <v>26.5</v>
      </c>
      <c r="AM5" s="359">
        <v>16</v>
      </c>
      <c r="AN5" s="359">
        <v>240</v>
      </c>
      <c r="AO5" s="361">
        <v>26.5</v>
      </c>
      <c r="AP5" s="361"/>
      <c r="AQ5" s="361">
        <f>AM5+AP5</f>
        <v>16</v>
      </c>
      <c r="AR5" s="362">
        <v>0</v>
      </c>
      <c r="AS5" s="362">
        <v>0</v>
      </c>
      <c r="AT5" s="361">
        <v>0</v>
      </c>
      <c r="AU5" s="362">
        <v>15</v>
      </c>
      <c r="AV5" s="362">
        <v>225</v>
      </c>
      <c r="AW5" s="361">
        <v>11.5</v>
      </c>
      <c r="AX5" s="359">
        <v>15</v>
      </c>
      <c r="AY5" s="359">
        <v>225</v>
      </c>
      <c r="AZ5" s="361">
        <v>11.5</v>
      </c>
      <c r="BA5" s="361"/>
      <c r="BB5" s="361">
        <f>AU5+AX5</f>
        <v>30</v>
      </c>
      <c r="BC5" s="362">
        <v>0</v>
      </c>
      <c r="BD5" s="362">
        <v>1</v>
      </c>
      <c r="BE5" s="359">
        <v>1</v>
      </c>
      <c r="BF5" s="134"/>
      <c r="BG5" s="134"/>
      <c r="BH5" s="134"/>
      <c r="BI5" s="134"/>
      <c r="BJ5" s="134"/>
      <c r="BK5" s="134"/>
      <c r="BL5" s="134"/>
      <c r="BM5" s="358">
        <f>N5*$BN$3</f>
        <v>0</v>
      </c>
      <c r="BN5" s="134">
        <f>(O5*$BN$3)+BF5</f>
        <v>0</v>
      </c>
      <c r="BO5" s="134">
        <f>S5*$BN$3</f>
        <v>0</v>
      </c>
      <c r="BP5" s="134">
        <f>R5*$BN$3</f>
        <v>14196</v>
      </c>
      <c r="BQ5" s="134">
        <f>(W5*$BN$3)+BG5</f>
        <v>3530.8</v>
      </c>
      <c r="BR5" s="134">
        <f>(Y5+Z5)*$BN$3</f>
        <v>2925</v>
      </c>
      <c r="BS5" s="134">
        <f>(AB5+AC5)*$BN$3</f>
        <v>1670.5</v>
      </c>
      <c r="BT5" s="134">
        <f>(AE5+AF5)*$BN$3</f>
        <v>1365</v>
      </c>
      <c r="BU5" s="134">
        <f>AN5*$BN$3</f>
        <v>3120</v>
      </c>
      <c r="BV5" s="134">
        <v>13</v>
      </c>
      <c r="BW5" s="134">
        <v>2</v>
      </c>
      <c r="BX5" s="134">
        <f>BE5</f>
        <v>1</v>
      </c>
      <c r="CB5" s="248">
        <f>_xlfn.IFNA(VLOOKUP(A5,'Actuals Summer'!$A:$AG,23,FALSE),0)</f>
        <v>0</v>
      </c>
      <c r="CC5" s="248">
        <f>_xlfn.IFNA(VLOOKUP(A5,'Actuals Summer'!$A:$AG,24,FALSE),0)</f>
        <v>0</v>
      </c>
      <c r="CD5" s="248">
        <f>_xlfn.IFNA(VLOOKUP(A5,'Actuals Summer'!$A:$AG,25,FALSE),0)</f>
        <v>0</v>
      </c>
      <c r="CE5" s="248">
        <f>_xlfn.IFNA(VLOOKUP(A5,'Actuals Summer'!$A:$AG,26,FALSE),0)</f>
        <v>0</v>
      </c>
      <c r="CF5" s="248">
        <f>_xlfn.IFNA(VLOOKUP(A5,'Actuals Summer'!$A:$AG,27,FALSE),0)</f>
        <v>0</v>
      </c>
      <c r="CG5" s="248">
        <f>_xlfn.IFNA(VLOOKUP(A5,'Actuals Dep Summer'!B:O,6,FALSE)*$BN$3,0)</f>
        <v>2340</v>
      </c>
      <c r="CH5" s="248">
        <f>_xlfn.IFNA(VLOOKUP(A5,'Actuals Dep Summer'!B:O,7,FALSE)*$BN$3,0)</f>
        <v>1560</v>
      </c>
      <c r="CI5" s="248">
        <f>_xlfn.IFNA(VLOOKUP(A5,'Actuals Dep Summer'!B:O,8,FALSE)*$BN$3,0)</f>
        <v>1170</v>
      </c>
      <c r="CJ5" s="248">
        <f>_xlfn.IFNA(VLOOKUP(A5,'Actuals Summer'!$A:$AG,31,FALSE),0)*$BN$3</f>
        <v>0</v>
      </c>
      <c r="CK5" s="248"/>
      <c r="CL5" s="248">
        <f>_xlfn.IFNA(VLOOKUP(A5,'Actuals Summer'!$A:$AG,32,FALSE),0)*$BN$3</f>
        <v>0</v>
      </c>
      <c r="CM5" s="248">
        <f>_xlfn.IFNA(VLOOKUP(A5,'Actuals Summer'!$A:$AG,33,FALSE),0)</f>
        <v>0</v>
      </c>
      <c r="CP5" s="317">
        <f>BM5*$BM$2</f>
        <v>0</v>
      </c>
      <c r="CQ5" s="317">
        <f>BN5*$BN$2</f>
        <v>0</v>
      </c>
      <c r="CR5" s="317">
        <f t="shared" ref="CR5:CR36" si="0">BO5*$BO$2</f>
        <v>0</v>
      </c>
      <c r="CS5" s="317">
        <f>BP5*$BP$2</f>
        <v>80349.36</v>
      </c>
      <c r="CT5" s="317">
        <f>BQ5*$BQ$2</f>
        <v>19984.328000000001</v>
      </c>
      <c r="CU5" s="317">
        <f>BR5*$BR$2</f>
        <v>1784.25</v>
      </c>
      <c r="CV5" s="317">
        <f>BS5*$BS$2</f>
        <v>484.44499999999999</v>
      </c>
      <c r="CW5" s="317">
        <f>BT5*$BT$2</f>
        <v>109.2</v>
      </c>
      <c r="CX5" s="317">
        <f>BU5*$BU$2</f>
        <v>3120</v>
      </c>
      <c r="CY5" s="317">
        <f>BV5*$BV$2*$BN$3</f>
        <v>969.52631578947353</v>
      </c>
      <c r="CZ5" s="317">
        <f>BW5*$BW$2*$BN$3</f>
        <v>372.89473684210526</v>
      </c>
      <c r="DA5" s="317">
        <f>BX5*$BX$2</f>
        <v>938</v>
      </c>
      <c r="DB5" s="317">
        <f>SUM(CP5:DA5)</f>
        <v>108112.00405263159</v>
      </c>
      <c r="DC5" s="311">
        <f>_xlfn.XLOOKUP($A5,'Actuals Summer'!$A:$A,'Actuals Summer'!L:L,0,0)</f>
        <v>0</v>
      </c>
      <c r="DD5" s="311">
        <f>_xlfn.XLOOKUP($A5,'Actuals Summer'!$A:$A,'Actuals Summer'!K:K,0,0)+_xlfn.XLOOKUP($A5,'Actuals Summer'!$A:$A,'Actuals Summer'!Q:Q,0,0)</f>
        <v>0</v>
      </c>
      <c r="DE5" s="311">
        <f>_xlfn.XLOOKUP($A5,'Actuals Summer'!$A:$A,'Actuals Summer'!I:I,0,0)+_xlfn.XLOOKUP($A5,'Actuals Summer'!$A:$A,'Actuals Summer'!R:R,0,0)</f>
        <v>0</v>
      </c>
      <c r="DF5" s="311">
        <f>_xlfn.XLOOKUP($A5,'Actuals Summer'!$A:$A,'Actuals Summer'!J:J,0,0)</f>
        <v>0</v>
      </c>
      <c r="DG5" s="311">
        <f>_xlfn.XLOOKUP($A5,'Actuals Dep Summer'!$B:$B,'Actuals Dep Summer'!G:G,0,0)*'Actuals Dep Summer'!$F$2*'Actuals Dep Summer'!$C$2</f>
        <v>1427.3999999999999</v>
      </c>
      <c r="DH5" s="311">
        <f>_xlfn.XLOOKUP($A5,'Actuals Dep Summer'!$B:$B,'Actuals Dep Summer'!H:H,0,0)*'Actuals Dep Summer'!$F$2*'Actuals Dep Summer'!$C$3</f>
        <v>452.4</v>
      </c>
      <c r="DI5" s="311">
        <f>_xlfn.XLOOKUP($A5,'Actuals Dep Summer'!$B:$B,'Actuals Dep Summer'!I:I,0,0)*'Actuals Dep Summer'!$F$2*'Actuals Dep Summer'!$C$4</f>
        <v>93.600000000000009</v>
      </c>
      <c r="DJ5" s="311">
        <f>_xlfn.XLOOKUP($A5,'Actuals Summer'!$A:$A,'Actuals Summer'!P:P,0,0)</f>
        <v>0</v>
      </c>
      <c r="DK5" s="311">
        <f>_xlfn.XLOOKUP($A5,'Actuals Summer'!$A:$A,'Actuals Summer'!O:O,0,0)</f>
        <v>0</v>
      </c>
      <c r="DL5" s="311"/>
      <c r="DM5" s="311">
        <f>_xlfn.XLOOKUP($A5,'Actuals Summer'!$A:$A,'Actuals Summer'!M:M,0,0)</f>
        <v>0</v>
      </c>
      <c r="DN5" s="312">
        <f t="shared" ref="DN5:DN36" si="1">SUM(DC5:DM5)</f>
        <v>1973.3999999999996</v>
      </c>
      <c r="DO5" s="312">
        <f>_xlfn.XLOOKUP(A5,'Actuals Summer'!A:A,'Actuals Summer'!S:S,0,0)-'Summer data team '!DN5</f>
        <v>-1973.3999999999996</v>
      </c>
      <c r="DP5" s="322">
        <f t="shared" ref="DP5:DP36" si="2">DB5-DN5</f>
        <v>106138.60405263159</v>
      </c>
    </row>
    <row r="6" spans="1:120" x14ac:dyDescent="0.2">
      <c r="A6" s="231">
        <v>1001</v>
      </c>
      <c r="B6" s="231">
        <v>3301001</v>
      </c>
      <c r="C6" s="231" t="s">
        <v>180</v>
      </c>
      <c r="D6" s="359">
        <v>0</v>
      </c>
      <c r="E6" s="359">
        <v>16</v>
      </c>
      <c r="F6" s="359">
        <v>6</v>
      </c>
      <c r="G6" s="359">
        <v>42</v>
      </c>
      <c r="H6" s="359">
        <v>21</v>
      </c>
      <c r="I6" s="360">
        <v>22</v>
      </c>
      <c r="J6" s="360">
        <v>63</v>
      </c>
      <c r="K6" s="359">
        <v>3</v>
      </c>
      <c r="L6" s="359">
        <v>5</v>
      </c>
      <c r="M6" s="360">
        <v>8</v>
      </c>
      <c r="N6" s="359">
        <v>0</v>
      </c>
      <c r="O6" s="359">
        <v>240</v>
      </c>
      <c r="P6" s="359">
        <v>630</v>
      </c>
      <c r="Q6" s="359">
        <v>315</v>
      </c>
      <c r="R6" s="360">
        <v>945</v>
      </c>
      <c r="S6" s="359">
        <v>90</v>
      </c>
      <c r="T6" s="359">
        <v>330</v>
      </c>
      <c r="U6" s="359">
        <v>45</v>
      </c>
      <c r="V6" s="359">
        <v>75</v>
      </c>
      <c r="W6" s="360">
        <v>120</v>
      </c>
      <c r="X6" s="359">
        <v>10</v>
      </c>
      <c r="Y6" s="359">
        <v>150</v>
      </c>
      <c r="Z6" s="361">
        <v>0</v>
      </c>
      <c r="AA6" s="359">
        <v>7</v>
      </c>
      <c r="AB6" s="359">
        <v>105</v>
      </c>
      <c r="AC6" s="361">
        <v>0</v>
      </c>
      <c r="AD6" s="359">
        <v>28</v>
      </c>
      <c r="AE6" s="359">
        <v>420</v>
      </c>
      <c r="AF6" s="361">
        <v>30</v>
      </c>
      <c r="AG6" s="362">
        <v>14</v>
      </c>
      <c r="AH6" s="362">
        <v>210</v>
      </c>
      <c r="AI6" s="361">
        <v>0</v>
      </c>
      <c r="AJ6" s="362">
        <v>21</v>
      </c>
      <c r="AK6" s="362">
        <v>315</v>
      </c>
      <c r="AL6" s="361">
        <v>0</v>
      </c>
      <c r="AM6" s="359">
        <v>35</v>
      </c>
      <c r="AN6" s="359">
        <v>525</v>
      </c>
      <c r="AO6" s="361">
        <v>0</v>
      </c>
      <c r="AP6" s="361"/>
      <c r="AQ6" s="361">
        <f t="shared" ref="AQ6:AQ69" si="3">AM6+AP6</f>
        <v>35</v>
      </c>
      <c r="AR6" s="362">
        <v>0</v>
      </c>
      <c r="AS6" s="362">
        <v>0</v>
      </c>
      <c r="AT6" s="361">
        <v>0</v>
      </c>
      <c r="AU6" s="362">
        <v>0</v>
      </c>
      <c r="AV6" s="362">
        <v>0</v>
      </c>
      <c r="AW6" s="361">
        <v>0</v>
      </c>
      <c r="AX6" s="359">
        <v>0</v>
      </c>
      <c r="AY6" s="359">
        <v>0</v>
      </c>
      <c r="AZ6" s="361">
        <v>0</v>
      </c>
      <c r="BA6" s="361"/>
      <c r="BB6" s="361">
        <f t="shared" ref="BB6:BB69" si="4">AU6+AX6</f>
        <v>0</v>
      </c>
      <c r="BC6" s="362">
        <v>0</v>
      </c>
      <c r="BD6" s="362">
        <v>1</v>
      </c>
      <c r="BE6" s="359">
        <v>1</v>
      </c>
      <c r="BF6" s="134"/>
      <c r="BG6" s="134"/>
      <c r="BH6" s="134"/>
      <c r="BI6" s="134"/>
      <c r="BJ6" s="134"/>
      <c r="BK6" s="134"/>
      <c r="BL6" s="134"/>
      <c r="BM6" s="358">
        <f t="shared" ref="BM6:BM69" si="5">N6*$BN$3</f>
        <v>0</v>
      </c>
      <c r="BN6" s="134">
        <f t="shared" ref="BN6:BN69" si="6">(O6*$BN$3)+BF6</f>
        <v>3120</v>
      </c>
      <c r="BO6" s="134">
        <f>S6*$BN$3</f>
        <v>1170</v>
      </c>
      <c r="BP6" s="134">
        <f t="shared" ref="BP6:BP69" si="7">R6*$BN$3</f>
        <v>12285</v>
      </c>
      <c r="BQ6" s="134">
        <f t="shared" ref="BQ6:BQ69" si="8">(W6*$BN$3)+BG6</f>
        <v>1560</v>
      </c>
      <c r="BR6" s="134">
        <f t="shared" ref="BR6:BR69" si="9">(Y6+Z6)*$BN$3</f>
        <v>1950</v>
      </c>
      <c r="BS6" s="134">
        <f t="shared" ref="BS6:BS69" si="10">(AB6+AC6)*$BN$3</f>
        <v>1365</v>
      </c>
      <c r="BT6" s="134">
        <f t="shared" ref="BT6:BT69" si="11">(AE6+AF6)*$BN$3</f>
        <v>5850</v>
      </c>
      <c r="BU6" s="134">
        <f t="shared" ref="BU6:BU69" si="12">AN6*$BN$3</f>
        <v>6825</v>
      </c>
      <c r="BV6" s="134">
        <v>0</v>
      </c>
      <c r="BW6" s="134">
        <v>0</v>
      </c>
      <c r="BX6" s="134">
        <f t="shared" ref="BX6:BX69" si="13">BE6</f>
        <v>1</v>
      </c>
      <c r="CB6" s="248">
        <f>_xlfn.IFNA(VLOOKUP(A6,'Actuals Summer'!$A:$AG,23,FALSE),0)</f>
        <v>0</v>
      </c>
      <c r="CC6" s="248">
        <f>_xlfn.IFNA(VLOOKUP(A6,'Actuals Summer'!$A:$AG,24,FALSE),0)</f>
        <v>0</v>
      </c>
      <c r="CD6" s="248">
        <f>_xlfn.IFNA(VLOOKUP(A6,'Actuals Summer'!$A:$AG,25,FALSE),0)</f>
        <v>0</v>
      </c>
      <c r="CE6" s="248">
        <f>_xlfn.IFNA(VLOOKUP(A6,'Actuals Summer'!$A:$AG,26,FALSE),0)</f>
        <v>0</v>
      </c>
      <c r="CF6" s="248">
        <f>_xlfn.IFNA(VLOOKUP(A6,'Actuals Summer'!$A:$AG,27,FALSE),0)</f>
        <v>0</v>
      </c>
      <c r="CG6" s="248">
        <f>_xlfn.IFNA(VLOOKUP(A6,'Actuals Dep Summer'!B:O,6,FALSE)*$BN$3,0)</f>
        <v>1950</v>
      </c>
      <c r="CH6" s="248">
        <f>_xlfn.IFNA(VLOOKUP(A6,'Actuals Dep Summer'!B:O,7,FALSE)*$BN$3,0)</f>
        <v>1365</v>
      </c>
      <c r="CI6" s="248">
        <f>_xlfn.IFNA(VLOOKUP(A6,'Actuals Dep Summer'!B:O,8,FALSE)*$BN$3,0)</f>
        <v>5460</v>
      </c>
      <c r="CJ6" s="248">
        <f>_xlfn.IFNA(VLOOKUP(A6,'Actuals Summer'!$A:$AG,31,FALSE),0)*$BN$3</f>
        <v>0</v>
      </c>
      <c r="CK6" s="248"/>
      <c r="CL6" s="248">
        <f>_xlfn.IFNA(VLOOKUP(A6,'Actuals Summer'!$A:$AG,32,FALSE),0)*$BN$3</f>
        <v>0</v>
      </c>
      <c r="CM6" s="248">
        <f>_xlfn.IFNA(VLOOKUP(A6,'Actuals Summer'!$A:$AG,33,FALSE),0)</f>
        <v>0</v>
      </c>
      <c r="CP6" s="317">
        <f t="shared" ref="CP6:CP69" si="14">BM6*$BM$2</f>
        <v>0</v>
      </c>
      <c r="CQ6" s="317">
        <f t="shared" ref="CQ6:CQ69" si="15">BN6*$BN$2</f>
        <v>26551.200000000001</v>
      </c>
      <c r="CR6" s="317">
        <f t="shared" si="0"/>
        <v>9956.6999999999989</v>
      </c>
      <c r="CS6" s="317">
        <f t="shared" ref="CS6:CS69" si="16">BP6*$BP$2</f>
        <v>69533.100000000006</v>
      </c>
      <c r="CT6" s="317">
        <f t="shared" ref="CT6:CT69" si="17">BQ6*$BQ$2</f>
        <v>8829.6</v>
      </c>
      <c r="CU6" s="317">
        <f t="shared" ref="CU6:CU69" si="18">BR6*$BR$2</f>
        <v>1189.5</v>
      </c>
      <c r="CV6" s="317">
        <f t="shared" ref="CV6:CV69" si="19">BS6*$BS$2</f>
        <v>395.84999999999997</v>
      </c>
      <c r="CW6" s="317">
        <f t="shared" ref="CW6:CW69" si="20">BT6*$BT$2</f>
        <v>468</v>
      </c>
      <c r="CX6" s="317">
        <f t="shared" ref="CX6:CX69" si="21">BU6*$BU$2</f>
        <v>6825</v>
      </c>
      <c r="CY6" s="317">
        <f t="shared" ref="CY6:CY69" si="22">BV6*$BV$2*$BN$3</f>
        <v>0</v>
      </c>
      <c r="CZ6" s="317">
        <f t="shared" ref="CZ6:CZ69" si="23">BW6*$BW$2*$BN$3</f>
        <v>0</v>
      </c>
      <c r="DA6" s="317">
        <f t="shared" ref="DA6:DA69" si="24">BX6*$BX$2</f>
        <v>938</v>
      </c>
      <c r="DB6" s="317">
        <f t="shared" ref="DB6:DB69" si="25">SUM(CP6:DA6)</f>
        <v>124686.95000000001</v>
      </c>
      <c r="DC6" s="311">
        <f>_xlfn.XLOOKUP($A6,'Actuals Summer'!$A:$A,'Actuals Summer'!L:L,0,0)</f>
        <v>0</v>
      </c>
      <c r="DD6" s="311">
        <f>_xlfn.XLOOKUP($A6,'Actuals Summer'!$A:$A,'Actuals Summer'!K:K,0,0)+_xlfn.XLOOKUP($A6,'Actuals Summer'!$A:$A,'Actuals Summer'!Q:Q,0,0)</f>
        <v>0</v>
      </c>
      <c r="DE6" s="311">
        <f>_xlfn.XLOOKUP($A6,'Actuals Summer'!$A:$A,'Actuals Summer'!I:I,0,0)+_xlfn.XLOOKUP($A6,'Actuals Summer'!$A:$A,'Actuals Summer'!R:R,0,0)</f>
        <v>0</v>
      </c>
      <c r="DF6" s="311">
        <f>_xlfn.XLOOKUP($A6,'Actuals Summer'!$A:$A,'Actuals Summer'!J:J,0,0)</f>
        <v>0</v>
      </c>
      <c r="DG6" s="311">
        <f>_xlfn.XLOOKUP($A6,'Actuals Dep Summer'!$B:$B,'Actuals Dep Summer'!G:G,0,0)*'Actuals Dep Summer'!$F$2*'Actuals Dep Summer'!$C$2</f>
        <v>1189.5</v>
      </c>
      <c r="DH6" s="311">
        <f>_xlfn.XLOOKUP($A6,'Actuals Dep Summer'!$B:$B,'Actuals Dep Summer'!H:H,0,0)*'Actuals Dep Summer'!$F$2*'Actuals Dep Summer'!$C$3</f>
        <v>395.84999999999997</v>
      </c>
      <c r="DI6" s="311">
        <f>_xlfn.XLOOKUP($A6,'Actuals Dep Summer'!$B:$B,'Actuals Dep Summer'!I:I,0,0)*'Actuals Dep Summer'!$F$2*'Actuals Dep Summer'!$C$4</f>
        <v>436.8</v>
      </c>
      <c r="DJ6" s="311">
        <f>_xlfn.XLOOKUP($A6,'Actuals Summer'!$A:$A,'Actuals Summer'!P:P,0,0)</f>
        <v>0</v>
      </c>
      <c r="DK6" s="311">
        <f>_xlfn.XLOOKUP($A6,'Actuals Summer'!$A:$A,'Actuals Summer'!O:O,0,0)</f>
        <v>0</v>
      </c>
      <c r="DL6" s="311"/>
      <c r="DM6" s="311">
        <f>_xlfn.XLOOKUP($A6,'Actuals Summer'!$A:$A,'Actuals Summer'!M:M,0,0)</f>
        <v>0</v>
      </c>
      <c r="DN6" s="312">
        <f t="shared" si="1"/>
        <v>2022.1499999999999</v>
      </c>
      <c r="DO6" s="312">
        <f>_xlfn.XLOOKUP(A6,'Actuals Summer'!A:A,'Actuals Summer'!S:S,0,0)-'Summer data team '!DN6</f>
        <v>-2022.1499999999999</v>
      </c>
      <c r="DP6" s="322">
        <f t="shared" si="2"/>
        <v>122664.80000000002</v>
      </c>
    </row>
    <row r="7" spans="1:120" x14ac:dyDescent="0.2">
      <c r="A7" s="231">
        <v>1002</v>
      </c>
      <c r="B7" s="231">
        <v>3301002</v>
      </c>
      <c r="C7" s="231" t="s">
        <v>181</v>
      </c>
      <c r="D7" s="359">
        <v>0</v>
      </c>
      <c r="E7" s="359">
        <v>32</v>
      </c>
      <c r="F7" s="359">
        <v>3</v>
      </c>
      <c r="G7" s="359">
        <v>57</v>
      </c>
      <c r="H7" s="359">
        <v>33</v>
      </c>
      <c r="I7" s="360">
        <v>35</v>
      </c>
      <c r="J7" s="360">
        <v>90</v>
      </c>
      <c r="K7" s="359">
        <v>2</v>
      </c>
      <c r="L7" s="359">
        <v>1</v>
      </c>
      <c r="M7" s="360">
        <v>3</v>
      </c>
      <c r="N7" s="359">
        <v>0</v>
      </c>
      <c r="O7" s="359">
        <v>480</v>
      </c>
      <c r="P7" s="359">
        <v>855</v>
      </c>
      <c r="Q7" s="359">
        <v>495</v>
      </c>
      <c r="R7" s="360">
        <v>1350</v>
      </c>
      <c r="S7" s="359">
        <v>45</v>
      </c>
      <c r="T7" s="359">
        <v>525</v>
      </c>
      <c r="U7" s="359">
        <v>30</v>
      </c>
      <c r="V7" s="359">
        <v>15</v>
      </c>
      <c r="W7" s="360">
        <v>45</v>
      </c>
      <c r="X7" s="359">
        <v>92</v>
      </c>
      <c r="Y7" s="359">
        <v>1380</v>
      </c>
      <c r="Z7" s="361">
        <v>30</v>
      </c>
      <c r="AA7" s="359">
        <v>23</v>
      </c>
      <c r="AB7" s="359">
        <v>345</v>
      </c>
      <c r="AC7" s="361">
        <v>15</v>
      </c>
      <c r="AD7" s="359">
        <v>4</v>
      </c>
      <c r="AE7" s="359">
        <v>60</v>
      </c>
      <c r="AF7" s="361">
        <v>0</v>
      </c>
      <c r="AG7" s="362">
        <v>24</v>
      </c>
      <c r="AH7" s="362">
        <v>360</v>
      </c>
      <c r="AI7" s="361">
        <v>0</v>
      </c>
      <c r="AJ7" s="362">
        <v>55</v>
      </c>
      <c r="AK7" s="362">
        <v>825</v>
      </c>
      <c r="AL7" s="361">
        <v>0</v>
      </c>
      <c r="AM7" s="359">
        <v>79</v>
      </c>
      <c r="AN7" s="359">
        <v>1185</v>
      </c>
      <c r="AO7" s="361">
        <v>0</v>
      </c>
      <c r="AP7" s="361"/>
      <c r="AQ7" s="361">
        <f t="shared" si="3"/>
        <v>79</v>
      </c>
      <c r="AR7" s="362">
        <v>24</v>
      </c>
      <c r="AS7" s="362">
        <v>360</v>
      </c>
      <c r="AT7" s="361">
        <v>0</v>
      </c>
      <c r="AU7" s="362">
        <v>55</v>
      </c>
      <c r="AV7" s="362">
        <v>825</v>
      </c>
      <c r="AW7" s="361">
        <v>0</v>
      </c>
      <c r="AX7" s="359">
        <v>79</v>
      </c>
      <c r="AY7" s="359">
        <v>1185</v>
      </c>
      <c r="AZ7" s="361">
        <v>0</v>
      </c>
      <c r="BA7" s="361"/>
      <c r="BB7" s="361">
        <f t="shared" si="4"/>
        <v>134</v>
      </c>
      <c r="BC7" s="362">
        <v>0</v>
      </c>
      <c r="BD7" s="362">
        <v>1</v>
      </c>
      <c r="BE7" s="359">
        <v>1</v>
      </c>
      <c r="BF7" s="134"/>
      <c r="BG7" s="134"/>
      <c r="BH7" s="134"/>
      <c r="BI7" s="134"/>
      <c r="BJ7" s="134"/>
      <c r="BK7" s="134"/>
      <c r="BL7" s="134"/>
      <c r="BM7" s="358">
        <f t="shared" si="5"/>
        <v>0</v>
      </c>
      <c r="BN7" s="134">
        <f t="shared" si="6"/>
        <v>6240</v>
      </c>
      <c r="BO7" s="134">
        <f t="shared" ref="BO7:BO36" si="26">S7*$BN$3</f>
        <v>585</v>
      </c>
      <c r="BP7" s="134">
        <f t="shared" si="7"/>
        <v>17550</v>
      </c>
      <c r="BQ7" s="134">
        <f t="shared" si="8"/>
        <v>585</v>
      </c>
      <c r="BR7" s="134">
        <f t="shared" si="9"/>
        <v>18330</v>
      </c>
      <c r="BS7" s="134">
        <f t="shared" si="10"/>
        <v>4680</v>
      </c>
      <c r="BT7" s="134">
        <f t="shared" si="11"/>
        <v>780</v>
      </c>
      <c r="BU7" s="134">
        <f t="shared" si="12"/>
        <v>15405</v>
      </c>
      <c r="BV7" s="134">
        <v>79</v>
      </c>
      <c r="BW7" s="134">
        <v>0</v>
      </c>
      <c r="BX7" s="134">
        <f t="shared" si="13"/>
        <v>1</v>
      </c>
      <c r="CB7" s="248">
        <f>_xlfn.IFNA(VLOOKUP(A7,'Actuals Summer'!$A:$AG,23,FALSE),0)</f>
        <v>0</v>
      </c>
      <c r="CC7" s="248">
        <f>_xlfn.IFNA(VLOOKUP(A7,'Actuals Summer'!$A:$AG,24,FALSE),0)</f>
        <v>0</v>
      </c>
      <c r="CD7" s="248">
        <f>_xlfn.IFNA(VLOOKUP(A7,'Actuals Summer'!$A:$AG,25,FALSE),0)</f>
        <v>0</v>
      </c>
      <c r="CE7" s="248">
        <f>_xlfn.IFNA(VLOOKUP(A7,'Actuals Summer'!$A:$AG,26,FALSE),0)</f>
        <v>0</v>
      </c>
      <c r="CF7" s="248">
        <f>_xlfn.IFNA(VLOOKUP(A7,'Actuals Summer'!$A:$AG,27,FALSE),0)</f>
        <v>0</v>
      </c>
      <c r="CG7" s="248">
        <f>_xlfn.IFNA(VLOOKUP(A7,'Actuals Dep Summer'!B:O,6,FALSE)*$BN$3,0)</f>
        <v>17940</v>
      </c>
      <c r="CH7" s="248">
        <f>_xlfn.IFNA(VLOOKUP(A7,'Actuals Dep Summer'!B:O,7,FALSE)*$BN$3,0)</f>
        <v>4485</v>
      </c>
      <c r="CI7" s="248">
        <f>_xlfn.IFNA(VLOOKUP(A7,'Actuals Dep Summer'!B:O,8,FALSE)*$BN$3,0)</f>
        <v>780</v>
      </c>
      <c r="CJ7" s="248">
        <f>_xlfn.IFNA(VLOOKUP(A7,'Actuals Summer'!$A:$AG,31,FALSE),0)*$BN$3</f>
        <v>0</v>
      </c>
      <c r="CK7" s="248"/>
      <c r="CL7" s="248">
        <f>_xlfn.IFNA(VLOOKUP(A7,'Actuals Summer'!$A:$AG,32,FALSE),0)*$BN$3</f>
        <v>0</v>
      </c>
      <c r="CM7" s="248">
        <f>_xlfn.IFNA(VLOOKUP(A7,'Actuals Summer'!$A:$AG,33,FALSE),0)</f>
        <v>0</v>
      </c>
      <c r="CP7" s="317">
        <f t="shared" si="14"/>
        <v>0</v>
      </c>
      <c r="CQ7" s="317">
        <f t="shared" si="15"/>
        <v>53102.400000000001</v>
      </c>
      <c r="CR7" s="317">
        <f t="shared" si="0"/>
        <v>4978.3499999999995</v>
      </c>
      <c r="CS7" s="317">
        <f t="shared" si="16"/>
        <v>99333</v>
      </c>
      <c r="CT7" s="317">
        <f t="shared" si="17"/>
        <v>3311.1</v>
      </c>
      <c r="CU7" s="317">
        <f t="shared" si="18"/>
        <v>11181.3</v>
      </c>
      <c r="CV7" s="317">
        <f t="shared" si="19"/>
        <v>1357.1999999999998</v>
      </c>
      <c r="CW7" s="317">
        <f t="shared" si="20"/>
        <v>62.4</v>
      </c>
      <c r="CX7" s="317">
        <f t="shared" si="21"/>
        <v>15405</v>
      </c>
      <c r="CY7" s="317">
        <f>BV7*$BV$2*$BN$3</f>
        <v>5891.7368421052624</v>
      </c>
      <c r="CZ7" s="317">
        <f t="shared" si="23"/>
        <v>0</v>
      </c>
      <c r="DA7" s="317">
        <f t="shared" si="24"/>
        <v>938</v>
      </c>
      <c r="DB7" s="317">
        <f t="shared" si="25"/>
        <v>195560.48684210525</v>
      </c>
      <c r="DC7" s="311">
        <f>_xlfn.XLOOKUP($A7,'Actuals Summer'!$A:$A,'Actuals Summer'!L:L,0,0)</f>
        <v>0</v>
      </c>
      <c r="DD7" s="311">
        <f>_xlfn.XLOOKUP($A7,'Actuals Summer'!$A:$A,'Actuals Summer'!K:K,0,0)+_xlfn.XLOOKUP($A7,'Actuals Summer'!$A:$A,'Actuals Summer'!Q:Q,0,0)</f>
        <v>0</v>
      </c>
      <c r="DE7" s="311">
        <f>_xlfn.XLOOKUP($A7,'Actuals Summer'!$A:$A,'Actuals Summer'!I:I,0,0)+_xlfn.XLOOKUP($A7,'Actuals Summer'!$A:$A,'Actuals Summer'!R:R,0,0)</f>
        <v>0</v>
      </c>
      <c r="DF7" s="311">
        <f>_xlfn.XLOOKUP($A7,'Actuals Summer'!$A:$A,'Actuals Summer'!J:J,0,0)</f>
        <v>0</v>
      </c>
      <c r="DG7" s="311">
        <f>_xlfn.XLOOKUP($A7,'Actuals Dep Summer'!$B:$B,'Actuals Dep Summer'!G:G,0,0)*'Actuals Dep Summer'!$F$2*'Actuals Dep Summer'!$C$2</f>
        <v>10943.4</v>
      </c>
      <c r="DH7" s="311">
        <f>_xlfn.XLOOKUP($A7,'Actuals Dep Summer'!$B:$B,'Actuals Dep Summer'!H:H,0,0)*'Actuals Dep Summer'!$F$2*'Actuals Dep Summer'!$C$3</f>
        <v>1300.6499999999999</v>
      </c>
      <c r="DI7" s="311">
        <f>_xlfn.XLOOKUP($A7,'Actuals Dep Summer'!$B:$B,'Actuals Dep Summer'!I:I,0,0)*'Actuals Dep Summer'!$F$2*'Actuals Dep Summer'!$C$4</f>
        <v>62.4</v>
      </c>
      <c r="DJ7" s="311">
        <f>_xlfn.XLOOKUP($A7,'Actuals Summer'!$A:$A,'Actuals Summer'!P:P,0,0)</f>
        <v>0</v>
      </c>
      <c r="DK7" s="311">
        <f>_xlfn.XLOOKUP($A7,'Actuals Summer'!$A:$A,'Actuals Summer'!O:O,0,0)</f>
        <v>0</v>
      </c>
      <c r="DL7" s="311"/>
      <c r="DM7" s="311">
        <f>_xlfn.XLOOKUP($A7,'Actuals Summer'!$A:$A,'Actuals Summer'!M:M,0,0)</f>
        <v>0</v>
      </c>
      <c r="DN7" s="312">
        <f t="shared" si="1"/>
        <v>12306.449999999999</v>
      </c>
      <c r="DO7" s="312">
        <f>_xlfn.XLOOKUP(A7,'Actuals Summer'!A:A,'Actuals Summer'!S:S,0,0)-'Summer data team '!DN7</f>
        <v>-12306.449999999999</v>
      </c>
      <c r="DP7" s="322">
        <f t="shared" si="2"/>
        <v>183254.03684210524</v>
      </c>
    </row>
    <row r="8" spans="1:120" x14ac:dyDescent="0.2">
      <c r="A8" s="231">
        <v>1006</v>
      </c>
      <c r="B8" s="231">
        <v>3301006</v>
      </c>
      <c r="C8" s="231" t="s">
        <v>182</v>
      </c>
      <c r="D8" s="359">
        <v>0</v>
      </c>
      <c r="E8" s="359">
        <v>0</v>
      </c>
      <c r="F8" s="359">
        <v>0</v>
      </c>
      <c r="G8" s="359">
        <v>33</v>
      </c>
      <c r="H8" s="359">
        <v>43</v>
      </c>
      <c r="I8" s="360">
        <v>0</v>
      </c>
      <c r="J8" s="360">
        <v>76</v>
      </c>
      <c r="K8" s="359">
        <v>13</v>
      </c>
      <c r="L8" s="359">
        <v>17</v>
      </c>
      <c r="M8" s="360">
        <v>30</v>
      </c>
      <c r="N8" s="359">
        <v>0</v>
      </c>
      <c r="O8" s="359">
        <v>0</v>
      </c>
      <c r="P8" s="359">
        <v>495</v>
      </c>
      <c r="Q8" s="359">
        <v>645</v>
      </c>
      <c r="R8" s="360">
        <v>1140</v>
      </c>
      <c r="S8" s="359">
        <v>0</v>
      </c>
      <c r="T8" s="359">
        <v>0</v>
      </c>
      <c r="U8" s="359">
        <v>195</v>
      </c>
      <c r="V8" s="359">
        <v>255</v>
      </c>
      <c r="W8" s="360">
        <v>450</v>
      </c>
      <c r="X8" s="359">
        <v>14</v>
      </c>
      <c r="Y8" s="359">
        <v>210</v>
      </c>
      <c r="Z8" s="361">
        <v>90</v>
      </c>
      <c r="AA8" s="359">
        <v>6</v>
      </c>
      <c r="AB8" s="359">
        <v>90</v>
      </c>
      <c r="AC8" s="361">
        <v>30</v>
      </c>
      <c r="AD8" s="359">
        <v>9</v>
      </c>
      <c r="AE8" s="359">
        <v>135</v>
      </c>
      <c r="AF8" s="361">
        <v>15</v>
      </c>
      <c r="AG8" s="362">
        <v>0</v>
      </c>
      <c r="AH8" s="362">
        <v>0</v>
      </c>
      <c r="AI8" s="361">
        <v>0</v>
      </c>
      <c r="AJ8" s="362">
        <v>23</v>
      </c>
      <c r="AK8" s="362">
        <v>345</v>
      </c>
      <c r="AL8" s="361">
        <v>45</v>
      </c>
      <c r="AM8" s="359">
        <v>23</v>
      </c>
      <c r="AN8" s="359">
        <v>345</v>
      </c>
      <c r="AO8" s="361">
        <v>45</v>
      </c>
      <c r="AP8" s="361"/>
      <c r="AQ8" s="361">
        <f t="shared" si="3"/>
        <v>23</v>
      </c>
      <c r="AR8" s="362">
        <v>0</v>
      </c>
      <c r="AS8" s="362">
        <v>0</v>
      </c>
      <c r="AT8" s="361">
        <v>0</v>
      </c>
      <c r="AU8" s="362">
        <v>2</v>
      </c>
      <c r="AV8" s="362">
        <v>30</v>
      </c>
      <c r="AW8" s="361">
        <v>30</v>
      </c>
      <c r="AX8" s="359">
        <v>2</v>
      </c>
      <c r="AY8" s="359">
        <v>30</v>
      </c>
      <c r="AZ8" s="361">
        <v>30</v>
      </c>
      <c r="BA8" s="361"/>
      <c r="BB8" s="361">
        <f t="shared" si="4"/>
        <v>4</v>
      </c>
      <c r="BC8" s="362">
        <v>0</v>
      </c>
      <c r="BD8" s="362">
        <v>9</v>
      </c>
      <c r="BE8" s="359">
        <v>9</v>
      </c>
      <c r="BF8" s="134"/>
      <c r="BG8" s="134"/>
      <c r="BH8" s="134"/>
      <c r="BI8" s="134"/>
      <c r="BJ8" s="134"/>
      <c r="BK8" s="134"/>
      <c r="BL8" s="134"/>
      <c r="BM8" s="358">
        <f t="shared" si="5"/>
        <v>0</v>
      </c>
      <c r="BN8" s="134">
        <f t="shared" si="6"/>
        <v>0</v>
      </c>
      <c r="BO8" s="134">
        <f t="shared" si="26"/>
        <v>0</v>
      </c>
      <c r="BP8" s="134">
        <f t="shared" si="7"/>
        <v>14820</v>
      </c>
      <c r="BQ8" s="134">
        <f t="shared" si="8"/>
        <v>5850</v>
      </c>
      <c r="BR8" s="134">
        <f t="shared" si="9"/>
        <v>3900</v>
      </c>
      <c r="BS8" s="134">
        <f t="shared" si="10"/>
        <v>1560</v>
      </c>
      <c r="BT8" s="134">
        <f t="shared" si="11"/>
        <v>1950</v>
      </c>
      <c r="BU8" s="134">
        <f t="shared" si="12"/>
        <v>4485</v>
      </c>
      <c r="BV8" s="134">
        <v>0</v>
      </c>
      <c r="BW8" s="134">
        <v>2</v>
      </c>
      <c r="BX8" s="134">
        <f t="shared" si="13"/>
        <v>9</v>
      </c>
      <c r="CB8" s="248">
        <f>_xlfn.IFNA(VLOOKUP(A8,'Actuals Summer'!$A:$AG,23,FALSE),0)</f>
        <v>0</v>
      </c>
      <c r="CC8" s="248">
        <f>_xlfn.IFNA(VLOOKUP(A8,'Actuals Summer'!$A:$AG,24,FALSE),0)</f>
        <v>0</v>
      </c>
      <c r="CD8" s="248">
        <f>_xlfn.IFNA(VLOOKUP(A8,'Actuals Summer'!$A:$AG,25,FALSE),0)</f>
        <v>0</v>
      </c>
      <c r="CE8" s="248">
        <f>_xlfn.IFNA(VLOOKUP(A8,'Actuals Summer'!$A:$AG,26,FALSE),0)</f>
        <v>0</v>
      </c>
      <c r="CF8" s="248">
        <f>_xlfn.IFNA(VLOOKUP(A8,'Actuals Summer'!$A:$AG,27,FALSE),0)</f>
        <v>0</v>
      </c>
      <c r="CG8" s="248">
        <f>_xlfn.IFNA(VLOOKUP(A8,'Actuals Dep Summer'!B:O,6,FALSE)*$BN$3,0)</f>
        <v>2730</v>
      </c>
      <c r="CH8" s="248">
        <f>_xlfn.IFNA(VLOOKUP(A8,'Actuals Dep Summer'!B:O,7,FALSE)*$BN$3,0)</f>
        <v>1170</v>
      </c>
      <c r="CI8" s="248">
        <f>_xlfn.IFNA(VLOOKUP(A8,'Actuals Dep Summer'!B:O,8,FALSE)*$BN$3,0)</f>
        <v>1755</v>
      </c>
      <c r="CJ8" s="248">
        <f>_xlfn.IFNA(VLOOKUP(A8,'Actuals Summer'!$A:$AG,31,FALSE),0)*$BN$3</f>
        <v>0</v>
      </c>
      <c r="CK8" s="248"/>
      <c r="CL8" s="248">
        <f>_xlfn.IFNA(VLOOKUP(A8,'Actuals Summer'!$A:$AG,32,FALSE),0)*$BN$3</f>
        <v>0</v>
      </c>
      <c r="CM8" s="248">
        <f>_xlfn.IFNA(VLOOKUP(A8,'Actuals Summer'!$A:$AG,33,FALSE),0)</f>
        <v>0</v>
      </c>
      <c r="CP8" s="317">
        <f t="shared" si="14"/>
        <v>0</v>
      </c>
      <c r="CQ8" s="317">
        <f t="shared" si="15"/>
        <v>0</v>
      </c>
      <c r="CR8" s="317">
        <f t="shared" si="0"/>
        <v>0</v>
      </c>
      <c r="CS8" s="317">
        <f t="shared" si="16"/>
        <v>83881.2</v>
      </c>
      <c r="CT8" s="317">
        <f t="shared" si="17"/>
        <v>33111</v>
      </c>
      <c r="CU8" s="317">
        <f t="shared" si="18"/>
        <v>2379</v>
      </c>
      <c r="CV8" s="317">
        <f t="shared" si="19"/>
        <v>452.4</v>
      </c>
      <c r="CW8" s="317">
        <f t="shared" si="20"/>
        <v>156</v>
      </c>
      <c r="CX8" s="317">
        <f t="shared" si="21"/>
        <v>4485</v>
      </c>
      <c r="CY8" s="317">
        <f t="shared" si="22"/>
        <v>0</v>
      </c>
      <c r="CZ8" s="317">
        <f t="shared" si="23"/>
        <v>372.89473684210526</v>
      </c>
      <c r="DA8" s="317">
        <f t="shared" si="24"/>
        <v>8442</v>
      </c>
      <c r="DB8" s="317">
        <f t="shared" si="25"/>
        <v>133279.49473684211</v>
      </c>
      <c r="DC8" s="311">
        <f>_xlfn.XLOOKUP($A8,'Actuals Summer'!$A:$A,'Actuals Summer'!L:L,0,0)</f>
        <v>0</v>
      </c>
      <c r="DD8" s="311">
        <f>_xlfn.XLOOKUP($A8,'Actuals Summer'!$A:$A,'Actuals Summer'!K:K,0,0)+_xlfn.XLOOKUP($A8,'Actuals Summer'!$A:$A,'Actuals Summer'!Q:Q,0,0)</f>
        <v>0</v>
      </c>
      <c r="DE8" s="311">
        <f>_xlfn.XLOOKUP($A8,'Actuals Summer'!$A:$A,'Actuals Summer'!I:I,0,0)+_xlfn.XLOOKUP($A8,'Actuals Summer'!$A:$A,'Actuals Summer'!R:R,0,0)</f>
        <v>0</v>
      </c>
      <c r="DF8" s="311">
        <f>_xlfn.XLOOKUP($A8,'Actuals Summer'!$A:$A,'Actuals Summer'!J:J,0,0)</f>
        <v>0</v>
      </c>
      <c r="DG8" s="311">
        <f>_xlfn.XLOOKUP($A8,'Actuals Dep Summer'!$B:$B,'Actuals Dep Summer'!G:G,0,0)*'Actuals Dep Summer'!$F$2*'Actuals Dep Summer'!$C$2</f>
        <v>1665.3</v>
      </c>
      <c r="DH8" s="311">
        <f>_xlfn.XLOOKUP($A8,'Actuals Dep Summer'!$B:$B,'Actuals Dep Summer'!H:H,0,0)*'Actuals Dep Summer'!$F$2*'Actuals Dep Summer'!$C$3</f>
        <v>339.29999999999995</v>
      </c>
      <c r="DI8" s="311">
        <f>_xlfn.XLOOKUP($A8,'Actuals Dep Summer'!$B:$B,'Actuals Dep Summer'!I:I,0,0)*'Actuals Dep Summer'!$F$2*'Actuals Dep Summer'!$C$4</f>
        <v>140.4</v>
      </c>
      <c r="DJ8" s="311">
        <f>_xlfn.XLOOKUP($A8,'Actuals Summer'!$A:$A,'Actuals Summer'!P:P,0,0)</f>
        <v>0</v>
      </c>
      <c r="DK8" s="311">
        <f>_xlfn.XLOOKUP($A8,'Actuals Summer'!$A:$A,'Actuals Summer'!O:O,0,0)</f>
        <v>0</v>
      </c>
      <c r="DL8" s="311"/>
      <c r="DM8" s="311">
        <f>_xlfn.XLOOKUP($A8,'Actuals Summer'!$A:$A,'Actuals Summer'!M:M,0,0)</f>
        <v>0</v>
      </c>
      <c r="DN8" s="312">
        <f t="shared" si="1"/>
        <v>2145</v>
      </c>
      <c r="DO8" s="312">
        <f>_xlfn.XLOOKUP(A8,'Actuals Summer'!A:A,'Actuals Summer'!S:S,0,0)-'Summer data team '!DN8</f>
        <v>-2145</v>
      </c>
      <c r="DP8" s="322">
        <f t="shared" si="2"/>
        <v>131134.49473684211</v>
      </c>
    </row>
    <row r="9" spans="1:120" x14ac:dyDescent="0.2">
      <c r="A9" s="231">
        <v>1008</v>
      </c>
      <c r="B9" s="231">
        <v>3301008</v>
      </c>
      <c r="C9" s="231" t="s">
        <v>183</v>
      </c>
      <c r="D9" s="359">
        <v>0</v>
      </c>
      <c r="E9" s="359">
        <v>0</v>
      </c>
      <c r="F9" s="359">
        <v>0</v>
      </c>
      <c r="G9" s="359">
        <v>35</v>
      </c>
      <c r="H9" s="359">
        <v>31</v>
      </c>
      <c r="I9" s="360">
        <v>0</v>
      </c>
      <c r="J9" s="360">
        <v>66</v>
      </c>
      <c r="K9" s="359">
        <v>16</v>
      </c>
      <c r="L9" s="359">
        <v>19</v>
      </c>
      <c r="M9" s="360">
        <v>35</v>
      </c>
      <c r="N9" s="359">
        <v>0</v>
      </c>
      <c r="O9" s="359">
        <v>0</v>
      </c>
      <c r="P9" s="359">
        <v>525</v>
      </c>
      <c r="Q9" s="359">
        <v>465</v>
      </c>
      <c r="R9" s="360">
        <v>990</v>
      </c>
      <c r="S9" s="359">
        <v>0</v>
      </c>
      <c r="T9" s="359">
        <v>0</v>
      </c>
      <c r="U9" s="359">
        <v>240</v>
      </c>
      <c r="V9" s="359">
        <v>285</v>
      </c>
      <c r="W9" s="360">
        <v>525</v>
      </c>
      <c r="X9" s="359">
        <v>1</v>
      </c>
      <c r="Y9" s="359">
        <v>15</v>
      </c>
      <c r="Z9" s="361">
        <v>0</v>
      </c>
      <c r="AA9" s="359">
        <v>2</v>
      </c>
      <c r="AB9" s="359">
        <v>30</v>
      </c>
      <c r="AC9" s="361">
        <v>0</v>
      </c>
      <c r="AD9" s="359">
        <v>3</v>
      </c>
      <c r="AE9" s="359">
        <v>45</v>
      </c>
      <c r="AF9" s="361">
        <v>45</v>
      </c>
      <c r="AG9" s="362">
        <v>0</v>
      </c>
      <c r="AH9" s="362">
        <v>0</v>
      </c>
      <c r="AI9" s="361">
        <v>0</v>
      </c>
      <c r="AJ9" s="362">
        <v>21</v>
      </c>
      <c r="AK9" s="362">
        <v>315</v>
      </c>
      <c r="AL9" s="361">
        <v>45</v>
      </c>
      <c r="AM9" s="359">
        <v>21</v>
      </c>
      <c r="AN9" s="359">
        <v>315</v>
      </c>
      <c r="AO9" s="361">
        <v>45</v>
      </c>
      <c r="AP9" s="361"/>
      <c r="AQ9" s="361">
        <f t="shared" si="3"/>
        <v>21</v>
      </c>
      <c r="AR9" s="362">
        <v>0</v>
      </c>
      <c r="AS9" s="362">
        <v>0</v>
      </c>
      <c r="AT9" s="361">
        <v>0</v>
      </c>
      <c r="AU9" s="362">
        <v>0</v>
      </c>
      <c r="AV9" s="362">
        <v>0</v>
      </c>
      <c r="AW9" s="361">
        <v>0</v>
      </c>
      <c r="AX9" s="359">
        <v>0</v>
      </c>
      <c r="AY9" s="359">
        <v>0</v>
      </c>
      <c r="AZ9" s="361">
        <v>0</v>
      </c>
      <c r="BA9" s="361"/>
      <c r="BB9" s="361">
        <f t="shared" si="4"/>
        <v>0</v>
      </c>
      <c r="BC9" s="362">
        <v>0</v>
      </c>
      <c r="BD9" s="362">
        <v>1</v>
      </c>
      <c r="BE9" s="359">
        <v>1</v>
      </c>
      <c r="BF9" s="134"/>
      <c r="BG9" s="134"/>
      <c r="BH9" s="134"/>
      <c r="BI9" s="134"/>
      <c r="BJ9" s="134"/>
      <c r="BK9" s="134"/>
      <c r="BL9" s="134"/>
      <c r="BM9" s="358">
        <f t="shared" si="5"/>
        <v>0</v>
      </c>
      <c r="BN9" s="134">
        <f t="shared" si="6"/>
        <v>0</v>
      </c>
      <c r="BO9" s="134">
        <f t="shared" si="26"/>
        <v>0</v>
      </c>
      <c r="BP9" s="134">
        <f t="shared" si="7"/>
        <v>12870</v>
      </c>
      <c r="BQ9" s="134">
        <f t="shared" si="8"/>
        <v>6825</v>
      </c>
      <c r="BR9" s="134">
        <f t="shared" si="9"/>
        <v>195</v>
      </c>
      <c r="BS9" s="134">
        <f t="shared" si="10"/>
        <v>390</v>
      </c>
      <c r="BT9" s="134">
        <f t="shared" si="11"/>
        <v>1170</v>
      </c>
      <c r="BU9" s="134">
        <f t="shared" si="12"/>
        <v>4095</v>
      </c>
      <c r="BV9" s="134">
        <v>0</v>
      </c>
      <c r="BW9" s="134">
        <v>0</v>
      </c>
      <c r="BX9" s="134">
        <f t="shared" si="13"/>
        <v>1</v>
      </c>
      <c r="CB9" s="248">
        <f>_xlfn.IFNA(VLOOKUP(A9,'Actuals Summer'!$A:$AG,23,FALSE),0)</f>
        <v>0</v>
      </c>
      <c r="CC9" s="248">
        <f>_xlfn.IFNA(VLOOKUP(A9,'Actuals Summer'!$A:$AG,24,FALSE),0)</f>
        <v>0</v>
      </c>
      <c r="CD9" s="248">
        <f>_xlfn.IFNA(VLOOKUP(A9,'Actuals Summer'!$A:$AG,25,FALSE),0)</f>
        <v>0</v>
      </c>
      <c r="CE9" s="248">
        <f>_xlfn.IFNA(VLOOKUP(A9,'Actuals Summer'!$A:$AG,26,FALSE),0)</f>
        <v>0</v>
      </c>
      <c r="CF9" s="248">
        <f>_xlfn.IFNA(VLOOKUP(A9,'Actuals Summer'!$A:$AG,27,FALSE),0)</f>
        <v>0</v>
      </c>
      <c r="CG9" s="248">
        <f>_xlfn.IFNA(VLOOKUP(A9,'Actuals Dep Summer'!B:O,6,FALSE)*$BN$3,0)</f>
        <v>195</v>
      </c>
      <c r="CH9" s="248">
        <f>_xlfn.IFNA(VLOOKUP(A9,'Actuals Dep Summer'!B:O,7,FALSE)*$BN$3,0)</f>
        <v>390</v>
      </c>
      <c r="CI9" s="248">
        <f>_xlfn.IFNA(VLOOKUP(A9,'Actuals Dep Summer'!B:O,8,FALSE)*$BN$3,0)</f>
        <v>585</v>
      </c>
      <c r="CJ9" s="248">
        <f>_xlfn.IFNA(VLOOKUP(A9,'Actuals Summer'!$A:$AG,31,FALSE),0)*$BN$3</f>
        <v>0</v>
      </c>
      <c r="CK9" s="248"/>
      <c r="CL9" s="248">
        <f>_xlfn.IFNA(VLOOKUP(A9,'Actuals Summer'!$A:$AG,32,FALSE),0)*$BN$3</f>
        <v>0</v>
      </c>
      <c r="CM9" s="248">
        <f>_xlfn.IFNA(VLOOKUP(A9,'Actuals Summer'!$A:$AG,33,FALSE),0)</f>
        <v>0</v>
      </c>
      <c r="CP9" s="317">
        <f t="shared" si="14"/>
        <v>0</v>
      </c>
      <c r="CQ9" s="317">
        <f t="shared" si="15"/>
        <v>0</v>
      </c>
      <c r="CR9" s="317">
        <f t="shared" si="0"/>
        <v>0</v>
      </c>
      <c r="CS9" s="317">
        <f t="shared" si="16"/>
        <v>72844.2</v>
      </c>
      <c r="CT9" s="317">
        <f t="shared" si="17"/>
        <v>38629.5</v>
      </c>
      <c r="CU9" s="317">
        <f t="shared" si="18"/>
        <v>118.95</v>
      </c>
      <c r="CV9" s="317">
        <f t="shared" si="19"/>
        <v>113.1</v>
      </c>
      <c r="CW9" s="317">
        <f t="shared" si="20"/>
        <v>93.600000000000009</v>
      </c>
      <c r="CX9" s="317">
        <f t="shared" si="21"/>
        <v>4095</v>
      </c>
      <c r="CY9" s="317">
        <f t="shared" si="22"/>
        <v>0</v>
      </c>
      <c r="CZ9" s="317">
        <f t="shared" si="23"/>
        <v>0</v>
      </c>
      <c r="DA9" s="317">
        <f t="shared" si="24"/>
        <v>938</v>
      </c>
      <c r="DB9" s="317">
        <f t="shared" si="25"/>
        <v>116832.35</v>
      </c>
      <c r="DC9" s="311">
        <f>_xlfn.XLOOKUP($A9,'Actuals Summer'!$A:$A,'Actuals Summer'!L:L,0,0)</f>
        <v>0</v>
      </c>
      <c r="DD9" s="311">
        <f>_xlfn.XLOOKUP($A9,'Actuals Summer'!$A:$A,'Actuals Summer'!K:K,0,0)+_xlfn.XLOOKUP($A9,'Actuals Summer'!$A:$A,'Actuals Summer'!Q:Q,0,0)</f>
        <v>0</v>
      </c>
      <c r="DE9" s="311">
        <f>_xlfn.XLOOKUP($A9,'Actuals Summer'!$A:$A,'Actuals Summer'!I:I,0,0)+_xlfn.XLOOKUP($A9,'Actuals Summer'!$A:$A,'Actuals Summer'!R:R,0,0)</f>
        <v>0</v>
      </c>
      <c r="DF9" s="311">
        <f>_xlfn.XLOOKUP($A9,'Actuals Summer'!$A:$A,'Actuals Summer'!J:J,0,0)</f>
        <v>0</v>
      </c>
      <c r="DG9" s="311">
        <f>_xlfn.XLOOKUP($A9,'Actuals Dep Summer'!$B:$B,'Actuals Dep Summer'!G:G,0,0)*'Actuals Dep Summer'!$F$2*'Actuals Dep Summer'!$C$2</f>
        <v>118.95</v>
      </c>
      <c r="DH9" s="311">
        <f>_xlfn.XLOOKUP($A9,'Actuals Dep Summer'!$B:$B,'Actuals Dep Summer'!H:H,0,0)*'Actuals Dep Summer'!$F$2*'Actuals Dep Summer'!$C$3</f>
        <v>113.1</v>
      </c>
      <c r="DI9" s="311">
        <f>_xlfn.XLOOKUP($A9,'Actuals Dep Summer'!$B:$B,'Actuals Dep Summer'!I:I,0,0)*'Actuals Dep Summer'!$F$2*'Actuals Dep Summer'!$C$4</f>
        <v>46.800000000000004</v>
      </c>
      <c r="DJ9" s="311">
        <f>_xlfn.XLOOKUP($A9,'Actuals Summer'!$A:$A,'Actuals Summer'!P:P,0,0)</f>
        <v>0</v>
      </c>
      <c r="DK9" s="311">
        <f>_xlfn.XLOOKUP($A9,'Actuals Summer'!$A:$A,'Actuals Summer'!O:O,0,0)</f>
        <v>0</v>
      </c>
      <c r="DL9" s="311"/>
      <c r="DM9" s="311">
        <f>_xlfn.XLOOKUP($A9,'Actuals Summer'!$A:$A,'Actuals Summer'!M:M,0,0)</f>
        <v>0</v>
      </c>
      <c r="DN9" s="312">
        <f t="shared" si="1"/>
        <v>278.85000000000002</v>
      </c>
      <c r="DO9" s="312">
        <f>_xlfn.XLOOKUP(A9,'Actuals Summer'!A:A,'Actuals Summer'!S:S,0,0)-'Summer data team '!DN9</f>
        <v>-278.85000000000002</v>
      </c>
      <c r="DP9" s="322">
        <f t="shared" si="2"/>
        <v>116553.5</v>
      </c>
    </row>
    <row r="10" spans="1:120" x14ac:dyDescent="0.2">
      <c r="A10" s="231">
        <v>1009</v>
      </c>
      <c r="B10" s="231">
        <v>3301009</v>
      </c>
      <c r="C10" s="231" t="s">
        <v>184</v>
      </c>
      <c r="D10" s="359">
        <v>0</v>
      </c>
      <c r="E10" s="359">
        <v>22</v>
      </c>
      <c r="F10" s="359">
        <v>5</v>
      </c>
      <c r="G10" s="359">
        <v>52</v>
      </c>
      <c r="H10" s="359">
        <v>35</v>
      </c>
      <c r="I10" s="360">
        <v>27</v>
      </c>
      <c r="J10" s="360">
        <v>87</v>
      </c>
      <c r="K10" s="359">
        <v>10</v>
      </c>
      <c r="L10" s="359">
        <v>7</v>
      </c>
      <c r="M10" s="360">
        <v>17</v>
      </c>
      <c r="N10" s="359">
        <v>0</v>
      </c>
      <c r="O10" s="359">
        <v>330</v>
      </c>
      <c r="P10" s="359">
        <v>780</v>
      </c>
      <c r="Q10" s="359">
        <v>525</v>
      </c>
      <c r="R10" s="360">
        <v>1305</v>
      </c>
      <c r="S10" s="359">
        <v>75</v>
      </c>
      <c r="T10" s="359">
        <v>405</v>
      </c>
      <c r="U10" s="359">
        <v>150</v>
      </c>
      <c r="V10" s="359">
        <v>105</v>
      </c>
      <c r="W10" s="360">
        <v>255</v>
      </c>
      <c r="X10" s="359">
        <v>47</v>
      </c>
      <c r="Y10" s="359">
        <v>705</v>
      </c>
      <c r="Z10" s="361">
        <v>120</v>
      </c>
      <c r="AA10" s="359">
        <v>3</v>
      </c>
      <c r="AB10" s="359">
        <v>45</v>
      </c>
      <c r="AC10" s="361">
        <v>30</v>
      </c>
      <c r="AD10" s="359">
        <v>5</v>
      </c>
      <c r="AE10" s="359">
        <v>75</v>
      </c>
      <c r="AF10" s="361">
        <v>30</v>
      </c>
      <c r="AG10" s="362">
        <v>16</v>
      </c>
      <c r="AH10" s="362">
        <v>240</v>
      </c>
      <c r="AI10" s="361">
        <v>0</v>
      </c>
      <c r="AJ10" s="362">
        <v>28</v>
      </c>
      <c r="AK10" s="362">
        <v>420</v>
      </c>
      <c r="AL10" s="361">
        <v>0</v>
      </c>
      <c r="AM10" s="359">
        <v>44</v>
      </c>
      <c r="AN10" s="359">
        <v>660</v>
      </c>
      <c r="AO10" s="361">
        <v>0</v>
      </c>
      <c r="AP10" s="361">
        <v>1</v>
      </c>
      <c r="AQ10" s="361">
        <f t="shared" si="3"/>
        <v>45</v>
      </c>
      <c r="AR10" s="362">
        <v>14</v>
      </c>
      <c r="AS10" s="362">
        <v>210</v>
      </c>
      <c r="AT10" s="361">
        <v>0</v>
      </c>
      <c r="AU10" s="362">
        <v>26</v>
      </c>
      <c r="AV10" s="362">
        <v>390</v>
      </c>
      <c r="AW10" s="361">
        <v>0</v>
      </c>
      <c r="AX10" s="359">
        <v>40</v>
      </c>
      <c r="AY10" s="359">
        <v>600</v>
      </c>
      <c r="AZ10" s="361">
        <v>0</v>
      </c>
      <c r="BA10" s="361"/>
      <c r="BB10" s="361">
        <f t="shared" si="4"/>
        <v>66</v>
      </c>
      <c r="BC10" s="362">
        <v>2</v>
      </c>
      <c r="BD10" s="362">
        <v>5</v>
      </c>
      <c r="BE10" s="359">
        <v>7</v>
      </c>
      <c r="BF10" s="134"/>
      <c r="BG10" s="134"/>
      <c r="BH10" s="134"/>
      <c r="BI10" s="134"/>
      <c r="BJ10" s="134"/>
      <c r="BK10" s="134"/>
      <c r="BL10" s="134"/>
      <c r="BM10" s="358">
        <f t="shared" si="5"/>
        <v>0</v>
      </c>
      <c r="BN10" s="134">
        <f t="shared" si="6"/>
        <v>4290</v>
      </c>
      <c r="BO10" s="134">
        <f t="shared" si="26"/>
        <v>975</v>
      </c>
      <c r="BP10" s="134">
        <f t="shared" si="7"/>
        <v>16965</v>
      </c>
      <c r="BQ10" s="134">
        <f t="shared" si="8"/>
        <v>3315</v>
      </c>
      <c r="BR10" s="134">
        <f t="shared" si="9"/>
        <v>10725</v>
      </c>
      <c r="BS10" s="134">
        <f t="shared" si="10"/>
        <v>975</v>
      </c>
      <c r="BT10" s="134">
        <f t="shared" si="11"/>
        <v>1365</v>
      </c>
      <c r="BU10" s="134">
        <f t="shared" si="12"/>
        <v>8580</v>
      </c>
      <c r="BV10" s="134">
        <v>40</v>
      </c>
      <c r="BW10" s="134">
        <v>0</v>
      </c>
      <c r="BX10" s="134">
        <f t="shared" si="13"/>
        <v>7</v>
      </c>
      <c r="CB10" s="248">
        <f>_xlfn.IFNA(VLOOKUP(A10,'Actuals Summer'!$A:$AG,23,FALSE),0)</f>
        <v>0</v>
      </c>
      <c r="CC10" s="248">
        <f>_xlfn.IFNA(VLOOKUP(A10,'Actuals Summer'!$A:$AG,24,FALSE),0)</f>
        <v>0</v>
      </c>
      <c r="CD10" s="248">
        <f>_xlfn.IFNA(VLOOKUP(A10,'Actuals Summer'!$A:$AG,25,FALSE),0)</f>
        <v>0</v>
      </c>
      <c r="CE10" s="248">
        <f>_xlfn.IFNA(VLOOKUP(A10,'Actuals Summer'!$A:$AG,26,FALSE),0)</f>
        <v>0</v>
      </c>
      <c r="CF10" s="248">
        <f>_xlfn.IFNA(VLOOKUP(A10,'Actuals Summer'!$A:$AG,27,FALSE),0)</f>
        <v>0</v>
      </c>
      <c r="CG10" s="248">
        <f>_xlfn.IFNA(VLOOKUP(A10,'Actuals Dep Summer'!B:O,6,FALSE)*$BN$3,0)</f>
        <v>9165</v>
      </c>
      <c r="CH10" s="248">
        <f>_xlfn.IFNA(VLOOKUP(A10,'Actuals Dep Summer'!B:O,7,FALSE)*$BN$3,0)</f>
        <v>585</v>
      </c>
      <c r="CI10" s="248">
        <f>_xlfn.IFNA(VLOOKUP(A10,'Actuals Dep Summer'!B:O,8,FALSE)*$BN$3,0)</f>
        <v>975</v>
      </c>
      <c r="CJ10" s="248">
        <f>_xlfn.IFNA(VLOOKUP(A10,'Actuals Summer'!$A:$AG,31,FALSE),0)*$BN$3</f>
        <v>0</v>
      </c>
      <c r="CK10" s="248"/>
      <c r="CL10" s="248">
        <f>_xlfn.IFNA(VLOOKUP(A10,'Actuals Summer'!$A:$AG,32,FALSE),0)*$BN$3</f>
        <v>0</v>
      </c>
      <c r="CM10" s="248">
        <f>_xlfn.IFNA(VLOOKUP(A10,'Actuals Summer'!$A:$AG,33,FALSE),0)</f>
        <v>0</v>
      </c>
      <c r="CP10" s="317">
        <f t="shared" si="14"/>
        <v>0</v>
      </c>
      <c r="CQ10" s="317">
        <f t="shared" si="15"/>
        <v>36507.9</v>
      </c>
      <c r="CR10" s="317">
        <f t="shared" si="0"/>
        <v>8297.25</v>
      </c>
      <c r="CS10" s="317">
        <f t="shared" si="16"/>
        <v>96021.900000000009</v>
      </c>
      <c r="CT10" s="317">
        <f t="shared" si="17"/>
        <v>18762.900000000001</v>
      </c>
      <c r="CU10" s="317">
        <f t="shared" si="18"/>
        <v>6542.25</v>
      </c>
      <c r="CV10" s="317">
        <f t="shared" si="19"/>
        <v>282.75</v>
      </c>
      <c r="CW10" s="317">
        <f t="shared" si="20"/>
        <v>109.2</v>
      </c>
      <c r="CX10" s="317">
        <f t="shared" si="21"/>
        <v>8580</v>
      </c>
      <c r="CY10" s="317">
        <f t="shared" si="22"/>
        <v>2983.1578947368421</v>
      </c>
      <c r="CZ10" s="317">
        <f t="shared" si="23"/>
        <v>0</v>
      </c>
      <c r="DA10" s="317">
        <f t="shared" si="24"/>
        <v>6566</v>
      </c>
      <c r="DB10" s="317">
        <f t="shared" si="25"/>
        <v>184653.30789473688</v>
      </c>
      <c r="DC10" s="311">
        <f>_xlfn.XLOOKUP($A10,'Actuals Summer'!$A:$A,'Actuals Summer'!L:L,0,0)</f>
        <v>0</v>
      </c>
      <c r="DD10" s="311">
        <f>_xlfn.XLOOKUP($A10,'Actuals Summer'!$A:$A,'Actuals Summer'!K:K,0,0)+_xlfn.XLOOKUP($A10,'Actuals Summer'!$A:$A,'Actuals Summer'!Q:Q,0,0)</f>
        <v>0</v>
      </c>
      <c r="DE10" s="311">
        <f>_xlfn.XLOOKUP($A10,'Actuals Summer'!$A:$A,'Actuals Summer'!I:I,0,0)+_xlfn.XLOOKUP($A10,'Actuals Summer'!$A:$A,'Actuals Summer'!R:R,0,0)</f>
        <v>0</v>
      </c>
      <c r="DF10" s="311">
        <f>_xlfn.XLOOKUP($A10,'Actuals Summer'!$A:$A,'Actuals Summer'!J:J,0,0)</f>
        <v>0</v>
      </c>
      <c r="DG10" s="311">
        <f>_xlfn.XLOOKUP($A10,'Actuals Dep Summer'!$B:$B,'Actuals Dep Summer'!G:G,0,0)*'Actuals Dep Summer'!$F$2*'Actuals Dep Summer'!$C$2</f>
        <v>5590.65</v>
      </c>
      <c r="DH10" s="311">
        <f>_xlfn.XLOOKUP($A10,'Actuals Dep Summer'!$B:$B,'Actuals Dep Summer'!H:H,0,0)*'Actuals Dep Summer'!$F$2*'Actuals Dep Summer'!$C$3</f>
        <v>169.64999999999998</v>
      </c>
      <c r="DI10" s="311">
        <f>_xlfn.XLOOKUP($A10,'Actuals Dep Summer'!$B:$B,'Actuals Dep Summer'!I:I,0,0)*'Actuals Dep Summer'!$F$2*'Actuals Dep Summer'!$C$4</f>
        <v>78</v>
      </c>
      <c r="DJ10" s="311">
        <f>_xlfn.XLOOKUP($A10,'Actuals Summer'!$A:$A,'Actuals Summer'!P:P,0,0)</f>
        <v>0</v>
      </c>
      <c r="DK10" s="311">
        <f>_xlfn.XLOOKUP($A10,'Actuals Summer'!$A:$A,'Actuals Summer'!O:O,0,0)</f>
        <v>0</v>
      </c>
      <c r="DL10" s="311"/>
      <c r="DM10" s="311">
        <f>_xlfn.XLOOKUP($A10,'Actuals Summer'!$A:$A,'Actuals Summer'!M:M,0,0)</f>
        <v>0</v>
      </c>
      <c r="DN10" s="312">
        <f t="shared" si="1"/>
        <v>5838.2999999999993</v>
      </c>
      <c r="DO10" s="312">
        <f>_xlfn.XLOOKUP(A10,'Actuals Summer'!A:A,'Actuals Summer'!S:S,0,0)-'Summer data team '!DN10</f>
        <v>-5838.2999999999993</v>
      </c>
      <c r="DP10" s="322">
        <f t="shared" si="2"/>
        <v>178815.00789473689</v>
      </c>
    </row>
    <row r="11" spans="1:120" x14ac:dyDescent="0.2">
      <c r="A11" s="231">
        <v>1010</v>
      </c>
      <c r="B11" s="231">
        <v>3301010</v>
      </c>
      <c r="C11" s="231" t="s">
        <v>185</v>
      </c>
      <c r="D11" s="359">
        <v>0</v>
      </c>
      <c r="E11" s="359">
        <v>38</v>
      </c>
      <c r="F11" s="359">
        <v>7</v>
      </c>
      <c r="G11" s="359">
        <v>88</v>
      </c>
      <c r="H11" s="359">
        <v>48</v>
      </c>
      <c r="I11" s="360">
        <v>45</v>
      </c>
      <c r="J11" s="360">
        <v>136</v>
      </c>
      <c r="K11" s="359">
        <v>8</v>
      </c>
      <c r="L11" s="359">
        <v>11</v>
      </c>
      <c r="M11" s="360">
        <v>19</v>
      </c>
      <c r="N11" s="359">
        <v>0</v>
      </c>
      <c r="O11" s="359">
        <v>570</v>
      </c>
      <c r="P11" s="359">
        <v>1320</v>
      </c>
      <c r="Q11" s="359">
        <v>720</v>
      </c>
      <c r="R11" s="360">
        <v>2040</v>
      </c>
      <c r="S11" s="359">
        <v>105</v>
      </c>
      <c r="T11" s="359">
        <v>675</v>
      </c>
      <c r="U11" s="359">
        <v>120</v>
      </c>
      <c r="V11" s="359">
        <v>165</v>
      </c>
      <c r="W11" s="360">
        <v>285</v>
      </c>
      <c r="X11" s="359">
        <v>8</v>
      </c>
      <c r="Y11" s="359">
        <v>120</v>
      </c>
      <c r="Z11" s="361">
        <v>0</v>
      </c>
      <c r="AA11" s="359">
        <v>36</v>
      </c>
      <c r="AB11" s="359">
        <v>540</v>
      </c>
      <c r="AC11" s="361">
        <v>30</v>
      </c>
      <c r="AD11" s="359">
        <v>129</v>
      </c>
      <c r="AE11" s="359">
        <v>1935</v>
      </c>
      <c r="AF11" s="361">
        <v>255</v>
      </c>
      <c r="AG11" s="362">
        <v>9</v>
      </c>
      <c r="AH11" s="362">
        <v>135</v>
      </c>
      <c r="AI11" s="361">
        <v>0</v>
      </c>
      <c r="AJ11" s="362">
        <v>46</v>
      </c>
      <c r="AK11" s="362">
        <v>690</v>
      </c>
      <c r="AL11" s="361">
        <v>60</v>
      </c>
      <c r="AM11" s="359">
        <v>55</v>
      </c>
      <c r="AN11" s="359">
        <v>825</v>
      </c>
      <c r="AO11" s="361">
        <v>60</v>
      </c>
      <c r="AP11" s="361"/>
      <c r="AQ11" s="361">
        <f t="shared" si="3"/>
        <v>55</v>
      </c>
      <c r="AR11" s="362">
        <v>3</v>
      </c>
      <c r="AS11" s="362">
        <v>45</v>
      </c>
      <c r="AT11" s="361">
        <v>0</v>
      </c>
      <c r="AU11" s="362">
        <v>15</v>
      </c>
      <c r="AV11" s="362">
        <v>225</v>
      </c>
      <c r="AW11" s="361">
        <v>60</v>
      </c>
      <c r="AX11" s="359">
        <v>18</v>
      </c>
      <c r="AY11" s="359">
        <v>270</v>
      </c>
      <c r="AZ11" s="361">
        <v>60</v>
      </c>
      <c r="BA11" s="361"/>
      <c r="BB11" s="361">
        <f t="shared" si="4"/>
        <v>33</v>
      </c>
      <c r="BC11" s="362">
        <v>0</v>
      </c>
      <c r="BD11" s="362">
        <v>11</v>
      </c>
      <c r="BE11" s="359">
        <v>11</v>
      </c>
      <c r="BF11" s="134"/>
      <c r="BG11" s="134"/>
      <c r="BH11" s="134"/>
      <c r="BI11" s="134"/>
      <c r="BJ11" s="134"/>
      <c r="BK11" s="134"/>
      <c r="BL11" s="134"/>
      <c r="BM11" s="358">
        <f t="shared" si="5"/>
        <v>0</v>
      </c>
      <c r="BN11" s="134">
        <f t="shared" si="6"/>
        <v>7410</v>
      </c>
      <c r="BO11" s="134">
        <f t="shared" si="26"/>
        <v>1365</v>
      </c>
      <c r="BP11" s="134">
        <f t="shared" si="7"/>
        <v>26520</v>
      </c>
      <c r="BQ11" s="134">
        <f t="shared" si="8"/>
        <v>3705</v>
      </c>
      <c r="BR11" s="134">
        <f t="shared" si="9"/>
        <v>1560</v>
      </c>
      <c r="BS11" s="134">
        <f t="shared" si="10"/>
        <v>7410</v>
      </c>
      <c r="BT11" s="134">
        <f t="shared" si="11"/>
        <v>28470</v>
      </c>
      <c r="BU11" s="134">
        <f t="shared" si="12"/>
        <v>10725</v>
      </c>
      <c r="BV11" s="134">
        <v>14</v>
      </c>
      <c r="BW11" s="134">
        <v>4</v>
      </c>
      <c r="BX11" s="134">
        <f t="shared" si="13"/>
        <v>11</v>
      </c>
      <c r="CB11" s="248">
        <f>_xlfn.IFNA(VLOOKUP(A11,'Actuals Summer'!$A:$AG,23,FALSE),0)</f>
        <v>0</v>
      </c>
      <c r="CC11" s="248">
        <f>_xlfn.IFNA(VLOOKUP(A11,'Actuals Summer'!$A:$AG,24,FALSE),0)</f>
        <v>0</v>
      </c>
      <c r="CD11" s="248">
        <f>_xlfn.IFNA(VLOOKUP(A11,'Actuals Summer'!$A:$AG,25,FALSE),0)</f>
        <v>0</v>
      </c>
      <c r="CE11" s="248">
        <f>_xlfn.IFNA(VLOOKUP(A11,'Actuals Summer'!$A:$AG,26,FALSE),0)</f>
        <v>0</v>
      </c>
      <c r="CF11" s="248">
        <f>_xlfn.IFNA(VLOOKUP(A11,'Actuals Summer'!$A:$AG,27,FALSE),0)</f>
        <v>0</v>
      </c>
      <c r="CG11" s="248">
        <f>_xlfn.IFNA(VLOOKUP(A11,'Actuals Dep Summer'!B:O,6,FALSE)*$BN$3,0)</f>
        <v>1560</v>
      </c>
      <c r="CH11" s="248">
        <f>_xlfn.IFNA(VLOOKUP(A11,'Actuals Dep Summer'!B:O,7,FALSE)*$BN$3,0)</f>
        <v>7020</v>
      </c>
      <c r="CI11" s="248">
        <f>_xlfn.IFNA(VLOOKUP(A11,'Actuals Dep Summer'!B:O,8,FALSE)*$BN$3,0)</f>
        <v>25155</v>
      </c>
      <c r="CJ11" s="248">
        <f>_xlfn.IFNA(VLOOKUP(A11,'Actuals Summer'!$A:$AG,31,FALSE),0)*$BN$3</f>
        <v>0</v>
      </c>
      <c r="CK11" s="248"/>
      <c r="CL11" s="248">
        <f>_xlfn.IFNA(VLOOKUP(A11,'Actuals Summer'!$A:$AG,32,FALSE),0)*$BN$3</f>
        <v>0</v>
      </c>
      <c r="CM11" s="248">
        <f>_xlfn.IFNA(VLOOKUP(A11,'Actuals Summer'!$A:$AG,33,FALSE),0)</f>
        <v>0</v>
      </c>
      <c r="CP11" s="317">
        <f t="shared" si="14"/>
        <v>0</v>
      </c>
      <c r="CQ11" s="317">
        <f t="shared" si="15"/>
        <v>63059.1</v>
      </c>
      <c r="CR11" s="317">
        <f t="shared" si="0"/>
        <v>11616.15</v>
      </c>
      <c r="CS11" s="317">
        <f t="shared" si="16"/>
        <v>150103.20000000001</v>
      </c>
      <c r="CT11" s="317">
        <f t="shared" si="17"/>
        <v>20970.3</v>
      </c>
      <c r="CU11" s="317">
        <f t="shared" si="18"/>
        <v>951.6</v>
      </c>
      <c r="CV11" s="317">
        <f t="shared" si="19"/>
        <v>2148.8999999999996</v>
      </c>
      <c r="CW11" s="317">
        <f t="shared" si="20"/>
        <v>2277.6</v>
      </c>
      <c r="CX11" s="317">
        <f t="shared" si="21"/>
        <v>10725</v>
      </c>
      <c r="CY11" s="317">
        <f t="shared" si="22"/>
        <v>1044.1052631578946</v>
      </c>
      <c r="CZ11" s="317">
        <f t="shared" si="23"/>
        <v>745.78947368421052</v>
      </c>
      <c r="DA11" s="317">
        <f t="shared" si="24"/>
        <v>10318</v>
      </c>
      <c r="DB11" s="317">
        <f t="shared" si="25"/>
        <v>273959.74473684211</v>
      </c>
      <c r="DC11" s="311">
        <f>_xlfn.XLOOKUP($A11,'Actuals Summer'!$A:$A,'Actuals Summer'!L:L,0,0)</f>
        <v>0</v>
      </c>
      <c r="DD11" s="311">
        <f>_xlfn.XLOOKUP($A11,'Actuals Summer'!$A:$A,'Actuals Summer'!K:K,0,0)+_xlfn.XLOOKUP($A11,'Actuals Summer'!$A:$A,'Actuals Summer'!Q:Q,0,0)</f>
        <v>0</v>
      </c>
      <c r="DE11" s="311">
        <f>_xlfn.XLOOKUP($A11,'Actuals Summer'!$A:$A,'Actuals Summer'!I:I,0,0)+_xlfn.XLOOKUP($A11,'Actuals Summer'!$A:$A,'Actuals Summer'!R:R,0,0)</f>
        <v>0</v>
      </c>
      <c r="DF11" s="311">
        <f>_xlfn.XLOOKUP($A11,'Actuals Summer'!$A:$A,'Actuals Summer'!J:J,0,0)</f>
        <v>0</v>
      </c>
      <c r="DG11" s="311">
        <f>_xlfn.XLOOKUP($A11,'Actuals Dep Summer'!$B:$B,'Actuals Dep Summer'!G:G,0,0)*'Actuals Dep Summer'!$F$2*'Actuals Dep Summer'!$C$2</f>
        <v>951.6</v>
      </c>
      <c r="DH11" s="311">
        <f>_xlfn.XLOOKUP($A11,'Actuals Dep Summer'!$B:$B,'Actuals Dep Summer'!H:H,0,0)*'Actuals Dep Summer'!$F$2*'Actuals Dep Summer'!$C$3</f>
        <v>2035.8</v>
      </c>
      <c r="DI11" s="311">
        <f>_xlfn.XLOOKUP($A11,'Actuals Dep Summer'!$B:$B,'Actuals Dep Summer'!I:I,0,0)*'Actuals Dep Summer'!$F$2*'Actuals Dep Summer'!$C$4</f>
        <v>2012.4</v>
      </c>
      <c r="DJ11" s="311">
        <f>_xlfn.XLOOKUP($A11,'Actuals Summer'!$A:$A,'Actuals Summer'!P:P,0,0)</f>
        <v>0</v>
      </c>
      <c r="DK11" s="311">
        <f>_xlfn.XLOOKUP($A11,'Actuals Summer'!$A:$A,'Actuals Summer'!O:O,0,0)</f>
        <v>0</v>
      </c>
      <c r="DL11" s="311"/>
      <c r="DM11" s="311">
        <f>_xlfn.XLOOKUP($A11,'Actuals Summer'!$A:$A,'Actuals Summer'!M:M,0,0)</f>
        <v>0</v>
      </c>
      <c r="DN11" s="312">
        <f t="shared" si="1"/>
        <v>4999.8</v>
      </c>
      <c r="DO11" s="312">
        <f>_xlfn.XLOOKUP(A11,'Actuals Summer'!A:A,'Actuals Summer'!S:S,0,0)-'Summer data team '!DN11</f>
        <v>-4999.8</v>
      </c>
      <c r="DP11" s="322">
        <f t="shared" si="2"/>
        <v>268959.94473684212</v>
      </c>
    </row>
    <row r="12" spans="1:120" x14ac:dyDescent="0.2">
      <c r="A12" s="231">
        <v>1012</v>
      </c>
      <c r="B12" s="231">
        <v>3301012</v>
      </c>
      <c r="C12" s="231" t="s">
        <v>186</v>
      </c>
      <c r="D12" s="359">
        <v>0</v>
      </c>
      <c r="E12" s="359">
        <v>21</v>
      </c>
      <c r="F12" s="359">
        <v>6</v>
      </c>
      <c r="G12" s="359">
        <v>65</v>
      </c>
      <c r="H12" s="359">
        <v>48</v>
      </c>
      <c r="I12" s="360">
        <v>27</v>
      </c>
      <c r="J12" s="360">
        <v>113</v>
      </c>
      <c r="K12" s="359">
        <v>14</v>
      </c>
      <c r="L12" s="359">
        <v>11</v>
      </c>
      <c r="M12" s="360">
        <v>25</v>
      </c>
      <c r="N12" s="359">
        <v>0</v>
      </c>
      <c r="O12" s="359">
        <v>315</v>
      </c>
      <c r="P12" s="359">
        <v>960</v>
      </c>
      <c r="Q12" s="359">
        <v>720</v>
      </c>
      <c r="R12" s="360">
        <v>1680</v>
      </c>
      <c r="S12" s="359">
        <v>90</v>
      </c>
      <c r="T12" s="359">
        <v>405</v>
      </c>
      <c r="U12" s="359">
        <v>210</v>
      </c>
      <c r="V12" s="359">
        <v>159</v>
      </c>
      <c r="W12" s="360">
        <v>369</v>
      </c>
      <c r="X12" s="359">
        <v>21</v>
      </c>
      <c r="Y12" s="359">
        <v>315</v>
      </c>
      <c r="Z12" s="361">
        <v>30</v>
      </c>
      <c r="AA12" s="359">
        <v>31</v>
      </c>
      <c r="AB12" s="359">
        <v>450</v>
      </c>
      <c r="AC12" s="361">
        <v>90</v>
      </c>
      <c r="AD12" s="359">
        <v>21</v>
      </c>
      <c r="AE12" s="359">
        <v>315</v>
      </c>
      <c r="AF12" s="361">
        <v>60</v>
      </c>
      <c r="AG12" s="362">
        <v>15</v>
      </c>
      <c r="AH12" s="362">
        <v>225</v>
      </c>
      <c r="AI12" s="361">
        <v>0</v>
      </c>
      <c r="AJ12" s="362">
        <v>55</v>
      </c>
      <c r="AK12" s="362">
        <v>825</v>
      </c>
      <c r="AL12" s="361">
        <v>135</v>
      </c>
      <c r="AM12" s="359">
        <v>70</v>
      </c>
      <c r="AN12" s="359">
        <v>1050</v>
      </c>
      <c r="AO12" s="361">
        <v>135</v>
      </c>
      <c r="AP12" s="361"/>
      <c r="AQ12" s="361">
        <f t="shared" si="3"/>
        <v>70</v>
      </c>
      <c r="AR12" s="362">
        <v>0</v>
      </c>
      <c r="AS12" s="362">
        <v>0</v>
      </c>
      <c r="AT12" s="361">
        <v>0</v>
      </c>
      <c r="AU12" s="362">
        <v>0</v>
      </c>
      <c r="AV12" s="362">
        <v>0</v>
      </c>
      <c r="AW12" s="361">
        <v>0</v>
      </c>
      <c r="AX12" s="359">
        <v>0</v>
      </c>
      <c r="AY12" s="359">
        <v>0</v>
      </c>
      <c r="AZ12" s="361">
        <v>0</v>
      </c>
      <c r="BA12" s="361"/>
      <c r="BB12" s="361">
        <f t="shared" si="4"/>
        <v>0</v>
      </c>
      <c r="BC12" s="362">
        <v>1</v>
      </c>
      <c r="BD12" s="362">
        <v>2</v>
      </c>
      <c r="BE12" s="359">
        <v>3</v>
      </c>
      <c r="BF12" s="134"/>
      <c r="BG12" s="134"/>
      <c r="BH12" s="134"/>
      <c r="BI12" s="134"/>
      <c r="BJ12" s="134"/>
      <c r="BK12" s="134"/>
      <c r="BL12" s="134"/>
      <c r="BM12" s="358">
        <f t="shared" si="5"/>
        <v>0</v>
      </c>
      <c r="BN12" s="134">
        <f t="shared" si="6"/>
        <v>4095</v>
      </c>
      <c r="BO12" s="134">
        <f t="shared" si="26"/>
        <v>1170</v>
      </c>
      <c r="BP12" s="134">
        <f t="shared" si="7"/>
        <v>21840</v>
      </c>
      <c r="BQ12" s="134">
        <f t="shared" si="8"/>
        <v>4797</v>
      </c>
      <c r="BR12" s="134">
        <f t="shared" si="9"/>
        <v>4485</v>
      </c>
      <c r="BS12" s="134">
        <f t="shared" si="10"/>
        <v>7020</v>
      </c>
      <c r="BT12" s="134">
        <f t="shared" si="11"/>
        <v>4875</v>
      </c>
      <c r="BU12" s="134">
        <f t="shared" si="12"/>
        <v>13650</v>
      </c>
      <c r="BV12" s="134">
        <v>0</v>
      </c>
      <c r="BW12" s="134">
        <v>0</v>
      </c>
      <c r="BX12" s="134">
        <f t="shared" si="13"/>
        <v>3</v>
      </c>
      <c r="CB12" s="248">
        <f>_xlfn.IFNA(VLOOKUP(A12,'Actuals Summer'!$A:$AG,23,FALSE),0)</f>
        <v>0</v>
      </c>
      <c r="CC12" s="248">
        <f>_xlfn.IFNA(VLOOKUP(A12,'Actuals Summer'!$A:$AG,24,FALSE),0)</f>
        <v>0</v>
      </c>
      <c r="CD12" s="248">
        <f>_xlfn.IFNA(VLOOKUP(A12,'Actuals Summer'!$A:$AG,25,FALSE),0)</f>
        <v>0</v>
      </c>
      <c r="CE12" s="248">
        <f>_xlfn.IFNA(VLOOKUP(A12,'Actuals Summer'!$A:$AG,26,FALSE),0)</f>
        <v>0</v>
      </c>
      <c r="CF12" s="248">
        <f>_xlfn.IFNA(VLOOKUP(A12,'Actuals Summer'!$A:$AG,27,FALSE),0)</f>
        <v>0</v>
      </c>
      <c r="CG12" s="248">
        <f>_xlfn.IFNA(VLOOKUP(A12,'Actuals Dep Summer'!B:O,6,FALSE)*$BN$3,0)</f>
        <v>4095</v>
      </c>
      <c r="CH12" s="248">
        <f>_xlfn.IFNA(VLOOKUP(A12,'Actuals Dep Summer'!B:O,7,FALSE)*$BN$3,0)</f>
        <v>5850</v>
      </c>
      <c r="CI12" s="248">
        <f>_xlfn.IFNA(VLOOKUP(A12,'Actuals Dep Summer'!B:O,8,FALSE)*$BN$3,0)</f>
        <v>4095</v>
      </c>
      <c r="CJ12" s="248">
        <f>_xlfn.IFNA(VLOOKUP(A12,'Actuals Summer'!$A:$AG,31,FALSE),0)*$BN$3</f>
        <v>0</v>
      </c>
      <c r="CK12" s="248"/>
      <c r="CL12" s="248">
        <f>_xlfn.IFNA(VLOOKUP(A12,'Actuals Summer'!$A:$AG,32,FALSE),0)*$BN$3</f>
        <v>0</v>
      </c>
      <c r="CM12" s="248">
        <f>_xlfn.IFNA(VLOOKUP(A12,'Actuals Summer'!$A:$AG,33,FALSE),0)</f>
        <v>0</v>
      </c>
      <c r="CP12" s="317">
        <f t="shared" si="14"/>
        <v>0</v>
      </c>
      <c r="CQ12" s="317">
        <f t="shared" si="15"/>
        <v>34848.449999999997</v>
      </c>
      <c r="CR12" s="317">
        <f t="shared" si="0"/>
        <v>9956.6999999999989</v>
      </c>
      <c r="CS12" s="317">
        <f t="shared" si="16"/>
        <v>123614.40000000001</v>
      </c>
      <c r="CT12" s="317">
        <f t="shared" si="17"/>
        <v>27151.02</v>
      </c>
      <c r="CU12" s="317">
        <f t="shared" si="18"/>
        <v>2735.85</v>
      </c>
      <c r="CV12" s="317">
        <f t="shared" si="19"/>
        <v>2035.8</v>
      </c>
      <c r="CW12" s="317">
        <f t="shared" si="20"/>
        <v>390</v>
      </c>
      <c r="CX12" s="317">
        <f t="shared" si="21"/>
        <v>13650</v>
      </c>
      <c r="CY12" s="317">
        <f t="shared" si="22"/>
        <v>0</v>
      </c>
      <c r="CZ12" s="317">
        <f t="shared" si="23"/>
        <v>0</v>
      </c>
      <c r="DA12" s="317">
        <f t="shared" si="24"/>
        <v>2814</v>
      </c>
      <c r="DB12" s="317">
        <f t="shared" si="25"/>
        <v>217196.21999999997</v>
      </c>
      <c r="DC12" s="311">
        <f>_xlfn.XLOOKUP($A12,'Actuals Summer'!$A:$A,'Actuals Summer'!L:L,0,0)</f>
        <v>0</v>
      </c>
      <c r="DD12" s="311">
        <f>_xlfn.XLOOKUP($A12,'Actuals Summer'!$A:$A,'Actuals Summer'!K:K,0,0)+_xlfn.XLOOKUP($A12,'Actuals Summer'!$A:$A,'Actuals Summer'!Q:Q,0,0)</f>
        <v>0</v>
      </c>
      <c r="DE12" s="311">
        <f>_xlfn.XLOOKUP($A12,'Actuals Summer'!$A:$A,'Actuals Summer'!I:I,0,0)+_xlfn.XLOOKUP($A12,'Actuals Summer'!$A:$A,'Actuals Summer'!R:R,0,0)</f>
        <v>0</v>
      </c>
      <c r="DF12" s="311">
        <f>_xlfn.XLOOKUP($A12,'Actuals Summer'!$A:$A,'Actuals Summer'!J:J,0,0)</f>
        <v>0</v>
      </c>
      <c r="DG12" s="311">
        <f>_xlfn.XLOOKUP($A12,'Actuals Dep Summer'!$B:$B,'Actuals Dep Summer'!G:G,0,0)*'Actuals Dep Summer'!$F$2*'Actuals Dep Summer'!$C$2</f>
        <v>2497.9499999999998</v>
      </c>
      <c r="DH12" s="311">
        <f>_xlfn.XLOOKUP($A12,'Actuals Dep Summer'!$B:$B,'Actuals Dep Summer'!H:H,0,0)*'Actuals Dep Summer'!$F$2*'Actuals Dep Summer'!$C$3</f>
        <v>1696.4999999999998</v>
      </c>
      <c r="DI12" s="311">
        <f>_xlfn.XLOOKUP($A12,'Actuals Dep Summer'!$B:$B,'Actuals Dep Summer'!I:I,0,0)*'Actuals Dep Summer'!$F$2*'Actuals Dep Summer'!$C$4</f>
        <v>327.60000000000002</v>
      </c>
      <c r="DJ12" s="311">
        <f>_xlfn.XLOOKUP($A12,'Actuals Summer'!$A:$A,'Actuals Summer'!P:P,0,0)</f>
        <v>0</v>
      </c>
      <c r="DK12" s="311">
        <f>_xlfn.XLOOKUP($A12,'Actuals Summer'!$A:$A,'Actuals Summer'!O:O,0,0)</f>
        <v>0</v>
      </c>
      <c r="DL12" s="311"/>
      <c r="DM12" s="311">
        <f>_xlfn.XLOOKUP($A12,'Actuals Summer'!$A:$A,'Actuals Summer'!M:M,0,0)</f>
        <v>0</v>
      </c>
      <c r="DN12" s="312">
        <f t="shared" si="1"/>
        <v>4522.05</v>
      </c>
      <c r="DO12" s="312">
        <f>_xlfn.XLOOKUP(A12,'Actuals Summer'!A:A,'Actuals Summer'!S:S,0,0)-'Summer data team '!DN12</f>
        <v>-4522.05</v>
      </c>
      <c r="DP12" s="322">
        <f t="shared" si="2"/>
        <v>212674.16999999998</v>
      </c>
    </row>
    <row r="13" spans="1:120" x14ac:dyDescent="0.2">
      <c r="A13" s="231">
        <v>1014</v>
      </c>
      <c r="B13" s="231">
        <v>3301014</v>
      </c>
      <c r="C13" s="231" t="s">
        <v>187</v>
      </c>
      <c r="D13" s="359">
        <v>0</v>
      </c>
      <c r="E13" s="359">
        <v>21</v>
      </c>
      <c r="F13" s="359">
        <v>1</v>
      </c>
      <c r="G13" s="359">
        <v>65</v>
      </c>
      <c r="H13" s="359">
        <v>32</v>
      </c>
      <c r="I13" s="360">
        <v>22</v>
      </c>
      <c r="J13" s="360">
        <v>97</v>
      </c>
      <c r="K13" s="359">
        <v>18</v>
      </c>
      <c r="L13" s="359">
        <v>9</v>
      </c>
      <c r="M13" s="360">
        <v>27</v>
      </c>
      <c r="N13" s="359">
        <v>0</v>
      </c>
      <c r="O13" s="359">
        <v>315</v>
      </c>
      <c r="P13" s="359">
        <v>975</v>
      </c>
      <c r="Q13" s="359">
        <v>450</v>
      </c>
      <c r="R13" s="360">
        <v>1425</v>
      </c>
      <c r="S13" s="359">
        <v>15</v>
      </c>
      <c r="T13" s="359">
        <v>330</v>
      </c>
      <c r="U13" s="359">
        <v>270</v>
      </c>
      <c r="V13" s="359">
        <v>135</v>
      </c>
      <c r="W13" s="360">
        <v>405</v>
      </c>
      <c r="X13" s="359">
        <v>40</v>
      </c>
      <c r="Y13" s="359">
        <v>600</v>
      </c>
      <c r="Z13" s="361">
        <v>75</v>
      </c>
      <c r="AA13" s="359">
        <v>26</v>
      </c>
      <c r="AB13" s="359">
        <v>375</v>
      </c>
      <c r="AC13" s="361">
        <v>75</v>
      </c>
      <c r="AD13" s="359">
        <v>17</v>
      </c>
      <c r="AE13" s="359">
        <v>255</v>
      </c>
      <c r="AF13" s="361">
        <v>15</v>
      </c>
      <c r="AG13" s="362">
        <v>19</v>
      </c>
      <c r="AH13" s="362">
        <v>285</v>
      </c>
      <c r="AI13" s="361">
        <v>0</v>
      </c>
      <c r="AJ13" s="362">
        <v>49</v>
      </c>
      <c r="AK13" s="362">
        <v>735</v>
      </c>
      <c r="AL13" s="361">
        <v>75</v>
      </c>
      <c r="AM13" s="359">
        <v>68</v>
      </c>
      <c r="AN13" s="359">
        <v>1020</v>
      </c>
      <c r="AO13" s="361">
        <v>75</v>
      </c>
      <c r="AP13" s="361"/>
      <c r="AQ13" s="361">
        <f t="shared" si="3"/>
        <v>68</v>
      </c>
      <c r="AR13" s="362">
        <v>0</v>
      </c>
      <c r="AS13" s="362">
        <v>0</v>
      </c>
      <c r="AT13" s="361">
        <v>0</v>
      </c>
      <c r="AU13" s="362">
        <v>29</v>
      </c>
      <c r="AV13" s="362">
        <v>435</v>
      </c>
      <c r="AW13" s="361">
        <v>60</v>
      </c>
      <c r="AX13" s="359">
        <v>29</v>
      </c>
      <c r="AY13" s="359">
        <v>435</v>
      </c>
      <c r="AZ13" s="361">
        <v>60</v>
      </c>
      <c r="BA13" s="361"/>
      <c r="BB13" s="361">
        <f t="shared" si="4"/>
        <v>58</v>
      </c>
      <c r="BC13" s="362">
        <v>1</v>
      </c>
      <c r="BD13" s="362">
        <v>5</v>
      </c>
      <c r="BE13" s="359">
        <v>6</v>
      </c>
      <c r="BF13" s="134"/>
      <c r="BG13" s="134"/>
      <c r="BH13" s="134"/>
      <c r="BI13" s="134"/>
      <c r="BJ13" s="134"/>
      <c r="BK13" s="134"/>
      <c r="BL13" s="134"/>
      <c r="BM13" s="358">
        <f t="shared" si="5"/>
        <v>0</v>
      </c>
      <c r="BN13" s="134">
        <f t="shared" si="6"/>
        <v>4095</v>
      </c>
      <c r="BO13" s="134">
        <f t="shared" si="26"/>
        <v>195</v>
      </c>
      <c r="BP13" s="134">
        <f t="shared" si="7"/>
        <v>18525</v>
      </c>
      <c r="BQ13" s="134">
        <f t="shared" si="8"/>
        <v>5265</v>
      </c>
      <c r="BR13" s="134">
        <f t="shared" si="9"/>
        <v>8775</v>
      </c>
      <c r="BS13" s="134">
        <f t="shared" si="10"/>
        <v>5850</v>
      </c>
      <c r="BT13" s="134">
        <f t="shared" si="11"/>
        <v>3510</v>
      </c>
      <c r="BU13" s="134">
        <f t="shared" si="12"/>
        <v>13260</v>
      </c>
      <c r="BV13" s="134">
        <v>25</v>
      </c>
      <c r="BW13" s="134">
        <v>4</v>
      </c>
      <c r="BX13" s="134">
        <f t="shared" si="13"/>
        <v>6</v>
      </c>
      <c r="CB13" s="248">
        <f>_xlfn.IFNA(VLOOKUP(A13,'Actuals Summer'!$A:$AG,23,FALSE),0)</f>
        <v>0</v>
      </c>
      <c r="CC13" s="248">
        <f>_xlfn.IFNA(VLOOKUP(A13,'Actuals Summer'!$A:$AG,24,FALSE),0)</f>
        <v>0</v>
      </c>
      <c r="CD13" s="248">
        <f>_xlfn.IFNA(VLOOKUP(A13,'Actuals Summer'!$A:$AG,25,FALSE),0)</f>
        <v>0</v>
      </c>
      <c r="CE13" s="248">
        <f>_xlfn.IFNA(VLOOKUP(A13,'Actuals Summer'!$A:$AG,26,FALSE),0)</f>
        <v>0</v>
      </c>
      <c r="CF13" s="248">
        <f>_xlfn.IFNA(VLOOKUP(A13,'Actuals Summer'!$A:$AG,27,FALSE),0)</f>
        <v>0</v>
      </c>
      <c r="CG13" s="248">
        <f>_xlfn.IFNA(VLOOKUP(A13,'Actuals Dep Summer'!B:O,6,FALSE)*$BN$3,0)</f>
        <v>7800</v>
      </c>
      <c r="CH13" s="248">
        <f>_xlfn.IFNA(VLOOKUP(A13,'Actuals Dep Summer'!B:O,7,FALSE)*$BN$3,0)</f>
        <v>4875</v>
      </c>
      <c r="CI13" s="248">
        <f>_xlfn.IFNA(VLOOKUP(A13,'Actuals Dep Summer'!B:O,8,FALSE)*$BN$3,0)</f>
        <v>3315</v>
      </c>
      <c r="CJ13" s="248">
        <f>_xlfn.IFNA(VLOOKUP(A13,'Actuals Summer'!$A:$AG,31,FALSE),0)*$BN$3</f>
        <v>0</v>
      </c>
      <c r="CK13" s="248"/>
      <c r="CL13" s="248">
        <f>_xlfn.IFNA(VLOOKUP(A13,'Actuals Summer'!$A:$AG,32,FALSE),0)*$BN$3</f>
        <v>0</v>
      </c>
      <c r="CM13" s="248">
        <f>_xlfn.IFNA(VLOOKUP(A13,'Actuals Summer'!$A:$AG,33,FALSE),0)</f>
        <v>0</v>
      </c>
      <c r="CP13" s="317">
        <f t="shared" si="14"/>
        <v>0</v>
      </c>
      <c r="CQ13" s="317">
        <f t="shared" si="15"/>
        <v>34848.449999999997</v>
      </c>
      <c r="CR13" s="317">
        <f t="shared" si="0"/>
        <v>1659.45</v>
      </c>
      <c r="CS13" s="317">
        <f t="shared" si="16"/>
        <v>104851.5</v>
      </c>
      <c r="CT13" s="317">
        <f t="shared" si="17"/>
        <v>29799.9</v>
      </c>
      <c r="CU13" s="317">
        <f t="shared" si="18"/>
        <v>5352.75</v>
      </c>
      <c r="CV13" s="317">
        <f t="shared" si="19"/>
        <v>1696.4999999999998</v>
      </c>
      <c r="CW13" s="317">
        <f t="shared" si="20"/>
        <v>280.8</v>
      </c>
      <c r="CX13" s="317">
        <f t="shared" si="21"/>
        <v>13260</v>
      </c>
      <c r="CY13" s="317">
        <f t="shared" si="22"/>
        <v>1864.473684210526</v>
      </c>
      <c r="CZ13" s="317">
        <f t="shared" si="23"/>
        <v>745.78947368421052</v>
      </c>
      <c r="DA13" s="317">
        <f t="shared" si="24"/>
        <v>5628</v>
      </c>
      <c r="DB13" s="317">
        <f t="shared" si="25"/>
        <v>199987.61315789472</v>
      </c>
      <c r="DC13" s="311">
        <f>_xlfn.XLOOKUP($A13,'Actuals Summer'!$A:$A,'Actuals Summer'!L:L,0,0)</f>
        <v>0</v>
      </c>
      <c r="DD13" s="311">
        <f>_xlfn.XLOOKUP($A13,'Actuals Summer'!$A:$A,'Actuals Summer'!K:K,0,0)+_xlfn.XLOOKUP($A13,'Actuals Summer'!$A:$A,'Actuals Summer'!Q:Q,0,0)</f>
        <v>0</v>
      </c>
      <c r="DE13" s="311">
        <f>_xlfn.XLOOKUP($A13,'Actuals Summer'!$A:$A,'Actuals Summer'!I:I,0,0)+_xlfn.XLOOKUP($A13,'Actuals Summer'!$A:$A,'Actuals Summer'!R:R,0,0)</f>
        <v>0</v>
      </c>
      <c r="DF13" s="311">
        <f>_xlfn.XLOOKUP($A13,'Actuals Summer'!$A:$A,'Actuals Summer'!J:J,0,0)</f>
        <v>0</v>
      </c>
      <c r="DG13" s="311">
        <f>_xlfn.XLOOKUP($A13,'Actuals Dep Summer'!$B:$B,'Actuals Dep Summer'!G:G,0,0)*'Actuals Dep Summer'!$F$2*'Actuals Dep Summer'!$C$2</f>
        <v>4758</v>
      </c>
      <c r="DH13" s="311">
        <f>_xlfn.XLOOKUP($A13,'Actuals Dep Summer'!$B:$B,'Actuals Dep Summer'!H:H,0,0)*'Actuals Dep Summer'!$F$2*'Actuals Dep Summer'!$C$3</f>
        <v>1413.75</v>
      </c>
      <c r="DI13" s="311">
        <f>_xlfn.XLOOKUP($A13,'Actuals Dep Summer'!$B:$B,'Actuals Dep Summer'!I:I,0,0)*'Actuals Dep Summer'!$F$2*'Actuals Dep Summer'!$C$4</f>
        <v>265.2</v>
      </c>
      <c r="DJ13" s="311">
        <f>_xlfn.XLOOKUP($A13,'Actuals Summer'!$A:$A,'Actuals Summer'!P:P,0,0)</f>
        <v>0</v>
      </c>
      <c r="DK13" s="311">
        <f>_xlfn.XLOOKUP($A13,'Actuals Summer'!$A:$A,'Actuals Summer'!O:O,0,0)</f>
        <v>0</v>
      </c>
      <c r="DL13" s="311"/>
      <c r="DM13" s="311">
        <f>_xlfn.XLOOKUP($A13,'Actuals Summer'!$A:$A,'Actuals Summer'!M:M,0,0)</f>
        <v>0</v>
      </c>
      <c r="DN13" s="312">
        <f t="shared" si="1"/>
        <v>6436.95</v>
      </c>
      <c r="DO13" s="312">
        <f>_xlfn.XLOOKUP(A13,'Actuals Summer'!A:A,'Actuals Summer'!S:S,0,0)-'Summer data team '!DN13</f>
        <v>-6436.95</v>
      </c>
      <c r="DP13" s="322">
        <f t="shared" si="2"/>
        <v>193550.66315789471</v>
      </c>
    </row>
    <row r="14" spans="1:120" x14ac:dyDescent="0.2">
      <c r="A14" s="231">
        <v>1015</v>
      </c>
      <c r="B14" s="231">
        <v>3301015</v>
      </c>
      <c r="C14" s="231" t="s">
        <v>188</v>
      </c>
      <c r="D14" s="359">
        <v>0</v>
      </c>
      <c r="E14" s="359">
        <v>6</v>
      </c>
      <c r="F14" s="359">
        <v>5</v>
      </c>
      <c r="G14" s="359">
        <v>58</v>
      </c>
      <c r="H14" s="359">
        <v>35</v>
      </c>
      <c r="I14" s="360">
        <v>11</v>
      </c>
      <c r="J14" s="360">
        <v>93</v>
      </c>
      <c r="K14" s="359">
        <v>18</v>
      </c>
      <c r="L14" s="359">
        <v>22</v>
      </c>
      <c r="M14" s="360">
        <v>40</v>
      </c>
      <c r="N14" s="359">
        <v>0</v>
      </c>
      <c r="O14" s="359">
        <v>90</v>
      </c>
      <c r="P14" s="359">
        <v>870</v>
      </c>
      <c r="Q14" s="359">
        <v>525</v>
      </c>
      <c r="R14" s="360">
        <v>1395</v>
      </c>
      <c r="S14" s="359">
        <v>75</v>
      </c>
      <c r="T14" s="359">
        <v>165</v>
      </c>
      <c r="U14" s="359">
        <v>270</v>
      </c>
      <c r="V14" s="359">
        <v>330</v>
      </c>
      <c r="W14" s="360">
        <v>600</v>
      </c>
      <c r="X14" s="359">
        <v>10</v>
      </c>
      <c r="Y14" s="359">
        <v>150</v>
      </c>
      <c r="Z14" s="361">
        <v>60</v>
      </c>
      <c r="AA14" s="359">
        <v>10</v>
      </c>
      <c r="AB14" s="359">
        <v>150</v>
      </c>
      <c r="AC14" s="361">
        <v>75</v>
      </c>
      <c r="AD14" s="359">
        <v>6</v>
      </c>
      <c r="AE14" s="359">
        <v>90</v>
      </c>
      <c r="AF14" s="361">
        <v>30</v>
      </c>
      <c r="AG14" s="362">
        <v>6</v>
      </c>
      <c r="AH14" s="362">
        <v>90</v>
      </c>
      <c r="AI14" s="361">
        <v>0</v>
      </c>
      <c r="AJ14" s="362">
        <v>40</v>
      </c>
      <c r="AK14" s="362">
        <v>600</v>
      </c>
      <c r="AL14" s="361">
        <v>120</v>
      </c>
      <c r="AM14" s="359">
        <v>46</v>
      </c>
      <c r="AN14" s="359">
        <v>690</v>
      </c>
      <c r="AO14" s="361">
        <v>120</v>
      </c>
      <c r="AP14" s="361"/>
      <c r="AQ14" s="361">
        <f t="shared" si="3"/>
        <v>46</v>
      </c>
      <c r="AR14" s="362">
        <v>6</v>
      </c>
      <c r="AS14" s="362">
        <v>90</v>
      </c>
      <c r="AT14" s="361">
        <v>0</v>
      </c>
      <c r="AU14" s="362">
        <v>40</v>
      </c>
      <c r="AV14" s="362">
        <v>600</v>
      </c>
      <c r="AW14" s="361">
        <v>120</v>
      </c>
      <c r="AX14" s="359">
        <v>46</v>
      </c>
      <c r="AY14" s="359">
        <v>690</v>
      </c>
      <c r="AZ14" s="361">
        <v>120</v>
      </c>
      <c r="BA14" s="361"/>
      <c r="BB14" s="361">
        <f t="shared" si="4"/>
        <v>86</v>
      </c>
      <c r="BC14" s="362">
        <v>0</v>
      </c>
      <c r="BD14" s="362">
        <v>10</v>
      </c>
      <c r="BE14" s="359">
        <v>10</v>
      </c>
      <c r="BF14" s="134"/>
      <c r="BG14" s="134"/>
      <c r="BH14" s="134"/>
      <c r="BI14" s="134"/>
      <c r="BJ14" s="134"/>
      <c r="BK14" s="134"/>
      <c r="BL14" s="134"/>
      <c r="BM14" s="358">
        <f t="shared" si="5"/>
        <v>0</v>
      </c>
      <c r="BN14" s="134">
        <f t="shared" si="6"/>
        <v>1170</v>
      </c>
      <c r="BO14" s="134">
        <f t="shared" si="26"/>
        <v>975</v>
      </c>
      <c r="BP14" s="134">
        <f t="shared" si="7"/>
        <v>18135</v>
      </c>
      <c r="BQ14" s="134">
        <f t="shared" si="8"/>
        <v>7800</v>
      </c>
      <c r="BR14" s="134">
        <f t="shared" si="9"/>
        <v>2730</v>
      </c>
      <c r="BS14" s="134">
        <f t="shared" si="10"/>
        <v>2925</v>
      </c>
      <c r="BT14" s="134">
        <f t="shared" si="11"/>
        <v>1560</v>
      </c>
      <c r="BU14" s="134">
        <f t="shared" si="12"/>
        <v>8970</v>
      </c>
      <c r="BV14" s="134">
        <v>38</v>
      </c>
      <c r="BW14" s="134">
        <v>8</v>
      </c>
      <c r="BX14" s="134">
        <f t="shared" si="13"/>
        <v>10</v>
      </c>
      <c r="CB14" s="248">
        <f>_xlfn.IFNA(VLOOKUP(A14,'Actuals Summer'!$A:$AG,23,FALSE),0)</f>
        <v>0</v>
      </c>
      <c r="CC14" s="248">
        <f>_xlfn.IFNA(VLOOKUP(A14,'Actuals Summer'!$A:$AG,24,FALSE),0)</f>
        <v>0</v>
      </c>
      <c r="CD14" s="248">
        <f>_xlfn.IFNA(VLOOKUP(A14,'Actuals Summer'!$A:$AG,25,FALSE),0)</f>
        <v>0</v>
      </c>
      <c r="CE14" s="248">
        <f>_xlfn.IFNA(VLOOKUP(A14,'Actuals Summer'!$A:$AG,26,FALSE),0)</f>
        <v>0</v>
      </c>
      <c r="CF14" s="248">
        <f>_xlfn.IFNA(VLOOKUP(A14,'Actuals Summer'!$A:$AG,27,FALSE),0)</f>
        <v>0</v>
      </c>
      <c r="CG14" s="248">
        <f>_xlfn.IFNA(VLOOKUP(A14,'Actuals Dep Summer'!B:O,6,FALSE)*$BN$3,0)</f>
        <v>1950</v>
      </c>
      <c r="CH14" s="248">
        <f>_xlfn.IFNA(VLOOKUP(A14,'Actuals Dep Summer'!B:O,7,FALSE)*$BN$3,0)</f>
        <v>1950</v>
      </c>
      <c r="CI14" s="248">
        <f>_xlfn.IFNA(VLOOKUP(A14,'Actuals Dep Summer'!B:O,8,FALSE)*$BN$3,0)</f>
        <v>1170</v>
      </c>
      <c r="CJ14" s="248">
        <f>_xlfn.IFNA(VLOOKUP(A14,'Actuals Summer'!$A:$AG,31,FALSE),0)*$BN$3</f>
        <v>0</v>
      </c>
      <c r="CK14" s="248"/>
      <c r="CL14" s="248">
        <f>_xlfn.IFNA(VLOOKUP(A14,'Actuals Summer'!$A:$AG,32,FALSE),0)*$BN$3</f>
        <v>0</v>
      </c>
      <c r="CM14" s="248">
        <f>_xlfn.IFNA(VLOOKUP(A14,'Actuals Summer'!$A:$AG,33,FALSE),0)</f>
        <v>0</v>
      </c>
      <c r="CP14" s="317">
        <f t="shared" si="14"/>
        <v>0</v>
      </c>
      <c r="CQ14" s="317">
        <f t="shared" si="15"/>
        <v>9956.6999999999989</v>
      </c>
      <c r="CR14" s="317">
        <f t="shared" si="0"/>
        <v>8297.25</v>
      </c>
      <c r="CS14" s="317">
        <f t="shared" si="16"/>
        <v>102644.1</v>
      </c>
      <c r="CT14" s="317">
        <f t="shared" si="17"/>
        <v>44148</v>
      </c>
      <c r="CU14" s="317">
        <f t="shared" si="18"/>
        <v>1665.3</v>
      </c>
      <c r="CV14" s="317">
        <f t="shared" si="19"/>
        <v>848.24999999999989</v>
      </c>
      <c r="CW14" s="317">
        <f t="shared" si="20"/>
        <v>124.8</v>
      </c>
      <c r="CX14" s="317">
        <f t="shared" si="21"/>
        <v>8970</v>
      </c>
      <c r="CY14" s="317">
        <f t="shared" si="22"/>
        <v>2834</v>
      </c>
      <c r="CZ14" s="317">
        <f t="shared" si="23"/>
        <v>1491.578947368421</v>
      </c>
      <c r="DA14" s="317">
        <f t="shared" si="24"/>
        <v>9380</v>
      </c>
      <c r="DB14" s="317">
        <f t="shared" si="25"/>
        <v>190359.97894736839</v>
      </c>
      <c r="DC14" s="311">
        <f>_xlfn.XLOOKUP($A14,'Actuals Summer'!$A:$A,'Actuals Summer'!L:L,0,0)</f>
        <v>0</v>
      </c>
      <c r="DD14" s="311">
        <f>_xlfn.XLOOKUP($A14,'Actuals Summer'!$A:$A,'Actuals Summer'!K:K,0,0)+_xlfn.XLOOKUP($A14,'Actuals Summer'!$A:$A,'Actuals Summer'!Q:Q,0,0)</f>
        <v>0</v>
      </c>
      <c r="DE14" s="311">
        <f>_xlfn.XLOOKUP($A14,'Actuals Summer'!$A:$A,'Actuals Summer'!I:I,0,0)+_xlfn.XLOOKUP($A14,'Actuals Summer'!$A:$A,'Actuals Summer'!R:R,0,0)</f>
        <v>0</v>
      </c>
      <c r="DF14" s="311">
        <f>_xlfn.XLOOKUP($A14,'Actuals Summer'!$A:$A,'Actuals Summer'!J:J,0,0)</f>
        <v>0</v>
      </c>
      <c r="DG14" s="311">
        <f>_xlfn.XLOOKUP($A14,'Actuals Dep Summer'!$B:$B,'Actuals Dep Summer'!G:G,0,0)*'Actuals Dep Summer'!$F$2*'Actuals Dep Summer'!$C$2</f>
        <v>1189.5</v>
      </c>
      <c r="DH14" s="311">
        <f>_xlfn.XLOOKUP($A14,'Actuals Dep Summer'!$B:$B,'Actuals Dep Summer'!H:H,0,0)*'Actuals Dep Summer'!$F$2*'Actuals Dep Summer'!$C$3</f>
        <v>565.5</v>
      </c>
      <c r="DI14" s="311">
        <f>_xlfn.XLOOKUP($A14,'Actuals Dep Summer'!$B:$B,'Actuals Dep Summer'!I:I,0,0)*'Actuals Dep Summer'!$F$2*'Actuals Dep Summer'!$C$4</f>
        <v>93.600000000000009</v>
      </c>
      <c r="DJ14" s="311">
        <f>_xlfn.XLOOKUP($A14,'Actuals Summer'!$A:$A,'Actuals Summer'!P:P,0,0)</f>
        <v>0</v>
      </c>
      <c r="DK14" s="311">
        <f>_xlfn.XLOOKUP($A14,'Actuals Summer'!$A:$A,'Actuals Summer'!O:O,0,0)</f>
        <v>0</v>
      </c>
      <c r="DL14" s="311"/>
      <c r="DM14" s="311">
        <f>_xlfn.XLOOKUP($A14,'Actuals Summer'!$A:$A,'Actuals Summer'!M:M,0,0)</f>
        <v>0</v>
      </c>
      <c r="DN14" s="312">
        <f t="shared" si="1"/>
        <v>1848.6</v>
      </c>
      <c r="DO14" s="312">
        <f>_xlfn.XLOOKUP(A14,'Actuals Summer'!A:A,'Actuals Summer'!S:S,0,0)-'Summer data team '!DN14</f>
        <v>-1848.6</v>
      </c>
      <c r="DP14" s="322">
        <f t="shared" si="2"/>
        <v>188511.37894736839</v>
      </c>
    </row>
    <row r="15" spans="1:120" x14ac:dyDescent="0.2">
      <c r="A15" s="231">
        <v>1016</v>
      </c>
      <c r="B15" s="231">
        <v>3301016</v>
      </c>
      <c r="C15" s="231" t="s">
        <v>189</v>
      </c>
      <c r="D15" s="359">
        <v>0</v>
      </c>
      <c r="E15" s="359">
        <v>10</v>
      </c>
      <c r="F15" s="359">
        <v>6</v>
      </c>
      <c r="G15" s="359">
        <v>39</v>
      </c>
      <c r="H15" s="359">
        <v>39</v>
      </c>
      <c r="I15" s="360">
        <v>16</v>
      </c>
      <c r="J15" s="360">
        <v>78</v>
      </c>
      <c r="K15" s="359">
        <v>13</v>
      </c>
      <c r="L15" s="359">
        <v>17</v>
      </c>
      <c r="M15" s="360">
        <v>30</v>
      </c>
      <c r="N15" s="359">
        <v>0</v>
      </c>
      <c r="O15" s="359">
        <v>150</v>
      </c>
      <c r="P15" s="359">
        <v>585</v>
      </c>
      <c r="Q15" s="359">
        <v>585</v>
      </c>
      <c r="R15" s="360">
        <v>1170</v>
      </c>
      <c r="S15" s="359">
        <v>90</v>
      </c>
      <c r="T15" s="359">
        <v>240</v>
      </c>
      <c r="U15" s="359">
        <v>195</v>
      </c>
      <c r="V15" s="359">
        <v>245</v>
      </c>
      <c r="W15" s="360">
        <v>440</v>
      </c>
      <c r="X15" s="359">
        <v>24</v>
      </c>
      <c r="Y15" s="359">
        <v>360</v>
      </c>
      <c r="Z15" s="361">
        <v>60</v>
      </c>
      <c r="AA15" s="359">
        <v>8</v>
      </c>
      <c r="AB15" s="359">
        <v>120</v>
      </c>
      <c r="AC15" s="361">
        <v>90</v>
      </c>
      <c r="AD15" s="359">
        <v>9</v>
      </c>
      <c r="AE15" s="359">
        <v>135</v>
      </c>
      <c r="AF15" s="361">
        <v>66.5</v>
      </c>
      <c r="AG15" s="362">
        <v>9</v>
      </c>
      <c r="AH15" s="362">
        <v>135</v>
      </c>
      <c r="AI15" s="361">
        <v>0</v>
      </c>
      <c r="AJ15" s="362">
        <v>32</v>
      </c>
      <c r="AK15" s="362">
        <v>480</v>
      </c>
      <c r="AL15" s="361">
        <v>105</v>
      </c>
      <c r="AM15" s="359">
        <v>41</v>
      </c>
      <c r="AN15" s="359">
        <v>615</v>
      </c>
      <c r="AO15" s="361">
        <v>105</v>
      </c>
      <c r="AP15" s="361"/>
      <c r="AQ15" s="361">
        <f t="shared" si="3"/>
        <v>41</v>
      </c>
      <c r="AR15" s="362">
        <v>9</v>
      </c>
      <c r="AS15" s="362">
        <v>135</v>
      </c>
      <c r="AT15" s="361">
        <v>0</v>
      </c>
      <c r="AU15" s="362">
        <v>31</v>
      </c>
      <c r="AV15" s="362">
        <v>465</v>
      </c>
      <c r="AW15" s="361">
        <v>90</v>
      </c>
      <c r="AX15" s="359">
        <v>40</v>
      </c>
      <c r="AY15" s="359">
        <v>600</v>
      </c>
      <c r="AZ15" s="361">
        <v>90</v>
      </c>
      <c r="BA15" s="361"/>
      <c r="BB15" s="361">
        <f t="shared" si="4"/>
        <v>71</v>
      </c>
      <c r="BC15" s="362">
        <v>0</v>
      </c>
      <c r="BD15" s="362">
        <v>0</v>
      </c>
      <c r="BE15" s="359">
        <v>0</v>
      </c>
      <c r="BF15" s="134"/>
      <c r="BG15" s="134"/>
      <c r="BH15" s="134"/>
      <c r="BI15" s="134"/>
      <c r="BJ15" s="134"/>
      <c r="BK15" s="134"/>
      <c r="BL15" s="134"/>
      <c r="BM15" s="358">
        <f t="shared" si="5"/>
        <v>0</v>
      </c>
      <c r="BN15" s="134">
        <f t="shared" si="6"/>
        <v>1950</v>
      </c>
      <c r="BO15" s="134">
        <f t="shared" si="26"/>
        <v>1170</v>
      </c>
      <c r="BP15" s="134">
        <f t="shared" si="7"/>
        <v>15210</v>
      </c>
      <c r="BQ15" s="134">
        <f t="shared" si="8"/>
        <v>5720</v>
      </c>
      <c r="BR15" s="134">
        <f t="shared" si="9"/>
        <v>5460</v>
      </c>
      <c r="BS15" s="134">
        <f t="shared" si="10"/>
        <v>2730</v>
      </c>
      <c r="BT15" s="134">
        <f t="shared" si="11"/>
        <v>2619.5</v>
      </c>
      <c r="BU15" s="134">
        <f t="shared" si="12"/>
        <v>7995</v>
      </c>
      <c r="BV15" s="134">
        <v>34</v>
      </c>
      <c r="BW15" s="134">
        <v>6</v>
      </c>
      <c r="BX15" s="134">
        <f t="shared" si="13"/>
        <v>0</v>
      </c>
      <c r="CB15" s="248">
        <f>_xlfn.IFNA(VLOOKUP(A15,'Actuals Summer'!$A:$AG,23,FALSE),0)</f>
        <v>0</v>
      </c>
      <c r="CC15" s="248">
        <f>_xlfn.IFNA(VLOOKUP(A15,'Actuals Summer'!$A:$AG,24,FALSE),0)</f>
        <v>0</v>
      </c>
      <c r="CD15" s="248">
        <f>_xlfn.IFNA(VLOOKUP(A15,'Actuals Summer'!$A:$AG,25,FALSE),0)</f>
        <v>0</v>
      </c>
      <c r="CE15" s="248">
        <f>_xlfn.IFNA(VLOOKUP(A15,'Actuals Summer'!$A:$AG,26,FALSE),0)</f>
        <v>0</v>
      </c>
      <c r="CF15" s="248">
        <f>_xlfn.IFNA(VLOOKUP(A15,'Actuals Summer'!$A:$AG,27,FALSE),0)</f>
        <v>0</v>
      </c>
      <c r="CG15" s="248">
        <f>_xlfn.IFNA(VLOOKUP(A15,'Actuals Dep Summer'!B:O,6,FALSE)*$BN$3,0)</f>
        <v>4680</v>
      </c>
      <c r="CH15" s="248">
        <f>_xlfn.IFNA(VLOOKUP(A15,'Actuals Dep Summer'!B:O,7,FALSE)*$BN$3,0)</f>
        <v>1560</v>
      </c>
      <c r="CI15" s="248">
        <f>_xlfn.IFNA(VLOOKUP(A15,'Actuals Dep Summer'!B:O,8,FALSE)*$BN$3,0)</f>
        <v>1755</v>
      </c>
      <c r="CJ15" s="248">
        <f>_xlfn.IFNA(VLOOKUP(A15,'Actuals Summer'!$A:$AG,31,FALSE),0)*$BN$3</f>
        <v>0</v>
      </c>
      <c r="CK15" s="248"/>
      <c r="CL15" s="248">
        <f>_xlfn.IFNA(VLOOKUP(A15,'Actuals Summer'!$A:$AG,32,FALSE),0)*$BN$3</f>
        <v>0</v>
      </c>
      <c r="CM15" s="248">
        <f>_xlfn.IFNA(VLOOKUP(A15,'Actuals Summer'!$A:$AG,33,FALSE),0)</f>
        <v>0</v>
      </c>
      <c r="CP15" s="317">
        <f t="shared" si="14"/>
        <v>0</v>
      </c>
      <c r="CQ15" s="317">
        <f t="shared" si="15"/>
        <v>16594.5</v>
      </c>
      <c r="CR15" s="317">
        <f t="shared" si="0"/>
        <v>9956.6999999999989</v>
      </c>
      <c r="CS15" s="317">
        <f t="shared" si="16"/>
        <v>86088.6</v>
      </c>
      <c r="CT15" s="317">
        <f t="shared" si="17"/>
        <v>32375.200000000001</v>
      </c>
      <c r="CU15" s="317">
        <f t="shared" si="18"/>
        <v>3330.6</v>
      </c>
      <c r="CV15" s="317">
        <f t="shared" si="19"/>
        <v>791.69999999999993</v>
      </c>
      <c r="CW15" s="317">
        <f t="shared" si="20"/>
        <v>209.56</v>
      </c>
      <c r="CX15" s="317">
        <f t="shared" si="21"/>
        <v>7995</v>
      </c>
      <c r="CY15" s="317">
        <f t="shared" si="22"/>
        <v>2535.6842105263154</v>
      </c>
      <c r="CZ15" s="317">
        <f t="shared" si="23"/>
        <v>1118.6842105263158</v>
      </c>
      <c r="DA15" s="317">
        <f t="shared" si="24"/>
        <v>0</v>
      </c>
      <c r="DB15" s="317">
        <f t="shared" si="25"/>
        <v>160996.22842105266</v>
      </c>
      <c r="DC15" s="311">
        <f>_xlfn.XLOOKUP($A15,'Actuals Summer'!$A:$A,'Actuals Summer'!L:L,0,0)</f>
        <v>0</v>
      </c>
      <c r="DD15" s="311">
        <f>_xlfn.XLOOKUP($A15,'Actuals Summer'!$A:$A,'Actuals Summer'!K:K,0,0)+_xlfn.XLOOKUP($A15,'Actuals Summer'!$A:$A,'Actuals Summer'!Q:Q,0,0)</f>
        <v>0</v>
      </c>
      <c r="DE15" s="311">
        <f>_xlfn.XLOOKUP($A15,'Actuals Summer'!$A:$A,'Actuals Summer'!I:I,0,0)+_xlfn.XLOOKUP($A15,'Actuals Summer'!$A:$A,'Actuals Summer'!R:R,0,0)</f>
        <v>0</v>
      </c>
      <c r="DF15" s="311">
        <f>_xlfn.XLOOKUP($A15,'Actuals Summer'!$A:$A,'Actuals Summer'!J:J,0,0)</f>
        <v>0</v>
      </c>
      <c r="DG15" s="311">
        <f>_xlfn.XLOOKUP($A15,'Actuals Dep Summer'!$B:$B,'Actuals Dep Summer'!G:G,0,0)*'Actuals Dep Summer'!$F$2*'Actuals Dep Summer'!$C$2</f>
        <v>2854.7999999999997</v>
      </c>
      <c r="DH15" s="311">
        <f>_xlfn.XLOOKUP($A15,'Actuals Dep Summer'!$B:$B,'Actuals Dep Summer'!H:H,0,0)*'Actuals Dep Summer'!$F$2*'Actuals Dep Summer'!$C$3</f>
        <v>452.4</v>
      </c>
      <c r="DI15" s="311">
        <f>_xlfn.XLOOKUP($A15,'Actuals Dep Summer'!$B:$B,'Actuals Dep Summer'!I:I,0,0)*'Actuals Dep Summer'!$F$2*'Actuals Dep Summer'!$C$4</f>
        <v>140.4</v>
      </c>
      <c r="DJ15" s="311">
        <f>_xlfn.XLOOKUP($A15,'Actuals Summer'!$A:$A,'Actuals Summer'!P:P,0,0)</f>
        <v>0</v>
      </c>
      <c r="DK15" s="311">
        <f>_xlfn.XLOOKUP($A15,'Actuals Summer'!$A:$A,'Actuals Summer'!O:O,0,0)</f>
        <v>0</v>
      </c>
      <c r="DL15" s="311"/>
      <c r="DM15" s="311">
        <f>_xlfn.XLOOKUP($A15,'Actuals Summer'!$A:$A,'Actuals Summer'!M:M,0,0)</f>
        <v>0</v>
      </c>
      <c r="DN15" s="312">
        <f t="shared" si="1"/>
        <v>3447.6</v>
      </c>
      <c r="DO15" s="312">
        <f>_xlfn.XLOOKUP(A15,'Actuals Summer'!A:A,'Actuals Summer'!S:S,0,0)-'Summer data team '!DN15</f>
        <v>-3447.6</v>
      </c>
      <c r="DP15" s="322">
        <f t="shared" si="2"/>
        <v>157548.62842105265</v>
      </c>
    </row>
    <row r="16" spans="1:120" x14ac:dyDescent="0.2">
      <c r="A16" s="231">
        <v>1017</v>
      </c>
      <c r="B16" s="231">
        <v>3301017</v>
      </c>
      <c r="C16" s="231" t="s">
        <v>190</v>
      </c>
      <c r="D16" s="359">
        <v>0</v>
      </c>
      <c r="E16" s="359">
        <v>22</v>
      </c>
      <c r="F16" s="359">
        <v>16</v>
      </c>
      <c r="G16" s="359">
        <v>64</v>
      </c>
      <c r="H16" s="359">
        <v>48</v>
      </c>
      <c r="I16" s="360">
        <v>38</v>
      </c>
      <c r="J16" s="360">
        <v>112</v>
      </c>
      <c r="K16" s="359">
        <v>27</v>
      </c>
      <c r="L16" s="359">
        <v>26</v>
      </c>
      <c r="M16" s="360">
        <v>53</v>
      </c>
      <c r="N16" s="359">
        <v>0</v>
      </c>
      <c r="O16" s="359">
        <v>330</v>
      </c>
      <c r="P16" s="359">
        <v>960</v>
      </c>
      <c r="Q16" s="359">
        <v>705</v>
      </c>
      <c r="R16" s="360">
        <v>1665</v>
      </c>
      <c r="S16" s="359">
        <v>240</v>
      </c>
      <c r="T16" s="359">
        <v>570</v>
      </c>
      <c r="U16" s="359">
        <v>405</v>
      </c>
      <c r="V16" s="359">
        <v>387</v>
      </c>
      <c r="W16" s="360">
        <v>792</v>
      </c>
      <c r="X16" s="359">
        <v>22</v>
      </c>
      <c r="Y16" s="359">
        <v>330</v>
      </c>
      <c r="Z16" s="361">
        <v>90</v>
      </c>
      <c r="AA16" s="359">
        <v>27</v>
      </c>
      <c r="AB16" s="359">
        <v>405</v>
      </c>
      <c r="AC16" s="361">
        <v>120</v>
      </c>
      <c r="AD16" s="359">
        <v>23</v>
      </c>
      <c r="AE16" s="359">
        <v>345</v>
      </c>
      <c r="AF16" s="361">
        <v>120</v>
      </c>
      <c r="AG16" s="362">
        <v>17</v>
      </c>
      <c r="AH16" s="362">
        <v>255</v>
      </c>
      <c r="AI16" s="361">
        <v>0</v>
      </c>
      <c r="AJ16" s="362">
        <v>46</v>
      </c>
      <c r="AK16" s="362">
        <v>690</v>
      </c>
      <c r="AL16" s="361">
        <v>150</v>
      </c>
      <c r="AM16" s="359">
        <v>63</v>
      </c>
      <c r="AN16" s="359">
        <v>945</v>
      </c>
      <c r="AO16" s="361">
        <v>150</v>
      </c>
      <c r="AP16" s="361"/>
      <c r="AQ16" s="361">
        <f t="shared" si="3"/>
        <v>63</v>
      </c>
      <c r="AR16" s="362">
        <v>16</v>
      </c>
      <c r="AS16" s="362">
        <v>240</v>
      </c>
      <c r="AT16" s="361">
        <v>0</v>
      </c>
      <c r="AU16" s="362">
        <v>45</v>
      </c>
      <c r="AV16" s="362">
        <v>675</v>
      </c>
      <c r="AW16" s="361">
        <v>150</v>
      </c>
      <c r="AX16" s="359">
        <v>61</v>
      </c>
      <c r="AY16" s="359">
        <v>915</v>
      </c>
      <c r="AZ16" s="361">
        <v>150</v>
      </c>
      <c r="BA16" s="361"/>
      <c r="BB16" s="361">
        <f t="shared" si="4"/>
        <v>106</v>
      </c>
      <c r="BC16" s="362">
        <v>1</v>
      </c>
      <c r="BD16" s="362">
        <v>11</v>
      </c>
      <c r="BE16" s="359">
        <v>12</v>
      </c>
      <c r="BF16" s="134"/>
      <c r="BG16" s="134"/>
      <c r="BH16" s="134"/>
      <c r="BI16" s="134"/>
      <c r="BJ16" s="134"/>
      <c r="BK16" s="134"/>
      <c r="BL16" s="134"/>
      <c r="BM16" s="358">
        <f t="shared" si="5"/>
        <v>0</v>
      </c>
      <c r="BN16" s="134">
        <f t="shared" si="6"/>
        <v>4290</v>
      </c>
      <c r="BO16" s="134">
        <f t="shared" si="26"/>
        <v>3120</v>
      </c>
      <c r="BP16" s="134">
        <f t="shared" si="7"/>
        <v>21645</v>
      </c>
      <c r="BQ16" s="134">
        <f t="shared" si="8"/>
        <v>10296</v>
      </c>
      <c r="BR16" s="134">
        <f t="shared" si="9"/>
        <v>5460</v>
      </c>
      <c r="BS16" s="134">
        <f t="shared" si="10"/>
        <v>6825</v>
      </c>
      <c r="BT16" s="134">
        <f t="shared" si="11"/>
        <v>6045</v>
      </c>
      <c r="BU16" s="134">
        <f t="shared" si="12"/>
        <v>12285</v>
      </c>
      <c r="BV16" s="134">
        <v>51</v>
      </c>
      <c r="BW16" s="134">
        <v>10</v>
      </c>
      <c r="BX16" s="134">
        <f t="shared" si="13"/>
        <v>12</v>
      </c>
      <c r="CB16" s="248">
        <f>_xlfn.IFNA(VLOOKUP(A16,'Actuals Summer'!$A:$AG,23,FALSE),0)</f>
        <v>0</v>
      </c>
      <c r="CC16" s="248">
        <f>_xlfn.IFNA(VLOOKUP(A16,'Actuals Summer'!$A:$AG,24,FALSE),0)</f>
        <v>0</v>
      </c>
      <c r="CD16" s="248">
        <f>_xlfn.IFNA(VLOOKUP(A16,'Actuals Summer'!$A:$AG,25,FALSE),0)</f>
        <v>0</v>
      </c>
      <c r="CE16" s="248">
        <f>_xlfn.IFNA(VLOOKUP(A16,'Actuals Summer'!$A:$AG,26,FALSE),0)</f>
        <v>0</v>
      </c>
      <c r="CF16" s="248">
        <f>_xlfn.IFNA(VLOOKUP(A16,'Actuals Summer'!$A:$AG,27,FALSE),0)</f>
        <v>0</v>
      </c>
      <c r="CG16" s="248">
        <f>_xlfn.IFNA(VLOOKUP(A16,'Actuals Dep Summer'!B:O,6,FALSE)*$BN$3,0)</f>
        <v>4290</v>
      </c>
      <c r="CH16" s="248">
        <f>_xlfn.IFNA(VLOOKUP(A16,'Actuals Dep Summer'!B:O,7,FALSE)*$BN$3,0)</f>
        <v>5265</v>
      </c>
      <c r="CI16" s="248">
        <f>_xlfn.IFNA(VLOOKUP(A16,'Actuals Dep Summer'!B:O,8,FALSE)*$BN$3,0)</f>
        <v>4485</v>
      </c>
      <c r="CJ16" s="248">
        <f>_xlfn.IFNA(VLOOKUP(A16,'Actuals Summer'!$A:$AG,31,FALSE),0)*$BN$3</f>
        <v>0</v>
      </c>
      <c r="CK16" s="248"/>
      <c r="CL16" s="248">
        <f>_xlfn.IFNA(VLOOKUP(A16,'Actuals Summer'!$A:$AG,32,FALSE),0)*$BN$3</f>
        <v>0</v>
      </c>
      <c r="CM16" s="248">
        <f>_xlfn.IFNA(VLOOKUP(A16,'Actuals Summer'!$A:$AG,33,FALSE),0)</f>
        <v>0</v>
      </c>
      <c r="CP16" s="317">
        <f t="shared" si="14"/>
        <v>0</v>
      </c>
      <c r="CQ16" s="317">
        <f t="shared" si="15"/>
        <v>36507.9</v>
      </c>
      <c r="CR16" s="317">
        <f t="shared" si="0"/>
        <v>26551.200000000001</v>
      </c>
      <c r="CS16" s="317">
        <f t="shared" si="16"/>
        <v>122510.7</v>
      </c>
      <c r="CT16" s="317">
        <f t="shared" si="17"/>
        <v>58275.360000000001</v>
      </c>
      <c r="CU16" s="317">
        <f t="shared" si="18"/>
        <v>3330.6</v>
      </c>
      <c r="CV16" s="317">
        <f t="shared" si="19"/>
        <v>1979.2499999999998</v>
      </c>
      <c r="CW16" s="317">
        <f t="shared" si="20"/>
        <v>483.6</v>
      </c>
      <c r="CX16" s="317">
        <f t="shared" si="21"/>
        <v>12285</v>
      </c>
      <c r="CY16" s="317">
        <f t="shared" si="22"/>
        <v>3803.5263157894733</v>
      </c>
      <c r="CZ16" s="317">
        <f t="shared" si="23"/>
        <v>1864.4736842105265</v>
      </c>
      <c r="DA16" s="317">
        <f t="shared" si="24"/>
        <v>11256</v>
      </c>
      <c r="DB16" s="317">
        <f t="shared" si="25"/>
        <v>278847.61</v>
      </c>
      <c r="DC16" s="311">
        <f>_xlfn.XLOOKUP($A16,'Actuals Summer'!$A:$A,'Actuals Summer'!L:L,0,0)</f>
        <v>0</v>
      </c>
      <c r="DD16" s="311">
        <f>_xlfn.XLOOKUP($A16,'Actuals Summer'!$A:$A,'Actuals Summer'!K:K,0,0)+_xlfn.XLOOKUP($A16,'Actuals Summer'!$A:$A,'Actuals Summer'!Q:Q,0,0)</f>
        <v>0</v>
      </c>
      <c r="DE16" s="311">
        <f>_xlfn.XLOOKUP($A16,'Actuals Summer'!$A:$A,'Actuals Summer'!I:I,0,0)+_xlfn.XLOOKUP($A16,'Actuals Summer'!$A:$A,'Actuals Summer'!R:R,0,0)</f>
        <v>0</v>
      </c>
      <c r="DF16" s="311">
        <f>_xlfn.XLOOKUP($A16,'Actuals Summer'!$A:$A,'Actuals Summer'!J:J,0,0)</f>
        <v>0</v>
      </c>
      <c r="DG16" s="311">
        <f>_xlfn.XLOOKUP($A16,'Actuals Dep Summer'!$B:$B,'Actuals Dep Summer'!G:G,0,0)*'Actuals Dep Summer'!$F$2*'Actuals Dep Summer'!$C$2</f>
        <v>2616.9</v>
      </c>
      <c r="DH16" s="311">
        <f>_xlfn.XLOOKUP($A16,'Actuals Dep Summer'!$B:$B,'Actuals Dep Summer'!H:H,0,0)*'Actuals Dep Summer'!$F$2*'Actuals Dep Summer'!$C$3</f>
        <v>1526.85</v>
      </c>
      <c r="DI16" s="311">
        <f>_xlfn.XLOOKUP($A16,'Actuals Dep Summer'!$B:$B,'Actuals Dep Summer'!I:I,0,0)*'Actuals Dep Summer'!$F$2*'Actuals Dep Summer'!$C$4</f>
        <v>358.8</v>
      </c>
      <c r="DJ16" s="311">
        <f>_xlfn.XLOOKUP($A16,'Actuals Summer'!$A:$A,'Actuals Summer'!P:P,0,0)</f>
        <v>0</v>
      </c>
      <c r="DK16" s="311">
        <f>_xlfn.XLOOKUP($A16,'Actuals Summer'!$A:$A,'Actuals Summer'!O:O,0,0)</f>
        <v>0</v>
      </c>
      <c r="DL16" s="311"/>
      <c r="DM16" s="311">
        <f>_xlfn.XLOOKUP($A16,'Actuals Summer'!$A:$A,'Actuals Summer'!M:M,0,0)</f>
        <v>0</v>
      </c>
      <c r="DN16" s="312">
        <f t="shared" si="1"/>
        <v>4502.55</v>
      </c>
      <c r="DO16" s="312">
        <f>_xlfn.XLOOKUP(A16,'Actuals Summer'!A:A,'Actuals Summer'!S:S,0,0)-'Summer data team '!DN16</f>
        <v>-4502.55</v>
      </c>
      <c r="DP16" s="322">
        <f t="shared" si="2"/>
        <v>274345.06</v>
      </c>
    </row>
    <row r="17" spans="1:120" x14ac:dyDescent="0.2">
      <c r="A17" s="231">
        <v>1018</v>
      </c>
      <c r="B17" s="231">
        <v>3301018</v>
      </c>
      <c r="C17" s="231" t="s">
        <v>191</v>
      </c>
      <c r="D17" s="359">
        <v>0</v>
      </c>
      <c r="E17" s="359">
        <v>39</v>
      </c>
      <c r="F17" s="359">
        <v>5</v>
      </c>
      <c r="G17" s="359">
        <v>71</v>
      </c>
      <c r="H17" s="359">
        <v>45</v>
      </c>
      <c r="I17" s="360">
        <v>44</v>
      </c>
      <c r="J17" s="360">
        <v>116</v>
      </c>
      <c r="K17" s="359">
        <v>32</v>
      </c>
      <c r="L17" s="359">
        <v>17</v>
      </c>
      <c r="M17" s="360">
        <v>49</v>
      </c>
      <c r="N17" s="359">
        <v>0</v>
      </c>
      <c r="O17" s="359">
        <v>585</v>
      </c>
      <c r="P17" s="359">
        <v>1065</v>
      </c>
      <c r="Q17" s="359">
        <v>675</v>
      </c>
      <c r="R17" s="360">
        <v>1740</v>
      </c>
      <c r="S17" s="359">
        <v>75</v>
      </c>
      <c r="T17" s="359">
        <v>660</v>
      </c>
      <c r="U17" s="359">
        <v>480</v>
      </c>
      <c r="V17" s="359">
        <v>255</v>
      </c>
      <c r="W17" s="360">
        <v>735</v>
      </c>
      <c r="X17" s="359">
        <v>51</v>
      </c>
      <c r="Y17" s="359">
        <v>765</v>
      </c>
      <c r="Z17" s="361">
        <v>195</v>
      </c>
      <c r="AA17" s="359">
        <v>23</v>
      </c>
      <c r="AB17" s="359">
        <v>345</v>
      </c>
      <c r="AC17" s="361">
        <v>135</v>
      </c>
      <c r="AD17" s="359">
        <v>30</v>
      </c>
      <c r="AE17" s="359">
        <v>450</v>
      </c>
      <c r="AF17" s="361">
        <v>90</v>
      </c>
      <c r="AG17" s="362">
        <v>36</v>
      </c>
      <c r="AH17" s="362">
        <v>540</v>
      </c>
      <c r="AI17" s="361">
        <v>0</v>
      </c>
      <c r="AJ17" s="362">
        <v>67</v>
      </c>
      <c r="AK17" s="362">
        <v>1005</v>
      </c>
      <c r="AL17" s="361">
        <v>225</v>
      </c>
      <c r="AM17" s="359">
        <v>103</v>
      </c>
      <c r="AN17" s="359">
        <v>1545</v>
      </c>
      <c r="AO17" s="361">
        <v>225</v>
      </c>
      <c r="AP17" s="361"/>
      <c r="AQ17" s="361">
        <f t="shared" si="3"/>
        <v>103</v>
      </c>
      <c r="AR17" s="362">
        <v>36</v>
      </c>
      <c r="AS17" s="362">
        <v>540</v>
      </c>
      <c r="AT17" s="361">
        <v>0</v>
      </c>
      <c r="AU17" s="362">
        <v>67</v>
      </c>
      <c r="AV17" s="362">
        <v>1005</v>
      </c>
      <c r="AW17" s="361">
        <v>225</v>
      </c>
      <c r="AX17" s="359">
        <v>103</v>
      </c>
      <c r="AY17" s="359">
        <v>1545</v>
      </c>
      <c r="AZ17" s="361">
        <v>225</v>
      </c>
      <c r="BA17" s="361"/>
      <c r="BB17" s="361">
        <f t="shared" si="4"/>
        <v>170</v>
      </c>
      <c r="BC17" s="362">
        <v>2</v>
      </c>
      <c r="BD17" s="362">
        <v>15</v>
      </c>
      <c r="BE17" s="359">
        <v>17</v>
      </c>
      <c r="BF17" s="134"/>
      <c r="BG17" s="134"/>
      <c r="BH17" s="134"/>
      <c r="BI17" s="134"/>
      <c r="BJ17" s="134"/>
      <c r="BK17" s="134"/>
      <c r="BL17" s="134"/>
      <c r="BM17" s="358">
        <f t="shared" si="5"/>
        <v>0</v>
      </c>
      <c r="BN17" s="134">
        <f t="shared" si="6"/>
        <v>7605</v>
      </c>
      <c r="BO17" s="134">
        <f t="shared" si="26"/>
        <v>975</v>
      </c>
      <c r="BP17" s="134">
        <f t="shared" si="7"/>
        <v>22620</v>
      </c>
      <c r="BQ17" s="134">
        <f t="shared" si="8"/>
        <v>9555</v>
      </c>
      <c r="BR17" s="134">
        <f t="shared" si="9"/>
        <v>12480</v>
      </c>
      <c r="BS17" s="134">
        <f t="shared" si="10"/>
        <v>6240</v>
      </c>
      <c r="BT17" s="134">
        <f t="shared" si="11"/>
        <v>7020</v>
      </c>
      <c r="BU17" s="134">
        <f t="shared" si="12"/>
        <v>20085</v>
      </c>
      <c r="BV17" s="134">
        <v>88</v>
      </c>
      <c r="BW17" s="134">
        <v>15</v>
      </c>
      <c r="BX17" s="134">
        <f t="shared" si="13"/>
        <v>17</v>
      </c>
      <c r="CB17" s="248">
        <f>_xlfn.IFNA(VLOOKUP(A17,'Actuals Summer'!$A:$AG,23,FALSE),0)</f>
        <v>0</v>
      </c>
      <c r="CC17" s="248">
        <f>_xlfn.IFNA(VLOOKUP(A17,'Actuals Summer'!$A:$AG,24,FALSE),0)</f>
        <v>0</v>
      </c>
      <c r="CD17" s="248">
        <f>_xlfn.IFNA(VLOOKUP(A17,'Actuals Summer'!$A:$AG,25,FALSE),0)</f>
        <v>0</v>
      </c>
      <c r="CE17" s="248">
        <f>_xlfn.IFNA(VLOOKUP(A17,'Actuals Summer'!$A:$AG,26,FALSE),0)</f>
        <v>0</v>
      </c>
      <c r="CF17" s="248">
        <f>_xlfn.IFNA(VLOOKUP(A17,'Actuals Summer'!$A:$AG,27,FALSE),0)</f>
        <v>0</v>
      </c>
      <c r="CG17" s="248">
        <f>_xlfn.IFNA(VLOOKUP(A17,'Actuals Dep Summer'!B:O,6,FALSE)*$BN$3,0)</f>
        <v>9945</v>
      </c>
      <c r="CH17" s="248">
        <f>_xlfn.IFNA(VLOOKUP(A17,'Actuals Dep Summer'!B:O,7,FALSE)*$BN$3,0)</f>
        <v>4485</v>
      </c>
      <c r="CI17" s="248">
        <f>_xlfn.IFNA(VLOOKUP(A17,'Actuals Dep Summer'!B:O,8,FALSE)*$BN$3,0)</f>
        <v>5850</v>
      </c>
      <c r="CJ17" s="248">
        <f>_xlfn.IFNA(VLOOKUP(A17,'Actuals Summer'!$A:$AG,31,FALSE),0)*$BN$3</f>
        <v>0</v>
      </c>
      <c r="CK17" s="248"/>
      <c r="CL17" s="248">
        <f>_xlfn.IFNA(VLOOKUP(A17,'Actuals Summer'!$A:$AG,32,FALSE),0)*$BN$3</f>
        <v>0</v>
      </c>
      <c r="CM17" s="248">
        <f>_xlfn.IFNA(VLOOKUP(A17,'Actuals Summer'!$A:$AG,33,FALSE),0)</f>
        <v>0</v>
      </c>
      <c r="CP17" s="317">
        <f t="shared" si="14"/>
        <v>0</v>
      </c>
      <c r="CQ17" s="317">
        <f t="shared" si="15"/>
        <v>64718.549999999996</v>
      </c>
      <c r="CR17" s="317">
        <f t="shared" si="0"/>
        <v>8297.25</v>
      </c>
      <c r="CS17" s="317">
        <f t="shared" si="16"/>
        <v>128029.2</v>
      </c>
      <c r="CT17" s="317">
        <f t="shared" si="17"/>
        <v>54081.3</v>
      </c>
      <c r="CU17" s="317">
        <f t="shared" si="18"/>
        <v>7612.8</v>
      </c>
      <c r="CV17" s="317">
        <f t="shared" si="19"/>
        <v>1809.6</v>
      </c>
      <c r="CW17" s="317">
        <f t="shared" si="20"/>
        <v>561.6</v>
      </c>
      <c r="CX17" s="317">
        <f t="shared" si="21"/>
        <v>20085</v>
      </c>
      <c r="CY17" s="317">
        <f t="shared" si="22"/>
        <v>6562.9473684210525</v>
      </c>
      <c r="CZ17" s="317">
        <f t="shared" si="23"/>
        <v>2796.7105263157896</v>
      </c>
      <c r="DA17" s="317">
        <f t="shared" si="24"/>
        <v>15946</v>
      </c>
      <c r="DB17" s="317">
        <f t="shared" si="25"/>
        <v>310500.95789473678</v>
      </c>
      <c r="DC17" s="311">
        <f>_xlfn.XLOOKUP($A17,'Actuals Summer'!$A:$A,'Actuals Summer'!L:L,0,0)</f>
        <v>0</v>
      </c>
      <c r="DD17" s="311">
        <f>_xlfn.XLOOKUP($A17,'Actuals Summer'!$A:$A,'Actuals Summer'!K:K,0,0)+_xlfn.XLOOKUP($A17,'Actuals Summer'!$A:$A,'Actuals Summer'!Q:Q,0,0)</f>
        <v>0</v>
      </c>
      <c r="DE17" s="311">
        <f>_xlfn.XLOOKUP($A17,'Actuals Summer'!$A:$A,'Actuals Summer'!I:I,0,0)+_xlfn.XLOOKUP($A17,'Actuals Summer'!$A:$A,'Actuals Summer'!R:R,0,0)</f>
        <v>0</v>
      </c>
      <c r="DF17" s="311">
        <f>_xlfn.XLOOKUP($A17,'Actuals Summer'!$A:$A,'Actuals Summer'!J:J,0,0)</f>
        <v>0</v>
      </c>
      <c r="DG17" s="311">
        <f>_xlfn.XLOOKUP($A17,'Actuals Dep Summer'!$B:$B,'Actuals Dep Summer'!G:G,0,0)*'Actuals Dep Summer'!$F$2*'Actuals Dep Summer'!$C$2</f>
        <v>6066.45</v>
      </c>
      <c r="DH17" s="311">
        <f>_xlfn.XLOOKUP($A17,'Actuals Dep Summer'!$B:$B,'Actuals Dep Summer'!H:H,0,0)*'Actuals Dep Summer'!$F$2*'Actuals Dep Summer'!$C$3</f>
        <v>1300.6499999999999</v>
      </c>
      <c r="DI17" s="311">
        <f>_xlfn.XLOOKUP($A17,'Actuals Dep Summer'!$B:$B,'Actuals Dep Summer'!I:I,0,0)*'Actuals Dep Summer'!$F$2*'Actuals Dep Summer'!$C$4</f>
        <v>468</v>
      </c>
      <c r="DJ17" s="311">
        <f>_xlfn.XLOOKUP($A17,'Actuals Summer'!$A:$A,'Actuals Summer'!P:P,0,0)</f>
        <v>0</v>
      </c>
      <c r="DK17" s="311">
        <f>_xlfn.XLOOKUP($A17,'Actuals Summer'!$A:$A,'Actuals Summer'!O:O,0,0)</f>
        <v>0</v>
      </c>
      <c r="DL17" s="311"/>
      <c r="DM17" s="311">
        <f>_xlfn.XLOOKUP($A17,'Actuals Summer'!$A:$A,'Actuals Summer'!M:M,0,0)</f>
        <v>0</v>
      </c>
      <c r="DN17" s="312">
        <f t="shared" si="1"/>
        <v>7835.0999999999995</v>
      </c>
      <c r="DO17" s="312">
        <f>_xlfn.XLOOKUP(A17,'Actuals Summer'!A:A,'Actuals Summer'!S:S,0,0)-'Summer data team '!DN17</f>
        <v>-7835.0999999999995</v>
      </c>
      <c r="DP17" s="322">
        <f t="shared" si="2"/>
        <v>302665.85789473681</v>
      </c>
    </row>
    <row r="18" spans="1:120" x14ac:dyDescent="0.2">
      <c r="A18" s="231">
        <v>1019</v>
      </c>
      <c r="B18" s="231">
        <v>3301019</v>
      </c>
      <c r="C18" s="231" t="s">
        <v>192</v>
      </c>
      <c r="D18" s="359">
        <v>0</v>
      </c>
      <c r="E18" s="359">
        <v>15</v>
      </c>
      <c r="F18" s="359">
        <v>8</v>
      </c>
      <c r="G18" s="359">
        <v>74</v>
      </c>
      <c r="H18" s="359">
        <v>31</v>
      </c>
      <c r="I18" s="360">
        <v>23</v>
      </c>
      <c r="J18" s="360">
        <v>105</v>
      </c>
      <c r="K18" s="359">
        <v>15</v>
      </c>
      <c r="L18" s="359">
        <v>6</v>
      </c>
      <c r="M18" s="360">
        <v>21</v>
      </c>
      <c r="N18" s="359">
        <v>0</v>
      </c>
      <c r="O18" s="359">
        <v>225</v>
      </c>
      <c r="P18" s="359">
        <v>1110</v>
      </c>
      <c r="Q18" s="359">
        <v>465</v>
      </c>
      <c r="R18" s="360">
        <v>1575</v>
      </c>
      <c r="S18" s="359">
        <v>120</v>
      </c>
      <c r="T18" s="359">
        <v>345</v>
      </c>
      <c r="U18" s="359">
        <v>225</v>
      </c>
      <c r="V18" s="359">
        <v>90</v>
      </c>
      <c r="W18" s="360">
        <v>315</v>
      </c>
      <c r="X18" s="359">
        <v>27</v>
      </c>
      <c r="Y18" s="359">
        <v>405</v>
      </c>
      <c r="Z18" s="361">
        <v>45</v>
      </c>
      <c r="AA18" s="359">
        <v>23</v>
      </c>
      <c r="AB18" s="359">
        <v>345</v>
      </c>
      <c r="AC18" s="361">
        <v>75</v>
      </c>
      <c r="AD18" s="359">
        <v>52</v>
      </c>
      <c r="AE18" s="359">
        <v>780</v>
      </c>
      <c r="AF18" s="361">
        <v>90</v>
      </c>
      <c r="AG18" s="362">
        <v>10</v>
      </c>
      <c r="AH18" s="362">
        <v>150</v>
      </c>
      <c r="AI18" s="361">
        <v>0</v>
      </c>
      <c r="AJ18" s="362">
        <v>33</v>
      </c>
      <c r="AK18" s="362">
        <v>495</v>
      </c>
      <c r="AL18" s="361">
        <v>0</v>
      </c>
      <c r="AM18" s="359">
        <v>43</v>
      </c>
      <c r="AN18" s="359">
        <v>645</v>
      </c>
      <c r="AO18" s="361">
        <v>0</v>
      </c>
      <c r="AP18" s="361"/>
      <c r="AQ18" s="361">
        <f t="shared" si="3"/>
        <v>43</v>
      </c>
      <c r="AR18" s="362">
        <v>0</v>
      </c>
      <c r="AS18" s="362">
        <v>0</v>
      </c>
      <c r="AT18" s="361">
        <v>0</v>
      </c>
      <c r="AU18" s="362">
        <v>4</v>
      </c>
      <c r="AV18" s="362">
        <v>60</v>
      </c>
      <c r="AW18" s="361">
        <v>0</v>
      </c>
      <c r="AX18" s="359">
        <v>4</v>
      </c>
      <c r="AY18" s="359">
        <v>60</v>
      </c>
      <c r="AZ18" s="361">
        <v>0</v>
      </c>
      <c r="BA18" s="361"/>
      <c r="BB18" s="361">
        <f t="shared" si="4"/>
        <v>8</v>
      </c>
      <c r="BC18" s="362">
        <v>0</v>
      </c>
      <c r="BD18" s="362">
        <v>1</v>
      </c>
      <c r="BE18" s="359">
        <v>1</v>
      </c>
      <c r="BF18" s="134"/>
      <c r="BG18" s="134"/>
      <c r="BH18" s="134"/>
      <c r="BI18" s="134"/>
      <c r="BJ18" s="134"/>
      <c r="BK18" s="134"/>
      <c r="BL18" s="134"/>
      <c r="BM18" s="358">
        <f t="shared" si="5"/>
        <v>0</v>
      </c>
      <c r="BN18" s="134">
        <f t="shared" si="6"/>
        <v>2925</v>
      </c>
      <c r="BO18" s="134">
        <f t="shared" si="26"/>
        <v>1560</v>
      </c>
      <c r="BP18" s="134">
        <f t="shared" si="7"/>
        <v>20475</v>
      </c>
      <c r="BQ18" s="134">
        <f t="shared" si="8"/>
        <v>4095</v>
      </c>
      <c r="BR18" s="134">
        <f t="shared" si="9"/>
        <v>5850</v>
      </c>
      <c r="BS18" s="134">
        <f t="shared" si="10"/>
        <v>5460</v>
      </c>
      <c r="BT18" s="134">
        <f t="shared" si="11"/>
        <v>11310</v>
      </c>
      <c r="BU18" s="134">
        <f t="shared" si="12"/>
        <v>8385</v>
      </c>
      <c r="BV18" s="134">
        <v>4</v>
      </c>
      <c r="BW18" s="134">
        <v>0</v>
      </c>
      <c r="BX18" s="134">
        <f t="shared" si="13"/>
        <v>1</v>
      </c>
      <c r="CB18" s="248">
        <f>_xlfn.IFNA(VLOOKUP(A18,'Actuals Summer'!$A:$AG,23,FALSE),0)</f>
        <v>0</v>
      </c>
      <c r="CC18" s="248">
        <f>_xlfn.IFNA(VLOOKUP(A18,'Actuals Summer'!$A:$AG,24,FALSE),0)</f>
        <v>0</v>
      </c>
      <c r="CD18" s="248">
        <f>_xlfn.IFNA(VLOOKUP(A18,'Actuals Summer'!$A:$AG,25,FALSE),0)</f>
        <v>0</v>
      </c>
      <c r="CE18" s="248">
        <f>_xlfn.IFNA(VLOOKUP(A18,'Actuals Summer'!$A:$AG,26,FALSE),0)</f>
        <v>0</v>
      </c>
      <c r="CF18" s="248">
        <f>_xlfn.IFNA(VLOOKUP(A18,'Actuals Summer'!$A:$AG,27,FALSE),0)</f>
        <v>0</v>
      </c>
      <c r="CG18" s="248">
        <f>_xlfn.IFNA(VLOOKUP(A18,'Actuals Dep Summer'!B:O,6,FALSE)*$BN$3,0)</f>
        <v>5265</v>
      </c>
      <c r="CH18" s="248">
        <f>_xlfn.IFNA(VLOOKUP(A18,'Actuals Dep Summer'!B:O,7,FALSE)*$BN$3,0)</f>
        <v>4485</v>
      </c>
      <c r="CI18" s="248">
        <f>_xlfn.IFNA(VLOOKUP(A18,'Actuals Dep Summer'!B:O,8,FALSE)*$BN$3,0)</f>
        <v>10140</v>
      </c>
      <c r="CJ18" s="248">
        <f>_xlfn.IFNA(VLOOKUP(A18,'Actuals Summer'!$A:$AG,31,FALSE),0)*$BN$3</f>
        <v>0</v>
      </c>
      <c r="CK18" s="248"/>
      <c r="CL18" s="248">
        <f>_xlfn.IFNA(VLOOKUP(A18,'Actuals Summer'!$A:$AG,32,FALSE),0)*$BN$3</f>
        <v>0</v>
      </c>
      <c r="CM18" s="248">
        <f>_xlfn.IFNA(VLOOKUP(A18,'Actuals Summer'!$A:$AG,33,FALSE),0)</f>
        <v>0</v>
      </c>
      <c r="CP18" s="317">
        <f t="shared" si="14"/>
        <v>0</v>
      </c>
      <c r="CQ18" s="317">
        <f t="shared" si="15"/>
        <v>24891.75</v>
      </c>
      <c r="CR18" s="317">
        <f t="shared" si="0"/>
        <v>13275.6</v>
      </c>
      <c r="CS18" s="317">
        <f t="shared" si="16"/>
        <v>115888.5</v>
      </c>
      <c r="CT18" s="317">
        <f t="shared" si="17"/>
        <v>23177.7</v>
      </c>
      <c r="CU18" s="317">
        <f t="shared" si="18"/>
        <v>3568.5</v>
      </c>
      <c r="CV18" s="317">
        <f t="shared" si="19"/>
        <v>1583.3999999999999</v>
      </c>
      <c r="CW18" s="317">
        <f t="shared" si="20"/>
        <v>904.80000000000007</v>
      </c>
      <c r="CX18" s="317">
        <f t="shared" si="21"/>
        <v>8385</v>
      </c>
      <c r="CY18" s="317">
        <f t="shared" si="22"/>
        <v>298.31578947368416</v>
      </c>
      <c r="CZ18" s="317">
        <f t="shared" si="23"/>
        <v>0</v>
      </c>
      <c r="DA18" s="317">
        <f t="shared" si="24"/>
        <v>938</v>
      </c>
      <c r="DB18" s="317">
        <f t="shared" si="25"/>
        <v>192911.56578947368</v>
      </c>
      <c r="DC18" s="311">
        <f>_xlfn.XLOOKUP($A18,'Actuals Summer'!$A:$A,'Actuals Summer'!L:L,0,0)</f>
        <v>0</v>
      </c>
      <c r="DD18" s="311">
        <f>_xlfn.XLOOKUP($A18,'Actuals Summer'!$A:$A,'Actuals Summer'!K:K,0,0)+_xlfn.XLOOKUP($A18,'Actuals Summer'!$A:$A,'Actuals Summer'!Q:Q,0,0)</f>
        <v>0</v>
      </c>
      <c r="DE18" s="311">
        <f>_xlfn.XLOOKUP($A18,'Actuals Summer'!$A:$A,'Actuals Summer'!I:I,0,0)+_xlfn.XLOOKUP($A18,'Actuals Summer'!$A:$A,'Actuals Summer'!R:R,0,0)</f>
        <v>0</v>
      </c>
      <c r="DF18" s="311">
        <f>_xlfn.XLOOKUP($A18,'Actuals Summer'!$A:$A,'Actuals Summer'!J:J,0,0)</f>
        <v>0</v>
      </c>
      <c r="DG18" s="311">
        <f>_xlfn.XLOOKUP($A18,'Actuals Dep Summer'!$B:$B,'Actuals Dep Summer'!G:G,0,0)*'Actuals Dep Summer'!$F$2*'Actuals Dep Summer'!$C$2</f>
        <v>3211.65</v>
      </c>
      <c r="DH18" s="311">
        <f>_xlfn.XLOOKUP($A18,'Actuals Dep Summer'!$B:$B,'Actuals Dep Summer'!H:H,0,0)*'Actuals Dep Summer'!$F$2*'Actuals Dep Summer'!$C$3</f>
        <v>1300.6499999999999</v>
      </c>
      <c r="DI18" s="311">
        <f>_xlfn.XLOOKUP($A18,'Actuals Dep Summer'!$B:$B,'Actuals Dep Summer'!I:I,0,0)*'Actuals Dep Summer'!$F$2*'Actuals Dep Summer'!$C$4</f>
        <v>811.2</v>
      </c>
      <c r="DJ18" s="311">
        <f>_xlfn.XLOOKUP($A18,'Actuals Summer'!$A:$A,'Actuals Summer'!P:P,0,0)</f>
        <v>0</v>
      </c>
      <c r="DK18" s="311">
        <f>_xlfn.XLOOKUP($A18,'Actuals Summer'!$A:$A,'Actuals Summer'!O:O,0,0)</f>
        <v>0</v>
      </c>
      <c r="DL18" s="311"/>
      <c r="DM18" s="311">
        <f>_xlfn.XLOOKUP($A18,'Actuals Summer'!$A:$A,'Actuals Summer'!M:M,0,0)</f>
        <v>0</v>
      </c>
      <c r="DN18" s="312">
        <f t="shared" si="1"/>
        <v>5323.5</v>
      </c>
      <c r="DO18" s="312">
        <f>_xlfn.XLOOKUP(A18,'Actuals Summer'!A:A,'Actuals Summer'!S:S,0,0)-'Summer data team '!DN18</f>
        <v>-5323.5</v>
      </c>
      <c r="DP18" s="322">
        <f t="shared" si="2"/>
        <v>187588.06578947368</v>
      </c>
    </row>
    <row r="19" spans="1:120" x14ac:dyDescent="0.2">
      <c r="A19" s="231">
        <v>1020</v>
      </c>
      <c r="B19" s="231">
        <v>3301020</v>
      </c>
      <c r="C19" s="231" t="s">
        <v>193</v>
      </c>
      <c r="D19" s="359">
        <v>2</v>
      </c>
      <c r="E19" s="359">
        <v>53</v>
      </c>
      <c r="F19" s="359">
        <v>18</v>
      </c>
      <c r="G19" s="359">
        <v>90</v>
      </c>
      <c r="H19" s="359">
        <v>53</v>
      </c>
      <c r="I19" s="360">
        <v>71</v>
      </c>
      <c r="J19" s="360">
        <v>143</v>
      </c>
      <c r="K19" s="359">
        <v>24</v>
      </c>
      <c r="L19" s="359">
        <v>17</v>
      </c>
      <c r="M19" s="360">
        <v>41</v>
      </c>
      <c r="N19" s="359">
        <v>30</v>
      </c>
      <c r="O19" s="359">
        <v>795</v>
      </c>
      <c r="P19" s="359">
        <v>1350</v>
      </c>
      <c r="Q19" s="359">
        <v>795</v>
      </c>
      <c r="R19" s="360">
        <v>2145</v>
      </c>
      <c r="S19" s="359">
        <v>270</v>
      </c>
      <c r="T19" s="359">
        <v>1065</v>
      </c>
      <c r="U19" s="359">
        <v>360</v>
      </c>
      <c r="V19" s="359">
        <v>255</v>
      </c>
      <c r="W19" s="360">
        <v>615</v>
      </c>
      <c r="X19" s="359">
        <v>73</v>
      </c>
      <c r="Y19" s="359">
        <v>1095</v>
      </c>
      <c r="Z19" s="361">
        <v>135</v>
      </c>
      <c r="AA19" s="359">
        <v>60</v>
      </c>
      <c r="AB19" s="359">
        <v>900</v>
      </c>
      <c r="AC19" s="361">
        <v>165</v>
      </c>
      <c r="AD19" s="359">
        <v>49</v>
      </c>
      <c r="AE19" s="359">
        <v>735</v>
      </c>
      <c r="AF19" s="361">
        <v>165</v>
      </c>
      <c r="AG19" s="362">
        <v>47</v>
      </c>
      <c r="AH19" s="362">
        <v>705</v>
      </c>
      <c r="AI19" s="361">
        <v>0</v>
      </c>
      <c r="AJ19" s="362">
        <v>72</v>
      </c>
      <c r="AK19" s="362">
        <v>1080</v>
      </c>
      <c r="AL19" s="361">
        <v>105</v>
      </c>
      <c r="AM19" s="359">
        <v>119</v>
      </c>
      <c r="AN19" s="359">
        <v>1785</v>
      </c>
      <c r="AO19" s="361">
        <v>105</v>
      </c>
      <c r="AP19" s="361"/>
      <c r="AQ19" s="361">
        <f t="shared" si="3"/>
        <v>119</v>
      </c>
      <c r="AR19" s="362">
        <v>46</v>
      </c>
      <c r="AS19" s="362">
        <v>690</v>
      </c>
      <c r="AT19" s="361">
        <v>0</v>
      </c>
      <c r="AU19" s="362">
        <v>71</v>
      </c>
      <c r="AV19" s="362">
        <v>1065</v>
      </c>
      <c r="AW19" s="361">
        <v>105</v>
      </c>
      <c r="AX19" s="359">
        <v>117</v>
      </c>
      <c r="AY19" s="359">
        <v>1755</v>
      </c>
      <c r="AZ19" s="361">
        <v>105</v>
      </c>
      <c r="BA19" s="361"/>
      <c r="BB19" s="361">
        <f t="shared" si="4"/>
        <v>188</v>
      </c>
      <c r="BC19" s="362">
        <v>2</v>
      </c>
      <c r="BD19" s="362">
        <v>9</v>
      </c>
      <c r="BE19" s="359">
        <v>11</v>
      </c>
      <c r="BF19" s="134"/>
      <c r="BG19" s="134"/>
      <c r="BH19" s="134"/>
      <c r="BI19" s="134"/>
      <c r="BJ19" s="134"/>
      <c r="BK19" s="134"/>
      <c r="BL19" s="134"/>
      <c r="BM19" s="358">
        <f t="shared" si="5"/>
        <v>390</v>
      </c>
      <c r="BN19" s="134">
        <f t="shared" si="6"/>
        <v>10335</v>
      </c>
      <c r="BO19" s="134">
        <f t="shared" si="26"/>
        <v>3510</v>
      </c>
      <c r="BP19" s="134">
        <f t="shared" si="7"/>
        <v>27885</v>
      </c>
      <c r="BQ19" s="134">
        <f t="shared" si="8"/>
        <v>7995</v>
      </c>
      <c r="BR19" s="134">
        <f t="shared" si="9"/>
        <v>15990</v>
      </c>
      <c r="BS19" s="134">
        <f t="shared" si="10"/>
        <v>13845</v>
      </c>
      <c r="BT19" s="134">
        <f t="shared" si="11"/>
        <v>11700</v>
      </c>
      <c r="BU19" s="134">
        <f t="shared" si="12"/>
        <v>23205</v>
      </c>
      <c r="BV19" s="134">
        <v>110</v>
      </c>
      <c r="BW19" s="134">
        <v>7</v>
      </c>
      <c r="BX19" s="134">
        <f t="shared" si="13"/>
        <v>11</v>
      </c>
      <c r="CB19" s="248">
        <f>_xlfn.IFNA(VLOOKUP(A19,'Actuals Summer'!$A:$AG,23,FALSE),0)</f>
        <v>0</v>
      </c>
      <c r="CC19" s="248">
        <f>_xlfn.IFNA(VLOOKUP(A19,'Actuals Summer'!$A:$AG,24,FALSE),0)</f>
        <v>0</v>
      </c>
      <c r="CD19" s="248">
        <f>_xlfn.IFNA(VLOOKUP(A19,'Actuals Summer'!$A:$AG,25,FALSE),0)</f>
        <v>0</v>
      </c>
      <c r="CE19" s="248">
        <f>_xlfn.IFNA(VLOOKUP(A19,'Actuals Summer'!$A:$AG,26,FALSE),0)</f>
        <v>0</v>
      </c>
      <c r="CF19" s="248">
        <f>_xlfn.IFNA(VLOOKUP(A19,'Actuals Summer'!$A:$AG,27,FALSE),0)</f>
        <v>0</v>
      </c>
      <c r="CG19" s="248">
        <f>_xlfn.IFNA(VLOOKUP(A19,'Actuals Dep Summer'!B:O,6,FALSE)*$BN$3,0)</f>
        <v>14235</v>
      </c>
      <c r="CH19" s="248">
        <f>_xlfn.IFNA(VLOOKUP(A19,'Actuals Dep Summer'!B:O,7,FALSE)*$BN$3,0)</f>
        <v>11700</v>
      </c>
      <c r="CI19" s="248">
        <f>_xlfn.IFNA(VLOOKUP(A19,'Actuals Dep Summer'!B:O,8,FALSE)*$BN$3,0)</f>
        <v>9555</v>
      </c>
      <c r="CJ19" s="248">
        <f>_xlfn.IFNA(VLOOKUP(A19,'Actuals Summer'!$A:$AG,31,FALSE),0)*$BN$3</f>
        <v>0</v>
      </c>
      <c r="CK19" s="248"/>
      <c r="CL19" s="248">
        <f>_xlfn.IFNA(VLOOKUP(A19,'Actuals Summer'!$A:$AG,32,FALSE),0)*$BN$3</f>
        <v>0</v>
      </c>
      <c r="CM19" s="248">
        <f>_xlfn.IFNA(VLOOKUP(A19,'Actuals Summer'!$A:$AG,33,FALSE),0)</f>
        <v>0</v>
      </c>
      <c r="CP19" s="317">
        <f>BM19*$BM$2</f>
        <v>4648.8</v>
      </c>
      <c r="CQ19" s="317">
        <f>BN19*$BN$2</f>
        <v>87950.849999999991</v>
      </c>
      <c r="CR19" s="317">
        <f t="shared" si="0"/>
        <v>29870.1</v>
      </c>
      <c r="CS19" s="317">
        <f t="shared" si="16"/>
        <v>157829.1</v>
      </c>
      <c r="CT19" s="317">
        <f t="shared" si="17"/>
        <v>45251.700000000004</v>
      </c>
      <c r="CU19" s="317">
        <f t="shared" si="18"/>
        <v>9753.9</v>
      </c>
      <c r="CV19" s="317">
        <f t="shared" si="19"/>
        <v>4015.0499999999997</v>
      </c>
      <c r="CW19" s="317">
        <f t="shared" si="20"/>
        <v>936</v>
      </c>
      <c r="CX19" s="317">
        <f t="shared" si="21"/>
        <v>23205</v>
      </c>
      <c r="CY19" s="317">
        <f t="shared" si="22"/>
        <v>8203.6842105263149</v>
      </c>
      <c r="CZ19" s="317">
        <f t="shared" si="23"/>
        <v>1305.1315789473686</v>
      </c>
      <c r="DA19" s="317">
        <f t="shared" si="24"/>
        <v>10318</v>
      </c>
      <c r="DB19" s="317">
        <f>SUM(CP19:DA19)</f>
        <v>383287.31578947365</v>
      </c>
      <c r="DC19" s="311">
        <f>_xlfn.XLOOKUP($A19,'Actuals Summer'!$A:$A,'Actuals Summer'!L:L,0,0)</f>
        <v>0</v>
      </c>
      <c r="DD19" s="311">
        <f>_xlfn.XLOOKUP($A19,'Actuals Summer'!$A:$A,'Actuals Summer'!K:K,0,0)+_xlfn.XLOOKUP($A19,'Actuals Summer'!$A:$A,'Actuals Summer'!Q:Q,0,0)</f>
        <v>0</v>
      </c>
      <c r="DE19" s="311">
        <f>_xlfn.XLOOKUP($A19,'Actuals Summer'!$A:$A,'Actuals Summer'!I:I,0,0)+_xlfn.XLOOKUP($A19,'Actuals Summer'!$A:$A,'Actuals Summer'!R:R,0,0)</f>
        <v>0</v>
      </c>
      <c r="DF19" s="311">
        <f>_xlfn.XLOOKUP($A19,'Actuals Summer'!$A:$A,'Actuals Summer'!J:J,0,0)</f>
        <v>0</v>
      </c>
      <c r="DG19" s="311">
        <f>_xlfn.XLOOKUP($A19,'Actuals Dep Summer'!$B:$B,'Actuals Dep Summer'!G:G,0,0)*'Actuals Dep Summer'!$F$2*'Actuals Dep Summer'!$C$2</f>
        <v>8683.35</v>
      </c>
      <c r="DH19" s="311">
        <f>_xlfn.XLOOKUP($A19,'Actuals Dep Summer'!$B:$B,'Actuals Dep Summer'!H:H,0,0)*'Actuals Dep Summer'!$F$2*'Actuals Dep Summer'!$C$3</f>
        <v>3392.9999999999995</v>
      </c>
      <c r="DI19" s="311">
        <f>_xlfn.XLOOKUP($A19,'Actuals Dep Summer'!$B:$B,'Actuals Dep Summer'!I:I,0,0)*'Actuals Dep Summer'!$F$2*'Actuals Dep Summer'!$C$4</f>
        <v>764.4</v>
      </c>
      <c r="DJ19" s="311">
        <f>_xlfn.XLOOKUP($A19,'Actuals Summer'!$A:$A,'Actuals Summer'!P:P,0,0)</f>
        <v>0</v>
      </c>
      <c r="DK19" s="311">
        <f>_xlfn.XLOOKUP($A19,'Actuals Summer'!$A:$A,'Actuals Summer'!O:O,0,0)</f>
        <v>0</v>
      </c>
      <c r="DL19" s="311"/>
      <c r="DM19" s="311">
        <f>_xlfn.XLOOKUP($A19,'Actuals Summer'!$A:$A,'Actuals Summer'!M:M,0,0)</f>
        <v>0</v>
      </c>
      <c r="DN19" s="312">
        <f t="shared" si="1"/>
        <v>12840.75</v>
      </c>
      <c r="DO19" s="312">
        <f>_xlfn.XLOOKUP(A19,'Actuals Summer'!A:A,'Actuals Summer'!S:S,0,0)-'Summer data team '!DN19</f>
        <v>-12840.75</v>
      </c>
      <c r="DP19" s="322">
        <f t="shared" si="2"/>
        <v>370446.56578947365</v>
      </c>
    </row>
    <row r="20" spans="1:120" x14ac:dyDescent="0.2">
      <c r="A20" s="231">
        <v>1021</v>
      </c>
      <c r="B20" s="231">
        <v>3301021</v>
      </c>
      <c r="C20" s="231" t="s">
        <v>194</v>
      </c>
      <c r="D20" s="359">
        <v>0</v>
      </c>
      <c r="E20" s="359">
        <v>21</v>
      </c>
      <c r="F20" s="359">
        <v>8</v>
      </c>
      <c r="G20" s="359">
        <v>25</v>
      </c>
      <c r="H20" s="359">
        <v>20</v>
      </c>
      <c r="I20" s="360">
        <v>29</v>
      </c>
      <c r="J20" s="360">
        <v>45</v>
      </c>
      <c r="K20" s="359">
        <v>3</v>
      </c>
      <c r="L20" s="359">
        <v>5</v>
      </c>
      <c r="M20" s="360">
        <v>8</v>
      </c>
      <c r="N20" s="359">
        <v>0</v>
      </c>
      <c r="O20" s="359">
        <v>315</v>
      </c>
      <c r="P20" s="359">
        <v>375</v>
      </c>
      <c r="Q20" s="359">
        <v>300</v>
      </c>
      <c r="R20" s="360">
        <v>675</v>
      </c>
      <c r="S20" s="359">
        <v>120</v>
      </c>
      <c r="T20" s="359">
        <v>435</v>
      </c>
      <c r="U20" s="359">
        <v>45</v>
      </c>
      <c r="V20" s="359">
        <v>75</v>
      </c>
      <c r="W20" s="360">
        <v>120</v>
      </c>
      <c r="X20" s="359">
        <v>7</v>
      </c>
      <c r="Y20" s="359">
        <v>105</v>
      </c>
      <c r="Z20" s="361">
        <v>15</v>
      </c>
      <c r="AA20" s="359">
        <v>13</v>
      </c>
      <c r="AB20" s="359">
        <v>195</v>
      </c>
      <c r="AC20" s="361">
        <v>15</v>
      </c>
      <c r="AD20" s="359">
        <v>22</v>
      </c>
      <c r="AE20" s="359">
        <v>330</v>
      </c>
      <c r="AF20" s="361">
        <v>60</v>
      </c>
      <c r="AG20" s="362">
        <v>18</v>
      </c>
      <c r="AH20" s="362">
        <v>270</v>
      </c>
      <c r="AI20" s="361">
        <v>0</v>
      </c>
      <c r="AJ20" s="362">
        <v>15</v>
      </c>
      <c r="AK20" s="362">
        <v>225</v>
      </c>
      <c r="AL20" s="361">
        <v>15</v>
      </c>
      <c r="AM20" s="359">
        <v>33</v>
      </c>
      <c r="AN20" s="359">
        <v>495</v>
      </c>
      <c r="AO20" s="361">
        <v>15</v>
      </c>
      <c r="AP20" s="361"/>
      <c r="AQ20" s="361">
        <f t="shared" si="3"/>
        <v>33</v>
      </c>
      <c r="AR20" s="362">
        <v>17</v>
      </c>
      <c r="AS20" s="362">
        <v>255</v>
      </c>
      <c r="AT20" s="361">
        <v>0</v>
      </c>
      <c r="AU20" s="362">
        <v>15</v>
      </c>
      <c r="AV20" s="362">
        <v>225</v>
      </c>
      <c r="AW20" s="361">
        <v>15</v>
      </c>
      <c r="AX20" s="359">
        <v>32</v>
      </c>
      <c r="AY20" s="359">
        <v>480</v>
      </c>
      <c r="AZ20" s="361">
        <v>15</v>
      </c>
      <c r="BA20" s="361"/>
      <c r="BB20" s="361">
        <f t="shared" si="4"/>
        <v>47</v>
      </c>
      <c r="BC20" s="362">
        <v>0</v>
      </c>
      <c r="BD20" s="362">
        <v>0</v>
      </c>
      <c r="BE20" s="359">
        <v>0</v>
      </c>
      <c r="BF20" s="134"/>
      <c r="BG20" s="134"/>
      <c r="BH20" s="134"/>
      <c r="BI20" s="134"/>
      <c r="BJ20" s="134"/>
      <c r="BK20" s="134"/>
      <c r="BL20" s="134"/>
      <c r="BM20" s="358">
        <f t="shared" si="5"/>
        <v>0</v>
      </c>
      <c r="BN20" s="134">
        <f t="shared" si="6"/>
        <v>4095</v>
      </c>
      <c r="BO20" s="134">
        <f t="shared" si="26"/>
        <v>1560</v>
      </c>
      <c r="BP20" s="134">
        <f t="shared" si="7"/>
        <v>8775</v>
      </c>
      <c r="BQ20" s="134">
        <f t="shared" si="8"/>
        <v>1560</v>
      </c>
      <c r="BR20" s="134">
        <f t="shared" si="9"/>
        <v>1560</v>
      </c>
      <c r="BS20" s="134">
        <f t="shared" si="10"/>
        <v>2730</v>
      </c>
      <c r="BT20" s="134">
        <f t="shared" si="11"/>
        <v>5070</v>
      </c>
      <c r="BU20" s="134">
        <f t="shared" si="12"/>
        <v>6435</v>
      </c>
      <c r="BV20" s="134">
        <v>31</v>
      </c>
      <c r="BW20" s="134">
        <v>1</v>
      </c>
      <c r="BX20" s="134">
        <f t="shared" si="13"/>
        <v>0</v>
      </c>
      <c r="CB20" s="248">
        <f>_xlfn.IFNA(VLOOKUP(A20,'Actuals Summer'!$A:$AG,23,FALSE),0)</f>
        <v>0</v>
      </c>
      <c r="CC20" s="248">
        <f>_xlfn.IFNA(VLOOKUP(A20,'Actuals Summer'!$A:$AG,24,FALSE),0)</f>
        <v>0</v>
      </c>
      <c r="CD20" s="248">
        <f>_xlfn.IFNA(VLOOKUP(A20,'Actuals Summer'!$A:$AG,25,FALSE),0)</f>
        <v>0</v>
      </c>
      <c r="CE20" s="248">
        <f>_xlfn.IFNA(VLOOKUP(A20,'Actuals Summer'!$A:$AG,26,FALSE),0)</f>
        <v>0</v>
      </c>
      <c r="CF20" s="248">
        <f>_xlfn.IFNA(VLOOKUP(A20,'Actuals Summer'!$A:$AG,27,FALSE),0)</f>
        <v>0</v>
      </c>
      <c r="CG20" s="248">
        <f>_xlfn.IFNA(VLOOKUP(A20,'Actuals Dep Summer'!B:O,6,FALSE)*$BN$3,0)</f>
        <v>1365</v>
      </c>
      <c r="CH20" s="248">
        <f>_xlfn.IFNA(VLOOKUP(A20,'Actuals Dep Summer'!B:O,7,FALSE)*$BN$3,0)</f>
        <v>2535</v>
      </c>
      <c r="CI20" s="248">
        <f>_xlfn.IFNA(VLOOKUP(A20,'Actuals Dep Summer'!B:O,8,FALSE)*$BN$3,0)</f>
        <v>4290</v>
      </c>
      <c r="CJ20" s="248">
        <f>_xlfn.IFNA(VLOOKUP(A20,'Actuals Summer'!$A:$AG,31,FALSE),0)*$BN$3</f>
        <v>0</v>
      </c>
      <c r="CK20" s="248"/>
      <c r="CL20" s="248">
        <f>_xlfn.IFNA(VLOOKUP(A20,'Actuals Summer'!$A:$AG,32,FALSE),0)*$BN$3</f>
        <v>0</v>
      </c>
      <c r="CM20" s="248">
        <f>_xlfn.IFNA(VLOOKUP(A20,'Actuals Summer'!$A:$AG,33,FALSE),0)</f>
        <v>0</v>
      </c>
      <c r="CP20" s="317">
        <f t="shared" si="14"/>
        <v>0</v>
      </c>
      <c r="CQ20" s="317">
        <f t="shared" si="15"/>
        <v>34848.449999999997</v>
      </c>
      <c r="CR20" s="317">
        <f t="shared" si="0"/>
        <v>13275.6</v>
      </c>
      <c r="CS20" s="317">
        <f t="shared" si="16"/>
        <v>49666.5</v>
      </c>
      <c r="CT20" s="317">
        <f t="shared" si="17"/>
        <v>8829.6</v>
      </c>
      <c r="CU20" s="317">
        <f t="shared" si="18"/>
        <v>951.6</v>
      </c>
      <c r="CV20" s="317">
        <f t="shared" si="19"/>
        <v>791.69999999999993</v>
      </c>
      <c r="CW20" s="317">
        <f t="shared" si="20"/>
        <v>405.6</v>
      </c>
      <c r="CX20" s="317">
        <f t="shared" si="21"/>
        <v>6435</v>
      </c>
      <c r="CY20" s="317">
        <f t="shared" si="22"/>
        <v>2311.9473684210525</v>
      </c>
      <c r="CZ20" s="317">
        <f t="shared" si="23"/>
        <v>186.44736842105263</v>
      </c>
      <c r="DA20" s="317">
        <f t="shared" si="24"/>
        <v>0</v>
      </c>
      <c r="DB20" s="317">
        <f t="shared" si="25"/>
        <v>117702.44473684211</v>
      </c>
      <c r="DC20" s="311">
        <f>_xlfn.XLOOKUP($A20,'Actuals Summer'!$A:$A,'Actuals Summer'!L:L,0,0)</f>
        <v>0</v>
      </c>
      <c r="DD20" s="311">
        <f>_xlfn.XLOOKUP($A20,'Actuals Summer'!$A:$A,'Actuals Summer'!K:K,0,0)+_xlfn.XLOOKUP($A20,'Actuals Summer'!$A:$A,'Actuals Summer'!Q:Q,0,0)</f>
        <v>0</v>
      </c>
      <c r="DE20" s="311">
        <f>_xlfn.XLOOKUP($A20,'Actuals Summer'!$A:$A,'Actuals Summer'!I:I,0,0)+_xlfn.XLOOKUP($A20,'Actuals Summer'!$A:$A,'Actuals Summer'!R:R,0,0)</f>
        <v>0</v>
      </c>
      <c r="DF20" s="311">
        <f>_xlfn.XLOOKUP($A20,'Actuals Summer'!$A:$A,'Actuals Summer'!J:J,0,0)</f>
        <v>0</v>
      </c>
      <c r="DG20" s="311">
        <f>_xlfn.XLOOKUP($A20,'Actuals Dep Summer'!$B:$B,'Actuals Dep Summer'!G:G,0,0)*'Actuals Dep Summer'!$F$2*'Actuals Dep Summer'!$C$2</f>
        <v>832.65</v>
      </c>
      <c r="DH20" s="311">
        <f>_xlfn.XLOOKUP($A20,'Actuals Dep Summer'!$B:$B,'Actuals Dep Summer'!H:H,0,0)*'Actuals Dep Summer'!$F$2*'Actuals Dep Summer'!$C$3</f>
        <v>735.15</v>
      </c>
      <c r="DI20" s="311">
        <f>_xlfn.XLOOKUP($A20,'Actuals Dep Summer'!$B:$B,'Actuals Dep Summer'!I:I,0,0)*'Actuals Dep Summer'!$F$2*'Actuals Dep Summer'!$C$4</f>
        <v>343.2</v>
      </c>
      <c r="DJ20" s="311">
        <f>_xlfn.XLOOKUP($A20,'Actuals Summer'!$A:$A,'Actuals Summer'!P:P,0,0)</f>
        <v>0</v>
      </c>
      <c r="DK20" s="311">
        <f>_xlfn.XLOOKUP($A20,'Actuals Summer'!$A:$A,'Actuals Summer'!O:O,0,0)</f>
        <v>0</v>
      </c>
      <c r="DL20" s="311"/>
      <c r="DM20" s="311">
        <f>_xlfn.XLOOKUP($A20,'Actuals Summer'!$A:$A,'Actuals Summer'!M:M,0,0)</f>
        <v>0</v>
      </c>
      <c r="DN20" s="312">
        <f t="shared" si="1"/>
        <v>1911</v>
      </c>
      <c r="DO20" s="312">
        <f>_xlfn.XLOOKUP(A20,'Actuals Summer'!A:A,'Actuals Summer'!S:S,0,0)-'Summer data team '!DN20</f>
        <v>-1911</v>
      </c>
      <c r="DP20" s="322">
        <f t="shared" si="2"/>
        <v>115791.44473684211</v>
      </c>
    </row>
    <row r="21" spans="1:120" x14ac:dyDescent="0.2">
      <c r="A21" s="231">
        <v>1022</v>
      </c>
      <c r="B21" s="231">
        <v>3301022</v>
      </c>
      <c r="C21" s="231" t="s">
        <v>195</v>
      </c>
      <c r="D21" s="359">
        <v>0</v>
      </c>
      <c r="E21" s="359">
        <v>15</v>
      </c>
      <c r="F21" s="359">
        <v>13</v>
      </c>
      <c r="G21" s="359">
        <v>49</v>
      </c>
      <c r="H21" s="359">
        <v>26</v>
      </c>
      <c r="I21" s="360">
        <v>28</v>
      </c>
      <c r="J21" s="360">
        <v>75</v>
      </c>
      <c r="K21" s="359">
        <v>14</v>
      </c>
      <c r="L21" s="359">
        <v>8</v>
      </c>
      <c r="M21" s="360">
        <v>22</v>
      </c>
      <c r="N21" s="359">
        <v>0</v>
      </c>
      <c r="O21" s="359">
        <v>225</v>
      </c>
      <c r="P21" s="359">
        <v>735</v>
      </c>
      <c r="Q21" s="359">
        <v>375</v>
      </c>
      <c r="R21" s="360">
        <v>1110</v>
      </c>
      <c r="S21" s="359">
        <v>195</v>
      </c>
      <c r="T21" s="359">
        <v>420</v>
      </c>
      <c r="U21" s="359">
        <v>210</v>
      </c>
      <c r="V21" s="359">
        <v>120</v>
      </c>
      <c r="W21" s="360">
        <v>330</v>
      </c>
      <c r="X21" s="359">
        <v>24</v>
      </c>
      <c r="Y21" s="359">
        <v>345</v>
      </c>
      <c r="Z21" s="361">
        <v>105</v>
      </c>
      <c r="AA21" s="359">
        <v>19</v>
      </c>
      <c r="AB21" s="359">
        <v>285</v>
      </c>
      <c r="AC21" s="361">
        <v>30</v>
      </c>
      <c r="AD21" s="359">
        <v>47</v>
      </c>
      <c r="AE21" s="359">
        <v>705</v>
      </c>
      <c r="AF21" s="361">
        <v>105</v>
      </c>
      <c r="AG21" s="362">
        <v>12</v>
      </c>
      <c r="AH21" s="362">
        <v>180</v>
      </c>
      <c r="AI21" s="361">
        <v>0</v>
      </c>
      <c r="AJ21" s="362">
        <v>32</v>
      </c>
      <c r="AK21" s="362">
        <v>480</v>
      </c>
      <c r="AL21" s="361">
        <v>90</v>
      </c>
      <c r="AM21" s="359">
        <v>44</v>
      </c>
      <c r="AN21" s="359">
        <v>660</v>
      </c>
      <c r="AO21" s="361">
        <v>90</v>
      </c>
      <c r="AP21" s="361"/>
      <c r="AQ21" s="361">
        <f t="shared" si="3"/>
        <v>44</v>
      </c>
      <c r="AR21" s="362">
        <v>0</v>
      </c>
      <c r="AS21" s="362">
        <v>0</v>
      </c>
      <c r="AT21" s="361">
        <v>0</v>
      </c>
      <c r="AU21" s="362">
        <v>17</v>
      </c>
      <c r="AV21" s="362">
        <v>255</v>
      </c>
      <c r="AW21" s="361">
        <v>90</v>
      </c>
      <c r="AX21" s="359">
        <v>17</v>
      </c>
      <c r="AY21" s="359">
        <v>255</v>
      </c>
      <c r="AZ21" s="361">
        <v>90</v>
      </c>
      <c r="BA21" s="361"/>
      <c r="BB21" s="361">
        <f t="shared" si="4"/>
        <v>34</v>
      </c>
      <c r="BC21" s="362">
        <v>1</v>
      </c>
      <c r="BD21" s="362">
        <v>4</v>
      </c>
      <c r="BE21" s="359">
        <v>5</v>
      </c>
      <c r="BF21" s="134"/>
      <c r="BG21" s="134"/>
      <c r="BH21" s="134"/>
      <c r="BI21" s="134"/>
      <c r="BJ21" s="134"/>
      <c r="BK21" s="134"/>
      <c r="BL21" s="134"/>
      <c r="BM21" s="358">
        <f t="shared" si="5"/>
        <v>0</v>
      </c>
      <c r="BN21" s="134">
        <f t="shared" si="6"/>
        <v>2925</v>
      </c>
      <c r="BO21" s="134">
        <f t="shared" si="26"/>
        <v>2535</v>
      </c>
      <c r="BP21" s="134">
        <f t="shared" si="7"/>
        <v>14430</v>
      </c>
      <c r="BQ21" s="134">
        <f t="shared" si="8"/>
        <v>4290</v>
      </c>
      <c r="BR21" s="134">
        <f t="shared" si="9"/>
        <v>5850</v>
      </c>
      <c r="BS21" s="134">
        <f t="shared" si="10"/>
        <v>4095</v>
      </c>
      <c r="BT21" s="134">
        <f t="shared" si="11"/>
        <v>10530</v>
      </c>
      <c r="BU21" s="134">
        <f t="shared" si="12"/>
        <v>8580</v>
      </c>
      <c r="BV21" s="134">
        <v>11</v>
      </c>
      <c r="BW21" s="134">
        <v>6</v>
      </c>
      <c r="BX21" s="134">
        <f t="shared" si="13"/>
        <v>5</v>
      </c>
      <c r="CB21" s="248">
        <f>_xlfn.IFNA(VLOOKUP(A21,'Actuals Summer'!$A:$AG,23,FALSE),0)</f>
        <v>0</v>
      </c>
      <c r="CC21" s="248">
        <f>_xlfn.IFNA(VLOOKUP(A21,'Actuals Summer'!$A:$AG,24,FALSE),0)</f>
        <v>0</v>
      </c>
      <c r="CD21" s="248">
        <f>_xlfn.IFNA(VLOOKUP(A21,'Actuals Summer'!$A:$AG,25,FALSE),0)</f>
        <v>0</v>
      </c>
      <c r="CE21" s="248">
        <f>_xlfn.IFNA(VLOOKUP(A21,'Actuals Summer'!$A:$AG,26,FALSE),0)</f>
        <v>0</v>
      </c>
      <c r="CF21" s="248">
        <f>_xlfn.IFNA(VLOOKUP(A21,'Actuals Summer'!$A:$AG,27,FALSE),0)</f>
        <v>0</v>
      </c>
      <c r="CG21" s="248">
        <f>_xlfn.IFNA(VLOOKUP(A21,'Actuals Dep Summer'!B:O,6,FALSE)*$BN$3,0)</f>
        <v>4485</v>
      </c>
      <c r="CH21" s="248">
        <f>_xlfn.IFNA(VLOOKUP(A21,'Actuals Dep Summer'!B:O,7,FALSE)*$BN$3,0)</f>
        <v>3705</v>
      </c>
      <c r="CI21" s="248">
        <f>_xlfn.IFNA(VLOOKUP(A21,'Actuals Dep Summer'!B:O,8,FALSE)*$BN$3,0)</f>
        <v>9165</v>
      </c>
      <c r="CJ21" s="248">
        <f>_xlfn.IFNA(VLOOKUP(A21,'Actuals Summer'!$A:$AG,31,FALSE),0)*$BN$3</f>
        <v>0</v>
      </c>
      <c r="CK21" s="248"/>
      <c r="CL21" s="248">
        <f>_xlfn.IFNA(VLOOKUP(A21,'Actuals Summer'!$A:$AG,32,FALSE),0)*$BN$3</f>
        <v>0</v>
      </c>
      <c r="CM21" s="248">
        <f>_xlfn.IFNA(VLOOKUP(A21,'Actuals Summer'!$A:$AG,33,FALSE),0)</f>
        <v>0</v>
      </c>
      <c r="CP21" s="317">
        <f t="shared" si="14"/>
        <v>0</v>
      </c>
      <c r="CQ21" s="317">
        <f t="shared" si="15"/>
        <v>24891.75</v>
      </c>
      <c r="CR21" s="317">
        <f t="shared" si="0"/>
        <v>21572.85</v>
      </c>
      <c r="CS21" s="317">
        <f t="shared" si="16"/>
        <v>81673.8</v>
      </c>
      <c r="CT21" s="317">
        <f t="shared" si="17"/>
        <v>24281.4</v>
      </c>
      <c r="CU21" s="317">
        <f t="shared" si="18"/>
        <v>3568.5</v>
      </c>
      <c r="CV21" s="317">
        <f t="shared" si="19"/>
        <v>1187.55</v>
      </c>
      <c r="CW21" s="317">
        <f t="shared" si="20"/>
        <v>842.4</v>
      </c>
      <c r="CX21" s="317">
        <f t="shared" si="21"/>
        <v>8580</v>
      </c>
      <c r="CY21" s="317">
        <f t="shared" si="22"/>
        <v>820.36842105263156</v>
      </c>
      <c r="CZ21" s="317">
        <f t="shared" si="23"/>
        <v>1118.6842105263158</v>
      </c>
      <c r="DA21" s="317">
        <f t="shared" si="24"/>
        <v>4690</v>
      </c>
      <c r="DB21" s="317">
        <f t="shared" si="25"/>
        <v>173227.30263157893</v>
      </c>
      <c r="DC21" s="311">
        <f>_xlfn.XLOOKUP($A21,'Actuals Summer'!$A:$A,'Actuals Summer'!L:L,0,0)</f>
        <v>0</v>
      </c>
      <c r="DD21" s="311">
        <f>_xlfn.XLOOKUP($A21,'Actuals Summer'!$A:$A,'Actuals Summer'!K:K,0,0)+_xlfn.XLOOKUP($A21,'Actuals Summer'!$A:$A,'Actuals Summer'!Q:Q,0,0)</f>
        <v>0</v>
      </c>
      <c r="DE21" s="311">
        <f>_xlfn.XLOOKUP($A21,'Actuals Summer'!$A:$A,'Actuals Summer'!I:I,0,0)+_xlfn.XLOOKUP($A21,'Actuals Summer'!$A:$A,'Actuals Summer'!R:R,0,0)</f>
        <v>0</v>
      </c>
      <c r="DF21" s="311">
        <f>_xlfn.XLOOKUP($A21,'Actuals Summer'!$A:$A,'Actuals Summer'!J:J,0,0)</f>
        <v>0</v>
      </c>
      <c r="DG21" s="311">
        <f>_xlfn.XLOOKUP($A21,'Actuals Dep Summer'!$B:$B,'Actuals Dep Summer'!G:G,0,0)*'Actuals Dep Summer'!$F$2*'Actuals Dep Summer'!$C$2</f>
        <v>2735.85</v>
      </c>
      <c r="DH21" s="311">
        <f>_xlfn.XLOOKUP($A21,'Actuals Dep Summer'!$B:$B,'Actuals Dep Summer'!H:H,0,0)*'Actuals Dep Summer'!$F$2*'Actuals Dep Summer'!$C$3</f>
        <v>1074.4499999999998</v>
      </c>
      <c r="DI21" s="311">
        <f>_xlfn.XLOOKUP($A21,'Actuals Dep Summer'!$B:$B,'Actuals Dep Summer'!I:I,0,0)*'Actuals Dep Summer'!$F$2*'Actuals Dep Summer'!$C$4</f>
        <v>733.2</v>
      </c>
      <c r="DJ21" s="311">
        <f>_xlfn.XLOOKUP($A21,'Actuals Summer'!$A:$A,'Actuals Summer'!P:P,0,0)</f>
        <v>0</v>
      </c>
      <c r="DK21" s="311">
        <f>_xlfn.XLOOKUP($A21,'Actuals Summer'!$A:$A,'Actuals Summer'!O:O,0,0)</f>
        <v>0</v>
      </c>
      <c r="DL21" s="311"/>
      <c r="DM21" s="311">
        <f>_xlfn.XLOOKUP($A21,'Actuals Summer'!$A:$A,'Actuals Summer'!M:M,0,0)</f>
        <v>0</v>
      </c>
      <c r="DN21" s="312">
        <f t="shared" si="1"/>
        <v>4543.5</v>
      </c>
      <c r="DO21" s="312">
        <f>_xlfn.XLOOKUP(A21,'Actuals Summer'!A:A,'Actuals Summer'!S:S,0,0)-'Summer data team '!DN21</f>
        <v>-4543.5</v>
      </c>
      <c r="DP21" s="322">
        <f t="shared" si="2"/>
        <v>168683.80263157893</v>
      </c>
    </row>
    <row r="22" spans="1:120" x14ac:dyDescent="0.2">
      <c r="A22" s="231">
        <v>1023</v>
      </c>
      <c r="B22" s="231">
        <v>3301023</v>
      </c>
      <c r="C22" s="231" t="s">
        <v>196</v>
      </c>
      <c r="D22" s="359">
        <v>0</v>
      </c>
      <c r="E22" s="359">
        <v>18</v>
      </c>
      <c r="F22" s="359">
        <v>8</v>
      </c>
      <c r="G22" s="359">
        <v>49</v>
      </c>
      <c r="H22" s="359">
        <v>38</v>
      </c>
      <c r="I22" s="360">
        <v>26</v>
      </c>
      <c r="J22" s="360">
        <v>87</v>
      </c>
      <c r="K22" s="359">
        <v>6</v>
      </c>
      <c r="L22" s="359">
        <v>3</v>
      </c>
      <c r="M22" s="360">
        <v>9</v>
      </c>
      <c r="N22" s="359">
        <v>0</v>
      </c>
      <c r="O22" s="359">
        <v>270</v>
      </c>
      <c r="P22" s="359">
        <v>735</v>
      </c>
      <c r="Q22" s="359">
        <v>570</v>
      </c>
      <c r="R22" s="360">
        <v>1305</v>
      </c>
      <c r="S22" s="359">
        <v>120</v>
      </c>
      <c r="T22" s="359">
        <v>390</v>
      </c>
      <c r="U22" s="359">
        <v>90</v>
      </c>
      <c r="V22" s="359">
        <v>45</v>
      </c>
      <c r="W22" s="360">
        <v>135</v>
      </c>
      <c r="X22" s="359">
        <v>10</v>
      </c>
      <c r="Y22" s="359">
        <v>150</v>
      </c>
      <c r="Z22" s="361">
        <v>0</v>
      </c>
      <c r="AA22" s="359">
        <v>30</v>
      </c>
      <c r="AB22" s="359">
        <v>450</v>
      </c>
      <c r="AC22" s="361">
        <v>15</v>
      </c>
      <c r="AD22" s="359">
        <v>57</v>
      </c>
      <c r="AE22" s="359">
        <v>855</v>
      </c>
      <c r="AF22" s="361">
        <v>105</v>
      </c>
      <c r="AG22" s="362">
        <v>16</v>
      </c>
      <c r="AH22" s="362">
        <v>240</v>
      </c>
      <c r="AI22" s="361">
        <v>0</v>
      </c>
      <c r="AJ22" s="362">
        <v>39</v>
      </c>
      <c r="AK22" s="362">
        <v>585</v>
      </c>
      <c r="AL22" s="361">
        <v>15</v>
      </c>
      <c r="AM22" s="359">
        <v>55</v>
      </c>
      <c r="AN22" s="359">
        <v>825</v>
      </c>
      <c r="AO22" s="361">
        <v>15</v>
      </c>
      <c r="AP22" s="361"/>
      <c r="AQ22" s="361">
        <f t="shared" si="3"/>
        <v>55</v>
      </c>
      <c r="AR22" s="362">
        <v>5</v>
      </c>
      <c r="AS22" s="362">
        <v>75</v>
      </c>
      <c r="AT22" s="361">
        <v>0</v>
      </c>
      <c r="AU22" s="362">
        <v>13</v>
      </c>
      <c r="AV22" s="362">
        <v>195</v>
      </c>
      <c r="AW22" s="361">
        <v>15</v>
      </c>
      <c r="AX22" s="359">
        <v>18</v>
      </c>
      <c r="AY22" s="359">
        <v>270</v>
      </c>
      <c r="AZ22" s="361">
        <v>15</v>
      </c>
      <c r="BA22" s="361"/>
      <c r="BB22" s="361">
        <f t="shared" si="4"/>
        <v>31</v>
      </c>
      <c r="BC22" s="362">
        <v>1</v>
      </c>
      <c r="BD22" s="362">
        <v>7</v>
      </c>
      <c r="BE22" s="359">
        <v>8</v>
      </c>
      <c r="BF22" s="134"/>
      <c r="BG22" s="134"/>
      <c r="BH22" s="134"/>
      <c r="BI22" s="134"/>
      <c r="BJ22" s="134"/>
      <c r="BK22" s="134"/>
      <c r="BL22" s="134"/>
      <c r="BM22" s="358">
        <f t="shared" si="5"/>
        <v>0</v>
      </c>
      <c r="BN22" s="134">
        <f t="shared" si="6"/>
        <v>3510</v>
      </c>
      <c r="BO22" s="134">
        <f t="shared" si="26"/>
        <v>1560</v>
      </c>
      <c r="BP22" s="134">
        <f t="shared" si="7"/>
        <v>16965</v>
      </c>
      <c r="BQ22" s="134">
        <f t="shared" si="8"/>
        <v>1755</v>
      </c>
      <c r="BR22" s="134">
        <f t="shared" si="9"/>
        <v>1950</v>
      </c>
      <c r="BS22" s="134">
        <f t="shared" si="10"/>
        <v>6045</v>
      </c>
      <c r="BT22" s="134">
        <f t="shared" si="11"/>
        <v>12480</v>
      </c>
      <c r="BU22" s="134">
        <f t="shared" si="12"/>
        <v>10725</v>
      </c>
      <c r="BV22" s="134">
        <v>17</v>
      </c>
      <c r="BW22" s="134">
        <v>1</v>
      </c>
      <c r="BX22" s="134">
        <f t="shared" si="13"/>
        <v>8</v>
      </c>
      <c r="CB22" s="248">
        <f>_xlfn.IFNA(VLOOKUP(A22,'Actuals Summer'!$A:$AG,23,FALSE),0)</f>
        <v>0</v>
      </c>
      <c r="CC22" s="248">
        <f>_xlfn.IFNA(VLOOKUP(A22,'Actuals Summer'!$A:$AG,24,FALSE),0)</f>
        <v>0</v>
      </c>
      <c r="CD22" s="248">
        <f>_xlfn.IFNA(VLOOKUP(A22,'Actuals Summer'!$A:$AG,25,FALSE),0)</f>
        <v>0</v>
      </c>
      <c r="CE22" s="248">
        <f>_xlfn.IFNA(VLOOKUP(A22,'Actuals Summer'!$A:$AG,26,FALSE),0)</f>
        <v>0</v>
      </c>
      <c r="CF22" s="248">
        <f>_xlfn.IFNA(VLOOKUP(A22,'Actuals Summer'!$A:$AG,27,FALSE),0)</f>
        <v>0</v>
      </c>
      <c r="CG22" s="248">
        <f>_xlfn.IFNA(VLOOKUP(A22,'Actuals Dep Summer'!B:O,6,FALSE)*$BN$3,0)</f>
        <v>1950</v>
      </c>
      <c r="CH22" s="248">
        <f>_xlfn.IFNA(VLOOKUP(A22,'Actuals Dep Summer'!B:O,7,FALSE)*$BN$3,0)</f>
        <v>5850</v>
      </c>
      <c r="CI22" s="248">
        <f>_xlfn.IFNA(VLOOKUP(A22,'Actuals Dep Summer'!B:O,8,FALSE)*$BN$3,0)</f>
        <v>11115</v>
      </c>
      <c r="CJ22" s="248">
        <f>_xlfn.IFNA(VLOOKUP(A22,'Actuals Summer'!$A:$AG,31,FALSE),0)*$BN$3</f>
        <v>0</v>
      </c>
      <c r="CK22" s="248"/>
      <c r="CL22" s="248">
        <f>_xlfn.IFNA(VLOOKUP(A22,'Actuals Summer'!$A:$AG,32,FALSE),0)*$BN$3</f>
        <v>0</v>
      </c>
      <c r="CM22" s="248">
        <f>_xlfn.IFNA(VLOOKUP(A22,'Actuals Summer'!$A:$AG,33,FALSE),0)</f>
        <v>0</v>
      </c>
      <c r="CP22" s="317">
        <f t="shared" si="14"/>
        <v>0</v>
      </c>
      <c r="CQ22" s="317">
        <f t="shared" si="15"/>
        <v>29870.1</v>
      </c>
      <c r="CR22" s="317">
        <f t="shared" si="0"/>
        <v>13275.6</v>
      </c>
      <c r="CS22" s="317">
        <f t="shared" si="16"/>
        <v>96021.900000000009</v>
      </c>
      <c r="CT22" s="317">
        <f t="shared" si="17"/>
        <v>9933.3000000000011</v>
      </c>
      <c r="CU22" s="317">
        <f t="shared" si="18"/>
        <v>1189.5</v>
      </c>
      <c r="CV22" s="317">
        <f t="shared" si="19"/>
        <v>1753.05</v>
      </c>
      <c r="CW22" s="317">
        <f t="shared" si="20"/>
        <v>998.4</v>
      </c>
      <c r="CX22" s="317">
        <f t="shared" si="21"/>
        <v>10725</v>
      </c>
      <c r="CY22" s="317">
        <f t="shared" si="22"/>
        <v>1267.8421052631577</v>
      </c>
      <c r="CZ22" s="317">
        <f t="shared" si="23"/>
        <v>186.44736842105263</v>
      </c>
      <c r="DA22" s="317">
        <f t="shared" si="24"/>
        <v>7504</v>
      </c>
      <c r="DB22" s="317">
        <f t="shared" si="25"/>
        <v>172725.13947368416</v>
      </c>
      <c r="DC22" s="311">
        <f>_xlfn.XLOOKUP($A22,'Actuals Summer'!$A:$A,'Actuals Summer'!L:L,0,0)</f>
        <v>0</v>
      </c>
      <c r="DD22" s="311">
        <f>_xlfn.XLOOKUP($A22,'Actuals Summer'!$A:$A,'Actuals Summer'!K:K,0,0)+_xlfn.XLOOKUP($A22,'Actuals Summer'!$A:$A,'Actuals Summer'!Q:Q,0,0)</f>
        <v>0</v>
      </c>
      <c r="DE22" s="311">
        <f>_xlfn.XLOOKUP($A22,'Actuals Summer'!$A:$A,'Actuals Summer'!I:I,0,0)+_xlfn.XLOOKUP($A22,'Actuals Summer'!$A:$A,'Actuals Summer'!R:R,0,0)</f>
        <v>0</v>
      </c>
      <c r="DF22" s="311">
        <f>_xlfn.XLOOKUP($A22,'Actuals Summer'!$A:$A,'Actuals Summer'!J:J,0,0)</f>
        <v>0</v>
      </c>
      <c r="DG22" s="311">
        <f>_xlfn.XLOOKUP($A22,'Actuals Dep Summer'!$B:$B,'Actuals Dep Summer'!G:G,0,0)*'Actuals Dep Summer'!$F$2*'Actuals Dep Summer'!$C$2</f>
        <v>1189.5</v>
      </c>
      <c r="DH22" s="311">
        <f>_xlfn.XLOOKUP($A22,'Actuals Dep Summer'!$B:$B,'Actuals Dep Summer'!H:H,0,0)*'Actuals Dep Summer'!$F$2*'Actuals Dep Summer'!$C$3</f>
        <v>1696.4999999999998</v>
      </c>
      <c r="DI22" s="311">
        <f>_xlfn.XLOOKUP($A22,'Actuals Dep Summer'!$B:$B,'Actuals Dep Summer'!I:I,0,0)*'Actuals Dep Summer'!$F$2*'Actuals Dep Summer'!$C$4</f>
        <v>889.2</v>
      </c>
      <c r="DJ22" s="311">
        <f>_xlfn.XLOOKUP($A22,'Actuals Summer'!$A:$A,'Actuals Summer'!P:P,0,0)</f>
        <v>0</v>
      </c>
      <c r="DK22" s="311">
        <f>_xlfn.XLOOKUP($A22,'Actuals Summer'!$A:$A,'Actuals Summer'!O:O,0,0)</f>
        <v>0</v>
      </c>
      <c r="DL22" s="311"/>
      <c r="DM22" s="311">
        <f>_xlfn.XLOOKUP($A22,'Actuals Summer'!$A:$A,'Actuals Summer'!M:M,0,0)</f>
        <v>0</v>
      </c>
      <c r="DN22" s="312">
        <f t="shared" si="1"/>
        <v>3775.2</v>
      </c>
      <c r="DO22" s="312">
        <f>_xlfn.XLOOKUP(A22,'Actuals Summer'!A:A,'Actuals Summer'!S:S,0,0)-'Summer data team '!DN22</f>
        <v>-3775.2</v>
      </c>
      <c r="DP22" s="322">
        <f t="shared" si="2"/>
        <v>168949.93947368415</v>
      </c>
    </row>
    <row r="23" spans="1:120" x14ac:dyDescent="0.2">
      <c r="A23" s="231">
        <v>1024</v>
      </c>
      <c r="B23" s="231">
        <v>3301024</v>
      </c>
      <c r="C23" s="231" t="s">
        <v>197</v>
      </c>
      <c r="D23" s="359">
        <v>0</v>
      </c>
      <c r="E23" s="359">
        <v>30</v>
      </c>
      <c r="F23" s="359">
        <v>6</v>
      </c>
      <c r="G23" s="359">
        <v>42</v>
      </c>
      <c r="H23" s="359">
        <v>22</v>
      </c>
      <c r="I23" s="360">
        <v>36</v>
      </c>
      <c r="J23" s="360">
        <v>64</v>
      </c>
      <c r="K23" s="359">
        <v>2</v>
      </c>
      <c r="L23" s="359">
        <v>2</v>
      </c>
      <c r="M23" s="360">
        <v>4</v>
      </c>
      <c r="N23" s="359">
        <v>0</v>
      </c>
      <c r="O23" s="359">
        <v>450</v>
      </c>
      <c r="P23" s="359">
        <v>630</v>
      </c>
      <c r="Q23" s="359">
        <v>330</v>
      </c>
      <c r="R23" s="360">
        <v>960</v>
      </c>
      <c r="S23" s="359">
        <v>90</v>
      </c>
      <c r="T23" s="359">
        <v>540</v>
      </c>
      <c r="U23" s="359">
        <v>30</v>
      </c>
      <c r="V23" s="359">
        <v>30</v>
      </c>
      <c r="W23" s="360">
        <v>60</v>
      </c>
      <c r="X23" s="359">
        <v>41</v>
      </c>
      <c r="Y23" s="359">
        <v>615</v>
      </c>
      <c r="Z23" s="361">
        <v>15</v>
      </c>
      <c r="AA23" s="359">
        <v>11</v>
      </c>
      <c r="AB23" s="359">
        <v>165</v>
      </c>
      <c r="AC23" s="361">
        <v>15</v>
      </c>
      <c r="AD23" s="359">
        <v>21</v>
      </c>
      <c r="AE23" s="359">
        <v>315</v>
      </c>
      <c r="AF23" s="361">
        <v>0</v>
      </c>
      <c r="AG23" s="362">
        <v>25</v>
      </c>
      <c r="AH23" s="362">
        <v>375</v>
      </c>
      <c r="AI23" s="361">
        <v>0</v>
      </c>
      <c r="AJ23" s="362">
        <v>33</v>
      </c>
      <c r="AK23" s="362">
        <v>495</v>
      </c>
      <c r="AL23" s="361">
        <v>0</v>
      </c>
      <c r="AM23" s="359">
        <v>58</v>
      </c>
      <c r="AN23" s="359">
        <v>870</v>
      </c>
      <c r="AO23" s="361">
        <v>0</v>
      </c>
      <c r="AP23" s="361"/>
      <c r="AQ23" s="361">
        <f t="shared" si="3"/>
        <v>58</v>
      </c>
      <c r="AR23" s="362">
        <v>21</v>
      </c>
      <c r="AS23" s="362">
        <v>315</v>
      </c>
      <c r="AT23" s="361">
        <v>0</v>
      </c>
      <c r="AU23" s="362">
        <v>31</v>
      </c>
      <c r="AV23" s="362">
        <v>465</v>
      </c>
      <c r="AW23" s="361">
        <v>0</v>
      </c>
      <c r="AX23" s="359">
        <v>52</v>
      </c>
      <c r="AY23" s="359">
        <v>780</v>
      </c>
      <c r="AZ23" s="361">
        <v>0</v>
      </c>
      <c r="BA23" s="361"/>
      <c r="BB23" s="361">
        <f t="shared" si="4"/>
        <v>83</v>
      </c>
      <c r="BC23" s="362">
        <v>1</v>
      </c>
      <c r="BD23" s="362">
        <v>0</v>
      </c>
      <c r="BE23" s="359">
        <v>1</v>
      </c>
      <c r="BF23" s="134"/>
      <c r="BG23" s="134">
        <v>325.2</v>
      </c>
      <c r="BH23" s="134"/>
      <c r="BI23" s="134"/>
      <c r="BJ23" s="134"/>
      <c r="BK23" s="134"/>
      <c r="BL23" s="134"/>
      <c r="BM23" s="358">
        <f t="shared" si="5"/>
        <v>0</v>
      </c>
      <c r="BN23" s="134">
        <f t="shared" si="6"/>
        <v>5850</v>
      </c>
      <c r="BO23" s="134">
        <f t="shared" si="26"/>
        <v>1170</v>
      </c>
      <c r="BP23" s="134">
        <f t="shared" si="7"/>
        <v>12480</v>
      </c>
      <c r="BQ23" s="134">
        <f t="shared" si="8"/>
        <v>1105.2</v>
      </c>
      <c r="BR23" s="134">
        <f t="shared" si="9"/>
        <v>8190</v>
      </c>
      <c r="BS23" s="134">
        <f t="shared" si="10"/>
        <v>2340</v>
      </c>
      <c r="BT23" s="134">
        <f t="shared" si="11"/>
        <v>4095</v>
      </c>
      <c r="BU23" s="134">
        <f t="shared" si="12"/>
        <v>11310</v>
      </c>
      <c r="BV23" s="134">
        <v>52</v>
      </c>
      <c r="BW23" s="134">
        <v>0</v>
      </c>
      <c r="BX23" s="134">
        <f t="shared" si="13"/>
        <v>1</v>
      </c>
      <c r="CB23" s="248">
        <f>_xlfn.IFNA(VLOOKUP(A23,'Actuals Summer'!$A:$AG,23,FALSE),0)</f>
        <v>0</v>
      </c>
      <c r="CC23" s="248">
        <f>_xlfn.IFNA(VLOOKUP(A23,'Actuals Summer'!$A:$AG,24,FALSE),0)</f>
        <v>0</v>
      </c>
      <c r="CD23" s="248">
        <f>_xlfn.IFNA(VLOOKUP(A23,'Actuals Summer'!$A:$AG,25,FALSE),0)</f>
        <v>0</v>
      </c>
      <c r="CE23" s="248">
        <f>_xlfn.IFNA(VLOOKUP(A23,'Actuals Summer'!$A:$AG,26,FALSE),0)</f>
        <v>0</v>
      </c>
      <c r="CF23" s="248">
        <f>_xlfn.IFNA(VLOOKUP(A23,'Actuals Summer'!$A:$AG,27,FALSE),0)</f>
        <v>0</v>
      </c>
      <c r="CG23" s="248">
        <f>_xlfn.IFNA(VLOOKUP(A23,'Actuals Dep Summer'!B:O,6,FALSE)*$BN$3,0)</f>
        <v>7995</v>
      </c>
      <c r="CH23" s="248">
        <f>_xlfn.IFNA(VLOOKUP(A23,'Actuals Dep Summer'!B:O,7,FALSE)*$BN$3,0)</f>
        <v>2145</v>
      </c>
      <c r="CI23" s="248">
        <f>_xlfn.IFNA(VLOOKUP(A23,'Actuals Dep Summer'!B:O,8,FALSE)*$BN$3,0)</f>
        <v>4095</v>
      </c>
      <c r="CJ23" s="248">
        <f>_xlfn.IFNA(VLOOKUP(A23,'Actuals Summer'!$A:$AG,31,FALSE),0)*$BN$3</f>
        <v>0</v>
      </c>
      <c r="CK23" s="248"/>
      <c r="CL23" s="248">
        <f>_xlfn.IFNA(VLOOKUP(A23,'Actuals Summer'!$A:$AG,32,FALSE),0)*$BN$3</f>
        <v>0</v>
      </c>
      <c r="CM23" s="248">
        <f>_xlfn.IFNA(VLOOKUP(A23,'Actuals Summer'!$A:$AG,33,FALSE),0)</f>
        <v>0</v>
      </c>
      <c r="CP23" s="317">
        <f t="shared" si="14"/>
        <v>0</v>
      </c>
      <c r="CQ23" s="317">
        <f t="shared" si="15"/>
        <v>49783.5</v>
      </c>
      <c r="CR23" s="317">
        <f t="shared" si="0"/>
        <v>9956.6999999999989</v>
      </c>
      <c r="CS23" s="317">
        <f t="shared" si="16"/>
        <v>70636.800000000003</v>
      </c>
      <c r="CT23" s="317">
        <f t="shared" si="17"/>
        <v>6255.4320000000007</v>
      </c>
      <c r="CU23" s="317">
        <f t="shared" si="18"/>
        <v>4995.8999999999996</v>
      </c>
      <c r="CV23" s="317">
        <f t="shared" si="19"/>
        <v>678.59999999999991</v>
      </c>
      <c r="CW23" s="317">
        <f t="shared" si="20"/>
        <v>327.60000000000002</v>
      </c>
      <c r="CX23" s="317">
        <f t="shared" si="21"/>
        <v>11310</v>
      </c>
      <c r="CY23" s="317">
        <f t="shared" si="22"/>
        <v>3878.1052631578941</v>
      </c>
      <c r="CZ23" s="317">
        <f t="shared" si="23"/>
        <v>0</v>
      </c>
      <c r="DA23" s="317">
        <f t="shared" si="24"/>
        <v>938</v>
      </c>
      <c r="DB23" s="317">
        <f t="shared" si="25"/>
        <v>158760.6372631579</v>
      </c>
      <c r="DC23" s="311">
        <f>_xlfn.XLOOKUP($A23,'Actuals Summer'!$A:$A,'Actuals Summer'!L:L,0,0)</f>
        <v>0</v>
      </c>
      <c r="DD23" s="311">
        <f>_xlfn.XLOOKUP($A23,'Actuals Summer'!$A:$A,'Actuals Summer'!K:K,0,0)+_xlfn.XLOOKUP($A23,'Actuals Summer'!$A:$A,'Actuals Summer'!Q:Q,0,0)</f>
        <v>0</v>
      </c>
      <c r="DE23" s="311">
        <f>_xlfn.XLOOKUP($A23,'Actuals Summer'!$A:$A,'Actuals Summer'!I:I,0,0)+_xlfn.XLOOKUP($A23,'Actuals Summer'!$A:$A,'Actuals Summer'!R:R,0,0)</f>
        <v>0</v>
      </c>
      <c r="DF23" s="311">
        <f>_xlfn.XLOOKUP($A23,'Actuals Summer'!$A:$A,'Actuals Summer'!J:J,0,0)</f>
        <v>0</v>
      </c>
      <c r="DG23" s="311">
        <f>_xlfn.XLOOKUP($A23,'Actuals Dep Summer'!$B:$B,'Actuals Dep Summer'!G:G,0,0)*'Actuals Dep Summer'!$F$2*'Actuals Dep Summer'!$C$2</f>
        <v>4876.95</v>
      </c>
      <c r="DH23" s="311">
        <f>_xlfn.XLOOKUP($A23,'Actuals Dep Summer'!$B:$B,'Actuals Dep Summer'!H:H,0,0)*'Actuals Dep Summer'!$F$2*'Actuals Dep Summer'!$C$3</f>
        <v>622.04999999999995</v>
      </c>
      <c r="DI23" s="311">
        <f>_xlfn.XLOOKUP($A23,'Actuals Dep Summer'!$B:$B,'Actuals Dep Summer'!I:I,0,0)*'Actuals Dep Summer'!$F$2*'Actuals Dep Summer'!$C$4</f>
        <v>327.60000000000002</v>
      </c>
      <c r="DJ23" s="311">
        <f>_xlfn.XLOOKUP($A23,'Actuals Summer'!$A:$A,'Actuals Summer'!P:P,0,0)</f>
        <v>0</v>
      </c>
      <c r="DK23" s="311">
        <f>_xlfn.XLOOKUP($A23,'Actuals Summer'!$A:$A,'Actuals Summer'!O:O,0,0)</f>
        <v>0</v>
      </c>
      <c r="DL23" s="311"/>
      <c r="DM23" s="311">
        <f>_xlfn.XLOOKUP($A23,'Actuals Summer'!$A:$A,'Actuals Summer'!M:M,0,0)</f>
        <v>0</v>
      </c>
      <c r="DN23" s="312">
        <f t="shared" si="1"/>
        <v>5826.6</v>
      </c>
      <c r="DO23" s="312">
        <f>_xlfn.XLOOKUP(A23,'Actuals Summer'!A:A,'Actuals Summer'!S:S,0,0)-'Summer data team '!DN23</f>
        <v>-5826.6</v>
      </c>
      <c r="DP23" s="322">
        <f t="shared" si="2"/>
        <v>152934.03726315789</v>
      </c>
    </row>
    <row r="24" spans="1:120" x14ac:dyDescent="0.2">
      <c r="A24" s="231">
        <v>1025</v>
      </c>
      <c r="B24" s="231">
        <v>3301025</v>
      </c>
      <c r="C24" s="231" t="s">
        <v>198</v>
      </c>
      <c r="D24" s="359">
        <v>0</v>
      </c>
      <c r="E24" s="359">
        <v>40</v>
      </c>
      <c r="F24" s="359">
        <v>6</v>
      </c>
      <c r="G24" s="359">
        <v>58</v>
      </c>
      <c r="H24" s="359">
        <v>36</v>
      </c>
      <c r="I24" s="360">
        <v>46</v>
      </c>
      <c r="J24" s="360">
        <v>94</v>
      </c>
      <c r="K24" s="359">
        <v>7</v>
      </c>
      <c r="L24" s="359">
        <v>9</v>
      </c>
      <c r="M24" s="360">
        <v>16</v>
      </c>
      <c r="N24" s="359">
        <v>0</v>
      </c>
      <c r="O24" s="359">
        <v>600</v>
      </c>
      <c r="P24" s="359">
        <v>870</v>
      </c>
      <c r="Q24" s="359">
        <v>540</v>
      </c>
      <c r="R24" s="360">
        <v>1410</v>
      </c>
      <c r="S24" s="359">
        <v>90</v>
      </c>
      <c r="T24" s="359">
        <v>690</v>
      </c>
      <c r="U24" s="359">
        <v>105</v>
      </c>
      <c r="V24" s="359">
        <v>135</v>
      </c>
      <c r="W24" s="360">
        <v>240</v>
      </c>
      <c r="X24" s="359">
        <v>68</v>
      </c>
      <c r="Y24" s="359">
        <v>1020</v>
      </c>
      <c r="Z24" s="361">
        <v>105</v>
      </c>
      <c r="AA24" s="359">
        <v>47</v>
      </c>
      <c r="AB24" s="359">
        <v>705</v>
      </c>
      <c r="AC24" s="361">
        <v>90</v>
      </c>
      <c r="AD24" s="359">
        <v>15</v>
      </c>
      <c r="AE24" s="359">
        <v>225</v>
      </c>
      <c r="AF24" s="361">
        <v>30</v>
      </c>
      <c r="AG24" s="362">
        <v>30</v>
      </c>
      <c r="AH24" s="362">
        <v>450</v>
      </c>
      <c r="AI24" s="361">
        <v>0</v>
      </c>
      <c r="AJ24" s="362">
        <v>69</v>
      </c>
      <c r="AK24" s="362">
        <v>1035</v>
      </c>
      <c r="AL24" s="361">
        <v>90</v>
      </c>
      <c r="AM24" s="359">
        <v>99</v>
      </c>
      <c r="AN24" s="359">
        <v>1485</v>
      </c>
      <c r="AO24" s="361">
        <v>90</v>
      </c>
      <c r="AP24" s="361"/>
      <c r="AQ24" s="361">
        <f t="shared" si="3"/>
        <v>99</v>
      </c>
      <c r="AR24" s="362">
        <v>11</v>
      </c>
      <c r="AS24" s="362">
        <v>165</v>
      </c>
      <c r="AT24" s="361">
        <v>0</v>
      </c>
      <c r="AU24" s="362">
        <v>64</v>
      </c>
      <c r="AV24" s="362">
        <v>960</v>
      </c>
      <c r="AW24" s="361">
        <v>90</v>
      </c>
      <c r="AX24" s="359">
        <v>75</v>
      </c>
      <c r="AY24" s="359">
        <v>1125</v>
      </c>
      <c r="AZ24" s="361">
        <v>90</v>
      </c>
      <c r="BA24" s="361"/>
      <c r="BB24" s="361">
        <f t="shared" si="4"/>
        <v>139</v>
      </c>
      <c r="BC24" s="362">
        <v>1</v>
      </c>
      <c r="BD24" s="362">
        <v>10</v>
      </c>
      <c r="BE24" s="359">
        <v>11</v>
      </c>
      <c r="BF24" s="134"/>
      <c r="BG24" s="134"/>
      <c r="BH24" s="134"/>
      <c r="BI24" s="134"/>
      <c r="BJ24" s="134"/>
      <c r="BK24" s="134"/>
      <c r="BL24" s="134"/>
      <c r="BM24" s="358">
        <f t="shared" si="5"/>
        <v>0</v>
      </c>
      <c r="BN24" s="134">
        <f t="shared" si="6"/>
        <v>7800</v>
      </c>
      <c r="BO24" s="134">
        <f t="shared" si="26"/>
        <v>1170</v>
      </c>
      <c r="BP24" s="134">
        <f t="shared" si="7"/>
        <v>18330</v>
      </c>
      <c r="BQ24" s="134">
        <f t="shared" si="8"/>
        <v>3120</v>
      </c>
      <c r="BR24" s="134">
        <f t="shared" si="9"/>
        <v>14625</v>
      </c>
      <c r="BS24" s="134">
        <f t="shared" si="10"/>
        <v>10335</v>
      </c>
      <c r="BT24" s="134">
        <f t="shared" si="11"/>
        <v>3315</v>
      </c>
      <c r="BU24" s="134">
        <f t="shared" si="12"/>
        <v>19305</v>
      </c>
      <c r="BV24" s="134">
        <v>69</v>
      </c>
      <c r="BW24" s="134">
        <v>6</v>
      </c>
      <c r="BX24" s="134">
        <f t="shared" si="13"/>
        <v>11</v>
      </c>
      <c r="CB24" s="248">
        <f>_xlfn.IFNA(VLOOKUP(A24,'Actuals Summer'!$A:$AG,23,FALSE),0)</f>
        <v>0</v>
      </c>
      <c r="CC24" s="248">
        <f>_xlfn.IFNA(VLOOKUP(A24,'Actuals Summer'!$A:$AG,24,FALSE),0)</f>
        <v>0</v>
      </c>
      <c r="CD24" s="248">
        <f>_xlfn.IFNA(VLOOKUP(A24,'Actuals Summer'!$A:$AG,25,FALSE),0)</f>
        <v>0</v>
      </c>
      <c r="CE24" s="248">
        <f>_xlfn.IFNA(VLOOKUP(A24,'Actuals Summer'!$A:$AG,26,FALSE),0)</f>
        <v>0</v>
      </c>
      <c r="CF24" s="248">
        <f>_xlfn.IFNA(VLOOKUP(A24,'Actuals Summer'!$A:$AG,27,FALSE),0)</f>
        <v>0</v>
      </c>
      <c r="CG24" s="248">
        <f>_xlfn.IFNA(VLOOKUP(A24,'Actuals Dep Summer'!B:O,6,FALSE)*$BN$3,0)</f>
        <v>13260</v>
      </c>
      <c r="CH24" s="248">
        <f>_xlfn.IFNA(VLOOKUP(A24,'Actuals Dep Summer'!B:O,7,FALSE)*$BN$3,0)</f>
        <v>9165</v>
      </c>
      <c r="CI24" s="248">
        <f>_xlfn.IFNA(VLOOKUP(A24,'Actuals Dep Summer'!B:O,8,FALSE)*$BN$3,0)</f>
        <v>2925</v>
      </c>
      <c r="CJ24" s="248">
        <f>_xlfn.IFNA(VLOOKUP(A24,'Actuals Summer'!$A:$AG,31,FALSE),0)*$BN$3</f>
        <v>0</v>
      </c>
      <c r="CK24" s="248"/>
      <c r="CL24" s="248">
        <f>_xlfn.IFNA(VLOOKUP(A24,'Actuals Summer'!$A:$AG,32,FALSE),0)*$BN$3</f>
        <v>0</v>
      </c>
      <c r="CM24" s="248">
        <f>_xlfn.IFNA(VLOOKUP(A24,'Actuals Summer'!$A:$AG,33,FALSE),0)</f>
        <v>0</v>
      </c>
      <c r="CP24" s="317">
        <f t="shared" si="14"/>
        <v>0</v>
      </c>
      <c r="CQ24" s="317">
        <f t="shared" si="15"/>
        <v>66378</v>
      </c>
      <c r="CR24" s="317">
        <f t="shared" si="0"/>
        <v>9956.6999999999989</v>
      </c>
      <c r="CS24" s="317">
        <f t="shared" si="16"/>
        <v>103747.8</v>
      </c>
      <c r="CT24" s="317">
        <f t="shared" si="17"/>
        <v>17659.2</v>
      </c>
      <c r="CU24" s="317">
        <f t="shared" si="18"/>
        <v>8921.25</v>
      </c>
      <c r="CV24" s="317">
        <f t="shared" si="19"/>
        <v>2997.1499999999996</v>
      </c>
      <c r="CW24" s="317">
        <f t="shared" si="20"/>
        <v>265.2</v>
      </c>
      <c r="CX24" s="317">
        <f t="shared" si="21"/>
        <v>19305</v>
      </c>
      <c r="CY24" s="317">
        <f t="shared" si="22"/>
        <v>5145.9473684210525</v>
      </c>
      <c r="CZ24" s="317">
        <f t="shared" si="23"/>
        <v>1118.6842105263158</v>
      </c>
      <c r="DA24" s="317">
        <f t="shared" si="24"/>
        <v>10318</v>
      </c>
      <c r="DB24" s="317">
        <f t="shared" si="25"/>
        <v>245812.93157894738</v>
      </c>
      <c r="DC24" s="311">
        <f>_xlfn.XLOOKUP($A24,'Actuals Summer'!$A:$A,'Actuals Summer'!L:L,0,0)</f>
        <v>0</v>
      </c>
      <c r="DD24" s="311">
        <f>_xlfn.XLOOKUP($A24,'Actuals Summer'!$A:$A,'Actuals Summer'!K:K,0,0)+_xlfn.XLOOKUP($A24,'Actuals Summer'!$A:$A,'Actuals Summer'!Q:Q,0,0)</f>
        <v>0</v>
      </c>
      <c r="DE24" s="311">
        <f>_xlfn.XLOOKUP($A24,'Actuals Summer'!$A:$A,'Actuals Summer'!I:I,0,0)+_xlfn.XLOOKUP($A24,'Actuals Summer'!$A:$A,'Actuals Summer'!R:R,0,0)</f>
        <v>0</v>
      </c>
      <c r="DF24" s="311">
        <f>_xlfn.XLOOKUP($A24,'Actuals Summer'!$A:$A,'Actuals Summer'!J:J,0,0)</f>
        <v>0</v>
      </c>
      <c r="DG24" s="311">
        <f>_xlfn.XLOOKUP($A24,'Actuals Dep Summer'!$B:$B,'Actuals Dep Summer'!G:G,0,0)*'Actuals Dep Summer'!$F$2*'Actuals Dep Summer'!$C$2</f>
        <v>8088.5999999999995</v>
      </c>
      <c r="DH24" s="311">
        <f>_xlfn.XLOOKUP($A24,'Actuals Dep Summer'!$B:$B,'Actuals Dep Summer'!H:H,0,0)*'Actuals Dep Summer'!$F$2*'Actuals Dep Summer'!$C$3</f>
        <v>2657.85</v>
      </c>
      <c r="DI24" s="311">
        <f>_xlfn.XLOOKUP($A24,'Actuals Dep Summer'!$B:$B,'Actuals Dep Summer'!I:I,0,0)*'Actuals Dep Summer'!$F$2*'Actuals Dep Summer'!$C$4</f>
        <v>234</v>
      </c>
      <c r="DJ24" s="311">
        <f>_xlfn.XLOOKUP($A24,'Actuals Summer'!$A:$A,'Actuals Summer'!P:P,0,0)</f>
        <v>0</v>
      </c>
      <c r="DK24" s="311">
        <f>_xlfn.XLOOKUP($A24,'Actuals Summer'!$A:$A,'Actuals Summer'!O:O,0,0)</f>
        <v>0</v>
      </c>
      <c r="DL24" s="311"/>
      <c r="DM24" s="311">
        <f>_xlfn.XLOOKUP($A24,'Actuals Summer'!$A:$A,'Actuals Summer'!M:M,0,0)</f>
        <v>0</v>
      </c>
      <c r="DN24" s="312">
        <f t="shared" si="1"/>
        <v>10980.449999999999</v>
      </c>
      <c r="DO24" s="312">
        <f>_xlfn.XLOOKUP(A24,'Actuals Summer'!A:A,'Actuals Summer'!S:S,0,0)-'Summer data team '!DN24</f>
        <v>-10980.449999999999</v>
      </c>
      <c r="DP24" s="322">
        <f t="shared" si="2"/>
        <v>234832.48157894737</v>
      </c>
    </row>
    <row r="25" spans="1:120" x14ac:dyDescent="0.2">
      <c r="A25" s="231">
        <v>1026</v>
      </c>
      <c r="B25" s="231">
        <v>3301026</v>
      </c>
      <c r="C25" s="231" t="s">
        <v>199</v>
      </c>
      <c r="D25" s="359">
        <v>0</v>
      </c>
      <c r="E25" s="359">
        <v>15</v>
      </c>
      <c r="F25" s="359">
        <v>7</v>
      </c>
      <c r="G25" s="359">
        <v>61</v>
      </c>
      <c r="H25" s="359">
        <v>41</v>
      </c>
      <c r="I25" s="360">
        <v>22</v>
      </c>
      <c r="J25" s="360">
        <v>102</v>
      </c>
      <c r="K25" s="359">
        <v>13</v>
      </c>
      <c r="L25" s="359">
        <v>12</v>
      </c>
      <c r="M25" s="360">
        <v>25</v>
      </c>
      <c r="N25" s="359">
        <v>0</v>
      </c>
      <c r="O25" s="359">
        <v>225</v>
      </c>
      <c r="P25" s="359">
        <v>915</v>
      </c>
      <c r="Q25" s="359">
        <v>615</v>
      </c>
      <c r="R25" s="360">
        <v>1530</v>
      </c>
      <c r="S25" s="359">
        <v>105</v>
      </c>
      <c r="T25" s="359">
        <v>330</v>
      </c>
      <c r="U25" s="359">
        <v>195</v>
      </c>
      <c r="V25" s="359">
        <v>180</v>
      </c>
      <c r="W25" s="360">
        <v>375</v>
      </c>
      <c r="X25" s="359">
        <v>8</v>
      </c>
      <c r="Y25" s="359">
        <v>120</v>
      </c>
      <c r="Z25" s="361">
        <v>30</v>
      </c>
      <c r="AA25" s="359">
        <v>14</v>
      </c>
      <c r="AB25" s="359">
        <v>210</v>
      </c>
      <c r="AC25" s="361">
        <v>45</v>
      </c>
      <c r="AD25" s="359">
        <v>22</v>
      </c>
      <c r="AE25" s="359">
        <v>330</v>
      </c>
      <c r="AF25" s="361">
        <v>75</v>
      </c>
      <c r="AG25" s="362">
        <v>16</v>
      </c>
      <c r="AH25" s="362">
        <v>240</v>
      </c>
      <c r="AI25" s="361">
        <v>0</v>
      </c>
      <c r="AJ25" s="362">
        <v>44</v>
      </c>
      <c r="AK25" s="362">
        <v>660</v>
      </c>
      <c r="AL25" s="361">
        <v>105</v>
      </c>
      <c r="AM25" s="359">
        <v>60</v>
      </c>
      <c r="AN25" s="359">
        <v>900</v>
      </c>
      <c r="AO25" s="361">
        <v>105</v>
      </c>
      <c r="AP25" s="361"/>
      <c r="AQ25" s="361">
        <f t="shared" si="3"/>
        <v>60</v>
      </c>
      <c r="AR25" s="362">
        <v>1</v>
      </c>
      <c r="AS25" s="362">
        <v>15</v>
      </c>
      <c r="AT25" s="361">
        <v>0</v>
      </c>
      <c r="AU25" s="362">
        <v>27</v>
      </c>
      <c r="AV25" s="362">
        <v>405</v>
      </c>
      <c r="AW25" s="361">
        <v>105</v>
      </c>
      <c r="AX25" s="359">
        <v>28</v>
      </c>
      <c r="AY25" s="359">
        <v>420</v>
      </c>
      <c r="AZ25" s="361">
        <v>105</v>
      </c>
      <c r="BA25" s="361"/>
      <c r="BB25" s="361">
        <f t="shared" si="4"/>
        <v>55</v>
      </c>
      <c r="BC25" s="362">
        <v>0</v>
      </c>
      <c r="BD25" s="362">
        <v>5</v>
      </c>
      <c r="BE25" s="359">
        <v>5</v>
      </c>
      <c r="BF25" s="134"/>
      <c r="BG25" s="134"/>
      <c r="BH25" s="134"/>
      <c r="BI25" s="134"/>
      <c r="BJ25" s="134"/>
      <c r="BK25" s="134"/>
      <c r="BL25" s="134"/>
      <c r="BM25" s="358">
        <f t="shared" si="5"/>
        <v>0</v>
      </c>
      <c r="BN25" s="134">
        <f t="shared" si="6"/>
        <v>2925</v>
      </c>
      <c r="BO25" s="134">
        <f t="shared" si="26"/>
        <v>1365</v>
      </c>
      <c r="BP25" s="134">
        <f t="shared" si="7"/>
        <v>19890</v>
      </c>
      <c r="BQ25" s="134">
        <f t="shared" si="8"/>
        <v>4875</v>
      </c>
      <c r="BR25" s="134">
        <f t="shared" si="9"/>
        <v>1950</v>
      </c>
      <c r="BS25" s="134">
        <f t="shared" si="10"/>
        <v>3315</v>
      </c>
      <c r="BT25" s="134">
        <f t="shared" si="11"/>
        <v>5265</v>
      </c>
      <c r="BU25" s="134">
        <f t="shared" si="12"/>
        <v>11700</v>
      </c>
      <c r="BV25" s="134">
        <v>21</v>
      </c>
      <c r="BW25" s="134">
        <v>7</v>
      </c>
      <c r="BX25" s="134">
        <f t="shared" si="13"/>
        <v>5</v>
      </c>
      <c r="CB25" s="248">
        <f>_xlfn.IFNA(VLOOKUP(A25,'Actuals Summer'!$A:$AG,23,FALSE),0)</f>
        <v>0</v>
      </c>
      <c r="CC25" s="248">
        <f>_xlfn.IFNA(VLOOKUP(A25,'Actuals Summer'!$A:$AG,24,FALSE),0)</f>
        <v>0</v>
      </c>
      <c r="CD25" s="248">
        <f>_xlfn.IFNA(VLOOKUP(A25,'Actuals Summer'!$A:$AG,25,FALSE),0)</f>
        <v>0</v>
      </c>
      <c r="CE25" s="248">
        <f>_xlfn.IFNA(VLOOKUP(A25,'Actuals Summer'!$A:$AG,26,FALSE),0)</f>
        <v>0</v>
      </c>
      <c r="CF25" s="248">
        <f>_xlfn.IFNA(VLOOKUP(A25,'Actuals Summer'!$A:$AG,27,FALSE),0)</f>
        <v>0</v>
      </c>
      <c r="CG25" s="248">
        <f>_xlfn.IFNA(VLOOKUP(A25,'Actuals Dep Summer'!B:O,6,FALSE)*$BN$3,0)</f>
        <v>1560</v>
      </c>
      <c r="CH25" s="248">
        <f>_xlfn.IFNA(VLOOKUP(A25,'Actuals Dep Summer'!B:O,7,FALSE)*$BN$3,0)</f>
        <v>2730</v>
      </c>
      <c r="CI25" s="248">
        <f>_xlfn.IFNA(VLOOKUP(A25,'Actuals Dep Summer'!B:O,8,FALSE)*$BN$3,0)</f>
        <v>4290</v>
      </c>
      <c r="CJ25" s="248">
        <f>_xlfn.IFNA(VLOOKUP(A25,'Actuals Summer'!$A:$AG,31,FALSE),0)*$BN$3</f>
        <v>0</v>
      </c>
      <c r="CK25" s="248"/>
      <c r="CL25" s="248">
        <f>_xlfn.IFNA(VLOOKUP(A25,'Actuals Summer'!$A:$AG,32,FALSE),0)*$BN$3</f>
        <v>0</v>
      </c>
      <c r="CM25" s="248">
        <f>_xlfn.IFNA(VLOOKUP(A25,'Actuals Summer'!$A:$AG,33,FALSE),0)</f>
        <v>0</v>
      </c>
      <c r="CP25" s="317">
        <f t="shared" si="14"/>
        <v>0</v>
      </c>
      <c r="CQ25" s="317">
        <f t="shared" si="15"/>
        <v>24891.75</v>
      </c>
      <c r="CR25" s="317">
        <f t="shared" si="0"/>
        <v>11616.15</v>
      </c>
      <c r="CS25" s="317">
        <f t="shared" si="16"/>
        <v>112577.40000000001</v>
      </c>
      <c r="CT25" s="317">
        <f t="shared" si="17"/>
        <v>27592.5</v>
      </c>
      <c r="CU25" s="317">
        <f t="shared" si="18"/>
        <v>1189.5</v>
      </c>
      <c r="CV25" s="317">
        <f t="shared" si="19"/>
        <v>961.34999999999991</v>
      </c>
      <c r="CW25" s="317">
        <f t="shared" si="20"/>
        <v>421.2</v>
      </c>
      <c r="CX25" s="317">
        <f t="shared" si="21"/>
        <v>11700</v>
      </c>
      <c r="CY25" s="317">
        <f t="shared" si="22"/>
        <v>1566.1578947368419</v>
      </c>
      <c r="CZ25" s="317">
        <f t="shared" si="23"/>
        <v>1305.1315789473686</v>
      </c>
      <c r="DA25" s="317">
        <f t="shared" si="24"/>
        <v>4690</v>
      </c>
      <c r="DB25" s="317">
        <f t="shared" si="25"/>
        <v>198511.13947368425</v>
      </c>
      <c r="DC25" s="311">
        <f>_xlfn.XLOOKUP($A25,'Actuals Summer'!$A:$A,'Actuals Summer'!L:L,0,0)</f>
        <v>0</v>
      </c>
      <c r="DD25" s="311">
        <f>_xlfn.XLOOKUP($A25,'Actuals Summer'!$A:$A,'Actuals Summer'!K:K,0,0)+_xlfn.XLOOKUP($A25,'Actuals Summer'!$A:$A,'Actuals Summer'!Q:Q,0,0)</f>
        <v>0</v>
      </c>
      <c r="DE25" s="311">
        <f>_xlfn.XLOOKUP($A25,'Actuals Summer'!$A:$A,'Actuals Summer'!I:I,0,0)+_xlfn.XLOOKUP($A25,'Actuals Summer'!$A:$A,'Actuals Summer'!R:R,0,0)</f>
        <v>0</v>
      </c>
      <c r="DF25" s="311">
        <f>_xlfn.XLOOKUP($A25,'Actuals Summer'!$A:$A,'Actuals Summer'!J:J,0,0)</f>
        <v>0</v>
      </c>
      <c r="DG25" s="311">
        <f>_xlfn.XLOOKUP($A25,'Actuals Dep Summer'!$B:$B,'Actuals Dep Summer'!G:G,0,0)*'Actuals Dep Summer'!$F$2*'Actuals Dep Summer'!$C$2</f>
        <v>951.6</v>
      </c>
      <c r="DH25" s="311">
        <f>_xlfn.XLOOKUP($A25,'Actuals Dep Summer'!$B:$B,'Actuals Dep Summer'!H:H,0,0)*'Actuals Dep Summer'!$F$2*'Actuals Dep Summer'!$C$3</f>
        <v>791.69999999999993</v>
      </c>
      <c r="DI25" s="311">
        <f>_xlfn.XLOOKUP($A25,'Actuals Dep Summer'!$B:$B,'Actuals Dep Summer'!I:I,0,0)*'Actuals Dep Summer'!$F$2*'Actuals Dep Summer'!$C$4</f>
        <v>343.2</v>
      </c>
      <c r="DJ25" s="311">
        <f>_xlfn.XLOOKUP($A25,'Actuals Summer'!$A:$A,'Actuals Summer'!P:P,0,0)</f>
        <v>0</v>
      </c>
      <c r="DK25" s="311">
        <f>_xlfn.XLOOKUP($A25,'Actuals Summer'!$A:$A,'Actuals Summer'!O:O,0,0)</f>
        <v>0</v>
      </c>
      <c r="DL25" s="311"/>
      <c r="DM25" s="311">
        <f>_xlfn.XLOOKUP($A25,'Actuals Summer'!$A:$A,'Actuals Summer'!M:M,0,0)</f>
        <v>0</v>
      </c>
      <c r="DN25" s="312">
        <f t="shared" si="1"/>
        <v>2086.5</v>
      </c>
      <c r="DO25" s="312">
        <f>_xlfn.XLOOKUP(A25,'Actuals Summer'!A:A,'Actuals Summer'!S:S,0,0)-'Summer data team '!DN25</f>
        <v>-2086.5</v>
      </c>
      <c r="DP25" s="322">
        <f t="shared" si="2"/>
        <v>196424.63947368425</v>
      </c>
    </row>
    <row r="26" spans="1:120" x14ac:dyDescent="0.2">
      <c r="A26" s="231">
        <v>1027</v>
      </c>
      <c r="B26" s="231">
        <v>3301027</v>
      </c>
      <c r="C26" s="231" t="s">
        <v>57</v>
      </c>
      <c r="D26" s="359">
        <v>1</v>
      </c>
      <c r="E26" s="359">
        <v>20</v>
      </c>
      <c r="F26" s="359">
        <v>7</v>
      </c>
      <c r="G26" s="359">
        <v>44</v>
      </c>
      <c r="H26" s="359">
        <v>36</v>
      </c>
      <c r="I26" s="360">
        <v>27</v>
      </c>
      <c r="J26" s="360">
        <v>80</v>
      </c>
      <c r="K26" s="359">
        <v>7</v>
      </c>
      <c r="L26" s="359">
        <v>9</v>
      </c>
      <c r="M26" s="360">
        <v>16</v>
      </c>
      <c r="N26" s="359">
        <v>15</v>
      </c>
      <c r="O26" s="359">
        <v>300</v>
      </c>
      <c r="P26" s="359">
        <v>651</v>
      </c>
      <c r="Q26" s="359">
        <v>525</v>
      </c>
      <c r="R26" s="360">
        <v>1176</v>
      </c>
      <c r="S26" s="359">
        <v>105</v>
      </c>
      <c r="T26" s="359">
        <v>405</v>
      </c>
      <c r="U26" s="359">
        <v>105</v>
      </c>
      <c r="V26" s="359">
        <v>135</v>
      </c>
      <c r="W26" s="360">
        <v>240</v>
      </c>
      <c r="X26" s="359">
        <v>6</v>
      </c>
      <c r="Y26" s="359">
        <v>90</v>
      </c>
      <c r="Z26" s="361">
        <v>0</v>
      </c>
      <c r="AA26" s="359">
        <v>54</v>
      </c>
      <c r="AB26" s="359">
        <v>810</v>
      </c>
      <c r="AC26" s="361">
        <v>75</v>
      </c>
      <c r="AD26" s="359">
        <v>37</v>
      </c>
      <c r="AE26" s="359">
        <v>555</v>
      </c>
      <c r="AF26" s="361">
        <v>60</v>
      </c>
      <c r="AG26" s="362">
        <v>11</v>
      </c>
      <c r="AH26" s="362">
        <v>165</v>
      </c>
      <c r="AI26" s="361">
        <v>0</v>
      </c>
      <c r="AJ26" s="362">
        <v>36</v>
      </c>
      <c r="AK26" s="362">
        <v>540</v>
      </c>
      <c r="AL26" s="361">
        <v>15</v>
      </c>
      <c r="AM26" s="359">
        <v>47</v>
      </c>
      <c r="AN26" s="359">
        <v>705</v>
      </c>
      <c r="AO26" s="361">
        <v>15</v>
      </c>
      <c r="AP26" s="361"/>
      <c r="AQ26" s="361">
        <f t="shared" si="3"/>
        <v>47</v>
      </c>
      <c r="AR26" s="362">
        <v>10</v>
      </c>
      <c r="AS26" s="362">
        <v>150</v>
      </c>
      <c r="AT26" s="361">
        <v>0</v>
      </c>
      <c r="AU26" s="362">
        <v>36</v>
      </c>
      <c r="AV26" s="362">
        <v>540</v>
      </c>
      <c r="AW26" s="361">
        <v>15</v>
      </c>
      <c r="AX26" s="359">
        <v>46</v>
      </c>
      <c r="AY26" s="359">
        <v>690</v>
      </c>
      <c r="AZ26" s="361">
        <v>15</v>
      </c>
      <c r="BA26" s="361"/>
      <c r="BB26" s="361">
        <f t="shared" si="4"/>
        <v>82</v>
      </c>
      <c r="BC26" s="362">
        <v>2</v>
      </c>
      <c r="BD26" s="362">
        <v>7</v>
      </c>
      <c r="BE26" s="359">
        <v>9</v>
      </c>
      <c r="BF26" s="134"/>
      <c r="BG26" s="134">
        <v>975.6</v>
      </c>
      <c r="BH26" s="134"/>
      <c r="BI26" s="134"/>
      <c r="BJ26" s="134"/>
      <c r="BK26" s="134"/>
      <c r="BL26" s="134"/>
      <c r="BM26" s="358">
        <f t="shared" si="5"/>
        <v>195</v>
      </c>
      <c r="BN26" s="134">
        <f t="shared" si="6"/>
        <v>3900</v>
      </c>
      <c r="BO26" s="134">
        <f t="shared" si="26"/>
        <v>1365</v>
      </c>
      <c r="BP26" s="134">
        <f t="shared" si="7"/>
        <v>15288</v>
      </c>
      <c r="BQ26" s="134">
        <f t="shared" si="8"/>
        <v>4095.6</v>
      </c>
      <c r="BR26" s="134">
        <f t="shared" si="9"/>
        <v>1170</v>
      </c>
      <c r="BS26" s="134">
        <f t="shared" si="10"/>
        <v>11505</v>
      </c>
      <c r="BT26" s="134">
        <f t="shared" si="11"/>
        <v>7995</v>
      </c>
      <c r="BU26" s="134">
        <f t="shared" si="12"/>
        <v>9165</v>
      </c>
      <c r="BV26" s="134">
        <v>45</v>
      </c>
      <c r="BW26" s="134">
        <v>1</v>
      </c>
      <c r="BX26" s="134">
        <f t="shared" si="13"/>
        <v>9</v>
      </c>
      <c r="CB26" s="248">
        <f>_xlfn.IFNA(VLOOKUP(A26,'Actuals Summer'!$A:$AG,23,FALSE),0)</f>
        <v>0</v>
      </c>
      <c r="CC26" s="248">
        <f>_xlfn.IFNA(VLOOKUP(A26,'Actuals Summer'!$A:$AG,24,FALSE),0)</f>
        <v>0</v>
      </c>
      <c r="CD26" s="248">
        <f>_xlfn.IFNA(VLOOKUP(A26,'Actuals Summer'!$A:$AG,25,FALSE),0)</f>
        <v>0</v>
      </c>
      <c r="CE26" s="248">
        <f>_xlfn.IFNA(VLOOKUP(A26,'Actuals Summer'!$A:$AG,26,FALSE),0)</f>
        <v>0</v>
      </c>
      <c r="CF26" s="248">
        <f>_xlfn.IFNA(VLOOKUP(A26,'Actuals Summer'!$A:$AG,27,FALSE),0)</f>
        <v>0</v>
      </c>
      <c r="CG26" s="248">
        <f>_xlfn.IFNA(VLOOKUP(A26,'Actuals Dep Summer'!B:O,6,FALSE)*$BN$3,0)</f>
        <v>1170</v>
      </c>
      <c r="CH26" s="248">
        <f>_xlfn.IFNA(VLOOKUP(A26,'Actuals Dep Summer'!B:O,7,FALSE)*$BN$3,0)</f>
        <v>10530</v>
      </c>
      <c r="CI26" s="248">
        <f>_xlfn.IFNA(VLOOKUP(A26,'Actuals Dep Summer'!B:O,8,FALSE)*$BN$3,0)</f>
        <v>7215</v>
      </c>
      <c r="CJ26" s="248">
        <f>_xlfn.IFNA(VLOOKUP(A26,'Actuals Summer'!$A:$AG,31,FALSE),0)*$BN$3</f>
        <v>0</v>
      </c>
      <c r="CK26" s="248"/>
      <c r="CL26" s="248">
        <f>_xlfn.IFNA(VLOOKUP(A26,'Actuals Summer'!$A:$AG,32,FALSE),0)*$BN$3</f>
        <v>0</v>
      </c>
      <c r="CM26" s="248">
        <f>_xlfn.IFNA(VLOOKUP(A26,'Actuals Summer'!$A:$AG,33,FALSE),0)</f>
        <v>0</v>
      </c>
      <c r="CP26" s="317">
        <f t="shared" si="14"/>
        <v>2324.4</v>
      </c>
      <c r="CQ26" s="317">
        <f t="shared" si="15"/>
        <v>33189</v>
      </c>
      <c r="CR26" s="317">
        <f t="shared" si="0"/>
        <v>11616.15</v>
      </c>
      <c r="CS26" s="317">
        <f t="shared" si="16"/>
        <v>86530.08</v>
      </c>
      <c r="CT26" s="317">
        <f t="shared" si="17"/>
        <v>23181.096000000001</v>
      </c>
      <c r="CU26" s="317">
        <f t="shared" si="18"/>
        <v>713.69999999999993</v>
      </c>
      <c r="CV26" s="317">
        <f t="shared" si="19"/>
        <v>3336.45</v>
      </c>
      <c r="CW26" s="317">
        <f t="shared" si="20"/>
        <v>639.6</v>
      </c>
      <c r="CX26" s="317">
        <f t="shared" si="21"/>
        <v>9165</v>
      </c>
      <c r="CY26" s="317">
        <f t="shared" si="22"/>
        <v>3356.0526315789471</v>
      </c>
      <c r="CZ26" s="317">
        <f t="shared" si="23"/>
        <v>186.44736842105263</v>
      </c>
      <c r="DA26" s="317">
        <f t="shared" si="24"/>
        <v>8442</v>
      </c>
      <c r="DB26" s="317">
        <f t="shared" si="25"/>
        <v>182679.97600000002</v>
      </c>
      <c r="DC26" s="311">
        <f>_xlfn.XLOOKUP($A26,'Actuals Summer'!$A:$A,'Actuals Summer'!L:L,0,0)</f>
        <v>0</v>
      </c>
      <c r="DD26" s="311">
        <f>_xlfn.XLOOKUP($A26,'Actuals Summer'!$A:$A,'Actuals Summer'!K:K,0,0)+_xlfn.XLOOKUP($A26,'Actuals Summer'!$A:$A,'Actuals Summer'!Q:Q,0,0)</f>
        <v>0</v>
      </c>
      <c r="DE26" s="311">
        <f>_xlfn.XLOOKUP($A26,'Actuals Summer'!$A:$A,'Actuals Summer'!I:I,0,0)+_xlfn.XLOOKUP($A26,'Actuals Summer'!$A:$A,'Actuals Summer'!R:R,0,0)</f>
        <v>0</v>
      </c>
      <c r="DF26" s="311">
        <f>_xlfn.XLOOKUP($A26,'Actuals Summer'!$A:$A,'Actuals Summer'!J:J,0,0)</f>
        <v>0</v>
      </c>
      <c r="DG26" s="311">
        <f>_xlfn.XLOOKUP($A26,'Actuals Dep Summer'!$B:$B,'Actuals Dep Summer'!G:G,0,0)*'Actuals Dep Summer'!$F$2*'Actuals Dep Summer'!$C$2</f>
        <v>713.69999999999993</v>
      </c>
      <c r="DH26" s="311">
        <f>_xlfn.XLOOKUP($A26,'Actuals Dep Summer'!$B:$B,'Actuals Dep Summer'!H:H,0,0)*'Actuals Dep Summer'!$F$2*'Actuals Dep Summer'!$C$3</f>
        <v>3053.7</v>
      </c>
      <c r="DI26" s="311">
        <f>_xlfn.XLOOKUP($A26,'Actuals Dep Summer'!$B:$B,'Actuals Dep Summer'!I:I,0,0)*'Actuals Dep Summer'!$F$2*'Actuals Dep Summer'!$C$4</f>
        <v>577.20000000000005</v>
      </c>
      <c r="DJ26" s="311">
        <f>_xlfn.XLOOKUP($A26,'Actuals Summer'!$A:$A,'Actuals Summer'!P:P,0,0)</f>
        <v>0</v>
      </c>
      <c r="DK26" s="311">
        <f>_xlfn.XLOOKUP($A26,'Actuals Summer'!$A:$A,'Actuals Summer'!O:O,0,0)</f>
        <v>0</v>
      </c>
      <c r="DL26" s="311"/>
      <c r="DM26" s="311">
        <f>_xlfn.XLOOKUP($A26,'Actuals Summer'!$A:$A,'Actuals Summer'!M:M,0,0)</f>
        <v>0</v>
      </c>
      <c r="DN26" s="312">
        <f t="shared" si="1"/>
        <v>4344.5999999999995</v>
      </c>
      <c r="DO26" s="312">
        <f>_xlfn.XLOOKUP(A26,'Actuals Summer'!A:A,'Actuals Summer'!S:S,0,0)-'Summer data team '!DN26</f>
        <v>-4344.5999999999995</v>
      </c>
      <c r="DP26" s="322">
        <f t="shared" si="2"/>
        <v>178335.37600000002</v>
      </c>
    </row>
    <row r="27" spans="1:120" x14ac:dyDescent="0.2">
      <c r="A27" s="231">
        <v>1028</v>
      </c>
      <c r="B27" s="231">
        <v>3301028</v>
      </c>
      <c r="C27" s="231" t="s">
        <v>200</v>
      </c>
      <c r="D27" s="359">
        <v>0</v>
      </c>
      <c r="E27" s="359">
        <v>29</v>
      </c>
      <c r="F27" s="359">
        <v>11</v>
      </c>
      <c r="G27" s="359">
        <v>44</v>
      </c>
      <c r="H27" s="359">
        <v>24</v>
      </c>
      <c r="I27" s="360">
        <v>40</v>
      </c>
      <c r="J27" s="360">
        <v>68</v>
      </c>
      <c r="K27" s="359">
        <v>5</v>
      </c>
      <c r="L27" s="359">
        <v>3</v>
      </c>
      <c r="M27" s="360">
        <v>8</v>
      </c>
      <c r="N27" s="359">
        <v>0</v>
      </c>
      <c r="O27" s="359">
        <v>435</v>
      </c>
      <c r="P27" s="359">
        <v>660</v>
      </c>
      <c r="Q27" s="359">
        <v>360</v>
      </c>
      <c r="R27" s="360">
        <v>1020</v>
      </c>
      <c r="S27" s="359">
        <v>165</v>
      </c>
      <c r="T27" s="359">
        <v>600</v>
      </c>
      <c r="U27" s="359">
        <v>75</v>
      </c>
      <c r="V27" s="359">
        <v>45</v>
      </c>
      <c r="W27" s="360">
        <v>120</v>
      </c>
      <c r="X27" s="359">
        <v>64</v>
      </c>
      <c r="Y27" s="359">
        <v>960</v>
      </c>
      <c r="Z27" s="361">
        <v>45</v>
      </c>
      <c r="AA27" s="359">
        <v>17</v>
      </c>
      <c r="AB27" s="359">
        <v>255</v>
      </c>
      <c r="AC27" s="361">
        <v>15</v>
      </c>
      <c r="AD27" s="359">
        <v>21</v>
      </c>
      <c r="AE27" s="359">
        <v>315</v>
      </c>
      <c r="AF27" s="361">
        <v>30</v>
      </c>
      <c r="AG27" s="362">
        <v>28</v>
      </c>
      <c r="AH27" s="362">
        <v>420</v>
      </c>
      <c r="AI27" s="361">
        <v>0</v>
      </c>
      <c r="AJ27" s="362">
        <v>46</v>
      </c>
      <c r="AK27" s="362">
        <v>690</v>
      </c>
      <c r="AL27" s="361">
        <v>45</v>
      </c>
      <c r="AM27" s="359">
        <v>74</v>
      </c>
      <c r="AN27" s="359">
        <v>1110</v>
      </c>
      <c r="AO27" s="361">
        <v>45</v>
      </c>
      <c r="AP27" s="361"/>
      <c r="AQ27" s="361">
        <f t="shared" si="3"/>
        <v>74</v>
      </c>
      <c r="AR27" s="362">
        <v>2</v>
      </c>
      <c r="AS27" s="362">
        <v>30</v>
      </c>
      <c r="AT27" s="361">
        <v>0</v>
      </c>
      <c r="AU27" s="362">
        <v>24</v>
      </c>
      <c r="AV27" s="362">
        <v>360</v>
      </c>
      <c r="AW27" s="361">
        <v>45</v>
      </c>
      <c r="AX27" s="359">
        <v>26</v>
      </c>
      <c r="AY27" s="359">
        <v>390</v>
      </c>
      <c r="AZ27" s="361">
        <v>45</v>
      </c>
      <c r="BA27" s="361"/>
      <c r="BB27" s="361">
        <f t="shared" si="4"/>
        <v>50</v>
      </c>
      <c r="BC27" s="362">
        <v>1</v>
      </c>
      <c r="BD27" s="362">
        <v>5</v>
      </c>
      <c r="BE27" s="359">
        <v>6</v>
      </c>
      <c r="BF27" s="134"/>
      <c r="BG27" s="134"/>
      <c r="BH27" s="134"/>
      <c r="BI27" s="134"/>
      <c r="BJ27" s="134"/>
      <c r="BK27" s="134"/>
      <c r="BL27" s="134"/>
      <c r="BM27" s="358">
        <f t="shared" si="5"/>
        <v>0</v>
      </c>
      <c r="BN27" s="134">
        <f t="shared" si="6"/>
        <v>5655</v>
      </c>
      <c r="BO27" s="134">
        <f t="shared" si="26"/>
        <v>2145</v>
      </c>
      <c r="BP27" s="134">
        <f t="shared" si="7"/>
        <v>13260</v>
      </c>
      <c r="BQ27" s="134">
        <f t="shared" si="8"/>
        <v>1560</v>
      </c>
      <c r="BR27" s="134">
        <f t="shared" si="9"/>
        <v>13065</v>
      </c>
      <c r="BS27" s="134">
        <f t="shared" si="10"/>
        <v>3510</v>
      </c>
      <c r="BT27" s="134">
        <f t="shared" si="11"/>
        <v>4485</v>
      </c>
      <c r="BU27" s="134">
        <f t="shared" si="12"/>
        <v>14430</v>
      </c>
      <c r="BV27" s="134">
        <v>23</v>
      </c>
      <c r="BW27" s="134">
        <v>3</v>
      </c>
      <c r="BX27" s="134">
        <f t="shared" si="13"/>
        <v>6</v>
      </c>
      <c r="CB27" s="248">
        <f>_xlfn.IFNA(VLOOKUP(A27,'Actuals Summer'!$A:$AG,23,FALSE),0)</f>
        <v>0</v>
      </c>
      <c r="CC27" s="248">
        <f>_xlfn.IFNA(VLOOKUP(A27,'Actuals Summer'!$A:$AG,24,FALSE),0)</f>
        <v>0</v>
      </c>
      <c r="CD27" s="248">
        <f>_xlfn.IFNA(VLOOKUP(A27,'Actuals Summer'!$A:$AG,25,FALSE),0)</f>
        <v>0</v>
      </c>
      <c r="CE27" s="248">
        <f>_xlfn.IFNA(VLOOKUP(A27,'Actuals Summer'!$A:$AG,26,FALSE),0)</f>
        <v>0</v>
      </c>
      <c r="CF27" s="248">
        <f>_xlfn.IFNA(VLOOKUP(A27,'Actuals Summer'!$A:$AG,27,FALSE),0)</f>
        <v>0</v>
      </c>
      <c r="CG27" s="248">
        <f>_xlfn.IFNA(VLOOKUP(A27,'Actuals Dep Summer'!B:O,6,FALSE)*$BN$3,0)</f>
        <v>12480</v>
      </c>
      <c r="CH27" s="248">
        <f>_xlfn.IFNA(VLOOKUP(A27,'Actuals Dep Summer'!B:O,7,FALSE)*$BN$3,0)</f>
        <v>3315</v>
      </c>
      <c r="CI27" s="248">
        <f>_xlfn.IFNA(VLOOKUP(A27,'Actuals Dep Summer'!B:O,8,FALSE)*$BN$3,0)</f>
        <v>4095</v>
      </c>
      <c r="CJ27" s="248">
        <f>_xlfn.IFNA(VLOOKUP(A27,'Actuals Summer'!$A:$AG,31,FALSE),0)*$BN$3</f>
        <v>0</v>
      </c>
      <c r="CK27" s="248"/>
      <c r="CL27" s="248">
        <f>_xlfn.IFNA(VLOOKUP(A27,'Actuals Summer'!$A:$AG,32,FALSE),0)*$BN$3</f>
        <v>0</v>
      </c>
      <c r="CM27" s="248">
        <f>_xlfn.IFNA(VLOOKUP(A27,'Actuals Summer'!$A:$AG,33,FALSE),0)</f>
        <v>0</v>
      </c>
      <c r="CP27" s="317">
        <f t="shared" si="14"/>
        <v>0</v>
      </c>
      <c r="CQ27" s="317">
        <f t="shared" si="15"/>
        <v>48124.049999999996</v>
      </c>
      <c r="CR27" s="317">
        <f t="shared" si="0"/>
        <v>18253.95</v>
      </c>
      <c r="CS27" s="317">
        <f t="shared" si="16"/>
        <v>75051.600000000006</v>
      </c>
      <c r="CT27" s="317">
        <f t="shared" si="17"/>
        <v>8829.6</v>
      </c>
      <c r="CU27" s="317">
        <f t="shared" si="18"/>
        <v>7969.65</v>
      </c>
      <c r="CV27" s="317">
        <f t="shared" si="19"/>
        <v>1017.9</v>
      </c>
      <c r="CW27" s="317">
        <f t="shared" si="20"/>
        <v>358.8</v>
      </c>
      <c r="CX27" s="317">
        <f t="shared" si="21"/>
        <v>14430</v>
      </c>
      <c r="CY27" s="317">
        <f t="shared" si="22"/>
        <v>1715.3157894736842</v>
      </c>
      <c r="CZ27" s="317">
        <f t="shared" si="23"/>
        <v>559.34210526315792</v>
      </c>
      <c r="DA27" s="317">
        <f t="shared" si="24"/>
        <v>5628</v>
      </c>
      <c r="DB27" s="317">
        <f t="shared" si="25"/>
        <v>181938.20789473681</v>
      </c>
      <c r="DC27" s="311">
        <f>_xlfn.XLOOKUP($A27,'Actuals Summer'!$A:$A,'Actuals Summer'!L:L,0,0)</f>
        <v>0</v>
      </c>
      <c r="DD27" s="311">
        <f>_xlfn.XLOOKUP($A27,'Actuals Summer'!$A:$A,'Actuals Summer'!K:K,0,0)+_xlfn.XLOOKUP($A27,'Actuals Summer'!$A:$A,'Actuals Summer'!Q:Q,0,0)</f>
        <v>0</v>
      </c>
      <c r="DE27" s="311">
        <f>_xlfn.XLOOKUP($A27,'Actuals Summer'!$A:$A,'Actuals Summer'!I:I,0,0)+_xlfn.XLOOKUP($A27,'Actuals Summer'!$A:$A,'Actuals Summer'!R:R,0,0)</f>
        <v>0</v>
      </c>
      <c r="DF27" s="311">
        <f>_xlfn.XLOOKUP($A27,'Actuals Summer'!$A:$A,'Actuals Summer'!J:J,0,0)</f>
        <v>0</v>
      </c>
      <c r="DG27" s="311">
        <f>_xlfn.XLOOKUP($A27,'Actuals Dep Summer'!$B:$B,'Actuals Dep Summer'!G:G,0,0)*'Actuals Dep Summer'!$F$2*'Actuals Dep Summer'!$C$2</f>
        <v>7612.8</v>
      </c>
      <c r="DH27" s="311">
        <f>_xlfn.XLOOKUP($A27,'Actuals Dep Summer'!$B:$B,'Actuals Dep Summer'!H:H,0,0)*'Actuals Dep Summer'!$F$2*'Actuals Dep Summer'!$C$3</f>
        <v>961.34999999999991</v>
      </c>
      <c r="DI27" s="311">
        <f>_xlfn.XLOOKUP($A27,'Actuals Dep Summer'!$B:$B,'Actuals Dep Summer'!I:I,0,0)*'Actuals Dep Summer'!$F$2*'Actuals Dep Summer'!$C$4</f>
        <v>327.60000000000002</v>
      </c>
      <c r="DJ27" s="311">
        <f>_xlfn.XLOOKUP($A27,'Actuals Summer'!$A:$A,'Actuals Summer'!P:P,0,0)</f>
        <v>0</v>
      </c>
      <c r="DK27" s="311">
        <f>_xlfn.XLOOKUP($A27,'Actuals Summer'!$A:$A,'Actuals Summer'!O:O,0,0)</f>
        <v>0</v>
      </c>
      <c r="DL27" s="311"/>
      <c r="DM27" s="311">
        <f>_xlfn.XLOOKUP($A27,'Actuals Summer'!$A:$A,'Actuals Summer'!M:M,0,0)</f>
        <v>0</v>
      </c>
      <c r="DN27" s="312">
        <f t="shared" si="1"/>
        <v>8901.75</v>
      </c>
      <c r="DO27" s="312">
        <f>_xlfn.XLOOKUP(A27,'Actuals Summer'!A:A,'Actuals Summer'!S:S,0,0)-'Summer data team '!DN27</f>
        <v>-8901.75</v>
      </c>
      <c r="DP27" s="322">
        <f t="shared" si="2"/>
        <v>173036.45789473681</v>
      </c>
    </row>
    <row r="28" spans="1:120" x14ac:dyDescent="0.2">
      <c r="A28" s="231">
        <v>1038</v>
      </c>
      <c r="B28" s="231">
        <v>3301038</v>
      </c>
      <c r="C28" s="231" t="s">
        <v>201</v>
      </c>
      <c r="D28" s="359">
        <v>0</v>
      </c>
      <c r="E28" s="359">
        <v>9</v>
      </c>
      <c r="F28" s="359">
        <v>24</v>
      </c>
      <c r="G28" s="359">
        <v>67</v>
      </c>
      <c r="H28" s="359">
        <v>44</v>
      </c>
      <c r="I28" s="360">
        <v>33</v>
      </c>
      <c r="J28" s="360">
        <v>111</v>
      </c>
      <c r="K28" s="359">
        <v>32</v>
      </c>
      <c r="L28" s="359">
        <v>23</v>
      </c>
      <c r="M28" s="360">
        <v>55</v>
      </c>
      <c r="N28" s="359">
        <v>0</v>
      </c>
      <c r="O28" s="359">
        <v>135</v>
      </c>
      <c r="P28" s="359">
        <v>1005</v>
      </c>
      <c r="Q28" s="359">
        <v>660</v>
      </c>
      <c r="R28" s="360">
        <v>1665</v>
      </c>
      <c r="S28" s="359">
        <v>360</v>
      </c>
      <c r="T28" s="359">
        <v>495</v>
      </c>
      <c r="U28" s="359">
        <v>480</v>
      </c>
      <c r="V28" s="359">
        <v>345</v>
      </c>
      <c r="W28" s="360">
        <v>825</v>
      </c>
      <c r="X28" s="359">
        <v>60</v>
      </c>
      <c r="Y28" s="359">
        <v>900</v>
      </c>
      <c r="Z28" s="361">
        <v>315</v>
      </c>
      <c r="AA28" s="359">
        <v>23</v>
      </c>
      <c r="AB28" s="359">
        <v>345</v>
      </c>
      <c r="AC28" s="361">
        <v>120</v>
      </c>
      <c r="AD28" s="359">
        <v>30</v>
      </c>
      <c r="AE28" s="359">
        <v>450</v>
      </c>
      <c r="AF28" s="361">
        <v>195</v>
      </c>
      <c r="AG28" s="362">
        <v>9</v>
      </c>
      <c r="AH28" s="362">
        <v>135</v>
      </c>
      <c r="AI28" s="361">
        <v>0</v>
      </c>
      <c r="AJ28" s="362">
        <v>54</v>
      </c>
      <c r="AK28" s="362">
        <v>810</v>
      </c>
      <c r="AL28" s="361">
        <v>105</v>
      </c>
      <c r="AM28" s="359">
        <v>63</v>
      </c>
      <c r="AN28" s="359">
        <v>945</v>
      </c>
      <c r="AO28" s="361">
        <v>105</v>
      </c>
      <c r="AP28" s="361"/>
      <c r="AQ28" s="361">
        <f t="shared" si="3"/>
        <v>63</v>
      </c>
      <c r="AR28" s="362">
        <v>9</v>
      </c>
      <c r="AS28" s="362">
        <v>135</v>
      </c>
      <c r="AT28" s="361">
        <v>0</v>
      </c>
      <c r="AU28" s="362">
        <v>49</v>
      </c>
      <c r="AV28" s="362">
        <v>735</v>
      </c>
      <c r="AW28" s="361">
        <v>75</v>
      </c>
      <c r="AX28" s="359">
        <v>58</v>
      </c>
      <c r="AY28" s="359">
        <v>870</v>
      </c>
      <c r="AZ28" s="361">
        <v>75</v>
      </c>
      <c r="BA28" s="361"/>
      <c r="BB28" s="361">
        <f t="shared" si="4"/>
        <v>107</v>
      </c>
      <c r="BC28" s="362">
        <v>0</v>
      </c>
      <c r="BD28" s="362">
        <v>3</v>
      </c>
      <c r="BE28" s="359">
        <v>3</v>
      </c>
      <c r="BF28" s="134"/>
      <c r="BG28" s="134"/>
      <c r="BH28" s="134"/>
      <c r="BI28" s="134"/>
      <c r="BJ28" s="134"/>
      <c r="BK28" s="134"/>
      <c r="BL28" s="134"/>
      <c r="BM28" s="358">
        <f t="shared" si="5"/>
        <v>0</v>
      </c>
      <c r="BN28" s="134">
        <f t="shared" si="6"/>
        <v>1755</v>
      </c>
      <c r="BO28" s="134">
        <f t="shared" si="26"/>
        <v>4680</v>
      </c>
      <c r="BP28" s="134">
        <f t="shared" si="7"/>
        <v>21645</v>
      </c>
      <c r="BQ28" s="134">
        <f t="shared" si="8"/>
        <v>10725</v>
      </c>
      <c r="BR28" s="134">
        <f t="shared" si="9"/>
        <v>15795</v>
      </c>
      <c r="BS28" s="134">
        <f t="shared" si="10"/>
        <v>6045</v>
      </c>
      <c r="BT28" s="134">
        <f t="shared" si="11"/>
        <v>8385</v>
      </c>
      <c r="BU28" s="134">
        <f t="shared" si="12"/>
        <v>12285</v>
      </c>
      <c r="BV28" s="134">
        <v>53</v>
      </c>
      <c r="BW28" s="134">
        <v>5</v>
      </c>
      <c r="BX28" s="134">
        <f t="shared" si="13"/>
        <v>3</v>
      </c>
      <c r="CB28" s="248">
        <f>_xlfn.IFNA(VLOOKUP(A28,'Actuals Summer'!$A:$AG,23,FALSE),0)</f>
        <v>0</v>
      </c>
      <c r="CC28" s="248">
        <f>_xlfn.IFNA(VLOOKUP(A28,'Actuals Summer'!$A:$AG,24,FALSE),0)</f>
        <v>0</v>
      </c>
      <c r="CD28" s="248">
        <f>_xlfn.IFNA(VLOOKUP(A28,'Actuals Summer'!$A:$AG,25,FALSE),0)</f>
        <v>0</v>
      </c>
      <c r="CE28" s="248">
        <f>_xlfn.IFNA(VLOOKUP(A28,'Actuals Summer'!$A:$AG,26,FALSE),0)</f>
        <v>0</v>
      </c>
      <c r="CF28" s="248">
        <f>_xlfn.IFNA(VLOOKUP(A28,'Actuals Summer'!$A:$AG,27,FALSE),0)</f>
        <v>0</v>
      </c>
      <c r="CG28" s="248">
        <f>_xlfn.IFNA(VLOOKUP(A28,'Actuals Dep Summer'!B:O,6,FALSE)*$BN$3,0)</f>
        <v>11700</v>
      </c>
      <c r="CH28" s="248">
        <f>_xlfn.IFNA(VLOOKUP(A28,'Actuals Dep Summer'!B:O,7,FALSE)*$BN$3,0)</f>
        <v>4485</v>
      </c>
      <c r="CI28" s="248">
        <f>_xlfn.IFNA(VLOOKUP(A28,'Actuals Dep Summer'!B:O,8,FALSE)*$BN$3,0)</f>
        <v>5850</v>
      </c>
      <c r="CJ28" s="248">
        <f>_xlfn.IFNA(VLOOKUP(A28,'Actuals Summer'!$A:$AG,31,FALSE),0)*$BN$3</f>
        <v>0</v>
      </c>
      <c r="CK28" s="248"/>
      <c r="CL28" s="248">
        <f>_xlfn.IFNA(VLOOKUP(A28,'Actuals Summer'!$A:$AG,32,FALSE),0)*$BN$3</f>
        <v>0</v>
      </c>
      <c r="CM28" s="248">
        <f>_xlfn.IFNA(VLOOKUP(A28,'Actuals Summer'!$A:$AG,33,FALSE),0)</f>
        <v>0</v>
      </c>
      <c r="CP28" s="317">
        <f t="shared" si="14"/>
        <v>0</v>
      </c>
      <c r="CQ28" s="317">
        <f t="shared" si="15"/>
        <v>14935.05</v>
      </c>
      <c r="CR28" s="317">
        <f t="shared" si="0"/>
        <v>39826.799999999996</v>
      </c>
      <c r="CS28" s="317">
        <f t="shared" si="16"/>
        <v>122510.7</v>
      </c>
      <c r="CT28" s="317">
        <f t="shared" si="17"/>
        <v>60703.5</v>
      </c>
      <c r="CU28" s="317">
        <f t="shared" si="18"/>
        <v>9634.9499999999989</v>
      </c>
      <c r="CV28" s="317">
        <f t="shared" si="19"/>
        <v>1753.05</v>
      </c>
      <c r="CW28" s="317">
        <f t="shared" si="20"/>
        <v>670.80000000000007</v>
      </c>
      <c r="CX28" s="317">
        <f t="shared" si="21"/>
        <v>12285</v>
      </c>
      <c r="CY28" s="317">
        <f t="shared" si="22"/>
        <v>3952.6842105263154</v>
      </c>
      <c r="CZ28" s="317">
        <f t="shared" si="23"/>
        <v>932.23684210526324</v>
      </c>
      <c r="DA28" s="317">
        <f t="shared" si="24"/>
        <v>2814</v>
      </c>
      <c r="DB28" s="317">
        <f t="shared" si="25"/>
        <v>270018.77105263155</v>
      </c>
      <c r="DC28" s="311">
        <f>_xlfn.XLOOKUP($A28,'Actuals Summer'!$A:$A,'Actuals Summer'!L:L,0,0)</f>
        <v>0</v>
      </c>
      <c r="DD28" s="311">
        <f>_xlfn.XLOOKUP($A28,'Actuals Summer'!$A:$A,'Actuals Summer'!K:K,0,0)+_xlfn.XLOOKUP($A28,'Actuals Summer'!$A:$A,'Actuals Summer'!Q:Q,0,0)</f>
        <v>0</v>
      </c>
      <c r="DE28" s="311">
        <f>_xlfn.XLOOKUP($A28,'Actuals Summer'!$A:$A,'Actuals Summer'!I:I,0,0)+_xlfn.XLOOKUP($A28,'Actuals Summer'!$A:$A,'Actuals Summer'!R:R,0,0)</f>
        <v>0</v>
      </c>
      <c r="DF28" s="311">
        <f>_xlfn.XLOOKUP($A28,'Actuals Summer'!$A:$A,'Actuals Summer'!J:J,0,0)</f>
        <v>0</v>
      </c>
      <c r="DG28" s="311">
        <f>_xlfn.XLOOKUP($A28,'Actuals Dep Summer'!$B:$B,'Actuals Dep Summer'!G:G,0,0)*'Actuals Dep Summer'!$F$2*'Actuals Dep Summer'!$C$2</f>
        <v>7137</v>
      </c>
      <c r="DH28" s="311">
        <f>_xlfn.XLOOKUP($A28,'Actuals Dep Summer'!$B:$B,'Actuals Dep Summer'!H:H,0,0)*'Actuals Dep Summer'!$F$2*'Actuals Dep Summer'!$C$3</f>
        <v>1300.6499999999999</v>
      </c>
      <c r="DI28" s="311">
        <f>_xlfn.XLOOKUP($A28,'Actuals Dep Summer'!$B:$B,'Actuals Dep Summer'!I:I,0,0)*'Actuals Dep Summer'!$F$2*'Actuals Dep Summer'!$C$4</f>
        <v>468</v>
      </c>
      <c r="DJ28" s="311">
        <f>_xlfn.XLOOKUP($A28,'Actuals Summer'!$A:$A,'Actuals Summer'!P:P,0,0)</f>
        <v>0</v>
      </c>
      <c r="DK28" s="311">
        <f>_xlfn.XLOOKUP($A28,'Actuals Summer'!$A:$A,'Actuals Summer'!O:O,0,0)</f>
        <v>0</v>
      </c>
      <c r="DL28" s="311"/>
      <c r="DM28" s="311">
        <f>_xlfn.XLOOKUP($A28,'Actuals Summer'!$A:$A,'Actuals Summer'!M:M,0,0)</f>
        <v>0</v>
      </c>
      <c r="DN28" s="312">
        <f t="shared" si="1"/>
        <v>8905.65</v>
      </c>
      <c r="DO28" s="312">
        <f>_xlfn.XLOOKUP(A28,'Actuals Summer'!A:A,'Actuals Summer'!S:S,0,0)-'Summer data team '!DN28</f>
        <v>-8905.65</v>
      </c>
      <c r="DP28" s="322">
        <f t="shared" si="2"/>
        <v>261113.12105263156</v>
      </c>
    </row>
    <row r="29" spans="1:120" x14ac:dyDescent="0.2">
      <c r="A29" s="231">
        <v>1048</v>
      </c>
      <c r="B29" s="231">
        <v>3301048</v>
      </c>
      <c r="C29" s="231" t="s">
        <v>202</v>
      </c>
      <c r="D29" s="359">
        <v>0</v>
      </c>
      <c r="E29" s="359">
        <v>31</v>
      </c>
      <c r="F29" s="359">
        <v>7</v>
      </c>
      <c r="G29" s="359">
        <v>79</v>
      </c>
      <c r="H29" s="359">
        <v>41</v>
      </c>
      <c r="I29" s="360">
        <v>38</v>
      </c>
      <c r="J29" s="360">
        <v>120</v>
      </c>
      <c r="K29" s="359">
        <v>24</v>
      </c>
      <c r="L29" s="359">
        <v>11</v>
      </c>
      <c r="M29" s="360">
        <v>35</v>
      </c>
      <c r="N29" s="359">
        <v>0</v>
      </c>
      <c r="O29" s="359">
        <v>465</v>
      </c>
      <c r="P29" s="359">
        <v>1185</v>
      </c>
      <c r="Q29" s="359">
        <v>615</v>
      </c>
      <c r="R29" s="360">
        <v>1800</v>
      </c>
      <c r="S29" s="359">
        <v>105</v>
      </c>
      <c r="T29" s="359">
        <v>570</v>
      </c>
      <c r="U29" s="359">
        <v>360</v>
      </c>
      <c r="V29" s="359">
        <v>165</v>
      </c>
      <c r="W29" s="360">
        <v>525</v>
      </c>
      <c r="X29" s="359">
        <v>84</v>
      </c>
      <c r="Y29" s="359">
        <v>1260</v>
      </c>
      <c r="Z29" s="361">
        <v>300</v>
      </c>
      <c r="AA29" s="359">
        <v>1</v>
      </c>
      <c r="AB29" s="359">
        <v>15</v>
      </c>
      <c r="AC29" s="361">
        <v>0</v>
      </c>
      <c r="AD29" s="359">
        <v>20</v>
      </c>
      <c r="AE29" s="359">
        <v>300</v>
      </c>
      <c r="AF29" s="361">
        <v>60</v>
      </c>
      <c r="AG29" s="362">
        <v>21</v>
      </c>
      <c r="AH29" s="362">
        <v>315</v>
      </c>
      <c r="AI29" s="361">
        <v>0</v>
      </c>
      <c r="AJ29" s="362">
        <v>67</v>
      </c>
      <c r="AK29" s="362">
        <v>1005</v>
      </c>
      <c r="AL29" s="361">
        <v>135</v>
      </c>
      <c r="AM29" s="359">
        <v>88</v>
      </c>
      <c r="AN29" s="359">
        <v>1320</v>
      </c>
      <c r="AO29" s="361">
        <v>135</v>
      </c>
      <c r="AP29" s="361"/>
      <c r="AQ29" s="361">
        <f t="shared" si="3"/>
        <v>88</v>
      </c>
      <c r="AR29" s="362">
        <v>21</v>
      </c>
      <c r="AS29" s="362">
        <v>315</v>
      </c>
      <c r="AT29" s="361">
        <v>0</v>
      </c>
      <c r="AU29" s="362">
        <v>67</v>
      </c>
      <c r="AV29" s="362">
        <v>1005</v>
      </c>
      <c r="AW29" s="361">
        <v>135</v>
      </c>
      <c r="AX29" s="359">
        <v>88</v>
      </c>
      <c r="AY29" s="359">
        <v>1320</v>
      </c>
      <c r="AZ29" s="361">
        <v>135</v>
      </c>
      <c r="BA29" s="361"/>
      <c r="BB29" s="361">
        <f t="shared" si="4"/>
        <v>155</v>
      </c>
      <c r="BC29" s="362">
        <v>3</v>
      </c>
      <c r="BD29" s="362">
        <v>6</v>
      </c>
      <c r="BE29" s="359">
        <v>9</v>
      </c>
      <c r="BF29" s="134"/>
      <c r="BG29" s="134"/>
      <c r="BH29" s="134"/>
      <c r="BI29" s="134"/>
      <c r="BJ29" s="134"/>
      <c r="BK29" s="134"/>
      <c r="BL29" s="134"/>
      <c r="BM29" s="358">
        <f t="shared" si="5"/>
        <v>0</v>
      </c>
      <c r="BN29" s="134">
        <f t="shared" si="6"/>
        <v>6045</v>
      </c>
      <c r="BO29" s="134">
        <f t="shared" si="26"/>
        <v>1365</v>
      </c>
      <c r="BP29" s="134">
        <f t="shared" si="7"/>
        <v>23400</v>
      </c>
      <c r="BQ29" s="134">
        <f t="shared" si="8"/>
        <v>6825</v>
      </c>
      <c r="BR29" s="134">
        <f t="shared" si="9"/>
        <v>20280</v>
      </c>
      <c r="BS29" s="134">
        <f t="shared" si="10"/>
        <v>195</v>
      </c>
      <c r="BT29" s="134">
        <f t="shared" si="11"/>
        <v>4680</v>
      </c>
      <c r="BU29" s="134">
        <f t="shared" si="12"/>
        <v>17160</v>
      </c>
      <c r="BV29" s="134">
        <v>79</v>
      </c>
      <c r="BW29" s="134">
        <v>9</v>
      </c>
      <c r="BX29" s="134">
        <f t="shared" si="13"/>
        <v>9</v>
      </c>
      <c r="CB29" s="248">
        <f>_xlfn.IFNA(VLOOKUP(A29,'Actuals Summer'!$A:$AG,23,FALSE),0)</f>
        <v>0</v>
      </c>
      <c r="CC29" s="248">
        <f>_xlfn.IFNA(VLOOKUP(A29,'Actuals Summer'!$A:$AG,24,FALSE),0)</f>
        <v>0</v>
      </c>
      <c r="CD29" s="248">
        <f>_xlfn.IFNA(VLOOKUP(A29,'Actuals Summer'!$A:$AG,25,FALSE),0)</f>
        <v>0</v>
      </c>
      <c r="CE29" s="248">
        <f>_xlfn.IFNA(VLOOKUP(A29,'Actuals Summer'!$A:$AG,26,FALSE),0)</f>
        <v>0</v>
      </c>
      <c r="CF29" s="248">
        <f>_xlfn.IFNA(VLOOKUP(A29,'Actuals Summer'!$A:$AG,27,FALSE),0)</f>
        <v>0</v>
      </c>
      <c r="CG29" s="248">
        <f>_xlfn.IFNA(VLOOKUP(A29,'Actuals Dep Summer'!B:O,6,FALSE)*$BN$3,0)</f>
        <v>16380</v>
      </c>
      <c r="CH29" s="248">
        <f>_xlfn.IFNA(VLOOKUP(A29,'Actuals Dep Summer'!B:O,7,FALSE)*$BN$3,0)</f>
        <v>195</v>
      </c>
      <c r="CI29" s="248">
        <f>_xlfn.IFNA(VLOOKUP(A29,'Actuals Dep Summer'!B:O,8,FALSE)*$BN$3,0)</f>
        <v>3900</v>
      </c>
      <c r="CJ29" s="248">
        <f>_xlfn.IFNA(VLOOKUP(A29,'Actuals Summer'!$A:$AG,31,FALSE),0)*$BN$3</f>
        <v>0</v>
      </c>
      <c r="CK29" s="248"/>
      <c r="CL29" s="248">
        <f>_xlfn.IFNA(VLOOKUP(A29,'Actuals Summer'!$A:$AG,32,FALSE),0)*$BN$3</f>
        <v>0</v>
      </c>
      <c r="CM29" s="248">
        <f>_xlfn.IFNA(VLOOKUP(A29,'Actuals Summer'!$A:$AG,33,FALSE),0)</f>
        <v>0</v>
      </c>
      <c r="CP29" s="317">
        <f t="shared" si="14"/>
        <v>0</v>
      </c>
      <c r="CQ29" s="317">
        <f t="shared" si="15"/>
        <v>51442.95</v>
      </c>
      <c r="CR29" s="317">
        <f t="shared" si="0"/>
        <v>11616.15</v>
      </c>
      <c r="CS29" s="317">
        <f t="shared" si="16"/>
        <v>132444</v>
      </c>
      <c r="CT29" s="317">
        <f t="shared" si="17"/>
        <v>38629.5</v>
      </c>
      <c r="CU29" s="317">
        <f t="shared" si="18"/>
        <v>12370.8</v>
      </c>
      <c r="CV29" s="317">
        <f t="shared" si="19"/>
        <v>56.55</v>
      </c>
      <c r="CW29" s="317">
        <f t="shared" si="20"/>
        <v>374.40000000000003</v>
      </c>
      <c r="CX29" s="317">
        <f t="shared" si="21"/>
        <v>17160</v>
      </c>
      <c r="CY29" s="317">
        <f t="shared" si="22"/>
        <v>5891.7368421052624</v>
      </c>
      <c r="CZ29" s="317">
        <f t="shared" si="23"/>
        <v>1678.026315789474</v>
      </c>
      <c r="DA29" s="317">
        <f t="shared" si="24"/>
        <v>8442</v>
      </c>
      <c r="DB29" s="317">
        <f t="shared" si="25"/>
        <v>280106.11315789475</v>
      </c>
      <c r="DC29" s="311">
        <f>_xlfn.XLOOKUP($A29,'Actuals Summer'!$A:$A,'Actuals Summer'!L:L,0,0)</f>
        <v>0</v>
      </c>
      <c r="DD29" s="311">
        <f>_xlfn.XLOOKUP($A29,'Actuals Summer'!$A:$A,'Actuals Summer'!K:K,0,0)+_xlfn.XLOOKUP($A29,'Actuals Summer'!$A:$A,'Actuals Summer'!Q:Q,0,0)</f>
        <v>0</v>
      </c>
      <c r="DE29" s="311">
        <f>_xlfn.XLOOKUP($A29,'Actuals Summer'!$A:$A,'Actuals Summer'!I:I,0,0)+_xlfn.XLOOKUP($A29,'Actuals Summer'!$A:$A,'Actuals Summer'!R:R,0,0)</f>
        <v>0</v>
      </c>
      <c r="DF29" s="311">
        <f>_xlfn.XLOOKUP($A29,'Actuals Summer'!$A:$A,'Actuals Summer'!J:J,0,0)</f>
        <v>0</v>
      </c>
      <c r="DG29" s="311">
        <f>_xlfn.XLOOKUP($A29,'Actuals Dep Summer'!$B:$B,'Actuals Dep Summer'!G:G,0,0)*'Actuals Dep Summer'!$F$2*'Actuals Dep Summer'!$C$2</f>
        <v>9991.7999999999993</v>
      </c>
      <c r="DH29" s="311">
        <f>_xlfn.XLOOKUP($A29,'Actuals Dep Summer'!$B:$B,'Actuals Dep Summer'!H:H,0,0)*'Actuals Dep Summer'!$F$2*'Actuals Dep Summer'!$C$3</f>
        <v>56.55</v>
      </c>
      <c r="DI29" s="311">
        <f>_xlfn.XLOOKUP($A29,'Actuals Dep Summer'!$B:$B,'Actuals Dep Summer'!I:I,0,0)*'Actuals Dep Summer'!$F$2*'Actuals Dep Summer'!$C$4</f>
        <v>312</v>
      </c>
      <c r="DJ29" s="311">
        <f>_xlfn.XLOOKUP($A29,'Actuals Summer'!$A:$A,'Actuals Summer'!P:P,0,0)</f>
        <v>0</v>
      </c>
      <c r="DK29" s="311">
        <f>_xlfn.XLOOKUP($A29,'Actuals Summer'!$A:$A,'Actuals Summer'!O:O,0,0)</f>
        <v>0</v>
      </c>
      <c r="DL29" s="311"/>
      <c r="DM29" s="311">
        <f>_xlfn.XLOOKUP($A29,'Actuals Summer'!$A:$A,'Actuals Summer'!M:M,0,0)</f>
        <v>0</v>
      </c>
      <c r="DN29" s="312">
        <f t="shared" si="1"/>
        <v>10360.349999999999</v>
      </c>
      <c r="DO29" s="312">
        <f>_xlfn.XLOOKUP(A29,'Actuals Summer'!A:A,'Actuals Summer'!S:S,0,0)-'Summer data team '!DN29</f>
        <v>-10360.349999999999</v>
      </c>
      <c r="DP29" s="322">
        <f t="shared" si="2"/>
        <v>269745.76315789478</v>
      </c>
    </row>
    <row r="30" spans="1:120" x14ac:dyDescent="0.2">
      <c r="A30" s="231">
        <v>1049</v>
      </c>
      <c r="B30" s="231">
        <v>3301049</v>
      </c>
      <c r="C30" s="231" t="s">
        <v>203</v>
      </c>
      <c r="D30" s="359">
        <v>0</v>
      </c>
      <c r="E30" s="359">
        <v>29</v>
      </c>
      <c r="F30" s="359">
        <v>6</v>
      </c>
      <c r="G30" s="359">
        <v>65</v>
      </c>
      <c r="H30" s="359">
        <v>41</v>
      </c>
      <c r="I30" s="360">
        <v>35</v>
      </c>
      <c r="J30" s="360">
        <v>106</v>
      </c>
      <c r="K30" s="359">
        <v>8</v>
      </c>
      <c r="L30" s="359">
        <v>7</v>
      </c>
      <c r="M30" s="360">
        <v>15</v>
      </c>
      <c r="N30" s="359">
        <v>0</v>
      </c>
      <c r="O30" s="359">
        <v>435</v>
      </c>
      <c r="P30" s="359">
        <v>975</v>
      </c>
      <c r="Q30" s="359">
        <v>615</v>
      </c>
      <c r="R30" s="360">
        <v>1590</v>
      </c>
      <c r="S30" s="359">
        <v>90</v>
      </c>
      <c r="T30" s="359">
        <v>525</v>
      </c>
      <c r="U30" s="359">
        <v>120</v>
      </c>
      <c r="V30" s="359">
        <v>105</v>
      </c>
      <c r="W30" s="360">
        <v>225</v>
      </c>
      <c r="X30" s="359">
        <v>68</v>
      </c>
      <c r="Y30" s="359">
        <v>1020</v>
      </c>
      <c r="Z30" s="361">
        <v>60</v>
      </c>
      <c r="AA30" s="359">
        <v>3</v>
      </c>
      <c r="AB30" s="359">
        <v>45</v>
      </c>
      <c r="AC30" s="361">
        <v>15</v>
      </c>
      <c r="AD30" s="359">
        <v>30</v>
      </c>
      <c r="AE30" s="359">
        <v>450</v>
      </c>
      <c r="AF30" s="361">
        <v>60</v>
      </c>
      <c r="AG30" s="362">
        <v>27</v>
      </c>
      <c r="AH30" s="362">
        <v>405</v>
      </c>
      <c r="AI30" s="361">
        <v>0</v>
      </c>
      <c r="AJ30" s="362">
        <v>65</v>
      </c>
      <c r="AK30" s="362">
        <v>975</v>
      </c>
      <c r="AL30" s="361">
        <v>75</v>
      </c>
      <c r="AM30" s="359">
        <v>92</v>
      </c>
      <c r="AN30" s="359">
        <v>1380</v>
      </c>
      <c r="AO30" s="361">
        <v>75</v>
      </c>
      <c r="AP30" s="361"/>
      <c r="AQ30" s="361">
        <f t="shared" si="3"/>
        <v>92</v>
      </c>
      <c r="AR30" s="362">
        <v>0</v>
      </c>
      <c r="AS30" s="362">
        <v>0</v>
      </c>
      <c r="AT30" s="361">
        <v>0</v>
      </c>
      <c r="AU30" s="362">
        <v>27</v>
      </c>
      <c r="AV30" s="362">
        <v>405</v>
      </c>
      <c r="AW30" s="361">
        <v>75</v>
      </c>
      <c r="AX30" s="359">
        <v>27</v>
      </c>
      <c r="AY30" s="359">
        <v>405</v>
      </c>
      <c r="AZ30" s="361">
        <v>75</v>
      </c>
      <c r="BA30" s="361"/>
      <c r="BB30" s="361">
        <f>AU30+AX30</f>
        <v>54</v>
      </c>
      <c r="BC30" s="362">
        <v>3</v>
      </c>
      <c r="BD30" s="362">
        <v>5</v>
      </c>
      <c r="BE30" s="359">
        <v>8</v>
      </c>
      <c r="BF30" s="134"/>
      <c r="BG30" s="134"/>
      <c r="BH30" s="134"/>
      <c r="BI30" s="134"/>
      <c r="BJ30" s="134"/>
      <c r="BK30" s="134"/>
      <c r="BL30" s="134"/>
      <c r="BM30" s="358">
        <f t="shared" si="5"/>
        <v>0</v>
      </c>
      <c r="BN30" s="134">
        <f t="shared" si="6"/>
        <v>5655</v>
      </c>
      <c r="BO30" s="134">
        <f t="shared" si="26"/>
        <v>1170</v>
      </c>
      <c r="BP30" s="134">
        <f t="shared" si="7"/>
        <v>20670</v>
      </c>
      <c r="BQ30" s="134">
        <f t="shared" si="8"/>
        <v>2925</v>
      </c>
      <c r="BR30" s="134">
        <f>(Y30+Z30)*$BN$3</f>
        <v>14040</v>
      </c>
      <c r="BS30" s="134">
        <f>(AB30+AC30)*$BN$3</f>
        <v>780</v>
      </c>
      <c r="BT30" s="134">
        <f>(AE30+AF30)*$BN$3</f>
        <v>6630</v>
      </c>
      <c r="BU30" s="134">
        <f t="shared" si="12"/>
        <v>17940</v>
      </c>
      <c r="BV30" s="134">
        <v>22</v>
      </c>
      <c r="BW30" s="134">
        <v>5</v>
      </c>
      <c r="BX30" s="134">
        <f t="shared" si="13"/>
        <v>8</v>
      </c>
      <c r="CB30" s="248">
        <f>_xlfn.IFNA(VLOOKUP(A30,'Actuals Summer'!$A:$AG,23,FALSE),0)</f>
        <v>0</v>
      </c>
      <c r="CC30" s="248">
        <f>_xlfn.IFNA(VLOOKUP(A30,'Actuals Summer'!$A:$AG,24,FALSE),0)</f>
        <v>0</v>
      </c>
      <c r="CD30" s="248">
        <f>_xlfn.IFNA(VLOOKUP(A30,'Actuals Summer'!$A:$AG,25,FALSE),0)</f>
        <v>0</v>
      </c>
      <c r="CE30" s="248">
        <f>_xlfn.IFNA(VLOOKUP(A30,'Actuals Summer'!$A:$AG,26,FALSE),0)</f>
        <v>0</v>
      </c>
      <c r="CF30" s="248">
        <f>_xlfn.IFNA(VLOOKUP(A30,'Actuals Summer'!$A:$AG,27,FALSE),0)</f>
        <v>0</v>
      </c>
      <c r="CG30" s="248">
        <f>_xlfn.IFNA(VLOOKUP(A30,'Actuals Dep Summer'!B:O,6,FALSE)*$BN$3,0)</f>
        <v>13260</v>
      </c>
      <c r="CH30" s="248">
        <f>_xlfn.IFNA(VLOOKUP(A30,'Actuals Dep Summer'!B:O,7,FALSE)*$BN$3,0)</f>
        <v>585</v>
      </c>
      <c r="CI30" s="248">
        <f>_xlfn.IFNA(VLOOKUP(A30,'Actuals Dep Summer'!B:O,8,FALSE)*$BN$3,0)</f>
        <v>5850</v>
      </c>
      <c r="CJ30" s="248">
        <f>_xlfn.IFNA(VLOOKUP(A30,'Actuals Summer'!$A:$AG,31,FALSE),0)</f>
        <v>0</v>
      </c>
      <c r="CK30" s="248"/>
      <c r="CL30" s="248">
        <f>_xlfn.IFNA(VLOOKUP(A30,'Actuals Summer'!$A:$AG,32,FALSE),0)</f>
        <v>0</v>
      </c>
      <c r="CM30" s="248">
        <f>_xlfn.IFNA(VLOOKUP(A30,'Actuals Summer'!$A:$AG,33,FALSE),0)</f>
        <v>0</v>
      </c>
      <c r="CP30" s="317">
        <f t="shared" si="14"/>
        <v>0</v>
      </c>
      <c r="CQ30" s="317">
        <f t="shared" si="15"/>
        <v>48124.049999999996</v>
      </c>
      <c r="CR30" s="317">
        <f t="shared" si="0"/>
        <v>9956.6999999999989</v>
      </c>
      <c r="CS30" s="317">
        <f t="shared" si="16"/>
        <v>116992.2</v>
      </c>
      <c r="CT30" s="317">
        <f t="shared" si="17"/>
        <v>16555.5</v>
      </c>
      <c r="CU30" s="317">
        <f t="shared" si="18"/>
        <v>8564.4</v>
      </c>
      <c r="CV30" s="317">
        <f t="shared" si="19"/>
        <v>226.2</v>
      </c>
      <c r="CW30" s="317">
        <f t="shared" si="20"/>
        <v>530.4</v>
      </c>
      <c r="CX30" s="317">
        <f t="shared" si="21"/>
        <v>17940</v>
      </c>
      <c r="CY30" s="317">
        <f t="shared" si="22"/>
        <v>1640.7368421052631</v>
      </c>
      <c r="CZ30" s="317">
        <f t="shared" si="23"/>
        <v>932.23684210526324</v>
      </c>
      <c r="DA30" s="317">
        <f t="shared" si="24"/>
        <v>7504</v>
      </c>
      <c r="DB30" s="317">
        <f t="shared" si="25"/>
        <v>228966.42368421049</v>
      </c>
      <c r="DC30" s="311">
        <f>_xlfn.XLOOKUP($A30,'Actuals Summer'!$A:$A,'Actuals Summer'!L:L,0,0)</f>
        <v>0</v>
      </c>
      <c r="DD30" s="311">
        <f>_xlfn.XLOOKUP($A30,'Actuals Summer'!$A:$A,'Actuals Summer'!K:K,0,0)+_xlfn.XLOOKUP($A30,'Actuals Summer'!$A:$A,'Actuals Summer'!Q:Q,0,0)</f>
        <v>0</v>
      </c>
      <c r="DE30" s="311">
        <f>_xlfn.XLOOKUP($A30,'Actuals Summer'!$A:$A,'Actuals Summer'!I:I,0,0)+_xlfn.XLOOKUP($A30,'Actuals Summer'!$A:$A,'Actuals Summer'!R:R,0,0)</f>
        <v>0</v>
      </c>
      <c r="DF30" s="311">
        <f>_xlfn.XLOOKUP($A30,'Actuals Summer'!$A:$A,'Actuals Summer'!J:J,0,0)</f>
        <v>0</v>
      </c>
      <c r="DG30" s="311">
        <f>_xlfn.XLOOKUP($A30,'Actuals Dep Summer'!$B:$B,'Actuals Dep Summer'!G:G,0,0)*'Actuals Dep Summer'!$F$2*'Actuals Dep Summer'!$C$2</f>
        <v>8088.5999999999995</v>
      </c>
      <c r="DH30" s="311">
        <f>_xlfn.XLOOKUP($A30,'Actuals Dep Summer'!$B:$B,'Actuals Dep Summer'!H:H,0,0)*'Actuals Dep Summer'!$F$2*'Actuals Dep Summer'!$C$3</f>
        <v>169.64999999999998</v>
      </c>
      <c r="DI30" s="311">
        <f>_xlfn.XLOOKUP($A30,'Actuals Dep Summer'!$B:$B,'Actuals Dep Summer'!I:I,0,0)*'Actuals Dep Summer'!$F$2*'Actuals Dep Summer'!$C$4</f>
        <v>468</v>
      </c>
      <c r="DJ30" s="311">
        <f>_xlfn.XLOOKUP($A30,'Actuals Summer'!$A:$A,'Actuals Summer'!P:P,0,0)</f>
        <v>0</v>
      </c>
      <c r="DK30" s="311">
        <f>_xlfn.XLOOKUP($A30,'Actuals Summer'!$A:$A,'Actuals Summer'!O:O,0,0)</f>
        <v>0</v>
      </c>
      <c r="DL30" s="311"/>
      <c r="DM30" s="311">
        <f>_xlfn.XLOOKUP($A30,'Actuals Summer'!$A:$A,'Actuals Summer'!M:M,0,0)</f>
        <v>0</v>
      </c>
      <c r="DN30" s="312">
        <f t="shared" si="1"/>
        <v>8726.25</v>
      </c>
      <c r="DO30" s="312">
        <f>_xlfn.XLOOKUP(A30,'Actuals Summer'!A:A,'Actuals Summer'!S:S,0,0)-'Summer data team '!DN30</f>
        <v>-8726.25</v>
      </c>
      <c r="DP30" s="322">
        <f t="shared" si="2"/>
        <v>220240.17368421049</v>
      </c>
    </row>
    <row r="31" spans="1:120" x14ac:dyDescent="0.2">
      <c r="A31" s="231">
        <v>1802</v>
      </c>
      <c r="B31" s="231">
        <v>3301802</v>
      </c>
      <c r="C31" s="231" t="s">
        <v>204</v>
      </c>
      <c r="D31" s="359">
        <v>0</v>
      </c>
      <c r="E31" s="359">
        <v>25</v>
      </c>
      <c r="F31" s="359">
        <v>6</v>
      </c>
      <c r="G31" s="359">
        <v>51</v>
      </c>
      <c r="H31" s="359">
        <v>10</v>
      </c>
      <c r="I31" s="360">
        <v>31</v>
      </c>
      <c r="J31" s="360">
        <v>61</v>
      </c>
      <c r="K31" s="359">
        <v>12</v>
      </c>
      <c r="L31" s="359">
        <v>0</v>
      </c>
      <c r="M31" s="360">
        <v>12</v>
      </c>
      <c r="N31" s="359">
        <v>0</v>
      </c>
      <c r="O31" s="359">
        <v>375</v>
      </c>
      <c r="P31" s="359">
        <v>765</v>
      </c>
      <c r="Q31" s="359">
        <v>150</v>
      </c>
      <c r="R31" s="360">
        <v>915</v>
      </c>
      <c r="S31" s="359">
        <v>90</v>
      </c>
      <c r="T31" s="359">
        <v>465</v>
      </c>
      <c r="U31" s="359">
        <v>180</v>
      </c>
      <c r="V31" s="359">
        <v>0</v>
      </c>
      <c r="W31" s="360">
        <v>180</v>
      </c>
      <c r="X31" s="359">
        <v>32</v>
      </c>
      <c r="Y31" s="359">
        <v>480</v>
      </c>
      <c r="Z31" s="361">
        <v>45</v>
      </c>
      <c r="AA31" s="359">
        <v>35</v>
      </c>
      <c r="AB31" s="359">
        <v>525</v>
      </c>
      <c r="AC31" s="361">
        <v>90</v>
      </c>
      <c r="AD31" s="359">
        <v>9</v>
      </c>
      <c r="AE31" s="359">
        <v>135</v>
      </c>
      <c r="AF31" s="361">
        <v>15</v>
      </c>
      <c r="AG31" s="362">
        <v>21</v>
      </c>
      <c r="AH31" s="362">
        <v>315</v>
      </c>
      <c r="AI31" s="361">
        <v>0</v>
      </c>
      <c r="AJ31" s="362">
        <v>32</v>
      </c>
      <c r="AK31" s="362">
        <v>480</v>
      </c>
      <c r="AL31" s="361">
        <v>45</v>
      </c>
      <c r="AM31" s="359">
        <v>53</v>
      </c>
      <c r="AN31" s="359">
        <v>795</v>
      </c>
      <c r="AO31" s="361">
        <v>45</v>
      </c>
      <c r="AP31" s="361"/>
      <c r="AQ31" s="361">
        <f t="shared" si="3"/>
        <v>53</v>
      </c>
      <c r="AR31" s="362">
        <v>21</v>
      </c>
      <c r="AS31" s="362">
        <v>315</v>
      </c>
      <c r="AT31" s="361">
        <v>0</v>
      </c>
      <c r="AU31" s="362">
        <v>32</v>
      </c>
      <c r="AV31" s="362">
        <v>480</v>
      </c>
      <c r="AW31" s="361">
        <v>45</v>
      </c>
      <c r="AX31" s="359">
        <v>53</v>
      </c>
      <c r="AY31" s="359">
        <v>795</v>
      </c>
      <c r="AZ31" s="361">
        <v>45</v>
      </c>
      <c r="BA31" s="361"/>
      <c r="BB31" s="361">
        <f t="shared" si="4"/>
        <v>85</v>
      </c>
      <c r="BC31" s="362">
        <v>0</v>
      </c>
      <c r="BD31" s="362">
        <v>1</v>
      </c>
      <c r="BE31" s="359">
        <v>1</v>
      </c>
      <c r="BF31" s="134">
        <v>1346.4</v>
      </c>
      <c r="BG31" s="134">
        <v>162.6</v>
      </c>
      <c r="BH31" s="134"/>
      <c r="BI31" s="134"/>
      <c r="BJ31" s="134"/>
      <c r="BK31" s="134"/>
      <c r="BL31" s="134"/>
      <c r="BM31" s="358">
        <f t="shared" si="5"/>
        <v>0</v>
      </c>
      <c r="BN31" s="134">
        <f t="shared" si="6"/>
        <v>6221.4</v>
      </c>
      <c r="BO31" s="134">
        <f t="shared" si="26"/>
        <v>1170</v>
      </c>
      <c r="BP31" s="134">
        <f t="shared" si="7"/>
        <v>11895</v>
      </c>
      <c r="BQ31" s="134">
        <f t="shared" si="8"/>
        <v>2502.6</v>
      </c>
      <c r="BR31" s="134">
        <f t="shared" si="9"/>
        <v>6825</v>
      </c>
      <c r="BS31" s="134">
        <f t="shared" si="10"/>
        <v>7995</v>
      </c>
      <c r="BT31" s="134">
        <f t="shared" si="11"/>
        <v>1950</v>
      </c>
      <c r="BU31" s="134">
        <f t="shared" si="12"/>
        <v>10335</v>
      </c>
      <c r="BV31" s="134">
        <v>50</v>
      </c>
      <c r="BW31" s="134">
        <v>3</v>
      </c>
      <c r="BX31" s="134">
        <f t="shared" si="13"/>
        <v>1</v>
      </c>
      <c r="CB31" s="248">
        <f>_xlfn.IFNA(VLOOKUP(A31,'Actuals Summer'!$A:$AG,23,FALSE),0)</f>
        <v>0</v>
      </c>
      <c r="CC31" s="248">
        <f>_xlfn.IFNA(VLOOKUP(A31,'Actuals Summer'!$A:$AG,24,FALSE),0)</f>
        <v>0</v>
      </c>
      <c r="CD31" s="248">
        <f>_xlfn.IFNA(VLOOKUP(A31,'Actuals Summer'!$A:$AG,25,FALSE),0)</f>
        <v>0</v>
      </c>
      <c r="CE31" s="248">
        <f>_xlfn.IFNA(VLOOKUP(A31,'Actuals Summer'!$A:$AG,26,FALSE),0)</f>
        <v>0</v>
      </c>
      <c r="CF31" s="248">
        <f>_xlfn.IFNA(VLOOKUP(A31,'Actuals Summer'!$A:$AG,27,FALSE),0)</f>
        <v>0</v>
      </c>
      <c r="CG31" s="248">
        <f>_xlfn.IFNA(VLOOKUP(A31,'Actuals Dep Summer'!B:O,6,FALSE)*$BN$3,0)</f>
        <v>6240</v>
      </c>
      <c r="CH31" s="248">
        <f>_xlfn.IFNA(VLOOKUP(A31,'Actuals Dep Summer'!B:O,7,FALSE)*$BN$3,0)</f>
        <v>6825</v>
      </c>
      <c r="CI31" s="248">
        <f>_xlfn.IFNA(VLOOKUP(A31,'Actuals Dep Summer'!B:O,8,FALSE)*$BN$3,0)</f>
        <v>1755</v>
      </c>
      <c r="CJ31" s="248">
        <f>_xlfn.IFNA(VLOOKUP(A31,'Actuals Summer'!$A:$AG,31,FALSE),0)*$BN$3</f>
        <v>0</v>
      </c>
      <c r="CK31" s="248"/>
      <c r="CL31" s="248">
        <f>_xlfn.IFNA(VLOOKUP(A31,'Actuals Summer'!$A:$AG,32,FALSE),0)*$BN$3</f>
        <v>0</v>
      </c>
      <c r="CM31" s="248">
        <f>_xlfn.IFNA(VLOOKUP(A31,'Actuals Summer'!$A:$AG,33,FALSE),0)</f>
        <v>0</v>
      </c>
      <c r="CP31" s="317">
        <f t="shared" si="14"/>
        <v>0</v>
      </c>
      <c r="CQ31" s="317">
        <f t="shared" si="15"/>
        <v>52944.113999999994</v>
      </c>
      <c r="CR31" s="317">
        <f t="shared" si="0"/>
        <v>9956.6999999999989</v>
      </c>
      <c r="CS31" s="317">
        <f t="shared" si="16"/>
        <v>67325.7</v>
      </c>
      <c r="CT31" s="317">
        <f t="shared" si="17"/>
        <v>14164.716</v>
      </c>
      <c r="CU31" s="317">
        <f t="shared" si="18"/>
        <v>4163.25</v>
      </c>
      <c r="CV31" s="317">
        <f t="shared" si="19"/>
        <v>2318.5499999999997</v>
      </c>
      <c r="CW31" s="317">
        <f t="shared" si="20"/>
        <v>156</v>
      </c>
      <c r="CX31" s="317">
        <f t="shared" si="21"/>
        <v>10335</v>
      </c>
      <c r="CY31" s="317">
        <f t="shared" si="22"/>
        <v>3728.947368421052</v>
      </c>
      <c r="CZ31" s="317">
        <f t="shared" si="23"/>
        <v>559.34210526315792</v>
      </c>
      <c r="DA31" s="317">
        <f t="shared" si="24"/>
        <v>938</v>
      </c>
      <c r="DB31" s="317">
        <f t="shared" si="25"/>
        <v>166590.31947368415</v>
      </c>
      <c r="DC31" s="311">
        <f>_xlfn.XLOOKUP($A31,'Actuals Summer'!$A:$A,'Actuals Summer'!L:L,0,0)</f>
        <v>0</v>
      </c>
      <c r="DD31" s="311">
        <f>_xlfn.XLOOKUP($A31,'Actuals Summer'!$A:$A,'Actuals Summer'!K:K,0,0)+_xlfn.XLOOKUP($A31,'Actuals Summer'!$A:$A,'Actuals Summer'!Q:Q,0,0)</f>
        <v>0</v>
      </c>
      <c r="DE31" s="311">
        <f>_xlfn.XLOOKUP($A31,'Actuals Summer'!$A:$A,'Actuals Summer'!I:I,0,0)+_xlfn.XLOOKUP($A31,'Actuals Summer'!$A:$A,'Actuals Summer'!R:R,0,0)</f>
        <v>0</v>
      </c>
      <c r="DF31" s="311">
        <f>_xlfn.XLOOKUP($A31,'Actuals Summer'!$A:$A,'Actuals Summer'!J:J,0,0)</f>
        <v>0</v>
      </c>
      <c r="DG31" s="311">
        <f>_xlfn.XLOOKUP($A31,'Actuals Dep Summer'!$B:$B,'Actuals Dep Summer'!G:G,0,0)*'Actuals Dep Summer'!$F$2*'Actuals Dep Summer'!$C$2</f>
        <v>3806.4</v>
      </c>
      <c r="DH31" s="311">
        <f>_xlfn.XLOOKUP($A31,'Actuals Dep Summer'!$B:$B,'Actuals Dep Summer'!H:H,0,0)*'Actuals Dep Summer'!$F$2*'Actuals Dep Summer'!$C$3</f>
        <v>1979.2499999999998</v>
      </c>
      <c r="DI31" s="311">
        <f>_xlfn.XLOOKUP($A31,'Actuals Dep Summer'!$B:$B,'Actuals Dep Summer'!I:I,0,0)*'Actuals Dep Summer'!$F$2*'Actuals Dep Summer'!$C$4</f>
        <v>140.4</v>
      </c>
      <c r="DJ31" s="311">
        <f>_xlfn.XLOOKUP($A31,'Actuals Summer'!$A:$A,'Actuals Summer'!P:P,0,0)</f>
        <v>0</v>
      </c>
      <c r="DK31" s="311">
        <f>_xlfn.XLOOKUP($A31,'Actuals Summer'!$A:$A,'Actuals Summer'!O:O,0,0)</f>
        <v>0</v>
      </c>
      <c r="DL31" s="311"/>
      <c r="DM31" s="311">
        <f>_xlfn.XLOOKUP($A31,'Actuals Summer'!$A:$A,'Actuals Summer'!M:M,0,0)</f>
        <v>0</v>
      </c>
      <c r="DN31" s="312">
        <f t="shared" si="1"/>
        <v>5926.0499999999993</v>
      </c>
      <c r="DO31" s="312">
        <f>_xlfn.XLOOKUP(A31,'Actuals Summer'!A:A,'Actuals Summer'!S:S,0,0)-'Summer data team '!DN31</f>
        <v>-5926.0499999999993</v>
      </c>
      <c r="DP31" s="322">
        <f t="shared" si="2"/>
        <v>160664.26947368417</v>
      </c>
    </row>
    <row r="32" spans="1:120" x14ac:dyDescent="0.2">
      <c r="A32" s="231">
        <v>2003</v>
      </c>
      <c r="B32" s="231">
        <v>3302003</v>
      </c>
      <c r="C32" s="231" t="s">
        <v>205</v>
      </c>
      <c r="D32" s="359">
        <v>0</v>
      </c>
      <c r="E32" s="359">
        <v>0</v>
      </c>
      <c r="F32" s="359">
        <v>0</v>
      </c>
      <c r="G32" s="359">
        <v>36</v>
      </c>
      <c r="H32" s="359">
        <v>33</v>
      </c>
      <c r="I32" s="360">
        <v>0</v>
      </c>
      <c r="J32" s="360">
        <v>69</v>
      </c>
      <c r="K32" s="359">
        <v>0</v>
      </c>
      <c r="L32" s="359">
        <v>0</v>
      </c>
      <c r="M32" s="360">
        <v>0</v>
      </c>
      <c r="N32" s="359">
        <v>0</v>
      </c>
      <c r="O32" s="359">
        <v>0</v>
      </c>
      <c r="P32" s="359">
        <v>540</v>
      </c>
      <c r="Q32" s="359">
        <v>495</v>
      </c>
      <c r="R32" s="360">
        <v>1035</v>
      </c>
      <c r="S32" s="359">
        <v>0</v>
      </c>
      <c r="T32" s="359">
        <v>0</v>
      </c>
      <c r="U32" s="359">
        <v>0</v>
      </c>
      <c r="V32" s="359">
        <v>0</v>
      </c>
      <c r="W32" s="360">
        <v>0</v>
      </c>
      <c r="X32" s="359">
        <v>1</v>
      </c>
      <c r="Y32" s="359">
        <v>15</v>
      </c>
      <c r="Z32" s="361">
        <v>0</v>
      </c>
      <c r="AA32" s="359">
        <v>28</v>
      </c>
      <c r="AB32" s="359">
        <v>420</v>
      </c>
      <c r="AC32" s="361">
        <v>0</v>
      </c>
      <c r="AD32" s="359">
        <v>36</v>
      </c>
      <c r="AE32" s="359">
        <v>540</v>
      </c>
      <c r="AF32" s="361">
        <v>0</v>
      </c>
      <c r="AG32" s="362">
        <v>0</v>
      </c>
      <c r="AH32" s="362">
        <v>0</v>
      </c>
      <c r="AI32" s="361">
        <v>0</v>
      </c>
      <c r="AJ32" s="362">
        <v>25</v>
      </c>
      <c r="AK32" s="362">
        <v>375</v>
      </c>
      <c r="AL32" s="361">
        <v>0</v>
      </c>
      <c r="AM32" s="359">
        <v>25</v>
      </c>
      <c r="AN32" s="359">
        <v>375</v>
      </c>
      <c r="AO32" s="361">
        <v>0</v>
      </c>
      <c r="AP32" s="361"/>
      <c r="AQ32" s="361">
        <f t="shared" si="3"/>
        <v>25</v>
      </c>
      <c r="AR32" s="362">
        <v>0</v>
      </c>
      <c r="AS32" s="362">
        <v>0</v>
      </c>
      <c r="AT32" s="361">
        <v>0</v>
      </c>
      <c r="AU32" s="362">
        <v>25</v>
      </c>
      <c r="AV32" s="362">
        <v>375</v>
      </c>
      <c r="AW32" s="361">
        <v>0</v>
      </c>
      <c r="AX32" s="359">
        <v>25</v>
      </c>
      <c r="AY32" s="359">
        <v>375</v>
      </c>
      <c r="AZ32" s="361">
        <v>0</v>
      </c>
      <c r="BA32" s="361"/>
      <c r="BB32" s="361">
        <f t="shared" si="4"/>
        <v>50</v>
      </c>
      <c r="BC32" s="362">
        <v>0</v>
      </c>
      <c r="BD32" s="362">
        <v>0</v>
      </c>
      <c r="BE32" s="359">
        <v>0</v>
      </c>
      <c r="BF32" s="134"/>
      <c r="BG32" s="134"/>
      <c r="BH32" s="134"/>
      <c r="BI32" s="134"/>
      <c r="BJ32" s="134"/>
      <c r="BK32" s="134"/>
      <c r="BL32" s="134"/>
      <c r="BM32" s="358">
        <f t="shared" si="5"/>
        <v>0</v>
      </c>
      <c r="BN32" s="134">
        <f t="shared" si="6"/>
        <v>0</v>
      </c>
      <c r="BO32" s="134">
        <f t="shared" si="26"/>
        <v>0</v>
      </c>
      <c r="BP32" s="134">
        <f t="shared" si="7"/>
        <v>13455</v>
      </c>
      <c r="BQ32" s="134">
        <f t="shared" si="8"/>
        <v>0</v>
      </c>
      <c r="BR32" s="134">
        <f t="shared" si="9"/>
        <v>195</v>
      </c>
      <c r="BS32" s="134">
        <f t="shared" si="10"/>
        <v>5460</v>
      </c>
      <c r="BT32" s="134">
        <f t="shared" si="11"/>
        <v>7020</v>
      </c>
      <c r="BU32" s="134">
        <f t="shared" si="12"/>
        <v>4875</v>
      </c>
      <c r="BV32" s="134">
        <v>25</v>
      </c>
      <c r="BW32" s="134">
        <v>0</v>
      </c>
      <c r="BX32" s="134">
        <f t="shared" si="13"/>
        <v>0</v>
      </c>
      <c r="CB32" s="248">
        <f>_xlfn.IFNA(VLOOKUP(A32,'Actuals Summer'!$A:$AG,23,FALSE),0)</f>
        <v>0</v>
      </c>
      <c r="CC32" s="248">
        <f>_xlfn.IFNA(VLOOKUP(A32,'Actuals Summer'!$A:$AG,24,FALSE),0)</f>
        <v>0</v>
      </c>
      <c r="CD32" s="248">
        <f>_xlfn.IFNA(VLOOKUP(A32,'Actuals Summer'!$A:$AG,25,FALSE),0)</f>
        <v>0</v>
      </c>
      <c r="CE32" s="248">
        <f>_xlfn.IFNA(VLOOKUP(A32,'Actuals Summer'!$A:$AG,26,FALSE),0)</f>
        <v>0</v>
      </c>
      <c r="CF32" s="248">
        <f>_xlfn.IFNA(VLOOKUP(A32,'Actuals Summer'!$A:$AG,27,FALSE),0)</f>
        <v>0</v>
      </c>
      <c r="CG32" s="248">
        <f>_xlfn.IFNA(VLOOKUP(A32,'Actuals Dep Summer'!B:O,6,FALSE)*$BN$3,0)</f>
        <v>195</v>
      </c>
      <c r="CH32" s="248">
        <f>_xlfn.IFNA(VLOOKUP(A32,'Actuals Dep Summer'!B:O,7,FALSE)*$BN$3,0)</f>
        <v>5460</v>
      </c>
      <c r="CI32" s="248">
        <f>_xlfn.IFNA(VLOOKUP(A32,'Actuals Dep Summer'!B:O,8,FALSE)*$BN$3,0)</f>
        <v>7020</v>
      </c>
      <c r="CJ32" s="248">
        <f>_xlfn.IFNA(VLOOKUP(A32,'Actuals Summer'!$A:$AG,31,FALSE),0)*$BN$3</f>
        <v>0</v>
      </c>
      <c r="CK32" s="248"/>
      <c r="CL32" s="248">
        <f>_xlfn.IFNA(VLOOKUP(A32,'Actuals Summer'!$A:$AG,32,FALSE),0)*$BN$3</f>
        <v>0</v>
      </c>
      <c r="CM32" s="248">
        <f>_xlfn.IFNA(VLOOKUP(A32,'Actuals Summer'!$A:$AG,33,FALSE),0)</f>
        <v>0</v>
      </c>
      <c r="CP32" s="317">
        <f t="shared" si="14"/>
        <v>0</v>
      </c>
      <c r="CQ32" s="317">
        <f t="shared" si="15"/>
        <v>0</v>
      </c>
      <c r="CR32" s="317">
        <f t="shared" si="0"/>
        <v>0</v>
      </c>
      <c r="CS32" s="317">
        <f t="shared" si="16"/>
        <v>76155.3</v>
      </c>
      <c r="CT32" s="317">
        <f t="shared" si="17"/>
        <v>0</v>
      </c>
      <c r="CU32" s="317">
        <f t="shared" si="18"/>
        <v>118.95</v>
      </c>
      <c r="CV32" s="317">
        <f t="shared" si="19"/>
        <v>1583.3999999999999</v>
      </c>
      <c r="CW32" s="317">
        <f t="shared" si="20"/>
        <v>561.6</v>
      </c>
      <c r="CX32" s="317">
        <f t="shared" si="21"/>
        <v>4875</v>
      </c>
      <c r="CY32" s="317">
        <f t="shared" si="22"/>
        <v>1864.473684210526</v>
      </c>
      <c r="CZ32" s="317">
        <f t="shared" si="23"/>
        <v>0</v>
      </c>
      <c r="DA32" s="317">
        <f t="shared" si="24"/>
        <v>0</v>
      </c>
      <c r="DB32" s="317">
        <f t="shared" si="25"/>
        <v>85158.723684210519</v>
      </c>
      <c r="DC32" s="311">
        <f>_xlfn.XLOOKUP($A32,'Actuals Summer'!$A:$A,'Actuals Summer'!L:L,0,0)</f>
        <v>0</v>
      </c>
      <c r="DD32" s="311">
        <f>_xlfn.XLOOKUP($A32,'Actuals Summer'!$A:$A,'Actuals Summer'!K:K,0,0)+_xlfn.XLOOKUP($A32,'Actuals Summer'!$A:$A,'Actuals Summer'!Q:Q,0,0)</f>
        <v>0</v>
      </c>
      <c r="DE32" s="311">
        <f>_xlfn.XLOOKUP($A32,'Actuals Summer'!$A:$A,'Actuals Summer'!I:I,0,0)+_xlfn.XLOOKUP($A32,'Actuals Summer'!$A:$A,'Actuals Summer'!R:R,0,0)</f>
        <v>0</v>
      </c>
      <c r="DF32" s="311">
        <f>_xlfn.XLOOKUP($A32,'Actuals Summer'!$A:$A,'Actuals Summer'!J:J,0,0)</f>
        <v>0</v>
      </c>
      <c r="DG32" s="311">
        <f>_xlfn.XLOOKUP($A32,'Actuals Dep Summer'!$B:$B,'Actuals Dep Summer'!G:G,0,0)*'Actuals Dep Summer'!$F$2*'Actuals Dep Summer'!$C$2</f>
        <v>118.95</v>
      </c>
      <c r="DH32" s="311">
        <f>_xlfn.XLOOKUP($A32,'Actuals Dep Summer'!$B:$B,'Actuals Dep Summer'!H:H,0,0)*'Actuals Dep Summer'!$F$2*'Actuals Dep Summer'!$C$3</f>
        <v>1583.3999999999999</v>
      </c>
      <c r="DI32" s="311">
        <f>_xlfn.XLOOKUP($A32,'Actuals Dep Summer'!$B:$B,'Actuals Dep Summer'!I:I,0,0)*'Actuals Dep Summer'!$F$2*'Actuals Dep Summer'!$C$4</f>
        <v>561.6</v>
      </c>
      <c r="DJ32" s="311">
        <f>_xlfn.XLOOKUP($A32,'Actuals Summer'!$A:$A,'Actuals Summer'!P:P,0,0)</f>
        <v>0</v>
      </c>
      <c r="DK32" s="311">
        <f>_xlfn.XLOOKUP($A32,'Actuals Summer'!$A:$A,'Actuals Summer'!O:O,0,0)</f>
        <v>0</v>
      </c>
      <c r="DL32" s="311"/>
      <c r="DM32" s="311">
        <f>_xlfn.XLOOKUP($A32,'Actuals Summer'!$A:$A,'Actuals Summer'!M:M,0,0)</f>
        <v>0</v>
      </c>
      <c r="DN32" s="312">
        <f t="shared" si="1"/>
        <v>2263.9499999999998</v>
      </c>
      <c r="DO32" s="312">
        <f>_xlfn.XLOOKUP(A32,'Actuals Summer'!A:A,'Actuals Summer'!S:S,0,0)-'Summer data team '!DN32</f>
        <v>-2263.9499999999998</v>
      </c>
      <c r="DP32" s="322">
        <f t="shared" si="2"/>
        <v>82894.773684210522</v>
      </c>
    </row>
    <row r="33" spans="1:120" x14ac:dyDescent="0.2">
      <c r="A33" s="231">
        <v>2004</v>
      </c>
      <c r="B33" s="231">
        <v>3302004</v>
      </c>
      <c r="C33" s="231" t="s">
        <v>206</v>
      </c>
      <c r="D33" s="359">
        <v>0</v>
      </c>
      <c r="E33" s="359">
        <v>0</v>
      </c>
      <c r="F33" s="359">
        <v>0</v>
      </c>
      <c r="G33" s="359">
        <v>8</v>
      </c>
      <c r="H33" s="359">
        <v>8</v>
      </c>
      <c r="I33" s="360">
        <v>0</v>
      </c>
      <c r="J33" s="360">
        <v>16</v>
      </c>
      <c r="K33" s="359">
        <v>0</v>
      </c>
      <c r="L33" s="359">
        <v>0</v>
      </c>
      <c r="M33" s="360">
        <v>0</v>
      </c>
      <c r="N33" s="359">
        <v>0</v>
      </c>
      <c r="O33" s="359">
        <v>0</v>
      </c>
      <c r="P33" s="359">
        <v>120</v>
      </c>
      <c r="Q33" s="359">
        <v>120</v>
      </c>
      <c r="R33" s="360">
        <v>240</v>
      </c>
      <c r="S33" s="359">
        <v>0</v>
      </c>
      <c r="T33" s="359">
        <v>0</v>
      </c>
      <c r="U33" s="359">
        <v>0</v>
      </c>
      <c r="V33" s="359">
        <v>0</v>
      </c>
      <c r="W33" s="360">
        <v>0</v>
      </c>
      <c r="X33" s="359">
        <v>2</v>
      </c>
      <c r="Y33" s="359">
        <v>30</v>
      </c>
      <c r="Z33" s="361">
        <v>0</v>
      </c>
      <c r="AA33" s="359">
        <v>0</v>
      </c>
      <c r="AB33" s="359">
        <v>0</v>
      </c>
      <c r="AC33" s="361">
        <v>0</v>
      </c>
      <c r="AD33" s="359">
        <v>8</v>
      </c>
      <c r="AE33" s="359">
        <v>120</v>
      </c>
      <c r="AF33" s="361">
        <v>0</v>
      </c>
      <c r="AG33" s="362">
        <v>0</v>
      </c>
      <c r="AH33" s="362">
        <v>0</v>
      </c>
      <c r="AI33" s="361">
        <v>0</v>
      </c>
      <c r="AJ33" s="362">
        <v>7</v>
      </c>
      <c r="AK33" s="362">
        <v>105</v>
      </c>
      <c r="AL33" s="361">
        <v>0</v>
      </c>
      <c r="AM33" s="359">
        <v>7</v>
      </c>
      <c r="AN33" s="359">
        <v>105</v>
      </c>
      <c r="AO33" s="361">
        <v>0</v>
      </c>
      <c r="AP33" s="361"/>
      <c r="AQ33" s="361">
        <f t="shared" si="3"/>
        <v>7</v>
      </c>
      <c r="AR33" s="362">
        <v>0</v>
      </c>
      <c r="AS33" s="362">
        <v>0</v>
      </c>
      <c r="AT33" s="361">
        <v>0</v>
      </c>
      <c r="AU33" s="362">
        <v>0</v>
      </c>
      <c r="AV33" s="362">
        <v>0</v>
      </c>
      <c r="AW33" s="361">
        <v>0</v>
      </c>
      <c r="AX33" s="359">
        <v>0</v>
      </c>
      <c r="AY33" s="359">
        <v>0</v>
      </c>
      <c r="AZ33" s="361">
        <v>0</v>
      </c>
      <c r="BA33" s="361"/>
      <c r="BB33" s="361">
        <f t="shared" si="4"/>
        <v>0</v>
      </c>
      <c r="BC33" s="362">
        <v>0</v>
      </c>
      <c r="BD33" s="362">
        <v>0</v>
      </c>
      <c r="BE33" s="359">
        <v>0</v>
      </c>
      <c r="BF33" s="134"/>
      <c r="BG33" s="134"/>
      <c r="BH33" s="134"/>
      <c r="BI33" s="134"/>
      <c r="BJ33" s="134"/>
      <c r="BK33" s="134"/>
      <c r="BL33" s="134"/>
      <c r="BM33" s="358">
        <f t="shared" si="5"/>
        <v>0</v>
      </c>
      <c r="BN33" s="134">
        <f t="shared" si="6"/>
        <v>0</v>
      </c>
      <c r="BO33" s="134">
        <f t="shared" si="26"/>
        <v>0</v>
      </c>
      <c r="BP33" s="134">
        <f t="shared" si="7"/>
        <v>3120</v>
      </c>
      <c r="BQ33" s="134">
        <f t="shared" si="8"/>
        <v>0</v>
      </c>
      <c r="BR33" s="134">
        <f t="shared" si="9"/>
        <v>390</v>
      </c>
      <c r="BS33" s="134">
        <f t="shared" si="10"/>
        <v>0</v>
      </c>
      <c r="BT33" s="134">
        <f t="shared" si="11"/>
        <v>1560</v>
      </c>
      <c r="BU33" s="134">
        <f t="shared" si="12"/>
        <v>1365</v>
      </c>
      <c r="BV33" s="134">
        <v>0</v>
      </c>
      <c r="BW33" s="134">
        <v>0</v>
      </c>
      <c r="BX33" s="134">
        <f t="shared" si="13"/>
        <v>0</v>
      </c>
      <c r="CB33" s="248">
        <f>_xlfn.IFNA(VLOOKUP(A33,'Actuals Summer'!$A:$AG,23,FALSE),0)</f>
        <v>0</v>
      </c>
      <c r="CC33" s="248">
        <f>_xlfn.IFNA(VLOOKUP(A33,'Actuals Summer'!$A:$AG,24,FALSE),0)</f>
        <v>0</v>
      </c>
      <c r="CD33" s="248">
        <f>_xlfn.IFNA(VLOOKUP(A33,'Actuals Summer'!$A:$AG,25,FALSE),0)</f>
        <v>0</v>
      </c>
      <c r="CE33" s="248">
        <f>_xlfn.IFNA(VLOOKUP(A33,'Actuals Summer'!$A:$AG,26,FALSE),0)</f>
        <v>0</v>
      </c>
      <c r="CF33" s="248">
        <f>_xlfn.IFNA(VLOOKUP(A33,'Actuals Summer'!$A:$AG,27,FALSE),0)</f>
        <v>0</v>
      </c>
      <c r="CG33" s="248">
        <f>_xlfn.IFNA(VLOOKUP(A33,'Actuals Dep Summer'!B:O,6,FALSE)*$BN$3,0)</f>
        <v>390</v>
      </c>
      <c r="CH33" s="248">
        <f>_xlfn.IFNA(VLOOKUP(A33,'Actuals Dep Summer'!B:O,7,FALSE)*$BN$3,0)</f>
        <v>0</v>
      </c>
      <c r="CI33" s="248">
        <f>_xlfn.IFNA(VLOOKUP(A33,'Actuals Dep Summer'!B:O,8,FALSE)*$BN$3,0)</f>
        <v>1560</v>
      </c>
      <c r="CJ33" s="248">
        <f>_xlfn.IFNA(VLOOKUP(A33,'Actuals Summer'!$A:$AG,31,FALSE),0)*$BN$3</f>
        <v>0</v>
      </c>
      <c r="CK33" s="248"/>
      <c r="CL33" s="248">
        <f>_xlfn.IFNA(VLOOKUP(A33,'Actuals Summer'!$A:$AG,32,FALSE),0)*$BN$3</f>
        <v>0</v>
      </c>
      <c r="CM33" s="248">
        <f>_xlfn.IFNA(VLOOKUP(A33,'Actuals Summer'!$A:$AG,33,FALSE),0)</f>
        <v>0</v>
      </c>
      <c r="CP33" s="317">
        <f t="shared" si="14"/>
        <v>0</v>
      </c>
      <c r="CQ33" s="317">
        <f t="shared" si="15"/>
        <v>0</v>
      </c>
      <c r="CR33" s="317">
        <f t="shared" si="0"/>
        <v>0</v>
      </c>
      <c r="CS33" s="317">
        <f t="shared" si="16"/>
        <v>17659.2</v>
      </c>
      <c r="CT33" s="317">
        <f t="shared" si="17"/>
        <v>0</v>
      </c>
      <c r="CU33" s="317">
        <f t="shared" si="18"/>
        <v>237.9</v>
      </c>
      <c r="CV33" s="317">
        <f t="shared" si="19"/>
        <v>0</v>
      </c>
      <c r="CW33" s="317">
        <f t="shared" si="20"/>
        <v>124.8</v>
      </c>
      <c r="CX33" s="317">
        <f t="shared" si="21"/>
        <v>1365</v>
      </c>
      <c r="CY33" s="317">
        <f t="shared" si="22"/>
        <v>0</v>
      </c>
      <c r="CZ33" s="317">
        <f t="shared" si="23"/>
        <v>0</v>
      </c>
      <c r="DA33" s="317">
        <f t="shared" si="24"/>
        <v>0</v>
      </c>
      <c r="DB33" s="317">
        <f t="shared" si="25"/>
        <v>19386.900000000001</v>
      </c>
      <c r="DC33" s="311">
        <f>_xlfn.XLOOKUP($A33,'Actuals Summer'!$A:$A,'Actuals Summer'!L:L,0,0)</f>
        <v>0</v>
      </c>
      <c r="DD33" s="311">
        <f>_xlfn.XLOOKUP($A33,'Actuals Summer'!$A:$A,'Actuals Summer'!K:K,0,0)+_xlfn.XLOOKUP($A33,'Actuals Summer'!$A:$A,'Actuals Summer'!Q:Q,0,0)</f>
        <v>0</v>
      </c>
      <c r="DE33" s="311">
        <f>_xlfn.XLOOKUP($A33,'Actuals Summer'!$A:$A,'Actuals Summer'!I:I,0,0)+_xlfn.XLOOKUP($A33,'Actuals Summer'!$A:$A,'Actuals Summer'!R:R,0,0)</f>
        <v>0</v>
      </c>
      <c r="DF33" s="311">
        <f>_xlfn.XLOOKUP($A33,'Actuals Summer'!$A:$A,'Actuals Summer'!J:J,0,0)</f>
        <v>0</v>
      </c>
      <c r="DG33" s="311">
        <f>_xlfn.XLOOKUP($A33,'Actuals Dep Summer'!$B:$B,'Actuals Dep Summer'!G:G,0,0)*'Actuals Dep Summer'!$F$2*'Actuals Dep Summer'!$C$2</f>
        <v>237.9</v>
      </c>
      <c r="DH33" s="311">
        <f>_xlfn.XLOOKUP($A33,'Actuals Dep Summer'!$B:$B,'Actuals Dep Summer'!H:H,0,0)*'Actuals Dep Summer'!$F$2*'Actuals Dep Summer'!$C$3</f>
        <v>0</v>
      </c>
      <c r="DI33" s="311">
        <f>_xlfn.XLOOKUP($A33,'Actuals Dep Summer'!$B:$B,'Actuals Dep Summer'!I:I,0,0)*'Actuals Dep Summer'!$F$2*'Actuals Dep Summer'!$C$4</f>
        <v>124.8</v>
      </c>
      <c r="DJ33" s="311">
        <f>_xlfn.XLOOKUP($A33,'Actuals Summer'!$A:$A,'Actuals Summer'!P:P,0,0)</f>
        <v>0</v>
      </c>
      <c r="DK33" s="311">
        <f>_xlfn.XLOOKUP($A33,'Actuals Summer'!$A:$A,'Actuals Summer'!O:O,0,0)</f>
        <v>0</v>
      </c>
      <c r="DL33" s="311"/>
      <c r="DM33" s="311">
        <f>_xlfn.XLOOKUP($A33,'Actuals Summer'!$A:$A,'Actuals Summer'!M:M,0,0)</f>
        <v>0</v>
      </c>
      <c r="DN33" s="312">
        <f t="shared" si="1"/>
        <v>362.7</v>
      </c>
      <c r="DO33" s="312">
        <f>_xlfn.XLOOKUP(A33,'Actuals Summer'!A:A,'Actuals Summer'!S:S,0,0)-'Summer data team '!DN33</f>
        <v>-362.7</v>
      </c>
      <c r="DP33" s="322">
        <f t="shared" si="2"/>
        <v>19024.2</v>
      </c>
    </row>
    <row r="34" spans="1:120" x14ac:dyDescent="0.2">
      <c r="A34" s="231">
        <v>2005</v>
      </c>
      <c r="B34" s="231">
        <v>3302005</v>
      </c>
      <c r="C34" s="231" t="s">
        <v>207</v>
      </c>
      <c r="D34" s="359">
        <v>0</v>
      </c>
      <c r="E34" s="359">
        <v>0</v>
      </c>
      <c r="F34" s="359">
        <v>0</v>
      </c>
      <c r="G34" s="359">
        <v>17</v>
      </c>
      <c r="H34" s="359">
        <v>22</v>
      </c>
      <c r="I34" s="360">
        <v>0</v>
      </c>
      <c r="J34" s="360">
        <v>39</v>
      </c>
      <c r="K34" s="359">
        <v>5</v>
      </c>
      <c r="L34" s="359">
        <v>9</v>
      </c>
      <c r="M34" s="360">
        <v>14</v>
      </c>
      <c r="N34" s="359">
        <v>0</v>
      </c>
      <c r="O34" s="359">
        <v>0</v>
      </c>
      <c r="P34" s="359">
        <v>255</v>
      </c>
      <c r="Q34" s="359">
        <v>327.5</v>
      </c>
      <c r="R34" s="360">
        <v>582.5</v>
      </c>
      <c r="S34" s="359">
        <v>0</v>
      </c>
      <c r="T34" s="359">
        <v>0</v>
      </c>
      <c r="U34" s="359">
        <v>18.5</v>
      </c>
      <c r="V34" s="359">
        <v>30.5</v>
      </c>
      <c r="W34" s="360">
        <v>49</v>
      </c>
      <c r="X34" s="359">
        <v>1</v>
      </c>
      <c r="Y34" s="359">
        <v>15</v>
      </c>
      <c r="Z34" s="361">
        <v>0</v>
      </c>
      <c r="AA34" s="359">
        <v>1</v>
      </c>
      <c r="AB34" s="359">
        <v>15</v>
      </c>
      <c r="AC34" s="361">
        <v>0</v>
      </c>
      <c r="AD34" s="359">
        <v>1</v>
      </c>
      <c r="AE34" s="359">
        <v>15</v>
      </c>
      <c r="AF34" s="361">
        <v>0</v>
      </c>
      <c r="AG34" s="362">
        <v>0</v>
      </c>
      <c r="AH34" s="362">
        <v>0</v>
      </c>
      <c r="AI34" s="361">
        <v>0</v>
      </c>
      <c r="AJ34" s="362">
        <v>8</v>
      </c>
      <c r="AK34" s="362">
        <v>120</v>
      </c>
      <c r="AL34" s="361">
        <v>3</v>
      </c>
      <c r="AM34" s="359">
        <v>8</v>
      </c>
      <c r="AN34" s="359">
        <v>120</v>
      </c>
      <c r="AO34" s="361">
        <v>3</v>
      </c>
      <c r="AP34" s="361"/>
      <c r="AQ34" s="361">
        <f t="shared" si="3"/>
        <v>8</v>
      </c>
      <c r="AR34" s="362">
        <v>0</v>
      </c>
      <c r="AS34" s="362">
        <v>0</v>
      </c>
      <c r="AT34" s="361">
        <v>0</v>
      </c>
      <c r="AU34" s="362">
        <v>8</v>
      </c>
      <c r="AV34" s="362">
        <v>120</v>
      </c>
      <c r="AW34" s="361">
        <v>3</v>
      </c>
      <c r="AX34" s="359">
        <v>8</v>
      </c>
      <c r="AY34" s="359">
        <v>120</v>
      </c>
      <c r="AZ34" s="361">
        <v>3</v>
      </c>
      <c r="BA34" s="361"/>
      <c r="BB34" s="361">
        <f t="shared" si="4"/>
        <v>16</v>
      </c>
      <c r="BC34" s="362">
        <v>0</v>
      </c>
      <c r="BD34" s="362">
        <v>0</v>
      </c>
      <c r="BE34" s="359">
        <v>0</v>
      </c>
      <c r="BF34" s="134"/>
      <c r="BG34" s="134"/>
      <c r="BH34" s="134"/>
      <c r="BI34" s="134"/>
      <c r="BJ34" s="134"/>
      <c r="BK34" s="134"/>
      <c r="BL34" s="134"/>
      <c r="BM34" s="358">
        <f t="shared" si="5"/>
        <v>0</v>
      </c>
      <c r="BN34" s="134">
        <f t="shared" si="6"/>
        <v>0</v>
      </c>
      <c r="BO34" s="134">
        <f t="shared" si="26"/>
        <v>0</v>
      </c>
      <c r="BP34" s="134">
        <f t="shared" si="7"/>
        <v>7572.5</v>
      </c>
      <c r="BQ34" s="134">
        <f t="shared" si="8"/>
        <v>637</v>
      </c>
      <c r="BR34" s="134">
        <f t="shared" si="9"/>
        <v>195</v>
      </c>
      <c r="BS34" s="134">
        <f t="shared" si="10"/>
        <v>195</v>
      </c>
      <c r="BT34" s="134">
        <f t="shared" si="11"/>
        <v>195</v>
      </c>
      <c r="BU34" s="134">
        <f t="shared" si="12"/>
        <v>1560</v>
      </c>
      <c r="BV34" s="134">
        <v>7</v>
      </c>
      <c r="BW34" s="134">
        <v>1</v>
      </c>
      <c r="BX34" s="134">
        <f t="shared" si="13"/>
        <v>0</v>
      </c>
      <c r="CB34" s="248">
        <f>_xlfn.IFNA(VLOOKUP(A34,'Actuals Summer'!$A:$AG,23,FALSE),0)</f>
        <v>0</v>
      </c>
      <c r="CC34" s="248">
        <f>_xlfn.IFNA(VLOOKUP(A34,'Actuals Summer'!$A:$AG,24,FALSE),0)</f>
        <v>0</v>
      </c>
      <c r="CD34" s="248">
        <f>_xlfn.IFNA(VLOOKUP(A34,'Actuals Summer'!$A:$AG,25,FALSE),0)</f>
        <v>0</v>
      </c>
      <c r="CE34" s="248">
        <f>_xlfn.IFNA(VLOOKUP(A34,'Actuals Summer'!$A:$AG,26,FALSE),0)</f>
        <v>0</v>
      </c>
      <c r="CF34" s="248">
        <f>_xlfn.IFNA(VLOOKUP(A34,'Actuals Summer'!$A:$AG,27,FALSE),0)</f>
        <v>0</v>
      </c>
      <c r="CG34" s="248">
        <f>_xlfn.IFNA(VLOOKUP(A34,'Actuals Dep Summer'!B:O,6,FALSE)*$BN$3,0)</f>
        <v>195</v>
      </c>
      <c r="CH34" s="248">
        <f>_xlfn.IFNA(VLOOKUP(A34,'Actuals Dep Summer'!B:O,7,FALSE)*$BN$3,0)</f>
        <v>195</v>
      </c>
      <c r="CI34" s="248">
        <f>_xlfn.IFNA(VLOOKUP(A34,'Actuals Dep Summer'!B:O,8,FALSE)*$BN$3,0)</f>
        <v>195</v>
      </c>
      <c r="CJ34" s="248">
        <f>_xlfn.IFNA(VLOOKUP(A34,'Actuals Summer'!$A:$AG,31,FALSE),0)*$BN$3</f>
        <v>0</v>
      </c>
      <c r="CK34" s="248"/>
      <c r="CL34" s="248">
        <f>_xlfn.IFNA(VLOOKUP(A34,'Actuals Summer'!$A:$AG,32,FALSE),0)*$BN$3</f>
        <v>0</v>
      </c>
      <c r="CM34" s="248">
        <f>_xlfn.IFNA(VLOOKUP(A34,'Actuals Summer'!$A:$AG,33,FALSE),0)</f>
        <v>0</v>
      </c>
      <c r="CP34" s="317">
        <f t="shared" si="14"/>
        <v>0</v>
      </c>
      <c r="CQ34" s="317">
        <f t="shared" si="15"/>
        <v>0</v>
      </c>
      <c r="CR34" s="317">
        <f t="shared" si="0"/>
        <v>0</v>
      </c>
      <c r="CS34" s="317">
        <f t="shared" si="16"/>
        <v>42860.35</v>
      </c>
      <c r="CT34" s="317">
        <f t="shared" si="17"/>
        <v>3605.42</v>
      </c>
      <c r="CU34" s="317">
        <f t="shared" si="18"/>
        <v>118.95</v>
      </c>
      <c r="CV34" s="317">
        <f t="shared" si="19"/>
        <v>56.55</v>
      </c>
      <c r="CW34" s="317">
        <f t="shared" si="20"/>
        <v>15.6</v>
      </c>
      <c r="CX34" s="317">
        <f t="shared" si="21"/>
        <v>1560</v>
      </c>
      <c r="CY34" s="317">
        <f t="shared" si="22"/>
        <v>522.05263157894728</v>
      </c>
      <c r="CZ34" s="317">
        <f t="shared" si="23"/>
        <v>186.44736842105263</v>
      </c>
      <c r="DA34" s="317">
        <f t="shared" si="24"/>
        <v>0</v>
      </c>
      <c r="DB34" s="317">
        <f t="shared" si="25"/>
        <v>48925.369999999995</v>
      </c>
      <c r="DC34" s="311">
        <f>_xlfn.XLOOKUP($A34,'Actuals Summer'!$A:$A,'Actuals Summer'!L:L,0,0)</f>
        <v>0</v>
      </c>
      <c r="DD34" s="311">
        <f>_xlfn.XLOOKUP($A34,'Actuals Summer'!$A:$A,'Actuals Summer'!K:K,0,0)+_xlfn.XLOOKUP($A34,'Actuals Summer'!$A:$A,'Actuals Summer'!Q:Q,0,0)</f>
        <v>0</v>
      </c>
      <c r="DE34" s="311">
        <f>_xlfn.XLOOKUP($A34,'Actuals Summer'!$A:$A,'Actuals Summer'!I:I,0,0)+_xlfn.XLOOKUP($A34,'Actuals Summer'!$A:$A,'Actuals Summer'!R:R,0,0)</f>
        <v>0</v>
      </c>
      <c r="DF34" s="311">
        <f>_xlfn.XLOOKUP($A34,'Actuals Summer'!$A:$A,'Actuals Summer'!J:J,0,0)</f>
        <v>0</v>
      </c>
      <c r="DG34" s="311">
        <f>_xlfn.XLOOKUP($A34,'Actuals Dep Summer'!$B:$B,'Actuals Dep Summer'!G:G,0,0)*'Actuals Dep Summer'!$F$2*'Actuals Dep Summer'!$C$2</f>
        <v>118.95</v>
      </c>
      <c r="DH34" s="311">
        <f>_xlfn.XLOOKUP($A34,'Actuals Dep Summer'!$B:$B,'Actuals Dep Summer'!H:H,0,0)*'Actuals Dep Summer'!$F$2*'Actuals Dep Summer'!$C$3</f>
        <v>56.55</v>
      </c>
      <c r="DI34" s="311">
        <f>_xlfn.XLOOKUP($A34,'Actuals Dep Summer'!$B:$B,'Actuals Dep Summer'!I:I,0,0)*'Actuals Dep Summer'!$F$2*'Actuals Dep Summer'!$C$4</f>
        <v>15.6</v>
      </c>
      <c r="DJ34" s="311">
        <f>_xlfn.XLOOKUP($A34,'Actuals Summer'!$A:$A,'Actuals Summer'!P:P,0,0)</f>
        <v>0</v>
      </c>
      <c r="DK34" s="311">
        <f>_xlfn.XLOOKUP($A34,'Actuals Summer'!$A:$A,'Actuals Summer'!O:O,0,0)</f>
        <v>0</v>
      </c>
      <c r="DL34" s="311"/>
      <c r="DM34" s="311">
        <f>_xlfn.XLOOKUP($A34,'Actuals Summer'!$A:$A,'Actuals Summer'!M:M,0,0)</f>
        <v>0</v>
      </c>
      <c r="DN34" s="312">
        <f t="shared" si="1"/>
        <v>191.1</v>
      </c>
      <c r="DO34" s="312">
        <f>_xlfn.XLOOKUP(A34,'Actuals Summer'!A:A,'Actuals Summer'!S:S,0,0)-'Summer data team '!DN34</f>
        <v>-191.1</v>
      </c>
      <c r="DP34" s="322">
        <f t="shared" si="2"/>
        <v>48734.27</v>
      </c>
    </row>
    <row r="35" spans="1:120" x14ac:dyDescent="0.2">
      <c r="A35" s="231">
        <v>2008</v>
      </c>
      <c r="B35" s="231">
        <v>3302008</v>
      </c>
      <c r="C35" s="231" t="s">
        <v>208</v>
      </c>
      <c r="D35" s="359">
        <v>0</v>
      </c>
      <c r="E35" s="359">
        <v>0</v>
      </c>
      <c r="F35" s="359">
        <v>0</v>
      </c>
      <c r="G35" s="359">
        <v>24</v>
      </c>
      <c r="H35" s="359">
        <v>24</v>
      </c>
      <c r="I35" s="360">
        <v>0</v>
      </c>
      <c r="J35" s="360">
        <v>48</v>
      </c>
      <c r="K35" s="359">
        <v>3</v>
      </c>
      <c r="L35" s="359">
        <v>2</v>
      </c>
      <c r="M35" s="360">
        <v>5</v>
      </c>
      <c r="N35" s="359">
        <v>0</v>
      </c>
      <c r="O35" s="359">
        <v>0</v>
      </c>
      <c r="P35" s="359">
        <v>360</v>
      </c>
      <c r="Q35" s="359">
        <v>360</v>
      </c>
      <c r="R35" s="360">
        <v>720</v>
      </c>
      <c r="S35" s="359">
        <v>0</v>
      </c>
      <c r="T35" s="359">
        <v>0</v>
      </c>
      <c r="U35" s="359">
        <v>45</v>
      </c>
      <c r="V35" s="359">
        <v>30</v>
      </c>
      <c r="W35" s="360">
        <v>75</v>
      </c>
      <c r="X35" s="359">
        <v>7</v>
      </c>
      <c r="Y35" s="359">
        <v>105</v>
      </c>
      <c r="Z35" s="361">
        <v>15</v>
      </c>
      <c r="AA35" s="359">
        <v>0</v>
      </c>
      <c r="AB35" s="359">
        <v>0</v>
      </c>
      <c r="AC35" s="361">
        <v>0</v>
      </c>
      <c r="AD35" s="359">
        <v>24</v>
      </c>
      <c r="AE35" s="359">
        <v>360</v>
      </c>
      <c r="AF35" s="361">
        <v>30</v>
      </c>
      <c r="AG35" s="362">
        <v>0</v>
      </c>
      <c r="AH35" s="362">
        <v>0</v>
      </c>
      <c r="AI35" s="361">
        <v>0</v>
      </c>
      <c r="AJ35" s="362">
        <v>22</v>
      </c>
      <c r="AK35" s="362">
        <v>330</v>
      </c>
      <c r="AL35" s="361">
        <v>45</v>
      </c>
      <c r="AM35" s="359">
        <v>22</v>
      </c>
      <c r="AN35" s="359">
        <v>330</v>
      </c>
      <c r="AO35" s="361">
        <v>45</v>
      </c>
      <c r="AP35" s="361"/>
      <c r="AQ35" s="361">
        <f t="shared" si="3"/>
        <v>22</v>
      </c>
      <c r="AR35" s="362">
        <v>0</v>
      </c>
      <c r="AS35" s="362">
        <v>0</v>
      </c>
      <c r="AT35" s="361">
        <v>0</v>
      </c>
      <c r="AU35" s="362">
        <v>4</v>
      </c>
      <c r="AV35" s="362">
        <v>60</v>
      </c>
      <c r="AW35" s="361">
        <v>45</v>
      </c>
      <c r="AX35" s="359">
        <v>4</v>
      </c>
      <c r="AY35" s="359">
        <v>60</v>
      </c>
      <c r="AZ35" s="361">
        <v>45</v>
      </c>
      <c r="BA35" s="361"/>
      <c r="BB35" s="361">
        <f t="shared" si="4"/>
        <v>8</v>
      </c>
      <c r="BC35" s="362">
        <v>0</v>
      </c>
      <c r="BD35" s="362">
        <v>0</v>
      </c>
      <c r="BE35" s="359">
        <v>0</v>
      </c>
      <c r="BF35" s="134"/>
      <c r="BG35" s="134"/>
      <c r="BH35" s="134"/>
      <c r="BI35" s="134"/>
      <c r="BJ35" s="134"/>
      <c r="BK35" s="134"/>
      <c r="BL35" s="134"/>
      <c r="BM35" s="358">
        <f t="shared" si="5"/>
        <v>0</v>
      </c>
      <c r="BN35" s="134">
        <f t="shared" si="6"/>
        <v>0</v>
      </c>
      <c r="BO35" s="134">
        <f t="shared" si="26"/>
        <v>0</v>
      </c>
      <c r="BP35" s="134">
        <f t="shared" si="7"/>
        <v>9360</v>
      </c>
      <c r="BQ35" s="134">
        <f t="shared" si="8"/>
        <v>975</v>
      </c>
      <c r="BR35" s="134">
        <f t="shared" si="9"/>
        <v>1560</v>
      </c>
      <c r="BS35" s="134">
        <f t="shared" si="10"/>
        <v>0</v>
      </c>
      <c r="BT35" s="134">
        <f t="shared" si="11"/>
        <v>5070</v>
      </c>
      <c r="BU35" s="134">
        <f t="shared" si="12"/>
        <v>4290</v>
      </c>
      <c r="BV35" s="134">
        <v>1</v>
      </c>
      <c r="BW35" s="134">
        <v>3</v>
      </c>
      <c r="BX35" s="134">
        <f t="shared" si="13"/>
        <v>0</v>
      </c>
      <c r="CB35" s="248">
        <f>_xlfn.IFNA(VLOOKUP(A35,'Actuals Summer'!$A:$AG,23,FALSE),0)</f>
        <v>0</v>
      </c>
      <c r="CC35" s="248">
        <f>_xlfn.IFNA(VLOOKUP(A35,'Actuals Summer'!$A:$AG,24,FALSE),0)</f>
        <v>0</v>
      </c>
      <c r="CD35" s="248">
        <f>_xlfn.IFNA(VLOOKUP(A35,'Actuals Summer'!$A:$AG,25,FALSE),0)</f>
        <v>0</v>
      </c>
      <c r="CE35" s="248">
        <f>_xlfn.IFNA(VLOOKUP(A35,'Actuals Summer'!$A:$AG,26,FALSE),0)</f>
        <v>0</v>
      </c>
      <c r="CF35" s="248">
        <f>_xlfn.IFNA(VLOOKUP(A35,'Actuals Summer'!$A:$AG,27,FALSE),0)</f>
        <v>0</v>
      </c>
      <c r="CG35" s="248">
        <f>_xlfn.IFNA(VLOOKUP(A35,'Actuals Dep Summer'!B:O,6,FALSE)*$BN$3,0)</f>
        <v>1365</v>
      </c>
      <c r="CH35" s="248">
        <f>_xlfn.IFNA(VLOOKUP(A35,'Actuals Dep Summer'!B:O,7,FALSE)*$BN$3,0)</f>
        <v>0</v>
      </c>
      <c r="CI35" s="248">
        <f>_xlfn.IFNA(VLOOKUP(A35,'Actuals Dep Summer'!B:O,8,FALSE)*$BN$3,0)</f>
        <v>4680</v>
      </c>
      <c r="CJ35" s="248">
        <f>_xlfn.IFNA(VLOOKUP(A35,'Actuals Summer'!$A:$AG,31,FALSE),0)*$BN$3</f>
        <v>0</v>
      </c>
      <c r="CK35" s="248"/>
      <c r="CL35" s="248">
        <f>_xlfn.IFNA(VLOOKUP(A35,'Actuals Summer'!$A:$AG,32,FALSE),0)*$BN$3</f>
        <v>0</v>
      </c>
      <c r="CM35" s="248">
        <f>_xlfn.IFNA(VLOOKUP(A35,'Actuals Summer'!$A:$AG,33,FALSE),0)</f>
        <v>0</v>
      </c>
      <c r="CP35" s="317">
        <f t="shared" si="14"/>
        <v>0</v>
      </c>
      <c r="CQ35" s="317">
        <f t="shared" si="15"/>
        <v>0</v>
      </c>
      <c r="CR35" s="317">
        <f t="shared" si="0"/>
        <v>0</v>
      </c>
      <c r="CS35" s="317">
        <f t="shared" si="16"/>
        <v>52977.599999999999</v>
      </c>
      <c r="CT35" s="317">
        <f t="shared" si="17"/>
        <v>5518.5</v>
      </c>
      <c r="CU35" s="317">
        <f t="shared" si="18"/>
        <v>951.6</v>
      </c>
      <c r="CV35" s="317">
        <f t="shared" si="19"/>
        <v>0</v>
      </c>
      <c r="CW35" s="317">
        <f t="shared" si="20"/>
        <v>405.6</v>
      </c>
      <c r="CX35" s="317">
        <f t="shared" si="21"/>
        <v>4290</v>
      </c>
      <c r="CY35" s="317">
        <f t="shared" si="22"/>
        <v>74.578947368421041</v>
      </c>
      <c r="CZ35" s="317">
        <f t="shared" si="23"/>
        <v>559.34210526315792</v>
      </c>
      <c r="DA35" s="317">
        <f t="shared" si="24"/>
        <v>0</v>
      </c>
      <c r="DB35" s="317">
        <f t="shared" si="25"/>
        <v>64777.221052631576</v>
      </c>
      <c r="DC35" s="311">
        <f>_xlfn.XLOOKUP($A35,'Actuals Summer'!$A:$A,'Actuals Summer'!L:L,0,0)</f>
        <v>0</v>
      </c>
      <c r="DD35" s="311">
        <f>_xlfn.XLOOKUP($A35,'Actuals Summer'!$A:$A,'Actuals Summer'!K:K,0,0)+_xlfn.XLOOKUP($A35,'Actuals Summer'!$A:$A,'Actuals Summer'!Q:Q,0,0)</f>
        <v>0</v>
      </c>
      <c r="DE35" s="311">
        <f>_xlfn.XLOOKUP($A35,'Actuals Summer'!$A:$A,'Actuals Summer'!I:I,0,0)+_xlfn.XLOOKUP($A35,'Actuals Summer'!$A:$A,'Actuals Summer'!R:R,0,0)</f>
        <v>0</v>
      </c>
      <c r="DF35" s="311">
        <f>_xlfn.XLOOKUP($A35,'Actuals Summer'!$A:$A,'Actuals Summer'!J:J,0,0)</f>
        <v>0</v>
      </c>
      <c r="DG35" s="311">
        <f>_xlfn.XLOOKUP($A35,'Actuals Dep Summer'!$B:$B,'Actuals Dep Summer'!G:G,0,0)*'Actuals Dep Summer'!$F$2*'Actuals Dep Summer'!$C$2</f>
        <v>832.65</v>
      </c>
      <c r="DH35" s="311">
        <f>_xlfn.XLOOKUP($A35,'Actuals Dep Summer'!$B:$B,'Actuals Dep Summer'!H:H,0,0)*'Actuals Dep Summer'!$F$2*'Actuals Dep Summer'!$C$3</f>
        <v>0</v>
      </c>
      <c r="DI35" s="311">
        <f>_xlfn.XLOOKUP($A35,'Actuals Dep Summer'!$B:$B,'Actuals Dep Summer'!I:I,0,0)*'Actuals Dep Summer'!$F$2*'Actuals Dep Summer'!$C$4</f>
        <v>374.40000000000003</v>
      </c>
      <c r="DJ35" s="311">
        <f>_xlfn.XLOOKUP($A35,'Actuals Summer'!$A:$A,'Actuals Summer'!P:P,0,0)</f>
        <v>0</v>
      </c>
      <c r="DK35" s="311">
        <f>_xlfn.XLOOKUP($A35,'Actuals Summer'!$A:$A,'Actuals Summer'!O:O,0,0)</f>
        <v>0</v>
      </c>
      <c r="DL35" s="311"/>
      <c r="DM35" s="311">
        <f>_xlfn.XLOOKUP($A35,'Actuals Summer'!$A:$A,'Actuals Summer'!M:M,0,0)</f>
        <v>0</v>
      </c>
      <c r="DN35" s="312">
        <f t="shared" si="1"/>
        <v>1207.05</v>
      </c>
      <c r="DO35" s="312">
        <f>_xlfn.XLOOKUP(A35,'Actuals Summer'!A:A,'Actuals Summer'!S:S,0,0)-'Summer data team '!DN35</f>
        <v>-1207.05</v>
      </c>
      <c r="DP35" s="322">
        <f t="shared" si="2"/>
        <v>63570.171052631573</v>
      </c>
    </row>
    <row r="36" spans="1:120" x14ac:dyDescent="0.2">
      <c r="A36" s="231">
        <v>2011</v>
      </c>
      <c r="B36" s="231">
        <v>3302011</v>
      </c>
      <c r="C36" s="231" t="s">
        <v>209</v>
      </c>
      <c r="D36" s="359">
        <v>0</v>
      </c>
      <c r="E36" s="359">
        <v>0</v>
      </c>
      <c r="F36" s="359">
        <v>0</v>
      </c>
      <c r="G36" s="359">
        <v>18</v>
      </c>
      <c r="H36" s="359">
        <v>21</v>
      </c>
      <c r="I36" s="360">
        <v>0</v>
      </c>
      <c r="J36" s="360">
        <v>39</v>
      </c>
      <c r="K36" s="359">
        <v>0</v>
      </c>
      <c r="L36" s="359">
        <v>0</v>
      </c>
      <c r="M36" s="360">
        <v>0</v>
      </c>
      <c r="N36" s="359">
        <v>0</v>
      </c>
      <c r="O36" s="359">
        <v>0</v>
      </c>
      <c r="P36" s="359">
        <v>270</v>
      </c>
      <c r="Q36" s="359">
        <v>315</v>
      </c>
      <c r="R36" s="360">
        <v>585</v>
      </c>
      <c r="S36" s="359">
        <v>0</v>
      </c>
      <c r="T36" s="359">
        <v>0</v>
      </c>
      <c r="U36" s="359">
        <v>0</v>
      </c>
      <c r="V36" s="359">
        <v>0</v>
      </c>
      <c r="W36" s="360">
        <v>0</v>
      </c>
      <c r="X36" s="359">
        <v>11</v>
      </c>
      <c r="Y36" s="359">
        <v>165</v>
      </c>
      <c r="Z36" s="361">
        <v>0</v>
      </c>
      <c r="AA36" s="359">
        <v>2</v>
      </c>
      <c r="AB36" s="359">
        <v>30</v>
      </c>
      <c r="AC36" s="361">
        <v>0</v>
      </c>
      <c r="AD36" s="359">
        <v>3</v>
      </c>
      <c r="AE36" s="359">
        <v>45</v>
      </c>
      <c r="AF36" s="361">
        <v>0</v>
      </c>
      <c r="AG36" s="362">
        <v>0</v>
      </c>
      <c r="AH36" s="362">
        <v>0</v>
      </c>
      <c r="AI36" s="361">
        <v>0</v>
      </c>
      <c r="AJ36" s="362">
        <v>16</v>
      </c>
      <c r="AK36" s="362">
        <v>240</v>
      </c>
      <c r="AL36" s="361">
        <v>0</v>
      </c>
      <c r="AM36" s="359">
        <v>16</v>
      </c>
      <c r="AN36" s="359">
        <v>240</v>
      </c>
      <c r="AO36" s="361">
        <v>0</v>
      </c>
      <c r="AP36" s="361"/>
      <c r="AQ36" s="361">
        <f t="shared" si="3"/>
        <v>16</v>
      </c>
      <c r="AR36" s="362">
        <v>0</v>
      </c>
      <c r="AS36" s="362">
        <v>0</v>
      </c>
      <c r="AT36" s="361">
        <v>0</v>
      </c>
      <c r="AU36" s="362">
        <v>0</v>
      </c>
      <c r="AV36" s="362">
        <v>0</v>
      </c>
      <c r="AW36" s="361">
        <v>0</v>
      </c>
      <c r="AX36" s="359">
        <v>0</v>
      </c>
      <c r="AY36" s="359">
        <v>0</v>
      </c>
      <c r="AZ36" s="361">
        <v>0</v>
      </c>
      <c r="BA36" s="361"/>
      <c r="BB36" s="361">
        <f t="shared" si="4"/>
        <v>0</v>
      </c>
      <c r="BC36" s="362">
        <v>0</v>
      </c>
      <c r="BD36" s="362">
        <v>0</v>
      </c>
      <c r="BE36" s="359">
        <v>0</v>
      </c>
      <c r="BF36" s="134"/>
      <c r="BG36" s="134"/>
      <c r="BH36" s="134"/>
      <c r="BI36" s="134"/>
      <c r="BJ36" s="134"/>
      <c r="BK36" s="134"/>
      <c r="BL36" s="134"/>
      <c r="BM36" s="358">
        <f t="shared" si="5"/>
        <v>0</v>
      </c>
      <c r="BN36" s="134">
        <f t="shared" si="6"/>
        <v>0</v>
      </c>
      <c r="BO36" s="134">
        <f t="shared" si="26"/>
        <v>0</v>
      </c>
      <c r="BP36" s="134">
        <f t="shared" si="7"/>
        <v>7605</v>
      </c>
      <c r="BQ36" s="134">
        <f t="shared" si="8"/>
        <v>0</v>
      </c>
      <c r="BR36" s="134">
        <f t="shared" si="9"/>
        <v>2145</v>
      </c>
      <c r="BS36" s="134">
        <f t="shared" si="10"/>
        <v>390</v>
      </c>
      <c r="BT36" s="134">
        <f t="shared" si="11"/>
        <v>585</v>
      </c>
      <c r="BU36" s="134">
        <f t="shared" si="12"/>
        <v>3120</v>
      </c>
      <c r="BV36" s="134">
        <v>0</v>
      </c>
      <c r="BW36" s="134">
        <v>0</v>
      </c>
      <c r="BX36" s="134">
        <f t="shared" si="13"/>
        <v>0</v>
      </c>
      <c r="CB36" s="248">
        <f>_xlfn.IFNA(VLOOKUP(A36,'Actuals Summer'!$A:$AG,23,FALSE),0)</f>
        <v>0</v>
      </c>
      <c r="CC36" s="248">
        <f>_xlfn.IFNA(VLOOKUP(A36,'Actuals Summer'!$A:$AG,24,FALSE),0)</f>
        <v>0</v>
      </c>
      <c r="CD36" s="248">
        <f>_xlfn.IFNA(VLOOKUP(A36,'Actuals Summer'!$A:$AG,25,FALSE),0)</f>
        <v>0</v>
      </c>
      <c r="CE36" s="248">
        <f>_xlfn.IFNA(VLOOKUP(A36,'Actuals Summer'!$A:$AG,26,FALSE),0)</f>
        <v>0</v>
      </c>
      <c r="CF36" s="248">
        <f>_xlfn.IFNA(VLOOKUP(A36,'Actuals Summer'!$A:$AG,27,FALSE),0)</f>
        <v>0</v>
      </c>
      <c r="CG36" s="248">
        <f>_xlfn.IFNA(VLOOKUP(A36,'Actuals Dep Summer'!B:O,6,FALSE)*$BN$3,0)</f>
        <v>2145</v>
      </c>
      <c r="CH36" s="248">
        <f>_xlfn.IFNA(VLOOKUP(A36,'Actuals Dep Summer'!B:O,7,FALSE)*$BN$3,0)</f>
        <v>390</v>
      </c>
      <c r="CI36" s="248">
        <f>_xlfn.IFNA(VLOOKUP(A36,'Actuals Dep Summer'!B:O,8,FALSE)*$BN$3,0)</f>
        <v>585</v>
      </c>
      <c r="CJ36" s="248">
        <f>_xlfn.IFNA(VLOOKUP(A36,'Actuals Summer'!$A:$AG,31,FALSE),0)*$BN$3</f>
        <v>0</v>
      </c>
      <c r="CK36" s="248"/>
      <c r="CL36" s="248">
        <f>_xlfn.IFNA(VLOOKUP(A36,'Actuals Summer'!$A:$AG,32,FALSE),0)*$BN$3</f>
        <v>0</v>
      </c>
      <c r="CM36" s="248">
        <f>_xlfn.IFNA(VLOOKUP(A36,'Actuals Summer'!$A:$AG,33,FALSE),0)</f>
        <v>0</v>
      </c>
      <c r="CP36" s="317">
        <f t="shared" si="14"/>
        <v>0</v>
      </c>
      <c r="CQ36" s="317">
        <f t="shared" si="15"/>
        <v>0</v>
      </c>
      <c r="CR36" s="317">
        <f t="shared" si="0"/>
        <v>0</v>
      </c>
      <c r="CS36" s="317">
        <f t="shared" si="16"/>
        <v>43044.3</v>
      </c>
      <c r="CT36" s="317">
        <f t="shared" si="17"/>
        <v>0</v>
      </c>
      <c r="CU36" s="317">
        <f t="shared" si="18"/>
        <v>1308.45</v>
      </c>
      <c r="CV36" s="317">
        <f t="shared" si="19"/>
        <v>113.1</v>
      </c>
      <c r="CW36" s="317">
        <f t="shared" si="20"/>
        <v>46.800000000000004</v>
      </c>
      <c r="CX36" s="317">
        <f t="shared" si="21"/>
        <v>3120</v>
      </c>
      <c r="CY36" s="317">
        <f t="shared" si="22"/>
        <v>0</v>
      </c>
      <c r="CZ36" s="317">
        <f t="shared" si="23"/>
        <v>0</v>
      </c>
      <c r="DA36" s="317">
        <f t="shared" si="24"/>
        <v>0</v>
      </c>
      <c r="DB36" s="317">
        <f t="shared" si="25"/>
        <v>47632.65</v>
      </c>
      <c r="DC36" s="311">
        <f>_xlfn.XLOOKUP($A36,'Actuals Summer'!$A:$A,'Actuals Summer'!L:L,0,0)</f>
        <v>0</v>
      </c>
      <c r="DD36" s="311">
        <f>_xlfn.XLOOKUP($A36,'Actuals Summer'!$A:$A,'Actuals Summer'!K:K,0,0)+_xlfn.XLOOKUP($A36,'Actuals Summer'!$A:$A,'Actuals Summer'!Q:Q,0,0)</f>
        <v>0</v>
      </c>
      <c r="DE36" s="311">
        <f>_xlfn.XLOOKUP($A36,'Actuals Summer'!$A:$A,'Actuals Summer'!I:I,0,0)+_xlfn.XLOOKUP($A36,'Actuals Summer'!$A:$A,'Actuals Summer'!R:R,0,0)</f>
        <v>0</v>
      </c>
      <c r="DF36" s="311">
        <f>_xlfn.XLOOKUP($A36,'Actuals Summer'!$A:$A,'Actuals Summer'!J:J,0,0)</f>
        <v>0</v>
      </c>
      <c r="DG36" s="311">
        <f>_xlfn.XLOOKUP($A36,'Actuals Dep Summer'!$B:$B,'Actuals Dep Summer'!G:G,0,0)*'Actuals Dep Summer'!$F$2*'Actuals Dep Summer'!$C$2</f>
        <v>1308.45</v>
      </c>
      <c r="DH36" s="311">
        <f>_xlfn.XLOOKUP($A36,'Actuals Dep Summer'!$B:$B,'Actuals Dep Summer'!H:H,0,0)*'Actuals Dep Summer'!$F$2*'Actuals Dep Summer'!$C$3</f>
        <v>113.1</v>
      </c>
      <c r="DI36" s="311">
        <f>_xlfn.XLOOKUP($A36,'Actuals Dep Summer'!$B:$B,'Actuals Dep Summer'!I:I,0,0)*'Actuals Dep Summer'!$F$2*'Actuals Dep Summer'!$C$4</f>
        <v>46.800000000000004</v>
      </c>
      <c r="DJ36" s="311">
        <f>_xlfn.XLOOKUP($A36,'Actuals Summer'!$A:$A,'Actuals Summer'!P:P,0,0)</f>
        <v>0</v>
      </c>
      <c r="DK36" s="311">
        <f>_xlfn.XLOOKUP($A36,'Actuals Summer'!$A:$A,'Actuals Summer'!O:O,0,0)</f>
        <v>0</v>
      </c>
      <c r="DL36" s="311"/>
      <c r="DM36" s="311">
        <f>_xlfn.XLOOKUP($A36,'Actuals Summer'!$A:$A,'Actuals Summer'!M:M,0,0)</f>
        <v>0</v>
      </c>
      <c r="DN36" s="312">
        <f t="shared" si="1"/>
        <v>1468.35</v>
      </c>
      <c r="DO36" s="312">
        <f>_xlfn.XLOOKUP(A36,'Actuals Summer'!A:A,'Actuals Summer'!S:S,0,0)-'Summer data team '!DN36</f>
        <v>-1468.35</v>
      </c>
      <c r="DP36" s="322">
        <f t="shared" si="2"/>
        <v>46164.3</v>
      </c>
    </row>
    <row r="37" spans="1:120" x14ac:dyDescent="0.2">
      <c r="A37" s="231">
        <v>2014</v>
      </c>
      <c r="B37" s="231">
        <v>3302014</v>
      </c>
      <c r="C37" s="231" t="s">
        <v>210</v>
      </c>
      <c r="D37" s="359">
        <v>0</v>
      </c>
      <c r="E37" s="359">
        <v>0</v>
      </c>
      <c r="F37" s="359">
        <v>0</v>
      </c>
      <c r="G37" s="359">
        <v>10</v>
      </c>
      <c r="H37" s="359">
        <v>22</v>
      </c>
      <c r="I37" s="360">
        <v>0</v>
      </c>
      <c r="J37" s="360">
        <v>32</v>
      </c>
      <c r="K37" s="359">
        <v>0</v>
      </c>
      <c r="L37" s="359">
        <v>0</v>
      </c>
      <c r="M37" s="360">
        <v>0</v>
      </c>
      <c r="N37" s="359">
        <v>0</v>
      </c>
      <c r="O37" s="359">
        <v>0</v>
      </c>
      <c r="P37" s="359">
        <v>150</v>
      </c>
      <c r="Q37" s="359">
        <v>330</v>
      </c>
      <c r="R37" s="360">
        <v>480</v>
      </c>
      <c r="S37" s="359">
        <v>0</v>
      </c>
      <c r="T37" s="359">
        <v>0</v>
      </c>
      <c r="U37" s="359">
        <v>0</v>
      </c>
      <c r="V37" s="359">
        <v>0</v>
      </c>
      <c r="W37" s="360">
        <v>0</v>
      </c>
      <c r="X37" s="359">
        <v>6</v>
      </c>
      <c r="Y37" s="359">
        <v>90</v>
      </c>
      <c r="Z37" s="361">
        <v>0</v>
      </c>
      <c r="AA37" s="359">
        <v>16</v>
      </c>
      <c r="AB37" s="359">
        <v>240</v>
      </c>
      <c r="AC37" s="361">
        <v>0</v>
      </c>
      <c r="AD37" s="359">
        <v>2</v>
      </c>
      <c r="AE37" s="359">
        <v>30</v>
      </c>
      <c r="AF37" s="361">
        <v>0</v>
      </c>
      <c r="AG37" s="362">
        <v>0</v>
      </c>
      <c r="AH37" s="362">
        <v>0</v>
      </c>
      <c r="AI37" s="361">
        <v>0</v>
      </c>
      <c r="AJ37" s="362">
        <v>17</v>
      </c>
      <c r="AK37" s="362">
        <v>255</v>
      </c>
      <c r="AL37" s="361">
        <v>0</v>
      </c>
      <c r="AM37" s="359">
        <v>17</v>
      </c>
      <c r="AN37" s="359">
        <v>255</v>
      </c>
      <c r="AO37" s="361">
        <v>0</v>
      </c>
      <c r="AP37" s="361"/>
      <c r="AQ37" s="361">
        <f t="shared" si="3"/>
        <v>17</v>
      </c>
      <c r="AR37" s="362">
        <v>0</v>
      </c>
      <c r="AS37" s="362">
        <v>0</v>
      </c>
      <c r="AT37" s="361">
        <v>0</v>
      </c>
      <c r="AU37" s="362">
        <v>17</v>
      </c>
      <c r="AV37" s="362">
        <v>255</v>
      </c>
      <c r="AW37" s="361">
        <v>0</v>
      </c>
      <c r="AX37" s="359">
        <v>17</v>
      </c>
      <c r="AY37" s="359">
        <v>255</v>
      </c>
      <c r="AZ37" s="361">
        <v>0</v>
      </c>
      <c r="BA37" s="361"/>
      <c r="BB37" s="361">
        <f t="shared" si="4"/>
        <v>34</v>
      </c>
      <c r="BC37" s="362">
        <v>0</v>
      </c>
      <c r="BD37" s="362">
        <v>0</v>
      </c>
      <c r="BE37" s="359">
        <v>0</v>
      </c>
      <c r="BF37" s="134"/>
      <c r="BG37" s="134"/>
      <c r="BH37" s="134"/>
      <c r="BI37" s="134"/>
      <c r="BJ37" s="134"/>
      <c r="BK37" s="134"/>
      <c r="BL37" s="134"/>
      <c r="BM37" s="358">
        <f t="shared" si="5"/>
        <v>0</v>
      </c>
      <c r="BN37" s="134">
        <f t="shared" si="6"/>
        <v>0</v>
      </c>
      <c r="BO37" s="134">
        <f t="shared" ref="BO37:BO68" si="27">S37*$BN$3</f>
        <v>0</v>
      </c>
      <c r="BP37" s="134">
        <f t="shared" si="7"/>
        <v>6240</v>
      </c>
      <c r="BQ37" s="134">
        <f t="shared" si="8"/>
        <v>0</v>
      </c>
      <c r="BR37" s="134">
        <f t="shared" si="9"/>
        <v>1170</v>
      </c>
      <c r="BS37" s="134">
        <f t="shared" si="10"/>
        <v>3120</v>
      </c>
      <c r="BT37" s="134">
        <f t="shared" si="11"/>
        <v>390</v>
      </c>
      <c r="BU37" s="134">
        <f t="shared" si="12"/>
        <v>3315</v>
      </c>
      <c r="BV37" s="134">
        <v>17</v>
      </c>
      <c r="BW37" s="134">
        <v>0</v>
      </c>
      <c r="BX37" s="134">
        <f t="shared" si="13"/>
        <v>0</v>
      </c>
      <c r="CB37" s="248">
        <f>_xlfn.IFNA(VLOOKUP(A37,'Actuals Summer'!$A:$AG,23,FALSE),0)</f>
        <v>0</v>
      </c>
      <c r="CC37" s="248">
        <f>_xlfn.IFNA(VLOOKUP(A37,'Actuals Summer'!$A:$AG,24,FALSE),0)</f>
        <v>0</v>
      </c>
      <c r="CD37" s="248">
        <f>_xlfn.IFNA(VLOOKUP(A37,'Actuals Summer'!$A:$AG,25,FALSE),0)</f>
        <v>0</v>
      </c>
      <c r="CE37" s="248">
        <f>_xlfn.IFNA(VLOOKUP(A37,'Actuals Summer'!$A:$AG,26,FALSE),0)</f>
        <v>0</v>
      </c>
      <c r="CF37" s="248">
        <f>_xlfn.IFNA(VLOOKUP(A37,'Actuals Summer'!$A:$AG,27,FALSE),0)</f>
        <v>0</v>
      </c>
      <c r="CG37" s="248">
        <f>_xlfn.IFNA(VLOOKUP(A37,'Actuals Dep Summer'!B:O,6,FALSE)*$BN$3,0)</f>
        <v>1170</v>
      </c>
      <c r="CH37" s="248">
        <f>_xlfn.IFNA(VLOOKUP(A37,'Actuals Dep Summer'!B:O,7,FALSE)*$BN$3,0)</f>
        <v>3120</v>
      </c>
      <c r="CI37" s="248">
        <f>_xlfn.IFNA(VLOOKUP(A37,'Actuals Dep Summer'!B:O,8,FALSE)*$BN$3,0)</f>
        <v>390</v>
      </c>
      <c r="CJ37" s="248">
        <f>_xlfn.IFNA(VLOOKUP(A37,'Actuals Summer'!$A:$AG,31,FALSE),0)*$BN$3</f>
        <v>0</v>
      </c>
      <c r="CK37" s="248"/>
      <c r="CL37" s="248">
        <f>_xlfn.IFNA(VLOOKUP(A37,'Actuals Summer'!$A:$AG,32,FALSE),0)*$BN$3</f>
        <v>0</v>
      </c>
      <c r="CM37" s="248">
        <f>_xlfn.IFNA(VLOOKUP(A37,'Actuals Summer'!$A:$AG,33,FALSE),0)</f>
        <v>0</v>
      </c>
      <c r="CP37" s="317">
        <f t="shared" si="14"/>
        <v>0</v>
      </c>
      <c r="CQ37" s="317">
        <f t="shared" si="15"/>
        <v>0</v>
      </c>
      <c r="CR37" s="317">
        <f t="shared" ref="CR37:CR68" si="28">BO37*$BO$2</f>
        <v>0</v>
      </c>
      <c r="CS37" s="317">
        <f t="shared" si="16"/>
        <v>35318.400000000001</v>
      </c>
      <c r="CT37" s="317">
        <f t="shared" si="17"/>
        <v>0</v>
      </c>
      <c r="CU37" s="317">
        <f t="shared" si="18"/>
        <v>713.69999999999993</v>
      </c>
      <c r="CV37" s="317">
        <f t="shared" si="19"/>
        <v>904.8</v>
      </c>
      <c r="CW37" s="317">
        <f t="shared" si="20"/>
        <v>31.2</v>
      </c>
      <c r="CX37" s="317">
        <f t="shared" si="21"/>
        <v>3315</v>
      </c>
      <c r="CY37" s="317">
        <f t="shared" si="22"/>
        <v>1267.8421052631577</v>
      </c>
      <c r="CZ37" s="317">
        <f t="shared" si="23"/>
        <v>0</v>
      </c>
      <c r="DA37" s="317">
        <f t="shared" si="24"/>
        <v>0</v>
      </c>
      <c r="DB37" s="317">
        <f t="shared" si="25"/>
        <v>41550.942105263159</v>
      </c>
      <c r="DC37" s="311">
        <f>_xlfn.XLOOKUP($A37,'Actuals Summer'!$A:$A,'Actuals Summer'!L:L,0,0)</f>
        <v>0</v>
      </c>
      <c r="DD37" s="311">
        <f>_xlfn.XLOOKUP($A37,'Actuals Summer'!$A:$A,'Actuals Summer'!K:K,0,0)+_xlfn.XLOOKUP($A37,'Actuals Summer'!$A:$A,'Actuals Summer'!Q:Q,0,0)</f>
        <v>0</v>
      </c>
      <c r="DE37" s="311">
        <f>_xlfn.XLOOKUP($A37,'Actuals Summer'!$A:$A,'Actuals Summer'!I:I,0,0)+_xlfn.XLOOKUP($A37,'Actuals Summer'!$A:$A,'Actuals Summer'!R:R,0,0)</f>
        <v>0</v>
      </c>
      <c r="DF37" s="311">
        <f>_xlfn.XLOOKUP($A37,'Actuals Summer'!$A:$A,'Actuals Summer'!J:J,0,0)</f>
        <v>0</v>
      </c>
      <c r="DG37" s="311">
        <f>_xlfn.XLOOKUP($A37,'Actuals Dep Summer'!$B:$B,'Actuals Dep Summer'!G:G,0,0)*'Actuals Dep Summer'!$F$2*'Actuals Dep Summer'!$C$2</f>
        <v>713.69999999999993</v>
      </c>
      <c r="DH37" s="311">
        <f>_xlfn.XLOOKUP($A37,'Actuals Dep Summer'!$B:$B,'Actuals Dep Summer'!H:H,0,0)*'Actuals Dep Summer'!$F$2*'Actuals Dep Summer'!$C$3</f>
        <v>904.8</v>
      </c>
      <c r="DI37" s="311">
        <f>_xlfn.XLOOKUP($A37,'Actuals Dep Summer'!$B:$B,'Actuals Dep Summer'!I:I,0,0)*'Actuals Dep Summer'!$F$2*'Actuals Dep Summer'!$C$4</f>
        <v>31.2</v>
      </c>
      <c r="DJ37" s="311">
        <f>_xlfn.XLOOKUP($A37,'Actuals Summer'!$A:$A,'Actuals Summer'!P:P,0,0)</f>
        <v>0</v>
      </c>
      <c r="DK37" s="311">
        <f>_xlfn.XLOOKUP($A37,'Actuals Summer'!$A:$A,'Actuals Summer'!O:O,0,0)</f>
        <v>0</v>
      </c>
      <c r="DL37" s="311"/>
      <c r="DM37" s="311">
        <f>_xlfn.XLOOKUP($A37,'Actuals Summer'!$A:$A,'Actuals Summer'!M:M,0,0)</f>
        <v>0</v>
      </c>
      <c r="DN37" s="312">
        <f t="shared" ref="DN37:DN68" si="29">SUM(DC37:DM37)</f>
        <v>1649.7</v>
      </c>
      <c r="DO37" s="312">
        <f>_xlfn.XLOOKUP(A37,'Actuals Summer'!A:A,'Actuals Summer'!S:S,0,0)-'Summer data team '!DN37</f>
        <v>-1649.7</v>
      </c>
      <c r="DP37" s="322">
        <f t="shared" ref="DP37:DP68" si="30">DB37-DN37</f>
        <v>39901.242105263162</v>
      </c>
    </row>
    <row r="38" spans="1:120" x14ac:dyDescent="0.2">
      <c r="A38" s="231">
        <v>2015</v>
      </c>
      <c r="B38" s="231">
        <v>3302015</v>
      </c>
      <c r="C38" s="231" t="s">
        <v>211</v>
      </c>
      <c r="D38" s="359">
        <v>0</v>
      </c>
      <c r="E38" s="359">
        <v>0</v>
      </c>
      <c r="F38" s="359">
        <v>0</v>
      </c>
      <c r="G38" s="359">
        <v>17</v>
      </c>
      <c r="H38" s="359">
        <v>27</v>
      </c>
      <c r="I38" s="360">
        <v>0</v>
      </c>
      <c r="J38" s="360">
        <v>44</v>
      </c>
      <c r="K38" s="359">
        <v>0</v>
      </c>
      <c r="L38" s="359">
        <v>0</v>
      </c>
      <c r="M38" s="360">
        <v>0</v>
      </c>
      <c r="N38" s="359">
        <v>0</v>
      </c>
      <c r="O38" s="359">
        <v>0</v>
      </c>
      <c r="P38" s="359">
        <v>255</v>
      </c>
      <c r="Q38" s="359">
        <v>405</v>
      </c>
      <c r="R38" s="360">
        <v>660</v>
      </c>
      <c r="S38" s="359">
        <v>0</v>
      </c>
      <c r="T38" s="359">
        <v>0</v>
      </c>
      <c r="U38" s="359">
        <v>0</v>
      </c>
      <c r="V38" s="359">
        <v>0</v>
      </c>
      <c r="W38" s="360">
        <v>0</v>
      </c>
      <c r="X38" s="359">
        <v>13</v>
      </c>
      <c r="Y38" s="359">
        <v>195</v>
      </c>
      <c r="Z38" s="361">
        <v>0</v>
      </c>
      <c r="AA38" s="359">
        <v>12</v>
      </c>
      <c r="AB38" s="359">
        <v>180</v>
      </c>
      <c r="AC38" s="361">
        <v>0</v>
      </c>
      <c r="AD38" s="359">
        <v>18</v>
      </c>
      <c r="AE38" s="359">
        <v>270</v>
      </c>
      <c r="AF38" s="361">
        <v>0</v>
      </c>
      <c r="AG38" s="362">
        <v>0</v>
      </c>
      <c r="AH38" s="362">
        <v>0</v>
      </c>
      <c r="AI38" s="361">
        <v>0</v>
      </c>
      <c r="AJ38" s="362">
        <v>20</v>
      </c>
      <c r="AK38" s="362">
        <v>300</v>
      </c>
      <c r="AL38" s="361">
        <v>0</v>
      </c>
      <c r="AM38" s="359">
        <v>20</v>
      </c>
      <c r="AN38" s="359">
        <v>300</v>
      </c>
      <c r="AO38" s="361">
        <v>0</v>
      </c>
      <c r="AP38" s="361"/>
      <c r="AQ38" s="361">
        <f t="shared" si="3"/>
        <v>20</v>
      </c>
      <c r="AR38" s="362">
        <v>0</v>
      </c>
      <c r="AS38" s="362">
        <v>0</v>
      </c>
      <c r="AT38" s="361">
        <v>0</v>
      </c>
      <c r="AU38" s="362">
        <v>20</v>
      </c>
      <c r="AV38" s="362">
        <v>300</v>
      </c>
      <c r="AW38" s="361">
        <v>0</v>
      </c>
      <c r="AX38" s="359">
        <v>20</v>
      </c>
      <c r="AY38" s="359">
        <v>300</v>
      </c>
      <c r="AZ38" s="361">
        <v>0</v>
      </c>
      <c r="BA38" s="361"/>
      <c r="BB38" s="361">
        <f t="shared" si="4"/>
        <v>40</v>
      </c>
      <c r="BC38" s="362">
        <v>0</v>
      </c>
      <c r="BD38" s="362">
        <v>0</v>
      </c>
      <c r="BE38" s="359">
        <v>0</v>
      </c>
      <c r="BF38" s="134"/>
      <c r="BG38" s="134"/>
      <c r="BH38" s="134"/>
      <c r="BI38" s="134"/>
      <c r="BJ38" s="134"/>
      <c r="BK38" s="134"/>
      <c r="BL38" s="134"/>
      <c r="BM38" s="358">
        <f t="shared" si="5"/>
        <v>0</v>
      </c>
      <c r="BN38" s="134">
        <f t="shared" si="6"/>
        <v>0</v>
      </c>
      <c r="BO38" s="134">
        <f t="shared" si="27"/>
        <v>0</v>
      </c>
      <c r="BP38" s="134">
        <f t="shared" si="7"/>
        <v>8580</v>
      </c>
      <c r="BQ38" s="134">
        <f t="shared" si="8"/>
        <v>0</v>
      </c>
      <c r="BR38" s="134">
        <f t="shared" si="9"/>
        <v>2535</v>
      </c>
      <c r="BS38" s="134">
        <f t="shared" si="10"/>
        <v>2340</v>
      </c>
      <c r="BT38" s="134">
        <f t="shared" si="11"/>
        <v>3510</v>
      </c>
      <c r="BU38" s="134">
        <f t="shared" si="12"/>
        <v>3900</v>
      </c>
      <c r="BV38" s="134">
        <v>20</v>
      </c>
      <c r="BW38" s="134">
        <v>0</v>
      </c>
      <c r="BX38" s="134">
        <f t="shared" si="13"/>
        <v>0</v>
      </c>
      <c r="CB38" s="248">
        <f>_xlfn.IFNA(VLOOKUP(A38,'Actuals Summer'!$A:$AG,23,FALSE),0)</f>
        <v>0</v>
      </c>
      <c r="CC38" s="248">
        <f>_xlfn.IFNA(VLOOKUP(A38,'Actuals Summer'!$A:$AG,24,FALSE),0)</f>
        <v>0</v>
      </c>
      <c r="CD38" s="248">
        <f>_xlfn.IFNA(VLOOKUP(A38,'Actuals Summer'!$A:$AG,25,FALSE),0)</f>
        <v>0</v>
      </c>
      <c r="CE38" s="248">
        <f>_xlfn.IFNA(VLOOKUP(A38,'Actuals Summer'!$A:$AG,26,FALSE),0)</f>
        <v>0</v>
      </c>
      <c r="CF38" s="248">
        <f>_xlfn.IFNA(VLOOKUP(A38,'Actuals Summer'!$A:$AG,27,FALSE),0)</f>
        <v>0</v>
      </c>
      <c r="CG38" s="248">
        <f>_xlfn.IFNA(VLOOKUP(A38,'Actuals Dep Summer'!B:O,6,FALSE)*$BN$3,0)</f>
        <v>2535</v>
      </c>
      <c r="CH38" s="248">
        <f>_xlfn.IFNA(VLOOKUP(A38,'Actuals Dep Summer'!B:O,7,FALSE)*$BN$3,0)</f>
        <v>2340</v>
      </c>
      <c r="CI38" s="248">
        <f>_xlfn.IFNA(VLOOKUP(A38,'Actuals Dep Summer'!B:O,8,FALSE)*$BN$3,0)</f>
        <v>3510</v>
      </c>
      <c r="CJ38" s="248">
        <f>_xlfn.IFNA(VLOOKUP(A38,'Actuals Summer'!$A:$AG,31,FALSE),0)*$BN$3</f>
        <v>0</v>
      </c>
      <c r="CK38" s="248"/>
      <c r="CL38" s="248">
        <f>_xlfn.IFNA(VLOOKUP(A38,'Actuals Summer'!$A:$AG,32,FALSE),0)*$BN$3</f>
        <v>0</v>
      </c>
      <c r="CM38" s="248">
        <f>_xlfn.IFNA(VLOOKUP(A38,'Actuals Summer'!$A:$AG,33,FALSE),0)</f>
        <v>0</v>
      </c>
      <c r="CP38" s="317">
        <f t="shared" si="14"/>
        <v>0</v>
      </c>
      <c r="CQ38" s="317">
        <f t="shared" si="15"/>
        <v>0</v>
      </c>
      <c r="CR38" s="317">
        <f t="shared" si="28"/>
        <v>0</v>
      </c>
      <c r="CS38" s="317">
        <f t="shared" si="16"/>
        <v>48562.8</v>
      </c>
      <c r="CT38" s="317">
        <f t="shared" si="17"/>
        <v>0</v>
      </c>
      <c r="CU38" s="317">
        <f t="shared" si="18"/>
        <v>1546.35</v>
      </c>
      <c r="CV38" s="317">
        <f t="shared" si="19"/>
        <v>678.59999999999991</v>
      </c>
      <c r="CW38" s="317">
        <f t="shared" si="20"/>
        <v>280.8</v>
      </c>
      <c r="CX38" s="317">
        <f t="shared" si="21"/>
        <v>3900</v>
      </c>
      <c r="CY38" s="317">
        <f t="shared" si="22"/>
        <v>1491.578947368421</v>
      </c>
      <c r="CZ38" s="317">
        <f t="shared" si="23"/>
        <v>0</v>
      </c>
      <c r="DA38" s="317">
        <f t="shared" si="24"/>
        <v>0</v>
      </c>
      <c r="DB38" s="317">
        <f t="shared" si="25"/>
        <v>56460.128947368423</v>
      </c>
      <c r="DC38" s="311">
        <f>_xlfn.XLOOKUP($A38,'Actuals Summer'!$A:$A,'Actuals Summer'!L:L,0,0)</f>
        <v>0</v>
      </c>
      <c r="DD38" s="311">
        <f>_xlfn.XLOOKUP($A38,'Actuals Summer'!$A:$A,'Actuals Summer'!K:K,0,0)+_xlfn.XLOOKUP($A38,'Actuals Summer'!$A:$A,'Actuals Summer'!Q:Q,0,0)</f>
        <v>0</v>
      </c>
      <c r="DE38" s="311">
        <f>_xlfn.XLOOKUP($A38,'Actuals Summer'!$A:$A,'Actuals Summer'!I:I,0,0)+_xlfn.XLOOKUP($A38,'Actuals Summer'!$A:$A,'Actuals Summer'!R:R,0,0)</f>
        <v>0</v>
      </c>
      <c r="DF38" s="311">
        <f>_xlfn.XLOOKUP($A38,'Actuals Summer'!$A:$A,'Actuals Summer'!J:J,0,0)</f>
        <v>0</v>
      </c>
      <c r="DG38" s="311">
        <f>_xlfn.XLOOKUP($A38,'Actuals Dep Summer'!$B:$B,'Actuals Dep Summer'!G:G,0,0)*'Actuals Dep Summer'!$F$2*'Actuals Dep Summer'!$C$2</f>
        <v>1546.35</v>
      </c>
      <c r="DH38" s="311">
        <f>_xlfn.XLOOKUP($A38,'Actuals Dep Summer'!$B:$B,'Actuals Dep Summer'!H:H,0,0)*'Actuals Dep Summer'!$F$2*'Actuals Dep Summer'!$C$3</f>
        <v>678.59999999999991</v>
      </c>
      <c r="DI38" s="311">
        <f>_xlfn.XLOOKUP($A38,'Actuals Dep Summer'!$B:$B,'Actuals Dep Summer'!I:I,0,0)*'Actuals Dep Summer'!$F$2*'Actuals Dep Summer'!$C$4</f>
        <v>280.8</v>
      </c>
      <c r="DJ38" s="311">
        <f>_xlfn.XLOOKUP($A38,'Actuals Summer'!$A:$A,'Actuals Summer'!P:P,0,0)</f>
        <v>0</v>
      </c>
      <c r="DK38" s="311">
        <f>_xlfn.XLOOKUP($A38,'Actuals Summer'!$A:$A,'Actuals Summer'!O:O,0,0)</f>
        <v>0</v>
      </c>
      <c r="DL38" s="311"/>
      <c r="DM38" s="311">
        <f>_xlfn.XLOOKUP($A38,'Actuals Summer'!$A:$A,'Actuals Summer'!M:M,0,0)</f>
        <v>0</v>
      </c>
      <c r="DN38" s="312">
        <f t="shared" si="29"/>
        <v>2505.75</v>
      </c>
      <c r="DO38" s="312">
        <f>_xlfn.XLOOKUP(A38,'Actuals Summer'!A:A,'Actuals Summer'!S:S,0,0)-'Summer data team '!DN38</f>
        <v>-2505.75</v>
      </c>
      <c r="DP38" s="322">
        <f t="shared" si="30"/>
        <v>53954.378947368423</v>
      </c>
    </row>
    <row r="39" spans="1:120" x14ac:dyDescent="0.2">
      <c r="A39" s="231">
        <v>2018</v>
      </c>
      <c r="B39" s="231">
        <v>3302018</v>
      </c>
      <c r="C39" s="231" t="s">
        <v>212</v>
      </c>
      <c r="D39" s="359">
        <v>0</v>
      </c>
      <c r="E39" s="359">
        <v>16</v>
      </c>
      <c r="F39" s="359">
        <v>0</v>
      </c>
      <c r="G39" s="359">
        <v>24</v>
      </c>
      <c r="H39" s="359">
        <v>17</v>
      </c>
      <c r="I39" s="360">
        <v>16</v>
      </c>
      <c r="J39" s="360">
        <v>41</v>
      </c>
      <c r="K39" s="359">
        <v>4</v>
      </c>
      <c r="L39" s="359">
        <v>2</v>
      </c>
      <c r="M39" s="360">
        <v>6</v>
      </c>
      <c r="N39" s="359">
        <v>0</v>
      </c>
      <c r="O39" s="359">
        <v>240</v>
      </c>
      <c r="P39" s="359">
        <v>360</v>
      </c>
      <c r="Q39" s="359">
        <v>255</v>
      </c>
      <c r="R39" s="360">
        <v>615</v>
      </c>
      <c r="S39" s="359">
        <v>0</v>
      </c>
      <c r="T39" s="359">
        <v>240</v>
      </c>
      <c r="U39" s="359">
        <v>60</v>
      </c>
      <c r="V39" s="359">
        <v>30</v>
      </c>
      <c r="W39" s="360">
        <v>90</v>
      </c>
      <c r="X39" s="359">
        <v>42</v>
      </c>
      <c r="Y39" s="359">
        <v>630</v>
      </c>
      <c r="Z39" s="361">
        <v>60</v>
      </c>
      <c r="AA39" s="359">
        <v>8</v>
      </c>
      <c r="AB39" s="359">
        <v>120</v>
      </c>
      <c r="AC39" s="361">
        <v>15</v>
      </c>
      <c r="AD39" s="359">
        <v>1</v>
      </c>
      <c r="AE39" s="359">
        <v>15</v>
      </c>
      <c r="AF39" s="361">
        <v>0</v>
      </c>
      <c r="AG39" s="362">
        <v>11</v>
      </c>
      <c r="AH39" s="362">
        <v>165</v>
      </c>
      <c r="AI39" s="361">
        <v>0</v>
      </c>
      <c r="AJ39" s="362">
        <v>32</v>
      </c>
      <c r="AK39" s="362">
        <v>480</v>
      </c>
      <c r="AL39" s="361">
        <v>30</v>
      </c>
      <c r="AM39" s="359">
        <v>43</v>
      </c>
      <c r="AN39" s="359">
        <v>645</v>
      </c>
      <c r="AO39" s="361">
        <v>30</v>
      </c>
      <c r="AP39" s="361"/>
      <c r="AQ39" s="361">
        <f t="shared" si="3"/>
        <v>43</v>
      </c>
      <c r="AR39" s="362">
        <v>0</v>
      </c>
      <c r="AS39" s="362">
        <v>0</v>
      </c>
      <c r="AT39" s="361">
        <v>0</v>
      </c>
      <c r="AU39" s="362">
        <v>2</v>
      </c>
      <c r="AV39" s="362">
        <v>30</v>
      </c>
      <c r="AW39" s="361">
        <v>0</v>
      </c>
      <c r="AX39" s="359">
        <v>2</v>
      </c>
      <c r="AY39" s="359">
        <v>30</v>
      </c>
      <c r="AZ39" s="361">
        <v>0</v>
      </c>
      <c r="BA39" s="361"/>
      <c r="BB39" s="361">
        <f t="shared" si="4"/>
        <v>4</v>
      </c>
      <c r="BC39" s="362">
        <v>0</v>
      </c>
      <c r="BD39" s="362">
        <v>0</v>
      </c>
      <c r="BE39" s="359">
        <v>0</v>
      </c>
      <c r="BF39" s="134"/>
      <c r="BG39" s="134"/>
      <c r="BH39" s="134"/>
      <c r="BI39" s="134"/>
      <c r="BJ39" s="134"/>
      <c r="BK39" s="134"/>
      <c r="BL39" s="134"/>
      <c r="BM39" s="358">
        <f t="shared" si="5"/>
        <v>0</v>
      </c>
      <c r="BN39" s="134">
        <f t="shared" si="6"/>
        <v>3120</v>
      </c>
      <c r="BO39" s="134">
        <f t="shared" si="27"/>
        <v>0</v>
      </c>
      <c r="BP39" s="134">
        <f t="shared" si="7"/>
        <v>7995</v>
      </c>
      <c r="BQ39" s="134">
        <f t="shared" si="8"/>
        <v>1170</v>
      </c>
      <c r="BR39" s="134">
        <f t="shared" si="9"/>
        <v>8970</v>
      </c>
      <c r="BS39" s="134">
        <f t="shared" si="10"/>
        <v>1755</v>
      </c>
      <c r="BT39" s="134">
        <f t="shared" si="11"/>
        <v>195</v>
      </c>
      <c r="BU39" s="134">
        <f t="shared" si="12"/>
        <v>8385</v>
      </c>
      <c r="BV39" s="134">
        <v>2</v>
      </c>
      <c r="BW39" s="134">
        <v>0</v>
      </c>
      <c r="BX39" s="134">
        <f t="shared" si="13"/>
        <v>0</v>
      </c>
      <c r="CB39" s="248">
        <f>_xlfn.IFNA(VLOOKUP(A39,'Actuals Summer'!$A:$AG,23,FALSE),0)</f>
        <v>0</v>
      </c>
      <c r="CC39" s="248">
        <f>_xlfn.IFNA(VLOOKUP(A39,'Actuals Summer'!$A:$AG,24,FALSE),0)</f>
        <v>0</v>
      </c>
      <c r="CD39" s="248">
        <f>_xlfn.IFNA(VLOOKUP(A39,'Actuals Summer'!$A:$AG,25,FALSE),0)</f>
        <v>0</v>
      </c>
      <c r="CE39" s="248">
        <f>_xlfn.IFNA(VLOOKUP(A39,'Actuals Summer'!$A:$AG,26,FALSE),0)</f>
        <v>0</v>
      </c>
      <c r="CF39" s="248">
        <f>_xlfn.IFNA(VLOOKUP(A39,'Actuals Summer'!$A:$AG,27,FALSE),0)</f>
        <v>0</v>
      </c>
      <c r="CG39" s="248">
        <f>_xlfn.IFNA(VLOOKUP(A39,'Actuals Dep Summer'!B:O,6,FALSE)*$BN$3,0)</f>
        <v>8190</v>
      </c>
      <c r="CH39" s="248">
        <f>_xlfn.IFNA(VLOOKUP(A39,'Actuals Dep Summer'!B:O,7,FALSE)*$BN$3,0)</f>
        <v>1560</v>
      </c>
      <c r="CI39" s="248">
        <f>_xlfn.IFNA(VLOOKUP(A39,'Actuals Dep Summer'!B:O,8,FALSE)*$BN$3,0)</f>
        <v>195</v>
      </c>
      <c r="CJ39" s="248">
        <f>_xlfn.IFNA(VLOOKUP(A39,'Actuals Summer'!$A:$AG,31,FALSE),0)*$BN$3</f>
        <v>0</v>
      </c>
      <c r="CK39" s="248"/>
      <c r="CL39" s="248">
        <f>_xlfn.IFNA(VLOOKUP(A39,'Actuals Summer'!$A:$AG,32,FALSE),0)*$BN$3</f>
        <v>0</v>
      </c>
      <c r="CM39" s="248">
        <f>_xlfn.IFNA(VLOOKUP(A39,'Actuals Summer'!$A:$AG,33,FALSE),0)</f>
        <v>0</v>
      </c>
      <c r="CP39" s="317">
        <f t="shared" si="14"/>
        <v>0</v>
      </c>
      <c r="CQ39" s="317">
        <f t="shared" si="15"/>
        <v>26551.200000000001</v>
      </c>
      <c r="CR39" s="317">
        <f t="shared" si="28"/>
        <v>0</v>
      </c>
      <c r="CS39" s="317">
        <f t="shared" si="16"/>
        <v>45251.700000000004</v>
      </c>
      <c r="CT39" s="317">
        <f t="shared" si="17"/>
        <v>6622.2</v>
      </c>
      <c r="CU39" s="317">
        <f t="shared" si="18"/>
        <v>5471.7</v>
      </c>
      <c r="CV39" s="317">
        <f t="shared" si="19"/>
        <v>508.95</v>
      </c>
      <c r="CW39" s="317">
        <f t="shared" si="20"/>
        <v>15.6</v>
      </c>
      <c r="CX39" s="317">
        <f t="shared" si="21"/>
        <v>8385</v>
      </c>
      <c r="CY39" s="317">
        <f t="shared" si="22"/>
        <v>149.15789473684208</v>
      </c>
      <c r="CZ39" s="317">
        <f t="shared" si="23"/>
        <v>0</v>
      </c>
      <c r="DA39" s="317">
        <f t="shared" si="24"/>
        <v>0</v>
      </c>
      <c r="DB39" s="317">
        <f t="shared" si="25"/>
        <v>92955.507894736846</v>
      </c>
      <c r="DC39" s="311">
        <f>_xlfn.XLOOKUP($A39,'Actuals Summer'!$A:$A,'Actuals Summer'!L:L,0,0)</f>
        <v>0</v>
      </c>
      <c r="DD39" s="311">
        <f>_xlfn.XLOOKUP($A39,'Actuals Summer'!$A:$A,'Actuals Summer'!K:K,0,0)+_xlfn.XLOOKUP($A39,'Actuals Summer'!$A:$A,'Actuals Summer'!Q:Q,0,0)</f>
        <v>0</v>
      </c>
      <c r="DE39" s="311">
        <f>_xlfn.XLOOKUP($A39,'Actuals Summer'!$A:$A,'Actuals Summer'!I:I,0,0)+_xlfn.XLOOKUP($A39,'Actuals Summer'!$A:$A,'Actuals Summer'!R:R,0,0)</f>
        <v>0</v>
      </c>
      <c r="DF39" s="311">
        <f>_xlfn.XLOOKUP($A39,'Actuals Summer'!$A:$A,'Actuals Summer'!J:J,0,0)</f>
        <v>0</v>
      </c>
      <c r="DG39" s="311">
        <f>_xlfn.XLOOKUP($A39,'Actuals Dep Summer'!$B:$B,'Actuals Dep Summer'!G:G,0,0)*'Actuals Dep Summer'!$F$2*'Actuals Dep Summer'!$C$2</f>
        <v>4995.8999999999996</v>
      </c>
      <c r="DH39" s="311">
        <f>_xlfn.XLOOKUP($A39,'Actuals Dep Summer'!$B:$B,'Actuals Dep Summer'!H:H,0,0)*'Actuals Dep Summer'!$F$2*'Actuals Dep Summer'!$C$3</f>
        <v>452.4</v>
      </c>
      <c r="DI39" s="311">
        <f>_xlfn.XLOOKUP($A39,'Actuals Dep Summer'!$B:$B,'Actuals Dep Summer'!I:I,0,0)*'Actuals Dep Summer'!$F$2*'Actuals Dep Summer'!$C$4</f>
        <v>15.6</v>
      </c>
      <c r="DJ39" s="311">
        <f>_xlfn.XLOOKUP($A39,'Actuals Summer'!$A:$A,'Actuals Summer'!P:P,0,0)</f>
        <v>0</v>
      </c>
      <c r="DK39" s="311">
        <f>_xlfn.XLOOKUP($A39,'Actuals Summer'!$A:$A,'Actuals Summer'!O:O,0,0)</f>
        <v>0</v>
      </c>
      <c r="DL39" s="311"/>
      <c r="DM39" s="311">
        <f>_xlfn.XLOOKUP($A39,'Actuals Summer'!$A:$A,'Actuals Summer'!M:M,0,0)</f>
        <v>0</v>
      </c>
      <c r="DN39" s="312">
        <f t="shared" si="29"/>
        <v>5463.9</v>
      </c>
      <c r="DO39" s="312">
        <f>_xlfn.XLOOKUP(A39,'Actuals Summer'!A:A,'Actuals Summer'!S:S,0,0)-'Summer data team '!DN39</f>
        <v>-5463.9</v>
      </c>
      <c r="DP39" s="322">
        <f t="shared" si="30"/>
        <v>87491.607894736851</v>
      </c>
    </row>
    <row r="40" spans="1:120" x14ac:dyDescent="0.2">
      <c r="A40" s="231">
        <v>2020</v>
      </c>
      <c r="B40" s="231">
        <v>3302020</v>
      </c>
      <c r="C40" s="231" t="s">
        <v>213</v>
      </c>
      <c r="D40" s="359">
        <v>0</v>
      </c>
      <c r="E40" s="359">
        <v>0</v>
      </c>
      <c r="F40" s="359">
        <v>0</v>
      </c>
      <c r="G40" s="359">
        <v>39</v>
      </c>
      <c r="H40" s="359">
        <v>21</v>
      </c>
      <c r="I40" s="360">
        <v>0</v>
      </c>
      <c r="J40" s="360">
        <v>60</v>
      </c>
      <c r="K40" s="359">
        <v>10</v>
      </c>
      <c r="L40" s="359">
        <v>6</v>
      </c>
      <c r="M40" s="360">
        <v>16</v>
      </c>
      <c r="N40" s="359">
        <v>0</v>
      </c>
      <c r="O40" s="359">
        <v>0</v>
      </c>
      <c r="P40" s="359">
        <v>585</v>
      </c>
      <c r="Q40" s="359">
        <v>315</v>
      </c>
      <c r="R40" s="360">
        <v>900</v>
      </c>
      <c r="S40" s="359">
        <v>0</v>
      </c>
      <c r="T40" s="359">
        <v>0</v>
      </c>
      <c r="U40" s="359">
        <v>150</v>
      </c>
      <c r="V40" s="359">
        <v>90</v>
      </c>
      <c r="W40" s="360">
        <v>240</v>
      </c>
      <c r="X40" s="359">
        <v>1</v>
      </c>
      <c r="Y40" s="359">
        <v>15</v>
      </c>
      <c r="Z40" s="361">
        <v>0</v>
      </c>
      <c r="AA40" s="359">
        <v>8</v>
      </c>
      <c r="AB40" s="359">
        <v>120</v>
      </c>
      <c r="AC40" s="361">
        <v>15</v>
      </c>
      <c r="AD40" s="359">
        <v>20</v>
      </c>
      <c r="AE40" s="359">
        <v>300</v>
      </c>
      <c r="AF40" s="361">
        <v>120</v>
      </c>
      <c r="AG40" s="362">
        <v>0</v>
      </c>
      <c r="AH40" s="362">
        <v>0</v>
      </c>
      <c r="AI40" s="361">
        <v>0</v>
      </c>
      <c r="AJ40" s="362">
        <v>18</v>
      </c>
      <c r="AK40" s="362">
        <v>270</v>
      </c>
      <c r="AL40" s="361">
        <v>30</v>
      </c>
      <c r="AM40" s="359">
        <v>18</v>
      </c>
      <c r="AN40" s="359">
        <v>270</v>
      </c>
      <c r="AO40" s="361">
        <v>30</v>
      </c>
      <c r="AP40" s="361"/>
      <c r="AQ40" s="361">
        <f t="shared" si="3"/>
        <v>18</v>
      </c>
      <c r="AR40" s="362">
        <v>0</v>
      </c>
      <c r="AS40" s="362">
        <v>0</v>
      </c>
      <c r="AT40" s="361">
        <v>0</v>
      </c>
      <c r="AU40" s="362">
        <v>18</v>
      </c>
      <c r="AV40" s="362">
        <v>270</v>
      </c>
      <c r="AW40" s="361">
        <v>30</v>
      </c>
      <c r="AX40" s="359">
        <v>18</v>
      </c>
      <c r="AY40" s="359">
        <v>270</v>
      </c>
      <c r="AZ40" s="361">
        <v>30</v>
      </c>
      <c r="BA40" s="361"/>
      <c r="BB40" s="361">
        <f t="shared" si="4"/>
        <v>36</v>
      </c>
      <c r="BC40" s="362">
        <v>0</v>
      </c>
      <c r="BD40" s="362">
        <v>0</v>
      </c>
      <c r="BE40" s="359">
        <v>0</v>
      </c>
      <c r="BF40" s="134"/>
      <c r="BG40" s="134"/>
      <c r="BH40" s="134"/>
      <c r="BI40" s="134"/>
      <c r="BJ40" s="134"/>
      <c r="BK40" s="134"/>
      <c r="BL40" s="134"/>
      <c r="BM40" s="358">
        <f t="shared" si="5"/>
        <v>0</v>
      </c>
      <c r="BN40" s="134">
        <f t="shared" si="6"/>
        <v>0</v>
      </c>
      <c r="BO40" s="134">
        <f t="shared" si="27"/>
        <v>0</v>
      </c>
      <c r="BP40" s="134">
        <f t="shared" si="7"/>
        <v>11700</v>
      </c>
      <c r="BQ40" s="134">
        <f t="shared" si="8"/>
        <v>3120</v>
      </c>
      <c r="BR40" s="134">
        <f t="shared" si="9"/>
        <v>195</v>
      </c>
      <c r="BS40" s="134">
        <f t="shared" si="10"/>
        <v>1755</v>
      </c>
      <c r="BT40" s="134">
        <f t="shared" si="11"/>
        <v>5460</v>
      </c>
      <c r="BU40" s="134">
        <f t="shared" si="12"/>
        <v>3510</v>
      </c>
      <c r="BV40" s="134">
        <v>16</v>
      </c>
      <c r="BW40" s="134">
        <v>2</v>
      </c>
      <c r="BX40" s="134">
        <f t="shared" si="13"/>
        <v>0</v>
      </c>
      <c r="CB40" s="248">
        <f>_xlfn.IFNA(VLOOKUP(A40,'Actuals Summer'!$A:$AG,23,FALSE),0)</f>
        <v>0</v>
      </c>
      <c r="CC40" s="248">
        <f>_xlfn.IFNA(VLOOKUP(A40,'Actuals Summer'!$A:$AG,24,FALSE),0)</f>
        <v>0</v>
      </c>
      <c r="CD40" s="248">
        <f>_xlfn.IFNA(VLOOKUP(A40,'Actuals Summer'!$A:$AG,25,FALSE),0)</f>
        <v>0</v>
      </c>
      <c r="CE40" s="248">
        <f>_xlfn.IFNA(VLOOKUP(A40,'Actuals Summer'!$A:$AG,26,FALSE),0)</f>
        <v>0</v>
      </c>
      <c r="CF40" s="248">
        <f>_xlfn.IFNA(VLOOKUP(A40,'Actuals Summer'!$A:$AG,27,FALSE),0)</f>
        <v>0</v>
      </c>
      <c r="CG40" s="248">
        <f>_xlfn.IFNA(VLOOKUP(A40,'Actuals Dep Summer'!B:O,6,FALSE)*$BN$3,0)</f>
        <v>195</v>
      </c>
      <c r="CH40" s="248">
        <f>_xlfn.IFNA(VLOOKUP(A40,'Actuals Dep Summer'!B:O,7,FALSE)*$BN$3,0)</f>
        <v>1560</v>
      </c>
      <c r="CI40" s="248">
        <f>_xlfn.IFNA(VLOOKUP(A40,'Actuals Dep Summer'!B:O,8,FALSE)*$BN$3,0)</f>
        <v>3900</v>
      </c>
      <c r="CJ40" s="248">
        <f>_xlfn.IFNA(VLOOKUP(A40,'Actuals Summer'!$A:$AG,31,FALSE),0)*$BN$3</f>
        <v>0</v>
      </c>
      <c r="CK40" s="248"/>
      <c r="CL40" s="248">
        <f>_xlfn.IFNA(VLOOKUP(A40,'Actuals Summer'!$A:$AG,32,FALSE),0)*$BN$3</f>
        <v>0</v>
      </c>
      <c r="CM40" s="248">
        <f>_xlfn.IFNA(VLOOKUP(A40,'Actuals Summer'!$A:$AG,33,FALSE),0)</f>
        <v>0</v>
      </c>
      <c r="CP40" s="317">
        <f t="shared" si="14"/>
        <v>0</v>
      </c>
      <c r="CQ40" s="317">
        <f t="shared" si="15"/>
        <v>0</v>
      </c>
      <c r="CR40" s="317">
        <f t="shared" si="28"/>
        <v>0</v>
      </c>
      <c r="CS40" s="317">
        <f t="shared" si="16"/>
        <v>66222</v>
      </c>
      <c r="CT40" s="317">
        <f t="shared" si="17"/>
        <v>17659.2</v>
      </c>
      <c r="CU40" s="317">
        <f t="shared" si="18"/>
        <v>118.95</v>
      </c>
      <c r="CV40" s="317">
        <f t="shared" si="19"/>
        <v>508.95</v>
      </c>
      <c r="CW40" s="317">
        <f t="shared" si="20"/>
        <v>436.8</v>
      </c>
      <c r="CX40" s="317">
        <f t="shared" si="21"/>
        <v>3510</v>
      </c>
      <c r="CY40" s="317">
        <f t="shared" si="22"/>
        <v>1193.2631578947367</v>
      </c>
      <c r="CZ40" s="317">
        <f t="shared" si="23"/>
        <v>372.89473684210526</v>
      </c>
      <c r="DA40" s="317">
        <f t="shared" si="24"/>
        <v>0</v>
      </c>
      <c r="DB40" s="317">
        <f t="shared" si="25"/>
        <v>90022.057894736834</v>
      </c>
      <c r="DC40" s="311">
        <f>_xlfn.XLOOKUP($A40,'Actuals Summer'!$A:$A,'Actuals Summer'!L:L,0,0)</f>
        <v>0</v>
      </c>
      <c r="DD40" s="311">
        <f>_xlfn.XLOOKUP($A40,'Actuals Summer'!$A:$A,'Actuals Summer'!K:K,0,0)+_xlfn.XLOOKUP($A40,'Actuals Summer'!$A:$A,'Actuals Summer'!Q:Q,0,0)</f>
        <v>0</v>
      </c>
      <c r="DE40" s="311">
        <f>_xlfn.XLOOKUP($A40,'Actuals Summer'!$A:$A,'Actuals Summer'!I:I,0,0)+_xlfn.XLOOKUP($A40,'Actuals Summer'!$A:$A,'Actuals Summer'!R:R,0,0)</f>
        <v>0</v>
      </c>
      <c r="DF40" s="311">
        <f>_xlfn.XLOOKUP($A40,'Actuals Summer'!$A:$A,'Actuals Summer'!J:J,0,0)</f>
        <v>0</v>
      </c>
      <c r="DG40" s="311">
        <f>_xlfn.XLOOKUP($A40,'Actuals Dep Summer'!$B:$B,'Actuals Dep Summer'!G:G,0,0)*'Actuals Dep Summer'!$F$2*'Actuals Dep Summer'!$C$2</f>
        <v>118.95</v>
      </c>
      <c r="DH40" s="311">
        <f>_xlfn.XLOOKUP($A40,'Actuals Dep Summer'!$B:$B,'Actuals Dep Summer'!H:H,0,0)*'Actuals Dep Summer'!$F$2*'Actuals Dep Summer'!$C$3</f>
        <v>452.4</v>
      </c>
      <c r="DI40" s="311">
        <f>_xlfn.XLOOKUP($A40,'Actuals Dep Summer'!$B:$B,'Actuals Dep Summer'!I:I,0,0)*'Actuals Dep Summer'!$F$2*'Actuals Dep Summer'!$C$4</f>
        <v>312</v>
      </c>
      <c r="DJ40" s="311">
        <f>_xlfn.XLOOKUP($A40,'Actuals Summer'!$A:$A,'Actuals Summer'!P:P,0,0)</f>
        <v>0</v>
      </c>
      <c r="DK40" s="311">
        <f>_xlfn.XLOOKUP($A40,'Actuals Summer'!$A:$A,'Actuals Summer'!O:O,0,0)</f>
        <v>0</v>
      </c>
      <c r="DL40" s="311"/>
      <c r="DM40" s="311">
        <f>_xlfn.XLOOKUP($A40,'Actuals Summer'!$A:$A,'Actuals Summer'!M:M,0,0)</f>
        <v>0</v>
      </c>
      <c r="DN40" s="312">
        <f t="shared" si="29"/>
        <v>883.35</v>
      </c>
      <c r="DO40" s="312">
        <f>_xlfn.XLOOKUP(A40,'Actuals Summer'!A:A,'Actuals Summer'!S:S,0,0)-'Summer data team '!DN40</f>
        <v>-883.35</v>
      </c>
      <c r="DP40" s="322">
        <f t="shared" si="30"/>
        <v>89138.707894736828</v>
      </c>
    </row>
    <row r="41" spans="1:120" x14ac:dyDescent="0.2">
      <c r="A41" s="231">
        <v>2021</v>
      </c>
      <c r="B41" s="231">
        <v>3302021</v>
      </c>
      <c r="C41" s="231" t="s">
        <v>214</v>
      </c>
      <c r="D41" s="359">
        <v>0</v>
      </c>
      <c r="E41" s="359">
        <v>0</v>
      </c>
      <c r="F41" s="359">
        <v>0</v>
      </c>
      <c r="G41" s="359">
        <v>12</v>
      </c>
      <c r="H41" s="359">
        <v>14</v>
      </c>
      <c r="I41" s="360">
        <v>0</v>
      </c>
      <c r="J41" s="360">
        <v>26</v>
      </c>
      <c r="K41" s="359">
        <v>0</v>
      </c>
      <c r="L41" s="359">
        <v>0</v>
      </c>
      <c r="M41" s="360">
        <v>0</v>
      </c>
      <c r="N41" s="359">
        <v>0</v>
      </c>
      <c r="O41" s="359">
        <v>0</v>
      </c>
      <c r="P41" s="359">
        <v>180</v>
      </c>
      <c r="Q41" s="359">
        <v>210</v>
      </c>
      <c r="R41" s="360">
        <v>390</v>
      </c>
      <c r="S41" s="359">
        <v>0</v>
      </c>
      <c r="T41" s="359">
        <v>0</v>
      </c>
      <c r="U41" s="359">
        <v>0</v>
      </c>
      <c r="V41" s="359">
        <v>0</v>
      </c>
      <c r="W41" s="360">
        <v>0</v>
      </c>
      <c r="X41" s="359">
        <v>1</v>
      </c>
      <c r="Y41" s="359">
        <v>15</v>
      </c>
      <c r="Z41" s="361">
        <v>0</v>
      </c>
      <c r="AA41" s="359">
        <v>15</v>
      </c>
      <c r="AB41" s="359">
        <v>225</v>
      </c>
      <c r="AC41" s="361">
        <v>0</v>
      </c>
      <c r="AD41" s="359">
        <v>2</v>
      </c>
      <c r="AE41" s="359">
        <v>30</v>
      </c>
      <c r="AF41" s="361">
        <v>0</v>
      </c>
      <c r="AG41" s="362">
        <v>0</v>
      </c>
      <c r="AH41" s="362">
        <v>0</v>
      </c>
      <c r="AI41" s="361">
        <v>0</v>
      </c>
      <c r="AJ41" s="362">
        <v>14</v>
      </c>
      <c r="AK41" s="362">
        <v>210</v>
      </c>
      <c r="AL41" s="361">
        <v>0</v>
      </c>
      <c r="AM41" s="359">
        <v>14</v>
      </c>
      <c r="AN41" s="359">
        <v>210</v>
      </c>
      <c r="AO41" s="361">
        <v>0</v>
      </c>
      <c r="AP41" s="361"/>
      <c r="AQ41" s="361">
        <f t="shared" si="3"/>
        <v>14</v>
      </c>
      <c r="AR41" s="362">
        <v>0</v>
      </c>
      <c r="AS41" s="362">
        <v>0</v>
      </c>
      <c r="AT41" s="361">
        <v>0</v>
      </c>
      <c r="AU41" s="362">
        <v>9</v>
      </c>
      <c r="AV41" s="362">
        <v>135</v>
      </c>
      <c r="AW41" s="361">
        <v>0</v>
      </c>
      <c r="AX41" s="359">
        <v>9</v>
      </c>
      <c r="AY41" s="359">
        <v>135</v>
      </c>
      <c r="AZ41" s="361">
        <v>0</v>
      </c>
      <c r="BA41" s="361"/>
      <c r="BB41" s="361">
        <f t="shared" si="4"/>
        <v>18</v>
      </c>
      <c r="BC41" s="362">
        <v>0</v>
      </c>
      <c r="BD41" s="362">
        <v>0</v>
      </c>
      <c r="BE41" s="359">
        <v>0</v>
      </c>
      <c r="BF41" s="134"/>
      <c r="BG41" s="134"/>
      <c r="BH41" s="134"/>
      <c r="BI41" s="134"/>
      <c r="BJ41" s="134"/>
      <c r="BK41" s="134"/>
      <c r="BL41" s="134"/>
      <c r="BM41" s="358">
        <f t="shared" si="5"/>
        <v>0</v>
      </c>
      <c r="BN41" s="134">
        <f t="shared" si="6"/>
        <v>0</v>
      </c>
      <c r="BO41" s="134">
        <f t="shared" si="27"/>
        <v>0</v>
      </c>
      <c r="BP41" s="134">
        <f t="shared" si="7"/>
        <v>5070</v>
      </c>
      <c r="BQ41" s="134">
        <f t="shared" si="8"/>
        <v>0</v>
      </c>
      <c r="BR41" s="134">
        <f t="shared" si="9"/>
        <v>195</v>
      </c>
      <c r="BS41" s="134">
        <f t="shared" si="10"/>
        <v>2925</v>
      </c>
      <c r="BT41" s="134">
        <f t="shared" si="11"/>
        <v>390</v>
      </c>
      <c r="BU41" s="134">
        <f t="shared" si="12"/>
        <v>2730</v>
      </c>
      <c r="BV41" s="134">
        <v>9</v>
      </c>
      <c r="BW41" s="134">
        <v>0</v>
      </c>
      <c r="BX41" s="134">
        <f t="shared" si="13"/>
        <v>0</v>
      </c>
      <c r="CB41" s="248">
        <f>_xlfn.IFNA(VLOOKUP(A41,'Actuals Summer'!$A:$AG,23,FALSE),0)</f>
        <v>0</v>
      </c>
      <c r="CC41" s="248">
        <f>_xlfn.IFNA(VLOOKUP(A41,'Actuals Summer'!$A:$AG,24,FALSE),0)</f>
        <v>0</v>
      </c>
      <c r="CD41" s="248">
        <f>_xlfn.IFNA(VLOOKUP(A41,'Actuals Summer'!$A:$AG,25,FALSE),0)</f>
        <v>0</v>
      </c>
      <c r="CE41" s="248">
        <f>_xlfn.IFNA(VLOOKUP(A41,'Actuals Summer'!$A:$AG,26,FALSE),0)</f>
        <v>0</v>
      </c>
      <c r="CF41" s="248">
        <f>_xlfn.IFNA(VLOOKUP(A41,'Actuals Summer'!$A:$AG,27,FALSE),0)</f>
        <v>0</v>
      </c>
      <c r="CG41" s="248">
        <f>_xlfn.IFNA(VLOOKUP(A41,'Actuals Dep Summer'!B:O,6,FALSE)*$BN$3,0)</f>
        <v>195</v>
      </c>
      <c r="CH41" s="248">
        <f>_xlfn.IFNA(VLOOKUP(A41,'Actuals Dep Summer'!B:O,7,FALSE)*$BN$3,0)</f>
        <v>2925</v>
      </c>
      <c r="CI41" s="248">
        <f>_xlfn.IFNA(VLOOKUP(A41,'Actuals Dep Summer'!B:O,8,FALSE)*$BN$3,0)</f>
        <v>390</v>
      </c>
      <c r="CJ41" s="248">
        <f>_xlfn.IFNA(VLOOKUP(A41,'Actuals Summer'!$A:$AG,31,FALSE),0)*$BN$3</f>
        <v>0</v>
      </c>
      <c r="CK41" s="248"/>
      <c r="CL41" s="248">
        <f>_xlfn.IFNA(VLOOKUP(A41,'Actuals Summer'!$A:$AG,32,FALSE),0)*$BN$3</f>
        <v>0</v>
      </c>
      <c r="CM41" s="248">
        <f>_xlfn.IFNA(VLOOKUP(A41,'Actuals Summer'!$A:$AG,33,FALSE),0)</f>
        <v>0</v>
      </c>
      <c r="CP41" s="317">
        <f t="shared" si="14"/>
        <v>0</v>
      </c>
      <c r="CQ41" s="317">
        <f t="shared" si="15"/>
        <v>0</v>
      </c>
      <c r="CR41" s="317">
        <f t="shared" si="28"/>
        <v>0</v>
      </c>
      <c r="CS41" s="317">
        <f t="shared" si="16"/>
        <v>28696.2</v>
      </c>
      <c r="CT41" s="317">
        <f t="shared" si="17"/>
        <v>0</v>
      </c>
      <c r="CU41" s="317">
        <f t="shared" si="18"/>
        <v>118.95</v>
      </c>
      <c r="CV41" s="317">
        <f t="shared" si="19"/>
        <v>848.24999999999989</v>
      </c>
      <c r="CW41" s="317">
        <f t="shared" si="20"/>
        <v>31.2</v>
      </c>
      <c r="CX41" s="317">
        <f t="shared" si="21"/>
        <v>2730</v>
      </c>
      <c r="CY41" s="317">
        <f t="shared" si="22"/>
        <v>671.21052631578948</v>
      </c>
      <c r="CZ41" s="317">
        <f t="shared" si="23"/>
        <v>0</v>
      </c>
      <c r="DA41" s="317">
        <f t="shared" si="24"/>
        <v>0</v>
      </c>
      <c r="DB41" s="317">
        <f t="shared" si="25"/>
        <v>33095.810526315792</v>
      </c>
      <c r="DC41" s="311">
        <f>_xlfn.XLOOKUP($A41,'Actuals Summer'!$A:$A,'Actuals Summer'!L:L,0,0)</f>
        <v>0</v>
      </c>
      <c r="DD41" s="311">
        <f>_xlfn.XLOOKUP($A41,'Actuals Summer'!$A:$A,'Actuals Summer'!K:K,0,0)+_xlfn.XLOOKUP($A41,'Actuals Summer'!$A:$A,'Actuals Summer'!Q:Q,0,0)</f>
        <v>0</v>
      </c>
      <c r="DE41" s="311">
        <f>_xlfn.XLOOKUP($A41,'Actuals Summer'!$A:$A,'Actuals Summer'!I:I,0,0)+_xlfn.XLOOKUP($A41,'Actuals Summer'!$A:$A,'Actuals Summer'!R:R,0,0)</f>
        <v>0</v>
      </c>
      <c r="DF41" s="311">
        <f>_xlfn.XLOOKUP($A41,'Actuals Summer'!$A:$A,'Actuals Summer'!J:J,0,0)</f>
        <v>0</v>
      </c>
      <c r="DG41" s="311">
        <f>_xlfn.XLOOKUP($A41,'Actuals Dep Summer'!$B:$B,'Actuals Dep Summer'!G:G,0,0)*'Actuals Dep Summer'!$F$2*'Actuals Dep Summer'!$C$2</f>
        <v>118.95</v>
      </c>
      <c r="DH41" s="311">
        <f>_xlfn.XLOOKUP($A41,'Actuals Dep Summer'!$B:$B,'Actuals Dep Summer'!H:H,0,0)*'Actuals Dep Summer'!$F$2*'Actuals Dep Summer'!$C$3</f>
        <v>848.24999999999989</v>
      </c>
      <c r="DI41" s="311">
        <f>_xlfn.XLOOKUP($A41,'Actuals Dep Summer'!$B:$B,'Actuals Dep Summer'!I:I,0,0)*'Actuals Dep Summer'!$F$2*'Actuals Dep Summer'!$C$4</f>
        <v>31.2</v>
      </c>
      <c r="DJ41" s="311">
        <f>_xlfn.XLOOKUP($A41,'Actuals Summer'!$A:$A,'Actuals Summer'!P:P,0,0)</f>
        <v>0</v>
      </c>
      <c r="DK41" s="311">
        <f>_xlfn.XLOOKUP($A41,'Actuals Summer'!$A:$A,'Actuals Summer'!O:O,0,0)</f>
        <v>0</v>
      </c>
      <c r="DL41" s="311"/>
      <c r="DM41" s="311">
        <f>_xlfn.XLOOKUP($A41,'Actuals Summer'!$A:$A,'Actuals Summer'!M:M,0,0)</f>
        <v>0</v>
      </c>
      <c r="DN41" s="312">
        <f t="shared" si="29"/>
        <v>998.4</v>
      </c>
      <c r="DO41" s="312">
        <f>_xlfn.XLOOKUP(A41,'Actuals Summer'!A:A,'Actuals Summer'!S:S,0,0)-'Summer data team '!DN41</f>
        <v>-998.4</v>
      </c>
      <c r="DP41" s="322">
        <f t="shared" si="30"/>
        <v>32097.410526315791</v>
      </c>
    </row>
    <row r="42" spans="1:120" x14ac:dyDescent="0.2">
      <c r="A42" s="231">
        <v>2030</v>
      </c>
      <c r="B42" s="231">
        <v>3302030</v>
      </c>
      <c r="C42" s="231" t="s">
        <v>215</v>
      </c>
      <c r="D42" s="359">
        <v>0</v>
      </c>
      <c r="E42" s="359">
        <v>0</v>
      </c>
      <c r="F42" s="359">
        <v>0</v>
      </c>
      <c r="G42" s="359">
        <v>26</v>
      </c>
      <c r="H42" s="359">
        <v>26</v>
      </c>
      <c r="I42" s="360">
        <v>0</v>
      </c>
      <c r="J42" s="360">
        <v>52</v>
      </c>
      <c r="K42" s="359">
        <v>0</v>
      </c>
      <c r="L42" s="359">
        <v>0</v>
      </c>
      <c r="M42" s="360">
        <v>0</v>
      </c>
      <c r="N42" s="359">
        <v>0</v>
      </c>
      <c r="O42" s="359">
        <v>0</v>
      </c>
      <c r="P42" s="359">
        <v>390</v>
      </c>
      <c r="Q42" s="359">
        <v>390</v>
      </c>
      <c r="R42" s="360">
        <v>780</v>
      </c>
      <c r="S42" s="359">
        <v>0</v>
      </c>
      <c r="T42" s="359">
        <v>0</v>
      </c>
      <c r="U42" s="359">
        <v>0</v>
      </c>
      <c r="V42" s="359">
        <v>0</v>
      </c>
      <c r="W42" s="360">
        <v>0</v>
      </c>
      <c r="X42" s="359">
        <v>2</v>
      </c>
      <c r="Y42" s="359">
        <v>30</v>
      </c>
      <c r="Z42" s="361">
        <v>0</v>
      </c>
      <c r="AA42" s="359">
        <v>2</v>
      </c>
      <c r="AB42" s="359">
        <v>30</v>
      </c>
      <c r="AC42" s="361">
        <v>0</v>
      </c>
      <c r="AD42" s="359">
        <v>37</v>
      </c>
      <c r="AE42" s="359">
        <v>555</v>
      </c>
      <c r="AF42" s="361">
        <v>0</v>
      </c>
      <c r="AG42" s="362">
        <v>0</v>
      </c>
      <c r="AH42" s="362">
        <v>0</v>
      </c>
      <c r="AI42" s="361">
        <v>0</v>
      </c>
      <c r="AJ42" s="362">
        <v>23</v>
      </c>
      <c r="AK42" s="362">
        <v>345</v>
      </c>
      <c r="AL42" s="361">
        <v>0</v>
      </c>
      <c r="AM42" s="359">
        <v>23</v>
      </c>
      <c r="AN42" s="359">
        <v>345</v>
      </c>
      <c r="AO42" s="361">
        <v>0</v>
      </c>
      <c r="AP42" s="361"/>
      <c r="AQ42" s="361">
        <f t="shared" si="3"/>
        <v>23</v>
      </c>
      <c r="AR42" s="362">
        <v>0</v>
      </c>
      <c r="AS42" s="362">
        <v>0</v>
      </c>
      <c r="AT42" s="361">
        <v>0</v>
      </c>
      <c r="AU42" s="362">
        <v>0</v>
      </c>
      <c r="AV42" s="362">
        <v>0</v>
      </c>
      <c r="AW42" s="361">
        <v>0</v>
      </c>
      <c r="AX42" s="359">
        <v>0</v>
      </c>
      <c r="AY42" s="359">
        <v>0</v>
      </c>
      <c r="AZ42" s="361">
        <v>0</v>
      </c>
      <c r="BA42" s="361"/>
      <c r="BB42" s="361">
        <f t="shared" si="4"/>
        <v>0</v>
      </c>
      <c r="BC42" s="362">
        <v>0</v>
      </c>
      <c r="BD42" s="362">
        <v>0</v>
      </c>
      <c r="BE42" s="359">
        <v>0</v>
      </c>
      <c r="BF42" s="134"/>
      <c r="BG42" s="134"/>
      <c r="BH42" s="134"/>
      <c r="BI42" s="134"/>
      <c r="BJ42" s="134"/>
      <c r="BK42" s="134"/>
      <c r="BL42" s="134"/>
      <c r="BM42" s="358">
        <f t="shared" si="5"/>
        <v>0</v>
      </c>
      <c r="BN42" s="134">
        <f t="shared" si="6"/>
        <v>0</v>
      </c>
      <c r="BO42" s="134">
        <f t="shared" si="27"/>
        <v>0</v>
      </c>
      <c r="BP42" s="134">
        <f t="shared" si="7"/>
        <v>10140</v>
      </c>
      <c r="BQ42" s="134">
        <f t="shared" si="8"/>
        <v>0</v>
      </c>
      <c r="BR42" s="134">
        <f t="shared" si="9"/>
        <v>390</v>
      </c>
      <c r="BS42" s="134">
        <f t="shared" si="10"/>
        <v>390</v>
      </c>
      <c r="BT42" s="134">
        <f t="shared" si="11"/>
        <v>7215</v>
      </c>
      <c r="BU42" s="134">
        <f t="shared" si="12"/>
        <v>4485</v>
      </c>
      <c r="BV42" s="134">
        <v>0</v>
      </c>
      <c r="BW42" s="134">
        <v>0</v>
      </c>
      <c r="BX42" s="134">
        <f t="shared" si="13"/>
        <v>0</v>
      </c>
      <c r="CB42" s="248">
        <f>_xlfn.IFNA(VLOOKUP(A42,'Actuals Summer'!$A:$AG,23,FALSE),0)</f>
        <v>0</v>
      </c>
      <c r="CC42" s="248">
        <f>_xlfn.IFNA(VLOOKUP(A42,'Actuals Summer'!$A:$AG,24,FALSE),0)</f>
        <v>0</v>
      </c>
      <c r="CD42" s="248">
        <f>_xlfn.IFNA(VLOOKUP(A42,'Actuals Summer'!$A:$AG,25,FALSE),0)</f>
        <v>0</v>
      </c>
      <c r="CE42" s="248">
        <f>_xlfn.IFNA(VLOOKUP(A42,'Actuals Summer'!$A:$AG,26,FALSE),0)</f>
        <v>0</v>
      </c>
      <c r="CF42" s="248">
        <f>_xlfn.IFNA(VLOOKUP(A42,'Actuals Summer'!$A:$AG,27,FALSE),0)</f>
        <v>0</v>
      </c>
      <c r="CG42" s="248">
        <f>_xlfn.IFNA(VLOOKUP(A42,'Actuals Dep Summer'!B:O,6,FALSE)*$BN$3,0)</f>
        <v>390</v>
      </c>
      <c r="CH42" s="248">
        <f>_xlfn.IFNA(VLOOKUP(A42,'Actuals Dep Summer'!B:O,7,FALSE)*$BN$3,0)</f>
        <v>390</v>
      </c>
      <c r="CI42" s="248">
        <f>_xlfn.IFNA(VLOOKUP(A42,'Actuals Dep Summer'!B:O,8,FALSE)*$BN$3,0)</f>
        <v>7215</v>
      </c>
      <c r="CJ42" s="248">
        <f>_xlfn.IFNA(VLOOKUP(A42,'Actuals Summer'!$A:$AG,31,FALSE),0)*$BN$3</f>
        <v>0</v>
      </c>
      <c r="CK42" s="248"/>
      <c r="CL42" s="248">
        <f>_xlfn.IFNA(VLOOKUP(A42,'Actuals Summer'!$A:$AG,32,FALSE),0)*$BN$3</f>
        <v>0</v>
      </c>
      <c r="CM42" s="248">
        <f>_xlfn.IFNA(VLOOKUP(A42,'Actuals Summer'!$A:$AG,33,FALSE),0)</f>
        <v>0</v>
      </c>
      <c r="CP42" s="317">
        <f t="shared" si="14"/>
        <v>0</v>
      </c>
      <c r="CQ42" s="317">
        <f t="shared" si="15"/>
        <v>0</v>
      </c>
      <c r="CR42" s="317">
        <f t="shared" si="28"/>
        <v>0</v>
      </c>
      <c r="CS42" s="317">
        <f t="shared" si="16"/>
        <v>57392.4</v>
      </c>
      <c r="CT42" s="317">
        <f t="shared" si="17"/>
        <v>0</v>
      </c>
      <c r="CU42" s="317">
        <f t="shared" si="18"/>
        <v>237.9</v>
      </c>
      <c r="CV42" s="317">
        <f t="shared" si="19"/>
        <v>113.1</v>
      </c>
      <c r="CW42" s="317">
        <f t="shared" si="20"/>
        <v>577.20000000000005</v>
      </c>
      <c r="CX42" s="317">
        <f t="shared" si="21"/>
        <v>4485</v>
      </c>
      <c r="CY42" s="317">
        <f t="shared" si="22"/>
        <v>0</v>
      </c>
      <c r="CZ42" s="317">
        <f t="shared" si="23"/>
        <v>0</v>
      </c>
      <c r="DA42" s="317">
        <f t="shared" si="24"/>
        <v>0</v>
      </c>
      <c r="DB42" s="317">
        <f t="shared" si="25"/>
        <v>62805.599999999999</v>
      </c>
      <c r="DC42" s="311">
        <f>_xlfn.XLOOKUP($A42,'Actuals Summer'!$A:$A,'Actuals Summer'!L:L,0,0)</f>
        <v>0</v>
      </c>
      <c r="DD42" s="311">
        <f>_xlfn.XLOOKUP($A42,'Actuals Summer'!$A:$A,'Actuals Summer'!K:K,0,0)+_xlfn.XLOOKUP($A42,'Actuals Summer'!$A:$A,'Actuals Summer'!Q:Q,0,0)</f>
        <v>0</v>
      </c>
      <c r="DE42" s="311">
        <f>_xlfn.XLOOKUP($A42,'Actuals Summer'!$A:$A,'Actuals Summer'!I:I,0,0)+_xlfn.XLOOKUP($A42,'Actuals Summer'!$A:$A,'Actuals Summer'!R:R,0,0)</f>
        <v>0</v>
      </c>
      <c r="DF42" s="311">
        <f>_xlfn.XLOOKUP($A42,'Actuals Summer'!$A:$A,'Actuals Summer'!J:J,0,0)</f>
        <v>0</v>
      </c>
      <c r="DG42" s="311">
        <f>_xlfn.XLOOKUP($A42,'Actuals Dep Summer'!$B:$B,'Actuals Dep Summer'!G:G,0,0)*'Actuals Dep Summer'!$F$2*'Actuals Dep Summer'!$C$2</f>
        <v>237.9</v>
      </c>
      <c r="DH42" s="311">
        <f>_xlfn.XLOOKUP($A42,'Actuals Dep Summer'!$B:$B,'Actuals Dep Summer'!H:H,0,0)*'Actuals Dep Summer'!$F$2*'Actuals Dep Summer'!$C$3</f>
        <v>113.1</v>
      </c>
      <c r="DI42" s="311">
        <f>_xlfn.XLOOKUP($A42,'Actuals Dep Summer'!$B:$B,'Actuals Dep Summer'!I:I,0,0)*'Actuals Dep Summer'!$F$2*'Actuals Dep Summer'!$C$4</f>
        <v>577.20000000000005</v>
      </c>
      <c r="DJ42" s="311">
        <f>_xlfn.XLOOKUP($A42,'Actuals Summer'!$A:$A,'Actuals Summer'!P:P,0,0)</f>
        <v>0</v>
      </c>
      <c r="DK42" s="311">
        <f>_xlfn.XLOOKUP($A42,'Actuals Summer'!$A:$A,'Actuals Summer'!O:O,0,0)</f>
        <v>0</v>
      </c>
      <c r="DL42" s="311"/>
      <c r="DM42" s="311">
        <f>_xlfn.XLOOKUP($A42,'Actuals Summer'!$A:$A,'Actuals Summer'!M:M,0,0)</f>
        <v>0</v>
      </c>
      <c r="DN42" s="312">
        <f t="shared" si="29"/>
        <v>928.2</v>
      </c>
      <c r="DO42" s="312">
        <f>_xlfn.XLOOKUP(A42,'Actuals Summer'!A:A,'Actuals Summer'!S:S,0,0)-'Summer data team '!DN42</f>
        <v>-928.2</v>
      </c>
      <c r="DP42" s="322">
        <f t="shared" si="30"/>
        <v>61877.4</v>
      </c>
    </row>
    <row r="43" spans="1:120" x14ac:dyDescent="0.2">
      <c r="A43" s="231">
        <v>2036</v>
      </c>
      <c r="B43" s="231">
        <v>3302036</v>
      </c>
      <c r="C43" s="231" t="s">
        <v>216</v>
      </c>
      <c r="D43" s="359">
        <v>0</v>
      </c>
      <c r="E43" s="359">
        <v>0</v>
      </c>
      <c r="F43" s="359">
        <v>0</v>
      </c>
      <c r="G43" s="359">
        <v>18</v>
      </c>
      <c r="H43" s="359">
        <v>8</v>
      </c>
      <c r="I43" s="360">
        <v>0</v>
      </c>
      <c r="J43" s="360">
        <v>26</v>
      </c>
      <c r="K43" s="359">
        <v>0</v>
      </c>
      <c r="L43" s="359">
        <v>0</v>
      </c>
      <c r="M43" s="360">
        <v>0</v>
      </c>
      <c r="N43" s="359">
        <v>0</v>
      </c>
      <c r="O43" s="359">
        <v>0</v>
      </c>
      <c r="P43" s="359">
        <v>270</v>
      </c>
      <c r="Q43" s="359">
        <v>120</v>
      </c>
      <c r="R43" s="360">
        <v>390</v>
      </c>
      <c r="S43" s="359">
        <v>0</v>
      </c>
      <c r="T43" s="359">
        <v>0</v>
      </c>
      <c r="U43" s="359">
        <v>0</v>
      </c>
      <c r="V43" s="359">
        <v>0</v>
      </c>
      <c r="W43" s="360">
        <v>0</v>
      </c>
      <c r="X43" s="359">
        <v>2</v>
      </c>
      <c r="Y43" s="359">
        <v>30</v>
      </c>
      <c r="Z43" s="361">
        <v>0</v>
      </c>
      <c r="AA43" s="359">
        <v>14</v>
      </c>
      <c r="AB43" s="359">
        <v>210</v>
      </c>
      <c r="AC43" s="361">
        <v>0</v>
      </c>
      <c r="AD43" s="359">
        <v>5</v>
      </c>
      <c r="AE43" s="359">
        <v>75</v>
      </c>
      <c r="AF43" s="361">
        <v>0</v>
      </c>
      <c r="AG43" s="362">
        <v>0</v>
      </c>
      <c r="AH43" s="362">
        <v>0</v>
      </c>
      <c r="AI43" s="361">
        <v>0</v>
      </c>
      <c r="AJ43" s="362">
        <v>6</v>
      </c>
      <c r="AK43" s="362">
        <v>90</v>
      </c>
      <c r="AL43" s="361">
        <v>0</v>
      </c>
      <c r="AM43" s="359">
        <v>6</v>
      </c>
      <c r="AN43" s="359">
        <v>90</v>
      </c>
      <c r="AO43" s="361">
        <v>0</v>
      </c>
      <c r="AP43" s="361"/>
      <c r="AQ43" s="361">
        <f t="shared" si="3"/>
        <v>6</v>
      </c>
      <c r="AR43" s="362">
        <v>0</v>
      </c>
      <c r="AS43" s="362">
        <v>0</v>
      </c>
      <c r="AT43" s="361">
        <v>0</v>
      </c>
      <c r="AU43" s="362">
        <v>4</v>
      </c>
      <c r="AV43" s="362">
        <v>60</v>
      </c>
      <c r="AW43" s="361">
        <v>0</v>
      </c>
      <c r="AX43" s="359">
        <v>4</v>
      </c>
      <c r="AY43" s="359">
        <v>60</v>
      </c>
      <c r="AZ43" s="361">
        <v>0</v>
      </c>
      <c r="BA43" s="361"/>
      <c r="BB43" s="361">
        <f t="shared" si="4"/>
        <v>8</v>
      </c>
      <c r="BC43" s="362">
        <v>0</v>
      </c>
      <c r="BD43" s="362">
        <v>0</v>
      </c>
      <c r="BE43" s="359">
        <v>0</v>
      </c>
      <c r="BF43" s="134"/>
      <c r="BG43" s="134"/>
      <c r="BH43" s="134"/>
      <c r="BI43" s="134"/>
      <c r="BJ43" s="134"/>
      <c r="BK43" s="134"/>
      <c r="BL43" s="134"/>
      <c r="BM43" s="358">
        <f t="shared" si="5"/>
        <v>0</v>
      </c>
      <c r="BN43" s="134">
        <f t="shared" si="6"/>
        <v>0</v>
      </c>
      <c r="BO43" s="134">
        <f t="shared" si="27"/>
        <v>0</v>
      </c>
      <c r="BP43" s="134">
        <f t="shared" si="7"/>
        <v>5070</v>
      </c>
      <c r="BQ43" s="134">
        <f t="shared" si="8"/>
        <v>0</v>
      </c>
      <c r="BR43" s="134">
        <f t="shared" si="9"/>
        <v>390</v>
      </c>
      <c r="BS43" s="134">
        <f t="shared" si="10"/>
        <v>2730</v>
      </c>
      <c r="BT43" s="134">
        <f t="shared" si="11"/>
        <v>975</v>
      </c>
      <c r="BU43" s="134">
        <f t="shared" si="12"/>
        <v>1170</v>
      </c>
      <c r="BV43" s="134">
        <v>4</v>
      </c>
      <c r="BW43" s="134">
        <v>0</v>
      </c>
      <c r="BX43" s="134">
        <f t="shared" si="13"/>
        <v>0</v>
      </c>
      <c r="CB43" s="248">
        <f>_xlfn.IFNA(VLOOKUP(A43,'Actuals Summer'!$A:$AG,23,FALSE),0)</f>
        <v>0</v>
      </c>
      <c r="CC43" s="248">
        <f>_xlfn.IFNA(VLOOKUP(A43,'Actuals Summer'!$A:$AG,24,FALSE),0)</f>
        <v>0</v>
      </c>
      <c r="CD43" s="248">
        <f>_xlfn.IFNA(VLOOKUP(A43,'Actuals Summer'!$A:$AG,25,FALSE),0)</f>
        <v>0</v>
      </c>
      <c r="CE43" s="248">
        <f>_xlfn.IFNA(VLOOKUP(A43,'Actuals Summer'!$A:$AG,26,FALSE),0)</f>
        <v>0</v>
      </c>
      <c r="CF43" s="248">
        <f>_xlfn.IFNA(VLOOKUP(A43,'Actuals Summer'!$A:$AG,27,FALSE),0)</f>
        <v>0</v>
      </c>
      <c r="CG43" s="248">
        <f>_xlfn.IFNA(VLOOKUP(A43,'Actuals Dep Summer'!B:O,6,FALSE)*$BN$3,0)</f>
        <v>390</v>
      </c>
      <c r="CH43" s="248">
        <f>_xlfn.IFNA(VLOOKUP(A43,'Actuals Dep Summer'!B:O,7,FALSE)*$BN$3,0)</f>
        <v>2730</v>
      </c>
      <c r="CI43" s="248">
        <f>_xlfn.IFNA(VLOOKUP(A43,'Actuals Dep Summer'!B:O,8,FALSE)*$BN$3,0)</f>
        <v>975</v>
      </c>
      <c r="CJ43" s="248">
        <f>_xlfn.IFNA(VLOOKUP(A43,'Actuals Summer'!$A:$AG,31,FALSE),0)*$BN$3</f>
        <v>0</v>
      </c>
      <c r="CK43" s="248"/>
      <c r="CL43" s="248">
        <f>_xlfn.IFNA(VLOOKUP(A43,'Actuals Summer'!$A:$AG,32,FALSE),0)*$BN$3</f>
        <v>0</v>
      </c>
      <c r="CM43" s="248">
        <f>_xlfn.IFNA(VLOOKUP(A43,'Actuals Summer'!$A:$AG,33,FALSE),0)</f>
        <v>0</v>
      </c>
      <c r="CP43" s="317">
        <f t="shared" si="14"/>
        <v>0</v>
      </c>
      <c r="CQ43" s="317">
        <f t="shared" si="15"/>
        <v>0</v>
      </c>
      <c r="CR43" s="317">
        <f t="shared" si="28"/>
        <v>0</v>
      </c>
      <c r="CS43" s="317">
        <f t="shared" si="16"/>
        <v>28696.2</v>
      </c>
      <c r="CT43" s="317">
        <f t="shared" si="17"/>
        <v>0</v>
      </c>
      <c r="CU43" s="317">
        <f t="shared" si="18"/>
        <v>237.9</v>
      </c>
      <c r="CV43" s="317">
        <f t="shared" si="19"/>
        <v>791.69999999999993</v>
      </c>
      <c r="CW43" s="317">
        <f t="shared" si="20"/>
        <v>78</v>
      </c>
      <c r="CX43" s="317">
        <f t="shared" si="21"/>
        <v>1170</v>
      </c>
      <c r="CY43" s="317">
        <f t="shared" si="22"/>
        <v>298.31578947368416</v>
      </c>
      <c r="CZ43" s="317">
        <f t="shared" si="23"/>
        <v>0</v>
      </c>
      <c r="DA43" s="317">
        <f t="shared" si="24"/>
        <v>0</v>
      </c>
      <c r="DB43" s="317">
        <f t="shared" si="25"/>
        <v>31272.115789473686</v>
      </c>
      <c r="DC43" s="311">
        <f>_xlfn.XLOOKUP($A43,'Actuals Summer'!$A:$A,'Actuals Summer'!L:L,0,0)</f>
        <v>0</v>
      </c>
      <c r="DD43" s="311">
        <f>_xlfn.XLOOKUP($A43,'Actuals Summer'!$A:$A,'Actuals Summer'!K:K,0,0)+_xlfn.XLOOKUP($A43,'Actuals Summer'!$A:$A,'Actuals Summer'!Q:Q,0,0)</f>
        <v>0</v>
      </c>
      <c r="DE43" s="311">
        <f>_xlfn.XLOOKUP($A43,'Actuals Summer'!$A:$A,'Actuals Summer'!I:I,0,0)+_xlfn.XLOOKUP($A43,'Actuals Summer'!$A:$A,'Actuals Summer'!R:R,0,0)</f>
        <v>0</v>
      </c>
      <c r="DF43" s="311">
        <f>_xlfn.XLOOKUP($A43,'Actuals Summer'!$A:$A,'Actuals Summer'!J:J,0,0)</f>
        <v>0</v>
      </c>
      <c r="DG43" s="311">
        <f>_xlfn.XLOOKUP($A43,'Actuals Dep Summer'!$B:$B,'Actuals Dep Summer'!G:G,0,0)*'Actuals Dep Summer'!$F$2*'Actuals Dep Summer'!$C$2</f>
        <v>237.9</v>
      </c>
      <c r="DH43" s="311">
        <f>_xlfn.XLOOKUP($A43,'Actuals Dep Summer'!$B:$B,'Actuals Dep Summer'!H:H,0,0)*'Actuals Dep Summer'!$F$2*'Actuals Dep Summer'!$C$3</f>
        <v>791.69999999999993</v>
      </c>
      <c r="DI43" s="311">
        <f>_xlfn.XLOOKUP($A43,'Actuals Dep Summer'!$B:$B,'Actuals Dep Summer'!I:I,0,0)*'Actuals Dep Summer'!$F$2*'Actuals Dep Summer'!$C$4</f>
        <v>78</v>
      </c>
      <c r="DJ43" s="311">
        <f>_xlfn.XLOOKUP($A43,'Actuals Summer'!$A:$A,'Actuals Summer'!P:P,0,0)</f>
        <v>0</v>
      </c>
      <c r="DK43" s="311">
        <f>_xlfn.XLOOKUP($A43,'Actuals Summer'!$A:$A,'Actuals Summer'!O:O,0,0)</f>
        <v>0</v>
      </c>
      <c r="DL43" s="311"/>
      <c r="DM43" s="311">
        <f>_xlfn.XLOOKUP($A43,'Actuals Summer'!$A:$A,'Actuals Summer'!M:M,0,0)</f>
        <v>0</v>
      </c>
      <c r="DN43" s="312">
        <f t="shared" si="29"/>
        <v>1107.5999999999999</v>
      </c>
      <c r="DO43" s="312">
        <f>_xlfn.XLOOKUP(A43,'Actuals Summer'!A:A,'Actuals Summer'!S:S,0,0)-'Summer data team '!DN43</f>
        <v>-1107.5999999999999</v>
      </c>
      <c r="DP43" s="322">
        <f t="shared" si="30"/>
        <v>30164.515789473688</v>
      </c>
    </row>
    <row r="44" spans="1:120" x14ac:dyDescent="0.2">
      <c r="A44" s="231">
        <v>2037</v>
      </c>
      <c r="B44" s="231">
        <v>3302037</v>
      </c>
      <c r="C44" s="231" t="s">
        <v>217</v>
      </c>
      <c r="D44" s="359">
        <v>0</v>
      </c>
      <c r="E44" s="359">
        <v>0</v>
      </c>
      <c r="F44" s="359">
        <v>0</v>
      </c>
      <c r="G44" s="359">
        <v>14</v>
      </c>
      <c r="H44" s="359">
        <v>18</v>
      </c>
      <c r="I44" s="360">
        <v>0</v>
      </c>
      <c r="J44" s="360">
        <v>32</v>
      </c>
      <c r="K44" s="359">
        <v>3</v>
      </c>
      <c r="L44" s="359">
        <v>5</v>
      </c>
      <c r="M44" s="360">
        <v>8</v>
      </c>
      <c r="N44" s="359">
        <v>0</v>
      </c>
      <c r="O44" s="359">
        <v>0</v>
      </c>
      <c r="P44" s="359">
        <v>210</v>
      </c>
      <c r="Q44" s="359">
        <v>270</v>
      </c>
      <c r="R44" s="360">
        <v>480</v>
      </c>
      <c r="S44" s="359">
        <v>0</v>
      </c>
      <c r="T44" s="359">
        <v>0</v>
      </c>
      <c r="U44" s="359">
        <v>45</v>
      </c>
      <c r="V44" s="359">
        <v>75</v>
      </c>
      <c r="W44" s="360">
        <v>120</v>
      </c>
      <c r="X44" s="359">
        <v>0</v>
      </c>
      <c r="Y44" s="359">
        <v>0</v>
      </c>
      <c r="Z44" s="361">
        <v>0</v>
      </c>
      <c r="AA44" s="359">
        <v>5</v>
      </c>
      <c r="AB44" s="359">
        <v>75</v>
      </c>
      <c r="AC44" s="361">
        <v>15</v>
      </c>
      <c r="AD44" s="359">
        <v>10</v>
      </c>
      <c r="AE44" s="359">
        <v>150</v>
      </c>
      <c r="AF44" s="361">
        <v>30</v>
      </c>
      <c r="AG44" s="362">
        <v>0</v>
      </c>
      <c r="AH44" s="362">
        <v>0</v>
      </c>
      <c r="AI44" s="361">
        <v>0</v>
      </c>
      <c r="AJ44" s="362">
        <v>7</v>
      </c>
      <c r="AK44" s="362">
        <v>105</v>
      </c>
      <c r="AL44" s="361">
        <v>15</v>
      </c>
      <c r="AM44" s="359">
        <v>7</v>
      </c>
      <c r="AN44" s="359">
        <v>105</v>
      </c>
      <c r="AO44" s="361">
        <v>15</v>
      </c>
      <c r="AP44" s="361"/>
      <c r="AQ44" s="361">
        <f t="shared" si="3"/>
        <v>7</v>
      </c>
      <c r="AR44" s="362">
        <v>0</v>
      </c>
      <c r="AS44" s="362">
        <v>0</v>
      </c>
      <c r="AT44" s="361">
        <v>0</v>
      </c>
      <c r="AU44" s="362">
        <v>1</v>
      </c>
      <c r="AV44" s="362">
        <v>15</v>
      </c>
      <c r="AW44" s="361">
        <v>15</v>
      </c>
      <c r="AX44" s="359">
        <v>1</v>
      </c>
      <c r="AY44" s="359">
        <v>15</v>
      </c>
      <c r="AZ44" s="361">
        <v>15</v>
      </c>
      <c r="BA44" s="361"/>
      <c r="BB44" s="361">
        <f t="shared" si="4"/>
        <v>2</v>
      </c>
      <c r="BC44" s="362">
        <v>0</v>
      </c>
      <c r="BD44" s="362">
        <v>0</v>
      </c>
      <c r="BE44" s="359">
        <v>0</v>
      </c>
      <c r="BF44" s="134"/>
      <c r="BG44" s="134"/>
      <c r="BH44" s="134"/>
      <c r="BI44" s="134"/>
      <c r="BJ44" s="134"/>
      <c r="BK44" s="134"/>
      <c r="BL44" s="134"/>
      <c r="BM44" s="358">
        <f t="shared" si="5"/>
        <v>0</v>
      </c>
      <c r="BN44" s="134">
        <f t="shared" si="6"/>
        <v>0</v>
      </c>
      <c r="BO44" s="134">
        <f t="shared" si="27"/>
        <v>0</v>
      </c>
      <c r="BP44" s="134">
        <f t="shared" si="7"/>
        <v>6240</v>
      </c>
      <c r="BQ44" s="134">
        <f t="shared" si="8"/>
        <v>1560</v>
      </c>
      <c r="BR44" s="134">
        <f t="shared" si="9"/>
        <v>0</v>
      </c>
      <c r="BS44" s="134">
        <f t="shared" si="10"/>
        <v>1170</v>
      </c>
      <c r="BT44" s="134">
        <f t="shared" si="11"/>
        <v>2340</v>
      </c>
      <c r="BU44" s="134">
        <f t="shared" si="12"/>
        <v>1365</v>
      </c>
      <c r="BV44" s="134">
        <v>0</v>
      </c>
      <c r="BW44" s="134">
        <v>1</v>
      </c>
      <c r="BX44" s="134">
        <f t="shared" si="13"/>
        <v>0</v>
      </c>
      <c r="CB44" s="248">
        <f>_xlfn.IFNA(VLOOKUP(A44,'Actuals Summer'!$A:$AG,23,FALSE),0)</f>
        <v>0</v>
      </c>
      <c r="CC44" s="248">
        <f>_xlfn.IFNA(VLOOKUP(A44,'Actuals Summer'!$A:$AG,24,FALSE),0)</f>
        <v>0</v>
      </c>
      <c r="CD44" s="248">
        <f>_xlfn.IFNA(VLOOKUP(A44,'Actuals Summer'!$A:$AG,25,FALSE),0)</f>
        <v>0</v>
      </c>
      <c r="CE44" s="248">
        <f>_xlfn.IFNA(VLOOKUP(A44,'Actuals Summer'!$A:$AG,26,FALSE),0)</f>
        <v>0</v>
      </c>
      <c r="CF44" s="248">
        <f>_xlfn.IFNA(VLOOKUP(A44,'Actuals Summer'!$A:$AG,27,FALSE),0)</f>
        <v>0</v>
      </c>
      <c r="CG44" s="248">
        <f>_xlfn.IFNA(VLOOKUP(A44,'Actuals Dep Summer'!B:O,6,FALSE)*$BN$3,0)</f>
        <v>0</v>
      </c>
      <c r="CH44" s="248">
        <f>_xlfn.IFNA(VLOOKUP(A44,'Actuals Dep Summer'!B:O,7,FALSE)*$BN$3,0)</f>
        <v>975</v>
      </c>
      <c r="CI44" s="248">
        <f>_xlfn.IFNA(VLOOKUP(A44,'Actuals Dep Summer'!B:O,8,FALSE)*$BN$3,0)</f>
        <v>1950</v>
      </c>
      <c r="CJ44" s="248">
        <f>_xlfn.IFNA(VLOOKUP(A44,'Actuals Summer'!$A:$AG,31,FALSE),0)*$BN$3</f>
        <v>0</v>
      </c>
      <c r="CK44" s="248"/>
      <c r="CL44" s="248">
        <f>_xlfn.IFNA(VLOOKUP(A44,'Actuals Summer'!$A:$AG,32,FALSE),0)*$BN$3</f>
        <v>0</v>
      </c>
      <c r="CM44" s="248">
        <f>_xlfn.IFNA(VLOOKUP(A44,'Actuals Summer'!$A:$AG,33,FALSE),0)</f>
        <v>0</v>
      </c>
      <c r="CP44" s="317">
        <f t="shared" si="14"/>
        <v>0</v>
      </c>
      <c r="CQ44" s="317">
        <f t="shared" si="15"/>
        <v>0</v>
      </c>
      <c r="CR44" s="317">
        <f t="shared" si="28"/>
        <v>0</v>
      </c>
      <c r="CS44" s="317">
        <f t="shared" si="16"/>
        <v>35318.400000000001</v>
      </c>
      <c r="CT44" s="317">
        <f t="shared" si="17"/>
        <v>8829.6</v>
      </c>
      <c r="CU44" s="317">
        <f t="shared" si="18"/>
        <v>0</v>
      </c>
      <c r="CV44" s="317">
        <f t="shared" si="19"/>
        <v>339.29999999999995</v>
      </c>
      <c r="CW44" s="317">
        <f t="shared" si="20"/>
        <v>187.20000000000002</v>
      </c>
      <c r="CX44" s="317">
        <f t="shared" si="21"/>
        <v>1365</v>
      </c>
      <c r="CY44" s="317">
        <f t="shared" si="22"/>
        <v>0</v>
      </c>
      <c r="CZ44" s="317">
        <f t="shared" si="23"/>
        <v>186.44736842105263</v>
      </c>
      <c r="DA44" s="317">
        <f t="shared" si="24"/>
        <v>0</v>
      </c>
      <c r="DB44" s="317">
        <f t="shared" si="25"/>
        <v>46225.947368421053</v>
      </c>
      <c r="DC44" s="311">
        <f>_xlfn.XLOOKUP($A44,'Actuals Summer'!$A:$A,'Actuals Summer'!L:L,0,0)</f>
        <v>0</v>
      </c>
      <c r="DD44" s="311">
        <f>_xlfn.XLOOKUP($A44,'Actuals Summer'!$A:$A,'Actuals Summer'!K:K,0,0)+_xlfn.XLOOKUP($A44,'Actuals Summer'!$A:$A,'Actuals Summer'!Q:Q,0,0)</f>
        <v>0</v>
      </c>
      <c r="DE44" s="311">
        <f>_xlfn.XLOOKUP($A44,'Actuals Summer'!$A:$A,'Actuals Summer'!I:I,0,0)+_xlfn.XLOOKUP($A44,'Actuals Summer'!$A:$A,'Actuals Summer'!R:R,0,0)</f>
        <v>0</v>
      </c>
      <c r="DF44" s="311">
        <f>_xlfn.XLOOKUP($A44,'Actuals Summer'!$A:$A,'Actuals Summer'!J:J,0,0)</f>
        <v>0</v>
      </c>
      <c r="DG44" s="311">
        <f>_xlfn.XLOOKUP($A44,'Actuals Dep Summer'!$B:$B,'Actuals Dep Summer'!G:G,0,0)*'Actuals Dep Summer'!$F$2*'Actuals Dep Summer'!$C$2</f>
        <v>0</v>
      </c>
      <c r="DH44" s="311">
        <f>_xlfn.XLOOKUP($A44,'Actuals Dep Summer'!$B:$B,'Actuals Dep Summer'!H:H,0,0)*'Actuals Dep Summer'!$F$2*'Actuals Dep Summer'!$C$3</f>
        <v>282.75</v>
      </c>
      <c r="DI44" s="311">
        <f>_xlfn.XLOOKUP($A44,'Actuals Dep Summer'!$B:$B,'Actuals Dep Summer'!I:I,0,0)*'Actuals Dep Summer'!$F$2*'Actuals Dep Summer'!$C$4</f>
        <v>156</v>
      </c>
      <c r="DJ44" s="311">
        <f>_xlfn.XLOOKUP($A44,'Actuals Summer'!$A:$A,'Actuals Summer'!P:P,0,0)</f>
        <v>0</v>
      </c>
      <c r="DK44" s="311">
        <f>_xlfn.XLOOKUP($A44,'Actuals Summer'!$A:$A,'Actuals Summer'!O:O,0,0)</f>
        <v>0</v>
      </c>
      <c r="DL44" s="311"/>
      <c r="DM44" s="311">
        <f>_xlfn.XLOOKUP($A44,'Actuals Summer'!$A:$A,'Actuals Summer'!M:M,0,0)</f>
        <v>0</v>
      </c>
      <c r="DN44" s="312">
        <f t="shared" si="29"/>
        <v>438.75</v>
      </c>
      <c r="DO44" s="312">
        <f>_xlfn.XLOOKUP(A44,'Actuals Summer'!A:A,'Actuals Summer'!S:S,0,0)-'Summer data team '!DN44</f>
        <v>-438.75</v>
      </c>
      <c r="DP44" s="322">
        <f t="shared" si="30"/>
        <v>45787.197368421053</v>
      </c>
    </row>
    <row r="45" spans="1:120" x14ac:dyDescent="0.2">
      <c r="A45" s="231">
        <v>2039</v>
      </c>
      <c r="B45" s="231">
        <v>3302039</v>
      </c>
      <c r="C45" s="231" t="s">
        <v>218</v>
      </c>
      <c r="D45" s="359">
        <v>0</v>
      </c>
      <c r="E45" s="359">
        <v>0</v>
      </c>
      <c r="F45" s="359">
        <v>0</v>
      </c>
      <c r="G45" s="359">
        <v>17</v>
      </c>
      <c r="H45" s="359">
        <v>29</v>
      </c>
      <c r="I45" s="360">
        <v>0</v>
      </c>
      <c r="J45" s="360">
        <v>46</v>
      </c>
      <c r="K45" s="359">
        <v>0</v>
      </c>
      <c r="L45" s="359">
        <v>0</v>
      </c>
      <c r="M45" s="360">
        <v>0</v>
      </c>
      <c r="N45" s="359">
        <v>0</v>
      </c>
      <c r="O45" s="359">
        <v>0</v>
      </c>
      <c r="P45" s="359">
        <v>255</v>
      </c>
      <c r="Q45" s="359">
        <v>435</v>
      </c>
      <c r="R45" s="360">
        <v>690</v>
      </c>
      <c r="S45" s="359">
        <v>0</v>
      </c>
      <c r="T45" s="359">
        <v>0</v>
      </c>
      <c r="U45" s="359">
        <v>0</v>
      </c>
      <c r="V45" s="359">
        <v>0</v>
      </c>
      <c r="W45" s="360">
        <v>0</v>
      </c>
      <c r="X45" s="359">
        <v>0</v>
      </c>
      <c r="Y45" s="359">
        <v>0</v>
      </c>
      <c r="Z45" s="361">
        <v>0</v>
      </c>
      <c r="AA45" s="359">
        <v>2</v>
      </c>
      <c r="AB45" s="359">
        <v>30</v>
      </c>
      <c r="AC45" s="361">
        <v>0</v>
      </c>
      <c r="AD45" s="359">
        <v>27</v>
      </c>
      <c r="AE45" s="359">
        <v>405</v>
      </c>
      <c r="AF45" s="361">
        <v>0</v>
      </c>
      <c r="AG45" s="362">
        <v>0</v>
      </c>
      <c r="AH45" s="362">
        <v>0</v>
      </c>
      <c r="AI45" s="361">
        <v>0</v>
      </c>
      <c r="AJ45" s="362">
        <v>13</v>
      </c>
      <c r="AK45" s="362">
        <v>195</v>
      </c>
      <c r="AL45" s="361">
        <v>0</v>
      </c>
      <c r="AM45" s="359">
        <v>13</v>
      </c>
      <c r="AN45" s="359">
        <v>195</v>
      </c>
      <c r="AO45" s="361">
        <v>0</v>
      </c>
      <c r="AP45" s="361"/>
      <c r="AQ45" s="361">
        <f t="shared" si="3"/>
        <v>13</v>
      </c>
      <c r="AR45" s="362">
        <v>0</v>
      </c>
      <c r="AS45" s="362">
        <v>0</v>
      </c>
      <c r="AT45" s="361">
        <v>0</v>
      </c>
      <c r="AU45" s="362">
        <v>13</v>
      </c>
      <c r="AV45" s="362">
        <v>195</v>
      </c>
      <c r="AW45" s="361">
        <v>0</v>
      </c>
      <c r="AX45" s="359">
        <v>13</v>
      </c>
      <c r="AY45" s="359">
        <v>195</v>
      </c>
      <c r="AZ45" s="361">
        <v>0</v>
      </c>
      <c r="BA45" s="361"/>
      <c r="BB45" s="361">
        <f t="shared" si="4"/>
        <v>26</v>
      </c>
      <c r="BC45" s="362">
        <v>0</v>
      </c>
      <c r="BD45" s="362">
        <v>0</v>
      </c>
      <c r="BE45" s="359">
        <v>0</v>
      </c>
      <c r="BF45" s="134"/>
      <c r="BG45" s="134"/>
      <c r="BH45" s="134"/>
      <c r="BI45" s="134"/>
      <c r="BJ45" s="134"/>
      <c r="BK45" s="134"/>
      <c r="BL45" s="134"/>
      <c r="BM45" s="358">
        <f t="shared" si="5"/>
        <v>0</v>
      </c>
      <c r="BN45" s="134">
        <f t="shared" si="6"/>
        <v>0</v>
      </c>
      <c r="BO45" s="134">
        <f t="shared" si="27"/>
        <v>0</v>
      </c>
      <c r="BP45" s="134">
        <f t="shared" si="7"/>
        <v>8970</v>
      </c>
      <c r="BQ45" s="134">
        <f t="shared" si="8"/>
        <v>0</v>
      </c>
      <c r="BR45" s="134">
        <f t="shared" si="9"/>
        <v>0</v>
      </c>
      <c r="BS45" s="134">
        <f t="shared" si="10"/>
        <v>390</v>
      </c>
      <c r="BT45" s="134">
        <f t="shared" si="11"/>
        <v>5265</v>
      </c>
      <c r="BU45" s="134">
        <f t="shared" si="12"/>
        <v>2535</v>
      </c>
      <c r="BV45" s="134">
        <v>13</v>
      </c>
      <c r="BW45" s="134">
        <v>0</v>
      </c>
      <c r="BX45" s="134">
        <f t="shared" si="13"/>
        <v>0</v>
      </c>
      <c r="CB45" s="248">
        <f>_xlfn.IFNA(VLOOKUP(A45,'Actuals Summer'!$A:$AG,23,FALSE),0)</f>
        <v>0</v>
      </c>
      <c r="CC45" s="248">
        <f>_xlfn.IFNA(VLOOKUP(A45,'Actuals Summer'!$A:$AG,24,FALSE),0)</f>
        <v>0</v>
      </c>
      <c r="CD45" s="248">
        <f>_xlfn.IFNA(VLOOKUP(A45,'Actuals Summer'!$A:$AG,25,FALSE),0)</f>
        <v>0</v>
      </c>
      <c r="CE45" s="248">
        <f>_xlfn.IFNA(VLOOKUP(A45,'Actuals Summer'!$A:$AG,26,FALSE),0)</f>
        <v>0</v>
      </c>
      <c r="CF45" s="248">
        <f>_xlfn.IFNA(VLOOKUP(A45,'Actuals Summer'!$A:$AG,27,FALSE),0)</f>
        <v>0</v>
      </c>
      <c r="CG45" s="248">
        <f>_xlfn.IFNA(VLOOKUP(A45,'Actuals Dep Summer'!B:O,6,FALSE)*$BN$3,0)</f>
        <v>0</v>
      </c>
      <c r="CH45" s="248">
        <f>_xlfn.IFNA(VLOOKUP(A45,'Actuals Dep Summer'!B:O,7,FALSE)*$BN$3,0)</f>
        <v>390</v>
      </c>
      <c r="CI45" s="248">
        <f>_xlfn.IFNA(VLOOKUP(A45,'Actuals Dep Summer'!B:O,8,FALSE)*$BN$3,0)</f>
        <v>5265</v>
      </c>
      <c r="CJ45" s="248">
        <f>_xlfn.IFNA(VLOOKUP(A45,'Actuals Summer'!$A:$AG,31,FALSE),0)*$BN$3</f>
        <v>0</v>
      </c>
      <c r="CK45" s="248"/>
      <c r="CL45" s="248">
        <f>_xlfn.IFNA(VLOOKUP(A45,'Actuals Summer'!$A:$AG,32,FALSE),0)*$BN$3</f>
        <v>0</v>
      </c>
      <c r="CM45" s="248">
        <f>_xlfn.IFNA(VLOOKUP(A45,'Actuals Summer'!$A:$AG,33,FALSE),0)</f>
        <v>0</v>
      </c>
      <c r="CP45" s="317">
        <f t="shared" si="14"/>
        <v>0</v>
      </c>
      <c r="CQ45" s="317">
        <f t="shared" si="15"/>
        <v>0</v>
      </c>
      <c r="CR45" s="317">
        <f t="shared" si="28"/>
        <v>0</v>
      </c>
      <c r="CS45" s="317">
        <f t="shared" si="16"/>
        <v>50770.200000000004</v>
      </c>
      <c r="CT45" s="317">
        <f t="shared" si="17"/>
        <v>0</v>
      </c>
      <c r="CU45" s="317">
        <f t="shared" si="18"/>
        <v>0</v>
      </c>
      <c r="CV45" s="317">
        <f t="shared" si="19"/>
        <v>113.1</v>
      </c>
      <c r="CW45" s="317">
        <f t="shared" si="20"/>
        <v>421.2</v>
      </c>
      <c r="CX45" s="317">
        <f t="shared" si="21"/>
        <v>2535</v>
      </c>
      <c r="CY45" s="317">
        <f t="shared" si="22"/>
        <v>969.52631578947353</v>
      </c>
      <c r="CZ45" s="317">
        <f t="shared" si="23"/>
        <v>0</v>
      </c>
      <c r="DA45" s="317">
        <f t="shared" si="24"/>
        <v>0</v>
      </c>
      <c r="DB45" s="317">
        <f t="shared" si="25"/>
        <v>54809.026315789473</v>
      </c>
      <c r="DC45" s="311">
        <f>_xlfn.XLOOKUP($A45,'Actuals Summer'!$A:$A,'Actuals Summer'!L:L,0,0)</f>
        <v>0</v>
      </c>
      <c r="DD45" s="311">
        <f>_xlfn.XLOOKUP($A45,'Actuals Summer'!$A:$A,'Actuals Summer'!K:K,0,0)+_xlfn.XLOOKUP($A45,'Actuals Summer'!$A:$A,'Actuals Summer'!Q:Q,0,0)</f>
        <v>0</v>
      </c>
      <c r="DE45" s="311">
        <f>_xlfn.XLOOKUP($A45,'Actuals Summer'!$A:$A,'Actuals Summer'!I:I,0,0)+_xlfn.XLOOKUP($A45,'Actuals Summer'!$A:$A,'Actuals Summer'!R:R,0,0)</f>
        <v>0</v>
      </c>
      <c r="DF45" s="311">
        <f>_xlfn.XLOOKUP($A45,'Actuals Summer'!$A:$A,'Actuals Summer'!J:J,0,0)</f>
        <v>0</v>
      </c>
      <c r="DG45" s="311">
        <f>_xlfn.XLOOKUP($A45,'Actuals Dep Summer'!$B:$B,'Actuals Dep Summer'!G:G,0,0)*'Actuals Dep Summer'!$F$2*'Actuals Dep Summer'!$C$2</f>
        <v>0</v>
      </c>
      <c r="DH45" s="311">
        <f>_xlfn.XLOOKUP($A45,'Actuals Dep Summer'!$B:$B,'Actuals Dep Summer'!H:H,0,0)*'Actuals Dep Summer'!$F$2*'Actuals Dep Summer'!$C$3</f>
        <v>113.1</v>
      </c>
      <c r="DI45" s="311">
        <f>_xlfn.XLOOKUP($A45,'Actuals Dep Summer'!$B:$B,'Actuals Dep Summer'!I:I,0,0)*'Actuals Dep Summer'!$F$2*'Actuals Dep Summer'!$C$4</f>
        <v>421.2</v>
      </c>
      <c r="DJ45" s="311">
        <f>_xlfn.XLOOKUP($A45,'Actuals Summer'!$A:$A,'Actuals Summer'!P:P,0,0)</f>
        <v>0</v>
      </c>
      <c r="DK45" s="311">
        <f>_xlfn.XLOOKUP($A45,'Actuals Summer'!$A:$A,'Actuals Summer'!O:O,0,0)</f>
        <v>0</v>
      </c>
      <c r="DL45" s="311"/>
      <c r="DM45" s="311">
        <f>_xlfn.XLOOKUP($A45,'Actuals Summer'!$A:$A,'Actuals Summer'!M:M,0,0)</f>
        <v>0</v>
      </c>
      <c r="DN45" s="312">
        <f t="shared" si="29"/>
        <v>534.29999999999995</v>
      </c>
      <c r="DO45" s="312">
        <f>_xlfn.XLOOKUP(A45,'Actuals Summer'!A:A,'Actuals Summer'!S:S,0,0)-'Summer data team '!DN45</f>
        <v>-534.29999999999995</v>
      </c>
      <c r="DP45" s="322">
        <f t="shared" si="30"/>
        <v>54274.72631578947</v>
      </c>
    </row>
    <row r="46" spans="1:120" x14ac:dyDescent="0.2">
      <c r="A46" s="231">
        <v>2040</v>
      </c>
      <c r="B46" s="231">
        <v>3302040</v>
      </c>
      <c r="C46" s="231" t="s">
        <v>219</v>
      </c>
      <c r="D46" s="359">
        <v>0</v>
      </c>
      <c r="E46" s="359">
        <v>0</v>
      </c>
      <c r="F46" s="359">
        <v>0</v>
      </c>
      <c r="G46" s="359">
        <v>14</v>
      </c>
      <c r="H46" s="359">
        <v>12</v>
      </c>
      <c r="I46" s="360">
        <v>0</v>
      </c>
      <c r="J46" s="360">
        <v>26</v>
      </c>
      <c r="K46" s="359">
        <v>0</v>
      </c>
      <c r="L46" s="359">
        <v>0</v>
      </c>
      <c r="M46" s="360">
        <v>0</v>
      </c>
      <c r="N46" s="359">
        <v>0</v>
      </c>
      <c r="O46" s="359">
        <v>0</v>
      </c>
      <c r="P46" s="359">
        <v>210</v>
      </c>
      <c r="Q46" s="359">
        <v>180</v>
      </c>
      <c r="R46" s="360">
        <v>390</v>
      </c>
      <c r="S46" s="359">
        <v>0</v>
      </c>
      <c r="T46" s="359">
        <v>0</v>
      </c>
      <c r="U46" s="359">
        <v>0</v>
      </c>
      <c r="V46" s="359">
        <v>0</v>
      </c>
      <c r="W46" s="360">
        <v>0</v>
      </c>
      <c r="X46" s="359">
        <v>0</v>
      </c>
      <c r="Y46" s="359">
        <v>0</v>
      </c>
      <c r="Z46" s="361">
        <v>0</v>
      </c>
      <c r="AA46" s="359">
        <v>1</v>
      </c>
      <c r="AB46" s="359">
        <v>15</v>
      </c>
      <c r="AC46" s="361">
        <v>0</v>
      </c>
      <c r="AD46" s="359">
        <v>2</v>
      </c>
      <c r="AE46" s="359">
        <v>30</v>
      </c>
      <c r="AF46" s="361">
        <v>0</v>
      </c>
      <c r="AG46" s="362">
        <v>0</v>
      </c>
      <c r="AH46" s="362">
        <v>0</v>
      </c>
      <c r="AI46" s="361">
        <v>0</v>
      </c>
      <c r="AJ46" s="362">
        <v>3</v>
      </c>
      <c r="AK46" s="362">
        <v>45</v>
      </c>
      <c r="AL46" s="361">
        <v>0</v>
      </c>
      <c r="AM46" s="359">
        <v>3</v>
      </c>
      <c r="AN46" s="359">
        <v>45</v>
      </c>
      <c r="AO46" s="361">
        <v>0</v>
      </c>
      <c r="AP46" s="361"/>
      <c r="AQ46" s="361">
        <f t="shared" si="3"/>
        <v>3</v>
      </c>
      <c r="AR46" s="362">
        <v>0</v>
      </c>
      <c r="AS46" s="362">
        <v>0</v>
      </c>
      <c r="AT46" s="361">
        <v>0</v>
      </c>
      <c r="AU46" s="362">
        <v>2</v>
      </c>
      <c r="AV46" s="362">
        <v>30</v>
      </c>
      <c r="AW46" s="361">
        <v>0</v>
      </c>
      <c r="AX46" s="359">
        <v>2</v>
      </c>
      <c r="AY46" s="359">
        <v>30</v>
      </c>
      <c r="AZ46" s="361">
        <v>0</v>
      </c>
      <c r="BA46" s="361"/>
      <c r="BB46" s="361">
        <f t="shared" si="4"/>
        <v>4</v>
      </c>
      <c r="BC46" s="362">
        <v>0</v>
      </c>
      <c r="BD46" s="362">
        <v>0</v>
      </c>
      <c r="BE46" s="359">
        <v>0</v>
      </c>
      <c r="BF46" s="134"/>
      <c r="BG46" s="134"/>
      <c r="BH46" s="134"/>
      <c r="BI46" s="134"/>
      <c r="BJ46" s="134"/>
      <c r="BK46" s="134"/>
      <c r="BL46" s="134"/>
      <c r="BM46" s="358">
        <f t="shared" si="5"/>
        <v>0</v>
      </c>
      <c r="BN46" s="134">
        <f t="shared" si="6"/>
        <v>0</v>
      </c>
      <c r="BO46" s="134">
        <f t="shared" si="27"/>
        <v>0</v>
      </c>
      <c r="BP46" s="134">
        <f t="shared" si="7"/>
        <v>5070</v>
      </c>
      <c r="BQ46" s="134">
        <f t="shared" si="8"/>
        <v>0</v>
      </c>
      <c r="BR46" s="134">
        <f t="shared" si="9"/>
        <v>0</v>
      </c>
      <c r="BS46" s="134">
        <f t="shared" si="10"/>
        <v>195</v>
      </c>
      <c r="BT46" s="134">
        <f t="shared" si="11"/>
        <v>390</v>
      </c>
      <c r="BU46" s="134">
        <f t="shared" si="12"/>
        <v>585</v>
      </c>
      <c r="BV46" s="134">
        <v>2</v>
      </c>
      <c r="BW46" s="134">
        <v>0</v>
      </c>
      <c r="BX46" s="134">
        <f t="shared" si="13"/>
        <v>0</v>
      </c>
      <c r="CB46" s="248">
        <f>_xlfn.IFNA(VLOOKUP(A46,'Actuals Summer'!$A:$AG,23,FALSE),0)</f>
        <v>0</v>
      </c>
      <c r="CC46" s="248">
        <f>_xlfn.IFNA(VLOOKUP(A46,'Actuals Summer'!$A:$AG,24,FALSE),0)</f>
        <v>0</v>
      </c>
      <c r="CD46" s="248">
        <f>_xlfn.IFNA(VLOOKUP(A46,'Actuals Summer'!$A:$AG,25,FALSE),0)</f>
        <v>0</v>
      </c>
      <c r="CE46" s="248">
        <f>_xlfn.IFNA(VLOOKUP(A46,'Actuals Summer'!$A:$AG,26,FALSE),0)</f>
        <v>0</v>
      </c>
      <c r="CF46" s="248">
        <f>_xlfn.IFNA(VLOOKUP(A46,'Actuals Summer'!$A:$AG,27,FALSE),0)</f>
        <v>0</v>
      </c>
      <c r="CG46" s="248">
        <f>_xlfn.IFNA(VLOOKUP(A46,'Actuals Dep Summer'!B:O,6,FALSE)*$BN$3,0)</f>
        <v>0</v>
      </c>
      <c r="CH46" s="248">
        <f>_xlfn.IFNA(VLOOKUP(A46,'Actuals Dep Summer'!B:O,7,FALSE)*$BN$3,0)</f>
        <v>195</v>
      </c>
      <c r="CI46" s="248">
        <f>_xlfn.IFNA(VLOOKUP(A46,'Actuals Dep Summer'!B:O,8,FALSE)*$BN$3,0)</f>
        <v>390</v>
      </c>
      <c r="CJ46" s="248">
        <f>_xlfn.IFNA(VLOOKUP(A46,'Actuals Summer'!$A:$AG,31,FALSE),0)*$BN$3</f>
        <v>0</v>
      </c>
      <c r="CK46" s="248"/>
      <c r="CL46" s="248">
        <f>_xlfn.IFNA(VLOOKUP(A46,'Actuals Summer'!$A:$AG,32,FALSE),0)*$BN$3</f>
        <v>0</v>
      </c>
      <c r="CM46" s="248">
        <f>_xlfn.IFNA(VLOOKUP(A46,'Actuals Summer'!$A:$AG,33,FALSE),0)</f>
        <v>0</v>
      </c>
      <c r="CP46" s="317">
        <f t="shared" si="14"/>
        <v>0</v>
      </c>
      <c r="CQ46" s="317">
        <f t="shared" si="15"/>
        <v>0</v>
      </c>
      <c r="CR46" s="317">
        <f t="shared" si="28"/>
        <v>0</v>
      </c>
      <c r="CS46" s="317">
        <f t="shared" si="16"/>
        <v>28696.2</v>
      </c>
      <c r="CT46" s="317">
        <f t="shared" si="17"/>
        <v>0</v>
      </c>
      <c r="CU46" s="317">
        <f t="shared" si="18"/>
        <v>0</v>
      </c>
      <c r="CV46" s="317">
        <f t="shared" si="19"/>
        <v>56.55</v>
      </c>
      <c r="CW46" s="317">
        <f t="shared" si="20"/>
        <v>31.2</v>
      </c>
      <c r="CX46" s="317">
        <f t="shared" si="21"/>
        <v>585</v>
      </c>
      <c r="CY46" s="317">
        <f t="shared" si="22"/>
        <v>149.15789473684208</v>
      </c>
      <c r="CZ46" s="317">
        <f t="shared" si="23"/>
        <v>0</v>
      </c>
      <c r="DA46" s="317">
        <f t="shared" si="24"/>
        <v>0</v>
      </c>
      <c r="DB46" s="317">
        <f t="shared" si="25"/>
        <v>29518.107894736844</v>
      </c>
      <c r="DC46" s="311">
        <f>_xlfn.XLOOKUP($A46,'Actuals Summer'!$A:$A,'Actuals Summer'!L:L,0,0)</f>
        <v>0</v>
      </c>
      <c r="DD46" s="311">
        <f>_xlfn.XLOOKUP($A46,'Actuals Summer'!$A:$A,'Actuals Summer'!K:K,0,0)+_xlfn.XLOOKUP($A46,'Actuals Summer'!$A:$A,'Actuals Summer'!Q:Q,0,0)</f>
        <v>0</v>
      </c>
      <c r="DE46" s="311">
        <f>_xlfn.XLOOKUP($A46,'Actuals Summer'!$A:$A,'Actuals Summer'!I:I,0,0)+_xlfn.XLOOKUP($A46,'Actuals Summer'!$A:$A,'Actuals Summer'!R:R,0,0)</f>
        <v>0</v>
      </c>
      <c r="DF46" s="311">
        <f>_xlfn.XLOOKUP($A46,'Actuals Summer'!$A:$A,'Actuals Summer'!J:J,0,0)</f>
        <v>0</v>
      </c>
      <c r="DG46" s="311">
        <f>_xlfn.XLOOKUP($A46,'Actuals Dep Summer'!$B:$B,'Actuals Dep Summer'!G:G,0,0)*'Actuals Dep Summer'!$F$2*'Actuals Dep Summer'!$C$2</f>
        <v>0</v>
      </c>
      <c r="DH46" s="311">
        <f>_xlfn.XLOOKUP($A46,'Actuals Dep Summer'!$B:$B,'Actuals Dep Summer'!H:H,0,0)*'Actuals Dep Summer'!$F$2*'Actuals Dep Summer'!$C$3</f>
        <v>56.55</v>
      </c>
      <c r="DI46" s="311">
        <f>_xlfn.XLOOKUP($A46,'Actuals Dep Summer'!$B:$B,'Actuals Dep Summer'!I:I,0,0)*'Actuals Dep Summer'!$F$2*'Actuals Dep Summer'!$C$4</f>
        <v>31.2</v>
      </c>
      <c r="DJ46" s="311">
        <f>_xlfn.XLOOKUP($A46,'Actuals Summer'!$A:$A,'Actuals Summer'!P:P,0,0)</f>
        <v>0</v>
      </c>
      <c r="DK46" s="311">
        <f>_xlfn.XLOOKUP($A46,'Actuals Summer'!$A:$A,'Actuals Summer'!O:O,0,0)</f>
        <v>0</v>
      </c>
      <c r="DL46" s="311"/>
      <c r="DM46" s="311">
        <f>_xlfn.XLOOKUP($A46,'Actuals Summer'!$A:$A,'Actuals Summer'!M:M,0,0)</f>
        <v>0</v>
      </c>
      <c r="DN46" s="312">
        <f t="shared" si="29"/>
        <v>87.75</v>
      </c>
      <c r="DO46" s="312">
        <f>_xlfn.XLOOKUP(A46,'Actuals Summer'!A:A,'Actuals Summer'!S:S,0,0)-'Summer data team '!DN46</f>
        <v>-87.75</v>
      </c>
      <c r="DP46" s="322">
        <f t="shared" si="30"/>
        <v>29430.357894736844</v>
      </c>
    </row>
    <row r="47" spans="1:120" x14ac:dyDescent="0.2">
      <c r="A47" s="231">
        <v>2048</v>
      </c>
      <c r="B47" s="231">
        <v>3302048</v>
      </c>
      <c r="C47" s="231" t="s">
        <v>220</v>
      </c>
      <c r="D47" s="359">
        <v>0</v>
      </c>
      <c r="E47" s="359">
        <v>0</v>
      </c>
      <c r="F47" s="359">
        <v>0</v>
      </c>
      <c r="G47" s="359">
        <v>7</v>
      </c>
      <c r="H47" s="359">
        <v>5</v>
      </c>
      <c r="I47" s="360">
        <v>0</v>
      </c>
      <c r="J47" s="360">
        <v>12</v>
      </c>
      <c r="K47" s="359">
        <v>0</v>
      </c>
      <c r="L47" s="359">
        <v>0</v>
      </c>
      <c r="M47" s="360">
        <v>0</v>
      </c>
      <c r="N47" s="359">
        <v>0</v>
      </c>
      <c r="O47" s="359">
        <v>0</v>
      </c>
      <c r="P47" s="359">
        <v>105</v>
      </c>
      <c r="Q47" s="359">
        <v>75</v>
      </c>
      <c r="R47" s="360">
        <v>180</v>
      </c>
      <c r="S47" s="359">
        <v>0</v>
      </c>
      <c r="T47" s="359">
        <v>0</v>
      </c>
      <c r="U47" s="359">
        <v>0</v>
      </c>
      <c r="V47" s="359">
        <v>0</v>
      </c>
      <c r="W47" s="360">
        <v>0</v>
      </c>
      <c r="X47" s="359">
        <v>1</v>
      </c>
      <c r="Y47" s="359">
        <v>15</v>
      </c>
      <c r="Z47" s="361">
        <v>0</v>
      </c>
      <c r="AA47" s="359">
        <v>10</v>
      </c>
      <c r="AB47" s="359">
        <v>150</v>
      </c>
      <c r="AC47" s="361">
        <v>0</v>
      </c>
      <c r="AD47" s="359">
        <v>1</v>
      </c>
      <c r="AE47" s="359">
        <v>15</v>
      </c>
      <c r="AF47" s="361">
        <v>0</v>
      </c>
      <c r="AG47" s="362">
        <v>0</v>
      </c>
      <c r="AH47" s="362">
        <v>0</v>
      </c>
      <c r="AI47" s="361">
        <v>0</v>
      </c>
      <c r="AJ47" s="362">
        <v>8</v>
      </c>
      <c r="AK47" s="362">
        <v>120</v>
      </c>
      <c r="AL47" s="361">
        <v>0</v>
      </c>
      <c r="AM47" s="359">
        <v>8</v>
      </c>
      <c r="AN47" s="359">
        <v>120</v>
      </c>
      <c r="AO47" s="361">
        <v>0</v>
      </c>
      <c r="AP47" s="361"/>
      <c r="AQ47" s="361">
        <f t="shared" si="3"/>
        <v>8</v>
      </c>
      <c r="AR47" s="362">
        <v>0</v>
      </c>
      <c r="AS47" s="362">
        <v>0</v>
      </c>
      <c r="AT47" s="361">
        <v>0</v>
      </c>
      <c r="AU47" s="362">
        <v>8</v>
      </c>
      <c r="AV47" s="362">
        <v>120</v>
      </c>
      <c r="AW47" s="361">
        <v>0</v>
      </c>
      <c r="AX47" s="359">
        <v>8</v>
      </c>
      <c r="AY47" s="359">
        <v>120</v>
      </c>
      <c r="AZ47" s="361">
        <v>0</v>
      </c>
      <c r="BA47" s="361"/>
      <c r="BB47" s="361">
        <f t="shared" si="4"/>
        <v>16</v>
      </c>
      <c r="BC47" s="362">
        <v>0</v>
      </c>
      <c r="BD47" s="362">
        <v>0</v>
      </c>
      <c r="BE47" s="359">
        <v>0</v>
      </c>
      <c r="BF47" s="134"/>
      <c r="BG47" s="134"/>
      <c r="BH47" s="134"/>
      <c r="BI47" s="134"/>
      <c r="BJ47" s="134"/>
      <c r="BK47" s="134"/>
      <c r="BL47" s="134"/>
      <c r="BM47" s="358">
        <f t="shared" si="5"/>
        <v>0</v>
      </c>
      <c r="BN47" s="134">
        <f t="shared" si="6"/>
        <v>0</v>
      </c>
      <c r="BO47" s="134">
        <f t="shared" si="27"/>
        <v>0</v>
      </c>
      <c r="BP47" s="134">
        <f t="shared" si="7"/>
        <v>2340</v>
      </c>
      <c r="BQ47" s="134">
        <f t="shared" si="8"/>
        <v>0</v>
      </c>
      <c r="BR47" s="134">
        <f t="shared" si="9"/>
        <v>195</v>
      </c>
      <c r="BS47" s="134">
        <f t="shared" si="10"/>
        <v>1950</v>
      </c>
      <c r="BT47" s="134">
        <f t="shared" si="11"/>
        <v>195</v>
      </c>
      <c r="BU47" s="134">
        <f t="shared" si="12"/>
        <v>1560</v>
      </c>
      <c r="BV47" s="134">
        <v>8</v>
      </c>
      <c r="BW47" s="134">
        <v>0</v>
      </c>
      <c r="BX47" s="134">
        <f t="shared" si="13"/>
        <v>0</v>
      </c>
      <c r="CB47" s="248">
        <f>_xlfn.IFNA(VLOOKUP(A47,'Actuals Summer'!$A:$AG,23,FALSE),0)</f>
        <v>0</v>
      </c>
      <c r="CC47" s="248">
        <f>_xlfn.IFNA(VLOOKUP(A47,'Actuals Summer'!$A:$AG,24,FALSE),0)</f>
        <v>0</v>
      </c>
      <c r="CD47" s="248">
        <f>_xlfn.IFNA(VLOOKUP(A47,'Actuals Summer'!$A:$AG,25,FALSE),0)</f>
        <v>0</v>
      </c>
      <c r="CE47" s="248">
        <f>_xlfn.IFNA(VLOOKUP(A47,'Actuals Summer'!$A:$AG,26,FALSE),0)</f>
        <v>0</v>
      </c>
      <c r="CF47" s="248">
        <f>_xlfn.IFNA(VLOOKUP(A47,'Actuals Summer'!$A:$AG,27,FALSE),0)</f>
        <v>0</v>
      </c>
      <c r="CG47" s="248">
        <f>_xlfn.IFNA(VLOOKUP(A47,'Actuals Dep Summer'!B:O,6,FALSE)*$BN$3,0)</f>
        <v>195</v>
      </c>
      <c r="CH47" s="248">
        <f>_xlfn.IFNA(VLOOKUP(A47,'Actuals Dep Summer'!B:O,7,FALSE)*$BN$3,0)</f>
        <v>1950</v>
      </c>
      <c r="CI47" s="248">
        <f>_xlfn.IFNA(VLOOKUP(A47,'Actuals Dep Summer'!B:O,8,FALSE)*$BN$3,0)</f>
        <v>195</v>
      </c>
      <c r="CJ47" s="248">
        <f>_xlfn.IFNA(VLOOKUP(A47,'Actuals Summer'!$A:$AG,31,FALSE),0)*$BN$3</f>
        <v>0</v>
      </c>
      <c r="CK47" s="248"/>
      <c r="CL47" s="248">
        <f>_xlfn.IFNA(VLOOKUP(A47,'Actuals Summer'!$A:$AG,32,FALSE),0)*$BN$3</f>
        <v>0</v>
      </c>
      <c r="CM47" s="248">
        <f>_xlfn.IFNA(VLOOKUP(A47,'Actuals Summer'!$A:$AG,33,FALSE),0)</f>
        <v>0</v>
      </c>
      <c r="CP47" s="317">
        <f t="shared" si="14"/>
        <v>0</v>
      </c>
      <c r="CQ47" s="317">
        <f t="shared" si="15"/>
        <v>0</v>
      </c>
      <c r="CR47" s="317">
        <f t="shared" si="28"/>
        <v>0</v>
      </c>
      <c r="CS47" s="317">
        <f t="shared" si="16"/>
        <v>13244.4</v>
      </c>
      <c r="CT47" s="317">
        <f t="shared" si="17"/>
        <v>0</v>
      </c>
      <c r="CU47" s="317">
        <f t="shared" si="18"/>
        <v>118.95</v>
      </c>
      <c r="CV47" s="317">
        <f t="shared" si="19"/>
        <v>565.5</v>
      </c>
      <c r="CW47" s="317">
        <f t="shared" si="20"/>
        <v>15.6</v>
      </c>
      <c r="CX47" s="317">
        <f t="shared" si="21"/>
        <v>1560</v>
      </c>
      <c r="CY47" s="317">
        <f t="shared" si="22"/>
        <v>596.63157894736833</v>
      </c>
      <c r="CZ47" s="317">
        <f t="shared" si="23"/>
        <v>0</v>
      </c>
      <c r="DA47" s="317">
        <f t="shared" si="24"/>
        <v>0</v>
      </c>
      <c r="DB47" s="317">
        <f t="shared" si="25"/>
        <v>16101.081578947369</v>
      </c>
      <c r="DC47" s="311">
        <f>_xlfn.XLOOKUP($A47,'Actuals Summer'!$A:$A,'Actuals Summer'!L:L,0,0)</f>
        <v>0</v>
      </c>
      <c r="DD47" s="311">
        <f>_xlfn.XLOOKUP($A47,'Actuals Summer'!$A:$A,'Actuals Summer'!K:K,0,0)+_xlfn.XLOOKUP($A47,'Actuals Summer'!$A:$A,'Actuals Summer'!Q:Q,0,0)</f>
        <v>0</v>
      </c>
      <c r="DE47" s="311">
        <f>_xlfn.XLOOKUP($A47,'Actuals Summer'!$A:$A,'Actuals Summer'!I:I,0,0)+_xlfn.XLOOKUP($A47,'Actuals Summer'!$A:$A,'Actuals Summer'!R:R,0,0)</f>
        <v>0</v>
      </c>
      <c r="DF47" s="311">
        <f>_xlfn.XLOOKUP($A47,'Actuals Summer'!$A:$A,'Actuals Summer'!J:J,0,0)</f>
        <v>0</v>
      </c>
      <c r="DG47" s="311">
        <f>_xlfn.XLOOKUP($A47,'Actuals Dep Summer'!$B:$B,'Actuals Dep Summer'!G:G,0,0)*'Actuals Dep Summer'!$F$2*'Actuals Dep Summer'!$C$2</f>
        <v>118.95</v>
      </c>
      <c r="DH47" s="311">
        <f>_xlfn.XLOOKUP($A47,'Actuals Dep Summer'!$B:$B,'Actuals Dep Summer'!H:H,0,0)*'Actuals Dep Summer'!$F$2*'Actuals Dep Summer'!$C$3</f>
        <v>565.5</v>
      </c>
      <c r="DI47" s="311">
        <f>_xlfn.XLOOKUP($A47,'Actuals Dep Summer'!$B:$B,'Actuals Dep Summer'!I:I,0,0)*'Actuals Dep Summer'!$F$2*'Actuals Dep Summer'!$C$4</f>
        <v>15.6</v>
      </c>
      <c r="DJ47" s="311">
        <f>_xlfn.XLOOKUP($A47,'Actuals Summer'!$A:$A,'Actuals Summer'!P:P,0,0)</f>
        <v>0</v>
      </c>
      <c r="DK47" s="311">
        <f>_xlfn.XLOOKUP($A47,'Actuals Summer'!$A:$A,'Actuals Summer'!O:O,0,0)</f>
        <v>0</v>
      </c>
      <c r="DL47" s="311"/>
      <c r="DM47" s="311">
        <f>_xlfn.XLOOKUP($A47,'Actuals Summer'!$A:$A,'Actuals Summer'!M:M,0,0)</f>
        <v>0</v>
      </c>
      <c r="DN47" s="312">
        <f t="shared" si="29"/>
        <v>700.05000000000007</v>
      </c>
      <c r="DO47" s="312">
        <f>_xlfn.XLOOKUP(A47,'Actuals Summer'!A:A,'Actuals Summer'!S:S,0,0)-'Summer data team '!DN47</f>
        <v>-700.05000000000007</v>
      </c>
      <c r="DP47" s="322">
        <f t="shared" si="30"/>
        <v>15401.03157894737</v>
      </c>
    </row>
    <row r="48" spans="1:120" x14ac:dyDescent="0.2">
      <c r="A48" s="231">
        <v>2054</v>
      </c>
      <c r="B48" s="231">
        <v>3302054</v>
      </c>
      <c r="C48" s="231" t="s">
        <v>221</v>
      </c>
      <c r="D48" s="359">
        <v>0</v>
      </c>
      <c r="E48" s="359">
        <v>0</v>
      </c>
      <c r="F48" s="359">
        <v>0</v>
      </c>
      <c r="G48" s="359">
        <v>22</v>
      </c>
      <c r="H48" s="359">
        <v>18</v>
      </c>
      <c r="I48" s="360">
        <v>0</v>
      </c>
      <c r="J48" s="360">
        <v>40</v>
      </c>
      <c r="K48" s="359">
        <v>5</v>
      </c>
      <c r="L48" s="359">
        <v>5</v>
      </c>
      <c r="M48" s="360">
        <v>10</v>
      </c>
      <c r="N48" s="359">
        <v>0</v>
      </c>
      <c r="O48" s="359">
        <v>0</v>
      </c>
      <c r="P48" s="359">
        <v>330</v>
      </c>
      <c r="Q48" s="359">
        <v>270</v>
      </c>
      <c r="R48" s="360">
        <v>600</v>
      </c>
      <c r="S48" s="359">
        <v>0</v>
      </c>
      <c r="T48" s="359">
        <v>0</v>
      </c>
      <c r="U48" s="359">
        <v>75</v>
      </c>
      <c r="V48" s="359">
        <v>75</v>
      </c>
      <c r="W48" s="360">
        <v>150</v>
      </c>
      <c r="X48" s="359">
        <v>7</v>
      </c>
      <c r="Y48" s="359">
        <v>105</v>
      </c>
      <c r="Z48" s="361">
        <v>15</v>
      </c>
      <c r="AA48" s="359">
        <v>2</v>
      </c>
      <c r="AB48" s="359">
        <v>30</v>
      </c>
      <c r="AC48" s="361">
        <v>0</v>
      </c>
      <c r="AD48" s="359">
        <v>3</v>
      </c>
      <c r="AE48" s="359">
        <v>45</v>
      </c>
      <c r="AF48" s="361">
        <v>15</v>
      </c>
      <c r="AG48" s="362">
        <v>0</v>
      </c>
      <c r="AH48" s="362">
        <v>0</v>
      </c>
      <c r="AI48" s="361">
        <v>0</v>
      </c>
      <c r="AJ48" s="362">
        <v>8</v>
      </c>
      <c r="AK48" s="362">
        <v>120</v>
      </c>
      <c r="AL48" s="361">
        <v>45</v>
      </c>
      <c r="AM48" s="359">
        <v>8</v>
      </c>
      <c r="AN48" s="359">
        <v>120</v>
      </c>
      <c r="AO48" s="361">
        <v>45</v>
      </c>
      <c r="AP48" s="361"/>
      <c r="AQ48" s="361">
        <f t="shared" si="3"/>
        <v>8</v>
      </c>
      <c r="AR48" s="362">
        <v>0</v>
      </c>
      <c r="AS48" s="362">
        <v>0</v>
      </c>
      <c r="AT48" s="361">
        <v>0</v>
      </c>
      <c r="AU48" s="362">
        <v>2</v>
      </c>
      <c r="AV48" s="362">
        <v>30</v>
      </c>
      <c r="AW48" s="361">
        <v>15</v>
      </c>
      <c r="AX48" s="359">
        <v>2</v>
      </c>
      <c r="AY48" s="359">
        <v>30</v>
      </c>
      <c r="AZ48" s="361">
        <v>15</v>
      </c>
      <c r="BA48" s="361"/>
      <c r="BB48" s="361">
        <f t="shared" si="4"/>
        <v>4</v>
      </c>
      <c r="BC48" s="362">
        <v>0</v>
      </c>
      <c r="BD48" s="362">
        <v>0</v>
      </c>
      <c r="BE48" s="359">
        <v>0</v>
      </c>
      <c r="BF48" s="134"/>
      <c r="BG48" s="134"/>
      <c r="BH48" s="134"/>
      <c r="BI48" s="134"/>
      <c r="BJ48" s="134"/>
      <c r="BK48" s="134"/>
      <c r="BL48" s="134"/>
      <c r="BM48" s="358">
        <f t="shared" si="5"/>
        <v>0</v>
      </c>
      <c r="BN48" s="134">
        <f t="shared" si="6"/>
        <v>0</v>
      </c>
      <c r="BO48" s="134">
        <f t="shared" si="27"/>
        <v>0</v>
      </c>
      <c r="BP48" s="134">
        <f t="shared" si="7"/>
        <v>7800</v>
      </c>
      <c r="BQ48" s="134">
        <f t="shared" si="8"/>
        <v>1950</v>
      </c>
      <c r="BR48" s="134">
        <f t="shared" si="9"/>
        <v>1560</v>
      </c>
      <c r="BS48" s="134">
        <f t="shared" si="10"/>
        <v>390</v>
      </c>
      <c r="BT48" s="134">
        <f t="shared" si="11"/>
        <v>780</v>
      </c>
      <c r="BU48" s="134">
        <f t="shared" si="12"/>
        <v>1560</v>
      </c>
      <c r="BV48" s="134">
        <v>1</v>
      </c>
      <c r="BW48" s="134">
        <v>1</v>
      </c>
      <c r="BX48" s="134">
        <f t="shared" si="13"/>
        <v>0</v>
      </c>
      <c r="CB48" s="248">
        <f>_xlfn.IFNA(VLOOKUP(A48,'Actuals Summer'!$A:$AG,23,FALSE),0)</f>
        <v>0</v>
      </c>
      <c r="CC48" s="248">
        <f>_xlfn.IFNA(VLOOKUP(A48,'Actuals Summer'!$A:$AG,24,FALSE),0)</f>
        <v>0</v>
      </c>
      <c r="CD48" s="248">
        <f>_xlfn.IFNA(VLOOKUP(A48,'Actuals Summer'!$A:$AG,25,FALSE),0)</f>
        <v>0</v>
      </c>
      <c r="CE48" s="248">
        <f>_xlfn.IFNA(VLOOKUP(A48,'Actuals Summer'!$A:$AG,26,FALSE),0)</f>
        <v>0</v>
      </c>
      <c r="CF48" s="248">
        <f>_xlfn.IFNA(VLOOKUP(A48,'Actuals Summer'!$A:$AG,27,FALSE),0)</f>
        <v>0</v>
      </c>
      <c r="CG48" s="248">
        <f>_xlfn.IFNA(VLOOKUP(A48,'Actuals Dep Summer'!B:O,6,FALSE)*$BN$3,0)</f>
        <v>1365</v>
      </c>
      <c r="CH48" s="248">
        <f>_xlfn.IFNA(VLOOKUP(A48,'Actuals Dep Summer'!B:O,7,FALSE)*$BN$3,0)</f>
        <v>390</v>
      </c>
      <c r="CI48" s="248">
        <f>_xlfn.IFNA(VLOOKUP(A48,'Actuals Dep Summer'!B:O,8,FALSE)*$BN$3,0)</f>
        <v>585</v>
      </c>
      <c r="CJ48" s="248">
        <f>_xlfn.IFNA(VLOOKUP(A48,'Actuals Summer'!$A:$AG,31,FALSE),0)*$BN$3</f>
        <v>0</v>
      </c>
      <c r="CK48" s="248"/>
      <c r="CL48" s="248">
        <f>_xlfn.IFNA(VLOOKUP(A48,'Actuals Summer'!$A:$AG,32,FALSE),0)*$BN$3</f>
        <v>0</v>
      </c>
      <c r="CM48" s="248">
        <f>_xlfn.IFNA(VLOOKUP(A48,'Actuals Summer'!$A:$AG,33,FALSE),0)</f>
        <v>0</v>
      </c>
      <c r="CP48" s="317">
        <f t="shared" si="14"/>
        <v>0</v>
      </c>
      <c r="CQ48" s="317">
        <f t="shared" si="15"/>
        <v>0</v>
      </c>
      <c r="CR48" s="317">
        <f t="shared" si="28"/>
        <v>0</v>
      </c>
      <c r="CS48" s="317">
        <f t="shared" si="16"/>
        <v>44148</v>
      </c>
      <c r="CT48" s="317">
        <f t="shared" si="17"/>
        <v>11037</v>
      </c>
      <c r="CU48" s="317">
        <f t="shared" si="18"/>
        <v>951.6</v>
      </c>
      <c r="CV48" s="317">
        <f t="shared" si="19"/>
        <v>113.1</v>
      </c>
      <c r="CW48" s="317">
        <f t="shared" si="20"/>
        <v>62.4</v>
      </c>
      <c r="CX48" s="317">
        <f t="shared" si="21"/>
        <v>1560</v>
      </c>
      <c r="CY48" s="317">
        <f t="shared" si="22"/>
        <v>74.578947368421041</v>
      </c>
      <c r="CZ48" s="317">
        <f t="shared" si="23"/>
        <v>186.44736842105263</v>
      </c>
      <c r="DA48" s="317">
        <f t="shared" si="24"/>
        <v>0</v>
      </c>
      <c r="DB48" s="317">
        <f t="shared" si="25"/>
        <v>58133.126315789472</v>
      </c>
      <c r="DC48" s="311">
        <f>_xlfn.XLOOKUP($A48,'Actuals Summer'!$A:$A,'Actuals Summer'!L:L,0,0)</f>
        <v>0</v>
      </c>
      <c r="DD48" s="311">
        <f>_xlfn.XLOOKUP($A48,'Actuals Summer'!$A:$A,'Actuals Summer'!K:K,0,0)+_xlfn.XLOOKUP($A48,'Actuals Summer'!$A:$A,'Actuals Summer'!Q:Q,0,0)</f>
        <v>0</v>
      </c>
      <c r="DE48" s="311">
        <f>_xlfn.XLOOKUP($A48,'Actuals Summer'!$A:$A,'Actuals Summer'!I:I,0,0)+_xlfn.XLOOKUP($A48,'Actuals Summer'!$A:$A,'Actuals Summer'!R:R,0,0)</f>
        <v>0</v>
      </c>
      <c r="DF48" s="311">
        <f>_xlfn.XLOOKUP($A48,'Actuals Summer'!$A:$A,'Actuals Summer'!J:J,0,0)</f>
        <v>0</v>
      </c>
      <c r="DG48" s="311">
        <f>_xlfn.XLOOKUP($A48,'Actuals Dep Summer'!$B:$B,'Actuals Dep Summer'!G:G,0,0)*'Actuals Dep Summer'!$F$2*'Actuals Dep Summer'!$C$2</f>
        <v>832.65</v>
      </c>
      <c r="DH48" s="311">
        <f>_xlfn.XLOOKUP($A48,'Actuals Dep Summer'!$B:$B,'Actuals Dep Summer'!H:H,0,0)*'Actuals Dep Summer'!$F$2*'Actuals Dep Summer'!$C$3</f>
        <v>113.1</v>
      </c>
      <c r="DI48" s="311">
        <f>_xlfn.XLOOKUP($A48,'Actuals Dep Summer'!$B:$B,'Actuals Dep Summer'!I:I,0,0)*'Actuals Dep Summer'!$F$2*'Actuals Dep Summer'!$C$4</f>
        <v>46.800000000000004</v>
      </c>
      <c r="DJ48" s="311">
        <f>_xlfn.XLOOKUP($A48,'Actuals Summer'!$A:$A,'Actuals Summer'!P:P,0,0)</f>
        <v>0</v>
      </c>
      <c r="DK48" s="311">
        <f>_xlfn.XLOOKUP($A48,'Actuals Summer'!$A:$A,'Actuals Summer'!O:O,0,0)</f>
        <v>0</v>
      </c>
      <c r="DL48" s="311"/>
      <c r="DM48" s="311">
        <f>_xlfn.XLOOKUP($A48,'Actuals Summer'!$A:$A,'Actuals Summer'!M:M,0,0)</f>
        <v>0</v>
      </c>
      <c r="DN48" s="312">
        <f t="shared" si="29"/>
        <v>992.55</v>
      </c>
      <c r="DO48" s="312">
        <f>_xlfn.XLOOKUP(A48,'Actuals Summer'!A:A,'Actuals Summer'!S:S,0,0)-'Summer data team '!DN48</f>
        <v>-992.55</v>
      </c>
      <c r="DP48" s="322">
        <f t="shared" si="30"/>
        <v>57140.576315789469</v>
      </c>
    </row>
    <row r="49" spans="1:120" x14ac:dyDescent="0.2">
      <c r="A49" s="231">
        <v>2055</v>
      </c>
      <c r="B49" s="231">
        <v>3302055</v>
      </c>
      <c r="C49" s="231" t="s">
        <v>222</v>
      </c>
      <c r="D49" s="359">
        <v>0</v>
      </c>
      <c r="E49" s="359">
        <v>0</v>
      </c>
      <c r="F49" s="359">
        <v>0</v>
      </c>
      <c r="G49" s="359">
        <v>12</v>
      </c>
      <c r="H49" s="359">
        <v>19</v>
      </c>
      <c r="I49" s="360">
        <v>0</v>
      </c>
      <c r="J49" s="360">
        <v>31</v>
      </c>
      <c r="K49" s="359">
        <v>7</v>
      </c>
      <c r="L49" s="359">
        <v>11</v>
      </c>
      <c r="M49" s="360">
        <v>18</v>
      </c>
      <c r="N49" s="359">
        <v>0</v>
      </c>
      <c r="O49" s="359">
        <v>0</v>
      </c>
      <c r="P49" s="359">
        <v>180</v>
      </c>
      <c r="Q49" s="359">
        <v>285</v>
      </c>
      <c r="R49" s="360">
        <v>465</v>
      </c>
      <c r="S49" s="359">
        <v>0</v>
      </c>
      <c r="T49" s="359">
        <v>0</v>
      </c>
      <c r="U49" s="359">
        <v>105</v>
      </c>
      <c r="V49" s="359">
        <v>165</v>
      </c>
      <c r="W49" s="360">
        <v>270</v>
      </c>
      <c r="X49" s="359">
        <v>1</v>
      </c>
      <c r="Y49" s="359">
        <v>15</v>
      </c>
      <c r="Z49" s="361">
        <v>0</v>
      </c>
      <c r="AA49" s="359">
        <v>3</v>
      </c>
      <c r="AB49" s="359">
        <v>45</v>
      </c>
      <c r="AC49" s="361">
        <v>15</v>
      </c>
      <c r="AD49" s="359">
        <v>8</v>
      </c>
      <c r="AE49" s="359">
        <v>120</v>
      </c>
      <c r="AF49" s="361">
        <v>75</v>
      </c>
      <c r="AG49" s="362">
        <v>0</v>
      </c>
      <c r="AH49" s="362">
        <v>0</v>
      </c>
      <c r="AI49" s="361">
        <v>0</v>
      </c>
      <c r="AJ49" s="362">
        <v>2</v>
      </c>
      <c r="AK49" s="362">
        <v>30</v>
      </c>
      <c r="AL49" s="361">
        <v>0</v>
      </c>
      <c r="AM49" s="359">
        <v>2</v>
      </c>
      <c r="AN49" s="359">
        <v>30</v>
      </c>
      <c r="AO49" s="361">
        <v>0</v>
      </c>
      <c r="AP49" s="361"/>
      <c r="AQ49" s="361">
        <f t="shared" si="3"/>
        <v>2</v>
      </c>
      <c r="AR49" s="362">
        <v>0</v>
      </c>
      <c r="AS49" s="362">
        <v>0</v>
      </c>
      <c r="AT49" s="361">
        <v>0</v>
      </c>
      <c r="AU49" s="362">
        <v>0</v>
      </c>
      <c r="AV49" s="362">
        <v>0</v>
      </c>
      <c r="AW49" s="361">
        <v>0</v>
      </c>
      <c r="AX49" s="359">
        <v>0</v>
      </c>
      <c r="AY49" s="359">
        <v>0</v>
      </c>
      <c r="AZ49" s="361">
        <v>0</v>
      </c>
      <c r="BA49" s="361"/>
      <c r="BB49" s="361">
        <f t="shared" si="4"/>
        <v>0</v>
      </c>
      <c r="BC49" s="362">
        <v>0</v>
      </c>
      <c r="BD49" s="362">
        <v>0</v>
      </c>
      <c r="BE49" s="359">
        <v>0</v>
      </c>
      <c r="BF49" s="134"/>
      <c r="BG49" s="134"/>
      <c r="BH49" s="134"/>
      <c r="BI49" s="134"/>
      <c r="BJ49" s="134"/>
      <c r="BK49" s="134"/>
      <c r="BL49" s="134"/>
      <c r="BM49" s="358">
        <f t="shared" si="5"/>
        <v>0</v>
      </c>
      <c r="BN49" s="134">
        <f t="shared" si="6"/>
        <v>0</v>
      </c>
      <c r="BO49" s="134">
        <f t="shared" si="27"/>
        <v>0</v>
      </c>
      <c r="BP49" s="134">
        <f t="shared" si="7"/>
        <v>6045</v>
      </c>
      <c r="BQ49" s="134">
        <f t="shared" si="8"/>
        <v>3510</v>
      </c>
      <c r="BR49" s="134">
        <f t="shared" si="9"/>
        <v>195</v>
      </c>
      <c r="BS49" s="134">
        <f t="shared" si="10"/>
        <v>780</v>
      </c>
      <c r="BT49" s="134">
        <f t="shared" si="11"/>
        <v>2535</v>
      </c>
      <c r="BU49" s="134">
        <f t="shared" si="12"/>
        <v>390</v>
      </c>
      <c r="BV49" s="134">
        <v>0</v>
      </c>
      <c r="BW49" s="134">
        <v>0</v>
      </c>
      <c r="BX49" s="134">
        <f t="shared" si="13"/>
        <v>0</v>
      </c>
      <c r="CB49" s="248">
        <f>_xlfn.IFNA(VLOOKUP(A49,'Actuals Summer'!$A:$AG,23,FALSE),0)</f>
        <v>0</v>
      </c>
      <c r="CC49" s="248">
        <f>_xlfn.IFNA(VLOOKUP(A49,'Actuals Summer'!$A:$AG,24,FALSE),0)</f>
        <v>0</v>
      </c>
      <c r="CD49" s="248">
        <f>_xlfn.IFNA(VLOOKUP(A49,'Actuals Summer'!$A:$AG,25,FALSE),0)</f>
        <v>0</v>
      </c>
      <c r="CE49" s="248">
        <f>_xlfn.IFNA(VLOOKUP(A49,'Actuals Summer'!$A:$AG,26,FALSE),0)</f>
        <v>0</v>
      </c>
      <c r="CF49" s="248">
        <f>_xlfn.IFNA(VLOOKUP(A49,'Actuals Summer'!$A:$AG,27,FALSE),0)</f>
        <v>0</v>
      </c>
      <c r="CG49" s="248">
        <f>_xlfn.IFNA(VLOOKUP(A49,'Actuals Dep Summer'!B:O,6,FALSE)*$BN$3,0)</f>
        <v>195</v>
      </c>
      <c r="CH49" s="248">
        <f>_xlfn.IFNA(VLOOKUP(A49,'Actuals Dep Summer'!B:O,7,FALSE)*$BN$3,0)</f>
        <v>585</v>
      </c>
      <c r="CI49" s="248">
        <f>_xlfn.IFNA(VLOOKUP(A49,'Actuals Dep Summer'!B:O,8,FALSE)*$BN$3,0)</f>
        <v>1560</v>
      </c>
      <c r="CJ49" s="248">
        <f>_xlfn.IFNA(VLOOKUP(A49,'Actuals Summer'!$A:$AG,31,FALSE),0)*$BN$3</f>
        <v>0</v>
      </c>
      <c r="CK49" s="248"/>
      <c r="CL49" s="248">
        <f>_xlfn.IFNA(VLOOKUP(A49,'Actuals Summer'!$A:$AG,32,FALSE),0)*$BN$3</f>
        <v>0</v>
      </c>
      <c r="CM49" s="248">
        <f>_xlfn.IFNA(VLOOKUP(A49,'Actuals Summer'!$A:$AG,33,FALSE),0)</f>
        <v>0</v>
      </c>
      <c r="CP49" s="317">
        <f t="shared" si="14"/>
        <v>0</v>
      </c>
      <c r="CQ49" s="317">
        <f t="shared" si="15"/>
        <v>0</v>
      </c>
      <c r="CR49" s="317">
        <f t="shared" si="28"/>
        <v>0</v>
      </c>
      <c r="CS49" s="317">
        <f t="shared" si="16"/>
        <v>34214.700000000004</v>
      </c>
      <c r="CT49" s="317">
        <f t="shared" si="17"/>
        <v>19866.600000000002</v>
      </c>
      <c r="CU49" s="317">
        <f t="shared" si="18"/>
        <v>118.95</v>
      </c>
      <c r="CV49" s="317">
        <f t="shared" si="19"/>
        <v>226.2</v>
      </c>
      <c r="CW49" s="317">
        <f t="shared" si="20"/>
        <v>202.8</v>
      </c>
      <c r="CX49" s="317">
        <f t="shared" si="21"/>
        <v>390</v>
      </c>
      <c r="CY49" s="317">
        <f t="shared" si="22"/>
        <v>0</v>
      </c>
      <c r="CZ49" s="317">
        <f t="shared" si="23"/>
        <v>0</v>
      </c>
      <c r="DA49" s="317">
        <f t="shared" si="24"/>
        <v>0</v>
      </c>
      <c r="DB49" s="317">
        <f t="shared" si="25"/>
        <v>55019.25</v>
      </c>
      <c r="DC49" s="311">
        <f>_xlfn.XLOOKUP($A49,'Actuals Summer'!$A:$A,'Actuals Summer'!L:L,0,0)</f>
        <v>0</v>
      </c>
      <c r="DD49" s="311">
        <f>_xlfn.XLOOKUP($A49,'Actuals Summer'!$A:$A,'Actuals Summer'!K:K,0,0)+_xlfn.XLOOKUP($A49,'Actuals Summer'!$A:$A,'Actuals Summer'!Q:Q,0,0)</f>
        <v>0</v>
      </c>
      <c r="DE49" s="311">
        <f>_xlfn.XLOOKUP($A49,'Actuals Summer'!$A:$A,'Actuals Summer'!I:I,0,0)+_xlfn.XLOOKUP($A49,'Actuals Summer'!$A:$A,'Actuals Summer'!R:R,0,0)</f>
        <v>0</v>
      </c>
      <c r="DF49" s="311">
        <f>_xlfn.XLOOKUP($A49,'Actuals Summer'!$A:$A,'Actuals Summer'!J:J,0,0)</f>
        <v>0</v>
      </c>
      <c r="DG49" s="311">
        <f>_xlfn.XLOOKUP($A49,'Actuals Dep Summer'!$B:$B,'Actuals Dep Summer'!G:G,0,0)*'Actuals Dep Summer'!$F$2*'Actuals Dep Summer'!$C$2</f>
        <v>118.95</v>
      </c>
      <c r="DH49" s="311">
        <f>_xlfn.XLOOKUP($A49,'Actuals Dep Summer'!$B:$B,'Actuals Dep Summer'!H:H,0,0)*'Actuals Dep Summer'!$F$2*'Actuals Dep Summer'!$C$3</f>
        <v>169.64999999999998</v>
      </c>
      <c r="DI49" s="311">
        <f>_xlfn.XLOOKUP($A49,'Actuals Dep Summer'!$B:$B,'Actuals Dep Summer'!I:I,0,0)*'Actuals Dep Summer'!$F$2*'Actuals Dep Summer'!$C$4</f>
        <v>124.8</v>
      </c>
      <c r="DJ49" s="311">
        <f>_xlfn.XLOOKUP($A49,'Actuals Summer'!$A:$A,'Actuals Summer'!P:P,0,0)</f>
        <v>0</v>
      </c>
      <c r="DK49" s="311">
        <f>_xlfn.XLOOKUP($A49,'Actuals Summer'!$A:$A,'Actuals Summer'!O:O,0,0)</f>
        <v>0</v>
      </c>
      <c r="DL49" s="311"/>
      <c r="DM49" s="311">
        <f>_xlfn.XLOOKUP($A49,'Actuals Summer'!$A:$A,'Actuals Summer'!M:M,0,0)</f>
        <v>0</v>
      </c>
      <c r="DN49" s="312">
        <f t="shared" si="29"/>
        <v>413.4</v>
      </c>
      <c r="DO49" s="312">
        <f>_xlfn.XLOOKUP(A49,'Actuals Summer'!A:A,'Actuals Summer'!S:S,0,0)-'Summer data team '!DN49</f>
        <v>-413.4</v>
      </c>
      <c r="DP49" s="322">
        <f t="shared" si="30"/>
        <v>54605.85</v>
      </c>
    </row>
    <row r="50" spans="1:120" x14ac:dyDescent="0.2">
      <c r="A50" s="231">
        <v>2056</v>
      </c>
      <c r="B50" s="231">
        <v>3302056</v>
      </c>
      <c r="C50" s="231" t="s">
        <v>223</v>
      </c>
      <c r="D50" s="359">
        <v>0</v>
      </c>
      <c r="E50" s="359">
        <v>0</v>
      </c>
      <c r="F50" s="359">
        <v>0</v>
      </c>
      <c r="G50" s="359">
        <v>15</v>
      </c>
      <c r="H50" s="359">
        <v>25</v>
      </c>
      <c r="I50" s="360">
        <v>0</v>
      </c>
      <c r="J50" s="360">
        <v>40</v>
      </c>
      <c r="K50" s="359">
        <v>1</v>
      </c>
      <c r="L50" s="359">
        <v>1</v>
      </c>
      <c r="M50" s="360">
        <v>2</v>
      </c>
      <c r="N50" s="359">
        <v>0</v>
      </c>
      <c r="O50" s="359">
        <v>0</v>
      </c>
      <c r="P50" s="359">
        <v>225</v>
      </c>
      <c r="Q50" s="359">
        <v>375</v>
      </c>
      <c r="R50" s="360">
        <v>600</v>
      </c>
      <c r="S50" s="359">
        <v>0</v>
      </c>
      <c r="T50" s="359">
        <v>0</v>
      </c>
      <c r="U50" s="359">
        <v>15</v>
      </c>
      <c r="V50" s="359">
        <v>15</v>
      </c>
      <c r="W50" s="360">
        <v>30</v>
      </c>
      <c r="X50" s="359">
        <v>12</v>
      </c>
      <c r="Y50" s="359">
        <v>180</v>
      </c>
      <c r="Z50" s="361">
        <v>15</v>
      </c>
      <c r="AA50" s="359">
        <v>10</v>
      </c>
      <c r="AB50" s="359">
        <v>150</v>
      </c>
      <c r="AC50" s="361">
        <v>15</v>
      </c>
      <c r="AD50" s="359">
        <v>10</v>
      </c>
      <c r="AE50" s="359">
        <v>150</v>
      </c>
      <c r="AF50" s="361">
        <v>0</v>
      </c>
      <c r="AG50" s="362">
        <v>0</v>
      </c>
      <c r="AH50" s="362">
        <v>0</v>
      </c>
      <c r="AI50" s="361">
        <v>0</v>
      </c>
      <c r="AJ50" s="362">
        <v>15</v>
      </c>
      <c r="AK50" s="362">
        <v>225</v>
      </c>
      <c r="AL50" s="361">
        <v>0</v>
      </c>
      <c r="AM50" s="359">
        <v>15</v>
      </c>
      <c r="AN50" s="359">
        <v>225</v>
      </c>
      <c r="AO50" s="361">
        <v>0</v>
      </c>
      <c r="AP50" s="361"/>
      <c r="AQ50" s="361">
        <f t="shared" si="3"/>
        <v>15</v>
      </c>
      <c r="AR50" s="362">
        <v>0</v>
      </c>
      <c r="AS50" s="362">
        <v>0</v>
      </c>
      <c r="AT50" s="361">
        <v>0</v>
      </c>
      <c r="AU50" s="362">
        <v>13</v>
      </c>
      <c r="AV50" s="362">
        <v>195</v>
      </c>
      <c r="AW50" s="361">
        <v>0</v>
      </c>
      <c r="AX50" s="359">
        <v>13</v>
      </c>
      <c r="AY50" s="359">
        <v>195</v>
      </c>
      <c r="AZ50" s="361">
        <v>0</v>
      </c>
      <c r="BA50" s="361"/>
      <c r="BB50" s="361">
        <f t="shared" si="4"/>
        <v>26</v>
      </c>
      <c r="BC50" s="362">
        <v>0</v>
      </c>
      <c r="BD50" s="362">
        <v>0</v>
      </c>
      <c r="BE50" s="359">
        <v>0</v>
      </c>
      <c r="BF50" s="134"/>
      <c r="BG50" s="134"/>
      <c r="BH50" s="134"/>
      <c r="BI50" s="134"/>
      <c r="BJ50" s="134"/>
      <c r="BK50" s="134"/>
      <c r="BL50" s="134"/>
      <c r="BM50" s="358">
        <f t="shared" si="5"/>
        <v>0</v>
      </c>
      <c r="BN50" s="134">
        <f t="shared" si="6"/>
        <v>0</v>
      </c>
      <c r="BO50" s="134">
        <f t="shared" si="27"/>
        <v>0</v>
      </c>
      <c r="BP50" s="134">
        <f t="shared" si="7"/>
        <v>7800</v>
      </c>
      <c r="BQ50" s="134">
        <f t="shared" si="8"/>
        <v>390</v>
      </c>
      <c r="BR50" s="134">
        <f t="shared" si="9"/>
        <v>2535</v>
      </c>
      <c r="BS50" s="134">
        <f t="shared" si="10"/>
        <v>2145</v>
      </c>
      <c r="BT50" s="134">
        <f t="shared" si="11"/>
        <v>1950</v>
      </c>
      <c r="BU50" s="134">
        <f t="shared" si="12"/>
        <v>2925</v>
      </c>
      <c r="BV50" s="134">
        <v>13</v>
      </c>
      <c r="BW50" s="134">
        <v>0</v>
      </c>
      <c r="BX50" s="134">
        <f t="shared" si="13"/>
        <v>0</v>
      </c>
      <c r="CB50" s="248">
        <f>_xlfn.IFNA(VLOOKUP(A50,'Actuals Summer'!$A:$AG,23,FALSE),0)</f>
        <v>0</v>
      </c>
      <c r="CC50" s="248">
        <f>_xlfn.IFNA(VLOOKUP(A50,'Actuals Summer'!$A:$AG,24,FALSE),0)</f>
        <v>0</v>
      </c>
      <c r="CD50" s="248">
        <f>_xlfn.IFNA(VLOOKUP(A50,'Actuals Summer'!$A:$AG,25,FALSE),0)</f>
        <v>0</v>
      </c>
      <c r="CE50" s="248">
        <f>_xlfn.IFNA(VLOOKUP(A50,'Actuals Summer'!$A:$AG,26,FALSE),0)</f>
        <v>0</v>
      </c>
      <c r="CF50" s="248">
        <f>_xlfn.IFNA(VLOOKUP(A50,'Actuals Summer'!$A:$AG,27,FALSE),0)</f>
        <v>0</v>
      </c>
      <c r="CG50" s="248">
        <f>_xlfn.IFNA(VLOOKUP(A50,'Actuals Dep Summer'!B:O,6,FALSE)*$BN$3,0)</f>
        <v>2340</v>
      </c>
      <c r="CH50" s="248">
        <f>_xlfn.IFNA(VLOOKUP(A50,'Actuals Dep Summer'!B:O,7,FALSE)*$BN$3,0)</f>
        <v>1950</v>
      </c>
      <c r="CI50" s="248">
        <f>_xlfn.IFNA(VLOOKUP(A50,'Actuals Dep Summer'!B:O,8,FALSE)*$BN$3,0)</f>
        <v>1950</v>
      </c>
      <c r="CJ50" s="248">
        <f>_xlfn.IFNA(VLOOKUP(A50,'Actuals Summer'!$A:$AG,31,FALSE),0)*$BN$3</f>
        <v>0</v>
      </c>
      <c r="CK50" s="248"/>
      <c r="CL50" s="248">
        <f>_xlfn.IFNA(VLOOKUP(A50,'Actuals Summer'!$A:$AG,32,FALSE),0)*$BN$3</f>
        <v>0</v>
      </c>
      <c r="CM50" s="248">
        <f>_xlfn.IFNA(VLOOKUP(A50,'Actuals Summer'!$A:$AG,33,FALSE),0)</f>
        <v>0</v>
      </c>
      <c r="CP50" s="317">
        <f t="shared" si="14"/>
        <v>0</v>
      </c>
      <c r="CQ50" s="317">
        <f t="shared" si="15"/>
        <v>0</v>
      </c>
      <c r="CR50" s="317">
        <f t="shared" si="28"/>
        <v>0</v>
      </c>
      <c r="CS50" s="317">
        <f t="shared" si="16"/>
        <v>44148</v>
      </c>
      <c r="CT50" s="317">
        <f t="shared" si="17"/>
        <v>2207.4</v>
      </c>
      <c r="CU50" s="317">
        <f t="shared" si="18"/>
        <v>1546.35</v>
      </c>
      <c r="CV50" s="317">
        <f t="shared" si="19"/>
        <v>622.04999999999995</v>
      </c>
      <c r="CW50" s="317">
        <f t="shared" si="20"/>
        <v>156</v>
      </c>
      <c r="CX50" s="317">
        <f t="shared" si="21"/>
        <v>2925</v>
      </c>
      <c r="CY50" s="317">
        <f t="shared" si="22"/>
        <v>969.52631578947353</v>
      </c>
      <c r="CZ50" s="317">
        <f t="shared" si="23"/>
        <v>0</v>
      </c>
      <c r="DA50" s="317">
        <f t="shared" si="24"/>
        <v>0</v>
      </c>
      <c r="DB50" s="317">
        <f t="shared" si="25"/>
        <v>52574.326315789476</v>
      </c>
      <c r="DC50" s="311">
        <f>_xlfn.XLOOKUP($A50,'Actuals Summer'!$A:$A,'Actuals Summer'!L:L,0,0)</f>
        <v>0</v>
      </c>
      <c r="DD50" s="311">
        <f>_xlfn.XLOOKUP($A50,'Actuals Summer'!$A:$A,'Actuals Summer'!K:K,0,0)+_xlfn.XLOOKUP($A50,'Actuals Summer'!$A:$A,'Actuals Summer'!Q:Q,0,0)</f>
        <v>0</v>
      </c>
      <c r="DE50" s="311">
        <f>_xlfn.XLOOKUP($A50,'Actuals Summer'!$A:$A,'Actuals Summer'!I:I,0,0)+_xlfn.XLOOKUP($A50,'Actuals Summer'!$A:$A,'Actuals Summer'!R:R,0,0)</f>
        <v>0</v>
      </c>
      <c r="DF50" s="311">
        <f>_xlfn.XLOOKUP($A50,'Actuals Summer'!$A:$A,'Actuals Summer'!J:J,0,0)</f>
        <v>0</v>
      </c>
      <c r="DG50" s="311">
        <f>_xlfn.XLOOKUP($A50,'Actuals Dep Summer'!$B:$B,'Actuals Dep Summer'!G:G,0,0)*'Actuals Dep Summer'!$F$2*'Actuals Dep Summer'!$C$2</f>
        <v>1427.3999999999999</v>
      </c>
      <c r="DH50" s="311">
        <f>_xlfn.XLOOKUP($A50,'Actuals Dep Summer'!$B:$B,'Actuals Dep Summer'!H:H,0,0)*'Actuals Dep Summer'!$F$2*'Actuals Dep Summer'!$C$3</f>
        <v>565.5</v>
      </c>
      <c r="DI50" s="311">
        <f>_xlfn.XLOOKUP($A50,'Actuals Dep Summer'!$B:$B,'Actuals Dep Summer'!I:I,0,0)*'Actuals Dep Summer'!$F$2*'Actuals Dep Summer'!$C$4</f>
        <v>156</v>
      </c>
      <c r="DJ50" s="311">
        <f>_xlfn.XLOOKUP($A50,'Actuals Summer'!$A:$A,'Actuals Summer'!P:P,0,0)</f>
        <v>0</v>
      </c>
      <c r="DK50" s="311">
        <f>_xlfn.XLOOKUP($A50,'Actuals Summer'!$A:$A,'Actuals Summer'!O:O,0,0)</f>
        <v>0</v>
      </c>
      <c r="DL50" s="311"/>
      <c r="DM50" s="311">
        <f>_xlfn.XLOOKUP($A50,'Actuals Summer'!$A:$A,'Actuals Summer'!M:M,0,0)</f>
        <v>0</v>
      </c>
      <c r="DN50" s="312">
        <f t="shared" si="29"/>
        <v>2148.8999999999996</v>
      </c>
      <c r="DO50" s="312">
        <f>_xlfn.XLOOKUP(A50,'Actuals Summer'!A:A,'Actuals Summer'!S:S,0,0)-'Summer data team '!DN50</f>
        <v>-2148.8999999999996</v>
      </c>
      <c r="DP50" s="322">
        <f t="shared" si="30"/>
        <v>50425.426315789475</v>
      </c>
    </row>
    <row r="51" spans="1:120" x14ac:dyDescent="0.2">
      <c r="A51" s="231">
        <v>2057</v>
      </c>
      <c r="B51" s="231">
        <v>3302057</v>
      </c>
      <c r="C51" s="231" t="s">
        <v>224</v>
      </c>
      <c r="D51" s="359">
        <v>0</v>
      </c>
      <c r="E51" s="359">
        <v>0</v>
      </c>
      <c r="F51" s="359">
        <v>0</v>
      </c>
      <c r="G51" s="359">
        <v>21</v>
      </c>
      <c r="H51" s="359">
        <v>18</v>
      </c>
      <c r="I51" s="360">
        <v>0</v>
      </c>
      <c r="J51" s="360">
        <v>39</v>
      </c>
      <c r="K51" s="359">
        <v>0</v>
      </c>
      <c r="L51" s="359">
        <v>0</v>
      </c>
      <c r="M51" s="360">
        <v>0</v>
      </c>
      <c r="N51" s="359">
        <v>0</v>
      </c>
      <c r="O51" s="359">
        <v>0</v>
      </c>
      <c r="P51" s="359">
        <v>315</v>
      </c>
      <c r="Q51" s="359">
        <v>270</v>
      </c>
      <c r="R51" s="360">
        <v>585</v>
      </c>
      <c r="S51" s="359">
        <v>0</v>
      </c>
      <c r="T51" s="359">
        <v>0</v>
      </c>
      <c r="U51" s="359">
        <v>0</v>
      </c>
      <c r="V51" s="359">
        <v>0</v>
      </c>
      <c r="W51" s="360">
        <v>0</v>
      </c>
      <c r="X51" s="359">
        <v>10</v>
      </c>
      <c r="Y51" s="359">
        <v>150</v>
      </c>
      <c r="Z51" s="361">
        <v>0</v>
      </c>
      <c r="AA51" s="359">
        <v>12</v>
      </c>
      <c r="AB51" s="359">
        <v>180</v>
      </c>
      <c r="AC51" s="361">
        <v>0</v>
      </c>
      <c r="AD51" s="359">
        <v>13</v>
      </c>
      <c r="AE51" s="359">
        <v>195</v>
      </c>
      <c r="AF51" s="361">
        <v>0</v>
      </c>
      <c r="AG51" s="362">
        <v>0</v>
      </c>
      <c r="AH51" s="362">
        <v>0</v>
      </c>
      <c r="AI51" s="361">
        <v>0</v>
      </c>
      <c r="AJ51" s="362">
        <v>21</v>
      </c>
      <c r="AK51" s="362">
        <v>315</v>
      </c>
      <c r="AL51" s="361">
        <v>0</v>
      </c>
      <c r="AM51" s="359">
        <v>21</v>
      </c>
      <c r="AN51" s="359">
        <v>315</v>
      </c>
      <c r="AO51" s="361">
        <v>0</v>
      </c>
      <c r="AP51" s="361"/>
      <c r="AQ51" s="361">
        <f t="shared" si="3"/>
        <v>21</v>
      </c>
      <c r="AR51" s="362">
        <v>0</v>
      </c>
      <c r="AS51" s="362">
        <v>0</v>
      </c>
      <c r="AT51" s="361">
        <v>0</v>
      </c>
      <c r="AU51" s="362">
        <v>21</v>
      </c>
      <c r="AV51" s="362">
        <v>315</v>
      </c>
      <c r="AW51" s="361">
        <v>0</v>
      </c>
      <c r="AX51" s="359">
        <v>21</v>
      </c>
      <c r="AY51" s="359">
        <v>315</v>
      </c>
      <c r="AZ51" s="361">
        <v>0</v>
      </c>
      <c r="BA51" s="361"/>
      <c r="BB51" s="361">
        <f t="shared" si="4"/>
        <v>42</v>
      </c>
      <c r="BC51" s="362">
        <v>0</v>
      </c>
      <c r="BD51" s="362">
        <v>0</v>
      </c>
      <c r="BE51" s="359">
        <v>0</v>
      </c>
      <c r="BF51" s="134"/>
      <c r="BG51" s="134"/>
      <c r="BH51" s="134"/>
      <c r="BI51" s="134"/>
      <c r="BJ51" s="134"/>
      <c r="BK51" s="134"/>
      <c r="BL51" s="134"/>
      <c r="BM51" s="358">
        <f t="shared" si="5"/>
        <v>0</v>
      </c>
      <c r="BN51" s="134">
        <f t="shared" si="6"/>
        <v>0</v>
      </c>
      <c r="BO51" s="134">
        <f t="shared" si="27"/>
        <v>0</v>
      </c>
      <c r="BP51" s="134">
        <f t="shared" si="7"/>
        <v>7605</v>
      </c>
      <c r="BQ51" s="134">
        <f t="shared" si="8"/>
        <v>0</v>
      </c>
      <c r="BR51" s="134">
        <f t="shared" si="9"/>
        <v>1950</v>
      </c>
      <c r="BS51" s="134">
        <f t="shared" si="10"/>
        <v>2340</v>
      </c>
      <c r="BT51" s="134">
        <f t="shared" si="11"/>
        <v>2535</v>
      </c>
      <c r="BU51" s="134">
        <f t="shared" si="12"/>
        <v>4095</v>
      </c>
      <c r="BV51" s="134">
        <v>21</v>
      </c>
      <c r="BW51" s="134">
        <v>0</v>
      </c>
      <c r="BX51" s="134">
        <f t="shared" si="13"/>
        <v>0</v>
      </c>
      <c r="CB51" s="248">
        <f>_xlfn.IFNA(VLOOKUP(A51,'Actuals Summer'!$A:$AG,23,FALSE),0)</f>
        <v>0</v>
      </c>
      <c r="CC51" s="248">
        <f>_xlfn.IFNA(VLOOKUP(A51,'Actuals Summer'!$A:$AG,24,FALSE),0)</f>
        <v>0</v>
      </c>
      <c r="CD51" s="248">
        <f>_xlfn.IFNA(VLOOKUP(A51,'Actuals Summer'!$A:$AG,25,FALSE),0)</f>
        <v>0</v>
      </c>
      <c r="CE51" s="248">
        <f>_xlfn.IFNA(VLOOKUP(A51,'Actuals Summer'!$A:$AG,26,FALSE),0)</f>
        <v>0</v>
      </c>
      <c r="CF51" s="248">
        <f>_xlfn.IFNA(VLOOKUP(A51,'Actuals Summer'!$A:$AG,27,FALSE),0)</f>
        <v>0</v>
      </c>
      <c r="CG51" s="248">
        <f>_xlfn.IFNA(VLOOKUP(A51,'Actuals Dep Summer'!B:O,6,FALSE)*$BN$3,0)</f>
        <v>1950</v>
      </c>
      <c r="CH51" s="248">
        <f>_xlfn.IFNA(VLOOKUP(A51,'Actuals Dep Summer'!B:O,7,FALSE)*$BN$3,0)</f>
        <v>2340</v>
      </c>
      <c r="CI51" s="248">
        <f>_xlfn.IFNA(VLOOKUP(A51,'Actuals Dep Summer'!B:O,8,FALSE)*$BN$3,0)</f>
        <v>2535</v>
      </c>
      <c r="CJ51" s="248">
        <f>_xlfn.IFNA(VLOOKUP(A51,'Actuals Summer'!$A:$AG,31,FALSE),0)*$BN$3</f>
        <v>0</v>
      </c>
      <c r="CK51" s="248"/>
      <c r="CL51" s="248">
        <f>_xlfn.IFNA(VLOOKUP(A51,'Actuals Summer'!$A:$AG,32,FALSE),0)*$BN$3</f>
        <v>0</v>
      </c>
      <c r="CM51" s="248">
        <f>_xlfn.IFNA(VLOOKUP(A51,'Actuals Summer'!$A:$AG,33,FALSE),0)</f>
        <v>0</v>
      </c>
      <c r="CP51" s="317">
        <f t="shared" si="14"/>
        <v>0</v>
      </c>
      <c r="CQ51" s="317">
        <f t="shared" si="15"/>
        <v>0</v>
      </c>
      <c r="CR51" s="317">
        <f t="shared" si="28"/>
        <v>0</v>
      </c>
      <c r="CS51" s="317">
        <f t="shared" si="16"/>
        <v>43044.3</v>
      </c>
      <c r="CT51" s="317">
        <f t="shared" si="17"/>
        <v>0</v>
      </c>
      <c r="CU51" s="317">
        <f t="shared" si="18"/>
        <v>1189.5</v>
      </c>
      <c r="CV51" s="317">
        <f t="shared" si="19"/>
        <v>678.59999999999991</v>
      </c>
      <c r="CW51" s="317">
        <f t="shared" si="20"/>
        <v>202.8</v>
      </c>
      <c r="CX51" s="317">
        <f t="shared" si="21"/>
        <v>4095</v>
      </c>
      <c r="CY51" s="317">
        <f t="shared" si="22"/>
        <v>1566.1578947368419</v>
      </c>
      <c r="CZ51" s="317">
        <f t="shared" si="23"/>
        <v>0</v>
      </c>
      <c r="DA51" s="317">
        <f t="shared" si="24"/>
        <v>0</v>
      </c>
      <c r="DB51" s="317">
        <f t="shared" si="25"/>
        <v>50776.357894736844</v>
      </c>
      <c r="DC51" s="311">
        <f>_xlfn.XLOOKUP($A51,'Actuals Summer'!$A:$A,'Actuals Summer'!L:L,0,0)</f>
        <v>0</v>
      </c>
      <c r="DD51" s="311">
        <f>_xlfn.XLOOKUP($A51,'Actuals Summer'!$A:$A,'Actuals Summer'!K:K,0,0)+_xlfn.XLOOKUP($A51,'Actuals Summer'!$A:$A,'Actuals Summer'!Q:Q,0,0)</f>
        <v>0</v>
      </c>
      <c r="DE51" s="311">
        <f>_xlfn.XLOOKUP($A51,'Actuals Summer'!$A:$A,'Actuals Summer'!I:I,0,0)+_xlfn.XLOOKUP($A51,'Actuals Summer'!$A:$A,'Actuals Summer'!R:R,0,0)</f>
        <v>0</v>
      </c>
      <c r="DF51" s="311">
        <f>_xlfn.XLOOKUP($A51,'Actuals Summer'!$A:$A,'Actuals Summer'!J:J,0,0)</f>
        <v>0</v>
      </c>
      <c r="DG51" s="311">
        <f>_xlfn.XLOOKUP($A51,'Actuals Dep Summer'!$B:$B,'Actuals Dep Summer'!G:G,0,0)*'Actuals Dep Summer'!$F$2*'Actuals Dep Summer'!$C$2</f>
        <v>1189.5</v>
      </c>
      <c r="DH51" s="311">
        <f>_xlfn.XLOOKUP($A51,'Actuals Dep Summer'!$B:$B,'Actuals Dep Summer'!H:H,0,0)*'Actuals Dep Summer'!$F$2*'Actuals Dep Summer'!$C$3</f>
        <v>678.59999999999991</v>
      </c>
      <c r="DI51" s="311">
        <f>_xlfn.XLOOKUP($A51,'Actuals Dep Summer'!$B:$B,'Actuals Dep Summer'!I:I,0,0)*'Actuals Dep Summer'!$F$2*'Actuals Dep Summer'!$C$4</f>
        <v>202.8</v>
      </c>
      <c r="DJ51" s="311">
        <f>_xlfn.XLOOKUP($A51,'Actuals Summer'!$A:$A,'Actuals Summer'!P:P,0,0)</f>
        <v>0</v>
      </c>
      <c r="DK51" s="311">
        <f>_xlfn.XLOOKUP($A51,'Actuals Summer'!$A:$A,'Actuals Summer'!O:O,0,0)</f>
        <v>0</v>
      </c>
      <c r="DL51" s="311"/>
      <c r="DM51" s="311">
        <f>_xlfn.XLOOKUP($A51,'Actuals Summer'!$A:$A,'Actuals Summer'!M:M,0,0)</f>
        <v>0</v>
      </c>
      <c r="DN51" s="312">
        <f t="shared" si="29"/>
        <v>2070.9</v>
      </c>
      <c r="DO51" s="312">
        <f>_xlfn.XLOOKUP(A51,'Actuals Summer'!A:A,'Actuals Summer'!S:S,0,0)-'Summer data team '!DN51</f>
        <v>-2070.9</v>
      </c>
      <c r="DP51" s="322">
        <f t="shared" si="30"/>
        <v>48705.457894736843</v>
      </c>
    </row>
    <row r="52" spans="1:120" x14ac:dyDescent="0.2">
      <c r="A52" s="231">
        <v>2058</v>
      </c>
      <c r="B52" s="231">
        <v>3302058</v>
      </c>
      <c r="C52" s="231" t="s">
        <v>225</v>
      </c>
      <c r="D52" s="359">
        <v>0</v>
      </c>
      <c r="E52" s="359">
        <v>0</v>
      </c>
      <c r="F52" s="359">
        <v>0</v>
      </c>
      <c r="G52" s="359">
        <v>17</v>
      </c>
      <c r="H52" s="359">
        <v>15</v>
      </c>
      <c r="I52" s="360">
        <v>0</v>
      </c>
      <c r="J52" s="360">
        <v>32</v>
      </c>
      <c r="K52" s="359">
        <v>7</v>
      </c>
      <c r="L52" s="359">
        <v>2</v>
      </c>
      <c r="M52" s="360">
        <v>9</v>
      </c>
      <c r="N52" s="359">
        <v>0</v>
      </c>
      <c r="O52" s="359">
        <v>0</v>
      </c>
      <c r="P52" s="359">
        <v>255</v>
      </c>
      <c r="Q52" s="359">
        <v>225</v>
      </c>
      <c r="R52" s="360">
        <v>480</v>
      </c>
      <c r="S52" s="359">
        <v>0</v>
      </c>
      <c r="T52" s="359">
        <v>0</v>
      </c>
      <c r="U52" s="359">
        <v>105</v>
      </c>
      <c r="V52" s="359">
        <v>30</v>
      </c>
      <c r="W52" s="360">
        <v>135</v>
      </c>
      <c r="X52" s="359">
        <v>5</v>
      </c>
      <c r="Y52" s="359">
        <v>75</v>
      </c>
      <c r="Z52" s="361">
        <v>15</v>
      </c>
      <c r="AA52" s="359">
        <v>18</v>
      </c>
      <c r="AB52" s="359">
        <v>270</v>
      </c>
      <c r="AC52" s="361">
        <v>75</v>
      </c>
      <c r="AD52" s="359">
        <v>8</v>
      </c>
      <c r="AE52" s="359">
        <v>120</v>
      </c>
      <c r="AF52" s="361">
        <v>30</v>
      </c>
      <c r="AG52" s="362">
        <v>0</v>
      </c>
      <c r="AH52" s="362">
        <v>0</v>
      </c>
      <c r="AI52" s="361">
        <v>0</v>
      </c>
      <c r="AJ52" s="362">
        <v>16</v>
      </c>
      <c r="AK52" s="362">
        <v>240</v>
      </c>
      <c r="AL52" s="361">
        <v>15</v>
      </c>
      <c r="AM52" s="359">
        <v>16</v>
      </c>
      <c r="AN52" s="359">
        <v>240</v>
      </c>
      <c r="AO52" s="361">
        <v>15</v>
      </c>
      <c r="AP52" s="361"/>
      <c r="AQ52" s="361">
        <f t="shared" si="3"/>
        <v>16</v>
      </c>
      <c r="AR52" s="362">
        <v>0</v>
      </c>
      <c r="AS52" s="362">
        <v>0</v>
      </c>
      <c r="AT52" s="361">
        <v>0</v>
      </c>
      <c r="AU52" s="362">
        <v>16</v>
      </c>
      <c r="AV52" s="362">
        <v>240</v>
      </c>
      <c r="AW52" s="361">
        <v>15</v>
      </c>
      <c r="AX52" s="359">
        <v>16</v>
      </c>
      <c r="AY52" s="359">
        <v>240</v>
      </c>
      <c r="AZ52" s="361">
        <v>15</v>
      </c>
      <c r="BA52" s="361"/>
      <c r="BB52" s="361">
        <f t="shared" si="4"/>
        <v>32</v>
      </c>
      <c r="BC52" s="362">
        <v>0</v>
      </c>
      <c r="BD52" s="362">
        <v>0</v>
      </c>
      <c r="BE52" s="359">
        <v>0</v>
      </c>
      <c r="BF52" s="134"/>
      <c r="BG52" s="134"/>
      <c r="BH52" s="134"/>
      <c r="BI52" s="134"/>
      <c r="BJ52" s="134"/>
      <c r="BK52" s="134"/>
      <c r="BL52" s="134"/>
      <c r="BM52" s="358">
        <f t="shared" si="5"/>
        <v>0</v>
      </c>
      <c r="BN52" s="134">
        <f t="shared" si="6"/>
        <v>0</v>
      </c>
      <c r="BO52" s="134">
        <f t="shared" si="27"/>
        <v>0</v>
      </c>
      <c r="BP52" s="134">
        <f t="shared" si="7"/>
        <v>6240</v>
      </c>
      <c r="BQ52" s="134">
        <f t="shared" si="8"/>
        <v>1755</v>
      </c>
      <c r="BR52" s="134">
        <f t="shared" si="9"/>
        <v>1170</v>
      </c>
      <c r="BS52" s="134">
        <f t="shared" si="10"/>
        <v>4485</v>
      </c>
      <c r="BT52" s="134">
        <f t="shared" si="11"/>
        <v>1950</v>
      </c>
      <c r="BU52" s="134">
        <f t="shared" si="12"/>
        <v>3120</v>
      </c>
      <c r="BV52" s="134">
        <v>15</v>
      </c>
      <c r="BW52" s="134">
        <v>1</v>
      </c>
      <c r="BX52" s="134">
        <f t="shared" si="13"/>
        <v>0</v>
      </c>
      <c r="CB52" s="248">
        <f>_xlfn.IFNA(VLOOKUP(A52,'Actuals Summer'!$A:$AG,23,FALSE),0)</f>
        <v>0</v>
      </c>
      <c r="CC52" s="248">
        <f>_xlfn.IFNA(VLOOKUP(A52,'Actuals Summer'!$A:$AG,24,FALSE),0)</f>
        <v>0</v>
      </c>
      <c r="CD52" s="248">
        <f>_xlfn.IFNA(VLOOKUP(A52,'Actuals Summer'!$A:$AG,25,FALSE),0)</f>
        <v>0</v>
      </c>
      <c r="CE52" s="248">
        <f>_xlfn.IFNA(VLOOKUP(A52,'Actuals Summer'!$A:$AG,26,FALSE),0)</f>
        <v>0</v>
      </c>
      <c r="CF52" s="248">
        <f>_xlfn.IFNA(VLOOKUP(A52,'Actuals Summer'!$A:$AG,27,FALSE),0)</f>
        <v>0</v>
      </c>
      <c r="CG52" s="248">
        <f>_xlfn.IFNA(VLOOKUP(A52,'Actuals Dep Summer'!B:O,6,FALSE)*$BN$3,0)</f>
        <v>975</v>
      </c>
      <c r="CH52" s="248">
        <f>_xlfn.IFNA(VLOOKUP(A52,'Actuals Dep Summer'!B:O,7,FALSE)*$BN$3,0)</f>
        <v>3510</v>
      </c>
      <c r="CI52" s="248">
        <f>_xlfn.IFNA(VLOOKUP(A52,'Actuals Dep Summer'!B:O,8,FALSE)*$BN$3,0)</f>
        <v>1560</v>
      </c>
      <c r="CJ52" s="248">
        <f>_xlfn.IFNA(VLOOKUP(A52,'Actuals Summer'!$A:$AG,31,FALSE),0)*$BN$3</f>
        <v>0</v>
      </c>
      <c r="CK52" s="248"/>
      <c r="CL52" s="248">
        <f>_xlfn.IFNA(VLOOKUP(A52,'Actuals Summer'!$A:$AG,32,FALSE),0)*$BN$3</f>
        <v>0</v>
      </c>
      <c r="CM52" s="248">
        <f>_xlfn.IFNA(VLOOKUP(A52,'Actuals Summer'!$A:$AG,33,FALSE),0)</f>
        <v>0</v>
      </c>
      <c r="CP52" s="317">
        <f t="shared" si="14"/>
        <v>0</v>
      </c>
      <c r="CQ52" s="317">
        <f t="shared" si="15"/>
        <v>0</v>
      </c>
      <c r="CR52" s="317">
        <f t="shared" si="28"/>
        <v>0</v>
      </c>
      <c r="CS52" s="317">
        <f t="shared" si="16"/>
        <v>35318.400000000001</v>
      </c>
      <c r="CT52" s="317">
        <f t="shared" si="17"/>
        <v>9933.3000000000011</v>
      </c>
      <c r="CU52" s="317">
        <f t="shared" si="18"/>
        <v>713.69999999999993</v>
      </c>
      <c r="CV52" s="317">
        <f t="shared" si="19"/>
        <v>1300.6499999999999</v>
      </c>
      <c r="CW52" s="317">
        <f t="shared" si="20"/>
        <v>156</v>
      </c>
      <c r="CX52" s="317">
        <f t="shared" si="21"/>
        <v>3120</v>
      </c>
      <c r="CY52" s="317">
        <f t="shared" si="22"/>
        <v>1118.6842105263158</v>
      </c>
      <c r="CZ52" s="317">
        <f t="shared" si="23"/>
        <v>186.44736842105263</v>
      </c>
      <c r="DA52" s="317">
        <f t="shared" si="24"/>
        <v>0</v>
      </c>
      <c r="DB52" s="317">
        <f t="shared" si="25"/>
        <v>51847.181578947369</v>
      </c>
      <c r="DC52" s="311">
        <f>_xlfn.XLOOKUP($A52,'Actuals Summer'!$A:$A,'Actuals Summer'!L:L,0,0)</f>
        <v>0</v>
      </c>
      <c r="DD52" s="311">
        <f>_xlfn.XLOOKUP($A52,'Actuals Summer'!$A:$A,'Actuals Summer'!K:K,0,0)+_xlfn.XLOOKUP($A52,'Actuals Summer'!$A:$A,'Actuals Summer'!Q:Q,0,0)</f>
        <v>0</v>
      </c>
      <c r="DE52" s="311">
        <f>_xlfn.XLOOKUP($A52,'Actuals Summer'!$A:$A,'Actuals Summer'!I:I,0,0)+_xlfn.XLOOKUP($A52,'Actuals Summer'!$A:$A,'Actuals Summer'!R:R,0,0)</f>
        <v>0</v>
      </c>
      <c r="DF52" s="311">
        <f>_xlfn.XLOOKUP($A52,'Actuals Summer'!$A:$A,'Actuals Summer'!J:J,0,0)</f>
        <v>0</v>
      </c>
      <c r="DG52" s="311">
        <f>_xlfn.XLOOKUP($A52,'Actuals Dep Summer'!$B:$B,'Actuals Dep Summer'!G:G,0,0)*'Actuals Dep Summer'!$F$2*'Actuals Dep Summer'!$C$2</f>
        <v>594.75</v>
      </c>
      <c r="DH52" s="311">
        <f>_xlfn.XLOOKUP($A52,'Actuals Dep Summer'!$B:$B,'Actuals Dep Summer'!H:H,0,0)*'Actuals Dep Summer'!$F$2*'Actuals Dep Summer'!$C$3</f>
        <v>1017.9</v>
      </c>
      <c r="DI52" s="311">
        <f>_xlfn.XLOOKUP($A52,'Actuals Dep Summer'!$B:$B,'Actuals Dep Summer'!I:I,0,0)*'Actuals Dep Summer'!$F$2*'Actuals Dep Summer'!$C$4</f>
        <v>124.8</v>
      </c>
      <c r="DJ52" s="311">
        <f>_xlfn.XLOOKUP($A52,'Actuals Summer'!$A:$A,'Actuals Summer'!P:P,0,0)</f>
        <v>0</v>
      </c>
      <c r="DK52" s="311">
        <f>_xlfn.XLOOKUP($A52,'Actuals Summer'!$A:$A,'Actuals Summer'!O:O,0,0)</f>
        <v>0</v>
      </c>
      <c r="DL52" s="311"/>
      <c r="DM52" s="311">
        <f>_xlfn.XLOOKUP($A52,'Actuals Summer'!$A:$A,'Actuals Summer'!M:M,0,0)</f>
        <v>0</v>
      </c>
      <c r="DN52" s="312">
        <f t="shared" si="29"/>
        <v>1737.45</v>
      </c>
      <c r="DO52" s="312">
        <f>_xlfn.XLOOKUP(A52,'Actuals Summer'!A:A,'Actuals Summer'!S:S,0,0)-'Summer data team '!DN52</f>
        <v>-1737.45</v>
      </c>
      <c r="DP52" s="322">
        <f t="shared" si="30"/>
        <v>50109.731578947372</v>
      </c>
    </row>
    <row r="53" spans="1:120" x14ac:dyDescent="0.2">
      <c r="A53" s="231">
        <v>2059</v>
      </c>
      <c r="B53" s="231">
        <v>3302059</v>
      </c>
      <c r="C53" s="231" t="s">
        <v>226</v>
      </c>
      <c r="D53" s="359">
        <v>0</v>
      </c>
      <c r="E53" s="359">
        <v>0</v>
      </c>
      <c r="F53" s="359">
        <v>0</v>
      </c>
      <c r="G53" s="359">
        <v>6</v>
      </c>
      <c r="H53" s="359">
        <v>4</v>
      </c>
      <c r="I53" s="360">
        <v>0</v>
      </c>
      <c r="J53" s="360">
        <v>10</v>
      </c>
      <c r="K53" s="359">
        <v>1</v>
      </c>
      <c r="L53" s="359">
        <v>2</v>
      </c>
      <c r="M53" s="360">
        <v>3</v>
      </c>
      <c r="N53" s="359">
        <v>0</v>
      </c>
      <c r="O53" s="359">
        <v>0</v>
      </c>
      <c r="P53" s="359">
        <v>90</v>
      </c>
      <c r="Q53" s="359">
        <v>60</v>
      </c>
      <c r="R53" s="360">
        <v>150</v>
      </c>
      <c r="S53" s="359">
        <v>0</v>
      </c>
      <c r="T53" s="359">
        <v>0</v>
      </c>
      <c r="U53" s="359">
        <v>15</v>
      </c>
      <c r="V53" s="359">
        <v>30</v>
      </c>
      <c r="W53" s="360">
        <v>45</v>
      </c>
      <c r="X53" s="359">
        <v>1</v>
      </c>
      <c r="Y53" s="359">
        <v>15</v>
      </c>
      <c r="Z53" s="361">
        <v>0</v>
      </c>
      <c r="AA53" s="359">
        <v>9</v>
      </c>
      <c r="AB53" s="359">
        <v>135</v>
      </c>
      <c r="AC53" s="361">
        <v>45</v>
      </c>
      <c r="AD53" s="359">
        <v>0</v>
      </c>
      <c r="AE53" s="359">
        <v>0</v>
      </c>
      <c r="AF53" s="361">
        <v>0</v>
      </c>
      <c r="AG53" s="362">
        <v>0</v>
      </c>
      <c r="AH53" s="362">
        <v>0</v>
      </c>
      <c r="AI53" s="361">
        <v>0</v>
      </c>
      <c r="AJ53" s="362">
        <v>3</v>
      </c>
      <c r="AK53" s="362">
        <v>45</v>
      </c>
      <c r="AL53" s="361">
        <v>0</v>
      </c>
      <c r="AM53" s="359">
        <v>3</v>
      </c>
      <c r="AN53" s="359">
        <v>45</v>
      </c>
      <c r="AO53" s="361">
        <v>0</v>
      </c>
      <c r="AP53" s="361"/>
      <c r="AQ53" s="361">
        <f t="shared" si="3"/>
        <v>3</v>
      </c>
      <c r="AR53" s="362">
        <v>0</v>
      </c>
      <c r="AS53" s="362">
        <v>0</v>
      </c>
      <c r="AT53" s="361">
        <v>0</v>
      </c>
      <c r="AU53" s="362">
        <v>3</v>
      </c>
      <c r="AV53" s="362">
        <v>45</v>
      </c>
      <c r="AW53" s="361">
        <v>0</v>
      </c>
      <c r="AX53" s="359">
        <v>3</v>
      </c>
      <c r="AY53" s="359">
        <v>45</v>
      </c>
      <c r="AZ53" s="361">
        <v>0</v>
      </c>
      <c r="BA53" s="361"/>
      <c r="BB53" s="361">
        <f t="shared" si="4"/>
        <v>6</v>
      </c>
      <c r="BC53" s="362">
        <v>0</v>
      </c>
      <c r="BD53" s="362">
        <v>0</v>
      </c>
      <c r="BE53" s="359">
        <v>0</v>
      </c>
      <c r="BF53" s="134"/>
      <c r="BG53" s="134"/>
      <c r="BH53" s="134"/>
      <c r="BI53" s="134"/>
      <c r="BJ53" s="134"/>
      <c r="BK53" s="134"/>
      <c r="BL53" s="134"/>
      <c r="BM53" s="358">
        <f t="shared" si="5"/>
        <v>0</v>
      </c>
      <c r="BN53" s="134">
        <f t="shared" si="6"/>
        <v>0</v>
      </c>
      <c r="BO53" s="134">
        <f t="shared" si="27"/>
        <v>0</v>
      </c>
      <c r="BP53" s="134">
        <f t="shared" si="7"/>
        <v>1950</v>
      </c>
      <c r="BQ53" s="134">
        <f t="shared" si="8"/>
        <v>585</v>
      </c>
      <c r="BR53" s="134">
        <f t="shared" si="9"/>
        <v>195</v>
      </c>
      <c r="BS53" s="134">
        <f t="shared" si="10"/>
        <v>2340</v>
      </c>
      <c r="BT53" s="134">
        <f t="shared" si="11"/>
        <v>0</v>
      </c>
      <c r="BU53" s="134">
        <f t="shared" si="12"/>
        <v>585</v>
      </c>
      <c r="BV53" s="134">
        <v>3</v>
      </c>
      <c r="BW53" s="134">
        <v>0</v>
      </c>
      <c r="BX53" s="134">
        <f t="shared" si="13"/>
        <v>0</v>
      </c>
      <c r="CB53" s="248">
        <f>_xlfn.IFNA(VLOOKUP(A53,'Actuals Summer'!$A:$AG,23,FALSE),0)</f>
        <v>0</v>
      </c>
      <c r="CC53" s="248">
        <f>_xlfn.IFNA(VLOOKUP(A53,'Actuals Summer'!$A:$AG,24,FALSE),0)</f>
        <v>0</v>
      </c>
      <c r="CD53" s="248">
        <f>_xlfn.IFNA(VLOOKUP(A53,'Actuals Summer'!$A:$AG,25,FALSE),0)</f>
        <v>0</v>
      </c>
      <c r="CE53" s="248">
        <f>_xlfn.IFNA(VLOOKUP(A53,'Actuals Summer'!$A:$AG,26,FALSE),0)</f>
        <v>0</v>
      </c>
      <c r="CF53" s="248">
        <f>_xlfn.IFNA(VLOOKUP(A53,'Actuals Summer'!$A:$AG,27,FALSE),0)</f>
        <v>0</v>
      </c>
      <c r="CG53" s="248">
        <f>_xlfn.IFNA(VLOOKUP(A53,'Actuals Dep Summer'!B:O,6,FALSE)*$BN$3,0)</f>
        <v>195</v>
      </c>
      <c r="CH53" s="248">
        <f>_xlfn.IFNA(VLOOKUP(A53,'Actuals Dep Summer'!B:O,7,FALSE)*$BN$3,0)</f>
        <v>1755</v>
      </c>
      <c r="CI53" s="248">
        <f>_xlfn.IFNA(VLOOKUP(A53,'Actuals Dep Summer'!B:O,8,FALSE)*$BN$3,0)</f>
        <v>0</v>
      </c>
      <c r="CJ53" s="248">
        <f>_xlfn.IFNA(VLOOKUP(A53,'Actuals Summer'!$A:$AG,31,FALSE),0)*$BN$3</f>
        <v>0</v>
      </c>
      <c r="CK53" s="248"/>
      <c r="CL53" s="248">
        <f>_xlfn.IFNA(VLOOKUP(A53,'Actuals Summer'!$A:$AG,32,FALSE),0)*$BN$3</f>
        <v>0</v>
      </c>
      <c r="CM53" s="248">
        <f>_xlfn.IFNA(VLOOKUP(A53,'Actuals Summer'!$A:$AG,33,FALSE),0)</f>
        <v>0</v>
      </c>
      <c r="CP53" s="317">
        <f t="shared" si="14"/>
        <v>0</v>
      </c>
      <c r="CQ53" s="317">
        <f t="shared" si="15"/>
        <v>0</v>
      </c>
      <c r="CR53" s="317">
        <f t="shared" si="28"/>
        <v>0</v>
      </c>
      <c r="CS53" s="317">
        <f t="shared" si="16"/>
        <v>11037</v>
      </c>
      <c r="CT53" s="317">
        <f t="shared" si="17"/>
        <v>3311.1</v>
      </c>
      <c r="CU53" s="317">
        <f t="shared" si="18"/>
        <v>118.95</v>
      </c>
      <c r="CV53" s="317">
        <f t="shared" si="19"/>
        <v>678.59999999999991</v>
      </c>
      <c r="CW53" s="317">
        <f t="shared" si="20"/>
        <v>0</v>
      </c>
      <c r="CX53" s="317">
        <f t="shared" si="21"/>
        <v>585</v>
      </c>
      <c r="CY53" s="317">
        <f t="shared" si="22"/>
        <v>223.73684210526315</v>
      </c>
      <c r="CZ53" s="317">
        <f t="shared" si="23"/>
        <v>0</v>
      </c>
      <c r="DA53" s="317">
        <f t="shared" si="24"/>
        <v>0</v>
      </c>
      <c r="DB53" s="317">
        <f t="shared" si="25"/>
        <v>15954.386842105265</v>
      </c>
      <c r="DC53" s="311">
        <f>_xlfn.XLOOKUP($A53,'Actuals Summer'!$A:$A,'Actuals Summer'!L:L,0,0)</f>
        <v>0</v>
      </c>
      <c r="DD53" s="311">
        <f>_xlfn.XLOOKUP($A53,'Actuals Summer'!$A:$A,'Actuals Summer'!K:K,0,0)+_xlfn.XLOOKUP($A53,'Actuals Summer'!$A:$A,'Actuals Summer'!Q:Q,0,0)</f>
        <v>0</v>
      </c>
      <c r="DE53" s="311">
        <f>_xlfn.XLOOKUP($A53,'Actuals Summer'!$A:$A,'Actuals Summer'!I:I,0,0)+_xlfn.XLOOKUP($A53,'Actuals Summer'!$A:$A,'Actuals Summer'!R:R,0,0)</f>
        <v>0</v>
      </c>
      <c r="DF53" s="311">
        <f>_xlfn.XLOOKUP($A53,'Actuals Summer'!$A:$A,'Actuals Summer'!J:J,0,0)</f>
        <v>0</v>
      </c>
      <c r="DG53" s="311">
        <f>_xlfn.XLOOKUP($A53,'Actuals Dep Summer'!$B:$B,'Actuals Dep Summer'!G:G,0,0)*'Actuals Dep Summer'!$F$2*'Actuals Dep Summer'!$C$2</f>
        <v>118.95</v>
      </c>
      <c r="DH53" s="311">
        <f>_xlfn.XLOOKUP($A53,'Actuals Dep Summer'!$B:$B,'Actuals Dep Summer'!H:H,0,0)*'Actuals Dep Summer'!$F$2*'Actuals Dep Summer'!$C$3</f>
        <v>508.95</v>
      </c>
      <c r="DI53" s="311">
        <f>_xlfn.XLOOKUP($A53,'Actuals Dep Summer'!$B:$B,'Actuals Dep Summer'!I:I,0,0)*'Actuals Dep Summer'!$F$2*'Actuals Dep Summer'!$C$4</f>
        <v>0</v>
      </c>
      <c r="DJ53" s="311">
        <f>_xlfn.XLOOKUP($A53,'Actuals Summer'!$A:$A,'Actuals Summer'!P:P,0,0)</f>
        <v>0</v>
      </c>
      <c r="DK53" s="311">
        <f>_xlfn.XLOOKUP($A53,'Actuals Summer'!$A:$A,'Actuals Summer'!O:O,0,0)</f>
        <v>0</v>
      </c>
      <c r="DL53" s="311"/>
      <c r="DM53" s="311">
        <f>_xlfn.XLOOKUP($A53,'Actuals Summer'!$A:$A,'Actuals Summer'!M:M,0,0)</f>
        <v>0</v>
      </c>
      <c r="DN53" s="312">
        <f t="shared" si="29"/>
        <v>627.9</v>
      </c>
      <c r="DO53" s="312">
        <f>_xlfn.XLOOKUP(A53,'Actuals Summer'!A:A,'Actuals Summer'!S:S,0,0)-'Summer data team '!DN53</f>
        <v>-627.9</v>
      </c>
      <c r="DP53" s="322">
        <f t="shared" si="30"/>
        <v>15326.486842105265</v>
      </c>
    </row>
    <row r="54" spans="1:120" x14ac:dyDescent="0.2">
      <c r="A54" s="231">
        <v>2060</v>
      </c>
      <c r="B54" s="231">
        <v>3302060</v>
      </c>
      <c r="C54" s="231" t="s">
        <v>227</v>
      </c>
      <c r="D54" s="359">
        <v>0</v>
      </c>
      <c r="E54" s="359">
        <v>0</v>
      </c>
      <c r="F54" s="359">
        <v>0</v>
      </c>
      <c r="G54" s="359">
        <v>6</v>
      </c>
      <c r="H54" s="359">
        <v>12</v>
      </c>
      <c r="I54" s="360">
        <v>0</v>
      </c>
      <c r="J54" s="360">
        <v>18</v>
      </c>
      <c r="K54" s="359">
        <v>0</v>
      </c>
      <c r="L54" s="359">
        <v>0</v>
      </c>
      <c r="M54" s="360">
        <v>0</v>
      </c>
      <c r="N54" s="359">
        <v>0</v>
      </c>
      <c r="O54" s="359">
        <v>0</v>
      </c>
      <c r="P54" s="359">
        <v>90</v>
      </c>
      <c r="Q54" s="359">
        <v>180</v>
      </c>
      <c r="R54" s="360">
        <v>270</v>
      </c>
      <c r="S54" s="359">
        <v>0</v>
      </c>
      <c r="T54" s="359">
        <v>0</v>
      </c>
      <c r="U54" s="359">
        <v>0</v>
      </c>
      <c r="V54" s="359">
        <v>0</v>
      </c>
      <c r="W54" s="360">
        <v>0</v>
      </c>
      <c r="X54" s="359">
        <v>16</v>
      </c>
      <c r="Y54" s="359">
        <v>240</v>
      </c>
      <c r="Z54" s="361">
        <v>0</v>
      </c>
      <c r="AA54" s="359">
        <v>1</v>
      </c>
      <c r="AB54" s="359">
        <v>15</v>
      </c>
      <c r="AC54" s="361">
        <v>0</v>
      </c>
      <c r="AD54" s="359">
        <v>0</v>
      </c>
      <c r="AE54" s="359">
        <v>0</v>
      </c>
      <c r="AF54" s="361">
        <v>0</v>
      </c>
      <c r="AG54" s="362">
        <v>0</v>
      </c>
      <c r="AH54" s="362">
        <v>0</v>
      </c>
      <c r="AI54" s="361">
        <v>0</v>
      </c>
      <c r="AJ54" s="362">
        <v>12</v>
      </c>
      <c r="AK54" s="362">
        <v>180</v>
      </c>
      <c r="AL54" s="361">
        <v>0</v>
      </c>
      <c r="AM54" s="359">
        <v>12</v>
      </c>
      <c r="AN54" s="359">
        <v>180</v>
      </c>
      <c r="AO54" s="361">
        <v>0</v>
      </c>
      <c r="AP54" s="361"/>
      <c r="AQ54" s="361">
        <f t="shared" si="3"/>
        <v>12</v>
      </c>
      <c r="AR54" s="362">
        <v>0</v>
      </c>
      <c r="AS54" s="362">
        <v>0</v>
      </c>
      <c r="AT54" s="361">
        <v>0</v>
      </c>
      <c r="AU54" s="362">
        <v>12</v>
      </c>
      <c r="AV54" s="362">
        <v>180</v>
      </c>
      <c r="AW54" s="361">
        <v>0</v>
      </c>
      <c r="AX54" s="359">
        <v>12</v>
      </c>
      <c r="AY54" s="359">
        <v>180</v>
      </c>
      <c r="AZ54" s="361">
        <v>0</v>
      </c>
      <c r="BA54" s="361"/>
      <c r="BB54" s="361">
        <f t="shared" si="4"/>
        <v>24</v>
      </c>
      <c r="BC54" s="362">
        <v>0</v>
      </c>
      <c r="BD54" s="362">
        <v>0</v>
      </c>
      <c r="BE54" s="359">
        <v>0</v>
      </c>
      <c r="BF54" s="134"/>
      <c r="BG54" s="134"/>
      <c r="BH54" s="134"/>
      <c r="BI54" s="134"/>
      <c r="BJ54" s="134"/>
      <c r="BK54" s="134"/>
      <c r="BL54" s="134"/>
      <c r="BM54" s="358">
        <f t="shared" si="5"/>
        <v>0</v>
      </c>
      <c r="BN54" s="134">
        <f t="shared" si="6"/>
        <v>0</v>
      </c>
      <c r="BO54" s="134">
        <f t="shared" si="27"/>
        <v>0</v>
      </c>
      <c r="BP54" s="134">
        <f t="shared" si="7"/>
        <v>3510</v>
      </c>
      <c r="BQ54" s="134">
        <f t="shared" si="8"/>
        <v>0</v>
      </c>
      <c r="BR54" s="134">
        <f t="shared" si="9"/>
        <v>3120</v>
      </c>
      <c r="BS54" s="134">
        <f t="shared" si="10"/>
        <v>195</v>
      </c>
      <c r="BT54" s="134">
        <f t="shared" si="11"/>
        <v>0</v>
      </c>
      <c r="BU54" s="134">
        <f t="shared" si="12"/>
        <v>2340</v>
      </c>
      <c r="BV54" s="134">
        <v>12</v>
      </c>
      <c r="BW54" s="134">
        <v>0</v>
      </c>
      <c r="BX54" s="134">
        <f t="shared" si="13"/>
        <v>0</v>
      </c>
      <c r="CB54" s="248">
        <f>_xlfn.IFNA(VLOOKUP(A54,'Actuals Summer'!$A:$AG,23,FALSE),0)</f>
        <v>0</v>
      </c>
      <c r="CC54" s="248">
        <f>_xlfn.IFNA(VLOOKUP(A54,'Actuals Summer'!$A:$AG,24,FALSE),0)</f>
        <v>0</v>
      </c>
      <c r="CD54" s="248">
        <f>_xlfn.IFNA(VLOOKUP(A54,'Actuals Summer'!$A:$AG,25,FALSE),0)</f>
        <v>0</v>
      </c>
      <c r="CE54" s="248">
        <f>_xlfn.IFNA(VLOOKUP(A54,'Actuals Summer'!$A:$AG,26,FALSE),0)</f>
        <v>0</v>
      </c>
      <c r="CF54" s="248">
        <f>_xlfn.IFNA(VLOOKUP(A54,'Actuals Summer'!$A:$AG,27,FALSE),0)</f>
        <v>0</v>
      </c>
      <c r="CG54" s="248">
        <f>_xlfn.IFNA(VLOOKUP(A54,'Actuals Dep Summer'!B:O,6,FALSE)*$BN$3,0)</f>
        <v>3120</v>
      </c>
      <c r="CH54" s="248">
        <f>_xlfn.IFNA(VLOOKUP(A54,'Actuals Dep Summer'!B:O,7,FALSE)*$BN$3,0)</f>
        <v>195</v>
      </c>
      <c r="CI54" s="248">
        <f>_xlfn.IFNA(VLOOKUP(A54,'Actuals Dep Summer'!B:O,8,FALSE)*$BN$3,0)</f>
        <v>0</v>
      </c>
      <c r="CJ54" s="248">
        <f>_xlfn.IFNA(VLOOKUP(A54,'Actuals Summer'!$A:$AG,31,FALSE),0)*$BN$3</f>
        <v>0</v>
      </c>
      <c r="CK54" s="248"/>
      <c r="CL54" s="248">
        <f>_xlfn.IFNA(VLOOKUP(A54,'Actuals Summer'!$A:$AG,32,FALSE),0)*$BN$3</f>
        <v>0</v>
      </c>
      <c r="CM54" s="248">
        <f>_xlfn.IFNA(VLOOKUP(A54,'Actuals Summer'!$A:$AG,33,FALSE),0)</f>
        <v>0</v>
      </c>
      <c r="CP54" s="317">
        <f t="shared" si="14"/>
        <v>0</v>
      </c>
      <c r="CQ54" s="317">
        <f t="shared" si="15"/>
        <v>0</v>
      </c>
      <c r="CR54" s="317">
        <f t="shared" si="28"/>
        <v>0</v>
      </c>
      <c r="CS54" s="317">
        <f t="shared" si="16"/>
        <v>19866.600000000002</v>
      </c>
      <c r="CT54" s="317">
        <f t="shared" si="17"/>
        <v>0</v>
      </c>
      <c r="CU54" s="317">
        <f t="shared" si="18"/>
        <v>1903.2</v>
      </c>
      <c r="CV54" s="317">
        <f t="shared" si="19"/>
        <v>56.55</v>
      </c>
      <c r="CW54" s="317">
        <f t="shared" si="20"/>
        <v>0</v>
      </c>
      <c r="CX54" s="317">
        <f t="shared" si="21"/>
        <v>2340</v>
      </c>
      <c r="CY54" s="317">
        <f t="shared" si="22"/>
        <v>894.9473684210526</v>
      </c>
      <c r="CZ54" s="317">
        <f t="shared" si="23"/>
        <v>0</v>
      </c>
      <c r="DA54" s="317">
        <f t="shared" si="24"/>
        <v>0</v>
      </c>
      <c r="DB54" s="317">
        <f t="shared" si="25"/>
        <v>25061.297368421056</v>
      </c>
      <c r="DC54" s="311">
        <f>_xlfn.XLOOKUP($A54,'Actuals Summer'!$A:$A,'Actuals Summer'!L:L,0,0)</f>
        <v>0</v>
      </c>
      <c r="DD54" s="311">
        <f>_xlfn.XLOOKUP($A54,'Actuals Summer'!$A:$A,'Actuals Summer'!K:K,0,0)+_xlfn.XLOOKUP($A54,'Actuals Summer'!$A:$A,'Actuals Summer'!Q:Q,0,0)</f>
        <v>0</v>
      </c>
      <c r="DE54" s="311">
        <f>_xlfn.XLOOKUP($A54,'Actuals Summer'!$A:$A,'Actuals Summer'!I:I,0,0)+_xlfn.XLOOKUP($A54,'Actuals Summer'!$A:$A,'Actuals Summer'!R:R,0,0)</f>
        <v>0</v>
      </c>
      <c r="DF54" s="311">
        <f>_xlfn.XLOOKUP($A54,'Actuals Summer'!$A:$A,'Actuals Summer'!J:J,0,0)</f>
        <v>0</v>
      </c>
      <c r="DG54" s="311">
        <f>_xlfn.XLOOKUP($A54,'Actuals Dep Summer'!$B:$B,'Actuals Dep Summer'!G:G,0,0)*'Actuals Dep Summer'!$F$2*'Actuals Dep Summer'!$C$2</f>
        <v>1903.2</v>
      </c>
      <c r="DH54" s="311">
        <f>_xlfn.XLOOKUP($A54,'Actuals Dep Summer'!$B:$B,'Actuals Dep Summer'!H:H,0,0)*'Actuals Dep Summer'!$F$2*'Actuals Dep Summer'!$C$3</f>
        <v>56.55</v>
      </c>
      <c r="DI54" s="311">
        <f>_xlfn.XLOOKUP($A54,'Actuals Dep Summer'!$B:$B,'Actuals Dep Summer'!I:I,0,0)*'Actuals Dep Summer'!$F$2*'Actuals Dep Summer'!$C$4</f>
        <v>0</v>
      </c>
      <c r="DJ54" s="311">
        <f>_xlfn.XLOOKUP($A54,'Actuals Summer'!$A:$A,'Actuals Summer'!P:P,0,0)</f>
        <v>0</v>
      </c>
      <c r="DK54" s="311">
        <f>_xlfn.XLOOKUP($A54,'Actuals Summer'!$A:$A,'Actuals Summer'!O:O,0,0)</f>
        <v>0</v>
      </c>
      <c r="DL54" s="311"/>
      <c r="DM54" s="311">
        <f>_xlfn.XLOOKUP($A54,'Actuals Summer'!$A:$A,'Actuals Summer'!M:M,0,0)</f>
        <v>0</v>
      </c>
      <c r="DN54" s="312">
        <f t="shared" si="29"/>
        <v>1959.75</v>
      </c>
      <c r="DO54" s="312">
        <f>_xlfn.XLOOKUP(A54,'Actuals Summer'!A:A,'Actuals Summer'!S:S,0,0)-'Summer data team '!DN54</f>
        <v>-1959.75</v>
      </c>
      <c r="DP54" s="322">
        <f t="shared" si="30"/>
        <v>23101.547368421056</v>
      </c>
    </row>
    <row r="55" spans="1:120" x14ac:dyDescent="0.2">
      <c r="A55" s="231">
        <v>2062</v>
      </c>
      <c r="B55" s="231">
        <v>3302062</v>
      </c>
      <c r="C55" s="231" t="s">
        <v>228</v>
      </c>
      <c r="D55" s="359">
        <v>0</v>
      </c>
      <c r="E55" s="359">
        <v>0</v>
      </c>
      <c r="F55" s="359">
        <v>0</v>
      </c>
      <c r="G55" s="359">
        <v>17</v>
      </c>
      <c r="H55" s="359">
        <v>21</v>
      </c>
      <c r="I55" s="360">
        <v>0</v>
      </c>
      <c r="J55" s="360">
        <v>38</v>
      </c>
      <c r="K55" s="359">
        <v>0</v>
      </c>
      <c r="L55" s="359">
        <v>0</v>
      </c>
      <c r="M55" s="360">
        <v>0</v>
      </c>
      <c r="N55" s="359">
        <v>0</v>
      </c>
      <c r="O55" s="359">
        <v>0</v>
      </c>
      <c r="P55" s="359">
        <v>255</v>
      </c>
      <c r="Q55" s="359">
        <v>315</v>
      </c>
      <c r="R55" s="360">
        <v>570</v>
      </c>
      <c r="S55" s="359">
        <v>0</v>
      </c>
      <c r="T55" s="359">
        <v>0</v>
      </c>
      <c r="U55" s="359">
        <v>0</v>
      </c>
      <c r="V55" s="359">
        <v>0</v>
      </c>
      <c r="W55" s="360">
        <v>0</v>
      </c>
      <c r="X55" s="359">
        <v>9</v>
      </c>
      <c r="Y55" s="359">
        <v>135</v>
      </c>
      <c r="Z55" s="361">
        <v>0</v>
      </c>
      <c r="AA55" s="359">
        <v>9</v>
      </c>
      <c r="AB55" s="359">
        <v>135</v>
      </c>
      <c r="AC55" s="361">
        <v>0</v>
      </c>
      <c r="AD55" s="359">
        <v>7</v>
      </c>
      <c r="AE55" s="359">
        <v>105</v>
      </c>
      <c r="AF55" s="361">
        <v>0</v>
      </c>
      <c r="AG55" s="362">
        <v>0</v>
      </c>
      <c r="AH55" s="362">
        <v>0</v>
      </c>
      <c r="AI55" s="361">
        <v>0</v>
      </c>
      <c r="AJ55" s="362">
        <v>15</v>
      </c>
      <c r="AK55" s="362">
        <v>225</v>
      </c>
      <c r="AL55" s="361">
        <v>0</v>
      </c>
      <c r="AM55" s="359">
        <v>15</v>
      </c>
      <c r="AN55" s="359">
        <v>225</v>
      </c>
      <c r="AO55" s="361">
        <v>0</v>
      </c>
      <c r="AP55" s="361"/>
      <c r="AQ55" s="361">
        <f t="shared" si="3"/>
        <v>15</v>
      </c>
      <c r="AR55" s="362">
        <v>0</v>
      </c>
      <c r="AS55" s="362">
        <v>0</v>
      </c>
      <c r="AT55" s="361">
        <v>0</v>
      </c>
      <c r="AU55" s="362">
        <v>0</v>
      </c>
      <c r="AV55" s="362">
        <v>0</v>
      </c>
      <c r="AW55" s="361">
        <v>0</v>
      </c>
      <c r="AX55" s="359">
        <v>0</v>
      </c>
      <c r="AY55" s="359">
        <v>0</v>
      </c>
      <c r="AZ55" s="361">
        <v>0</v>
      </c>
      <c r="BA55" s="361"/>
      <c r="BB55" s="361">
        <f t="shared" si="4"/>
        <v>0</v>
      </c>
      <c r="BC55" s="362">
        <v>0</v>
      </c>
      <c r="BD55" s="362">
        <v>0</v>
      </c>
      <c r="BE55" s="359">
        <v>0</v>
      </c>
      <c r="BF55" s="134"/>
      <c r="BG55" s="134"/>
      <c r="BH55" s="134"/>
      <c r="BI55" s="134"/>
      <c r="BJ55" s="134"/>
      <c r="BK55" s="134"/>
      <c r="BL55" s="134"/>
      <c r="BM55" s="358">
        <f t="shared" si="5"/>
        <v>0</v>
      </c>
      <c r="BN55" s="134">
        <f t="shared" si="6"/>
        <v>0</v>
      </c>
      <c r="BO55" s="134">
        <f t="shared" si="27"/>
        <v>0</v>
      </c>
      <c r="BP55" s="134">
        <f t="shared" si="7"/>
        <v>7410</v>
      </c>
      <c r="BQ55" s="134">
        <f t="shared" si="8"/>
        <v>0</v>
      </c>
      <c r="BR55" s="134">
        <f t="shared" si="9"/>
        <v>1755</v>
      </c>
      <c r="BS55" s="134">
        <f t="shared" si="10"/>
        <v>1755</v>
      </c>
      <c r="BT55" s="134">
        <f t="shared" si="11"/>
        <v>1365</v>
      </c>
      <c r="BU55" s="134">
        <f t="shared" si="12"/>
        <v>2925</v>
      </c>
      <c r="BV55" s="134">
        <v>0</v>
      </c>
      <c r="BW55" s="134">
        <v>0</v>
      </c>
      <c r="BX55" s="134">
        <f t="shared" si="13"/>
        <v>0</v>
      </c>
      <c r="CB55" s="248">
        <f>_xlfn.IFNA(VLOOKUP(A55,'Actuals Summer'!$A:$AG,23,FALSE),0)</f>
        <v>0</v>
      </c>
      <c r="CC55" s="248">
        <f>_xlfn.IFNA(VLOOKUP(A55,'Actuals Summer'!$A:$AG,24,FALSE),0)</f>
        <v>0</v>
      </c>
      <c r="CD55" s="248">
        <f>_xlfn.IFNA(VLOOKUP(A55,'Actuals Summer'!$A:$AG,25,FALSE),0)</f>
        <v>0</v>
      </c>
      <c r="CE55" s="248">
        <f>_xlfn.IFNA(VLOOKUP(A55,'Actuals Summer'!$A:$AG,26,FALSE),0)</f>
        <v>0</v>
      </c>
      <c r="CF55" s="248">
        <f>_xlfn.IFNA(VLOOKUP(A55,'Actuals Summer'!$A:$AG,27,FALSE),0)</f>
        <v>0</v>
      </c>
      <c r="CG55" s="248">
        <f>_xlfn.IFNA(VLOOKUP(A55,'Actuals Dep Summer'!B:O,6,FALSE)*$BN$3,0)</f>
        <v>1755</v>
      </c>
      <c r="CH55" s="248">
        <f>_xlfn.IFNA(VLOOKUP(A55,'Actuals Dep Summer'!B:O,7,FALSE)*$BN$3,0)</f>
        <v>1755</v>
      </c>
      <c r="CI55" s="248">
        <f>_xlfn.IFNA(VLOOKUP(A55,'Actuals Dep Summer'!B:O,8,FALSE)*$BN$3,0)</f>
        <v>1365</v>
      </c>
      <c r="CJ55" s="248">
        <f>_xlfn.IFNA(VLOOKUP(A55,'Actuals Summer'!$A:$AG,31,FALSE),0)*$BN$3</f>
        <v>0</v>
      </c>
      <c r="CK55" s="248"/>
      <c r="CL55" s="248">
        <f>_xlfn.IFNA(VLOOKUP(A55,'Actuals Summer'!$A:$AG,32,FALSE),0)*$BN$3</f>
        <v>0</v>
      </c>
      <c r="CM55" s="248">
        <f>_xlfn.IFNA(VLOOKUP(A55,'Actuals Summer'!$A:$AG,33,FALSE),0)</f>
        <v>0</v>
      </c>
      <c r="CP55" s="317">
        <f t="shared" si="14"/>
        <v>0</v>
      </c>
      <c r="CQ55" s="317">
        <f t="shared" si="15"/>
        <v>0</v>
      </c>
      <c r="CR55" s="317">
        <f t="shared" si="28"/>
        <v>0</v>
      </c>
      <c r="CS55" s="317">
        <f t="shared" si="16"/>
        <v>41940.6</v>
      </c>
      <c r="CT55" s="317">
        <f t="shared" si="17"/>
        <v>0</v>
      </c>
      <c r="CU55" s="317">
        <f t="shared" si="18"/>
        <v>1070.55</v>
      </c>
      <c r="CV55" s="317">
        <f t="shared" si="19"/>
        <v>508.95</v>
      </c>
      <c r="CW55" s="317">
        <f t="shared" si="20"/>
        <v>109.2</v>
      </c>
      <c r="CX55" s="317">
        <f t="shared" si="21"/>
        <v>2925</v>
      </c>
      <c r="CY55" s="317">
        <f t="shared" si="22"/>
        <v>0</v>
      </c>
      <c r="CZ55" s="317">
        <f t="shared" si="23"/>
        <v>0</v>
      </c>
      <c r="DA55" s="317">
        <f t="shared" si="24"/>
        <v>0</v>
      </c>
      <c r="DB55" s="317">
        <f t="shared" si="25"/>
        <v>46554.299999999996</v>
      </c>
      <c r="DC55" s="311">
        <f>_xlfn.XLOOKUP($A55,'Actuals Summer'!$A:$A,'Actuals Summer'!L:L,0,0)</f>
        <v>0</v>
      </c>
      <c r="DD55" s="311">
        <f>_xlfn.XLOOKUP($A55,'Actuals Summer'!$A:$A,'Actuals Summer'!K:K,0,0)+_xlfn.XLOOKUP($A55,'Actuals Summer'!$A:$A,'Actuals Summer'!Q:Q,0,0)</f>
        <v>0</v>
      </c>
      <c r="DE55" s="311">
        <f>_xlfn.XLOOKUP($A55,'Actuals Summer'!$A:$A,'Actuals Summer'!I:I,0,0)+_xlfn.XLOOKUP($A55,'Actuals Summer'!$A:$A,'Actuals Summer'!R:R,0,0)</f>
        <v>0</v>
      </c>
      <c r="DF55" s="311">
        <f>_xlfn.XLOOKUP($A55,'Actuals Summer'!$A:$A,'Actuals Summer'!J:J,0,0)</f>
        <v>0</v>
      </c>
      <c r="DG55" s="311">
        <f>_xlfn.XLOOKUP($A55,'Actuals Dep Summer'!$B:$B,'Actuals Dep Summer'!G:G,0,0)*'Actuals Dep Summer'!$F$2*'Actuals Dep Summer'!$C$2</f>
        <v>1070.55</v>
      </c>
      <c r="DH55" s="311">
        <f>_xlfn.XLOOKUP($A55,'Actuals Dep Summer'!$B:$B,'Actuals Dep Summer'!H:H,0,0)*'Actuals Dep Summer'!$F$2*'Actuals Dep Summer'!$C$3</f>
        <v>508.95</v>
      </c>
      <c r="DI55" s="311">
        <f>_xlfn.XLOOKUP($A55,'Actuals Dep Summer'!$B:$B,'Actuals Dep Summer'!I:I,0,0)*'Actuals Dep Summer'!$F$2*'Actuals Dep Summer'!$C$4</f>
        <v>109.2</v>
      </c>
      <c r="DJ55" s="311">
        <f>_xlfn.XLOOKUP($A55,'Actuals Summer'!$A:$A,'Actuals Summer'!P:P,0,0)</f>
        <v>0</v>
      </c>
      <c r="DK55" s="311">
        <f>_xlfn.XLOOKUP($A55,'Actuals Summer'!$A:$A,'Actuals Summer'!O:O,0,0)</f>
        <v>0</v>
      </c>
      <c r="DL55" s="311"/>
      <c r="DM55" s="311">
        <f>_xlfn.XLOOKUP($A55,'Actuals Summer'!$A:$A,'Actuals Summer'!M:M,0,0)</f>
        <v>0</v>
      </c>
      <c r="DN55" s="312">
        <f t="shared" si="29"/>
        <v>1688.7</v>
      </c>
      <c r="DO55" s="312">
        <f>_xlfn.XLOOKUP(A55,'Actuals Summer'!A:A,'Actuals Summer'!S:S,0,0)-'Summer data team '!DN55</f>
        <v>-1688.7</v>
      </c>
      <c r="DP55" s="322">
        <f t="shared" si="30"/>
        <v>44865.599999999999</v>
      </c>
    </row>
    <row r="56" spans="1:120" x14ac:dyDescent="0.2">
      <c r="A56" s="231">
        <v>2063</v>
      </c>
      <c r="B56" s="231">
        <v>3302063</v>
      </c>
      <c r="C56" s="231" t="s">
        <v>229</v>
      </c>
      <c r="D56" s="359">
        <v>0</v>
      </c>
      <c r="E56" s="359">
        <v>0</v>
      </c>
      <c r="F56" s="359">
        <v>0</v>
      </c>
      <c r="G56" s="359">
        <v>7</v>
      </c>
      <c r="H56" s="359">
        <v>20</v>
      </c>
      <c r="I56" s="360">
        <v>0</v>
      </c>
      <c r="J56" s="360">
        <v>27</v>
      </c>
      <c r="K56" s="359">
        <v>0</v>
      </c>
      <c r="L56" s="359">
        <v>0</v>
      </c>
      <c r="M56" s="360">
        <v>0</v>
      </c>
      <c r="N56" s="359">
        <v>0</v>
      </c>
      <c r="O56" s="359">
        <v>0</v>
      </c>
      <c r="P56" s="359">
        <v>105</v>
      </c>
      <c r="Q56" s="359">
        <v>300</v>
      </c>
      <c r="R56" s="360">
        <v>405</v>
      </c>
      <c r="S56" s="359">
        <v>0</v>
      </c>
      <c r="T56" s="359">
        <v>0</v>
      </c>
      <c r="U56" s="359">
        <v>0</v>
      </c>
      <c r="V56" s="359">
        <v>0</v>
      </c>
      <c r="W56" s="360">
        <v>0</v>
      </c>
      <c r="X56" s="359">
        <v>13</v>
      </c>
      <c r="Y56" s="359">
        <v>195</v>
      </c>
      <c r="Z56" s="361">
        <v>0</v>
      </c>
      <c r="AA56" s="359">
        <v>0</v>
      </c>
      <c r="AB56" s="359">
        <v>0</v>
      </c>
      <c r="AC56" s="361">
        <v>0</v>
      </c>
      <c r="AD56" s="359">
        <v>14</v>
      </c>
      <c r="AE56" s="359">
        <v>210</v>
      </c>
      <c r="AF56" s="361">
        <v>0</v>
      </c>
      <c r="AG56" s="362">
        <v>0</v>
      </c>
      <c r="AH56" s="362">
        <v>0</v>
      </c>
      <c r="AI56" s="361">
        <v>0</v>
      </c>
      <c r="AJ56" s="362">
        <v>20</v>
      </c>
      <c r="AK56" s="362">
        <v>300</v>
      </c>
      <c r="AL56" s="361">
        <v>0</v>
      </c>
      <c r="AM56" s="359">
        <v>20</v>
      </c>
      <c r="AN56" s="359">
        <v>300</v>
      </c>
      <c r="AO56" s="361">
        <v>0</v>
      </c>
      <c r="AP56" s="361"/>
      <c r="AQ56" s="361">
        <f t="shared" si="3"/>
        <v>20</v>
      </c>
      <c r="AR56" s="362">
        <v>0</v>
      </c>
      <c r="AS56" s="362">
        <v>0</v>
      </c>
      <c r="AT56" s="361">
        <v>0</v>
      </c>
      <c r="AU56" s="362">
        <v>0</v>
      </c>
      <c r="AV56" s="362">
        <v>0</v>
      </c>
      <c r="AW56" s="361">
        <v>0</v>
      </c>
      <c r="AX56" s="359">
        <v>0</v>
      </c>
      <c r="AY56" s="359">
        <v>0</v>
      </c>
      <c r="AZ56" s="361">
        <v>0</v>
      </c>
      <c r="BA56" s="361"/>
      <c r="BB56" s="361">
        <f t="shared" si="4"/>
        <v>0</v>
      </c>
      <c r="BC56" s="362">
        <v>0</v>
      </c>
      <c r="BD56" s="362">
        <v>0</v>
      </c>
      <c r="BE56" s="359">
        <v>0</v>
      </c>
      <c r="BF56" s="134"/>
      <c r="BG56" s="134"/>
      <c r="BH56" s="134"/>
      <c r="BI56" s="134"/>
      <c r="BJ56" s="134"/>
      <c r="BK56" s="134"/>
      <c r="BL56" s="134"/>
      <c r="BM56" s="358">
        <f t="shared" si="5"/>
        <v>0</v>
      </c>
      <c r="BN56" s="134">
        <f t="shared" si="6"/>
        <v>0</v>
      </c>
      <c r="BO56" s="134">
        <f t="shared" si="27"/>
        <v>0</v>
      </c>
      <c r="BP56" s="134">
        <f t="shared" si="7"/>
        <v>5265</v>
      </c>
      <c r="BQ56" s="134">
        <f t="shared" si="8"/>
        <v>0</v>
      </c>
      <c r="BR56" s="134">
        <f t="shared" si="9"/>
        <v>2535</v>
      </c>
      <c r="BS56" s="134">
        <f t="shared" si="10"/>
        <v>0</v>
      </c>
      <c r="BT56" s="134">
        <f t="shared" si="11"/>
        <v>2730</v>
      </c>
      <c r="BU56" s="134">
        <f t="shared" si="12"/>
        <v>3900</v>
      </c>
      <c r="BV56" s="134">
        <v>0</v>
      </c>
      <c r="BW56" s="134">
        <v>0</v>
      </c>
      <c r="BX56" s="134">
        <f t="shared" si="13"/>
        <v>0</v>
      </c>
      <c r="CB56" s="248">
        <f>_xlfn.IFNA(VLOOKUP(A56,'Actuals Summer'!$A:$AG,23,FALSE),0)</f>
        <v>0</v>
      </c>
      <c r="CC56" s="248">
        <f>_xlfn.IFNA(VLOOKUP(A56,'Actuals Summer'!$A:$AG,24,FALSE),0)</f>
        <v>0</v>
      </c>
      <c r="CD56" s="248">
        <f>_xlfn.IFNA(VLOOKUP(A56,'Actuals Summer'!$A:$AG,25,FALSE),0)</f>
        <v>0</v>
      </c>
      <c r="CE56" s="248">
        <f>_xlfn.IFNA(VLOOKUP(A56,'Actuals Summer'!$A:$AG,26,FALSE),0)</f>
        <v>0</v>
      </c>
      <c r="CF56" s="248">
        <f>_xlfn.IFNA(VLOOKUP(A56,'Actuals Summer'!$A:$AG,27,FALSE),0)</f>
        <v>0</v>
      </c>
      <c r="CG56" s="248">
        <f>_xlfn.IFNA(VLOOKUP(A56,'Actuals Dep Summer'!B:O,6,FALSE)*$BN$3,0)</f>
        <v>2535</v>
      </c>
      <c r="CH56" s="248">
        <f>_xlfn.IFNA(VLOOKUP(A56,'Actuals Dep Summer'!B:O,7,FALSE)*$BN$3,0)</f>
        <v>0</v>
      </c>
      <c r="CI56" s="248">
        <f>_xlfn.IFNA(VLOOKUP(A56,'Actuals Dep Summer'!B:O,8,FALSE)*$BN$3,0)</f>
        <v>2730</v>
      </c>
      <c r="CJ56" s="248">
        <f>_xlfn.IFNA(VLOOKUP(A56,'Actuals Summer'!$A:$AG,31,FALSE),0)*$BN$3</f>
        <v>0</v>
      </c>
      <c r="CK56" s="248"/>
      <c r="CL56" s="248">
        <f>_xlfn.IFNA(VLOOKUP(A56,'Actuals Summer'!$A:$AG,32,FALSE),0)*$BN$3</f>
        <v>0</v>
      </c>
      <c r="CM56" s="248">
        <f>_xlfn.IFNA(VLOOKUP(A56,'Actuals Summer'!$A:$AG,33,FALSE),0)</f>
        <v>0</v>
      </c>
      <c r="CP56" s="317">
        <f t="shared" si="14"/>
        <v>0</v>
      </c>
      <c r="CQ56" s="317">
        <f t="shared" si="15"/>
        <v>0</v>
      </c>
      <c r="CR56" s="317">
        <f t="shared" si="28"/>
        <v>0</v>
      </c>
      <c r="CS56" s="317">
        <f t="shared" si="16"/>
        <v>29799.9</v>
      </c>
      <c r="CT56" s="317">
        <f t="shared" si="17"/>
        <v>0</v>
      </c>
      <c r="CU56" s="317">
        <f t="shared" si="18"/>
        <v>1546.35</v>
      </c>
      <c r="CV56" s="317">
        <f t="shared" si="19"/>
        <v>0</v>
      </c>
      <c r="CW56" s="317">
        <f t="shared" si="20"/>
        <v>218.4</v>
      </c>
      <c r="CX56" s="317">
        <f t="shared" si="21"/>
        <v>3900</v>
      </c>
      <c r="CY56" s="317">
        <f t="shared" si="22"/>
        <v>0</v>
      </c>
      <c r="CZ56" s="317">
        <f t="shared" si="23"/>
        <v>0</v>
      </c>
      <c r="DA56" s="317">
        <f t="shared" si="24"/>
        <v>0</v>
      </c>
      <c r="DB56" s="317">
        <f t="shared" si="25"/>
        <v>35464.65</v>
      </c>
      <c r="DC56" s="311">
        <f>_xlfn.XLOOKUP($A56,'Actuals Summer'!$A:$A,'Actuals Summer'!L:L,0,0)</f>
        <v>0</v>
      </c>
      <c r="DD56" s="311">
        <f>_xlfn.XLOOKUP($A56,'Actuals Summer'!$A:$A,'Actuals Summer'!K:K,0,0)+_xlfn.XLOOKUP($A56,'Actuals Summer'!$A:$A,'Actuals Summer'!Q:Q,0,0)</f>
        <v>0</v>
      </c>
      <c r="DE56" s="311">
        <f>_xlfn.XLOOKUP($A56,'Actuals Summer'!$A:$A,'Actuals Summer'!I:I,0,0)+_xlfn.XLOOKUP($A56,'Actuals Summer'!$A:$A,'Actuals Summer'!R:R,0,0)</f>
        <v>0</v>
      </c>
      <c r="DF56" s="311">
        <f>_xlfn.XLOOKUP($A56,'Actuals Summer'!$A:$A,'Actuals Summer'!J:J,0,0)</f>
        <v>0</v>
      </c>
      <c r="DG56" s="311">
        <f>_xlfn.XLOOKUP($A56,'Actuals Dep Summer'!$B:$B,'Actuals Dep Summer'!G:G,0,0)*'Actuals Dep Summer'!$F$2*'Actuals Dep Summer'!$C$2</f>
        <v>1546.35</v>
      </c>
      <c r="DH56" s="311">
        <f>_xlfn.XLOOKUP($A56,'Actuals Dep Summer'!$B:$B,'Actuals Dep Summer'!H:H,0,0)*'Actuals Dep Summer'!$F$2*'Actuals Dep Summer'!$C$3</f>
        <v>0</v>
      </c>
      <c r="DI56" s="311">
        <f>_xlfn.XLOOKUP($A56,'Actuals Dep Summer'!$B:$B,'Actuals Dep Summer'!I:I,0,0)*'Actuals Dep Summer'!$F$2*'Actuals Dep Summer'!$C$4</f>
        <v>218.4</v>
      </c>
      <c r="DJ56" s="311">
        <f>_xlfn.XLOOKUP($A56,'Actuals Summer'!$A:$A,'Actuals Summer'!P:P,0,0)</f>
        <v>0</v>
      </c>
      <c r="DK56" s="311">
        <f>_xlfn.XLOOKUP($A56,'Actuals Summer'!$A:$A,'Actuals Summer'!O:O,0,0)</f>
        <v>0</v>
      </c>
      <c r="DL56" s="311"/>
      <c r="DM56" s="311">
        <f>_xlfn.XLOOKUP($A56,'Actuals Summer'!$A:$A,'Actuals Summer'!M:M,0,0)</f>
        <v>0</v>
      </c>
      <c r="DN56" s="312">
        <f t="shared" si="29"/>
        <v>1764.75</v>
      </c>
      <c r="DO56" s="312">
        <f>_xlfn.XLOOKUP(A56,'Actuals Summer'!A:A,'Actuals Summer'!S:S,0,0)-'Summer data team '!DN56</f>
        <v>-1764.75</v>
      </c>
      <c r="DP56" s="322">
        <f t="shared" si="30"/>
        <v>33699.9</v>
      </c>
    </row>
    <row r="57" spans="1:120" x14ac:dyDescent="0.2">
      <c r="A57" s="231">
        <v>2064</v>
      </c>
      <c r="B57" s="231">
        <v>3302064</v>
      </c>
      <c r="C57" s="231" t="s">
        <v>230</v>
      </c>
      <c r="D57" s="359">
        <v>0</v>
      </c>
      <c r="E57" s="359">
        <v>0</v>
      </c>
      <c r="F57" s="359">
        <v>0</v>
      </c>
      <c r="G57" s="359">
        <v>5</v>
      </c>
      <c r="H57" s="359">
        <v>19</v>
      </c>
      <c r="I57" s="360">
        <v>0</v>
      </c>
      <c r="J57" s="360">
        <v>24</v>
      </c>
      <c r="K57" s="359">
        <v>0</v>
      </c>
      <c r="L57" s="359">
        <v>0</v>
      </c>
      <c r="M57" s="360">
        <v>0</v>
      </c>
      <c r="N57" s="359">
        <v>0</v>
      </c>
      <c r="O57" s="359">
        <v>0</v>
      </c>
      <c r="P57" s="359">
        <v>75</v>
      </c>
      <c r="Q57" s="359">
        <v>285</v>
      </c>
      <c r="R57" s="360">
        <v>360</v>
      </c>
      <c r="S57" s="359">
        <v>0</v>
      </c>
      <c r="T57" s="359">
        <v>0</v>
      </c>
      <c r="U57" s="359">
        <v>0</v>
      </c>
      <c r="V57" s="359">
        <v>0</v>
      </c>
      <c r="W57" s="360">
        <v>0</v>
      </c>
      <c r="X57" s="359">
        <v>1</v>
      </c>
      <c r="Y57" s="359">
        <v>15</v>
      </c>
      <c r="Z57" s="361">
        <v>0</v>
      </c>
      <c r="AA57" s="359">
        <v>17</v>
      </c>
      <c r="AB57" s="359">
        <v>255</v>
      </c>
      <c r="AC57" s="361">
        <v>0</v>
      </c>
      <c r="AD57" s="359">
        <v>1</v>
      </c>
      <c r="AE57" s="359">
        <v>15</v>
      </c>
      <c r="AF57" s="361">
        <v>0</v>
      </c>
      <c r="AG57" s="362">
        <v>0</v>
      </c>
      <c r="AH57" s="362">
        <v>0</v>
      </c>
      <c r="AI57" s="361">
        <v>0</v>
      </c>
      <c r="AJ57" s="362">
        <v>11</v>
      </c>
      <c r="AK57" s="362">
        <v>165</v>
      </c>
      <c r="AL57" s="361">
        <v>0</v>
      </c>
      <c r="AM57" s="359">
        <v>11</v>
      </c>
      <c r="AN57" s="359">
        <v>165</v>
      </c>
      <c r="AO57" s="361">
        <v>0</v>
      </c>
      <c r="AP57" s="361"/>
      <c r="AQ57" s="361">
        <f t="shared" si="3"/>
        <v>11</v>
      </c>
      <c r="AR57" s="362">
        <v>0</v>
      </c>
      <c r="AS57" s="362">
        <v>0</v>
      </c>
      <c r="AT57" s="361">
        <v>0</v>
      </c>
      <c r="AU57" s="362">
        <v>11</v>
      </c>
      <c r="AV57" s="362">
        <v>165</v>
      </c>
      <c r="AW57" s="361">
        <v>0</v>
      </c>
      <c r="AX57" s="359">
        <v>11</v>
      </c>
      <c r="AY57" s="359">
        <v>165</v>
      </c>
      <c r="AZ57" s="361">
        <v>0</v>
      </c>
      <c r="BA57" s="361"/>
      <c r="BB57" s="361">
        <f t="shared" si="4"/>
        <v>22</v>
      </c>
      <c r="BC57" s="362">
        <v>0</v>
      </c>
      <c r="BD57" s="362">
        <v>0</v>
      </c>
      <c r="BE57" s="359">
        <v>0</v>
      </c>
      <c r="BF57" s="134"/>
      <c r="BG57" s="134"/>
      <c r="BH57" s="134"/>
      <c r="BI57" s="134"/>
      <c r="BJ57" s="134"/>
      <c r="BK57" s="134"/>
      <c r="BL57" s="134"/>
      <c r="BM57" s="358">
        <f t="shared" si="5"/>
        <v>0</v>
      </c>
      <c r="BN57" s="134">
        <f t="shared" si="6"/>
        <v>0</v>
      </c>
      <c r="BO57" s="134">
        <f t="shared" si="27"/>
        <v>0</v>
      </c>
      <c r="BP57" s="134">
        <f t="shared" si="7"/>
        <v>4680</v>
      </c>
      <c r="BQ57" s="134">
        <f t="shared" si="8"/>
        <v>0</v>
      </c>
      <c r="BR57" s="134">
        <f t="shared" si="9"/>
        <v>195</v>
      </c>
      <c r="BS57" s="134">
        <f t="shared" si="10"/>
        <v>3315</v>
      </c>
      <c r="BT57" s="134">
        <f t="shared" si="11"/>
        <v>195</v>
      </c>
      <c r="BU57" s="134">
        <f t="shared" si="12"/>
        <v>2145</v>
      </c>
      <c r="BV57" s="134">
        <v>11</v>
      </c>
      <c r="BW57" s="134">
        <v>0</v>
      </c>
      <c r="BX57" s="134">
        <f t="shared" si="13"/>
        <v>0</v>
      </c>
      <c r="CB57" s="248">
        <f>_xlfn.IFNA(VLOOKUP(A57,'Actuals Summer'!$A:$AG,23,FALSE),0)</f>
        <v>0</v>
      </c>
      <c r="CC57" s="248">
        <f>_xlfn.IFNA(VLOOKUP(A57,'Actuals Summer'!$A:$AG,24,FALSE),0)</f>
        <v>0</v>
      </c>
      <c r="CD57" s="248">
        <f>_xlfn.IFNA(VLOOKUP(A57,'Actuals Summer'!$A:$AG,25,FALSE),0)</f>
        <v>0</v>
      </c>
      <c r="CE57" s="248">
        <f>_xlfn.IFNA(VLOOKUP(A57,'Actuals Summer'!$A:$AG,26,FALSE),0)</f>
        <v>0</v>
      </c>
      <c r="CF57" s="248">
        <f>_xlfn.IFNA(VLOOKUP(A57,'Actuals Summer'!$A:$AG,27,FALSE),0)</f>
        <v>0</v>
      </c>
      <c r="CG57" s="248">
        <f>_xlfn.IFNA(VLOOKUP(A57,'Actuals Dep Summer'!B:O,6,FALSE)*$BN$3,0)</f>
        <v>195</v>
      </c>
      <c r="CH57" s="248">
        <f>_xlfn.IFNA(VLOOKUP(A57,'Actuals Dep Summer'!B:O,7,FALSE)*$BN$3,0)</f>
        <v>3315</v>
      </c>
      <c r="CI57" s="248">
        <f>_xlfn.IFNA(VLOOKUP(A57,'Actuals Dep Summer'!B:O,8,FALSE)*$BN$3,0)</f>
        <v>195</v>
      </c>
      <c r="CJ57" s="248">
        <f>_xlfn.IFNA(VLOOKUP(A57,'Actuals Summer'!$A:$AG,31,FALSE),0)*$BN$3</f>
        <v>0</v>
      </c>
      <c r="CK57" s="248"/>
      <c r="CL57" s="248">
        <f>_xlfn.IFNA(VLOOKUP(A57,'Actuals Summer'!$A:$AG,32,FALSE),0)*$BN$3</f>
        <v>0</v>
      </c>
      <c r="CM57" s="248">
        <f>_xlfn.IFNA(VLOOKUP(A57,'Actuals Summer'!$A:$AG,33,FALSE),0)</f>
        <v>0</v>
      </c>
      <c r="CP57" s="317">
        <f t="shared" si="14"/>
        <v>0</v>
      </c>
      <c r="CQ57" s="317">
        <f t="shared" si="15"/>
        <v>0</v>
      </c>
      <c r="CR57" s="317">
        <f t="shared" si="28"/>
        <v>0</v>
      </c>
      <c r="CS57" s="317">
        <f t="shared" si="16"/>
        <v>26488.799999999999</v>
      </c>
      <c r="CT57" s="317">
        <f t="shared" si="17"/>
        <v>0</v>
      </c>
      <c r="CU57" s="317">
        <f t="shared" si="18"/>
        <v>118.95</v>
      </c>
      <c r="CV57" s="317">
        <f t="shared" si="19"/>
        <v>961.34999999999991</v>
      </c>
      <c r="CW57" s="317">
        <f t="shared" si="20"/>
        <v>15.6</v>
      </c>
      <c r="CX57" s="317">
        <f t="shared" si="21"/>
        <v>2145</v>
      </c>
      <c r="CY57" s="317">
        <f t="shared" si="22"/>
        <v>820.36842105263156</v>
      </c>
      <c r="CZ57" s="317">
        <f t="shared" si="23"/>
        <v>0</v>
      </c>
      <c r="DA57" s="317">
        <f t="shared" si="24"/>
        <v>0</v>
      </c>
      <c r="DB57" s="317">
        <f t="shared" si="25"/>
        <v>30550.068421052627</v>
      </c>
      <c r="DC57" s="311">
        <f>_xlfn.XLOOKUP($A57,'Actuals Summer'!$A:$A,'Actuals Summer'!L:L,0,0)</f>
        <v>0</v>
      </c>
      <c r="DD57" s="311">
        <f>_xlfn.XLOOKUP($A57,'Actuals Summer'!$A:$A,'Actuals Summer'!K:K,0,0)+_xlfn.XLOOKUP($A57,'Actuals Summer'!$A:$A,'Actuals Summer'!Q:Q,0,0)</f>
        <v>0</v>
      </c>
      <c r="DE57" s="311">
        <f>_xlfn.XLOOKUP($A57,'Actuals Summer'!$A:$A,'Actuals Summer'!I:I,0,0)+_xlfn.XLOOKUP($A57,'Actuals Summer'!$A:$A,'Actuals Summer'!R:R,0,0)</f>
        <v>0</v>
      </c>
      <c r="DF57" s="311">
        <f>_xlfn.XLOOKUP($A57,'Actuals Summer'!$A:$A,'Actuals Summer'!J:J,0,0)</f>
        <v>0</v>
      </c>
      <c r="DG57" s="311">
        <f>_xlfn.XLOOKUP($A57,'Actuals Dep Summer'!$B:$B,'Actuals Dep Summer'!G:G,0,0)*'Actuals Dep Summer'!$F$2*'Actuals Dep Summer'!$C$2</f>
        <v>118.95</v>
      </c>
      <c r="DH57" s="311">
        <f>_xlfn.XLOOKUP($A57,'Actuals Dep Summer'!$B:$B,'Actuals Dep Summer'!H:H,0,0)*'Actuals Dep Summer'!$F$2*'Actuals Dep Summer'!$C$3</f>
        <v>961.34999999999991</v>
      </c>
      <c r="DI57" s="311">
        <f>_xlfn.XLOOKUP($A57,'Actuals Dep Summer'!$B:$B,'Actuals Dep Summer'!I:I,0,0)*'Actuals Dep Summer'!$F$2*'Actuals Dep Summer'!$C$4</f>
        <v>15.6</v>
      </c>
      <c r="DJ57" s="311">
        <f>_xlfn.XLOOKUP($A57,'Actuals Summer'!$A:$A,'Actuals Summer'!P:P,0,0)</f>
        <v>0</v>
      </c>
      <c r="DK57" s="311">
        <f>_xlfn.XLOOKUP($A57,'Actuals Summer'!$A:$A,'Actuals Summer'!O:O,0,0)</f>
        <v>0</v>
      </c>
      <c r="DL57" s="311"/>
      <c r="DM57" s="311">
        <f>_xlfn.XLOOKUP($A57,'Actuals Summer'!$A:$A,'Actuals Summer'!M:M,0,0)</f>
        <v>0</v>
      </c>
      <c r="DN57" s="312">
        <f t="shared" si="29"/>
        <v>1095.8999999999999</v>
      </c>
      <c r="DO57" s="312">
        <f>_xlfn.XLOOKUP(A57,'Actuals Summer'!A:A,'Actuals Summer'!S:S,0,0)-'Summer data team '!DN57</f>
        <v>-1095.8999999999999</v>
      </c>
      <c r="DP57" s="322">
        <f t="shared" si="30"/>
        <v>29454.168421052625</v>
      </c>
    </row>
    <row r="58" spans="1:120" x14ac:dyDescent="0.2">
      <c r="A58" s="231">
        <v>2065</v>
      </c>
      <c r="B58" s="231">
        <v>3302065</v>
      </c>
      <c r="C58" s="231" t="s">
        <v>231</v>
      </c>
      <c r="D58" s="359">
        <v>0</v>
      </c>
      <c r="E58" s="359">
        <v>0</v>
      </c>
      <c r="F58" s="359">
        <v>0</v>
      </c>
      <c r="G58" s="359">
        <v>14</v>
      </c>
      <c r="H58" s="359">
        <v>22</v>
      </c>
      <c r="I58" s="360">
        <v>0</v>
      </c>
      <c r="J58" s="360">
        <v>36</v>
      </c>
      <c r="K58" s="359">
        <v>0</v>
      </c>
      <c r="L58" s="359">
        <v>0</v>
      </c>
      <c r="M58" s="360">
        <v>0</v>
      </c>
      <c r="N58" s="359">
        <v>0</v>
      </c>
      <c r="O58" s="359">
        <v>0</v>
      </c>
      <c r="P58" s="359">
        <v>210</v>
      </c>
      <c r="Q58" s="359">
        <v>330</v>
      </c>
      <c r="R58" s="360">
        <v>540</v>
      </c>
      <c r="S58" s="359">
        <v>0</v>
      </c>
      <c r="T58" s="359">
        <v>0</v>
      </c>
      <c r="U58" s="359">
        <v>0</v>
      </c>
      <c r="V58" s="359">
        <v>0</v>
      </c>
      <c r="W58" s="360">
        <v>0</v>
      </c>
      <c r="X58" s="359">
        <v>0</v>
      </c>
      <c r="Y58" s="359">
        <v>0</v>
      </c>
      <c r="Z58" s="361">
        <v>0</v>
      </c>
      <c r="AA58" s="359">
        <v>1</v>
      </c>
      <c r="AB58" s="359">
        <v>15</v>
      </c>
      <c r="AC58" s="361">
        <v>0</v>
      </c>
      <c r="AD58" s="359">
        <v>3</v>
      </c>
      <c r="AE58" s="359">
        <v>45</v>
      </c>
      <c r="AF58" s="361">
        <v>0</v>
      </c>
      <c r="AG58" s="362">
        <v>0</v>
      </c>
      <c r="AH58" s="362">
        <v>0</v>
      </c>
      <c r="AI58" s="361">
        <v>0</v>
      </c>
      <c r="AJ58" s="362">
        <v>7</v>
      </c>
      <c r="AK58" s="362">
        <v>105</v>
      </c>
      <c r="AL58" s="361">
        <v>0</v>
      </c>
      <c r="AM58" s="359">
        <v>7</v>
      </c>
      <c r="AN58" s="359">
        <v>105</v>
      </c>
      <c r="AO58" s="361">
        <v>0</v>
      </c>
      <c r="AP58" s="361"/>
      <c r="AQ58" s="361">
        <f t="shared" si="3"/>
        <v>7</v>
      </c>
      <c r="AR58" s="362">
        <v>0</v>
      </c>
      <c r="AS58" s="362">
        <v>0</v>
      </c>
      <c r="AT58" s="361">
        <v>0</v>
      </c>
      <c r="AU58" s="362">
        <v>7</v>
      </c>
      <c r="AV58" s="362">
        <v>105</v>
      </c>
      <c r="AW58" s="361">
        <v>0</v>
      </c>
      <c r="AX58" s="359">
        <v>7</v>
      </c>
      <c r="AY58" s="359">
        <v>105</v>
      </c>
      <c r="AZ58" s="361">
        <v>0</v>
      </c>
      <c r="BA58" s="361"/>
      <c r="BB58" s="361">
        <f t="shared" si="4"/>
        <v>14</v>
      </c>
      <c r="BC58" s="362">
        <v>0</v>
      </c>
      <c r="BD58" s="362">
        <v>0</v>
      </c>
      <c r="BE58" s="359">
        <v>0</v>
      </c>
      <c r="BF58" s="134"/>
      <c r="BG58" s="134"/>
      <c r="BH58" s="134"/>
      <c r="BI58" s="134"/>
      <c r="BJ58" s="134"/>
      <c r="BK58" s="134"/>
      <c r="BL58" s="134"/>
      <c r="BM58" s="358">
        <f t="shared" si="5"/>
        <v>0</v>
      </c>
      <c r="BN58" s="134">
        <f t="shared" si="6"/>
        <v>0</v>
      </c>
      <c r="BO58" s="134">
        <f t="shared" si="27"/>
        <v>0</v>
      </c>
      <c r="BP58" s="134">
        <f t="shared" si="7"/>
        <v>7020</v>
      </c>
      <c r="BQ58" s="134">
        <f t="shared" si="8"/>
        <v>0</v>
      </c>
      <c r="BR58" s="134">
        <f t="shared" si="9"/>
        <v>0</v>
      </c>
      <c r="BS58" s="134">
        <f t="shared" si="10"/>
        <v>195</v>
      </c>
      <c r="BT58" s="134">
        <f t="shared" si="11"/>
        <v>585</v>
      </c>
      <c r="BU58" s="134">
        <f t="shared" si="12"/>
        <v>1365</v>
      </c>
      <c r="BV58" s="134">
        <v>7</v>
      </c>
      <c r="BW58" s="134">
        <v>0</v>
      </c>
      <c r="BX58" s="134">
        <f t="shared" si="13"/>
        <v>0</v>
      </c>
      <c r="CB58" s="248">
        <f>_xlfn.IFNA(VLOOKUP(A58,'Actuals Summer'!$A:$AG,23,FALSE),0)</f>
        <v>0</v>
      </c>
      <c r="CC58" s="248">
        <f>_xlfn.IFNA(VLOOKUP(A58,'Actuals Summer'!$A:$AG,24,FALSE),0)</f>
        <v>0</v>
      </c>
      <c r="CD58" s="248">
        <f>_xlfn.IFNA(VLOOKUP(A58,'Actuals Summer'!$A:$AG,25,FALSE),0)</f>
        <v>0</v>
      </c>
      <c r="CE58" s="248">
        <f>_xlfn.IFNA(VLOOKUP(A58,'Actuals Summer'!$A:$AG,26,FALSE),0)</f>
        <v>0</v>
      </c>
      <c r="CF58" s="248">
        <f>_xlfn.IFNA(VLOOKUP(A58,'Actuals Summer'!$A:$AG,27,FALSE),0)</f>
        <v>0</v>
      </c>
      <c r="CG58" s="248">
        <f>_xlfn.IFNA(VLOOKUP(A58,'Actuals Dep Summer'!B:O,6,FALSE)*$BN$3,0)</f>
        <v>0</v>
      </c>
      <c r="CH58" s="248">
        <f>_xlfn.IFNA(VLOOKUP(A58,'Actuals Dep Summer'!B:O,7,FALSE)*$BN$3,0)</f>
        <v>195</v>
      </c>
      <c r="CI58" s="248">
        <f>_xlfn.IFNA(VLOOKUP(A58,'Actuals Dep Summer'!B:O,8,FALSE)*$BN$3,0)</f>
        <v>585</v>
      </c>
      <c r="CJ58" s="248">
        <f>_xlfn.IFNA(VLOOKUP(A58,'Actuals Summer'!$A:$AG,31,FALSE),0)*$BN$3</f>
        <v>0</v>
      </c>
      <c r="CK58" s="248"/>
      <c r="CL58" s="248">
        <f>_xlfn.IFNA(VLOOKUP(A58,'Actuals Summer'!$A:$AG,32,FALSE),0)*$BN$3</f>
        <v>0</v>
      </c>
      <c r="CM58" s="248">
        <f>_xlfn.IFNA(VLOOKUP(A58,'Actuals Summer'!$A:$AG,33,FALSE),0)</f>
        <v>0</v>
      </c>
      <c r="CP58" s="317">
        <f t="shared" si="14"/>
        <v>0</v>
      </c>
      <c r="CQ58" s="317">
        <f t="shared" si="15"/>
        <v>0</v>
      </c>
      <c r="CR58" s="317">
        <f t="shared" si="28"/>
        <v>0</v>
      </c>
      <c r="CS58" s="317">
        <f t="shared" si="16"/>
        <v>39733.200000000004</v>
      </c>
      <c r="CT58" s="317">
        <f t="shared" si="17"/>
        <v>0</v>
      </c>
      <c r="CU58" s="317">
        <f t="shared" si="18"/>
        <v>0</v>
      </c>
      <c r="CV58" s="317">
        <f t="shared" si="19"/>
        <v>56.55</v>
      </c>
      <c r="CW58" s="317">
        <f t="shared" si="20"/>
        <v>46.800000000000004</v>
      </c>
      <c r="CX58" s="317">
        <f t="shared" si="21"/>
        <v>1365</v>
      </c>
      <c r="CY58" s="317">
        <f t="shared" si="22"/>
        <v>522.05263157894728</v>
      </c>
      <c r="CZ58" s="317">
        <f t="shared" si="23"/>
        <v>0</v>
      </c>
      <c r="DA58" s="317">
        <f t="shared" si="24"/>
        <v>0</v>
      </c>
      <c r="DB58" s="317">
        <f t="shared" si="25"/>
        <v>41723.602631578957</v>
      </c>
      <c r="DC58" s="311">
        <f>_xlfn.XLOOKUP($A58,'Actuals Summer'!$A:$A,'Actuals Summer'!L:L,0,0)</f>
        <v>0</v>
      </c>
      <c r="DD58" s="311">
        <f>_xlfn.XLOOKUP($A58,'Actuals Summer'!$A:$A,'Actuals Summer'!K:K,0,0)+_xlfn.XLOOKUP($A58,'Actuals Summer'!$A:$A,'Actuals Summer'!Q:Q,0,0)</f>
        <v>0</v>
      </c>
      <c r="DE58" s="311">
        <f>_xlfn.XLOOKUP($A58,'Actuals Summer'!$A:$A,'Actuals Summer'!I:I,0,0)+_xlfn.XLOOKUP($A58,'Actuals Summer'!$A:$A,'Actuals Summer'!R:R,0,0)</f>
        <v>0</v>
      </c>
      <c r="DF58" s="311">
        <f>_xlfn.XLOOKUP($A58,'Actuals Summer'!$A:$A,'Actuals Summer'!J:J,0,0)</f>
        <v>0</v>
      </c>
      <c r="DG58" s="311">
        <f>_xlfn.XLOOKUP($A58,'Actuals Dep Summer'!$B:$B,'Actuals Dep Summer'!G:G,0,0)*'Actuals Dep Summer'!$F$2*'Actuals Dep Summer'!$C$2</f>
        <v>0</v>
      </c>
      <c r="DH58" s="311">
        <f>_xlfn.XLOOKUP($A58,'Actuals Dep Summer'!$B:$B,'Actuals Dep Summer'!H:H,0,0)*'Actuals Dep Summer'!$F$2*'Actuals Dep Summer'!$C$3</f>
        <v>56.55</v>
      </c>
      <c r="DI58" s="311">
        <f>_xlfn.XLOOKUP($A58,'Actuals Dep Summer'!$B:$B,'Actuals Dep Summer'!I:I,0,0)*'Actuals Dep Summer'!$F$2*'Actuals Dep Summer'!$C$4</f>
        <v>46.800000000000004</v>
      </c>
      <c r="DJ58" s="311">
        <f>_xlfn.XLOOKUP($A58,'Actuals Summer'!$A:$A,'Actuals Summer'!P:P,0,0)</f>
        <v>0</v>
      </c>
      <c r="DK58" s="311">
        <f>_xlfn.XLOOKUP($A58,'Actuals Summer'!$A:$A,'Actuals Summer'!O:O,0,0)</f>
        <v>0</v>
      </c>
      <c r="DL58" s="311"/>
      <c r="DM58" s="311">
        <f>_xlfn.XLOOKUP($A58,'Actuals Summer'!$A:$A,'Actuals Summer'!M:M,0,0)</f>
        <v>0</v>
      </c>
      <c r="DN58" s="312">
        <f t="shared" si="29"/>
        <v>103.35</v>
      </c>
      <c r="DO58" s="312">
        <f>_xlfn.XLOOKUP(A58,'Actuals Summer'!A:A,'Actuals Summer'!S:S,0,0)-'Summer data team '!DN58</f>
        <v>-103.35</v>
      </c>
      <c r="DP58" s="322">
        <f t="shared" si="30"/>
        <v>41620.252631578958</v>
      </c>
    </row>
    <row r="59" spans="1:120" x14ac:dyDescent="0.2">
      <c r="A59" s="231">
        <v>2068</v>
      </c>
      <c r="B59" s="231">
        <v>3302068</v>
      </c>
      <c r="C59" s="231" t="s">
        <v>232</v>
      </c>
      <c r="D59" s="359">
        <v>0</v>
      </c>
      <c r="E59" s="359">
        <v>0</v>
      </c>
      <c r="F59" s="359">
        <v>0</v>
      </c>
      <c r="G59" s="359">
        <v>9</v>
      </c>
      <c r="H59" s="359">
        <v>19</v>
      </c>
      <c r="I59" s="360">
        <v>0</v>
      </c>
      <c r="J59" s="360">
        <v>28</v>
      </c>
      <c r="K59" s="359">
        <v>2</v>
      </c>
      <c r="L59" s="359">
        <v>5</v>
      </c>
      <c r="M59" s="360">
        <v>7</v>
      </c>
      <c r="N59" s="359">
        <v>0</v>
      </c>
      <c r="O59" s="359">
        <v>0</v>
      </c>
      <c r="P59" s="359">
        <v>135</v>
      </c>
      <c r="Q59" s="359">
        <v>285</v>
      </c>
      <c r="R59" s="360">
        <v>420</v>
      </c>
      <c r="S59" s="359">
        <v>0</v>
      </c>
      <c r="T59" s="359">
        <v>0</v>
      </c>
      <c r="U59" s="359">
        <v>30</v>
      </c>
      <c r="V59" s="359">
        <v>75</v>
      </c>
      <c r="W59" s="360">
        <v>105</v>
      </c>
      <c r="X59" s="359">
        <v>7</v>
      </c>
      <c r="Y59" s="359">
        <v>105</v>
      </c>
      <c r="Z59" s="361">
        <v>0</v>
      </c>
      <c r="AA59" s="359">
        <v>16</v>
      </c>
      <c r="AB59" s="359">
        <v>240</v>
      </c>
      <c r="AC59" s="361">
        <v>75</v>
      </c>
      <c r="AD59" s="359">
        <v>2</v>
      </c>
      <c r="AE59" s="359">
        <v>30</v>
      </c>
      <c r="AF59" s="361">
        <v>0</v>
      </c>
      <c r="AG59" s="362">
        <v>0</v>
      </c>
      <c r="AH59" s="362">
        <v>0</v>
      </c>
      <c r="AI59" s="361">
        <v>0</v>
      </c>
      <c r="AJ59" s="362">
        <v>10</v>
      </c>
      <c r="AK59" s="362">
        <v>150</v>
      </c>
      <c r="AL59" s="361">
        <v>15</v>
      </c>
      <c r="AM59" s="359">
        <v>10</v>
      </c>
      <c r="AN59" s="359">
        <v>150</v>
      </c>
      <c r="AO59" s="361">
        <v>15</v>
      </c>
      <c r="AP59" s="361"/>
      <c r="AQ59" s="361">
        <f t="shared" si="3"/>
        <v>10</v>
      </c>
      <c r="AR59" s="362">
        <v>0</v>
      </c>
      <c r="AS59" s="362">
        <v>0</v>
      </c>
      <c r="AT59" s="361">
        <v>0</v>
      </c>
      <c r="AU59" s="362">
        <v>10</v>
      </c>
      <c r="AV59" s="362">
        <v>150</v>
      </c>
      <c r="AW59" s="361">
        <v>15</v>
      </c>
      <c r="AX59" s="359">
        <v>10</v>
      </c>
      <c r="AY59" s="359">
        <v>150</v>
      </c>
      <c r="AZ59" s="361">
        <v>15</v>
      </c>
      <c r="BA59" s="361"/>
      <c r="BB59" s="361">
        <f t="shared" si="4"/>
        <v>20</v>
      </c>
      <c r="BC59" s="362">
        <v>0</v>
      </c>
      <c r="BD59" s="362">
        <v>1</v>
      </c>
      <c r="BE59" s="359">
        <v>1</v>
      </c>
      <c r="BF59" s="134"/>
      <c r="BG59" s="134"/>
      <c r="BH59" s="134"/>
      <c r="BI59" s="134"/>
      <c r="BJ59" s="134"/>
      <c r="BK59" s="134"/>
      <c r="BL59" s="134"/>
      <c r="BM59" s="358">
        <f t="shared" si="5"/>
        <v>0</v>
      </c>
      <c r="BN59" s="134">
        <f t="shared" si="6"/>
        <v>0</v>
      </c>
      <c r="BO59" s="134">
        <f t="shared" si="27"/>
        <v>0</v>
      </c>
      <c r="BP59" s="134">
        <f t="shared" si="7"/>
        <v>5460</v>
      </c>
      <c r="BQ59" s="134">
        <f t="shared" si="8"/>
        <v>1365</v>
      </c>
      <c r="BR59" s="134">
        <f t="shared" si="9"/>
        <v>1365</v>
      </c>
      <c r="BS59" s="134">
        <f t="shared" si="10"/>
        <v>4095</v>
      </c>
      <c r="BT59" s="134">
        <f t="shared" si="11"/>
        <v>390</v>
      </c>
      <c r="BU59" s="134">
        <f t="shared" si="12"/>
        <v>1950</v>
      </c>
      <c r="BV59" s="134">
        <v>9</v>
      </c>
      <c r="BW59" s="134">
        <v>1</v>
      </c>
      <c r="BX59" s="134">
        <f t="shared" si="13"/>
        <v>1</v>
      </c>
      <c r="CB59" s="248">
        <f>_xlfn.IFNA(VLOOKUP(A59,'Actuals Summer'!$A:$AG,23,FALSE),0)</f>
        <v>0</v>
      </c>
      <c r="CC59" s="248">
        <f>_xlfn.IFNA(VLOOKUP(A59,'Actuals Summer'!$A:$AG,24,FALSE),0)</f>
        <v>0</v>
      </c>
      <c r="CD59" s="248">
        <f>_xlfn.IFNA(VLOOKUP(A59,'Actuals Summer'!$A:$AG,25,FALSE),0)</f>
        <v>0</v>
      </c>
      <c r="CE59" s="248">
        <f>_xlfn.IFNA(VLOOKUP(A59,'Actuals Summer'!$A:$AG,26,FALSE),0)</f>
        <v>0</v>
      </c>
      <c r="CF59" s="248">
        <f>_xlfn.IFNA(VLOOKUP(A59,'Actuals Summer'!$A:$AG,27,FALSE),0)</f>
        <v>0</v>
      </c>
      <c r="CG59" s="248">
        <f>_xlfn.IFNA(VLOOKUP(A59,'Actuals Dep Summer'!B:O,6,FALSE)*$BN$3,0)</f>
        <v>1365</v>
      </c>
      <c r="CH59" s="248">
        <f>_xlfn.IFNA(VLOOKUP(A59,'Actuals Dep Summer'!B:O,7,FALSE)*$BN$3,0)</f>
        <v>3120</v>
      </c>
      <c r="CI59" s="248">
        <f>_xlfn.IFNA(VLOOKUP(A59,'Actuals Dep Summer'!B:O,8,FALSE)*$BN$3,0)</f>
        <v>390</v>
      </c>
      <c r="CJ59" s="248">
        <f>_xlfn.IFNA(VLOOKUP(A59,'Actuals Summer'!$A:$AG,31,FALSE),0)*$BN$3</f>
        <v>0</v>
      </c>
      <c r="CK59" s="248"/>
      <c r="CL59" s="248">
        <f>_xlfn.IFNA(VLOOKUP(A59,'Actuals Summer'!$A:$AG,32,FALSE),0)*$BN$3</f>
        <v>0</v>
      </c>
      <c r="CM59" s="248">
        <f>_xlfn.IFNA(VLOOKUP(A59,'Actuals Summer'!$A:$AG,33,FALSE),0)</f>
        <v>0</v>
      </c>
      <c r="CP59" s="317">
        <f t="shared" si="14"/>
        <v>0</v>
      </c>
      <c r="CQ59" s="317">
        <f t="shared" si="15"/>
        <v>0</v>
      </c>
      <c r="CR59" s="317">
        <f t="shared" si="28"/>
        <v>0</v>
      </c>
      <c r="CS59" s="317">
        <f t="shared" si="16"/>
        <v>30903.600000000002</v>
      </c>
      <c r="CT59" s="317">
        <f t="shared" si="17"/>
        <v>7725.9000000000005</v>
      </c>
      <c r="CU59" s="317">
        <f t="shared" si="18"/>
        <v>832.65</v>
      </c>
      <c r="CV59" s="317">
        <f t="shared" si="19"/>
        <v>1187.55</v>
      </c>
      <c r="CW59" s="317">
        <f t="shared" si="20"/>
        <v>31.2</v>
      </c>
      <c r="CX59" s="317">
        <f t="shared" si="21"/>
        <v>1950</v>
      </c>
      <c r="CY59" s="317">
        <f t="shared" si="22"/>
        <v>671.21052631578948</v>
      </c>
      <c r="CZ59" s="317">
        <f t="shared" si="23"/>
        <v>186.44736842105263</v>
      </c>
      <c r="DA59" s="317">
        <f t="shared" si="24"/>
        <v>938</v>
      </c>
      <c r="DB59" s="317">
        <f t="shared" si="25"/>
        <v>44426.557894736841</v>
      </c>
      <c r="DC59" s="311">
        <f>_xlfn.XLOOKUP($A59,'Actuals Summer'!$A:$A,'Actuals Summer'!L:L,0,0)</f>
        <v>0</v>
      </c>
      <c r="DD59" s="311">
        <f>_xlfn.XLOOKUP($A59,'Actuals Summer'!$A:$A,'Actuals Summer'!K:K,0,0)+_xlfn.XLOOKUP($A59,'Actuals Summer'!$A:$A,'Actuals Summer'!Q:Q,0,0)</f>
        <v>0</v>
      </c>
      <c r="DE59" s="311">
        <f>_xlfn.XLOOKUP($A59,'Actuals Summer'!$A:$A,'Actuals Summer'!I:I,0,0)+_xlfn.XLOOKUP($A59,'Actuals Summer'!$A:$A,'Actuals Summer'!R:R,0,0)</f>
        <v>0</v>
      </c>
      <c r="DF59" s="311">
        <f>_xlfn.XLOOKUP($A59,'Actuals Summer'!$A:$A,'Actuals Summer'!J:J,0,0)</f>
        <v>0</v>
      </c>
      <c r="DG59" s="311">
        <f>_xlfn.XLOOKUP($A59,'Actuals Dep Summer'!$B:$B,'Actuals Dep Summer'!G:G,0,0)*'Actuals Dep Summer'!$F$2*'Actuals Dep Summer'!$C$2</f>
        <v>832.65</v>
      </c>
      <c r="DH59" s="311">
        <f>_xlfn.XLOOKUP($A59,'Actuals Dep Summer'!$B:$B,'Actuals Dep Summer'!H:H,0,0)*'Actuals Dep Summer'!$F$2*'Actuals Dep Summer'!$C$3</f>
        <v>904.8</v>
      </c>
      <c r="DI59" s="311">
        <f>_xlfn.XLOOKUP($A59,'Actuals Dep Summer'!$B:$B,'Actuals Dep Summer'!I:I,0,0)*'Actuals Dep Summer'!$F$2*'Actuals Dep Summer'!$C$4</f>
        <v>31.2</v>
      </c>
      <c r="DJ59" s="311">
        <f>_xlfn.XLOOKUP($A59,'Actuals Summer'!$A:$A,'Actuals Summer'!P:P,0,0)</f>
        <v>0</v>
      </c>
      <c r="DK59" s="311">
        <f>_xlfn.XLOOKUP($A59,'Actuals Summer'!$A:$A,'Actuals Summer'!O:O,0,0)</f>
        <v>0</v>
      </c>
      <c r="DL59" s="311"/>
      <c r="DM59" s="311">
        <f>_xlfn.XLOOKUP($A59,'Actuals Summer'!$A:$A,'Actuals Summer'!M:M,0,0)</f>
        <v>0</v>
      </c>
      <c r="DN59" s="312">
        <f t="shared" si="29"/>
        <v>1768.6499999999999</v>
      </c>
      <c r="DO59" s="312">
        <f>_xlfn.XLOOKUP(A59,'Actuals Summer'!A:A,'Actuals Summer'!S:S,0,0)-'Summer data team '!DN59</f>
        <v>-1768.6499999999999</v>
      </c>
      <c r="DP59" s="322">
        <f t="shared" si="30"/>
        <v>42657.90789473684</v>
      </c>
    </row>
    <row r="60" spans="1:120" x14ac:dyDescent="0.2">
      <c r="A60" s="231">
        <v>2070</v>
      </c>
      <c r="B60" s="231">
        <v>3302070</v>
      </c>
      <c r="C60" s="231" t="s">
        <v>233</v>
      </c>
      <c r="D60" s="359">
        <v>0</v>
      </c>
      <c r="E60" s="359">
        <v>0</v>
      </c>
      <c r="F60" s="359">
        <v>0</v>
      </c>
      <c r="G60" s="359">
        <v>15</v>
      </c>
      <c r="H60" s="359">
        <v>7</v>
      </c>
      <c r="I60" s="360">
        <v>0</v>
      </c>
      <c r="J60" s="360">
        <v>22</v>
      </c>
      <c r="K60" s="359">
        <v>0</v>
      </c>
      <c r="L60" s="359">
        <v>0</v>
      </c>
      <c r="M60" s="360">
        <v>0</v>
      </c>
      <c r="N60" s="359">
        <v>0</v>
      </c>
      <c r="O60" s="359">
        <v>0</v>
      </c>
      <c r="P60" s="359">
        <v>225</v>
      </c>
      <c r="Q60" s="359">
        <v>105</v>
      </c>
      <c r="R60" s="360">
        <v>330</v>
      </c>
      <c r="S60" s="359">
        <v>0</v>
      </c>
      <c r="T60" s="359">
        <v>0</v>
      </c>
      <c r="U60" s="359">
        <v>0</v>
      </c>
      <c r="V60" s="359">
        <v>0</v>
      </c>
      <c r="W60" s="360">
        <v>0</v>
      </c>
      <c r="X60" s="359">
        <v>8</v>
      </c>
      <c r="Y60" s="359">
        <v>120</v>
      </c>
      <c r="Z60" s="361">
        <v>0</v>
      </c>
      <c r="AA60" s="359">
        <v>7</v>
      </c>
      <c r="AB60" s="359">
        <v>105</v>
      </c>
      <c r="AC60" s="361">
        <v>0</v>
      </c>
      <c r="AD60" s="359">
        <v>7</v>
      </c>
      <c r="AE60" s="359">
        <v>105</v>
      </c>
      <c r="AF60" s="361">
        <v>0</v>
      </c>
      <c r="AG60" s="362">
        <v>0</v>
      </c>
      <c r="AH60" s="362">
        <v>0</v>
      </c>
      <c r="AI60" s="361">
        <v>0</v>
      </c>
      <c r="AJ60" s="362">
        <v>9</v>
      </c>
      <c r="AK60" s="362">
        <v>135</v>
      </c>
      <c r="AL60" s="361">
        <v>0</v>
      </c>
      <c r="AM60" s="359">
        <v>9</v>
      </c>
      <c r="AN60" s="359">
        <v>135</v>
      </c>
      <c r="AO60" s="361">
        <v>0</v>
      </c>
      <c r="AP60" s="361"/>
      <c r="AQ60" s="361">
        <f t="shared" si="3"/>
        <v>9</v>
      </c>
      <c r="AR60" s="362">
        <v>0</v>
      </c>
      <c r="AS60" s="362">
        <v>0</v>
      </c>
      <c r="AT60" s="361">
        <v>0</v>
      </c>
      <c r="AU60" s="362">
        <v>9</v>
      </c>
      <c r="AV60" s="362">
        <v>135</v>
      </c>
      <c r="AW60" s="361">
        <v>0</v>
      </c>
      <c r="AX60" s="359">
        <v>9</v>
      </c>
      <c r="AY60" s="359">
        <v>135</v>
      </c>
      <c r="AZ60" s="361">
        <v>0</v>
      </c>
      <c r="BA60" s="361"/>
      <c r="BB60" s="361">
        <f t="shared" si="4"/>
        <v>18</v>
      </c>
      <c r="BC60" s="362">
        <v>0</v>
      </c>
      <c r="BD60" s="362">
        <v>0</v>
      </c>
      <c r="BE60" s="359">
        <v>0</v>
      </c>
      <c r="BF60" s="134"/>
      <c r="BG60" s="134"/>
      <c r="BH60" s="134"/>
      <c r="BI60" s="134"/>
      <c r="BJ60" s="134"/>
      <c r="BK60" s="134"/>
      <c r="BL60" s="134"/>
      <c r="BM60" s="358">
        <f t="shared" si="5"/>
        <v>0</v>
      </c>
      <c r="BN60" s="134">
        <f t="shared" si="6"/>
        <v>0</v>
      </c>
      <c r="BO60" s="134">
        <f t="shared" si="27"/>
        <v>0</v>
      </c>
      <c r="BP60" s="134">
        <f t="shared" si="7"/>
        <v>4290</v>
      </c>
      <c r="BQ60" s="134">
        <f t="shared" si="8"/>
        <v>0</v>
      </c>
      <c r="BR60" s="134">
        <f t="shared" si="9"/>
        <v>1560</v>
      </c>
      <c r="BS60" s="134">
        <f t="shared" si="10"/>
        <v>1365</v>
      </c>
      <c r="BT60" s="134">
        <f t="shared" si="11"/>
        <v>1365</v>
      </c>
      <c r="BU60" s="134">
        <f t="shared" si="12"/>
        <v>1755</v>
      </c>
      <c r="BV60" s="134">
        <v>9</v>
      </c>
      <c r="BW60" s="134">
        <v>0</v>
      </c>
      <c r="BX60" s="134">
        <f t="shared" si="13"/>
        <v>0</v>
      </c>
      <c r="CB60" s="248">
        <f>_xlfn.IFNA(VLOOKUP(A60,'Actuals Summer'!$A:$AG,23,FALSE),0)</f>
        <v>0</v>
      </c>
      <c r="CC60" s="248">
        <f>_xlfn.IFNA(VLOOKUP(A60,'Actuals Summer'!$A:$AG,24,FALSE),0)</f>
        <v>0</v>
      </c>
      <c r="CD60" s="248">
        <f>_xlfn.IFNA(VLOOKUP(A60,'Actuals Summer'!$A:$AG,25,FALSE),0)</f>
        <v>0</v>
      </c>
      <c r="CE60" s="248">
        <f>_xlfn.IFNA(VLOOKUP(A60,'Actuals Summer'!$A:$AG,26,FALSE),0)</f>
        <v>0</v>
      </c>
      <c r="CF60" s="248">
        <f>_xlfn.IFNA(VLOOKUP(A60,'Actuals Summer'!$A:$AG,27,FALSE),0)</f>
        <v>0</v>
      </c>
      <c r="CG60" s="248">
        <f>_xlfn.IFNA(VLOOKUP(A60,'Actuals Dep Summer'!B:O,6,FALSE)*$BN$3,0)</f>
        <v>1560</v>
      </c>
      <c r="CH60" s="248">
        <f>_xlfn.IFNA(VLOOKUP(A60,'Actuals Dep Summer'!B:O,7,FALSE)*$BN$3,0)</f>
        <v>1365</v>
      </c>
      <c r="CI60" s="248">
        <f>_xlfn.IFNA(VLOOKUP(A60,'Actuals Dep Summer'!B:O,8,FALSE)*$BN$3,0)</f>
        <v>1365</v>
      </c>
      <c r="CJ60" s="248">
        <f>_xlfn.IFNA(VLOOKUP(A60,'Actuals Summer'!$A:$AG,31,FALSE),0)*$BN$3</f>
        <v>0</v>
      </c>
      <c r="CK60" s="248"/>
      <c r="CL60" s="248">
        <f>_xlfn.IFNA(VLOOKUP(A60,'Actuals Summer'!$A:$AG,32,FALSE),0)*$BN$3</f>
        <v>0</v>
      </c>
      <c r="CM60" s="248">
        <f>_xlfn.IFNA(VLOOKUP(A60,'Actuals Summer'!$A:$AG,33,FALSE),0)</f>
        <v>0</v>
      </c>
      <c r="CP60" s="317">
        <f t="shared" si="14"/>
        <v>0</v>
      </c>
      <c r="CQ60" s="317">
        <f t="shared" si="15"/>
        <v>0</v>
      </c>
      <c r="CR60" s="317">
        <f t="shared" si="28"/>
        <v>0</v>
      </c>
      <c r="CS60" s="317">
        <f t="shared" si="16"/>
        <v>24281.4</v>
      </c>
      <c r="CT60" s="317">
        <f t="shared" si="17"/>
        <v>0</v>
      </c>
      <c r="CU60" s="317">
        <f t="shared" si="18"/>
        <v>951.6</v>
      </c>
      <c r="CV60" s="317">
        <f t="shared" si="19"/>
        <v>395.84999999999997</v>
      </c>
      <c r="CW60" s="317">
        <f t="shared" si="20"/>
        <v>109.2</v>
      </c>
      <c r="CX60" s="317">
        <f t="shared" si="21"/>
        <v>1755</v>
      </c>
      <c r="CY60" s="317">
        <f t="shared" si="22"/>
        <v>671.21052631578948</v>
      </c>
      <c r="CZ60" s="317">
        <f t="shared" si="23"/>
        <v>0</v>
      </c>
      <c r="DA60" s="317">
        <f t="shared" si="24"/>
        <v>0</v>
      </c>
      <c r="DB60" s="317">
        <f t="shared" si="25"/>
        <v>28164.260526315789</v>
      </c>
      <c r="DC60" s="311">
        <f>_xlfn.XLOOKUP($A60,'Actuals Summer'!$A:$A,'Actuals Summer'!L:L,0,0)</f>
        <v>0</v>
      </c>
      <c r="DD60" s="311">
        <f>_xlfn.XLOOKUP($A60,'Actuals Summer'!$A:$A,'Actuals Summer'!K:K,0,0)+_xlfn.XLOOKUP($A60,'Actuals Summer'!$A:$A,'Actuals Summer'!Q:Q,0,0)</f>
        <v>0</v>
      </c>
      <c r="DE60" s="311">
        <f>_xlfn.XLOOKUP($A60,'Actuals Summer'!$A:$A,'Actuals Summer'!I:I,0,0)+_xlfn.XLOOKUP($A60,'Actuals Summer'!$A:$A,'Actuals Summer'!R:R,0,0)</f>
        <v>0</v>
      </c>
      <c r="DF60" s="311">
        <f>_xlfn.XLOOKUP($A60,'Actuals Summer'!$A:$A,'Actuals Summer'!J:J,0,0)</f>
        <v>0</v>
      </c>
      <c r="DG60" s="311">
        <f>_xlfn.XLOOKUP($A60,'Actuals Dep Summer'!$B:$B,'Actuals Dep Summer'!G:G,0,0)*'Actuals Dep Summer'!$F$2*'Actuals Dep Summer'!$C$2</f>
        <v>951.6</v>
      </c>
      <c r="DH60" s="311">
        <f>_xlfn.XLOOKUP($A60,'Actuals Dep Summer'!$B:$B,'Actuals Dep Summer'!H:H,0,0)*'Actuals Dep Summer'!$F$2*'Actuals Dep Summer'!$C$3</f>
        <v>395.84999999999997</v>
      </c>
      <c r="DI60" s="311">
        <f>_xlfn.XLOOKUP($A60,'Actuals Dep Summer'!$B:$B,'Actuals Dep Summer'!I:I,0,0)*'Actuals Dep Summer'!$F$2*'Actuals Dep Summer'!$C$4</f>
        <v>109.2</v>
      </c>
      <c r="DJ60" s="311">
        <f>_xlfn.XLOOKUP($A60,'Actuals Summer'!$A:$A,'Actuals Summer'!P:P,0,0)</f>
        <v>0</v>
      </c>
      <c r="DK60" s="311">
        <f>_xlfn.XLOOKUP($A60,'Actuals Summer'!$A:$A,'Actuals Summer'!O:O,0,0)</f>
        <v>0</v>
      </c>
      <c r="DL60" s="311"/>
      <c r="DM60" s="311">
        <f>_xlfn.XLOOKUP($A60,'Actuals Summer'!$A:$A,'Actuals Summer'!M:M,0,0)</f>
        <v>0</v>
      </c>
      <c r="DN60" s="312">
        <f t="shared" si="29"/>
        <v>1456.65</v>
      </c>
      <c r="DO60" s="312">
        <f>_xlfn.XLOOKUP(A60,'Actuals Summer'!A:A,'Actuals Summer'!S:S,0,0)-'Summer data team '!DN60</f>
        <v>-1456.65</v>
      </c>
      <c r="DP60" s="322">
        <f t="shared" si="30"/>
        <v>26707.610526315788</v>
      </c>
    </row>
    <row r="61" spans="1:120" x14ac:dyDescent="0.2">
      <c r="A61" s="231">
        <v>2072</v>
      </c>
      <c r="B61" s="231">
        <v>3302072</v>
      </c>
      <c r="C61" s="231" t="s">
        <v>234</v>
      </c>
      <c r="D61" s="359">
        <v>0</v>
      </c>
      <c r="E61" s="359">
        <v>0</v>
      </c>
      <c r="F61" s="359">
        <v>0</v>
      </c>
      <c r="G61" s="359">
        <v>22</v>
      </c>
      <c r="H61" s="359">
        <v>31</v>
      </c>
      <c r="I61" s="360">
        <v>0</v>
      </c>
      <c r="J61" s="360">
        <v>53</v>
      </c>
      <c r="K61" s="359">
        <v>5</v>
      </c>
      <c r="L61" s="359">
        <v>7</v>
      </c>
      <c r="M61" s="360">
        <v>12</v>
      </c>
      <c r="N61" s="359">
        <v>0</v>
      </c>
      <c r="O61" s="359">
        <v>0</v>
      </c>
      <c r="P61" s="359">
        <v>330</v>
      </c>
      <c r="Q61" s="359">
        <v>465</v>
      </c>
      <c r="R61" s="360">
        <v>795</v>
      </c>
      <c r="S61" s="359">
        <v>0</v>
      </c>
      <c r="T61" s="359">
        <v>0</v>
      </c>
      <c r="U61" s="359">
        <v>75</v>
      </c>
      <c r="V61" s="359">
        <v>105</v>
      </c>
      <c r="W61" s="360">
        <v>180</v>
      </c>
      <c r="X61" s="359">
        <v>12</v>
      </c>
      <c r="Y61" s="359">
        <v>180</v>
      </c>
      <c r="Z61" s="361">
        <v>15</v>
      </c>
      <c r="AA61" s="359">
        <v>11</v>
      </c>
      <c r="AB61" s="359">
        <v>165</v>
      </c>
      <c r="AC61" s="361">
        <v>45</v>
      </c>
      <c r="AD61" s="359">
        <v>14</v>
      </c>
      <c r="AE61" s="359">
        <v>210</v>
      </c>
      <c r="AF61" s="361">
        <v>45</v>
      </c>
      <c r="AG61" s="362">
        <v>0</v>
      </c>
      <c r="AH61" s="362">
        <v>0</v>
      </c>
      <c r="AI61" s="361">
        <v>0</v>
      </c>
      <c r="AJ61" s="362">
        <v>21</v>
      </c>
      <c r="AK61" s="362">
        <v>315</v>
      </c>
      <c r="AL61" s="361">
        <v>45</v>
      </c>
      <c r="AM61" s="359">
        <v>21</v>
      </c>
      <c r="AN61" s="359">
        <v>315</v>
      </c>
      <c r="AO61" s="361">
        <v>45</v>
      </c>
      <c r="AP61" s="361"/>
      <c r="AQ61" s="361">
        <f t="shared" si="3"/>
        <v>21</v>
      </c>
      <c r="AR61" s="362">
        <v>0</v>
      </c>
      <c r="AS61" s="362">
        <v>0</v>
      </c>
      <c r="AT61" s="361">
        <v>0</v>
      </c>
      <c r="AU61" s="362">
        <v>20</v>
      </c>
      <c r="AV61" s="362">
        <v>300</v>
      </c>
      <c r="AW61" s="361">
        <v>45</v>
      </c>
      <c r="AX61" s="359">
        <v>20</v>
      </c>
      <c r="AY61" s="359">
        <v>300</v>
      </c>
      <c r="AZ61" s="361">
        <v>45</v>
      </c>
      <c r="BA61" s="361"/>
      <c r="BB61" s="361">
        <f t="shared" si="4"/>
        <v>40</v>
      </c>
      <c r="BC61" s="362">
        <v>0</v>
      </c>
      <c r="BD61" s="362">
        <v>0</v>
      </c>
      <c r="BE61" s="359">
        <v>0</v>
      </c>
      <c r="BF61" s="134"/>
      <c r="BG61" s="134"/>
      <c r="BH61" s="134"/>
      <c r="BI61" s="134"/>
      <c r="BJ61" s="134"/>
      <c r="BK61" s="134"/>
      <c r="BL61" s="134"/>
      <c r="BM61" s="358">
        <f t="shared" si="5"/>
        <v>0</v>
      </c>
      <c r="BN61" s="134">
        <f t="shared" si="6"/>
        <v>0</v>
      </c>
      <c r="BO61" s="134">
        <f t="shared" si="27"/>
        <v>0</v>
      </c>
      <c r="BP61" s="134">
        <f t="shared" si="7"/>
        <v>10335</v>
      </c>
      <c r="BQ61" s="134">
        <f t="shared" si="8"/>
        <v>2340</v>
      </c>
      <c r="BR61" s="134">
        <f t="shared" si="9"/>
        <v>2535</v>
      </c>
      <c r="BS61" s="134">
        <f t="shared" si="10"/>
        <v>2730</v>
      </c>
      <c r="BT61" s="134">
        <f t="shared" si="11"/>
        <v>3315</v>
      </c>
      <c r="BU61" s="134">
        <f t="shared" si="12"/>
        <v>4095</v>
      </c>
      <c r="BV61" s="134">
        <v>17</v>
      </c>
      <c r="BW61" s="134">
        <v>3</v>
      </c>
      <c r="BX61" s="134">
        <f t="shared" si="13"/>
        <v>0</v>
      </c>
      <c r="CB61" s="248">
        <f>_xlfn.IFNA(VLOOKUP(A61,'Actuals Summer'!$A:$AG,23,FALSE),0)</f>
        <v>0</v>
      </c>
      <c r="CC61" s="248">
        <f>_xlfn.IFNA(VLOOKUP(A61,'Actuals Summer'!$A:$AG,24,FALSE),0)</f>
        <v>0</v>
      </c>
      <c r="CD61" s="248">
        <f>_xlfn.IFNA(VLOOKUP(A61,'Actuals Summer'!$A:$AG,25,FALSE),0)</f>
        <v>0</v>
      </c>
      <c r="CE61" s="248">
        <f>_xlfn.IFNA(VLOOKUP(A61,'Actuals Summer'!$A:$AG,26,FALSE),0)</f>
        <v>0</v>
      </c>
      <c r="CF61" s="248">
        <f>_xlfn.IFNA(VLOOKUP(A61,'Actuals Summer'!$A:$AG,27,FALSE),0)</f>
        <v>0</v>
      </c>
      <c r="CG61" s="248">
        <f>_xlfn.IFNA(VLOOKUP(A61,'Actuals Dep Summer'!B:O,6,FALSE)*$BN$3,0)</f>
        <v>2340</v>
      </c>
      <c r="CH61" s="248">
        <f>_xlfn.IFNA(VLOOKUP(A61,'Actuals Dep Summer'!B:O,7,FALSE)*$BN$3,0)</f>
        <v>2145</v>
      </c>
      <c r="CI61" s="248">
        <f>_xlfn.IFNA(VLOOKUP(A61,'Actuals Dep Summer'!B:O,8,FALSE)*$BN$3,0)</f>
        <v>2730</v>
      </c>
      <c r="CJ61" s="248">
        <f>_xlfn.IFNA(VLOOKUP(A61,'Actuals Summer'!$A:$AG,31,FALSE),0)*$BN$3</f>
        <v>0</v>
      </c>
      <c r="CK61" s="248"/>
      <c r="CL61" s="248">
        <f>_xlfn.IFNA(VLOOKUP(A61,'Actuals Summer'!$A:$AG,32,FALSE),0)*$BN$3</f>
        <v>0</v>
      </c>
      <c r="CM61" s="248">
        <f>_xlfn.IFNA(VLOOKUP(A61,'Actuals Summer'!$A:$AG,33,FALSE),0)</f>
        <v>0</v>
      </c>
      <c r="CP61" s="317">
        <f t="shared" si="14"/>
        <v>0</v>
      </c>
      <c r="CQ61" s="317">
        <f t="shared" si="15"/>
        <v>0</v>
      </c>
      <c r="CR61" s="317">
        <f t="shared" si="28"/>
        <v>0</v>
      </c>
      <c r="CS61" s="317">
        <f t="shared" si="16"/>
        <v>58496.1</v>
      </c>
      <c r="CT61" s="317">
        <f t="shared" si="17"/>
        <v>13244.4</v>
      </c>
      <c r="CU61" s="317">
        <f t="shared" si="18"/>
        <v>1546.35</v>
      </c>
      <c r="CV61" s="317">
        <f t="shared" si="19"/>
        <v>791.69999999999993</v>
      </c>
      <c r="CW61" s="317">
        <f t="shared" si="20"/>
        <v>265.2</v>
      </c>
      <c r="CX61" s="317">
        <f t="shared" si="21"/>
        <v>4095</v>
      </c>
      <c r="CY61" s="317">
        <f t="shared" si="22"/>
        <v>1267.8421052631577</v>
      </c>
      <c r="CZ61" s="317">
        <f t="shared" si="23"/>
        <v>559.34210526315792</v>
      </c>
      <c r="DA61" s="317">
        <f t="shared" si="24"/>
        <v>0</v>
      </c>
      <c r="DB61" s="317">
        <f t="shared" si="25"/>
        <v>80265.93421052632</v>
      </c>
      <c r="DC61" s="311">
        <f>_xlfn.XLOOKUP($A61,'Actuals Summer'!$A:$A,'Actuals Summer'!L:L,0,0)</f>
        <v>0</v>
      </c>
      <c r="DD61" s="311">
        <f>_xlfn.XLOOKUP($A61,'Actuals Summer'!$A:$A,'Actuals Summer'!K:K,0,0)+_xlfn.XLOOKUP($A61,'Actuals Summer'!$A:$A,'Actuals Summer'!Q:Q,0,0)</f>
        <v>0</v>
      </c>
      <c r="DE61" s="311">
        <f>_xlfn.XLOOKUP($A61,'Actuals Summer'!$A:$A,'Actuals Summer'!I:I,0,0)+_xlfn.XLOOKUP($A61,'Actuals Summer'!$A:$A,'Actuals Summer'!R:R,0,0)</f>
        <v>0</v>
      </c>
      <c r="DF61" s="311">
        <f>_xlfn.XLOOKUP($A61,'Actuals Summer'!$A:$A,'Actuals Summer'!J:J,0,0)</f>
        <v>0</v>
      </c>
      <c r="DG61" s="311">
        <f>_xlfn.XLOOKUP($A61,'Actuals Dep Summer'!$B:$B,'Actuals Dep Summer'!G:G,0,0)*'Actuals Dep Summer'!$F$2*'Actuals Dep Summer'!$C$2</f>
        <v>1427.3999999999999</v>
      </c>
      <c r="DH61" s="311">
        <f>_xlfn.XLOOKUP($A61,'Actuals Dep Summer'!$B:$B,'Actuals Dep Summer'!H:H,0,0)*'Actuals Dep Summer'!$F$2*'Actuals Dep Summer'!$C$3</f>
        <v>622.04999999999995</v>
      </c>
      <c r="DI61" s="311">
        <f>_xlfn.XLOOKUP($A61,'Actuals Dep Summer'!$B:$B,'Actuals Dep Summer'!I:I,0,0)*'Actuals Dep Summer'!$F$2*'Actuals Dep Summer'!$C$4</f>
        <v>218.4</v>
      </c>
      <c r="DJ61" s="311">
        <f>_xlfn.XLOOKUP($A61,'Actuals Summer'!$A:$A,'Actuals Summer'!P:P,0,0)</f>
        <v>0</v>
      </c>
      <c r="DK61" s="311">
        <f>_xlfn.XLOOKUP($A61,'Actuals Summer'!$A:$A,'Actuals Summer'!O:O,0,0)</f>
        <v>0</v>
      </c>
      <c r="DL61" s="311"/>
      <c r="DM61" s="311">
        <f>_xlfn.XLOOKUP($A61,'Actuals Summer'!$A:$A,'Actuals Summer'!M:M,0,0)</f>
        <v>0</v>
      </c>
      <c r="DN61" s="312">
        <f t="shared" si="29"/>
        <v>2267.85</v>
      </c>
      <c r="DO61" s="312">
        <f>_xlfn.XLOOKUP(A61,'Actuals Summer'!A:A,'Actuals Summer'!S:S,0,0)-'Summer data team '!DN61</f>
        <v>-2267.85</v>
      </c>
      <c r="DP61" s="322">
        <f t="shared" si="30"/>
        <v>77998.084210526315</v>
      </c>
    </row>
    <row r="62" spans="1:120" x14ac:dyDescent="0.2">
      <c r="A62" s="231">
        <v>2073</v>
      </c>
      <c r="B62" s="231">
        <v>3302073</v>
      </c>
      <c r="C62" s="231" t="s">
        <v>235</v>
      </c>
      <c r="D62" s="359">
        <v>0</v>
      </c>
      <c r="E62" s="359">
        <v>0</v>
      </c>
      <c r="F62" s="359">
        <v>0</v>
      </c>
      <c r="G62" s="359">
        <v>21</v>
      </c>
      <c r="H62" s="359">
        <v>26</v>
      </c>
      <c r="I62" s="360">
        <v>0</v>
      </c>
      <c r="J62" s="360">
        <v>47</v>
      </c>
      <c r="K62" s="359">
        <v>5</v>
      </c>
      <c r="L62" s="359">
        <v>7</v>
      </c>
      <c r="M62" s="360">
        <v>12</v>
      </c>
      <c r="N62" s="359">
        <v>0</v>
      </c>
      <c r="O62" s="359">
        <v>0</v>
      </c>
      <c r="P62" s="359">
        <v>315</v>
      </c>
      <c r="Q62" s="359">
        <v>390</v>
      </c>
      <c r="R62" s="360">
        <v>705</v>
      </c>
      <c r="S62" s="359">
        <v>0</v>
      </c>
      <c r="T62" s="359">
        <v>0</v>
      </c>
      <c r="U62" s="359">
        <v>75</v>
      </c>
      <c r="V62" s="359">
        <v>105</v>
      </c>
      <c r="W62" s="360">
        <v>180</v>
      </c>
      <c r="X62" s="359">
        <v>27</v>
      </c>
      <c r="Y62" s="359">
        <v>405</v>
      </c>
      <c r="Z62" s="361">
        <v>90</v>
      </c>
      <c r="AA62" s="359">
        <v>11</v>
      </c>
      <c r="AB62" s="359">
        <v>165</v>
      </c>
      <c r="AC62" s="361">
        <v>45</v>
      </c>
      <c r="AD62" s="359">
        <v>1</v>
      </c>
      <c r="AE62" s="359">
        <v>15</v>
      </c>
      <c r="AF62" s="361">
        <v>0</v>
      </c>
      <c r="AG62" s="362">
        <v>0</v>
      </c>
      <c r="AH62" s="362">
        <v>0</v>
      </c>
      <c r="AI62" s="361">
        <v>0</v>
      </c>
      <c r="AJ62" s="362">
        <v>25</v>
      </c>
      <c r="AK62" s="362">
        <v>375</v>
      </c>
      <c r="AL62" s="361">
        <v>75</v>
      </c>
      <c r="AM62" s="359">
        <v>25</v>
      </c>
      <c r="AN62" s="359">
        <v>375</v>
      </c>
      <c r="AO62" s="361">
        <v>75</v>
      </c>
      <c r="AP62" s="361"/>
      <c r="AQ62" s="361">
        <f t="shared" si="3"/>
        <v>25</v>
      </c>
      <c r="AR62" s="362">
        <v>0</v>
      </c>
      <c r="AS62" s="362">
        <v>0</v>
      </c>
      <c r="AT62" s="361">
        <v>0</v>
      </c>
      <c r="AU62" s="362">
        <v>24</v>
      </c>
      <c r="AV62" s="362">
        <v>360</v>
      </c>
      <c r="AW62" s="361">
        <v>60</v>
      </c>
      <c r="AX62" s="359">
        <v>24</v>
      </c>
      <c r="AY62" s="359">
        <v>360</v>
      </c>
      <c r="AZ62" s="361">
        <v>60</v>
      </c>
      <c r="BA62" s="361"/>
      <c r="BB62" s="361">
        <f t="shared" si="4"/>
        <v>48</v>
      </c>
      <c r="BC62" s="362">
        <v>0</v>
      </c>
      <c r="BD62" s="362">
        <v>0</v>
      </c>
      <c r="BE62" s="359">
        <v>0</v>
      </c>
      <c r="BF62" s="134"/>
      <c r="BG62" s="134"/>
      <c r="BH62" s="134"/>
      <c r="BI62" s="134"/>
      <c r="BJ62" s="134"/>
      <c r="BK62" s="134"/>
      <c r="BL62" s="134"/>
      <c r="BM62" s="358">
        <f t="shared" si="5"/>
        <v>0</v>
      </c>
      <c r="BN62" s="134">
        <f t="shared" si="6"/>
        <v>0</v>
      </c>
      <c r="BO62" s="134">
        <f t="shared" si="27"/>
        <v>0</v>
      </c>
      <c r="BP62" s="134">
        <f t="shared" si="7"/>
        <v>9165</v>
      </c>
      <c r="BQ62" s="134">
        <f t="shared" si="8"/>
        <v>2340</v>
      </c>
      <c r="BR62" s="134">
        <f t="shared" si="9"/>
        <v>6435</v>
      </c>
      <c r="BS62" s="134">
        <f t="shared" si="10"/>
        <v>2730</v>
      </c>
      <c r="BT62" s="134">
        <f t="shared" si="11"/>
        <v>195</v>
      </c>
      <c r="BU62" s="134">
        <f t="shared" si="12"/>
        <v>4875</v>
      </c>
      <c r="BV62" s="134">
        <v>20</v>
      </c>
      <c r="BW62" s="134">
        <v>4</v>
      </c>
      <c r="BX62" s="134">
        <f t="shared" si="13"/>
        <v>0</v>
      </c>
      <c r="CB62" s="248">
        <f>_xlfn.IFNA(VLOOKUP(A62,'Actuals Summer'!$A:$AG,23,FALSE),0)</f>
        <v>0</v>
      </c>
      <c r="CC62" s="248">
        <f>_xlfn.IFNA(VLOOKUP(A62,'Actuals Summer'!$A:$AG,24,FALSE),0)</f>
        <v>0</v>
      </c>
      <c r="CD62" s="248">
        <f>_xlfn.IFNA(VLOOKUP(A62,'Actuals Summer'!$A:$AG,25,FALSE),0)</f>
        <v>0</v>
      </c>
      <c r="CE62" s="248">
        <f>_xlfn.IFNA(VLOOKUP(A62,'Actuals Summer'!$A:$AG,26,FALSE),0)</f>
        <v>0</v>
      </c>
      <c r="CF62" s="248">
        <f>_xlfn.IFNA(VLOOKUP(A62,'Actuals Summer'!$A:$AG,27,FALSE),0)</f>
        <v>0</v>
      </c>
      <c r="CG62" s="248">
        <f>_xlfn.IFNA(VLOOKUP(A62,'Actuals Dep Summer'!B:O,6,FALSE)*$BN$3,0)</f>
        <v>5265</v>
      </c>
      <c r="CH62" s="248">
        <f>_xlfn.IFNA(VLOOKUP(A62,'Actuals Dep Summer'!B:O,7,FALSE)*$BN$3,0)</f>
        <v>2145</v>
      </c>
      <c r="CI62" s="248">
        <f>_xlfn.IFNA(VLOOKUP(A62,'Actuals Dep Summer'!B:O,8,FALSE)*$BN$3,0)</f>
        <v>195</v>
      </c>
      <c r="CJ62" s="248">
        <f>_xlfn.IFNA(VLOOKUP(A62,'Actuals Summer'!$A:$AG,31,FALSE),0)*$BN$3</f>
        <v>0</v>
      </c>
      <c r="CK62" s="248"/>
      <c r="CL62" s="248">
        <f>_xlfn.IFNA(VLOOKUP(A62,'Actuals Summer'!$A:$AG,32,FALSE),0)*$BN$3</f>
        <v>0</v>
      </c>
      <c r="CM62" s="248">
        <f>_xlfn.IFNA(VLOOKUP(A62,'Actuals Summer'!$A:$AG,33,FALSE),0)</f>
        <v>0</v>
      </c>
      <c r="CP62" s="317">
        <f t="shared" si="14"/>
        <v>0</v>
      </c>
      <c r="CQ62" s="317">
        <f t="shared" si="15"/>
        <v>0</v>
      </c>
      <c r="CR62" s="317">
        <f t="shared" si="28"/>
        <v>0</v>
      </c>
      <c r="CS62" s="317">
        <f t="shared" si="16"/>
        <v>51873.9</v>
      </c>
      <c r="CT62" s="317">
        <f t="shared" si="17"/>
        <v>13244.4</v>
      </c>
      <c r="CU62" s="317">
        <f t="shared" si="18"/>
        <v>3925.35</v>
      </c>
      <c r="CV62" s="317">
        <f t="shared" si="19"/>
        <v>791.69999999999993</v>
      </c>
      <c r="CW62" s="317">
        <f t="shared" si="20"/>
        <v>15.6</v>
      </c>
      <c r="CX62" s="317">
        <f t="shared" si="21"/>
        <v>4875</v>
      </c>
      <c r="CY62" s="317">
        <f t="shared" si="22"/>
        <v>1491.578947368421</v>
      </c>
      <c r="CZ62" s="317">
        <f t="shared" si="23"/>
        <v>745.78947368421052</v>
      </c>
      <c r="DA62" s="317">
        <f t="shared" si="24"/>
        <v>0</v>
      </c>
      <c r="DB62" s="317">
        <f t="shared" si="25"/>
        <v>76963.318421052652</v>
      </c>
      <c r="DC62" s="311">
        <f>_xlfn.XLOOKUP($A62,'Actuals Summer'!$A:$A,'Actuals Summer'!L:L,0,0)</f>
        <v>0</v>
      </c>
      <c r="DD62" s="311">
        <f>_xlfn.XLOOKUP($A62,'Actuals Summer'!$A:$A,'Actuals Summer'!K:K,0,0)+_xlfn.XLOOKUP($A62,'Actuals Summer'!$A:$A,'Actuals Summer'!Q:Q,0,0)</f>
        <v>0</v>
      </c>
      <c r="DE62" s="311">
        <f>_xlfn.XLOOKUP($A62,'Actuals Summer'!$A:$A,'Actuals Summer'!I:I,0,0)+_xlfn.XLOOKUP($A62,'Actuals Summer'!$A:$A,'Actuals Summer'!R:R,0,0)</f>
        <v>0</v>
      </c>
      <c r="DF62" s="311">
        <f>_xlfn.XLOOKUP($A62,'Actuals Summer'!$A:$A,'Actuals Summer'!J:J,0,0)</f>
        <v>0</v>
      </c>
      <c r="DG62" s="311">
        <f>_xlfn.XLOOKUP($A62,'Actuals Dep Summer'!$B:$B,'Actuals Dep Summer'!G:G,0,0)*'Actuals Dep Summer'!$F$2*'Actuals Dep Summer'!$C$2</f>
        <v>3211.65</v>
      </c>
      <c r="DH62" s="311">
        <f>_xlfn.XLOOKUP($A62,'Actuals Dep Summer'!$B:$B,'Actuals Dep Summer'!H:H,0,0)*'Actuals Dep Summer'!$F$2*'Actuals Dep Summer'!$C$3</f>
        <v>622.04999999999995</v>
      </c>
      <c r="DI62" s="311">
        <f>_xlfn.XLOOKUP($A62,'Actuals Dep Summer'!$B:$B,'Actuals Dep Summer'!I:I,0,0)*'Actuals Dep Summer'!$F$2*'Actuals Dep Summer'!$C$4</f>
        <v>15.6</v>
      </c>
      <c r="DJ62" s="311">
        <f>_xlfn.XLOOKUP($A62,'Actuals Summer'!$A:$A,'Actuals Summer'!P:P,0,0)</f>
        <v>0</v>
      </c>
      <c r="DK62" s="311">
        <f>_xlfn.XLOOKUP($A62,'Actuals Summer'!$A:$A,'Actuals Summer'!O:O,0,0)</f>
        <v>0</v>
      </c>
      <c r="DL62" s="311"/>
      <c r="DM62" s="311">
        <f>_xlfn.XLOOKUP($A62,'Actuals Summer'!$A:$A,'Actuals Summer'!M:M,0,0)</f>
        <v>0</v>
      </c>
      <c r="DN62" s="312">
        <f t="shared" si="29"/>
        <v>3849.2999999999997</v>
      </c>
      <c r="DO62" s="312">
        <f>_xlfn.XLOOKUP(A62,'Actuals Summer'!A:A,'Actuals Summer'!S:S,0,0)-'Summer data team '!DN62</f>
        <v>-3849.2999999999997</v>
      </c>
      <c r="DP62" s="322">
        <f t="shared" si="30"/>
        <v>73114.01842105265</v>
      </c>
    </row>
    <row r="63" spans="1:120" x14ac:dyDescent="0.2">
      <c r="A63" s="231">
        <v>2075</v>
      </c>
      <c r="B63" s="231">
        <v>3302075</v>
      </c>
      <c r="C63" s="231" t="s">
        <v>236</v>
      </c>
      <c r="D63" s="359">
        <v>0</v>
      </c>
      <c r="E63" s="359">
        <v>0</v>
      </c>
      <c r="F63" s="359">
        <v>0</v>
      </c>
      <c r="G63" s="359">
        <v>7</v>
      </c>
      <c r="H63" s="359">
        <v>8</v>
      </c>
      <c r="I63" s="360">
        <v>0</v>
      </c>
      <c r="J63" s="360">
        <v>15</v>
      </c>
      <c r="K63" s="359">
        <v>0</v>
      </c>
      <c r="L63" s="359">
        <v>0</v>
      </c>
      <c r="M63" s="360">
        <v>0</v>
      </c>
      <c r="N63" s="359">
        <v>0</v>
      </c>
      <c r="O63" s="359">
        <v>0</v>
      </c>
      <c r="P63" s="359">
        <v>105</v>
      </c>
      <c r="Q63" s="359">
        <v>120</v>
      </c>
      <c r="R63" s="360">
        <v>225</v>
      </c>
      <c r="S63" s="359">
        <v>0</v>
      </c>
      <c r="T63" s="359">
        <v>0</v>
      </c>
      <c r="U63" s="359">
        <v>0</v>
      </c>
      <c r="V63" s="359">
        <v>0</v>
      </c>
      <c r="W63" s="360">
        <v>0</v>
      </c>
      <c r="X63" s="359">
        <v>0</v>
      </c>
      <c r="Y63" s="359">
        <v>0</v>
      </c>
      <c r="Z63" s="361">
        <v>0</v>
      </c>
      <c r="AA63" s="359">
        <v>10</v>
      </c>
      <c r="AB63" s="359">
        <v>150</v>
      </c>
      <c r="AC63" s="361">
        <v>0</v>
      </c>
      <c r="AD63" s="359">
        <v>5</v>
      </c>
      <c r="AE63" s="359">
        <v>75</v>
      </c>
      <c r="AF63" s="361">
        <v>0</v>
      </c>
      <c r="AG63" s="362">
        <v>0</v>
      </c>
      <c r="AH63" s="362">
        <v>0</v>
      </c>
      <c r="AI63" s="361">
        <v>0</v>
      </c>
      <c r="AJ63" s="362">
        <v>0</v>
      </c>
      <c r="AK63" s="362">
        <v>0</v>
      </c>
      <c r="AL63" s="361">
        <v>0</v>
      </c>
      <c r="AM63" s="359">
        <v>0</v>
      </c>
      <c r="AN63" s="359">
        <v>0</v>
      </c>
      <c r="AO63" s="361">
        <v>0</v>
      </c>
      <c r="AP63" s="361"/>
      <c r="AQ63" s="361">
        <f t="shared" si="3"/>
        <v>0</v>
      </c>
      <c r="AR63" s="362">
        <v>0</v>
      </c>
      <c r="AS63" s="362">
        <v>0</v>
      </c>
      <c r="AT63" s="361">
        <v>0</v>
      </c>
      <c r="AU63" s="362">
        <v>0</v>
      </c>
      <c r="AV63" s="362">
        <v>0</v>
      </c>
      <c r="AW63" s="361">
        <v>0</v>
      </c>
      <c r="AX63" s="359">
        <v>0</v>
      </c>
      <c r="AY63" s="359">
        <v>0</v>
      </c>
      <c r="AZ63" s="361">
        <v>0</v>
      </c>
      <c r="BA63" s="361"/>
      <c r="BB63" s="361">
        <f t="shared" si="4"/>
        <v>0</v>
      </c>
      <c r="BC63" s="362">
        <v>0</v>
      </c>
      <c r="BD63" s="362">
        <v>0</v>
      </c>
      <c r="BE63" s="359">
        <v>0</v>
      </c>
      <c r="BF63" s="134"/>
      <c r="BG63" s="134"/>
      <c r="BH63" s="134"/>
      <c r="BI63" s="134"/>
      <c r="BJ63" s="134"/>
      <c r="BK63" s="134"/>
      <c r="BL63" s="134"/>
      <c r="BM63" s="358">
        <f t="shared" si="5"/>
        <v>0</v>
      </c>
      <c r="BN63" s="134">
        <f t="shared" si="6"/>
        <v>0</v>
      </c>
      <c r="BO63" s="134">
        <f t="shared" si="27"/>
        <v>0</v>
      </c>
      <c r="BP63" s="134">
        <f t="shared" si="7"/>
        <v>2925</v>
      </c>
      <c r="BQ63" s="134">
        <f t="shared" si="8"/>
        <v>0</v>
      </c>
      <c r="BR63" s="134">
        <f t="shared" si="9"/>
        <v>0</v>
      </c>
      <c r="BS63" s="134">
        <f t="shared" si="10"/>
        <v>1950</v>
      </c>
      <c r="BT63" s="134">
        <f t="shared" si="11"/>
        <v>975</v>
      </c>
      <c r="BU63" s="134">
        <f t="shared" si="12"/>
        <v>0</v>
      </c>
      <c r="BV63" s="134">
        <v>0</v>
      </c>
      <c r="BW63" s="134">
        <v>0</v>
      </c>
      <c r="BX63" s="134">
        <f t="shared" si="13"/>
        <v>0</v>
      </c>
      <c r="CB63" s="248">
        <f>_xlfn.IFNA(VLOOKUP(A63,'Actuals Summer'!$A:$AG,23,FALSE),0)</f>
        <v>0</v>
      </c>
      <c r="CC63" s="248">
        <f>_xlfn.IFNA(VLOOKUP(A63,'Actuals Summer'!$A:$AG,24,FALSE),0)</f>
        <v>0</v>
      </c>
      <c r="CD63" s="248">
        <f>_xlfn.IFNA(VLOOKUP(A63,'Actuals Summer'!$A:$AG,25,FALSE),0)</f>
        <v>0</v>
      </c>
      <c r="CE63" s="248">
        <f>_xlfn.IFNA(VLOOKUP(A63,'Actuals Summer'!$A:$AG,26,FALSE),0)</f>
        <v>0</v>
      </c>
      <c r="CF63" s="248">
        <f>_xlfn.IFNA(VLOOKUP(A63,'Actuals Summer'!$A:$AG,27,FALSE),0)</f>
        <v>0</v>
      </c>
      <c r="CG63" s="248">
        <f>_xlfn.IFNA(VLOOKUP(A63,'Actuals Dep Summer'!B:O,6,FALSE)*$BN$3,0)</f>
        <v>0</v>
      </c>
      <c r="CH63" s="248">
        <f>_xlfn.IFNA(VLOOKUP(A63,'Actuals Dep Summer'!B:O,7,FALSE)*$BN$3,0)</f>
        <v>1950</v>
      </c>
      <c r="CI63" s="248">
        <f>_xlfn.IFNA(VLOOKUP(A63,'Actuals Dep Summer'!B:O,8,FALSE)*$BN$3,0)</f>
        <v>975</v>
      </c>
      <c r="CJ63" s="248">
        <f>_xlfn.IFNA(VLOOKUP(A63,'Actuals Summer'!$A:$AG,31,FALSE),0)*$BN$3</f>
        <v>0</v>
      </c>
      <c r="CK63" s="248"/>
      <c r="CL63" s="248">
        <f>_xlfn.IFNA(VLOOKUP(A63,'Actuals Summer'!$A:$AG,32,FALSE),0)*$BN$3</f>
        <v>0</v>
      </c>
      <c r="CM63" s="248">
        <f>_xlfn.IFNA(VLOOKUP(A63,'Actuals Summer'!$A:$AG,33,FALSE),0)</f>
        <v>0</v>
      </c>
      <c r="CP63" s="317">
        <f t="shared" si="14"/>
        <v>0</v>
      </c>
      <c r="CQ63" s="317">
        <f t="shared" si="15"/>
        <v>0</v>
      </c>
      <c r="CR63" s="317">
        <f t="shared" si="28"/>
        <v>0</v>
      </c>
      <c r="CS63" s="317">
        <f t="shared" si="16"/>
        <v>16555.5</v>
      </c>
      <c r="CT63" s="317">
        <f t="shared" si="17"/>
        <v>0</v>
      </c>
      <c r="CU63" s="317">
        <f t="shared" si="18"/>
        <v>0</v>
      </c>
      <c r="CV63" s="317">
        <f t="shared" si="19"/>
        <v>565.5</v>
      </c>
      <c r="CW63" s="317">
        <f t="shared" si="20"/>
        <v>78</v>
      </c>
      <c r="CX63" s="317">
        <f t="shared" si="21"/>
        <v>0</v>
      </c>
      <c r="CY63" s="317">
        <f t="shared" si="22"/>
        <v>0</v>
      </c>
      <c r="CZ63" s="317">
        <f t="shared" si="23"/>
        <v>0</v>
      </c>
      <c r="DA63" s="317">
        <f t="shared" si="24"/>
        <v>0</v>
      </c>
      <c r="DB63" s="317">
        <f t="shared" si="25"/>
        <v>17199</v>
      </c>
      <c r="DC63" s="311">
        <f>_xlfn.XLOOKUP($A63,'Actuals Summer'!$A:$A,'Actuals Summer'!L:L,0,0)</f>
        <v>0</v>
      </c>
      <c r="DD63" s="311">
        <f>_xlfn.XLOOKUP($A63,'Actuals Summer'!$A:$A,'Actuals Summer'!K:K,0,0)+_xlfn.XLOOKUP($A63,'Actuals Summer'!$A:$A,'Actuals Summer'!Q:Q,0,0)</f>
        <v>0</v>
      </c>
      <c r="DE63" s="311">
        <f>_xlfn.XLOOKUP($A63,'Actuals Summer'!$A:$A,'Actuals Summer'!I:I,0,0)+_xlfn.XLOOKUP($A63,'Actuals Summer'!$A:$A,'Actuals Summer'!R:R,0,0)</f>
        <v>0</v>
      </c>
      <c r="DF63" s="311">
        <f>_xlfn.XLOOKUP($A63,'Actuals Summer'!$A:$A,'Actuals Summer'!J:J,0,0)</f>
        <v>0</v>
      </c>
      <c r="DG63" s="311">
        <f>_xlfn.XLOOKUP($A63,'Actuals Dep Summer'!$B:$B,'Actuals Dep Summer'!G:G,0,0)*'Actuals Dep Summer'!$F$2*'Actuals Dep Summer'!$C$2</f>
        <v>0</v>
      </c>
      <c r="DH63" s="311">
        <f>_xlfn.XLOOKUP($A63,'Actuals Dep Summer'!$B:$B,'Actuals Dep Summer'!H:H,0,0)*'Actuals Dep Summer'!$F$2*'Actuals Dep Summer'!$C$3</f>
        <v>565.5</v>
      </c>
      <c r="DI63" s="311">
        <f>_xlfn.XLOOKUP($A63,'Actuals Dep Summer'!$B:$B,'Actuals Dep Summer'!I:I,0,0)*'Actuals Dep Summer'!$F$2*'Actuals Dep Summer'!$C$4</f>
        <v>78</v>
      </c>
      <c r="DJ63" s="311">
        <f>_xlfn.XLOOKUP($A63,'Actuals Summer'!$A:$A,'Actuals Summer'!P:P,0,0)</f>
        <v>0</v>
      </c>
      <c r="DK63" s="311">
        <f>_xlfn.XLOOKUP($A63,'Actuals Summer'!$A:$A,'Actuals Summer'!O:O,0,0)</f>
        <v>0</v>
      </c>
      <c r="DL63" s="311"/>
      <c r="DM63" s="311">
        <f>_xlfn.XLOOKUP($A63,'Actuals Summer'!$A:$A,'Actuals Summer'!M:M,0,0)</f>
        <v>0</v>
      </c>
      <c r="DN63" s="312">
        <f t="shared" si="29"/>
        <v>643.5</v>
      </c>
      <c r="DO63" s="312">
        <f>_xlfn.XLOOKUP(A63,'Actuals Summer'!A:A,'Actuals Summer'!S:S,0,0)-'Summer data team '!DN63</f>
        <v>-643.5</v>
      </c>
      <c r="DP63" s="322">
        <f t="shared" si="30"/>
        <v>16555.5</v>
      </c>
    </row>
    <row r="64" spans="1:120" x14ac:dyDescent="0.2">
      <c r="A64" s="231">
        <v>2078</v>
      </c>
      <c r="B64" s="231">
        <v>3302078</v>
      </c>
      <c r="C64" s="231" t="s">
        <v>237</v>
      </c>
      <c r="D64" s="359">
        <v>0</v>
      </c>
      <c r="E64" s="359">
        <v>0</v>
      </c>
      <c r="F64" s="359">
        <v>0</v>
      </c>
      <c r="G64" s="359">
        <v>13</v>
      </c>
      <c r="H64" s="359">
        <v>19</v>
      </c>
      <c r="I64" s="360">
        <v>0</v>
      </c>
      <c r="J64" s="360">
        <v>32</v>
      </c>
      <c r="K64" s="359">
        <v>4</v>
      </c>
      <c r="L64" s="359">
        <v>9</v>
      </c>
      <c r="M64" s="360">
        <v>13</v>
      </c>
      <c r="N64" s="359">
        <v>0</v>
      </c>
      <c r="O64" s="359">
        <v>0</v>
      </c>
      <c r="P64" s="359">
        <v>195</v>
      </c>
      <c r="Q64" s="359">
        <v>283</v>
      </c>
      <c r="R64" s="360">
        <v>478</v>
      </c>
      <c r="S64" s="359">
        <v>0</v>
      </c>
      <c r="T64" s="359">
        <v>0</v>
      </c>
      <c r="U64" s="359">
        <v>42</v>
      </c>
      <c r="V64" s="359">
        <v>102.5</v>
      </c>
      <c r="W64" s="360">
        <v>144.5</v>
      </c>
      <c r="X64" s="359">
        <v>2</v>
      </c>
      <c r="Y64" s="359">
        <v>28</v>
      </c>
      <c r="Z64" s="361">
        <v>15</v>
      </c>
      <c r="AA64" s="359">
        <v>0</v>
      </c>
      <c r="AB64" s="359">
        <v>0</v>
      </c>
      <c r="AC64" s="361">
        <v>0</v>
      </c>
      <c r="AD64" s="359">
        <v>13</v>
      </c>
      <c r="AE64" s="359">
        <v>195</v>
      </c>
      <c r="AF64" s="361">
        <v>37.5</v>
      </c>
      <c r="AG64" s="362">
        <v>0</v>
      </c>
      <c r="AH64" s="362">
        <v>0</v>
      </c>
      <c r="AI64" s="361">
        <v>0</v>
      </c>
      <c r="AJ64" s="362">
        <v>4</v>
      </c>
      <c r="AK64" s="362">
        <v>60</v>
      </c>
      <c r="AL64" s="361">
        <v>15</v>
      </c>
      <c r="AM64" s="359">
        <v>4</v>
      </c>
      <c r="AN64" s="359">
        <v>60</v>
      </c>
      <c r="AO64" s="361">
        <v>15</v>
      </c>
      <c r="AP64" s="361"/>
      <c r="AQ64" s="361">
        <f t="shared" si="3"/>
        <v>4</v>
      </c>
      <c r="AR64" s="362">
        <v>0</v>
      </c>
      <c r="AS64" s="362">
        <v>0</v>
      </c>
      <c r="AT64" s="361">
        <v>0</v>
      </c>
      <c r="AU64" s="362">
        <v>3</v>
      </c>
      <c r="AV64" s="362">
        <v>45</v>
      </c>
      <c r="AW64" s="361">
        <v>0</v>
      </c>
      <c r="AX64" s="359">
        <v>3</v>
      </c>
      <c r="AY64" s="359">
        <v>45</v>
      </c>
      <c r="AZ64" s="361">
        <v>0</v>
      </c>
      <c r="BA64" s="361"/>
      <c r="BB64" s="361">
        <f t="shared" si="4"/>
        <v>6</v>
      </c>
      <c r="BC64" s="362">
        <v>0</v>
      </c>
      <c r="BD64" s="362">
        <v>0</v>
      </c>
      <c r="BE64" s="359">
        <v>0</v>
      </c>
      <c r="BF64" s="134"/>
      <c r="BG64" s="134"/>
      <c r="BH64" s="134"/>
      <c r="BI64" s="134"/>
      <c r="BJ64" s="134"/>
      <c r="BK64" s="134"/>
      <c r="BL64" s="134"/>
      <c r="BM64" s="358">
        <f t="shared" si="5"/>
        <v>0</v>
      </c>
      <c r="BN64" s="134">
        <f t="shared" si="6"/>
        <v>0</v>
      </c>
      <c r="BO64" s="134">
        <f t="shared" si="27"/>
        <v>0</v>
      </c>
      <c r="BP64" s="134">
        <f t="shared" si="7"/>
        <v>6214</v>
      </c>
      <c r="BQ64" s="134">
        <f t="shared" si="8"/>
        <v>1878.5</v>
      </c>
      <c r="BR64" s="134">
        <f t="shared" si="9"/>
        <v>559</v>
      </c>
      <c r="BS64" s="134">
        <f t="shared" si="10"/>
        <v>0</v>
      </c>
      <c r="BT64" s="134">
        <f t="shared" si="11"/>
        <v>3022.5</v>
      </c>
      <c r="BU64" s="134">
        <f t="shared" si="12"/>
        <v>780</v>
      </c>
      <c r="BV64" s="134">
        <v>3</v>
      </c>
      <c r="BW64" s="134">
        <v>0</v>
      </c>
      <c r="BX64" s="134">
        <f t="shared" si="13"/>
        <v>0</v>
      </c>
      <c r="CB64" s="248">
        <f>_xlfn.IFNA(VLOOKUP(A64,'Actuals Summer'!$A:$AG,23,FALSE),0)</f>
        <v>0</v>
      </c>
      <c r="CC64" s="248">
        <f>_xlfn.IFNA(VLOOKUP(A64,'Actuals Summer'!$A:$AG,24,FALSE),0)</f>
        <v>0</v>
      </c>
      <c r="CD64" s="248">
        <f>_xlfn.IFNA(VLOOKUP(A64,'Actuals Summer'!$A:$AG,25,FALSE),0)</f>
        <v>0</v>
      </c>
      <c r="CE64" s="248">
        <f>_xlfn.IFNA(VLOOKUP(A64,'Actuals Summer'!$A:$AG,26,FALSE),0)</f>
        <v>0</v>
      </c>
      <c r="CF64" s="248">
        <f>_xlfn.IFNA(VLOOKUP(A64,'Actuals Summer'!$A:$AG,27,FALSE),0)</f>
        <v>0</v>
      </c>
      <c r="CG64" s="248">
        <f>_xlfn.IFNA(VLOOKUP(A64,'Actuals Dep Summer'!B:O,6,FALSE)*$BN$3,0)</f>
        <v>364</v>
      </c>
      <c r="CH64" s="248">
        <f>_xlfn.IFNA(VLOOKUP(A64,'Actuals Dep Summer'!B:O,7,FALSE)*$BN$3,0)</f>
        <v>0</v>
      </c>
      <c r="CI64" s="248">
        <f>_xlfn.IFNA(VLOOKUP(A64,'Actuals Dep Summer'!B:O,8,FALSE)*$BN$3,0)</f>
        <v>2535</v>
      </c>
      <c r="CJ64" s="248">
        <f>_xlfn.IFNA(VLOOKUP(A64,'Actuals Summer'!$A:$AG,31,FALSE),0)*$BN$3</f>
        <v>0</v>
      </c>
      <c r="CK64" s="248"/>
      <c r="CL64" s="248">
        <f>_xlfn.IFNA(VLOOKUP(A64,'Actuals Summer'!$A:$AG,32,FALSE),0)*$BN$3</f>
        <v>0</v>
      </c>
      <c r="CM64" s="248">
        <f>_xlfn.IFNA(VLOOKUP(A64,'Actuals Summer'!$A:$AG,33,FALSE),0)</f>
        <v>0</v>
      </c>
      <c r="CP64" s="317">
        <f t="shared" si="14"/>
        <v>0</v>
      </c>
      <c r="CQ64" s="317">
        <f t="shared" si="15"/>
        <v>0</v>
      </c>
      <c r="CR64" s="317">
        <f t="shared" si="28"/>
        <v>0</v>
      </c>
      <c r="CS64" s="317">
        <f t="shared" si="16"/>
        <v>35171.24</v>
      </c>
      <c r="CT64" s="317">
        <f t="shared" si="17"/>
        <v>10632.31</v>
      </c>
      <c r="CU64" s="317">
        <f t="shared" si="18"/>
        <v>340.99</v>
      </c>
      <c r="CV64" s="317">
        <f t="shared" si="19"/>
        <v>0</v>
      </c>
      <c r="CW64" s="317">
        <f t="shared" si="20"/>
        <v>241.8</v>
      </c>
      <c r="CX64" s="317">
        <f t="shared" si="21"/>
        <v>780</v>
      </c>
      <c r="CY64" s="317">
        <f t="shared" si="22"/>
        <v>223.73684210526315</v>
      </c>
      <c r="CZ64" s="317">
        <f t="shared" si="23"/>
        <v>0</v>
      </c>
      <c r="DA64" s="317">
        <f t="shared" si="24"/>
        <v>0</v>
      </c>
      <c r="DB64" s="317">
        <f t="shared" si="25"/>
        <v>47390.076842105256</v>
      </c>
      <c r="DC64" s="311">
        <f>_xlfn.XLOOKUP($A64,'Actuals Summer'!$A:$A,'Actuals Summer'!L:L,0,0)</f>
        <v>0</v>
      </c>
      <c r="DD64" s="311">
        <f>_xlfn.XLOOKUP($A64,'Actuals Summer'!$A:$A,'Actuals Summer'!K:K,0,0)+_xlfn.XLOOKUP($A64,'Actuals Summer'!$A:$A,'Actuals Summer'!Q:Q,0,0)</f>
        <v>0</v>
      </c>
      <c r="DE64" s="311">
        <f>_xlfn.XLOOKUP($A64,'Actuals Summer'!$A:$A,'Actuals Summer'!I:I,0,0)+_xlfn.XLOOKUP($A64,'Actuals Summer'!$A:$A,'Actuals Summer'!R:R,0,0)</f>
        <v>0</v>
      </c>
      <c r="DF64" s="311">
        <f>_xlfn.XLOOKUP($A64,'Actuals Summer'!$A:$A,'Actuals Summer'!J:J,0,0)</f>
        <v>0</v>
      </c>
      <c r="DG64" s="311">
        <f>_xlfn.XLOOKUP($A64,'Actuals Dep Summer'!$B:$B,'Actuals Dep Summer'!G:G,0,0)*'Actuals Dep Summer'!$F$2*'Actuals Dep Summer'!$C$2</f>
        <v>222.04</v>
      </c>
      <c r="DH64" s="311">
        <f>_xlfn.XLOOKUP($A64,'Actuals Dep Summer'!$B:$B,'Actuals Dep Summer'!H:H,0,0)*'Actuals Dep Summer'!$F$2*'Actuals Dep Summer'!$C$3</f>
        <v>0</v>
      </c>
      <c r="DI64" s="311">
        <f>_xlfn.XLOOKUP($A64,'Actuals Dep Summer'!$B:$B,'Actuals Dep Summer'!I:I,0,0)*'Actuals Dep Summer'!$F$2*'Actuals Dep Summer'!$C$4</f>
        <v>202.8</v>
      </c>
      <c r="DJ64" s="311">
        <f>_xlfn.XLOOKUP($A64,'Actuals Summer'!$A:$A,'Actuals Summer'!P:P,0,0)</f>
        <v>0</v>
      </c>
      <c r="DK64" s="311">
        <f>_xlfn.XLOOKUP($A64,'Actuals Summer'!$A:$A,'Actuals Summer'!O:O,0,0)</f>
        <v>0</v>
      </c>
      <c r="DL64" s="311"/>
      <c r="DM64" s="311">
        <f>_xlfn.XLOOKUP($A64,'Actuals Summer'!$A:$A,'Actuals Summer'!M:M,0,0)</f>
        <v>0</v>
      </c>
      <c r="DN64" s="312">
        <f t="shared" si="29"/>
        <v>424.84000000000003</v>
      </c>
      <c r="DO64" s="312">
        <f>_xlfn.XLOOKUP(A64,'Actuals Summer'!A:A,'Actuals Summer'!S:S,0,0)-'Summer data team '!DN64</f>
        <v>-424.84000000000003</v>
      </c>
      <c r="DP64" s="322">
        <f t="shared" si="30"/>
        <v>46965.23684210526</v>
      </c>
    </row>
    <row r="65" spans="1:120" x14ac:dyDescent="0.2">
      <c r="A65" s="231">
        <v>2082</v>
      </c>
      <c r="B65" s="231">
        <v>3302082</v>
      </c>
      <c r="C65" s="231" t="s">
        <v>238</v>
      </c>
      <c r="D65" s="359">
        <v>0</v>
      </c>
      <c r="E65" s="359">
        <v>0</v>
      </c>
      <c r="F65" s="359">
        <v>0</v>
      </c>
      <c r="G65" s="359">
        <v>10</v>
      </c>
      <c r="H65" s="359">
        <v>11</v>
      </c>
      <c r="I65" s="360">
        <v>0</v>
      </c>
      <c r="J65" s="360">
        <v>21</v>
      </c>
      <c r="K65" s="359">
        <v>0</v>
      </c>
      <c r="L65" s="359">
        <v>0</v>
      </c>
      <c r="M65" s="360">
        <v>0</v>
      </c>
      <c r="N65" s="359">
        <v>0</v>
      </c>
      <c r="O65" s="359">
        <v>0</v>
      </c>
      <c r="P65" s="359">
        <v>150</v>
      </c>
      <c r="Q65" s="359">
        <v>165</v>
      </c>
      <c r="R65" s="360">
        <v>315</v>
      </c>
      <c r="S65" s="359">
        <v>0</v>
      </c>
      <c r="T65" s="359">
        <v>0</v>
      </c>
      <c r="U65" s="359">
        <v>0</v>
      </c>
      <c r="V65" s="359">
        <v>0</v>
      </c>
      <c r="W65" s="360">
        <v>0</v>
      </c>
      <c r="X65" s="359">
        <v>7</v>
      </c>
      <c r="Y65" s="359">
        <v>105</v>
      </c>
      <c r="Z65" s="361">
        <v>0</v>
      </c>
      <c r="AA65" s="359">
        <v>8</v>
      </c>
      <c r="AB65" s="359">
        <v>120</v>
      </c>
      <c r="AC65" s="361">
        <v>0</v>
      </c>
      <c r="AD65" s="359">
        <v>5</v>
      </c>
      <c r="AE65" s="359">
        <v>75</v>
      </c>
      <c r="AF65" s="361">
        <v>0</v>
      </c>
      <c r="AG65" s="362">
        <v>0</v>
      </c>
      <c r="AH65" s="362">
        <v>0</v>
      </c>
      <c r="AI65" s="361">
        <v>0</v>
      </c>
      <c r="AJ65" s="362">
        <v>8</v>
      </c>
      <c r="AK65" s="362">
        <v>120</v>
      </c>
      <c r="AL65" s="361">
        <v>0</v>
      </c>
      <c r="AM65" s="359">
        <v>8</v>
      </c>
      <c r="AN65" s="359">
        <v>120</v>
      </c>
      <c r="AO65" s="361">
        <v>0</v>
      </c>
      <c r="AP65" s="361"/>
      <c r="AQ65" s="361">
        <f t="shared" si="3"/>
        <v>8</v>
      </c>
      <c r="AR65" s="362">
        <v>0</v>
      </c>
      <c r="AS65" s="362">
        <v>0</v>
      </c>
      <c r="AT65" s="361">
        <v>0</v>
      </c>
      <c r="AU65" s="362">
        <v>0</v>
      </c>
      <c r="AV65" s="362">
        <v>0</v>
      </c>
      <c r="AW65" s="361">
        <v>0</v>
      </c>
      <c r="AX65" s="359">
        <v>0</v>
      </c>
      <c r="AY65" s="359">
        <v>0</v>
      </c>
      <c r="AZ65" s="361">
        <v>0</v>
      </c>
      <c r="BA65" s="361"/>
      <c r="BB65" s="361">
        <f t="shared" si="4"/>
        <v>0</v>
      </c>
      <c r="BC65" s="362">
        <v>0</v>
      </c>
      <c r="BD65" s="362">
        <v>0</v>
      </c>
      <c r="BE65" s="359">
        <v>0</v>
      </c>
      <c r="BF65" s="134"/>
      <c r="BG65" s="134"/>
      <c r="BH65" s="134"/>
      <c r="BI65" s="134"/>
      <c r="BJ65" s="134"/>
      <c r="BK65" s="134"/>
      <c r="BL65" s="134"/>
      <c r="BM65" s="358">
        <f t="shared" si="5"/>
        <v>0</v>
      </c>
      <c r="BN65" s="134">
        <f t="shared" si="6"/>
        <v>0</v>
      </c>
      <c r="BO65" s="134">
        <f t="shared" si="27"/>
        <v>0</v>
      </c>
      <c r="BP65" s="134">
        <f t="shared" si="7"/>
        <v>4095</v>
      </c>
      <c r="BQ65" s="134">
        <f t="shared" si="8"/>
        <v>0</v>
      </c>
      <c r="BR65" s="134">
        <f t="shared" si="9"/>
        <v>1365</v>
      </c>
      <c r="BS65" s="134">
        <f t="shared" si="10"/>
        <v>1560</v>
      </c>
      <c r="BT65" s="134">
        <f t="shared" si="11"/>
        <v>975</v>
      </c>
      <c r="BU65" s="134">
        <f t="shared" si="12"/>
        <v>1560</v>
      </c>
      <c r="BV65" s="134">
        <v>0</v>
      </c>
      <c r="BW65" s="134">
        <v>0</v>
      </c>
      <c r="BX65" s="134">
        <f t="shared" si="13"/>
        <v>0</v>
      </c>
      <c r="CB65" s="248">
        <f>_xlfn.IFNA(VLOOKUP(A65,'Actuals Summer'!$A:$AG,23,FALSE),0)</f>
        <v>0</v>
      </c>
      <c r="CC65" s="248">
        <f>_xlfn.IFNA(VLOOKUP(A65,'Actuals Summer'!$A:$AG,24,FALSE),0)</f>
        <v>0</v>
      </c>
      <c r="CD65" s="248">
        <f>_xlfn.IFNA(VLOOKUP(A65,'Actuals Summer'!$A:$AG,25,FALSE),0)</f>
        <v>0</v>
      </c>
      <c r="CE65" s="248">
        <f>_xlfn.IFNA(VLOOKUP(A65,'Actuals Summer'!$A:$AG,26,FALSE),0)</f>
        <v>0</v>
      </c>
      <c r="CF65" s="248">
        <f>_xlfn.IFNA(VLOOKUP(A65,'Actuals Summer'!$A:$AG,27,FALSE),0)</f>
        <v>0</v>
      </c>
      <c r="CG65" s="248">
        <f>_xlfn.IFNA(VLOOKUP(A65,'Actuals Dep Summer'!B:O,6,FALSE)*$BN$3,0)</f>
        <v>1365</v>
      </c>
      <c r="CH65" s="248">
        <f>_xlfn.IFNA(VLOOKUP(A65,'Actuals Dep Summer'!B:O,7,FALSE)*$BN$3,0)</f>
        <v>1560</v>
      </c>
      <c r="CI65" s="248">
        <f>_xlfn.IFNA(VLOOKUP(A65,'Actuals Dep Summer'!B:O,8,FALSE)*$BN$3,0)</f>
        <v>975</v>
      </c>
      <c r="CJ65" s="248">
        <f>_xlfn.IFNA(VLOOKUP(A65,'Actuals Summer'!$A:$AG,31,FALSE),0)*$BN$3</f>
        <v>0</v>
      </c>
      <c r="CK65" s="248"/>
      <c r="CL65" s="248">
        <f>_xlfn.IFNA(VLOOKUP(A65,'Actuals Summer'!$A:$AG,32,FALSE),0)*$BN$3</f>
        <v>0</v>
      </c>
      <c r="CM65" s="248">
        <f>_xlfn.IFNA(VLOOKUP(A65,'Actuals Summer'!$A:$AG,33,FALSE),0)</f>
        <v>0</v>
      </c>
      <c r="CP65" s="317">
        <f t="shared" si="14"/>
        <v>0</v>
      </c>
      <c r="CQ65" s="317">
        <f t="shared" si="15"/>
        <v>0</v>
      </c>
      <c r="CR65" s="317">
        <f t="shared" si="28"/>
        <v>0</v>
      </c>
      <c r="CS65" s="317">
        <f t="shared" si="16"/>
        <v>23177.7</v>
      </c>
      <c r="CT65" s="317">
        <f t="shared" si="17"/>
        <v>0</v>
      </c>
      <c r="CU65" s="317">
        <f t="shared" si="18"/>
        <v>832.65</v>
      </c>
      <c r="CV65" s="317">
        <f t="shared" si="19"/>
        <v>452.4</v>
      </c>
      <c r="CW65" s="317">
        <f t="shared" si="20"/>
        <v>78</v>
      </c>
      <c r="CX65" s="317">
        <f t="shared" si="21"/>
        <v>1560</v>
      </c>
      <c r="CY65" s="317">
        <f t="shared" si="22"/>
        <v>0</v>
      </c>
      <c r="CZ65" s="317">
        <f t="shared" si="23"/>
        <v>0</v>
      </c>
      <c r="DA65" s="317">
        <f t="shared" si="24"/>
        <v>0</v>
      </c>
      <c r="DB65" s="317">
        <f t="shared" si="25"/>
        <v>26100.750000000004</v>
      </c>
      <c r="DC65" s="311">
        <f>_xlfn.XLOOKUP($A65,'Actuals Summer'!$A:$A,'Actuals Summer'!L:L,0,0)</f>
        <v>0</v>
      </c>
      <c r="DD65" s="311">
        <f>_xlfn.XLOOKUP($A65,'Actuals Summer'!$A:$A,'Actuals Summer'!K:K,0,0)+_xlfn.XLOOKUP($A65,'Actuals Summer'!$A:$A,'Actuals Summer'!Q:Q,0,0)</f>
        <v>0</v>
      </c>
      <c r="DE65" s="311">
        <f>_xlfn.XLOOKUP($A65,'Actuals Summer'!$A:$A,'Actuals Summer'!I:I,0,0)+_xlfn.XLOOKUP($A65,'Actuals Summer'!$A:$A,'Actuals Summer'!R:R,0,0)</f>
        <v>0</v>
      </c>
      <c r="DF65" s="311">
        <f>_xlfn.XLOOKUP($A65,'Actuals Summer'!$A:$A,'Actuals Summer'!J:J,0,0)</f>
        <v>0</v>
      </c>
      <c r="DG65" s="311">
        <f>_xlfn.XLOOKUP($A65,'Actuals Dep Summer'!$B:$B,'Actuals Dep Summer'!G:G,0,0)*'Actuals Dep Summer'!$F$2*'Actuals Dep Summer'!$C$2</f>
        <v>832.65</v>
      </c>
      <c r="DH65" s="311">
        <f>_xlfn.XLOOKUP($A65,'Actuals Dep Summer'!$B:$B,'Actuals Dep Summer'!H:H,0,0)*'Actuals Dep Summer'!$F$2*'Actuals Dep Summer'!$C$3</f>
        <v>452.4</v>
      </c>
      <c r="DI65" s="311">
        <f>_xlfn.XLOOKUP($A65,'Actuals Dep Summer'!$B:$B,'Actuals Dep Summer'!I:I,0,0)*'Actuals Dep Summer'!$F$2*'Actuals Dep Summer'!$C$4</f>
        <v>78</v>
      </c>
      <c r="DJ65" s="311">
        <f>_xlfn.XLOOKUP($A65,'Actuals Summer'!$A:$A,'Actuals Summer'!P:P,0,0)</f>
        <v>0</v>
      </c>
      <c r="DK65" s="311">
        <f>_xlfn.XLOOKUP($A65,'Actuals Summer'!$A:$A,'Actuals Summer'!O:O,0,0)</f>
        <v>0</v>
      </c>
      <c r="DL65" s="311"/>
      <c r="DM65" s="311">
        <f>_xlfn.XLOOKUP($A65,'Actuals Summer'!$A:$A,'Actuals Summer'!M:M,0,0)</f>
        <v>0</v>
      </c>
      <c r="DN65" s="312">
        <f t="shared" si="29"/>
        <v>1363.05</v>
      </c>
      <c r="DO65" s="312">
        <f>_xlfn.XLOOKUP(A65,'Actuals Summer'!A:A,'Actuals Summer'!S:S,0,0)-'Summer data team '!DN65</f>
        <v>-1363.05</v>
      </c>
      <c r="DP65" s="322">
        <f t="shared" si="30"/>
        <v>24737.700000000004</v>
      </c>
    </row>
    <row r="66" spans="1:120" x14ac:dyDescent="0.2">
      <c r="A66" s="231">
        <v>2086</v>
      </c>
      <c r="B66" s="231">
        <v>3302086</v>
      </c>
      <c r="C66" s="231" t="s">
        <v>239</v>
      </c>
      <c r="D66" s="359">
        <v>0</v>
      </c>
      <c r="E66" s="359">
        <v>0</v>
      </c>
      <c r="F66" s="359">
        <v>0</v>
      </c>
      <c r="G66" s="359">
        <v>10</v>
      </c>
      <c r="H66" s="359">
        <v>16</v>
      </c>
      <c r="I66" s="360">
        <v>0</v>
      </c>
      <c r="J66" s="360">
        <v>26</v>
      </c>
      <c r="K66" s="359">
        <v>0</v>
      </c>
      <c r="L66" s="359">
        <v>0</v>
      </c>
      <c r="M66" s="360">
        <v>0</v>
      </c>
      <c r="N66" s="359">
        <v>0</v>
      </c>
      <c r="O66" s="359">
        <v>0</v>
      </c>
      <c r="P66" s="359">
        <v>150</v>
      </c>
      <c r="Q66" s="359">
        <v>240</v>
      </c>
      <c r="R66" s="360">
        <v>390</v>
      </c>
      <c r="S66" s="359">
        <v>0</v>
      </c>
      <c r="T66" s="359">
        <v>0</v>
      </c>
      <c r="U66" s="359">
        <v>0</v>
      </c>
      <c r="V66" s="359">
        <v>0</v>
      </c>
      <c r="W66" s="360">
        <v>0</v>
      </c>
      <c r="X66" s="359">
        <v>1</v>
      </c>
      <c r="Y66" s="359">
        <v>15</v>
      </c>
      <c r="Z66" s="361">
        <v>0</v>
      </c>
      <c r="AA66" s="359">
        <v>7</v>
      </c>
      <c r="AB66" s="359">
        <v>105</v>
      </c>
      <c r="AC66" s="361">
        <v>0</v>
      </c>
      <c r="AD66" s="359">
        <v>17</v>
      </c>
      <c r="AE66" s="359">
        <v>255</v>
      </c>
      <c r="AF66" s="361">
        <v>0</v>
      </c>
      <c r="AG66" s="362">
        <v>0</v>
      </c>
      <c r="AH66" s="362">
        <v>0</v>
      </c>
      <c r="AI66" s="361">
        <v>0</v>
      </c>
      <c r="AJ66" s="362">
        <v>11</v>
      </c>
      <c r="AK66" s="362">
        <v>165</v>
      </c>
      <c r="AL66" s="361">
        <v>0</v>
      </c>
      <c r="AM66" s="359">
        <v>11</v>
      </c>
      <c r="AN66" s="359">
        <v>165</v>
      </c>
      <c r="AO66" s="361">
        <v>0</v>
      </c>
      <c r="AP66" s="361"/>
      <c r="AQ66" s="361">
        <f t="shared" si="3"/>
        <v>11</v>
      </c>
      <c r="AR66" s="362">
        <v>0</v>
      </c>
      <c r="AS66" s="362">
        <v>0</v>
      </c>
      <c r="AT66" s="361">
        <v>0</v>
      </c>
      <c r="AU66" s="362">
        <v>11</v>
      </c>
      <c r="AV66" s="362">
        <v>165</v>
      </c>
      <c r="AW66" s="361">
        <v>0</v>
      </c>
      <c r="AX66" s="359">
        <v>11</v>
      </c>
      <c r="AY66" s="359">
        <v>165</v>
      </c>
      <c r="AZ66" s="361">
        <v>0</v>
      </c>
      <c r="BA66" s="361"/>
      <c r="BB66" s="361">
        <f t="shared" si="4"/>
        <v>22</v>
      </c>
      <c r="BC66" s="362">
        <v>0</v>
      </c>
      <c r="BD66" s="362">
        <v>0</v>
      </c>
      <c r="BE66" s="359">
        <v>0</v>
      </c>
      <c r="BF66" s="134"/>
      <c r="BG66" s="134"/>
      <c r="BH66" s="134"/>
      <c r="BI66" s="134"/>
      <c r="BJ66" s="134"/>
      <c r="BK66" s="134"/>
      <c r="BL66" s="134"/>
      <c r="BM66" s="358">
        <f t="shared" si="5"/>
        <v>0</v>
      </c>
      <c r="BN66" s="134">
        <f t="shared" si="6"/>
        <v>0</v>
      </c>
      <c r="BO66" s="134">
        <f t="shared" si="27"/>
        <v>0</v>
      </c>
      <c r="BP66" s="134">
        <f t="shared" si="7"/>
        <v>5070</v>
      </c>
      <c r="BQ66" s="134">
        <f t="shared" si="8"/>
        <v>0</v>
      </c>
      <c r="BR66" s="134">
        <f t="shared" si="9"/>
        <v>195</v>
      </c>
      <c r="BS66" s="134">
        <f t="shared" si="10"/>
        <v>1365</v>
      </c>
      <c r="BT66" s="134">
        <f t="shared" si="11"/>
        <v>3315</v>
      </c>
      <c r="BU66" s="134">
        <f t="shared" si="12"/>
        <v>2145</v>
      </c>
      <c r="BV66" s="134">
        <v>11</v>
      </c>
      <c r="BW66" s="134">
        <v>0</v>
      </c>
      <c r="BX66" s="134">
        <f t="shared" si="13"/>
        <v>0</v>
      </c>
      <c r="CB66" s="248">
        <f>_xlfn.IFNA(VLOOKUP(A66,'Actuals Summer'!$A:$AG,23,FALSE),0)</f>
        <v>0</v>
      </c>
      <c r="CC66" s="248">
        <f>_xlfn.IFNA(VLOOKUP(A66,'Actuals Summer'!$A:$AG,24,FALSE),0)</f>
        <v>0</v>
      </c>
      <c r="CD66" s="248">
        <f>_xlfn.IFNA(VLOOKUP(A66,'Actuals Summer'!$A:$AG,25,FALSE),0)</f>
        <v>0</v>
      </c>
      <c r="CE66" s="248">
        <f>_xlfn.IFNA(VLOOKUP(A66,'Actuals Summer'!$A:$AG,26,FALSE),0)</f>
        <v>0</v>
      </c>
      <c r="CF66" s="248">
        <f>_xlfn.IFNA(VLOOKUP(A66,'Actuals Summer'!$A:$AG,27,FALSE),0)</f>
        <v>0</v>
      </c>
      <c r="CG66" s="248">
        <f>_xlfn.IFNA(VLOOKUP(A66,'Actuals Dep Summer'!B:O,6,FALSE)*$BN$3,0)</f>
        <v>195</v>
      </c>
      <c r="CH66" s="248">
        <f>_xlfn.IFNA(VLOOKUP(A66,'Actuals Dep Summer'!B:O,7,FALSE)*$BN$3,0)</f>
        <v>1365</v>
      </c>
      <c r="CI66" s="248">
        <f>_xlfn.IFNA(VLOOKUP(A66,'Actuals Dep Summer'!B:O,8,FALSE)*$BN$3,0)</f>
        <v>3315</v>
      </c>
      <c r="CJ66" s="248">
        <f>_xlfn.IFNA(VLOOKUP(A66,'Actuals Summer'!$A:$AG,31,FALSE),0)*$BN$3</f>
        <v>0</v>
      </c>
      <c r="CK66" s="248"/>
      <c r="CL66" s="248">
        <f>_xlfn.IFNA(VLOOKUP(A66,'Actuals Summer'!$A:$AG,32,FALSE),0)*$BN$3</f>
        <v>0</v>
      </c>
      <c r="CM66" s="248">
        <f>_xlfn.IFNA(VLOOKUP(A66,'Actuals Summer'!$A:$AG,33,FALSE),0)</f>
        <v>0</v>
      </c>
      <c r="CP66" s="317">
        <f t="shared" si="14"/>
        <v>0</v>
      </c>
      <c r="CQ66" s="317">
        <f t="shared" si="15"/>
        <v>0</v>
      </c>
      <c r="CR66" s="317">
        <f t="shared" si="28"/>
        <v>0</v>
      </c>
      <c r="CS66" s="317">
        <f t="shared" si="16"/>
        <v>28696.2</v>
      </c>
      <c r="CT66" s="317">
        <f t="shared" si="17"/>
        <v>0</v>
      </c>
      <c r="CU66" s="317">
        <f t="shared" si="18"/>
        <v>118.95</v>
      </c>
      <c r="CV66" s="317">
        <f t="shared" si="19"/>
        <v>395.84999999999997</v>
      </c>
      <c r="CW66" s="317">
        <f t="shared" si="20"/>
        <v>265.2</v>
      </c>
      <c r="CX66" s="317">
        <f t="shared" si="21"/>
        <v>2145</v>
      </c>
      <c r="CY66" s="317">
        <f t="shared" si="22"/>
        <v>820.36842105263156</v>
      </c>
      <c r="CZ66" s="317">
        <f t="shared" si="23"/>
        <v>0</v>
      </c>
      <c r="DA66" s="317">
        <f t="shared" si="24"/>
        <v>0</v>
      </c>
      <c r="DB66" s="317">
        <f t="shared" si="25"/>
        <v>32441.568421052631</v>
      </c>
      <c r="DC66" s="311">
        <f>_xlfn.XLOOKUP($A66,'Actuals Summer'!$A:$A,'Actuals Summer'!L:L,0,0)</f>
        <v>0</v>
      </c>
      <c r="DD66" s="311">
        <f>_xlfn.XLOOKUP($A66,'Actuals Summer'!$A:$A,'Actuals Summer'!K:K,0,0)+_xlfn.XLOOKUP($A66,'Actuals Summer'!$A:$A,'Actuals Summer'!Q:Q,0,0)</f>
        <v>0</v>
      </c>
      <c r="DE66" s="311">
        <f>_xlfn.XLOOKUP($A66,'Actuals Summer'!$A:$A,'Actuals Summer'!I:I,0,0)+_xlfn.XLOOKUP($A66,'Actuals Summer'!$A:$A,'Actuals Summer'!R:R,0,0)</f>
        <v>0</v>
      </c>
      <c r="DF66" s="311">
        <f>_xlfn.XLOOKUP($A66,'Actuals Summer'!$A:$A,'Actuals Summer'!J:J,0,0)</f>
        <v>0</v>
      </c>
      <c r="DG66" s="311">
        <f>_xlfn.XLOOKUP($A66,'Actuals Dep Summer'!$B:$B,'Actuals Dep Summer'!G:G,0,0)*'Actuals Dep Summer'!$F$2*'Actuals Dep Summer'!$C$2</f>
        <v>118.95</v>
      </c>
      <c r="DH66" s="311">
        <f>_xlfn.XLOOKUP($A66,'Actuals Dep Summer'!$B:$B,'Actuals Dep Summer'!H:H,0,0)*'Actuals Dep Summer'!$F$2*'Actuals Dep Summer'!$C$3</f>
        <v>395.84999999999997</v>
      </c>
      <c r="DI66" s="311">
        <f>_xlfn.XLOOKUP($A66,'Actuals Dep Summer'!$B:$B,'Actuals Dep Summer'!I:I,0,0)*'Actuals Dep Summer'!$F$2*'Actuals Dep Summer'!$C$4</f>
        <v>265.2</v>
      </c>
      <c r="DJ66" s="311">
        <f>_xlfn.XLOOKUP($A66,'Actuals Summer'!$A:$A,'Actuals Summer'!P:P,0,0)</f>
        <v>0</v>
      </c>
      <c r="DK66" s="311">
        <f>_xlfn.XLOOKUP($A66,'Actuals Summer'!$A:$A,'Actuals Summer'!O:O,0,0)</f>
        <v>0</v>
      </c>
      <c r="DL66" s="311"/>
      <c r="DM66" s="311">
        <f>_xlfn.XLOOKUP($A66,'Actuals Summer'!$A:$A,'Actuals Summer'!M:M,0,0)</f>
        <v>0</v>
      </c>
      <c r="DN66" s="312">
        <f t="shared" si="29"/>
        <v>780</v>
      </c>
      <c r="DO66" s="312">
        <f>_xlfn.XLOOKUP(A66,'Actuals Summer'!A:A,'Actuals Summer'!S:S,0,0)-'Summer data team '!DN66</f>
        <v>-780</v>
      </c>
      <c r="DP66" s="322">
        <f t="shared" si="30"/>
        <v>31661.568421052631</v>
      </c>
    </row>
    <row r="67" spans="1:120" x14ac:dyDescent="0.2">
      <c r="A67" s="231">
        <v>2093</v>
      </c>
      <c r="B67" s="231">
        <v>3302093</v>
      </c>
      <c r="C67" s="231" t="s">
        <v>240</v>
      </c>
      <c r="D67" s="359">
        <v>0</v>
      </c>
      <c r="E67" s="359">
        <v>0</v>
      </c>
      <c r="F67" s="359">
        <v>0</v>
      </c>
      <c r="G67" s="359">
        <v>25</v>
      </c>
      <c r="H67" s="359">
        <v>26</v>
      </c>
      <c r="I67" s="360">
        <v>0</v>
      </c>
      <c r="J67" s="360">
        <v>51</v>
      </c>
      <c r="K67" s="359">
        <v>0</v>
      </c>
      <c r="L67" s="359">
        <v>0</v>
      </c>
      <c r="M67" s="360">
        <v>0</v>
      </c>
      <c r="N67" s="359">
        <v>0</v>
      </c>
      <c r="O67" s="359">
        <v>0</v>
      </c>
      <c r="P67" s="359">
        <v>375</v>
      </c>
      <c r="Q67" s="359">
        <v>390</v>
      </c>
      <c r="R67" s="360">
        <v>765</v>
      </c>
      <c r="S67" s="359">
        <v>0</v>
      </c>
      <c r="T67" s="359">
        <v>0</v>
      </c>
      <c r="U67" s="359">
        <v>0</v>
      </c>
      <c r="V67" s="359">
        <v>0</v>
      </c>
      <c r="W67" s="360">
        <v>0</v>
      </c>
      <c r="X67" s="359">
        <v>1</v>
      </c>
      <c r="Y67" s="359">
        <v>15</v>
      </c>
      <c r="Z67" s="361">
        <v>0</v>
      </c>
      <c r="AA67" s="359">
        <v>1</v>
      </c>
      <c r="AB67" s="359">
        <v>15</v>
      </c>
      <c r="AC67" s="361">
        <v>0</v>
      </c>
      <c r="AD67" s="359">
        <v>3</v>
      </c>
      <c r="AE67" s="359">
        <v>45</v>
      </c>
      <c r="AF67" s="361">
        <v>0</v>
      </c>
      <c r="AG67" s="362">
        <v>0</v>
      </c>
      <c r="AH67" s="362">
        <v>0</v>
      </c>
      <c r="AI67" s="361">
        <v>0</v>
      </c>
      <c r="AJ67" s="362">
        <v>15</v>
      </c>
      <c r="AK67" s="362">
        <v>225</v>
      </c>
      <c r="AL67" s="361">
        <v>0</v>
      </c>
      <c r="AM67" s="359">
        <v>15</v>
      </c>
      <c r="AN67" s="359">
        <v>225</v>
      </c>
      <c r="AO67" s="361">
        <v>0</v>
      </c>
      <c r="AP67" s="361"/>
      <c r="AQ67" s="361">
        <f t="shared" si="3"/>
        <v>15</v>
      </c>
      <c r="AR67" s="362">
        <v>0</v>
      </c>
      <c r="AS67" s="362">
        <v>0</v>
      </c>
      <c r="AT67" s="361">
        <v>0</v>
      </c>
      <c r="AU67" s="362">
        <v>15</v>
      </c>
      <c r="AV67" s="362">
        <v>225</v>
      </c>
      <c r="AW67" s="361">
        <v>0</v>
      </c>
      <c r="AX67" s="359">
        <v>15</v>
      </c>
      <c r="AY67" s="359">
        <v>225</v>
      </c>
      <c r="AZ67" s="361">
        <v>0</v>
      </c>
      <c r="BA67" s="361"/>
      <c r="BB67" s="361">
        <f t="shared" si="4"/>
        <v>30</v>
      </c>
      <c r="BC67" s="362">
        <v>0</v>
      </c>
      <c r="BD67" s="362">
        <v>0</v>
      </c>
      <c r="BE67" s="359">
        <v>0</v>
      </c>
      <c r="BF67" s="134"/>
      <c r="BG67" s="134"/>
      <c r="BH67" s="134"/>
      <c r="BI67" s="134"/>
      <c r="BJ67" s="134"/>
      <c r="BK67" s="134"/>
      <c r="BL67" s="134"/>
      <c r="BM67" s="358">
        <f t="shared" si="5"/>
        <v>0</v>
      </c>
      <c r="BN67" s="134">
        <f t="shared" si="6"/>
        <v>0</v>
      </c>
      <c r="BO67" s="134">
        <f t="shared" si="27"/>
        <v>0</v>
      </c>
      <c r="BP67" s="134">
        <f t="shared" si="7"/>
        <v>9945</v>
      </c>
      <c r="BQ67" s="134">
        <f t="shared" si="8"/>
        <v>0</v>
      </c>
      <c r="BR67" s="134">
        <f t="shared" si="9"/>
        <v>195</v>
      </c>
      <c r="BS67" s="134">
        <f t="shared" si="10"/>
        <v>195</v>
      </c>
      <c r="BT67" s="134">
        <f t="shared" si="11"/>
        <v>585</v>
      </c>
      <c r="BU67" s="134">
        <f t="shared" si="12"/>
        <v>2925</v>
      </c>
      <c r="BV67" s="134">
        <v>15</v>
      </c>
      <c r="BW67" s="134">
        <v>0</v>
      </c>
      <c r="BX67" s="134">
        <f t="shared" si="13"/>
        <v>0</v>
      </c>
      <c r="CB67" s="248">
        <f>_xlfn.IFNA(VLOOKUP(A67,'Actuals Summer'!$A:$AG,23,FALSE),0)</f>
        <v>0</v>
      </c>
      <c r="CC67" s="248">
        <f>_xlfn.IFNA(VLOOKUP(A67,'Actuals Summer'!$A:$AG,24,FALSE),0)</f>
        <v>0</v>
      </c>
      <c r="CD67" s="248">
        <f>_xlfn.IFNA(VLOOKUP(A67,'Actuals Summer'!$A:$AG,25,FALSE),0)</f>
        <v>0</v>
      </c>
      <c r="CE67" s="248">
        <f>_xlfn.IFNA(VLOOKUP(A67,'Actuals Summer'!$A:$AG,26,FALSE),0)</f>
        <v>0</v>
      </c>
      <c r="CF67" s="248">
        <f>_xlfn.IFNA(VLOOKUP(A67,'Actuals Summer'!$A:$AG,27,FALSE),0)</f>
        <v>0</v>
      </c>
      <c r="CG67" s="248">
        <f>_xlfn.IFNA(VLOOKUP(A67,'Actuals Dep Summer'!B:O,6,FALSE)*$BN$3,0)</f>
        <v>195</v>
      </c>
      <c r="CH67" s="248">
        <f>_xlfn.IFNA(VLOOKUP(A67,'Actuals Dep Summer'!B:O,7,FALSE)*$BN$3,0)</f>
        <v>195</v>
      </c>
      <c r="CI67" s="248">
        <f>_xlfn.IFNA(VLOOKUP(A67,'Actuals Dep Summer'!B:O,8,FALSE)*$BN$3,0)</f>
        <v>585</v>
      </c>
      <c r="CJ67" s="248">
        <f>_xlfn.IFNA(VLOOKUP(A67,'Actuals Summer'!$A:$AG,31,FALSE),0)*$BN$3</f>
        <v>0</v>
      </c>
      <c r="CK67" s="248"/>
      <c r="CL67" s="248">
        <f>_xlfn.IFNA(VLOOKUP(A67,'Actuals Summer'!$A:$AG,32,FALSE),0)*$BN$3</f>
        <v>0</v>
      </c>
      <c r="CM67" s="248">
        <f>_xlfn.IFNA(VLOOKUP(A67,'Actuals Summer'!$A:$AG,33,FALSE),0)</f>
        <v>0</v>
      </c>
      <c r="CP67" s="317">
        <f t="shared" si="14"/>
        <v>0</v>
      </c>
      <c r="CQ67" s="317">
        <f t="shared" si="15"/>
        <v>0</v>
      </c>
      <c r="CR67" s="317">
        <f t="shared" si="28"/>
        <v>0</v>
      </c>
      <c r="CS67" s="317">
        <f t="shared" si="16"/>
        <v>56288.700000000004</v>
      </c>
      <c r="CT67" s="317">
        <f t="shared" si="17"/>
        <v>0</v>
      </c>
      <c r="CU67" s="317">
        <f t="shared" si="18"/>
        <v>118.95</v>
      </c>
      <c r="CV67" s="317">
        <f t="shared" si="19"/>
        <v>56.55</v>
      </c>
      <c r="CW67" s="317">
        <f t="shared" si="20"/>
        <v>46.800000000000004</v>
      </c>
      <c r="CX67" s="317">
        <f t="shared" si="21"/>
        <v>2925</v>
      </c>
      <c r="CY67" s="317">
        <f t="shared" si="22"/>
        <v>1118.6842105263158</v>
      </c>
      <c r="CZ67" s="317">
        <f t="shared" si="23"/>
        <v>0</v>
      </c>
      <c r="DA67" s="317">
        <f t="shared" si="24"/>
        <v>0</v>
      </c>
      <c r="DB67" s="317">
        <f t="shared" si="25"/>
        <v>60554.68421052632</v>
      </c>
      <c r="DC67" s="311">
        <f>_xlfn.XLOOKUP($A67,'Actuals Summer'!$A:$A,'Actuals Summer'!L:L,0,0)</f>
        <v>0</v>
      </c>
      <c r="DD67" s="311">
        <f>_xlfn.XLOOKUP($A67,'Actuals Summer'!$A:$A,'Actuals Summer'!K:K,0,0)+_xlfn.XLOOKUP($A67,'Actuals Summer'!$A:$A,'Actuals Summer'!Q:Q,0,0)</f>
        <v>0</v>
      </c>
      <c r="DE67" s="311">
        <f>_xlfn.XLOOKUP($A67,'Actuals Summer'!$A:$A,'Actuals Summer'!I:I,0,0)+_xlfn.XLOOKUP($A67,'Actuals Summer'!$A:$A,'Actuals Summer'!R:R,0,0)</f>
        <v>0</v>
      </c>
      <c r="DF67" s="311">
        <f>_xlfn.XLOOKUP($A67,'Actuals Summer'!$A:$A,'Actuals Summer'!J:J,0,0)</f>
        <v>0</v>
      </c>
      <c r="DG67" s="311">
        <f>_xlfn.XLOOKUP($A67,'Actuals Dep Summer'!$B:$B,'Actuals Dep Summer'!G:G,0,0)*'Actuals Dep Summer'!$F$2*'Actuals Dep Summer'!$C$2</f>
        <v>118.95</v>
      </c>
      <c r="DH67" s="311">
        <f>_xlfn.XLOOKUP($A67,'Actuals Dep Summer'!$B:$B,'Actuals Dep Summer'!H:H,0,0)*'Actuals Dep Summer'!$F$2*'Actuals Dep Summer'!$C$3</f>
        <v>56.55</v>
      </c>
      <c r="DI67" s="311">
        <f>_xlfn.XLOOKUP($A67,'Actuals Dep Summer'!$B:$B,'Actuals Dep Summer'!I:I,0,0)*'Actuals Dep Summer'!$F$2*'Actuals Dep Summer'!$C$4</f>
        <v>46.800000000000004</v>
      </c>
      <c r="DJ67" s="311">
        <f>_xlfn.XLOOKUP($A67,'Actuals Summer'!$A:$A,'Actuals Summer'!P:P,0,0)</f>
        <v>0</v>
      </c>
      <c r="DK67" s="311">
        <f>_xlfn.XLOOKUP($A67,'Actuals Summer'!$A:$A,'Actuals Summer'!O:O,0,0)</f>
        <v>0</v>
      </c>
      <c r="DL67" s="311"/>
      <c r="DM67" s="311">
        <f>_xlfn.XLOOKUP($A67,'Actuals Summer'!$A:$A,'Actuals Summer'!M:M,0,0)</f>
        <v>0</v>
      </c>
      <c r="DN67" s="312">
        <f t="shared" si="29"/>
        <v>222.3</v>
      </c>
      <c r="DO67" s="312">
        <f>_xlfn.XLOOKUP(A67,'Actuals Summer'!A:A,'Actuals Summer'!S:S,0,0)-'Summer data team '!DN67</f>
        <v>-222.3</v>
      </c>
      <c r="DP67" s="322">
        <f t="shared" si="30"/>
        <v>60332.384210526317</v>
      </c>
    </row>
    <row r="68" spans="1:120" x14ac:dyDescent="0.2">
      <c r="A68" s="231">
        <v>2096</v>
      </c>
      <c r="B68" s="231">
        <v>3302096</v>
      </c>
      <c r="C68" s="231" t="s">
        <v>241</v>
      </c>
      <c r="D68" s="359">
        <v>0</v>
      </c>
      <c r="E68" s="359">
        <v>0</v>
      </c>
      <c r="F68" s="359">
        <v>0</v>
      </c>
      <c r="G68" s="359">
        <v>8</v>
      </c>
      <c r="H68" s="359">
        <v>18</v>
      </c>
      <c r="I68" s="360">
        <v>0</v>
      </c>
      <c r="J68" s="360">
        <v>26</v>
      </c>
      <c r="K68" s="359">
        <v>0</v>
      </c>
      <c r="L68" s="359">
        <v>0</v>
      </c>
      <c r="M68" s="360">
        <v>0</v>
      </c>
      <c r="N68" s="359">
        <v>0</v>
      </c>
      <c r="O68" s="359">
        <v>0</v>
      </c>
      <c r="P68" s="359">
        <v>120</v>
      </c>
      <c r="Q68" s="359">
        <v>270</v>
      </c>
      <c r="R68" s="360">
        <v>390</v>
      </c>
      <c r="S68" s="359">
        <v>0</v>
      </c>
      <c r="T68" s="359">
        <v>0</v>
      </c>
      <c r="U68" s="359">
        <v>0</v>
      </c>
      <c r="V68" s="359">
        <v>0</v>
      </c>
      <c r="W68" s="360">
        <v>0</v>
      </c>
      <c r="X68" s="359">
        <v>14</v>
      </c>
      <c r="Y68" s="359">
        <v>210</v>
      </c>
      <c r="Z68" s="361">
        <v>0</v>
      </c>
      <c r="AA68" s="359">
        <v>9</v>
      </c>
      <c r="AB68" s="359">
        <v>135</v>
      </c>
      <c r="AC68" s="361">
        <v>0</v>
      </c>
      <c r="AD68" s="359">
        <v>0</v>
      </c>
      <c r="AE68" s="359">
        <v>0</v>
      </c>
      <c r="AF68" s="361">
        <v>0</v>
      </c>
      <c r="AG68" s="362">
        <v>0</v>
      </c>
      <c r="AH68" s="362">
        <v>0</v>
      </c>
      <c r="AI68" s="361">
        <v>0</v>
      </c>
      <c r="AJ68" s="362">
        <v>15</v>
      </c>
      <c r="AK68" s="362">
        <v>225</v>
      </c>
      <c r="AL68" s="361">
        <v>0</v>
      </c>
      <c r="AM68" s="359">
        <v>15</v>
      </c>
      <c r="AN68" s="359">
        <v>225</v>
      </c>
      <c r="AO68" s="361">
        <v>0</v>
      </c>
      <c r="AP68" s="361"/>
      <c r="AQ68" s="361">
        <f t="shared" si="3"/>
        <v>15</v>
      </c>
      <c r="AR68" s="362">
        <v>0</v>
      </c>
      <c r="AS68" s="362">
        <v>0</v>
      </c>
      <c r="AT68" s="361">
        <v>0</v>
      </c>
      <c r="AU68" s="362">
        <v>15</v>
      </c>
      <c r="AV68" s="362">
        <v>225</v>
      </c>
      <c r="AW68" s="361">
        <v>0</v>
      </c>
      <c r="AX68" s="359">
        <v>15</v>
      </c>
      <c r="AY68" s="359">
        <v>225</v>
      </c>
      <c r="AZ68" s="361">
        <v>0</v>
      </c>
      <c r="BA68" s="361"/>
      <c r="BB68" s="361">
        <f t="shared" si="4"/>
        <v>30</v>
      </c>
      <c r="BC68" s="362">
        <v>0</v>
      </c>
      <c r="BD68" s="362">
        <v>0</v>
      </c>
      <c r="BE68" s="359">
        <v>0</v>
      </c>
      <c r="BF68" s="134"/>
      <c r="BG68" s="134"/>
      <c r="BH68" s="134"/>
      <c r="BI68" s="134"/>
      <c r="BJ68" s="134"/>
      <c r="BK68" s="134"/>
      <c r="BL68" s="134"/>
      <c r="BM68" s="358">
        <f t="shared" si="5"/>
        <v>0</v>
      </c>
      <c r="BN68" s="134">
        <f t="shared" si="6"/>
        <v>0</v>
      </c>
      <c r="BO68" s="134">
        <f t="shared" si="27"/>
        <v>0</v>
      </c>
      <c r="BP68" s="134">
        <f t="shared" si="7"/>
        <v>5070</v>
      </c>
      <c r="BQ68" s="134">
        <f t="shared" si="8"/>
        <v>0</v>
      </c>
      <c r="BR68" s="134">
        <f t="shared" si="9"/>
        <v>2730</v>
      </c>
      <c r="BS68" s="134">
        <f t="shared" si="10"/>
        <v>1755</v>
      </c>
      <c r="BT68" s="134">
        <f t="shared" si="11"/>
        <v>0</v>
      </c>
      <c r="BU68" s="134">
        <f t="shared" si="12"/>
        <v>2925</v>
      </c>
      <c r="BV68" s="134">
        <v>15</v>
      </c>
      <c r="BW68" s="134">
        <v>0</v>
      </c>
      <c r="BX68" s="134">
        <f t="shared" si="13"/>
        <v>0</v>
      </c>
      <c r="CB68" s="248">
        <f>_xlfn.IFNA(VLOOKUP(A68,'Actuals Summer'!$A:$AG,23,FALSE),0)</f>
        <v>0</v>
      </c>
      <c r="CC68" s="248">
        <f>_xlfn.IFNA(VLOOKUP(A68,'Actuals Summer'!$A:$AG,24,FALSE),0)</f>
        <v>0</v>
      </c>
      <c r="CD68" s="248">
        <f>_xlfn.IFNA(VLOOKUP(A68,'Actuals Summer'!$A:$AG,25,FALSE),0)</f>
        <v>0</v>
      </c>
      <c r="CE68" s="248">
        <f>_xlfn.IFNA(VLOOKUP(A68,'Actuals Summer'!$A:$AG,26,FALSE),0)</f>
        <v>0</v>
      </c>
      <c r="CF68" s="248">
        <f>_xlfn.IFNA(VLOOKUP(A68,'Actuals Summer'!$A:$AG,27,FALSE),0)</f>
        <v>0</v>
      </c>
      <c r="CG68" s="248">
        <f>_xlfn.IFNA(VLOOKUP(A68,'Actuals Dep Summer'!B:O,6,FALSE)*$BN$3,0)</f>
        <v>2730</v>
      </c>
      <c r="CH68" s="248">
        <f>_xlfn.IFNA(VLOOKUP(A68,'Actuals Dep Summer'!B:O,7,FALSE)*$BN$3,0)</f>
        <v>1755</v>
      </c>
      <c r="CI68" s="248">
        <f>_xlfn.IFNA(VLOOKUP(A68,'Actuals Dep Summer'!B:O,8,FALSE)*$BN$3,0)</f>
        <v>0</v>
      </c>
      <c r="CJ68" s="248">
        <f>_xlfn.IFNA(VLOOKUP(A68,'Actuals Summer'!$A:$AG,31,FALSE),0)*$BN$3</f>
        <v>0</v>
      </c>
      <c r="CK68" s="248"/>
      <c r="CL68" s="248">
        <f>_xlfn.IFNA(VLOOKUP(A68,'Actuals Summer'!$A:$AG,32,FALSE),0)*$BN$3</f>
        <v>0</v>
      </c>
      <c r="CM68" s="248">
        <f>_xlfn.IFNA(VLOOKUP(A68,'Actuals Summer'!$A:$AG,33,FALSE),0)</f>
        <v>0</v>
      </c>
      <c r="CP68" s="317">
        <f t="shared" si="14"/>
        <v>0</v>
      </c>
      <c r="CQ68" s="317">
        <f t="shared" si="15"/>
        <v>0</v>
      </c>
      <c r="CR68" s="317">
        <f t="shared" si="28"/>
        <v>0</v>
      </c>
      <c r="CS68" s="317">
        <f t="shared" si="16"/>
        <v>28696.2</v>
      </c>
      <c r="CT68" s="317">
        <f t="shared" si="17"/>
        <v>0</v>
      </c>
      <c r="CU68" s="317">
        <f t="shared" si="18"/>
        <v>1665.3</v>
      </c>
      <c r="CV68" s="317">
        <f t="shared" si="19"/>
        <v>508.95</v>
      </c>
      <c r="CW68" s="317">
        <f t="shared" si="20"/>
        <v>0</v>
      </c>
      <c r="CX68" s="317">
        <f t="shared" si="21"/>
        <v>2925</v>
      </c>
      <c r="CY68" s="317">
        <f t="shared" si="22"/>
        <v>1118.6842105263158</v>
      </c>
      <c r="CZ68" s="317">
        <f t="shared" si="23"/>
        <v>0</v>
      </c>
      <c r="DA68" s="317">
        <f t="shared" si="24"/>
        <v>0</v>
      </c>
      <c r="DB68" s="317">
        <f t="shared" si="25"/>
        <v>34914.13421052631</v>
      </c>
      <c r="DC68" s="311">
        <f>_xlfn.XLOOKUP($A68,'Actuals Summer'!$A:$A,'Actuals Summer'!L:L,0,0)</f>
        <v>0</v>
      </c>
      <c r="DD68" s="311">
        <f>_xlfn.XLOOKUP($A68,'Actuals Summer'!$A:$A,'Actuals Summer'!K:K,0,0)+_xlfn.XLOOKUP($A68,'Actuals Summer'!$A:$A,'Actuals Summer'!Q:Q,0,0)</f>
        <v>0</v>
      </c>
      <c r="DE68" s="311">
        <f>_xlfn.XLOOKUP($A68,'Actuals Summer'!$A:$A,'Actuals Summer'!I:I,0,0)+_xlfn.XLOOKUP($A68,'Actuals Summer'!$A:$A,'Actuals Summer'!R:R,0,0)</f>
        <v>0</v>
      </c>
      <c r="DF68" s="311">
        <f>_xlfn.XLOOKUP($A68,'Actuals Summer'!$A:$A,'Actuals Summer'!J:J,0,0)</f>
        <v>0</v>
      </c>
      <c r="DG68" s="311">
        <f>_xlfn.XLOOKUP($A68,'Actuals Dep Summer'!$B:$B,'Actuals Dep Summer'!G:G,0,0)*'Actuals Dep Summer'!$F$2*'Actuals Dep Summer'!$C$2</f>
        <v>1665.3</v>
      </c>
      <c r="DH68" s="311">
        <f>_xlfn.XLOOKUP($A68,'Actuals Dep Summer'!$B:$B,'Actuals Dep Summer'!H:H,0,0)*'Actuals Dep Summer'!$F$2*'Actuals Dep Summer'!$C$3</f>
        <v>508.95</v>
      </c>
      <c r="DI68" s="311">
        <f>_xlfn.XLOOKUP($A68,'Actuals Dep Summer'!$B:$B,'Actuals Dep Summer'!I:I,0,0)*'Actuals Dep Summer'!$F$2*'Actuals Dep Summer'!$C$4</f>
        <v>0</v>
      </c>
      <c r="DJ68" s="311">
        <f>_xlfn.XLOOKUP($A68,'Actuals Summer'!$A:$A,'Actuals Summer'!P:P,0,0)</f>
        <v>0</v>
      </c>
      <c r="DK68" s="311">
        <f>_xlfn.XLOOKUP($A68,'Actuals Summer'!$A:$A,'Actuals Summer'!O:O,0,0)</f>
        <v>0</v>
      </c>
      <c r="DL68" s="311"/>
      <c r="DM68" s="311">
        <f>_xlfn.XLOOKUP($A68,'Actuals Summer'!$A:$A,'Actuals Summer'!M:M,0,0)</f>
        <v>0</v>
      </c>
      <c r="DN68" s="312">
        <f t="shared" si="29"/>
        <v>2174.25</v>
      </c>
      <c r="DO68" s="312">
        <f>_xlfn.XLOOKUP(A68,'Actuals Summer'!A:A,'Actuals Summer'!S:S,0,0)-'Summer data team '!DN68</f>
        <v>-2174.25</v>
      </c>
      <c r="DP68" s="322">
        <f t="shared" si="30"/>
        <v>32739.88421052631</v>
      </c>
    </row>
    <row r="69" spans="1:120" x14ac:dyDescent="0.2">
      <c r="A69" s="231">
        <v>2097</v>
      </c>
      <c r="B69" s="231">
        <v>3302097</v>
      </c>
      <c r="C69" s="231" t="s">
        <v>242</v>
      </c>
      <c r="D69" s="359">
        <v>0</v>
      </c>
      <c r="E69" s="359">
        <v>0</v>
      </c>
      <c r="F69" s="359">
        <v>0</v>
      </c>
      <c r="G69" s="359">
        <v>13</v>
      </c>
      <c r="H69" s="359">
        <v>8</v>
      </c>
      <c r="I69" s="360">
        <v>0</v>
      </c>
      <c r="J69" s="360">
        <v>21</v>
      </c>
      <c r="K69" s="359">
        <v>4</v>
      </c>
      <c r="L69" s="359">
        <v>2</v>
      </c>
      <c r="M69" s="360">
        <v>6</v>
      </c>
      <c r="N69" s="359">
        <v>0</v>
      </c>
      <c r="O69" s="359">
        <v>0</v>
      </c>
      <c r="P69" s="359">
        <v>195</v>
      </c>
      <c r="Q69" s="359">
        <v>120</v>
      </c>
      <c r="R69" s="360">
        <v>315</v>
      </c>
      <c r="S69" s="359">
        <v>0</v>
      </c>
      <c r="T69" s="359">
        <v>0</v>
      </c>
      <c r="U69" s="359">
        <v>60</v>
      </c>
      <c r="V69" s="359">
        <v>30</v>
      </c>
      <c r="W69" s="360">
        <v>90</v>
      </c>
      <c r="X69" s="359">
        <v>3</v>
      </c>
      <c r="Y69" s="359">
        <v>45</v>
      </c>
      <c r="Z69" s="361">
        <v>0</v>
      </c>
      <c r="AA69" s="359">
        <v>10</v>
      </c>
      <c r="AB69" s="359">
        <v>150</v>
      </c>
      <c r="AC69" s="361">
        <v>45</v>
      </c>
      <c r="AD69" s="359">
        <v>6</v>
      </c>
      <c r="AE69" s="359">
        <v>90</v>
      </c>
      <c r="AF69" s="361">
        <v>45</v>
      </c>
      <c r="AG69" s="362">
        <v>0</v>
      </c>
      <c r="AH69" s="362">
        <v>0</v>
      </c>
      <c r="AI69" s="361">
        <v>0</v>
      </c>
      <c r="AJ69" s="362">
        <v>7</v>
      </c>
      <c r="AK69" s="362">
        <v>105</v>
      </c>
      <c r="AL69" s="361">
        <v>0</v>
      </c>
      <c r="AM69" s="359">
        <v>7</v>
      </c>
      <c r="AN69" s="359">
        <v>105</v>
      </c>
      <c r="AO69" s="361">
        <v>0</v>
      </c>
      <c r="AP69" s="361"/>
      <c r="AQ69" s="361">
        <f t="shared" si="3"/>
        <v>7</v>
      </c>
      <c r="AR69" s="362">
        <v>0</v>
      </c>
      <c r="AS69" s="362">
        <v>0</v>
      </c>
      <c r="AT69" s="361">
        <v>0</v>
      </c>
      <c r="AU69" s="362">
        <v>5</v>
      </c>
      <c r="AV69" s="362">
        <v>75</v>
      </c>
      <c r="AW69" s="361">
        <v>0</v>
      </c>
      <c r="AX69" s="359">
        <v>5</v>
      </c>
      <c r="AY69" s="359">
        <v>75</v>
      </c>
      <c r="AZ69" s="361">
        <v>0</v>
      </c>
      <c r="BA69" s="361"/>
      <c r="BB69" s="361">
        <f t="shared" si="4"/>
        <v>10</v>
      </c>
      <c r="BC69" s="362">
        <v>0</v>
      </c>
      <c r="BD69" s="362">
        <v>0</v>
      </c>
      <c r="BE69" s="359">
        <v>0</v>
      </c>
      <c r="BF69" s="134"/>
      <c r="BG69" s="134"/>
      <c r="BH69" s="134"/>
      <c r="BI69" s="134"/>
      <c r="BJ69" s="134"/>
      <c r="BK69" s="134"/>
      <c r="BL69" s="134"/>
      <c r="BM69" s="358">
        <f t="shared" si="5"/>
        <v>0</v>
      </c>
      <c r="BN69" s="134">
        <f t="shared" si="6"/>
        <v>0</v>
      </c>
      <c r="BO69" s="134">
        <f t="shared" ref="BO69:BO100" si="31">S69*$BN$3</f>
        <v>0</v>
      </c>
      <c r="BP69" s="134">
        <f t="shared" si="7"/>
        <v>4095</v>
      </c>
      <c r="BQ69" s="134">
        <f t="shared" si="8"/>
        <v>1170</v>
      </c>
      <c r="BR69" s="134">
        <f t="shared" si="9"/>
        <v>585</v>
      </c>
      <c r="BS69" s="134">
        <f t="shared" si="10"/>
        <v>2535</v>
      </c>
      <c r="BT69" s="134">
        <f t="shared" si="11"/>
        <v>1755</v>
      </c>
      <c r="BU69" s="134">
        <f t="shared" si="12"/>
        <v>1365</v>
      </c>
      <c r="BV69" s="134">
        <v>5</v>
      </c>
      <c r="BW69" s="134">
        <v>0</v>
      </c>
      <c r="BX69" s="134">
        <f t="shared" si="13"/>
        <v>0</v>
      </c>
      <c r="CB69" s="248">
        <f>_xlfn.IFNA(VLOOKUP(A69,'Actuals Summer'!$A:$AG,23,FALSE),0)</f>
        <v>0</v>
      </c>
      <c r="CC69" s="248">
        <f>_xlfn.IFNA(VLOOKUP(A69,'Actuals Summer'!$A:$AG,24,FALSE),0)</f>
        <v>0</v>
      </c>
      <c r="CD69" s="248">
        <f>_xlfn.IFNA(VLOOKUP(A69,'Actuals Summer'!$A:$AG,25,FALSE),0)</f>
        <v>0</v>
      </c>
      <c r="CE69" s="248">
        <f>_xlfn.IFNA(VLOOKUP(A69,'Actuals Summer'!$A:$AG,26,FALSE),0)</f>
        <v>0</v>
      </c>
      <c r="CF69" s="248">
        <f>_xlfn.IFNA(VLOOKUP(A69,'Actuals Summer'!$A:$AG,27,FALSE),0)</f>
        <v>0</v>
      </c>
      <c r="CG69" s="248">
        <f>_xlfn.IFNA(VLOOKUP(A69,'Actuals Dep Summer'!B:O,6,FALSE)*$BN$3,0)</f>
        <v>585</v>
      </c>
      <c r="CH69" s="248">
        <f>_xlfn.IFNA(VLOOKUP(A69,'Actuals Dep Summer'!B:O,7,FALSE)*$BN$3,0)</f>
        <v>1950</v>
      </c>
      <c r="CI69" s="248">
        <f>_xlfn.IFNA(VLOOKUP(A69,'Actuals Dep Summer'!B:O,8,FALSE)*$BN$3,0)</f>
        <v>1170</v>
      </c>
      <c r="CJ69" s="248">
        <f>_xlfn.IFNA(VLOOKUP(A69,'Actuals Summer'!$A:$AG,31,FALSE),0)*$BN$3</f>
        <v>0</v>
      </c>
      <c r="CK69" s="248"/>
      <c r="CL69" s="248">
        <f>_xlfn.IFNA(VLOOKUP(A69,'Actuals Summer'!$A:$AG,32,FALSE),0)*$BN$3</f>
        <v>0</v>
      </c>
      <c r="CM69" s="248">
        <f>_xlfn.IFNA(VLOOKUP(A69,'Actuals Summer'!$A:$AG,33,FALSE),0)</f>
        <v>0</v>
      </c>
      <c r="CP69" s="317">
        <f t="shared" si="14"/>
        <v>0</v>
      </c>
      <c r="CQ69" s="317">
        <f t="shared" si="15"/>
        <v>0</v>
      </c>
      <c r="CR69" s="317">
        <f t="shared" ref="CR69:CR100" si="32">BO69*$BO$2</f>
        <v>0</v>
      </c>
      <c r="CS69" s="317">
        <f t="shared" si="16"/>
        <v>23177.7</v>
      </c>
      <c r="CT69" s="317">
        <f t="shared" si="17"/>
        <v>6622.2</v>
      </c>
      <c r="CU69" s="317">
        <f t="shared" si="18"/>
        <v>356.84999999999997</v>
      </c>
      <c r="CV69" s="317">
        <f t="shared" si="19"/>
        <v>735.15</v>
      </c>
      <c r="CW69" s="317">
        <f t="shared" si="20"/>
        <v>140.4</v>
      </c>
      <c r="CX69" s="317">
        <f t="shared" si="21"/>
        <v>1365</v>
      </c>
      <c r="CY69" s="317">
        <f t="shared" si="22"/>
        <v>372.89473684210526</v>
      </c>
      <c r="CZ69" s="317">
        <f t="shared" si="23"/>
        <v>0</v>
      </c>
      <c r="DA69" s="317">
        <f t="shared" si="24"/>
        <v>0</v>
      </c>
      <c r="DB69" s="317">
        <f t="shared" si="25"/>
        <v>32770.19473684211</v>
      </c>
      <c r="DC69" s="311">
        <f>_xlfn.XLOOKUP($A69,'Actuals Summer'!$A:$A,'Actuals Summer'!L:L,0,0)</f>
        <v>0</v>
      </c>
      <c r="DD69" s="311">
        <f>_xlfn.XLOOKUP($A69,'Actuals Summer'!$A:$A,'Actuals Summer'!K:K,0,0)+_xlfn.XLOOKUP($A69,'Actuals Summer'!$A:$A,'Actuals Summer'!Q:Q,0,0)</f>
        <v>0</v>
      </c>
      <c r="DE69" s="311">
        <f>_xlfn.XLOOKUP($A69,'Actuals Summer'!$A:$A,'Actuals Summer'!I:I,0,0)+_xlfn.XLOOKUP($A69,'Actuals Summer'!$A:$A,'Actuals Summer'!R:R,0,0)</f>
        <v>0</v>
      </c>
      <c r="DF69" s="311">
        <f>_xlfn.XLOOKUP($A69,'Actuals Summer'!$A:$A,'Actuals Summer'!J:J,0,0)</f>
        <v>0</v>
      </c>
      <c r="DG69" s="311">
        <f>_xlfn.XLOOKUP($A69,'Actuals Dep Summer'!$B:$B,'Actuals Dep Summer'!G:G,0,0)*'Actuals Dep Summer'!$F$2*'Actuals Dep Summer'!$C$2</f>
        <v>356.84999999999997</v>
      </c>
      <c r="DH69" s="311">
        <f>_xlfn.XLOOKUP($A69,'Actuals Dep Summer'!$B:$B,'Actuals Dep Summer'!H:H,0,0)*'Actuals Dep Summer'!$F$2*'Actuals Dep Summer'!$C$3</f>
        <v>565.5</v>
      </c>
      <c r="DI69" s="311">
        <f>_xlfn.XLOOKUP($A69,'Actuals Dep Summer'!$B:$B,'Actuals Dep Summer'!I:I,0,0)*'Actuals Dep Summer'!$F$2*'Actuals Dep Summer'!$C$4</f>
        <v>93.600000000000009</v>
      </c>
      <c r="DJ69" s="311">
        <f>_xlfn.XLOOKUP($A69,'Actuals Summer'!$A:$A,'Actuals Summer'!P:P,0,0)</f>
        <v>0</v>
      </c>
      <c r="DK69" s="311">
        <f>_xlfn.XLOOKUP($A69,'Actuals Summer'!$A:$A,'Actuals Summer'!O:O,0,0)</f>
        <v>0</v>
      </c>
      <c r="DL69" s="311"/>
      <c r="DM69" s="311">
        <f>_xlfn.XLOOKUP($A69,'Actuals Summer'!$A:$A,'Actuals Summer'!M:M,0,0)</f>
        <v>0</v>
      </c>
      <c r="DN69" s="312">
        <f t="shared" ref="DN69:DN100" si="33">SUM(DC69:DM69)</f>
        <v>1015.9499999999999</v>
      </c>
      <c r="DO69" s="312">
        <f>_xlfn.XLOOKUP(A69,'Actuals Summer'!A:A,'Actuals Summer'!S:S,0,0)-'Summer data team '!DN69</f>
        <v>-1015.9499999999999</v>
      </c>
      <c r="DP69" s="322">
        <f t="shared" ref="DP69:DP100" si="34">DB69-DN69</f>
        <v>31754.244736842109</v>
      </c>
    </row>
    <row r="70" spans="1:120" x14ac:dyDescent="0.2">
      <c r="A70" s="231">
        <v>2098</v>
      </c>
      <c r="B70" s="231">
        <v>3302098</v>
      </c>
      <c r="C70" s="231" t="s">
        <v>243</v>
      </c>
      <c r="D70" s="359">
        <v>0</v>
      </c>
      <c r="E70" s="359">
        <v>0</v>
      </c>
      <c r="F70" s="359">
        <v>0</v>
      </c>
      <c r="G70" s="359">
        <v>10</v>
      </c>
      <c r="H70" s="359">
        <v>16</v>
      </c>
      <c r="I70" s="360">
        <v>0</v>
      </c>
      <c r="J70" s="360">
        <v>26</v>
      </c>
      <c r="K70" s="359">
        <v>0</v>
      </c>
      <c r="L70" s="359">
        <v>0</v>
      </c>
      <c r="M70" s="360">
        <v>0</v>
      </c>
      <c r="N70" s="359">
        <v>0</v>
      </c>
      <c r="O70" s="359">
        <v>0</v>
      </c>
      <c r="P70" s="359">
        <v>150</v>
      </c>
      <c r="Q70" s="359">
        <v>240</v>
      </c>
      <c r="R70" s="360">
        <v>390</v>
      </c>
      <c r="S70" s="359">
        <v>0</v>
      </c>
      <c r="T70" s="359">
        <v>0</v>
      </c>
      <c r="U70" s="359">
        <v>0</v>
      </c>
      <c r="V70" s="359">
        <v>0</v>
      </c>
      <c r="W70" s="360">
        <v>0</v>
      </c>
      <c r="X70" s="359">
        <v>9</v>
      </c>
      <c r="Y70" s="359">
        <v>135</v>
      </c>
      <c r="Z70" s="361">
        <v>0</v>
      </c>
      <c r="AA70" s="359">
        <v>2</v>
      </c>
      <c r="AB70" s="359">
        <v>30</v>
      </c>
      <c r="AC70" s="361">
        <v>0</v>
      </c>
      <c r="AD70" s="359">
        <v>13</v>
      </c>
      <c r="AE70" s="359">
        <v>195</v>
      </c>
      <c r="AF70" s="361">
        <v>0</v>
      </c>
      <c r="AG70" s="362">
        <v>0</v>
      </c>
      <c r="AH70" s="362">
        <v>0</v>
      </c>
      <c r="AI70" s="361">
        <v>0</v>
      </c>
      <c r="AJ70" s="362">
        <v>16</v>
      </c>
      <c r="AK70" s="362">
        <v>240</v>
      </c>
      <c r="AL70" s="361">
        <v>0</v>
      </c>
      <c r="AM70" s="359">
        <v>16</v>
      </c>
      <c r="AN70" s="359">
        <v>240</v>
      </c>
      <c r="AO70" s="361">
        <v>0</v>
      </c>
      <c r="AP70" s="361"/>
      <c r="AQ70" s="361">
        <f t="shared" ref="AQ70:AQ133" si="35">AM70+AP70</f>
        <v>16</v>
      </c>
      <c r="AR70" s="362">
        <v>0</v>
      </c>
      <c r="AS70" s="362">
        <v>0</v>
      </c>
      <c r="AT70" s="361">
        <v>0</v>
      </c>
      <c r="AU70" s="362">
        <v>16</v>
      </c>
      <c r="AV70" s="362">
        <v>240</v>
      </c>
      <c r="AW70" s="361">
        <v>0</v>
      </c>
      <c r="AX70" s="359">
        <v>16</v>
      </c>
      <c r="AY70" s="359">
        <v>240</v>
      </c>
      <c r="AZ70" s="361">
        <v>0</v>
      </c>
      <c r="BA70" s="361"/>
      <c r="BB70" s="361">
        <f t="shared" ref="BB70:BB133" si="36">AU70+AX70</f>
        <v>32</v>
      </c>
      <c r="BC70" s="362">
        <v>0</v>
      </c>
      <c r="BD70" s="362">
        <v>0</v>
      </c>
      <c r="BE70" s="359">
        <v>0</v>
      </c>
      <c r="BF70" s="134"/>
      <c r="BG70" s="134"/>
      <c r="BH70" s="134"/>
      <c r="BI70" s="134"/>
      <c r="BJ70" s="134"/>
      <c r="BK70" s="134"/>
      <c r="BL70" s="134"/>
      <c r="BM70" s="358">
        <f t="shared" ref="BM70:BM133" si="37">N70*$BN$3</f>
        <v>0</v>
      </c>
      <c r="BN70" s="134">
        <f t="shared" ref="BN70:BN133" si="38">(O70*$BN$3)+BF70</f>
        <v>0</v>
      </c>
      <c r="BO70" s="134">
        <f t="shared" si="31"/>
        <v>0</v>
      </c>
      <c r="BP70" s="134">
        <f t="shared" ref="BP70:BP133" si="39">R70*$BN$3</f>
        <v>5070</v>
      </c>
      <c r="BQ70" s="134">
        <f t="shared" ref="BQ70:BQ133" si="40">(W70*$BN$3)+BG70</f>
        <v>0</v>
      </c>
      <c r="BR70" s="134">
        <f t="shared" ref="BR70:BR133" si="41">(Y70+Z70)*$BN$3</f>
        <v>1755</v>
      </c>
      <c r="BS70" s="134">
        <f t="shared" ref="BS70:BS133" si="42">(AB70+AC70)*$BN$3</f>
        <v>390</v>
      </c>
      <c r="BT70" s="134">
        <f t="shared" ref="BT70:BT133" si="43">(AE70+AF70)*$BN$3</f>
        <v>2535</v>
      </c>
      <c r="BU70" s="134">
        <f t="shared" ref="BU70:BU133" si="44">AN70*$BN$3</f>
        <v>3120</v>
      </c>
      <c r="BV70" s="134">
        <v>16</v>
      </c>
      <c r="BW70" s="134">
        <v>0</v>
      </c>
      <c r="BX70" s="134">
        <f t="shared" ref="BX70:BX133" si="45">BE70</f>
        <v>0</v>
      </c>
      <c r="CB70" s="248">
        <f>_xlfn.IFNA(VLOOKUP(A70,'Actuals Summer'!$A:$AG,23,FALSE),0)</f>
        <v>0</v>
      </c>
      <c r="CC70" s="248">
        <f>_xlfn.IFNA(VLOOKUP(A70,'Actuals Summer'!$A:$AG,24,FALSE),0)</f>
        <v>0</v>
      </c>
      <c r="CD70" s="248">
        <f>_xlfn.IFNA(VLOOKUP(A70,'Actuals Summer'!$A:$AG,25,FALSE),0)</f>
        <v>0</v>
      </c>
      <c r="CE70" s="248">
        <f>_xlfn.IFNA(VLOOKUP(A70,'Actuals Summer'!$A:$AG,26,FALSE),0)</f>
        <v>0</v>
      </c>
      <c r="CF70" s="248">
        <f>_xlfn.IFNA(VLOOKUP(A70,'Actuals Summer'!$A:$AG,27,FALSE),0)</f>
        <v>0</v>
      </c>
      <c r="CG70" s="248">
        <f>_xlfn.IFNA(VLOOKUP(A70,'Actuals Dep Summer'!B:O,6,FALSE)*$BN$3,0)</f>
        <v>1755</v>
      </c>
      <c r="CH70" s="248">
        <f>_xlfn.IFNA(VLOOKUP(A70,'Actuals Dep Summer'!B:O,7,FALSE)*$BN$3,0)</f>
        <v>390</v>
      </c>
      <c r="CI70" s="248">
        <f>_xlfn.IFNA(VLOOKUP(A70,'Actuals Dep Summer'!B:O,8,FALSE)*$BN$3,0)</f>
        <v>2535</v>
      </c>
      <c r="CJ70" s="248">
        <f>_xlfn.IFNA(VLOOKUP(A70,'Actuals Summer'!$A:$AG,31,FALSE),0)*$BN$3</f>
        <v>0</v>
      </c>
      <c r="CK70" s="248"/>
      <c r="CL70" s="248">
        <f>_xlfn.IFNA(VLOOKUP(A70,'Actuals Summer'!$A:$AG,32,FALSE),0)*$BN$3</f>
        <v>0</v>
      </c>
      <c r="CM70" s="248">
        <f>_xlfn.IFNA(VLOOKUP(A70,'Actuals Summer'!$A:$AG,33,FALSE),0)</f>
        <v>0</v>
      </c>
      <c r="CP70" s="317">
        <f t="shared" ref="CP70:CP133" si="46">BM70*$BM$2</f>
        <v>0</v>
      </c>
      <c r="CQ70" s="317">
        <f t="shared" ref="CQ70:CQ133" si="47">BN70*$BN$2</f>
        <v>0</v>
      </c>
      <c r="CR70" s="317">
        <f t="shared" si="32"/>
        <v>0</v>
      </c>
      <c r="CS70" s="317">
        <f t="shared" ref="CS70:CS133" si="48">BP70*$BP$2</f>
        <v>28696.2</v>
      </c>
      <c r="CT70" s="317">
        <f t="shared" ref="CT70:CT133" si="49">BQ70*$BQ$2</f>
        <v>0</v>
      </c>
      <c r="CU70" s="317">
        <f t="shared" ref="CU70:CU133" si="50">BR70*$BR$2</f>
        <v>1070.55</v>
      </c>
      <c r="CV70" s="317">
        <f t="shared" ref="CV70:CV133" si="51">BS70*$BS$2</f>
        <v>113.1</v>
      </c>
      <c r="CW70" s="317">
        <f t="shared" ref="CW70:CW133" si="52">BT70*$BT$2</f>
        <v>202.8</v>
      </c>
      <c r="CX70" s="317">
        <f t="shared" ref="CX70:CX133" si="53">BU70*$BU$2</f>
        <v>3120</v>
      </c>
      <c r="CY70" s="317">
        <f t="shared" ref="CY70:CY133" si="54">BV70*$BV$2*$BN$3</f>
        <v>1193.2631578947367</v>
      </c>
      <c r="CZ70" s="317">
        <f t="shared" ref="CZ70:CZ133" si="55">BW70*$BW$2*$BN$3</f>
        <v>0</v>
      </c>
      <c r="DA70" s="317">
        <f t="shared" ref="DA70:DA133" si="56">BX70*$BX$2</f>
        <v>0</v>
      </c>
      <c r="DB70" s="317">
        <f t="shared" ref="DB70:DB133" si="57">SUM(CP70:DA70)</f>
        <v>34395.913157894727</v>
      </c>
      <c r="DC70" s="311">
        <f>_xlfn.XLOOKUP($A70,'Actuals Summer'!$A:$A,'Actuals Summer'!L:L,0,0)</f>
        <v>0</v>
      </c>
      <c r="DD70" s="311">
        <f>_xlfn.XLOOKUP($A70,'Actuals Summer'!$A:$A,'Actuals Summer'!K:K,0,0)+_xlfn.XLOOKUP($A70,'Actuals Summer'!$A:$A,'Actuals Summer'!Q:Q,0,0)</f>
        <v>0</v>
      </c>
      <c r="DE70" s="311">
        <f>_xlfn.XLOOKUP($A70,'Actuals Summer'!$A:$A,'Actuals Summer'!I:I,0,0)+_xlfn.XLOOKUP($A70,'Actuals Summer'!$A:$A,'Actuals Summer'!R:R,0,0)</f>
        <v>0</v>
      </c>
      <c r="DF70" s="311">
        <f>_xlfn.XLOOKUP($A70,'Actuals Summer'!$A:$A,'Actuals Summer'!J:J,0,0)</f>
        <v>0</v>
      </c>
      <c r="DG70" s="311">
        <f>_xlfn.XLOOKUP($A70,'Actuals Dep Summer'!$B:$B,'Actuals Dep Summer'!G:G,0,0)*'Actuals Dep Summer'!$F$2*'Actuals Dep Summer'!$C$2</f>
        <v>1070.55</v>
      </c>
      <c r="DH70" s="311">
        <f>_xlfn.XLOOKUP($A70,'Actuals Dep Summer'!$B:$B,'Actuals Dep Summer'!H:H,0,0)*'Actuals Dep Summer'!$F$2*'Actuals Dep Summer'!$C$3</f>
        <v>113.1</v>
      </c>
      <c r="DI70" s="311">
        <f>_xlfn.XLOOKUP($A70,'Actuals Dep Summer'!$B:$B,'Actuals Dep Summer'!I:I,0,0)*'Actuals Dep Summer'!$F$2*'Actuals Dep Summer'!$C$4</f>
        <v>202.8</v>
      </c>
      <c r="DJ70" s="311">
        <f>_xlfn.XLOOKUP($A70,'Actuals Summer'!$A:$A,'Actuals Summer'!P:P,0,0)</f>
        <v>0</v>
      </c>
      <c r="DK70" s="311">
        <f>_xlfn.XLOOKUP($A70,'Actuals Summer'!$A:$A,'Actuals Summer'!O:O,0,0)</f>
        <v>0</v>
      </c>
      <c r="DL70" s="311"/>
      <c r="DM70" s="311">
        <f>_xlfn.XLOOKUP($A70,'Actuals Summer'!$A:$A,'Actuals Summer'!M:M,0,0)</f>
        <v>0</v>
      </c>
      <c r="DN70" s="312">
        <f t="shared" si="33"/>
        <v>1386.4499999999998</v>
      </c>
      <c r="DO70" s="312">
        <f>_xlfn.XLOOKUP(A70,'Actuals Summer'!A:A,'Actuals Summer'!S:S,0,0)-'Summer data team '!DN70</f>
        <v>-1386.4499999999998</v>
      </c>
      <c r="DP70" s="322">
        <f t="shared" si="34"/>
        <v>33009.46315789473</v>
      </c>
    </row>
    <row r="71" spans="1:120" x14ac:dyDescent="0.2">
      <c r="A71" s="231">
        <v>2099</v>
      </c>
      <c r="B71" s="231">
        <v>3302099</v>
      </c>
      <c r="C71" s="231" t="s">
        <v>244</v>
      </c>
      <c r="D71" s="359">
        <v>0</v>
      </c>
      <c r="E71" s="359">
        <v>0</v>
      </c>
      <c r="F71" s="359">
        <v>0</v>
      </c>
      <c r="G71" s="359">
        <v>13</v>
      </c>
      <c r="H71" s="359">
        <v>13</v>
      </c>
      <c r="I71" s="360">
        <v>0</v>
      </c>
      <c r="J71" s="360">
        <v>26</v>
      </c>
      <c r="K71" s="359">
        <v>0</v>
      </c>
      <c r="L71" s="359">
        <v>0</v>
      </c>
      <c r="M71" s="360">
        <v>0</v>
      </c>
      <c r="N71" s="359">
        <v>0</v>
      </c>
      <c r="O71" s="359">
        <v>0</v>
      </c>
      <c r="P71" s="359">
        <v>195</v>
      </c>
      <c r="Q71" s="359">
        <v>195</v>
      </c>
      <c r="R71" s="360">
        <v>390</v>
      </c>
      <c r="S71" s="359">
        <v>0</v>
      </c>
      <c r="T71" s="359">
        <v>0</v>
      </c>
      <c r="U71" s="359">
        <v>0</v>
      </c>
      <c r="V71" s="359">
        <v>0</v>
      </c>
      <c r="W71" s="360">
        <v>0</v>
      </c>
      <c r="X71" s="359">
        <v>12</v>
      </c>
      <c r="Y71" s="359">
        <v>180</v>
      </c>
      <c r="Z71" s="361">
        <v>0</v>
      </c>
      <c r="AA71" s="359">
        <v>4</v>
      </c>
      <c r="AB71" s="359">
        <v>60</v>
      </c>
      <c r="AC71" s="361">
        <v>0</v>
      </c>
      <c r="AD71" s="359">
        <v>7</v>
      </c>
      <c r="AE71" s="359">
        <v>105</v>
      </c>
      <c r="AF71" s="361">
        <v>0</v>
      </c>
      <c r="AG71" s="362">
        <v>0</v>
      </c>
      <c r="AH71" s="362">
        <v>0</v>
      </c>
      <c r="AI71" s="361">
        <v>0</v>
      </c>
      <c r="AJ71" s="362">
        <v>6</v>
      </c>
      <c r="AK71" s="362">
        <v>90</v>
      </c>
      <c r="AL71" s="361">
        <v>0</v>
      </c>
      <c r="AM71" s="359">
        <v>6</v>
      </c>
      <c r="AN71" s="359">
        <v>90</v>
      </c>
      <c r="AO71" s="361">
        <v>0</v>
      </c>
      <c r="AP71" s="361"/>
      <c r="AQ71" s="361">
        <f t="shared" si="35"/>
        <v>6</v>
      </c>
      <c r="AR71" s="362">
        <v>0</v>
      </c>
      <c r="AS71" s="362">
        <v>0</v>
      </c>
      <c r="AT71" s="361">
        <v>0</v>
      </c>
      <c r="AU71" s="362">
        <v>0</v>
      </c>
      <c r="AV71" s="362">
        <v>0</v>
      </c>
      <c r="AW71" s="361">
        <v>0</v>
      </c>
      <c r="AX71" s="359">
        <v>0</v>
      </c>
      <c r="AY71" s="359">
        <v>0</v>
      </c>
      <c r="AZ71" s="361">
        <v>0</v>
      </c>
      <c r="BA71" s="361"/>
      <c r="BB71" s="361">
        <f t="shared" si="36"/>
        <v>0</v>
      </c>
      <c r="BC71" s="362">
        <v>0</v>
      </c>
      <c r="BD71" s="362">
        <v>0</v>
      </c>
      <c r="BE71" s="359">
        <v>0</v>
      </c>
      <c r="BF71" s="134"/>
      <c r="BG71" s="134"/>
      <c r="BH71" s="134"/>
      <c r="BI71" s="134"/>
      <c r="BJ71" s="134"/>
      <c r="BK71" s="134"/>
      <c r="BL71" s="134"/>
      <c r="BM71" s="358">
        <f t="shared" si="37"/>
        <v>0</v>
      </c>
      <c r="BN71" s="134">
        <f t="shared" si="38"/>
        <v>0</v>
      </c>
      <c r="BO71" s="134">
        <f t="shared" si="31"/>
        <v>0</v>
      </c>
      <c r="BP71" s="134">
        <f t="shared" si="39"/>
        <v>5070</v>
      </c>
      <c r="BQ71" s="134">
        <f t="shared" si="40"/>
        <v>0</v>
      </c>
      <c r="BR71" s="134">
        <f t="shared" si="41"/>
        <v>2340</v>
      </c>
      <c r="BS71" s="134">
        <f t="shared" si="42"/>
        <v>780</v>
      </c>
      <c r="BT71" s="134">
        <f t="shared" si="43"/>
        <v>1365</v>
      </c>
      <c r="BU71" s="134">
        <f t="shared" si="44"/>
        <v>1170</v>
      </c>
      <c r="BV71" s="134">
        <v>0</v>
      </c>
      <c r="BW71" s="134">
        <v>0</v>
      </c>
      <c r="BX71" s="134">
        <f t="shared" si="45"/>
        <v>0</v>
      </c>
      <c r="CB71" s="248">
        <f>_xlfn.IFNA(VLOOKUP(A71,'Actuals Summer'!$A:$AG,23,FALSE),0)</f>
        <v>0</v>
      </c>
      <c r="CC71" s="248">
        <f>_xlfn.IFNA(VLOOKUP(A71,'Actuals Summer'!$A:$AG,24,FALSE),0)</f>
        <v>0</v>
      </c>
      <c r="CD71" s="248">
        <f>_xlfn.IFNA(VLOOKUP(A71,'Actuals Summer'!$A:$AG,25,FALSE),0)</f>
        <v>0</v>
      </c>
      <c r="CE71" s="248">
        <f>_xlfn.IFNA(VLOOKUP(A71,'Actuals Summer'!$A:$AG,26,FALSE),0)</f>
        <v>0</v>
      </c>
      <c r="CF71" s="248">
        <f>_xlfn.IFNA(VLOOKUP(A71,'Actuals Summer'!$A:$AG,27,FALSE),0)</f>
        <v>0</v>
      </c>
      <c r="CG71" s="248">
        <f>_xlfn.IFNA(VLOOKUP(A71,'Actuals Dep Summer'!B:O,6,FALSE)*$BN$3,0)</f>
        <v>2340</v>
      </c>
      <c r="CH71" s="248">
        <f>_xlfn.IFNA(VLOOKUP(A71,'Actuals Dep Summer'!B:O,7,FALSE)*$BN$3,0)</f>
        <v>780</v>
      </c>
      <c r="CI71" s="248">
        <f>_xlfn.IFNA(VLOOKUP(A71,'Actuals Dep Summer'!B:O,8,FALSE)*$BN$3,0)</f>
        <v>1365</v>
      </c>
      <c r="CJ71" s="248">
        <f>_xlfn.IFNA(VLOOKUP(A71,'Actuals Summer'!$A:$AG,31,FALSE),0)*$BN$3</f>
        <v>0</v>
      </c>
      <c r="CK71" s="248"/>
      <c r="CL71" s="248">
        <f>_xlfn.IFNA(VLOOKUP(A71,'Actuals Summer'!$A:$AG,32,FALSE),0)*$BN$3</f>
        <v>0</v>
      </c>
      <c r="CM71" s="248">
        <f>_xlfn.IFNA(VLOOKUP(A71,'Actuals Summer'!$A:$AG,33,FALSE),0)</f>
        <v>0</v>
      </c>
      <c r="CP71" s="317">
        <f t="shared" si="46"/>
        <v>0</v>
      </c>
      <c r="CQ71" s="317">
        <f t="shared" si="47"/>
        <v>0</v>
      </c>
      <c r="CR71" s="317">
        <f t="shared" si="32"/>
        <v>0</v>
      </c>
      <c r="CS71" s="317">
        <f t="shared" si="48"/>
        <v>28696.2</v>
      </c>
      <c r="CT71" s="317">
        <f t="shared" si="49"/>
        <v>0</v>
      </c>
      <c r="CU71" s="317">
        <f t="shared" si="50"/>
        <v>1427.3999999999999</v>
      </c>
      <c r="CV71" s="317">
        <f t="shared" si="51"/>
        <v>226.2</v>
      </c>
      <c r="CW71" s="317">
        <f t="shared" si="52"/>
        <v>109.2</v>
      </c>
      <c r="CX71" s="317">
        <f t="shared" si="53"/>
        <v>1170</v>
      </c>
      <c r="CY71" s="317">
        <f t="shared" si="54"/>
        <v>0</v>
      </c>
      <c r="CZ71" s="317">
        <f t="shared" si="55"/>
        <v>0</v>
      </c>
      <c r="DA71" s="317">
        <f t="shared" si="56"/>
        <v>0</v>
      </c>
      <c r="DB71" s="317">
        <f t="shared" si="57"/>
        <v>31629.000000000004</v>
      </c>
      <c r="DC71" s="311">
        <f>_xlfn.XLOOKUP($A71,'Actuals Summer'!$A:$A,'Actuals Summer'!L:L,0,0)</f>
        <v>0</v>
      </c>
      <c r="DD71" s="311">
        <f>_xlfn.XLOOKUP($A71,'Actuals Summer'!$A:$A,'Actuals Summer'!K:K,0,0)+_xlfn.XLOOKUP($A71,'Actuals Summer'!$A:$A,'Actuals Summer'!Q:Q,0,0)</f>
        <v>0</v>
      </c>
      <c r="DE71" s="311">
        <f>_xlfn.XLOOKUP($A71,'Actuals Summer'!$A:$A,'Actuals Summer'!I:I,0,0)+_xlfn.XLOOKUP($A71,'Actuals Summer'!$A:$A,'Actuals Summer'!R:R,0,0)</f>
        <v>0</v>
      </c>
      <c r="DF71" s="311">
        <f>_xlfn.XLOOKUP($A71,'Actuals Summer'!$A:$A,'Actuals Summer'!J:J,0,0)</f>
        <v>0</v>
      </c>
      <c r="DG71" s="311">
        <f>_xlfn.XLOOKUP($A71,'Actuals Dep Summer'!$B:$B,'Actuals Dep Summer'!G:G,0,0)*'Actuals Dep Summer'!$F$2*'Actuals Dep Summer'!$C$2</f>
        <v>1427.3999999999999</v>
      </c>
      <c r="DH71" s="311">
        <f>_xlfn.XLOOKUP($A71,'Actuals Dep Summer'!$B:$B,'Actuals Dep Summer'!H:H,0,0)*'Actuals Dep Summer'!$F$2*'Actuals Dep Summer'!$C$3</f>
        <v>226.2</v>
      </c>
      <c r="DI71" s="311">
        <f>_xlfn.XLOOKUP($A71,'Actuals Dep Summer'!$B:$B,'Actuals Dep Summer'!I:I,0,0)*'Actuals Dep Summer'!$F$2*'Actuals Dep Summer'!$C$4</f>
        <v>109.2</v>
      </c>
      <c r="DJ71" s="311">
        <f>_xlfn.XLOOKUP($A71,'Actuals Summer'!$A:$A,'Actuals Summer'!P:P,0,0)</f>
        <v>0</v>
      </c>
      <c r="DK71" s="311">
        <f>_xlfn.XLOOKUP($A71,'Actuals Summer'!$A:$A,'Actuals Summer'!O:O,0,0)</f>
        <v>0</v>
      </c>
      <c r="DL71" s="311"/>
      <c r="DM71" s="311">
        <f>_xlfn.XLOOKUP($A71,'Actuals Summer'!$A:$A,'Actuals Summer'!M:M,0,0)</f>
        <v>0</v>
      </c>
      <c r="DN71" s="312">
        <f t="shared" si="33"/>
        <v>1762.8</v>
      </c>
      <c r="DO71" s="312">
        <f>_xlfn.XLOOKUP(A71,'Actuals Summer'!A:A,'Actuals Summer'!S:S,0,0)-'Summer data team '!DN71</f>
        <v>-1762.8</v>
      </c>
      <c r="DP71" s="322">
        <f t="shared" si="34"/>
        <v>29866.200000000004</v>
      </c>
    </row>
    <row r="72" spans="1:120" x14ac:dyDescent="0.2">
      <c r="A72" s="231">
        <v>2100</v>
      </c>
      <c r="B72" s="231">
        <v>3302100</v>
      </c>
      <c r="C72" s="231" t="s">
        <v>245</v>
      </c>
      <c r="D72" s="359">
        <v>0</v>
      </c>
      <c r="E72" s="359">
        <v>0</v>
      </c>
      <c r="F72" s="359">
        <v>0</v>
      </c>
      <c r="G72" s="359">
        <v>9</v>
      </c>
      <c r="H72" s="359">
        <v>16</v>
      </c>
      <c r="I72" s="360">
        <v>0</v>
      </c>
      <c r="J72" s="360">
        <v>25</v>
      </c>
      <c r="K72" s="359">
        <v>0</v>
      </c>
      <c r="L72" s="359">
        <v>0</v>
      </c>
      <c r="M72" s="360">
        <v>0</v>
      </c>
      <c r="N72" s="359">
        <v>0</v>
      </c>
      <c r="O72" s="359">
        <v>0</v>
      </c>
      <c r="P72" s="359">
        <v>135</v>
      </c>
      <c r="Q72" s="359">
        <v>240</v>
      </c>
      <c r="R72" s="360">
        <v>375</v>
      </c>
      <c r="S72" s="359">
        <v>0</v>
      </c>
      <c r="T72" s="359">
        <v>0</v>
      </c>
      <c r="U72" s="359">
        <v>0</v>
      </c>
      <c r="V72" s="359">
        <v>0</v>
      </c>
      <c r="W72" s="360">
        <v>0</v>
      </c>
      <c r="X72" s="359">
        <v>14</v>
      </c>
      <c r="Y72" s="359">
        <v>210</v>
      </c>
      <c r="Z72" s="361">
        <v>0</v>
      </c>
      <c r="AA72" s="359">
        <v>11</v>
      </c>
      <c r="AB72" s="359">
        <v>165</v>
      </c>
      <c r="AC72" s="361">
        <v>0</v>
      </c>
      <c r="AD72" s="359">
        <v>0</v>
      </c>
      <c r="AE72" s="359">
        <v>0</v>
      </c>
      <c r="AF72" s="361">
        <v>0</v>
      </c>
      <c r="AG72" s="362">
        <v>0</v>
      </c>
      <c r="AH72" s="362">
        <v>0</v>
      </c>
      <c r="AI72" s="361">
        <v>0</v>
      </c>
      <c r="AJ72" s="362">
        <v>14</v>
      </c>
      <c r="AK72" s="362">
        <v>210</v>
      </c>
      <c r="AL72" s="361">
        <v>0</v>
      </c>
      <c r="AM72" s="359">
        <v>14</v>
      </c>
      <c r="AN72" s="359">
        <v>210</v>
      </c>
      <c r="AO72" s="361">
        <v>0</v>
      </c>
      <c r="AP72" s="361"/>
      <c r="AQ72" s="361">
        <f t="shared" si="35"/>
        <v>14</v>
      </c>
      <c r="AR72" s="362">
        <v>0</v>
      </c>
      <c r="AS72" s="362">
        <v>0</v>
      </c>
      <c r="AT72" s="361">
        <v>0</v>
      </c>
      <c r="AU72" s="362">
        <v>14</v>
      </c>
      <c r="AV72" s="362">
        <v>210</v>
      </c>
      <c r="AW72" s="361">
        <v>0</v>
      </c>
      <c r="AX72" s="359">
        <v>14</v>
      </c>
      <c r="AY72" s="359">
        <v>210</v>
      </c>
      <c r="AZ72" s="361">
        <v>0</v>
      </c>
      <c r="BA72" s="361"/>
      <c r="BB72" s="361">
        <f t="shared" si="36"/>
        <v>28</v>
      </c>
      <c r="BC72" s="362">
        <v>0</v>
      </c>
      <c r="BD72" s="362">
        <v>0</v>
      </c>
      <c r="BE72" s="359">
        <v>0</v>
      </c>
      <c r="BF72" s="134"/>
      <c r="BG72" s="134"/>
      <c r="BH72" s="134"/>
      <c r="BI72" s="134"/>
      <c r="BJ72" s="134"/>
      <c r="BK72" s="134"/>
      <c r="BL72" s="134"/>
      <c r="BM72" s="358">
        <f t="shared" si="37"/>
        <v>0</v>
      </c>
      <c r="BN72" s="134">
        <f t="shared" si="38"/>
        <v>0</v>
      </c>
      <c r="BO72" s="134">
        <f t="shared" si="31"/>
        <v>0</v>
      </c>
      <c r="BP72" s="134">
        <f t="shared" si="39"/>
        <v>4875</v>
      </c>
      <c r="BQ72" s="134">
        <f t="shared" si="40"/>
        <v>0</v>
      </c>
      <c r="BR72" s="134">
        <f t="shared" si="41"/>
        <v>2730</v>
      </c>
      <c r="BS72" s="134">
        <f t="shared" si="42"/>
        <v>2145</v>
      </c>
      <c r="BT72" s="134">
        <f t="shared" si="43"/>
        <v>0</v>
      </c>
      <c r="BU72" s="134">
        <f t="shared" si="44"/>
        <v>2730</v>
      </c>
      <c r="BV72" s="134">
        <v>14</v>
      </c>
      <c r="BW72" s="134">
        <v>0</v>
      </c>
      <c r="BX72" s="134">
        <f t="shared" si="45"/>
        <v>0</v>
      </c>
      <c r="CB72" s="248">
        <f>_xlfn.IFNA(VLOOKUP(A72,'Actuals Summer'!$A:$AG,23,FALSE),0)</f>
        <v>0</v>
      </c>
      <c r="CC72" s="248">
        <f>_xlfn.IFNA(VLOOKUP(A72,'Actuals Summer'!$A:$AG,24,FALSE),0)</f>
        <v>0</v>
      </c>
      <c r="CD72" s="248">
        <f>_xlfn.IFNA(VLOOKUP(A72,'Actuals Summer'!$A:$AG,25,FALSE),0)</f>
        <v>0</v>
      </c>
      <c r="CE72" s="248">
        <f>_xlfn.IFNA(VLOOKUP(A72,'Actuals Summer'!$A:$AG,26,FALSE),0)</f>
        <v>0</v>
      </c>
      <c r="CF72" s="248">
        <f>_xlfn.IFNA(VLOOKUP(A72,'Actuals Summer'!$A:$AG,27,FALSE),0)</f>
        <v>0</v>
      </c>
      <c r="CG72" s="248">
        <f>_xlfn.IFNA(VLOOKUP(A72,'Actuals Dep Summer'!B:O,6,FALSE)*$BN$3,0)</f>
        <v>2730</v>
      </c>
      <c r="CH72" s="248">
        <f>_xlfn.IFNA(VLOOKUP(A72,'Actuals Dep Summer'!B:O,7,FALSE)*$BN$3,0)</f>
        <v>2145</v>
      </c>
      <c r="CI72" s="248">
        <f>_xlfn.IFNA(VLOOKUP(A72,'Actuals Dep Summer'!B:O,8,FALSE)*$BN$3,0)</f>
        <v>0</v>
      </c>
      <c r="CJ72" s="248">
        <f>_xlfn.IFNA(VLOOKUP(A72,'Actuals Summer'!$A:$AG,31,FALSE),0)*$BN$3</f>
        <v>0</v>
      </c>
      <c r="CK72" s="248"/>
      <c r="CL72" s="248">
        <f>_xlfn.IFNA(VLOOKUP(A72,'Actuals Summer'!$A:$AG,32,FALSE),0)*$BN$3</f>
        <v>0</v>
      </c>
      <c r="CM72" s="248">
        <f>_xlfn.IFNA(VLOOKUP(A72,'Actuals Summer'!$A:$AG,33,FALSE),0)</f>
        <v>0</v>
      </c>
      <c r="CP72" s="317">
        <f t="shared" si="46"/>
        <v>0</v>
      </c>
      <c r="CQ72" s="317">
        <f t="shared" si="47"/>
        <v>0</v>
      </c>
      <c r="CR72" s="317">
        <f t="shared" si="32"/>
        <v>0</v>
      </c>
      <c r="CS72" s="317">
        <f t="shared" si="48"/>
        <v>27592.5</v>
      </c>
      <c r="CT72" s="317">
        <f t="shared" si="49"/>
        <v>0</v>
      </c>
      <c r="CU72" s="317">
        <f t="shared" si="50"/>
        <v>1665.3</v>
      </c>
      <c r="CV72" s="317">
        <f t="shared" si="51"/>
        <v>622.04999999999995</v>
      </c>
      <c r="CW72" s="317">
        <f t="shared" si="52"/>
        <v>0</v>
      </c>
      <c r="CX72" s="317">
        <f t="shared" si="53"/>
        <v>2730</v>
      </c>
      <c r="CY72" s="317">
        <f t="shared" si="54"/>
        <v>1044.1052631578946</v>
      </c>
      <c r="CZ72" s="317">
        <f t="shared" si="55"/>
        <v>0</v>
      </c>
      <c r="DA72" s="317">
        <f t="shared" si="56"/>
        <v>0</v>
      </c>
      <c r="DB72" s="317">
        <f t="shared" si="57"/>
        <v>33653.955263157892</v>
      </c>
      <c r="DC72" s="311">
        <f>_xlfn.XLOOKUP($A72,'Actuals Summer'!$A:$A,'Actuals Summer'!L:L,0,0)</f>
        <v>0</v>
      </c>
      <c r="DD72" s="311">
        <f>_xlfn.XLOOKUP($A72,'Actuals Summer'!$A:$A,'Actuals Summer'!K:K,0,0)+_xlfn.XLOOKUP($A72,'Actuals Summer'!$A:$A,'Actuals Summer'!Q:Q,0,0)</f>
        <v>0</v>
      </c>
      <c r="DE72" s="311">
        <f>_xlfn.XLOOKUP($A72,'Actuals Summer'!$A:$A,'Actuals Summer'!I:I,0,0)+_xlfn.XLOOKUP($A72,'Actuals Summer'!$A:$A,'Actuals Summer'!R:R,0,0)</f>
        <v>0</v>
      </c>
      <c r="DF72" s="311">
        <f>_xlfn.XLOOKUP($A72,'Actuals Summer'!$A:$A,'Actuals Summer'!J:J,0,0)</f>
        <v>0</v>
      </c>
      <c r="DG72" s="311">
        <f>_xlfn.XLOOKUP($A72,'Actuals Dep Summer'!$B:$B,'Actuals Dep Summer'!G:G,0,0)*'Actuals Dep Summer'!$F$2*'Actuals Dep Summer'!$C$2</f>
        <v>1665.3</v>
      </c>
      <c r="DH72" s="311">
        <f>_xlfn.XLOOKUP($A72,'Actuals Dep Summer'!$B:$B,'Actuals Dep Summer'!H:H,0,0)*'Actuals Dep Summer'!$F$2*'Actuals Dep Summer'!$C$3</f>
        <v>622.04999999999995</v>
      </c>
      <c r="DI72" s="311">
        <f>_xlfn.XLOOKUP($A72,'Actuals Dep Summer'!$B:$B,'Actuals Dep Summer'!I:I,0,0)*'Actuals Dep Summer'!$F$2*'Actuals Dep Summer'!$C$4</f>
        <v>0</v>
      </c>
      <c r="DJ72" s="311">
        <f>_xlfn.XLOOKUP($A72,'Actuals Summer'!$A:$A,'Actuals Summer'!P:P,0,0)</f>
        <v>0</v>
      </c>
      <c r="DK72" s="311">
        <f>_xlfn.XLOOKUP($A72,'Actuals Summer'!$A:$A,'Actuals Summer'!O:O,0,0)</f>
        <v>0</v>
      </c>
      <c r="DL72" s="311"/>
      <c r="DM72" s="311">
        <f>_xlfn.XLOOKUP($A72,'Actuals Summer'!$A:$A,'Actuals Summer'!M:M,0,0)</f>
        <v>0</v>
      </c>
      <c r="DN72" s="312">
        <f t="shared" si="33"/>
        <v>2287.35</v>
      </c>
      <c r="DO72" s="312">
        <f>_xlfn.XLOOKUP(A72,'Actuals Summer'!A:A,'Actuals Summer'!S:S,0,0)-'Summer data team '!DN72</f>
        <v>-2287.35</v>
      </c>
      <c r="DP72" s="322">
        <f t="shared" si="34"/>
        <v>31366.605263157893</v>
      </c>
    </row>
    <row r="73" spans="1:120" x14ac:dyDescent="0.2">
      <c r="A73" s="231">
        <v>2102</v>
      </c>
      <c r="B73" s="231">
        <v>3302102</v>
      </c>
      <c r="C73" s="231" t="s">
        <v>246</v>
      </c>
      <c r="D73" s="359">
        <v>0</v>
      </c>
      <c r="E73" s="359">
        <v>0</v>
      </c>
      <c r="F73" s="359">
        <v>0</v>
      </c>
      <c r="G73" s="359">
        <v>21</v>
      </c>
      <c r="H73" s="359">
        <v>27</v>
      </c>
      <c r="I73" s="360">
        <v>0</v>
      </c>
      <c r="J73" s="360">
        <v>48</v>
      </c>
      <c r="K73" s="359">
        <v>10</v>
      </c>
      <c r="L73" s="359">
        <v>7</v>
      </c>
      <c r="M73" s="360">
        <v>17</v>
      </c>
      <c r="N73" s="359">
        <v>0</v>
      </c>
      <c r="O73" s="359">
        <v>0</v>
      </c>
      <c r="P73" s="359">
        <v>315</v>
      </c>
      <c r="Q73" s="359">
        <v>405</v>
      </c>
      <c r="R73" s="360">
        <v>720</v>
      </c>
      <c r="S73" s="359">
        <v>0</v>
      </c>
      <c r="T73" s="359">
        <v>0</v>
      </c>
      <c r="U73" s="359">
        <v>150</v>
      </c>
      <c r="V73" s="359">
        <v>105</v>
      </c>
      <c r="W73" s="360">
        <v>255</v>
      </c>
      <c r="X73" s="359">
        <v>27</v>
      </c>
      <c r="Y73" s="359">
        <v>405</v>
      </c>
      <c r="Z73" s="361">
        <v>150</v>
      </c>
      <c r="AA73" s="359">
        <v>11</v>
      </c>
      <c r="AB73" s="359">
        <v>165</v>
      </c>
      <c r="AC73" s="361">
        <v>75</v>
      </c>
      <c r="AD73" s="359">
        <v>4</v>
      </c>
      <c r="AE73" s="359">
        <v>60</v>
      </c>
      <c r="AF73" s="361">
        <v>0</v>
      </c>
      <c r="AG73" s="362">
        <v>0</v>
      </c>
      <c r="AH73" s="362">
        <v>0</v>
      </c>
      <c r="AI73" s="361">
        <v>0</v>
      </c>
      <c r="AJ73" s="362">
        <v>24</v>
      </c>
      <c r="AK73" s="362">
        <v>360</v>
      </c>
      <c r="AL73" s="361">
        <v>45</v>
      </c>
      <c r="AM73" s="359">
        <v>24</v>
      </c>
      <c r="AN73" s="359">
        <v>360</v>
      </c>
      <c r="AO73" s="361">
        <v>45</v>
      </c>
      <c r="AP73" s="361"/>
      <c r="AQ73" s="361">
        <f t="shared" si="35"/>
        <v>24</v>
      </c>
      <c r="AR73" s="362">
        <v>0</v>
      </c>
      <c r="AS73" s="362">
        <v>0</v>
      </c>
      <c r="AT73" s="361">
        <v>0</v>
      </c>
      <c r="AU73" s="362">
        <v>24</v>
      </c>
      <c r="AV73" s="362">
        <v>360</v>
      </c>
      <c r="AW73" s="361">
        <v>45</v>
      </c>
      <c r="AX73" s="359">
        <v>24</v>
      </c>
      <c r="AY73" s="359">
        <v>360</v>
      </c>
      <c r="AZ73" s="361">
        <v>45</v>
      </c>
      <c r="BA73" s="361"/>
      <c r="BB73" s="361">
        <f t="shared" si="36"/>
        <v>48</v>
      </c>
      <c r="BC73" s="362">
        <v>0</v>
      </c>
      <c r="BD73" s="362">
        <v>0</v>
      </c>
      <c r="BE73" s="359">
        <v>0</v>
      </c>
      <c r="BF73" s="134"/>
      <c r="BG73" s="134"/>
      <c r="BH73" s="134"/>
      <c r="BI73" s="134"/>
      <c r="BJ73" s="134"/>
      <c r="BK73" s="134"/>
      <c r="BL73" s="134"/>
      <c r="BM73" s="358">
        <f t="shared" si="37"/>
        <v>0</v>
      </c>
      <c r="BN73" s="134">
        <f t="shared" si="38"/>
        <v>0</v>
      </c>
      <c r="BO73" s="134">
        <f t="shared" si="31"/>
        <v>0</v>
      </c>
      <c r="BP73" s="134">
        <f t="shared" si="39"/>
        <v>9360</v>
      </c>
      <c r="BQ73" s="134">
        <f t="shared" si="40"/>
        <v>3315</v>
      </c>
      <c r="BR73" s="134">
        <f t="shared" si="41"/>
        <v>7215</v>
      </c>
      <c r="BS73" s="134">
        <f t="shared" si="42"/>
        <v>3120</v>
      </c>
      <c r="BT73" s="134">
        <f t="shared" si="43"/>
        <v>780</v>
      </c>
      <c r="BU73" s="134">
        <f t="shared" si="44"/>
        <v>4680</v>
      </c>
      <c r="BV73" s="134">
        <v>21</v>
      </c>
      <c r="BW73" s="134">
        <v>3</v>
      </c>
      <c r="BX73" s="134">
        <f t="shared" si="45"/>
        <v>0</v>
      </c>
      <c r="CB73" s="248">
        <f>_xlfn.IFNA(VLOOKUP(A73,'Actuals Summer'!$A:$AG,23,FALSE),0)</f>
        <v>0</v>
      </c>
      <c r="CC73" s="248">
        <f>_xlfn.IFNA(VLOOKUP(A73,'Actuals Summer'!$A:$AG,24,FALSE),0)</f>
        <v>0</v>
      </c>
      <c r="CD73" s="248">
        <f>_xlfn.IFNA(VLOOKUP(A73,'Actuals Summer'!$A:$AG,25,FALSE),0)</f>
        <v>0</v>
      </c>
      <c r="CE73" s="248">
        <f>_xlfn.IFNA(VLOOKUP(A73,'Actuals Summer'!$A:$AG,26,FALSE),0)</f>
        <v>0</v>
      </c>
      <c r="CF73" s="248">
        <f>_xlfn.IFNA(VLOOKUP(A73,'Actuals Summer'!$A:$AG,27,FALSE),0)</f>
        <v>0</v>
      </c>
      <c r="CG73" s="248">
        <f>_xlfn.IFNA(VLOOKUP(A73,'Actuals Dep Summer'!B:O,6,FALSE)*$BN$3,0)</f>
        <v>5265</v>
      </c>
      <c r="CH73" s="248">
        <f>_xlfn.IFNA(VLOOKUP(A73,'Actuals Dep Summer'!B:O,7,FALSE)*$BN$3,0)</f>
        <v>2145</v>
      </c>
      <c r="CI73" s="248">
        <f>_xlfn.IFNA(VLOOKUP(A73,'Actuals Dep Summer'!B:O,8,FALSE)*$BN$3,0)</f>
        <v>780</v>
      </c>
      <c r="CJ73" s="248">
        <f>_xlfn.IFNA(VLOOKUP(A73,'Actuals Summer'!$A:$AG,31,FALSE),0)*$BN$3</f>
        <v>0</v>
      </c>
      <c r="CK73" s="248"/>
      <c r="CL73" s="248">
        <f>_xlfn.IFNA(VLOOKUP(A73,'Actuals Summer'!$A:$AG,32,FALSE),0)*$BN$3</f>
        <v>0</v>
      </c>
      <c r="CM73" s="248">
        <f>_xlfn.IFNA(VLOOKUP(A73,'Actuals Summer'!$A:$AG,33,FALSE),0)</f>
        <v>0</v>
      </c>
      <c r="CP73" s="317">
        <f t="shared" si="46"/>
        <v>0</v>
      </c>
      <c r="CQ73" s="317">
        <f t="shared" si="47"/>
        <v>0</v>
      </c>
      <c r="CR73" s="317">
        <f t="shared" si="32"/>
        <v>0</v>
      </c>
      <c r="CS73" s="317">
        <f t="shared" si="48"/>
        <v>52977.599999999999</v>
      </c>
      <c r="CT73" s="317">
        <f t="shared" si="49"/>
        <v>18762.900000000001</v>
      </c>
      <c r="CU73" s="317">
        <f t="shared" si="50"/>
        <v>4401.1499999999996</v>
      </c>
      <c r="CV73" s="317">
        <f t="shared" si="51"/>
        <v>904.8</v>
      </c>
      <c r="CW73" s="317">
        <f t="shared" si="52"/>
        <v>62.4</v>
      </c>
      <c r="CX73" s="317">
        <f t="shared" si="53"/>
        <v>4680</v>
      </c>
      <c r="CY73" s="317">
        <f t="shared" si="54"/>
        <v>1566.1578947368419</v>
      </c>
      <c r="CZ73" s="317">
        <f t="shared" si="55"/>
        <v>559.34210526315792</v>
      </c>
      <c r="DA73" s="317">
        <f t="shared" si="56"/>
        <v>0</v>
      </c>
      <c r="DB73" s="317">
        <f t="shared" si="57"/>
        <v>83914.349999999991</v>
      </c>
      <c r="DC73" s="311">
        <f>_xlfn.XLOOKUP($A73,'Actuals Summer'!$A:$A,'Actuals Summer'!L:L,0,0)</f>
        <v>0</v>
      </c>
      <c r="DD73" s="311">
        <f>_xlfn.XLOOKUP($A73,'Actuals Summer'!$A:$A,'Actuals Summer'!K:K,0,0)+_xlfn.XLOOKUP($A73,'Actuals Summer'!$A:$A,'Actuals Summer'!Q:Q,0,0)</f>
        <v>0</v>
      </c>
      <c r="DE73" s="311">
        <f>_xlfn.XLOOKUP($A73,'Actuals Summer'!$A:$A,'Actuals Summer'!I:I,0,0)+_xlfn.XLOOKUP($A73,'Actuals Summer'!$A:$A,'Actuals Summer'!R:R,0,0)</f>
        <v>0</v>
      </c>
      <c r="DF73" s="311">
        <f>_xlfn.XLOOKUP($A73,'Actuals Summer'!$A:$A,'Actuals Summer'!J:J,0,0)</f>
        <v>0</v>
      </c>
      <c r="DG73" s="311">
        <f>_xlfn.XLOOKUP($A73,'Actuals Dep Summer'!$B:$B,'Actuals Dep Summer'!G:G,0,0)*'Actuals Dep Summer'!$F$2*'Actuals Dep Summer'!$C$2</f>
        <v>3211.65</v>
      </c>
      <c r="DH73" s="311">
        <f>_xlfn.XLOOKUP($A73,'Actuals Dep Summer'!$B:$B,'Actuals Dep Summer'!H:H,0,0)*'Actuals Dep Summer'!$F$2*'Actuals Dep Summer'!$C$3</f>
        <v>622.04999999999995</v>
      </c>
      <c r="DI73" s="311">
        <f>_xlfn.XLOOKUP($A73,'Actuals Dep Summer'!$B:$B,'Actuals Dep Summer'!I:I,0,0)*'Actuals Dep Summer'!$F$2*'Actuals Dep Summer'!$C$4</f>
        <v>62.4</v>
      </c>
      <c r="DJ73" s="311">
        <f>_xlfn.XLOOKUP($A73,'Actuals Summer'!$A:$A,'Actuals Summer'!P:P,0,0)</f>
        <v>0</v>
      </c>
      <c r="DK73" s="311">
        <f>_xlfn.XLOOKUP($A73,'Actuals Summer'!$A:$A,'Actuals Summer'!O:O,0,0)</f>
        <v>0</v>
      </c>
      <c r="DL73" s="311"/>
      <c r="DM73" s="311">
        <f>_xlfn.XLOOKUP($A73,'Actuals Summer'!$A:$A,'Actuals Summer'!M:M,0,0)</f>
        <v>0</v>
      </c>
      <c r="DN73" s="312">
        <f t="shared" si="33"/>
        <v>3896.1</v>
      </c>
      <c r="DO73" s="312">
        <f>_xlfn.XLOOKUP(A73,'Actuals Summer'!A:A,'Actuals Summer'!S:S,0,0)-'Summer data team '!DN73</f>
        <v>-3896.1</v>
      </c>
      <c r="DP73" s="322">
        <f t="shared" si="34"/>
        <v>80018.249999999985</v>
      </c>
    </row>
    <row r="74" spans="1:120" x14ac:dyDescent="0.2">
      <c r="A74" s="231">
        <v>2103</v>
      </c>
      <c r="B74" s="231">
        <v>3302103</v>
      </c>
      <c r="C74" s="231" t="s">
        <v>247</v>
      </c>
      <c r="D74" s="359">
        <v>0</v>
      </c>
      <c r="E74" s="359">
        <v>0</v>
      </c>
      <c r="F74" s="359">
        <v>0</v>
      </c>
      <c r="G74" s="359">
        <v>21</v>
      </c>
      <c r="H74" s="359">
        <v>28</v>
      </c>
      <c r="I74" s="360">
        <v>0</v>
      </c>
      <c r="J74" s="360">
        <v>49</v>
      </c>
      <c r="K74" s="359">
        <v>3</v>
      </c>
      <c r="L74" s="359">
        <v>9</v>
      </c>
      <c r="M74" s="360">
        <v>12</v>
      </c>
      <c r="N74" s="359">
        <v>0</v>
      </c>
      <c r="O74" s="359">
        <v>0</v>
      </c>
      <c r="P74" s="359">
        <v>315</v>
      </c>
      <c r="Q74" s="359">
        <v>420</v>
      </c>
      <c r="R74" s="360">
        <v>735</v>
      </c>
      <c r="S74" s="359">
        <v>0</v>
      </c>
      <c r="T74" s="359">
        <v>0</v>
      </c>
      <c r="U74" s="359">
        <v>45</v>
      </c>
      <c r="V74" s="359">
        <v>135</v>
      </c>
      <c r="W74" s="360">
        <v>180</v>
      </c>
      <c r="X74" s="359">
        <v>6</v>
      </c>
      <c r="Y74" s="359">
        <v>90</v>
      </c>
      <c r="Z74" s="361">
        <v>30</v>
      </c>
      <c r="AA74" s="359">
        <v>11</v>
      </c>
      <c r="AB74" s="359">
        <v>165</v>
      </c>
      <c r="AC74" s="361">
        <v>30</v>
      </c>
      <c r="AD74" s="359">
        <v>16</v>
      </c>
      <c r="AE74" s="359">
        <v>240</v>
      </c>
      <c r="AF74" s="361">
        <v>45</v>
      </c>
      <c r="AG74" s="362">
        <v>0</v>
      </c>
      <c r="AH74" s="362">
        <v>0</v>
      </c>
      <c r="AI74" s="361">
        <v>0</v>
      </c>
      <c r="AJ74" s="362">
        <v>2</v>
      </c>
      <c r="AK74" s="362">
        <v>30</v>
      </c>
      <c r="AL74" s="361">
        <v>15</v>
      </c>
      <c r="AM74" s="359">
        <v>2</v>
      </c>
      <c r="AN74" s="359">
        <v>30</v>
      </c>
      <c r="AO74" s="361">
        <v>15</v>
      </c>
      <c r="AP74" s="361"/>
      <c r="AQ74" s="361">
        <f t="shared" si="35"/>
        <v>2</v>
      </c>
      <c r="AR74" s="362">
        <v>0</v>
      </c>
      <c r="AS74" s="362">
        <v>0</v>
      </c>
      <c r="AT74" s="361">
        <v>0</v>
      </c>
      <c r="AU74" s="362">
        <v>2</v>
      </c>
      <c r="AV74" s="362">
        <v>30</v>
      </c>
      <c r="AW74" s="361">
        <v>15</v>
      </c>
      <c r="AX74" s="359">
        <v>2</v>
      </c>
      <c r="AY74" s="359">
        <v>30</v>
      </c>
      <c r="AZ74" s="361">
        <v>15</v>
      </c>
      <c r="BA74" s="361"/>
      <c r="BB74" s="361">
        <f t="shared" si="36"/>
        <v>4</v>
      </c>
      <c r="BC74" s="362">
        <v>0</v>
      </c>
      <c r="BD74" s="362">
        <v>0</v>
      </c>
      <c r="BE74" s="359">
        <v>0</v>
      </c>
      <c r="BF74" s="134"/>
      <c r="BG74" s="134"/>
      <c r="BH74" s="134"/>
      <c r="BI74" s="134"/>
      <c r="BJ74" s="134"/>
      <c r="BK74" s="134"/>
      <c r="BL74" s="134"/>
      <c r="BM74" s="358">
        <f t="shared" si="37"/>
        <v>0</v>
      </c>
      <c r="BN74" s="134">
        <f t="shared" si="38"/>
        <v>0</v>
      </c>
      <c r="BO74" s="134">
        <f t="shared" si="31"/>
        <v>0</v>
      </c>
      <c r="BP74" s="134">
        <f t="shared" si="39"/>
        <v>9555</v>
      </c>
      <c r="BQ74" s="134">
        <f t="shared" si="40"/>
        <v>2340</v>
      </c>
      <c r="BR74" s="134">
        <f t="shared" si="41"/>
        <v>1560</v>
      </c>
      <c r="BS74" s="134">
        <f t="shared" si="42"/>
        <v>2535</v>
      </c>
      <c r="BT74" s="134">
        <f t="shared" si="43"/>
        <v>3705</v>
      </c>
      <c r="BU74" s="134">
        <f t="shared" si="44"/>
        <v>390</v>
      </c>
      <c r="BV74" s="134">
        <v>1</v>
      </c>
      <c r="BW74" s="134">
        <v>1</v>
      </c>
      <c r="BX74" s="134">
        <f t="shared" si="45"/>
        <v>0</v>
      </c>
      <c r="CB74" s="248">
        <f>_xlfn.IFNA(VLOOKUP(A74,'Actuals Summer'!$A:$AG,23,FALSE),0)</f>
        <v>0</v>
      </c>
      <c r="CC74" s="248">
        <f>_xlfn.IFNA(VLOOKUP(A74,'Actuals Summer'!$A:$AG,24,FALSE),0)</f>
        <v>0</v>
      </c>
      <c r="CD74" s="248">
        <f>_xlfn.IFNA(VLOOKUP(A74,'Actuals Summer'!$A:$AG,25,FALSE),0)</f>
        <v>0</v>
      </c>
      <c r="CE74" s="248">
        <f>_xlfn.IFNA(VLOOKUP(A74,'Actuals Summer'!$A:$AG,26,FALSE),0)</f>
        <v>0</v>
      </c>
      <c r="CF74" s="248">
        <f>_xlfn.IFNA(VLOOKUP(A74,'Actuals Summer'!$A:$AG,27,FALSE),0)</f>
        <v>0</v>
      </c>
      <c r="CG74" s="248">
        <f>_xlfn.IFNA(VLOOKUP(A74,'Actuals Dep Summer'!B:O,6,FALSE)*$BN$3,0)</f>
        <v>1170</v>
      </c>
      <c r="CH74" s="248">
        <f>_xlfn.IFNA(VLOOKUP(A74,'Actuals Dep Summer'!B:O,7,FALSE)*$BN$3,0)</f>
        <v>2145</v>
      </c>
      <c r="CI74" s="248">
        <f>_xlfn.IFNA(VLOOKUP(A74,'Actuals Dep Summer'!B:O,8,FALSE)*$BN$3,0)</f>
        <v>3120</v>
      </c>
      <c r="CJ74" s="248">
        <f>_xlfn.IFNA(VLOOKUP(A74,'Actuals Summer'!$A:$AG,31,FALSE),0)*$BN$3</f>
        <v>0</v>
      </c>
      <c r="CK74" s="248"/>
      <c r="CL74" s="248">
        <f>_xlfn.IFNA(VLOOKUP(A74,'Actuals Summer'!$A:$AG,32,FALSE),0)*$BN$3</f>
        <v>0</v>
      </c>
      <c r="CM74" s="248">
        <f>_xlfn.IFNA(VLOOKUP(A74,'Actuals Summer'!$A:$AG,33,FALSE),0)</f>
        <v>0</v>
      </c>
      <c r="CP74" s="317">
        <f t="shared" si="46"/>
        <v>0</v>
      </c>
      <c r="CQ74" s="317">
        <f t="shared" si="47"/>
        <v>0</v>
      </c>
      <c r="CR74" s="317">
        <f t="shared" si="32"/>
        <v>0</v>
      </c>
      <c r="CS74" s="317">
        <f t="shared" si="48"/>
        <v>54081.3</v>
      </c>
      <c r="CT74" s="317">
        <f t="shared" si="49"/>
        <v>13244.4</v>
      </c>
      <c r="CU74" s="317">
        <f t="shared" si="50"/>
        <v>951.6</v>
      </c>
      <c r="CV74" s="317">
        <f t="shared" si="51"/>
        <v>735.15</v>
      </c>
      <c r="CW74" s="317">
        <f t="shared" si="52"/>
        <v>296.40000000000003</v>
      </c>
      <c r="CX74" s="317">
        <f t="shared" si="53"/>
        <v>390</v>
      </c>
      <c r="CY74" s="317">
        <f t="shared" si="54"/>
        <v>74.578947368421041</v>
      </c>
      <c r="CZ74" s="317">
        <f t="shared" si="55"/>
        <v>186.44736842105263</v>
      </c>
      <c r="DA74" s="317">
        <f t="shared" si="56"/>
        <v>0</v>
      </c>
      <c r="DB74" s="317">
        <f t="shared" si="57"/>
        <v>69959.876315789472</v>
      </c>
      <c r="DC74" s="311">
        <f>_xlfn.XLOOKUP($A74,'Actuals Summer'!$A:$A,'Actuals Summer'!L:L,0,0)</f>
        <v>0</v>
      </c>
      <c r="DD74" s="311">
        <f>_xlfn.XLOOKUP($A74,'Actuals Summer'!$A:$A,'Actuals Summer'!K:K,0,0)+_xlfn.XLOOKUP($A74,'Actuals Summer'!$A:$A,'Actuals Summer'!Q:Q,0,0)</f>
        <v>0</v>
      </c>
      <c r="DE74" s="311">
        <f>_xlfn.XLOOKUP($A74,'Actuals Summer'!$A:$A,'Actuals Summer'!I:I,0,0)+_xlfn.XLOOKUP($A74,'Actuals Summer'!$A:$A,'Actuals Summer'!R:R,0,0)</f>
        <v>0</v>
      </c>
      <c r="DF74" s="311">
        <f>_xlfn.XLOOKUP($A74,'Actuals Summer'!$A:$A,'Actuals Summer'!J:J,0,0)</f>
        <v>0</v>
      </c>
      <c r="DG74" s="311">
        <f>_xlfn.XLOOKUP($A74,'Actuals Dep Summer'!$B:$B,'Actuals Dep Summer'!G:G,0,0)*'Actuals Dep Summer'!$F$2*'Actuals Dep Summer'!$C$2</f>
        <v>713.69999999999993</v>
      </c>
      <c r="DH74" s="311">
        <f>_xlfn.XLOOKUP($A74,'Actuals Dep Summer'!$B:$B,'Actuals Dep Summer'!H:H,0,0)*'Actuals Dep Summer'!$F$2*'Actuals Dep Summer'!$C$3</f>
        <v>622.04999999999995</v>
      </c>
      <c r="DI74" s="311">
        <f>_xlfn.XLOOKUP($A74,'Actuals Dep Summer'!$B:$B,'Actuals Dep Summer'!I:I,0,0)*'Actuals Dep Summer'!$F$2*'Actuals Dep Summer'!$C$4</f>
        <v>249.6</v>
      </c>
      <c r="DJ74" s="311">
        <f>_xlfn.XLOOKUP($A74,'Actuals Summer'!$A:$A,'Actuals Summer'!P:P,0,0)</f>
        <v>0</v>
      </c>
      <c r="DK74" s="311">
        <f>_xlfn.XLOOKUP($A74,'Actuals Summer'!$A:$A,'Actuals Summer'!O:O,0,0)</f>
        <v>0</v>
      </c>
      <c r="DL74" s="311"/>
      <c r="DM74" s="311">
        <f>_xlfn.XLOOKUP($A74,'Actuals Summer'!$A:$A,'Actuals Summer'!M:M,0,0)</f>
        <v>0</v>
      </c>
      <c r="DN74" s="312">
        <f t="shared" si="33"/>
        <v>1585.35</v>
      </c>
      <c r="DO74" s="312">
        <f>_xlfn.XLOOKUP(A74,'Actuals Summer'!A:A,'Actuals Summer'!S:S,0,0)-'Summer data team '!DN74</f>
        <v>-1585.35</v>
      </c>
      <c r="DP74" s="322">
        <f t="shared" si="34"/>
        <v>68374.526315789466</v>
      </c>
    </row>
    <row r="75" spans="1:120" x14ac:dyDescent="0.2">
      <c r="A75" s="231">
        <v>2108</v>
      </c>
      <c r="B75" s="231">
        <v>3302108</v>
      </c>
      <c r="C75" s="231" t="s">
        <v>248</v>
      </c>
      <c r="D75" s="359">
        <v>0</v>
      </c>
      <c r="E75" s="359">
        <v>0</v>
      </c>
      <c r="F75" s="359">
        <v>0</v>
      </c>
      <c r="G75" s="359">
        <v>21</v>
      </c>
      <c r="H75" s="359">
        <v>24</v>
      </c>
      <c r="I75" s="360">
        <v>0</v>
      </c>
      <c r="J75" s="360">
        <v>45</v>
      </c>
      <c r="K75" s="359">
        <v>0</v>
      </c>
      <c r="L75" s="359">
        <v>0</v>
      </c>
      <c r="M75" s="360">
        <v>0</v>
      </c>
      <c r="N75" s="359">
        <v>0</v>
      </c>
      <c r="O75" s="359">
        <v>0</v>
      </c>
      <c r="P75" s="359">
        <v>315</v>
      </c>
      <c r="Q75" s="359">
        <v>360</v>
      </c>
      <c r="R75" s="360">
        <v>675</v>
      </c>
      <c r="S75" s="359">
        <v>0</v>
      </c>
      <c r="T75" s="359">
        <v>0</v>
      </c>
      <c r="U75" s="359">
        <v>0</v>
      </c>
      <c r="V75" s="359">
        <v>0</v>
      </c>
      <c r="W75" s="360">
        <v>0</v>
      </c>
      <c r="X75" s="359">
        <v>0</v>
      </c>
      <c r="Y75" s="359">
        <v>0</v>
      </c>
      <c r="Z75" s="361">
        <v>0</v>
      </c>
      <c r="AA75" s="359">
        <v>29</v>
      </c>
      <c r="AB75" s="359">
        <v>435</v>
      </c>
      <c r="AC75" s="361">
        <v>0</v>
      </c>
      <c r="AD75" s="359">
        <v>11</v>
      </c>
      <c r="AE75" s="359">
        <v>165</v>
      </c>
      <c r="AF75" s="361">
        <v>0</v>
      </c>
      <c r="AG75" s="362">
        <v>0</v>
      </c>
      <c r="AH75" s="362">
        <v>0</v>
      </c>
      <c r="AI75" s="361">
        <v>0</v>
      </c>
      <c r="AJ75" s="362">
        <v>1</v>
      </c>
      <c r="AK75" s="362">
        <v>15</v>
      </c>
      <c r="AL75" s="361">
        <v>0</v>
      </c>
      <c r="AM75" s="359">
        <v>1</v>
      </c>
      <c r="AN75" s="359">
        <v>15</v>
      </c>
      <c r="AO75" s="361">
        <v>0</v>
      </c>
      <c r="AP75" s="361"/>
      <c r="AQ75" s="361">
        <f t="shared" si="35"/>
        <v>1</v>
      </c>
      <c r="AR75" s="362">
        <v>0</v>
      </c>
      <c r="AS75" s="362">
        <v>0</v>
      </c>
      <c r="AT75" s="361">
        <v>0</v>
      </c>
      <c r="AU75" s="362">
        <v>0</v>
      </c>
      <c r="AV75" s="362">
        <v>0</v>
      </c>
      <c r="AW75" s="361">
        <v>0</v>
      </c>
      <c r="AX75" s="359">
        <v>0</v>
      </c>
      <c r="AY75" s="359">
        <v>0</v>
      </c>
      <c r="AZ75" s="361">
        <v>0</v>
      </c>
      <c r="BA75" s="361"/>
      <c r="BB75" s="361">
        <f t="shared" si="36"/>
        <v>0</v>
      </c>
      <c r="BC75" s="362">
        <v>0</v>
      </c>
      <c r="BD75" s="362">
        <v>0</v>
      </c>
      <c r="BE75" s="359">
        <v>0</v>
      </c>
      <c r="BF75" s="134"/>
      <c r="BG75" s="134"/>
      <c r="BH75" s="134"/>
      <c r="BI75" s="134"/>
      <c r="BJ75" s="134"/>
      <c r="BK75" s="134"/>
      <c r="BL75" s="134"/>
      <c r="BM75" s="358">
        <f t="shared" si="37"/>
        <v>0</v>
      </c>
      <c r="BN75" s="134">
        <f t="shared" si="38"/>
        <v>0</v>
      </c>
      <c r="BO75" s="134">
        <f t="shared" si="31"/>
        <v>0</v>
      </c>
      <c r="BP75" s="134">
        <f t="shared" si="39"/>
        <v>8775</v>
      </c>
      <c r="BQ75" s="134">
        <f t="shared" si="40"/>
        <v>0</v>
      </c>
      <c r="BR75" s="134">
        <f t="shared" si="41"/>
        <v>0</v>
      </c>
      <c r="BS75" s="134">
        <f t="shared" si="42"/>
        <v>5655</v>
      </c>
      <c r="BT75" s="134">
        <f t="shared" si="43"/>
        <v>2145</v>
      </c>
      <c r="BU75" s="134">
        <f t="shared" si="44"/>
        <v>195</v>
      </c>
      <c r="BV75" s="134">
        <v>0</v>
      </c>
      <c r="BW75" s="134">
        <v>0</v>
      </c>
      <c r="BX75" s="134">
        <f t="shared" si="45"/>
        <v>0</v>
      </c>
      <c r="CB75" s="248">
        <f>_xlfn.IFNA(VLOOKUP(A75,'Actuals Summer'!$A:$AG,23,FALSE),0)</f>
        <v>0</v>
      </c>
      <c r="CC75" s="248">
        <f>_xlfn.IFNA(VLOOKUP(A75,'Actuals Summer'!$A:$AG,24,FALSE),0)</f>
        <v>0</v>
      </c>
      <c r="CD75" s="248">
        <f>_xlfn.IFNA(VLOOKUP(A75,'Actuals Summer'!$A:$AG,25,FALSE),0)</f>
        <v>0</v>
      </c>
      <c r="CE75" s="248">
        <f>_xlfn.IFNA(VLOOKUP(A75,'Actuals Summer'!$A:$AG,26,FALSE),0)</f>
        <v>0</v>
      </c>
      <c r="CF75" s="248">
        <f>_xlfn.IFNA(VLOOKUP(A75,'Actuals Summer'!$A:$AG,27,FALSE),0)</f>
        <v>0</v>
      </c>
      <c r="CG75" s="248">
        <f>_xlfn.IFNA(VLOOKUP(A75,'Actuals Dep Summer'!B:O,6,FALSE)*$BN$3,0)</f>
        <v>0</v>
      </c>
      <c r="CH75" s="248">
        <f>_xlfn.IFNA(VLOOKUP(A75,'Actuals Dep Summer'!B:O,7,FALSE)*$BN$3,0)</f>
        <v>5655</v>
      </c>
      <c r="CI75" s="248">
        <f>_xlfn.IFNA(VLOOKUP(A75,'Actuals Dep Summer'!B:O,8,FALSE)*$BN$3,0)</f>
        <v>2145</v>
      </c>
      <c r="CJ75" s="248">
        <f>_xlfn.IFNA(VLOOKUP(A75,'Actuals Summer'!$A:$AG,31,FALSE),0)*$BN$3</f>
        <v>0</v>
      </c>
      <c r="CK75" s="248"/>
      <c r="CL75" s="248">
        <f>_xlfn.IFNA(VLOOKUP(A75,'Actuals Summer'!$A:$AG,32,FALSE),0)*$BN$3</f>
        <v>0</v>
      </c>
      <c r="CM75" s="248">
        <f>_xlfn.IFNA(VLOOKUP(A75,'Actuals Summer'!$A:$AG,33,FALSE),0)</f>
        <v>0</v>
      </c>
      <c r="CP75" s="317">
        <f t="shared" si="46"/>
        <v>0</v>
      </c>
      <c r="CQ75" s="317">
        <f t="shared" si="47"/>
        <v>0</v>
      </c>
      <c r="CR75" s="317">
        <f t="shared" si="32"/>
        <v>0</v>
      </c>
      <c r="CS75" s="317">
        <f t="shared" si="48"/>
        <v>49666.5</v>
      </c>
      <c r="CT75" s="317">
        <f t="shared" si="49"/>
        <v>0</v>
      </c>
      <c r="CU75" s="317">
        <f t="shared" si="50"/>
        <v>0</v>
      </c>
      <c r="CV75" s="317">
        <f t="shared" si="51"/>
        <v>1639.9499999999998</v>
      </c>
      <c r="CW75" s="317">
        <f t="shared" si="52"/>
        <v>171.6</v>
      </c>
      <c r="CX75" s="317">
        <f t="shared" si="53"/>
        <v>195</v>
      </c>
      <c r="CY75" s="317">
        <f t="shared" si="54"/>
        <v>0</v>
      </c>
      <c r="CZ75" s="317">
        <f t="shared" si="55"/>
        <v>0</v>
      </c>
      <c r="DA75" s="317">
        <f t="shared" si="56"/>
        <v>0</v>
      </c>
      <c r="DB75" s="317">
        <f t="shared" si="57"/>
        <v>51673.049999999996</v>
      </c>
      <c r="DC75" s="311">
        <f>_xlfn.XLOOKUP($A75,'Actuals Summer'!$A:$A,'Actuals Summer'!L:L,0,0)</f>
        <v>0</v>
      </c>
      <c r="DD75" s="311">
        <f>_xlfn.XLOOKUP($A75,'Actuals Summer'!$A:$A,'Actuals Summer'!K:K,0,0)+_xlfn.XLOOKUP($A75,'Actuals Summer'!$A:$A,'Actuals Summer'!Q:Q,0,0)</f>
        <v>0</v>
      </c>
      <c r="DE75" s="311">
        <f>_xlfn.XLOOKUP($A75,'Actuals Summer'!$A:$A,'Actuals Summer'!I:I,0,0)+_xlfn.XLOOKUP($A75,'Actuals Summer'!$A:$A,'Actuals Summer'!R:R,0,0)</f>
        <v>0</v>
      </c>
      <c r="DF75" s="311">
        <f>_xlfn.XLOOKUP($A75,'Actuals Summer'!$A:$A,'Actuals Summer'!J:J,0,0)</f>
        <v>0</v>
      </c>
      <c r="DG75" s="311">
        <f>_xlfn.XLOOKUP($A75,'Actuals Dep Summer'!$B:$B,'Actuals Dep Summer'!G:G,0,0)*'Actuals Dep Summer'!$F$2*'Actuals Dep Summer'!$C$2</f>
        <v>0</v>
      </c>
      <c r="DH75" s="311">
        <f>_xlfn.XLOOKUP($A75,'Actuals Dep Summer'!$B:$B,'Actuals Dep Summer'!H:H,0,0)*'Actuals Dep Summer'!$F$2*'Actuals Dep Summer'!$C$3</f>
        <v>1639.9499999999998</v>
      </c>
      <c r="DI75" s="311">
        <f>_xlfn.XLOOKUP($A75,'Actuals Dep Summer'!$B:$B,'Actuals Dep Summer'!I:I,0,0)*'Actuals Dep Summer'!$F$2*'Actuals Dep Summer'!$C$4</f>
        <v>171.6</v>
      </c>
      <c r="DJ75" s="311">
        <f>_xlfn.XLOOKUP($A75,'Actuals Summer'!$A:$A,'Actuals Summer'!P:P,0,0)</f>
        <v>0</v>
      </c>
      <c r="DK75" s="311">
        <f>_xlfn.XLOOKUP($A75,'Actuals Summer'!$A:$A,'Actuals Summer'!O:O,0,0)</f>
        <v>0</v>
      </c>
      <c r="DL75" s="311"/>
      <c r="DM75" s="311">
        <f>_xlfn.XLOOKUP($A75,'Actuals Summer'!$A:$A,'Actuals Summer'!M:M,0,0)</f>
        <v>0</v>
      </c>
      <c r="DN75" s="312">
        <f t="shared" si="33"/>
        <v>1811.5499999999997</v>
      </c>
      <c r="DO75" s="312">
        <f>_xlfn.XLOOKUP(A75,'Actuals Summer'!A:A,'Actuals Summer'!S:S,0,0)-'Summer data team '!DN75</f>
        <v>-1811.5499999999997</v>
      </c>
      <c r="DP75" s="322">
        <f t="shared" si="34"/>
        <v>49861.499999999993</v>
      </c>
    </row>
    <row r="76" spans="1:120" x14ac:dyDescent="0.2">
      <c r="A76" s="231">
        <v>2109</v>
      </c>
      <c r="B76" s="231">
        <v>3302109</v>
      </c>
      <c r="C76" s="231" t="s">
        <v>249</v>
      </c>
      <c r="D76" s="359">
        <v>0</v>
      </c>
      <c r="E76" s="359">
        <v>0</v>
      </c>
      <c r="F76" s="359">
        <v>0</v>
      </c>
      <c r="G76" s="359">
        <v>7</v>
      </c>
      <c r="H76" s="359">
        <v>15</v>
      </c>
      <c r="I76" s="360">
        <v>0</v>
      </c>
      <c r="J76" s="360">
        <v>22</v>
      </c>
      <c r="K76" s="359">
        <v>0</v>
      </c>
      <c r="L76" s="359">
        <v>0</v>
      </c>
      <c r="M76" s="360">
        <v>0</v>
      </c>
      <c r="N76" s="359">
        <v>0</v>
      </c>
      <c r="O76" s="359">
        <v>0</v>
      </c>
      <c r="P76" s="359">
        <v>105</v>
      </c>
      <c r="Q76" s="359">
        <v>225</v>
      </c>
      <c r="R76" s="360">
        <v>330</v>
      </c>
      <c r="S76" s="359">
        <v>0</v>
      </c>
      <c r="T76" s="359">
        <v>0</v>
      </c>
      <c r="U76" s="359">
        <v>0</v>
      </c>
      <c r="V76" s="359">
        <v>0</v>
      </c>
      <c r="W76" s="360">
        <v>0</v>
      </c>
      <c r="X76" s="359">
        <v>8</v>
      </c>
      <c r="Y76" s="359">
        <v>120</v>
      </c>
      <c r="Z76" s="361">
        <v>0</v>
      </c>
      <c r="AA76" s="359">
        <v>0</v>
      </c>
      <c r="AB76" s="359">
        <v>0</v>
      </c>
      <c r="AC76" s="361">
        <v>0</v>
      </c>
      <c r="AD76" s="359">
        <v>4</v>
      </c>
      <c r="AE76" s="359">
        <v>60</v>
      </c>
      <c r="AF76" s="361">
        <v>0</v>
      </c>
      <c r="AG76" s="362">
        <v>0</v>
      </c>
      <c r="AH76" s="362">
        <v>0</v>
      </c>
      <c r="AI76" s="361">
        <v>0</v>
      </c>
      <c r="AJ76" s="362">
        <v>10</v>
      </c>
      <c r="AK76" s="362">
        <v>150</v>
      </c>
      <c r="AL76" s="361">
        <v>0</v>
      </c>
      <c r="AM76" s="359">
        <v>10</v>
      </c>
      <c r="AN76" s="359">
        <v>150</v>
      </c>
      <c r="AO76" s="361">
        <v>0</v>
      </c>
      <c r="AP76" s="361"/>
      <c r="AQ76" s="361">
        <f t="shared" si="35"/>
        <v>10</v>
      </c>
      <c r="AR76" s="362">
        <v>0</v>
      </c>
      <c r="AS76" s="362">
        <v>0</v>
      </c>
      <c r="AT76" s="361">
        <v>0</v>
      </c>
      <c r="AU76" s="362">
        <v>10</v>
      </c>
      <c r="AV76" s="362">
        <v>150</v>
      </c>
      <c r="AW76" s="361">
        <v>0</v>
      </c>
      <c r="AX76" s="359">
        <v>10</v>
      </c>
      <c r="AY76" s="359">
        <v>150</v>
      </c>
      <c r="AZ76" s="361">
        <v>0</v>
      </c>
      <c r="BA76" s="361"/>
      <c r="BB76" s="361">
        <f t="shared" si="36"/>
        <v>20</v>
      </c>
      <c r="BC76" s="362">
        <v>0</v>
      </c>
      <c r="BD76" s="362">
        <v>0</v>
      </c>
      <c r="BE76" s="359">
        <v>0</v>
      </c>
      <c r="BF76" s="134"/>
      <c r="BG76" s="134"/>
      <c r="BH76" s="134"/>
      <c r="BI76" s="134"/>
      <c r="BJ76" s="134"/>
      <c r="BK76" s="134"/>
      <c r="BL76" s="134"/>
      <c r="BM76" s="358">
        <f t="shared" si="37"/>
        <v>0</v>
      </c>
      <c r="BN76" s="134">
        <f t="shared" si="38"/>
        <v>0</v>
      </c>
      <c r="BO76" s="134">
        <f t="shared" si="31"/>
        <v>0</v>
      </c>
      <c r="BP76" s="134">
        <f t="shared" si="39"/>
        <v>4290</v>
      </c>
      <c r="BQ76" s="134">
        <f t="shared" si="40"/>
        <v>0</v>
      </c>
      <c r="BR76" s="134">
        <f t="shared" si="41"/>
        <v>1560</v>
      </c>
      <c r="BS76" s="134">
        <f t="shared" si="42"/>
        <v>0</v>
      </c>
      <c r="BT76" s="134">
        <f t="shared" si="43"/>
        <v>780</v>
      </c>
      <c r="BU76" s="134">
        <f t="shared" si="44"/>
        <v>1950</v>
      </c>
      <c r="BV76" s="134">
        <v>10</v>
      </c>
      <c r="BW76" s="134">
        <v>0</v>
      </c>
      <c r="BX76" s="134">
        <f t="shared" si="45"/>
        <v>0</v>
      </c>
      <c r="CB76" s="248">
        <f>_xlfn.IFNA(VLOOKUP(A76,'Actuals Summer'!$A:$AG,23,FALSE),0)</f>
        <v>0</v>
      </c>
      <c r="CC76" s="248">
        <f>_xlfn.IFNA(VLOOKUP(A76,'Actuals Summer'!$A:$AG,24,FALSE),0)</f>
        <v>0</v>
      </c>
      <c r="CD76" s="248">
        <f>_xlfn.IFNA(VLOOKUP(A76,'Actuals Summer'!$A:$AG,25,FALSE),0)</f>
        <v>0</v>
      </c>
      <c r="CE76" s="248">
        <f>_xlfn.IFNA(VLOOKUP(A76,'Actuals Summer'!$A:$AG,26,FALSE),0)</f>
        <v>0</v>
      </c>
      <c r="CF76" s="248">
        <f>_xlfn.IFNA(VLOOKUP(A76,'Actuals Summer'!$A:$AG,27,FALSE),0)</f>
        <v>0</v>
      </c>
      <c r="CG76" s="248">
        <f>_xlfn.IFNA(VLOOKUP(A76,'Actuals Dep Summer'!B:O,6,FALSE)*$BN$3,0)</f>
        <v>1560</v>
      </c>
      <c r="CH76" s="248">
        <f>_xlfn.IFNA(VLOOKUP(A76,'Actuals Dep Summer'!B:O,7,FALSE)*$BN$3,0)</f>
        <v>0</v>
      </c>
      <c r="CI76" s="248">
        <f>_xlfn.IFNA(VLOOKUP(A76,'Actuals Dep Summer'!B:O,8,FALSE)*$BN$3,0)</f>
        <v>780</v>
      </c>
      <c r="CJ76" s="248">
        <f>_xlfn.IFNA(VLOOKUP(A76,'Actuals Summer'!$A:$AG,31,FALSE),0)*$BN$3</f>
        <v>0</v>
      </c>
      <c r="CK76" s="248"/>
      <c r="CL76" s="248">
        <f>_xlfn.IFNA(VLOOKUP(A76,'Actuals Summer'!$A:$AG,32,FALSE),0)*$BN$3</f>
        <v>0</v>
      </c>
      <c r="CM76" s="248">
        <f>_xlfn.IFNA(VLOOKUP(A76,'Actuals Summer'!$A:$AG,33,FALSE),0)</f>
        <v>0</v>
      </c>
      <c r="CP76" s="317">
        <f t="shared" si="46"/>
        <v>0</v>
      </c>
      <c r="CQ76" s="317">
        <f t="shared" si="47"/>
        <v>0</v>
      </c>
      <c r="CR76" s="317">
        <f t="shared" si="32"/>
        <v>0</v>
      </c>
      <c r="CS76" s="317">
        <f t="shared" si="48"/>
        <v>24281.4</v>
      </c>
      <c r="CT76" s="317">
        <f t="shared" si="49"/>
        <v>0</v>
      </c>
      <c r="CU76" s="317">
        <f t="shared" si="50"/>
        <v>951.6</v>
      </c>
      <c r="CV76" s="317">
        <f t="shared" si="51"/>
        <v>0</v>
      </c>
      <c r="CW76" s="317">
        <f t="shared" si="52"/>
        <v>62.4</v>
      </c>
      <c r="CX76" s="317">
        <f t="shared" si="53"/>
        <v>1950</v>
      </c>
      <c r="CY76" s="317">
        <f t="shared" si="54"/>
        <v>745.78947368421052</v>
      </c>
      <c r="CZ76" s="317">
        <f t="shared" si="55"/>
        <v>0</v>
      </c>
      <c r="DA76" s="317">
        <f t="shared" si="56"/>
        <v>0</v>
      </c>
      <c r="DB76" s="317">
        <f t="shared" si="57"/>
        <v>27991.189473684211</v>
      </c>
      <c r="DC76" s="311">
        <f>_xlfn.XLOOKUP($A76,'Actuals Summer'!$A:$A,'Actuals Summer'!L:L,0,0)</f>
        <v>0</v>
      </c>
      <c r="DD76" s="311">
        <f>_xlfn.XLOOKUP($A76,'Actuals Summer'!$A:$A,'Actuals Summer'!K:K,0,0)+_xlfn.XLOOKUP($A76,'Actuals Summer'!$A:$A,'Actuals Summer'!Q:Q,0,0)</f>
        <v>0</v>
      </c>
      <c r="DE76" s="311">
        <f>_xlfn.XLOOKUP($A76,'Actuals Summer'!$A:$A,'Actuals Summer'!I:I,0,0)+_xlfn.XLOOKUP($A76,'Actuals Summer'!$A:$A,'Actuals Summer'!R:R,0,0)</f>
        <v>0</v>
      </c>
      <c r="DF76" s="311">
        <f>_xlfn.XLOOKUP($A76,'Actuals Summer'!$A:$A,'Actuals Summer'!J:J,0,0)</f>
        <v>0</v>
      </c>
      <c r="DG76" s="311">
        <f>_xlfn.XLOOKUP($A76,'Actuals Dep Summer'!$B:$B,'Actuals Dep Summer'!G:G,0,0)*'Actuals Dep Summer'!$F$2*'Actuals Dep Summer'!$C$2</f>
        <v>951.6</v>
      </c>
      <c r="DH76" s="311">
        <f>_xlfn.XLOOKUP($A76,'Actuals Dep Summer'!$B:$B,'Actuals Dep Summer'!H:H,0,0)*'Actuals Dep Summer'!$F$2*'Actuals Dep Summer'!$C$3</f>
        <v>0</v>
      </c>
      <c r="DI76" s="311">
        <f>_xlfn.XLOOKUP($A76,'Actuals Dep Summer'!$B:$B,'Actuals Dep Summer'!I:I,0,0)*'Actuals Dep Summer'!$F$2*'Actuals Dep Summer'!$C$4</f>
        <v>62.4</v>
      </c>
      <c r="DJ76" s="311">
        <f>_xlfn.XLOOKUP($A76,'Actuals Summer'!$A:$A,'Actuals Summer'!P:P,0,0)</f>
        <v>0</v>
      </c>
      <c r="DK76" s="311">
        <f>_xlfn.XLOOKUP($A76,'Actuals Summer'!$A:$A,'Actuals Summer'!O:O,0,0)</f>
        <v>0</v>
      </c>
      <c r="DL76" s="311"/>
      <c r="DM76" s="311">
        <f>_xlfn.XLOOKUP($A76,'Actuals Summer'!$A:$A,'Actuals Summer'!M:M,0,0)</f>
        <v>0</v>
      </c>
      <c r="DN76" s="312">
        <f t="shared" si="33"/>
        <v>1014</v>
      </c>
      <c r="DO76" s="312">
        <f>_xlfn.XLOOKUP(A76,'Actuals Summer'!A:A,'Actuals Summer'!S:S,0,0)-'Summer data team '!DN76</f>
        <v>-1014</v>
      </c>
      <c r="DP76" s="322">
        <f t="shared" si="34"/>
        <v>26977.189473684211</v>
      </c>
    </row>
    <row r="77" spans="1:120" x14ac:dyDescent="0.2">
      <c r="A77" s="231">
        <v>2110</v>
      </c>
      <c r="B77" s="231">
        <v>3302110</v>
      </c>
      <c r="C77" s="231" t="s">
        <v>250</v>
      </c>
      <c r="D77" s="359">
        <v>0</v>
      </c>
      <c r="E77" s="359">
        <v>0</v>
      </c>
      <c r="F77" s="359">
        <v>0</v>
      </c>
      <c r="G77" s="359">
        <v>43</v>
      </c>
      <c r="H77" s="359">
        <v>32</v>
      </c>
      <c r="I77" s="360">
        <v>0</v>
      </c>
      <c r="J77" s="360">
        <v>75</v>
      </c>
      <c r="K77" s="359">
        <v>0</v>
      </c>
      <c r="L77" s="359">
        <v>0</v>
      </c>
      <c r="M77" s="360">
        <v>0</v>
      </c>
      <c r="N77" s="359">
        <v>0</v>
      </c>
      <c r="O77" s="359">
        <v>0</v>
      </c>
      <c r="P77" s="359">
        <v>645</v>
      </c>
      <c r="Q77" s="359">
        <v>480</v>
      </c>
      <c r="R77" s="360">
        <v>1125</v>
      </c>
      <c r="S77" s="359">
        <v>0</v>
      </c>
      <c r="T77" s="359">
        <v>0</v>
      </c>
      <c r="U77" s="359">
        <v>0</v>
      </c>
      <c r="V77" s="359">
        <v>0</v>
      </c>
      <c r="W77" s="360">
        <v>0</v>
      </c>
      <c r="X77" s="359">
        <v>6</v>
      </c>
      <c r="Y77" s="359">
        <v>90</v>
      </c>
      <c r="Z77" s="361">
        <v>0</v>
      </c>
      <c r="AA77" s="359">
        <v>3</v>
      </c>
      <c r="AB77" s="359">
        <v>45</v>
      </c>
      <c r="AC77" s="361">
        <v>0</v>
      </c>
      <c r="AD77" s="359">
        <v>44</v>
      </c>
      <c r="AE77" s="359">
        <v>660</v>
      </c>
      <c r="AF77" s="361">
        <v>0</v>
      </c>
      <c r="AG77" s="362">
        <v>0</v>
      </c>
      <c r="AH77" s="362">
        <v>0</v>
      </c>
      <c r="AI77" s="361">
        <v>0</v>
      </c>
      <c r="AJ77" s="362">
        <v>6</v>
      </c>
      <c r="AK77" s="362">
        <v>90</v>
      </c>
      <c r="AL77" s="361">
        <v>0</v>
      </c>
      <c r="AM77" s="359">
        <v>6</v>
      </c>
      <c r="AN77" s="359">
        <v>90</v>
      </c>
      <c r="AO77" s="361">
        <v>0</v>
      </c>
      <c r="AP77" s="361"/>
      <c r="AQ77" s="361">
        <f t="shared" si="35"/>
        <v>6</v>
      </c>
      <c r="AR77" s="362">
        <v>0</v>
      </c>
      <c r="AS77" s="362">
        <v>0</v>
      </c>
      <c r="AT77" s="361">
        <v>0</v>
      </c>
      <c r="AU77" s="362">
        <v>1</v>
      </c>
      <c r="AV77" s="362">
        <v>15</v>
      </c>
      <c r="AW77" s="361">
        <v>0</v>
      </c>
      <c r="AX77" s="359">
        <v>1</v>
      </c>
      <c r="AY77" s="359">
        <v>15</v>
      </c>
      <c r="AZ77" s="361">
        <v>0</v>
      </c>
      <c r="BA77" s="361"/>
      <c r="BB77" s="361">
        <f t="shared" si="36"/>
        <v>2</v>
      </c>
      <c r="BC77" s="362">
        <v>0</v>
      </c>
      <c r="BD77" s="362">
        <v>0</v>
      </c>
      <c r="BE77" s="359">
        <v>0</v>
      </c>
      <c r="BF77" s="134"/>
      <c r="BG77" s="134"/>
      <c r="BH77" s="134"/>
      <c r="BI77" s="134"/>
      <c r="BJ77" s="134"/>
      <c r="BK77" s="134"/>
      <c r="BL77" s="134"/>
      <c r="BM77" s="358">
        <f t="shared" si="37"/>
        <v>0</v>
      </c>
      <c r="BN77" s="134">
        <f t="shared" si="38"/>
        <v>0</v>
      </c>
      <c r="BO77" s="134">
        <f t="shared" si="31"/>
        <v>0</v>
      </c>
      <c r="BP77" s="134">
        <f t="shared" si="39"/>
        <v>14625</v>
      </c>
      <c r="BQ77" s="134">
        <f t="shared" si="40"/>
        <v>0</v>
      </c>
      <c r="BR77" s="134">
        <f t="shared" si="41"/>
        <v>1170</v>
      </c>
      <c r="BS77" s="134">
        <f t="shared" si="42"/>
        <v>585</v>
      </c>
      <c r="BT77" s="134">
        <f t="shared" si="43"/>
        <v>8580</v>
      </c>
      <c r="BU77" s="134">
        <f t="shared" si="44"/>
        <v>1170</v>
      </c>
      <c r="BV77" s="134">
        <v>1</v>
      </c>
      <c r="BW77" s="134">
        <v>0</v>
      </c>
      <c r="BX77" s="134">
        <f t="shared" si="45"/>
        <v>0</v>
      </c>
      <c r="CB77" s="248">
        <f>_xlfn.IFNA(VLOOKUP(A77,'Actuals Summer'!$A:$AG,23,FALSE),0)</f>
        <v>0</v>
      </c>
      <c r="CC77" s="248">
        <f>_xlfn.IFNA(VLOOKUP(A77,'Actuals Summer'!$A:$AG,24,FALSE),0)</f>
        <v>0</v>
      </c>
      <c r="CD77" s="248">
        <f>_xlfn.IFNA(VLOOKUP(A77,'Actuals Summer'!$A:$AG,25,FALSE),0)</f>
        <v>0</v>
      </c>
      <c r="CE77" s="248">
        <f>_xlfn.IFNA(VLOOKUP(A77,'Actuals Summer'!$A:$AG,26,FALSE),0)</f>
        <v>0</v>
      </c>
      <c r="CF77" s="248">
        <f>_xlfn.IFNA(VLOOKUP(A77,'Actuals Summer'!$A:$AG,27,FALSE),0)</f>
        <v>0</v>
      </c>
      <c r="CG77" s="248">
        <f>_xlfn.IFNA(VLOOKUP(A77,'Actuals Dep Summer'!B:O,6,FALSE)*$BN$3,0)</f>
        <v>1170</v>
      </c>
      <c r="CH77" s="248">
        <f>_xlfn.IFNA(VLOOKUP(A77,'Actuals Dep Summer'!B:O,7,FALSE)*$BN$3,0)</f>
        <v>585</v>
      </c>
      <c r="CI77" s="248">
        <f>_xlfn.IFNA(VLOOKUP(A77,'Actuals Dep Summer'!B:O,8,FALSE)*$BN$3,0)</f>
        <v>8580</v>
      </c>
      <c r="CJ77" s="248">
        <f>_xlfn.IFNA(VLOOKUP(A77,'Actuals Summer'!$A:$AG,31,FALSE),0)*$BN$3</f>
        <v>0</v>
      </c>
      <c r="CK77" s="248"/>
      <c r="CL77" s="248">
        <f>_xlfn.IFNA(VLOOKUP(A77,'Actuals Summer'!$A:$AG,32,FALSE),0)*$BN$3</f>
        <v>0</v>
      </c>
      <c r="CM77" s="248">
        <f>_xlfn.IFNA(VLOOKUP(A77,'Actuals Summer'!$A:$AG,33,FALSE),0)</f>
        <v>0</v>
      </c>
      <c r="CP77" s="317">
        <f t="shared" si="46"/>
        <v>0</v>
      </c>
      <c r="CQ77" s="317">
        <f t="shared" si="47"/>
        <v>0</v>
      </c>
      <c r="CR77" s="317">
        <f t="shared" si="32"/>
        <v>0</v>
      </c>
      <c r="CS77" s="317">
        <f t="shared" si="48"/>
        <v>82777.5</v>
      </c>
      <c r="CT77" s="317">
        <f t="shared" si="49"/>
        <v>0</v>
      </c>
      <c r="CU77" s="317">
        <f t="shared" si="50"/>
        <v>713.69999999999993</v>
      </c>
      <c r="CV77" s="317">
        <f t="shared" si="51"/>
        <v>169.64999999999998</v>
      </c>
      <c r="CW77" s="317">
        <f t="shared" si="52"/>
        <v>686.4</v>
      </c>
      <c r="CX77" s="317">
        <f t="shared" si="53"/>
        <v>1170</v>
      </c>
      <c r="CY77" s="317">
        <f t="shared" si="54"/>
        <v>74.578947368421041</v>
      </c>
      <c r="CZ77" s="317">
        <f t="shared" si="55"/>
        <v>0</v>
      </c>
      <c r="DA77" s="317">
        <f t="shared" si="56"/>
        <v>0</v>
      </c>
      <c r="DB77" s="317">
        <f t="shared" si="57"/>
        <v>85591.828947368413</v>
      </c>
      <c r="DC77" s="311">
        <f>_xlfn.XLOOKUP($A77,'Actuals Summer'!$A:$A,'Actuals Summer'!L:L,0,0)</f>
        <v>0</v>
      </c>
      <c r="DD77" s="311">
        <f>_xlfn.XLOOKUP($A77,'Actuals Summer'!$A:$A,'Actuals Summer'!K:K,0,0)+_xlfn.XLOOKUP($A77,'Actuals Summer'!$A:$A,'Actuals Summer'!Q:Q,0,0)</f>
        <v>0</v>
      </c>
      <c r="DE77" s="311">
        <f>_xlfn.XLOOKUP($A77,'Actuals Summer'!$A:$A,'Actuals Summer'!I:I,0,0)+_xlfn.XLOOKUP($A77,'Actuals Summer'!$A:$A,'Actuals Summer'!R:R,0,0)</f>
        <v>0</v>
      </c>
      <c r="DF77" s="311">
        <f>_xlfn.XLOOKUP($A77,'Actuals Summer'!$A:$A,'Actuals Summer'!J:J,0,0)</f>
        <v>0</v>
      </c>
      <c r="DG77" s="311">
        <f>_xlfn.XLOOKUP($A77,'Actuals Dep Summer'!$B:$B,'Actuals Dep Summer'!G:G,0,0)*'Actuals Dep Summer'!$F$2*'Actuals Dep Summer'!$C$2</f>
        <v>713.69999999999993</v>
      </c>
      <c r="DH77" s="311">
        <f>_xlfn.XLOOKUP($A77,'Actuals Dep Summer'!$B:$B,'Actuals Dep Summer'!H:H,0,0)*'Actuals Dep Summer'!$F$2*'Actuals Dep Summer'!$C$3</f>
        <v>169.64999999999998</v>
      </c>
      <c r="DI77" s="311">
        <f>_xlfn.XLOOKUP($A77,'Actuals Dep Summer'!$B:$B,'Actuals Dep Summer'!I:I,0,0)*'Actuals Dep Summer'!$F$2*'Actuals Dep Summer'!$C$4</f>
        <v>686.4</v>
      </c>
      <c r="DJ77" s="311">
        <f>_xlfn.XLOOKUP($A77,'Actuals Summer'!$A:$A,'Actuals Summer'!P:P,0,0)</f>
        <v>0</v>
      </c>
      <c r="DK77" s="311">
        <f>_xlfn.XLOOKUP($A77,'Actuals Summer'!$A:$A,'Actuals Summer'!O:O,0,0)</f>
        <v>0</v>
      </c>
      <c r="DL77" s="311"/>
      <c r="DM77" s="311">
        <f>_xlfn.XLOOKUP($A77,'Actuals Summer'!$A:$A,'Actuals Summer'!M:M,0,0)</f>
        <v>0</v>
      </c>
      <c r="DN77" s="312">
        <f t="shared" si="33"/>
        <v>1569.75</v>
      </c>
      <c r="DO77" s="312">
        <f>_xlfn.XLOOKUP(A77,'Actuals Summer'!A:A,'Actuals Summer'!S:S,0,0)-'Summer data team '!DN77</f>
        <v>-1569.75</v>
      </c>
      <c r="DP77" s="322">
        <f t="shared" si="34"/>
        <v>84022.078947368413</v>
      </c>
    </row>
    <row r="78" spans="1:120" x14ac:dyDescent="0.2">
      <c r="A78" s="231">
        <v>2115</v>
      </c>
      <c r="B78" s="231">
        <v>3302115</v>
      </c>
      <c r="C78" s="231" t="s">
        <v>251</v>
      </c>
      <c r="D78" s="359">
        <v>0</v>
      </c>
      <c r="E78" s="359">
        <v>0</v>
      </c>
      <c r="F78" s="359">
        <v>0</v>
      </c>
      <c r="G78" s="359">
        <v>15</v>
      </c>
      <c r="H78" s="359">
        <v>17</v>
      </c>
      <c r="I78" s="360">
        <v>0</v>
      </c>
      <c r="J78" s="360">
        <v>32</v>
      </c>
      <c r="K78" s="359">
        <v>5</v>
      </c>
      <c r="L78" s="359">
        <v>9</v>
      </c>
      <c r="M78" s="360">
        <v>14</v>
      </c>
      <c r="N78" s="359">
        <v>0</v>
      </c>
      <c r="O78" s="359">
        <v>0</v>
      </c>
      <c r="P78" s="359">
        <v>225</v>
      </c>
      <c r="Q78" s="359">
        <v>255</v>
      </c>
      <c r="R78" s="360">
        <v>480</v>
      </c>
      <c r="S78" s="359">
        <v>0</v>
      </c>
      <c r="T78" s="359">
        <v>0</v>
      </c>
      <c r="U78" s="359">
        <v>75</v>
      </c>
      <c r="V78" s="359">
        <v>135</v>
      </c>
      <c r="W78" s="360">
        <v>210</v>
      </c>
      <c r="X78" s="359">
        <v>4</v>
      </c>
      <c r="Y78" s="359">
        <v>60</v>
      </c>
      <c r="Z78" s="361">
        <v>60</v>
      </c>
      <c r="AA78" s="359">
        <v>14</v>
      </c>
      <c r="AB78" s="359">
        <v>210</v>
      </c>
      <c r="AC78" s="361">
        <v>45</v>
      </c>
      <c r="AD78" s="359">
        <v>0</v>
      </c>
      <c r="AE78" s="359">
        <v>0</v>
      </c>
      <c r="AF78" s="361">
        <v>0</v>
      </c>
      <c r="AG78" s="362">
        <v>0</v>
      </c>
      <c r="AH78" s="362">
        <v>0</v>
      </c>
      <c r="AI78" s="361">
        <v>0</v>
      </c>
      <c r="AJ78" s="362">
        <v>12</v>
      </c>
      <c r="AK78" s="362">
        <v>180</v>
      </c>
      <c r="AL78" s="361">
        <v>30</v>
      </c>
      <c r="AM78" s="359">
        <v>12</v>
      </c>
      <c r="AN78" s="359">
        <v>180</v>
      </c>
      <c r="AO78" s="361">
        <v>30</v>
      </c>
      <c r="AP78" s="361"/>
      <c r="AQ78" s="361">
        <f t="shared" si="35"/>
        <v>12</v>
      </c>
      <c r="AR78" s="362">
        <v>0</v>
      </c>
      <c r="AS78" s="362">
        <v>0</v>
      </c>
      <c r="AT78" s="361">
        <v>0</v>
      </c>
      <c r="AU78" s="362">
        <v>0</v>
      </c>
      <c r="AV78" s="362">
        <v>0</v>
      </c>
      <c r="AW78" s="361">
        <v>0</v>
      </c>
      <c r="AX78" s="359">
        <v>0</v>
      </c>
      <c r="AY78" s="359">
        <v>0</v>
      </c>
      <c r="AZ78" s="361">
        <v>0</v>
      </c>
      <c r="BA78" s="361"/>
      <c r="BB78" s="361">
        <f t="shared" si="36"/>
        <v>0</v>
      </c>
      <c r="BC78" s="362">
        <v>0</v>
      </c>
      <c r="BD78" s="362">
        <v>0</v>
      </c>
      <c r="BE78" s="359">
        <v>0</v>
      </c>
      <c r="BF78" s="134"/>
      <c r="BG78" s="134"/>
      <c r="BH78" s="134"/>
      <c r="BI78" s="134"/>
      <c r="BJ78" s="134"/>
      <c r="BK78" s="134"/>
      <c r="BL78" s="134"/>
      <c r="BM78" s="358">
        <f t="shared" si="37"/>
        <v>0</v>
      </c>
      <c r="BN78" s="134">
        <f t="shared" si="38"/>
        <v>0</v>
      </c>
      <c r="BO78" s="134">
        <f t="shared" si="31"/>
        <v>0</v>
      </c>
      <c r="BP78" s="134">
        <f t="shared" si="39"/>
        <v>6240</v>
      </c>
      <c r="BQ78" s="134">
        <f t="shared" si="40"/>
        <v>2730</v>
      </c>
      <c r="BR78" s="134">
        <f t="shared" si="41"/>
        <v>1560</v>
      </c>
      <c r="BS78" s="134">
        <f t="shared" si="42"/>
        <v>3315</v>
      </c>
      <c r="BT78" s="134">
        <f t="shared" si="43"/>
        <v>0</v>
      </c>
      <c r="BU78" s="134">
        <f t="shared" si="44"/>
        <v>2340</v>
      </c>
      <c r="BV78" s="134">
        <v>0</v>
      </c>
      <c r="BW78" s="134">
        <v>0</v>
      </c>
      <c r="BX78" s="134">
        <f t="shared" si="45"/>
        <v>0</v>
      </c>
      <c r="CB78" s="248">
        <f>_xlfn.IFNA(VLOOKUP(A78,'Actuals Summer'!$A:$AG,23,FALSE),0)</f>
        <v>0</v>
      </c>
      <c r="CC78" s="248">
        <f>_xlfn.IFNA(VLOOKUP(A78,'Actuals Summer'!$A:$AG,24,FALSE),0)</f>
        <v>0</v>
      </c>
      <c r="CD78" s="248">
        <f>_xlfn.IFNA(VLOOKUP(A78,'Actuals Summer'!$A:$AG,25,FALSE),0)</f>
        <v>0</v>
      </c>
      <c r="CE78" s="248">
        <f>_xlfn.IFNA(VLOOKUP(A78,'Actuals Summer'!$A:$AG,26,FALSE),0)</f>
        <v>0</v>
      </c>
      <c r="CF78" s="248">
        <f>_xlfn.IFNA(VLOOKUP(A78,'Actuals Summer'!$A:$AG,27,FALSE),0)</f>
        <v>0</v>
      </c>
      <c r="CG78" s="248">
        <f>_xlfn.IFNA(VLOOKUP(A78,'Actuals Dep Summer'!B:O,6,FALSE)*$BN$3,0)</f>
        <v>780</v>
      </c>
      <c r="CH78" s="248">
        <f>_xlfn.IFNA(VLOOKUP(A78,'Actuals Dep Summer'!B:O,7,FALSE)*$BN$3,0)</f>
        <v>2730</v>
      </c>
      <c r="CI78" s="248">
        <f>_xlfn.IFNA(VLOOKUP(A78,'Actuals Dep Summer'!B:O,8,FALSE)*$BN$3,0)</f>
        <v>0</v>
      </c>
      <c r="CJ78" s="248">
        <f>_xlfn.IFNA(VLOOKUP(A78,'Actuals Summer'!$A:$AG,31,FALSE),0)*$BN$3</f>
        <v>0</v>
      </c>
      <c r="CK78" s="248"/>
      <c r="CL78" s="248">
        <f>_xlfn.IFNA(VLOOKUP(A78,'Actuals Summer'!$A:$AG,32,FALSE),0)*$BN$3</f>
        <v>0</v>
      </c>
      <c r="CM78" s="248">
        <f>_xlfn.IFNA(VLOOKUP(A78,'Actuals Summer'!$A:$AG,33,FALSE),0)</f>
        <v>0</v>
      </c>
      <c r="CP78" s="317">
        <f t="shared" si="46"/>
        <v>0</v>
      </c>
      <c r="CQ78" s="317">
        <f t="shared" si="47"/>
        <v>0</v>
      </c>
      <c r="CR78" s="317">
        <f t="shared" si="32"/>
        <v>0</v>
      </c>
      <c r="CS78" s="317">
        <f t="shared" si="48"/>
        <v>35318.400000000001</v>
      </c>
      <c r="CT78" s="317">
        <f t="shared" si="49"/>
        <v>15451.800000000001</v>
      </c>
      <c r="CU78" s="317">
        <f t="shared" si="50"/>
        <v>951.6</v>
      </c>
      <c r="CV78" s="317">
        <f t="shared" si="51"/>
        <v>961.34999999999991</v>
      </c>
      <c r="CW78" s="317">
        <f t="shared" si="52"/>
        <v>0</v>
      </c>
      <c r="CX78" s="317">
        <f t="shared" si="53"/>
        <v>2340</v>
      </c>
      <c r="CY78" s="317">
        <f t="shared" si="54"/>
        <v>0</v>
      </c>
      <c r="CZ78" s="317">
        <f t="shared" si="55"/>
        <v>0</v>
      </c>
      <c r="DA78" s="317">
        <f t="shared" si="56"/>
        <v>0</v>
      </c>
      <c r="DB78" s="317">
        <f t="shared" si="57"/>
        <v>55023.15</v>
      </c>
      <c r="DC78" s="311">
        <f>_xlfn.XLOOKUP($A78,'Actuals Summer'!$A:$A,'Actuals Summer'!L:L,0,0)</f>
        <v>0</v>
      </c>
      <c r="DD78" s="311">
        <f>_xlfn.XLOOKUP($A78,'Actuals Summer'!$A:$A,'Actuals Summer'!K:K,0,0)+_xlfn.XLOOKUP($A78,'Actuals Summer'!$A:$A,'Actuals Summer'!Q:Q,0,0)</f>
        <v>0</v>
      </c>
      <c r="DE78" s="311">
        <f>_xlfn.XLOOKUP($A78,'Actuals Summer'!$A:$A,'Actuals Summer'!I:I,0,0)+_xlfn.XLOOKUP($A78,'Actuals Summer'!$A:$A,'Actuals Summer'!R:R,0,0)</f>
        <v>0</v>
      </c>
      <c r="DF78" s="311">
        <f>_xlfn.XLOOKUP($A78,'Actuals Summer'!$A:$A,'Actuals Summer'!J:J,0,0)</f>
        <v>0</v>
      </c>
      <c r="DG78" s="311">
        <f>_xlfn.XLOOKUP($A78,'Actuals Dep Summer'!$B:$B,'Actuals Dep Summer'!G:G,0,0)*'Actuals Dep Summer'!$F$2*'Actuals Dep Summer'!$C$2</f>
        <v>475.8</v>
      </c>
      <c r="DH78" s="311">
        <f>_xlfn.XLOOKUP($A78,'Actuals Dep Summer'!$B:$B,'Actuals Dep Summer'!H:H,0,0)*'Actuals Dep Summer'!$F$2*'Actuals Dep Summer'!$C$3</f>
        <v>791.69999999999993</v>
      </c>
      <c r="DI78" s="311">
        <f>_xlfn.XLOOKUP($A78,'Actuals Dep Summer'!$B:$B,'Actuals Dep Summer'!I:I,0,0)*'Actuals Dep Summer'!$F$2*'Actuals Dep Summer'!$C$4</f>
        <v>0</v>
      </c>
      <c r="DJ78" s="311">
        <f>_xlfn.XLOOKUP($A78,'Actuals Summer'!$A:$A,'Actuals Summer'!P:P,0,0)</f>
        <v>0</v>
      </c>
      <c r="DK78" s="311">
        <f>_xlfn.XLOOKUP($A78,'Actuals Summer'!$A:$A,'Actuals Summer'!O:O,0,0)</f>
        <v>0</v>
      </c>
      <c r="DL78" s="311"/>
      <c r="DM78" s="311">
        <f>_xlfn.XLOOKUP($A78,'Actuals Summer'!$A:$A,'Actuals Summer'!M:M,0,0)</f>
        <v>0</v>
      </c>
      <c r="DN78" s="312">
        <f t="shared" si="33"/>
        <v>1267.5</v>
      </c>
      <c r="DO78" s="312">
        <f>_xlfn.XLOOKUP(A78,'Actuals Summer'!A:A,'Actuals Summer'!S:S,0,0)-'Summer data team '!DN78</f>
        <v>-1267.5</v>
      </c>
      <c r="DP78" s="322">
        <f t="shared" si="34"/>
        <v>53755.65</v>
      </c>
    </row>
    <row r="79" spans="1:120" x14ac:dyDescent="0.2">
      <c r="A79" s="231">
        <v>2117</v>
      </c>
      <c r="B79" s="231">
        <v>3302117</v>
      </c>
      <c r="C79" s="231" t="s">
        <v>252</v>
      </c>
      <c r="D79" s="359">
        <v>0</v>
      </c>
      <c r="E79" s="359">
        <v>0</v>
      </c>
      <c r="F79" s="359">
        <v>0</v>
      </c>
      <c r="G79" s="359">
        <v>22</v>
      </c>
      <c r="H79" s="359">
        <v>12</v>
      </c>
      <c r="I79" s="360">
        <v>0</v>
      </c>
      <c r="J79" s="360">
        <v>34</v>
      </c>
      <c r="K79" s="359">
        <v>0</v>
      </c>
      <c r="L79" s="359">
        <v>0</v>
      </c>
      <c r="M79" s="360">
        <v>0</v>
      </c>
      <c r="N79" s="359">
        <v>0</v>
      </c>
      <c r="O79" s="359">
        <v>0</v>
      </c>
      <c r="P79" s="359">
        <v>330</v>
      </c>
      <c r="Q79" s="359">
        <v>180</v>
      </c>
      <c r="R79" s="360">
        <v>510</v>
      </c>
      <c r="S79" s="359">
        <v>0</v>
      </c>
      <c r="T79" s="359">
        <v>0</v>
      </c>
      <c r="U79" s="359">
        <v>0</v>
      </c>
      <c r="V79" s="359">
        <v>0</v>
      </c>
      <c r="W79" s="360">
        <v>0</v>
      </c>
      <c r="X79" s="359">
        <v>1</v>
      </c>
      <c r="Y79" s="359">
        <v>15</v>
      </c>
      <c r="Z79" s="361">
        <v>0</v>
      </c>
      <c r="AA79" s="359">
        <v>2</v>
      </c>
      <c r="AB79" s="359">
        <v>30</v>
      </c>
      <c r="AC79" s="361">
        <v>0</v>
      </c>
      <c r="AD79" s="359">
        <v>29</v>
      </c>
      <c r="AE79" s="359">
        <v>435</v>
      </c>
      <c r="AF79" s="361">
        <v>0</v>
      </c>
      <c r="AG79" s="362">
        <v>0</v>
      </c>
      <c r="AH79" s="362">
        <v>0</v>
      </c>
      <c r="AI79" s="361">
        <v>0</v>
      </c>
      <c r="AJ79" s="362">
        <v>4</v>
      </c>
      <c r="AK79" s="362">
        <v>60</v>
      </c>
      <c r="AL79" s="361">
        <v>0</v>
      </c>
      <c r="AM79" s="359">
        <v>4</v>
      </c>
      <c r="AN79" s="359">
        <v>60</v>
      </c>
      <c r="AO79" s="361">
        <v>0</v>
      </c>
      <c r="AP79" s="361"/>
      <c r="AQ79" s="361">
        <f t="shared" si="35"/>
        <v>4</v>
      </c>
      <c r="AR79" s="362">
        <v>0</v>
      </c>
      <c r="AS79" s="362">
        <v>0</v>
      </c>
      <c r="AT79" s="361">
        <v>0</v>
      </c>
      <c r="AU79" s="362">
        <v>4</v>
      </c>
      <c r="AV79" s="362">
        <v>60</v>
      </c>
      <c r="AW79" s="361">
        <v>0</v>
      </c>
      <c r="AX79" s="359">
        <v>4</v>
      </c>
      <c r="AY79" s="359">
        <v>60</v>
      </c>
      <c r="AZ79" s="361">
        <v>0</v>
      </c>
      <c r="BA79" s="361"/>
      <c r="BB79" s="361">
        <f t="shared" si="36"/>
        <v>8</v>
      </c>
      <c r="BC79" s="362">
        <v>0</v>
      </c>
      <c r="BD79" s="362">
        <v>0</v>
      </c>
      <c r="BE79" s="359">
        <v>0</v>
      </c>
      <c r="BF79" s="134"/>
      <c r="BG79" s="134"/>
      <c r="BH79" s="134"/>
      <c r="BI79" s="134"/>
      <c r="BJ79" s="134"/>
      <c r="BK79" s="134"/>
      <c r="BL79" s="134"/>
      <c r="BM79" s="358">
        <f t="shared" si="37"/>
        <v>0</v>
      </c>
      <c r="BN79" s="134">
        <f t="shared" si="38"/>
        <v>0</v>
      </c>
      <c r="BO79" s="134">
        <f t="shared" si="31"/>
        <v>0</v>
      </c>
      <c r="BP79" s="134">
        <f t="shared" si="39"/>
        <v>6630</v>
      </c>
      <c r="BQ79" s="134">
        <f t="shared" si="40"/>
        <v>0</v>
      </c>
      <c r="BR79" s="134">
        <f t="shared" si="41"/>
        <v>195</v>
      </c>
      <c r="BS79" s="134">
        <f t="shared" si="42"/>
        <v>390</v>
      </c>
      <c r="BT79" s="134">
        <f t="shared" si="43"/>
        <v>5655</v>
      </c>
      <c r="BU79" s="134">
        <f t="shared" si="44"/>
        <v>780</v>
      </c>
      <c r="BV79" s="134">
        <v>4</v>
      </c>
      <c r="BW79" s="134">
        <v>0</v>
      </c>
      <c r="BX79" s="134">
        <f t="shared" si="45"/>
        <v>0</v>
      </c>
      <c r="CB79" s="248">
        <f>_xlfn.IFNA(VLOOKUP(A79,'Actuals Summer'!$A:$AG,23,FALSE),0)</f>
        <v>0</v>
      </c>
      <c r="CC79" s="248">
        <f>_xlfn.IFNA(VLOOKUP(A79,'Actuals Summer'!$A:$AG,24,FALSE),0)</f>
        <v>0</v>
      </c>
      <c r="CD79" s="248">
        <f>_xlfn.IFNA(VLOOKUP(A79,'Actuals Summer'!$A:$AG,25,FALSE),0)</f>
        <v>0</v>
      </c>
      <c r="CE79" s="248">
        <f>_xlfn.IFNA(VLOOKUP(A79,'Actuals Summer'!$A:$AG,26,FALSE),0)</f>
        <v>0</v>
      </c>
      <c r="CF79" s="248">
        <f>_xlfn.IFNA(VLOOKUP(A79,'Actuals Summer'!$A:$AG,27,FALSE),0)</f>
        <v>0</v>
      </c>
      <c r="CG79" s="248">
        <f>_xlfn.IFNA(VLOOKUP(A79,'Actuals Dep Summer'!B:O,6,FALSE)*$BN$3,0)</f>
        <v>195</v>
      </c>
      <c r="CH79" s="248">
        <f>_xlfn.IFNA(VLOOKUP(A79,'Actuals Dep Summer'!B:O,7,FALSE)*$BN$3,0)</f>
        <v>390</v>
      </c>
      <c r="CI79" s="248">
        <f>_xlfn.IFNA(VLOOKUP(A79,'Actuals Dep Summer'!B:O,8,FALSE)*$BN$3,0)</f>
        <v>5655</v>
      </c>
      <c r="CJ79" s="248">
        <f>_xlfn.IFNA(VLOOKUP(A79,'Actuals Summer'!$A:$AG,31,FALSE),0)*$BN$3</f>
        <v>0</v>
      </c>
      <c r="CK79" s="248"/>
      <c r="CL79" s="248">
        <f>_xlfn.IFNA(VLOOKUP(A79,'Actuals Summer'!$A:$AG,32,FALSE),0)*$BN$3</f>
        <v>0</v>
      </c>
      <c r="CM79" s="248">
        <f>_xlfn.IFNA(VLOOKUP(A79,'Actuals Summer'!$A:$AG,33,FALSE),0)</f>
        <v>0</v>
      </c>
      <c r="CP79" s="317">
        <f t="shared" si="46"/>
        <v>0</v>
      </c>
      <c r="CQ79" s="317">
        <f t="shared" si="47"/>
        <v>0</v>
      </c>
      <c r="CR79" s="317">
        <f t="shared" si="32"/>
        <v>0</v>
      </c>
      <c r="CS79" s="317">
        <f t="shared" si="48"/>
        <v>37525.800000000003</v>
      </c>
      <c r="CT79" s="317">
        <f t="shared" si="49"/>
        <v>0</v>
      </c>
      <c r="CU79" s="317">
        <f t="shared" si="50"/>
        <v>118.95</v>
      </c>
      <c r="CV79" s="317">
        <f t="shared" si="51"/>
        <v>113.1</v>
      </c>
      <c r="CW79" s="317">
        <f t="shared" si="52"/>
        <v>452.40000000000003</v>
      </c>
      <c r="CX79" s="317">
        <f t="shared" si="53"/>
        <v>780</v>
      </c>
      <c r="CY79" s="317">
        <f t="shared" si="54"/>
        <v>298.31578947368416</v>
      </c>
      <c r="CZ79" s="317">
        <f t="shared" si="55"/>
        <v>0</v>
      </c>
      <c r="DA79" s="317">
        <f t="shared" si="56"/>
        <v>0</v>
      </c>
      <c r="DB79" s="317">
        <f t="shared" si="57"/>
        <v>39288.565789473687</v>
      </c>
      <c r="DC79" s="311">
        <f>_xlfn.XLOOKUP($A79,'Actuals Summer'!$A:$A,'Actuals Summer'!L:L,0,0)</f>
        <v>0</v>
      </c>
      <c r="DD79" s="311">
        <f>_xlfn.XLOOKUP($A79,'Actuals Summer'!$A:$A,'Actuals Summer'!K:K,0,0)+_xlfn.XLOOKUP($A79,'Actuals Summer'!$A:$A,'Actuals Summer'!Q:Q,0,0)</f>
        <v>0</v>
      </c>
      <c r="DE79" s="311">
        <f>_xlfn.XLOOKUP($A79,'Actuals Summer'!$A:$A,'Actuals Summer'!I:I,0,0)+_xlfn.XLOOKUP($A79,'Actuals Summer'!$A:$A,'Actuals Summer'!R:R,0,0)</f>
        <v>0</v>
      </c>
      <c r="DF79" s="311">
        <f>_xlfn.XLOOKUP($A79,'Actuals Summer'!$A:$A,'Actuals Summer'!J:J,0,0)</f>
        <v>0</v>
      </c>
      <c r="DG79" s="311">
        <f>_xlfn.XLOOKUP($A79,'Actuals Dep Summer'!$B:$B,'Actuals Dep Summer'!G:G,0,0)*'Actuals Dep Summer'!$F$2*'Actuals Dep Summer'!$C$2</f>
        <v>118.95</v>
      </c>
      <c r="DH79" s="311">
        <f>_xlfn.XLOOKUP($A79,'Actuals Dep Summer'!$B:$B,'Actuals Dep Summer'!H:H,0,0)*'Actuals Dep Summer'!$F$2*'Actuals Dep Summer'!$C$3</f>
        <v>113.1</v>
      </c>
      <c r="DI79" s="311">
        <f>_xlfn.XLOOKUP($A79,'Actuals Dep Summer'!$B:$B,'Actuals Dep Summer'!I:I,0,0)*'Actuals Dep Summer'!$F$2*'Actuals Dep Summer'!$C$4</f>
        <v>452.40000000000003</v>
      </c>
      <c r="DJ79" s="311">
        <f>_xlfn.XLOOKUP($A79,'Actuals Summer'!$A:$A,'Actuals Summer'!P:P,0,0)</f>
        <v>0</v>
      </c>
      <c r="DK79" s="311">
        <f>_xlfn.XLOOKUP($A79,'Actuals Summer'!$A:$A,'Actuals Summer'!O:O,0,0)</f>
        <v>0</v>
      </c>
      <c r="DL79" s="311"/>
      <c r="DM79" s="311">
        <f>_xlfn.XLOOKUP($A79,'Actuals Summer'!$A:$A,'Actuals Summer'!M:M,0,0)</f>
        <v>0</v>
      </c>
      <c r="DN79" s="312">
        <f t="shared" si="33"/>
        <v>684.45</v>
      </c>
      <c r="DO79" s="312">
        <f>_xlfn.XLOOKUP(A79,'Actuals Summer'!A:A,'Actuals Summer'!S:S,0,0)-'Summer data team '!DN79</f>
        <v>-684.45</v>
      </c>
      <c r="DP79" s="322">
        <f t="shared" si="34"/>
        <v>38604.11578947369</v>
      </c>
    </row>
    <row r="80" spans="1:120" x14ac:dyDescent="0.2">
      <c r="A80" s="231">
        <v>2119</v>
      </c>
      <c r="B80" s="231">
        <v>3302119</v>
      </c>
      <c r="C80" s="231" t="s">
        <v>253</v>
      </c>
      <c r="D80" s="359">
        <v>0</v>
      </c>
      <c r="E80" s="359">
        <v>0</v>
      </c>
      <c r="F80" s="359">
        <v>0</v>
      </c>
      <c r="G80" s="359">
        <v>9</v>
      </c>
      <c r="H80" s="359">
        <v>12</v>
      </c>
      <c r="I80" s="360">
        <v>0</v>
      </c>
      <c r="J80" s="360">
        <v>21</v>
      </c>
      <c r="K80" s="359">
        <v>0</v>
      </c>
      <c r="L80" s="359">
        <v>0</v>
      </c>
      <c r="M80" s="360">
        <v>0</v>
      </c>
      <c r="N80" s="359">
        <v>0</v>
      </c>
      <c r="O80" s="359">
        <v>0</v>
      </c>
      <c r="P80" s="359">
        <v>135</v>
      </c>
      <c r="Q80" s="359">
        <v>180</v>
      </c>
      <c r="R80" s="360">
        <v>315</v>
      </c>
      <c r="S80" s="359">
        <v>0</v>
      </c>
      <c r="T80" s="359">
        <v>0</v>
      </c>
      <c r="U80" s="359">
        <v>0</v>
      </c>
      <c r="V80" s="359">
        <v>0</v>
      </c>
      <c r="W80" s="360">
        <v>0</v>
      </c>
      <c r="X80" s="359">
        <v>3</v>
      </c>
      <c r="Y80" s="359">
        <v>45</v>
      </c>
      <c r="Z80" s="361">
        <v>0</v>
      </c>
      <c r="AA80" s="359">
        <v>1</v>
      </c>
      <c r="AB80" s="359">
        <v>15</v>
      </c>
      <c r="AC80" s="361">
        <v>0</v>
      </c>
      <c r="AD80" s="359">
        <v>4</v>
      </c>
      <c r="AE80" s="359">
        <v>60</v>
      </c>
      <c r="AF80" s="361">
        <v>0</v>
      </c>
      <c r="AG80" s="362">
        <v>0</v>
      </c>
      <c r="AH80" s="362">
        <v>0</v>
      </c>
      <c r="AI80" s="361">
        <v>0</v>
      </c>
      <c r="AJ80" s="362">
        <v>12</v>
      </c>
      <c r="AK80" s="362">
        <v>180</v>
      </c>
      <c r="AL80" s="361">
        <v>0</v>
      </c>
      <c r="AM80" s="359">
        <v>12</v>
      </c>
      <c r="AN80" s="359">
        <v>180</v>
      </c>
      <c r="AO80" s="361">
        <v>0</v>
      </c>
      <c r="AP80" s="361"/>
      <c r="AQ80" s="361">
        <f t="shared" si="35"/>
        <v>12</v>
      </c>
      <c r="AR80" s="362">
        <v>0</v>
      </c>
      <c r="AS80" s="362">
        <v>0</v>
      </c>
      <c r="AT80" s="361">
        <v>0</v>
      </c>
      <c r="AU80" s="362">
        <v>0</v>
      </c>
      <c r="AV80" s="362">
        <v>0</v>
      </c>
      <c r="AW80" s="361">
        <v>0</v>
      </c>
      <c r="AX80" s="359">
        <v>0</v>
      </c>
      <c r="AY80" s="359">
        <v>0</v>
      </c>
      <c r="AZ80" s="361">
        <v>0</v>
      </c>
      <c r="BA80" s="361"/>
      <c r="BB80" s="361">
        <f t="shared" si="36"/>
        <v>0</v>
      </c>
      <c r="BC80" s="362">
        <v>0</v>
      </c>
      <c r="BD80" s="362">
        <v>0</v>
      </c>
      <c r="BE80" s="359">
        <v>0</v>
      </c>
      <c r="BF80" s="134"/>
      <c r="BG80" s="134"/>
      <c r="BH80" s="134"/>
      <c r="BI80" s="134"/>
      <c r="BJ80" s="134"/>
      <c r="BK80" s="134"/>
      <c r="BL80" s="134"/>
      <c r="BM80" s="358">
        <f t="shared" si="37"/>
        <v>0</v>
      </c>
      <c r="BN80" s="134">
        <f t="shared" si="38"/>
        <v>0</v>
      </c>
      <c r="BO80" s="134">
        <f t="shared" si="31"/>
        <v>0</v>
      </c>
      <c r="BP80" s="134">
        <f t="shared" si="39"/>
        <v>4095</v>
      </c>
      <c r="BQ80" s="134">
        <f t="shared" si="40"/>
        <v>0</v>
      </c>
      <c r="BR80" s="134">
        <f t="shared" si="41"/>
        <v>585</v>
      </c>
      <c r="BS80" s="134">
        <f t="shared" si="42"/>
        <v>195</v>
      </c>
      <c r="BT80" s="134">
        <f t="shared" si="43"/>
        <v>780</v>
      </c>
      <c r="BU80" s="134">
        <f t="shared" si="44"/>
        <v>2340</v>
      </c>
      <c r="BV80" s="134">
        <v>0</v>
      </c>
      <c r="BW80" s="134">
        <v>0</v>
      </c>
      <c r="BX80" s="134">
        <f t="shared" si="45"/>
        <v>0</v>
      </c>
      <c r="CB80" s="248">
        <f>_xlfn.IFNA(VLOOKUP(A80,'Actuals Summer'!$A:$AG,23,FALSE),0)</f>
        <v>0</v>
      </c>
      <c r="CC80" s="248">
        <f>_xlfn.IFNA(VLOOKUP(A80,'Actuals Summer'!$A:$AG,24,FALSE),0)</f>
        <v>0</v>
      </c>
      <c r="CD80" s="248">
        <f>_xlfn.IFNA(VLOOKUP(A80,'Actuals Summer'!$A:$AG,25,FALSE),0)</f>
        <v>0</v>
      </c>
      <c r="CE80" s="248">
        <f>_xlfn.IFNA(VLOOKUP(A80,'Actuals Summer'!$A:$AG,26,FALSE),0)</f>
        <v>0</v>
      </c>
      <c r="CF80" s="248">
        <f>_xlfn.IFNA(VLOOKUP(A80,'Actuals Summer'!$A:$AG,27,FALSE),0)</f>
        <v>0</v>
      </c>
      <c r="CG80" s="248">
        <f>_xlfn.IFNA(VLOOKUP(A80,'Actuals Dep Summer'!B:O,6,FALSE)*$BN$3,0)</f>
        <v>585</v>
      </c>
      <c r="CH80" s="248">
        <f>_xlfn.IFNA(VLOOKUP(A80,'Actuals Dep Summer'!B:O,7,FALSE)*$BN$3,0)</f>
        <v>195</v>
      </c>
      <c r="CI80" s="248">
        <f>_xlfn.IFNA(VLOOKUP(A80,'Actuals Dep Summer'!B:O,8,FALSE)*$BN$3,0)</f>
        <v>780</v>
      </c>
      <c r="CJ80" s="248">
        <f>_xlfn.IFNA(VLOOKUP(A80,'Actuals Summer'!$A:$AG,31,FALSE),0)*$BN$3</f>
        <v>0</v>
      </c>
      <c r="CK80" s="248"/>
      <c r="CL80" s="248">
        <f>_xlfn.IFNA(VLOOKUP(A80,'Actuals Summer'!$A:$AG,32,FALSE),0)*$BN$3</f>
        <v>0</v>
      </c>
      <c r="CM80" s="248">
        <f>_xlfn.IFNA(VLOOKUP(A80,'Actuals Summer'!$A:$AG,33,FALSE),0)</f>
        <v>0</v>
      </c>
      <c r="CP80" s="317">
        <f t="shared" si="46"/>
        <v>0</v>
      </c>
      <c r="CQ80" s="317">
        <f t="shared" si="47"/>
        <v>0</v>
      </c>
      <c r="CR80" s="317">
        <f t="shared" si="32"/>
        <v>0</v>
      </c>
      <c r="CS80" s="317">
        <f t="shared" si="48"/>
        <v>23177.7</v>
      </c>
      <c r="CT80" s="317">
        <f t="shared" si="49"/>
        <v>0</v>
      </c>
      <c r="CU80" s="317">
        <f t="shared" si="50"/>
        <v>356.84999999999997</v>
      </c>
      <c r="CV80" s="317">
        <f t="shared" si="51"/>
        <v>56.55</v>
      </c>
      <c r="CW80" s="317">
        <f t="shared" si="52"/>
        <v>62.4</v>
      </c>
      <c r="CX80" s="317">
        <f t="shared" si="53"/>
        <v>2340</v>
      </c>
      <c r="CY80" s="317">
        <f t="shared" si="54"/>
        <v>0</v>
      </c>
      <c r="CZ80" s="317">
        <f t="shared" si="55"/>
        <v>0</v>
      </c>
      <c r="DA80" s="317">
        <f t="shared" si="56"/>
        <v>0</v>
      </c>
      <c r="DB80" s="317">
        <f t="shared" si="57"/>
        <v>25993.5</v>
      </c>
      <c r="DC80" s="311">
        <f>_xlfn.XLOOKUP($A80,'Actuals Summer'!$A:$A,'Actuals Summer'!L:L,0,0)</f>
        <v>0</v>
      </c>
      <c r="DD80" s="311">
        <f>_xlfn.XLOOKUP($A80,'Actuals Summer'!$A:$A,'Actuals Summer'!K:K,0,0)+_xlfn.XLOOKUP($A80,'Actuals Summer'!$A:$A,'Actuals Summer'!Q:Q,0,0)</f>
        <v>0</v>
      </c>
      <c r="DE80" s="311">
        <f>_xlfn.XLOOKUP($A80,'Actuals Summer'!$A:$A,'Actuals Summer'!I:I,0,0)+_xlfn.XLOOKUP($A80,'Actuals Summer'!$A:$A,'Actuals Summer'!R:R,0,0)</f>
        <v>0</v>
      </c>
      <c r="DF80" s="311">
        <f>_xlfn.XLOOKUP($A80,'Actuals Summer'!$A:$A,'Actuals Summer'!J:J,0,0)</f>
        <v>0</v>
      </c>
      <c r="DG80" s="311">
        <f>_xlfn.XLOOKUP($A80,'Actuals Dep Summer'!$B:$B,'Actuals Dep Summer'!G:G,0,0)*'Actuals Dep Summer'!$F$2*'Actuals Dep Summer'!$C$2</f>
        <v>356.84999999999997</v>
      </c>
      <c r="DH80" s="311">
        <f>_xlfn.XLOOKUP($A80,'Actuals Dep Summer'!$B:$B,'Actuals Dep Summer'!H:H,0,0)*'Actuals Dep Summer'!$F$2*'Actuals Dep Summer'!$C$3</f>
        <v>56.55</v>
      </c>
      <c r="DI80" s="311">
        <f>_xlfn.XLOOKUP($A80,'Actuals Dep Summer'!$B:$B,'Actuals Dep Summer'!I:I,0,0)*'Actuals Dep Summer'!$F$2*'Actuals Dep Summer'!$C$4</f>
        <v>62.4</v>
      </c>
      <c r="DJ80" s="311">
        <f>_xlfn.XLOOKUP($A80,'Actuals Summer'!$A:$A,'Actuals Summer'!P:P,0,0)</f>
        <v>0</v>
      </c>
      <c r="DK80" s="311">
        <f>_xlfn.XLOOKUP($A80,'Actuals Summer'!$A:$A,'Actuals Summer'!O:O,0,0)</f>
        <v>0</v>
      </c>
      <c r="DL80" s="311"/>
      <c r="DM80" s="311">
        <f>_xlfn.XLOOKUP($A80,'Actuals Summer'!$A:$A,'Actuals Summer'!M:M,0,0)</f>
        <v>0</v>
      </c>
      <c r="DN80" s="312">
        <f t="shared" si="33"/>
        <v>475.79999999999995</v>
      </c>
      <c r="DO80" s="312">
        <f>_xlfn.XLOOKUP(A80,'Actuals Summer'!A:A,'Actuals Summer'!S:S,0,0)-'Summer data team '!DN80</f>
        <v>-475.79999999999995</v>
      </c>
      <c r="DP80" s="322">
        <f t="shared" si="34"/>
        <v>25517.7</v>
      </c>
    </row>
    <row r="81" spans="1:120" x14ac:dyDescent="0.2">
      <c r="A81" s="231">
        <v>2121</v>
      </c>
      <c r="B81" s="231">
        <v>3302121</v>
      </c>
      <c r="C81" s="231" t="s">
        <v>254</v>
      </c>
      <c r="D81" s="359">
        <v>0</v>
      </c>
      <c r="E81" s="359">
        <v>0</v>
      </c>
      <c r="F81" s="359">
        <v>0</v>
      </c>
      <c r="G81" s="359">
        <v>13</v>
      </c>
      <c r="H81" s="359">
        <v>14</v>
      </c>
      <c r="I81" s="360">
        <v>0</v>
      </c>
      <c r="J81" s="360">
        <v>27</v>
      </c>
      <c r="K81" s="359">
        <v>0</v>
      </c>
      <c r="L81" s="359">
        <v>1</v>
      </c>
      <c r="M81" s="360">
        <v>1</v>
      </c>
      <c r="N81" s="359">
        <v>0</v>
      </c>
      <c r="O81" s="359">
        <v>0</v>
      </c>
      <c r="P81" s="359">
        <v>195</v>
      </c>
      <c r="Q81" s="359">
        <v>210</v>
      </c>
      <c r="R81" s="360">
        <v>405</v>
      </c>
      <c r="S81" s="359">
        <v>0</v>
      </c>
      <c r="T81" s="359">
        <v>0</v>
      </c>
      <c r="U81" s="359">
        <v>0</v>
      </c>
      <c r="V81" s="359">
        <v>15</v>
      </c>
      <c r="W81" s="360">
        <v>15</v>
      </c>
      <c r="X81" s="359">
        <v>16</v>
      </c>
      <c r="Y81" s="359">
        <v>240</v>
      </c>
      <c r="Z81" s="361">
        <v>0</v>
      </c>
      <c r="AA81" s="359">
        <v>7</v>
      </c>
      <c r="AB81" s="359">
        <v>105</v>
      </c>
      <c r="AC81" s="361">
        <v>15</v>
      </c>
      <c r="AD81" s="359">
        <v>0</v>
      </c>
      <c r="AE81" s="359">
        <v>0</v>
      </c>
      <c r="AF81" s="361">
        <v>0</v>
      </c>
      <c r="AG81" s="362">
        <v>0</v>
      </c>
      <c r="AH81" s="362">
        <v>0</v>
      </c>
      <c r="AI81" s="361">
        <v>0</v>
      </c>
      <c r="AJ81" s="362">
        <v>16</v>
      </c>
      <c r="AK81" s="362">
        <v>240</v>
      </c>
      <c r="AL81" s="361">
        <v>0</v>
      </c>
      <c r="AM81" s="359">
        <v>16</v>
      </c>
      <c r="AN81" s="359">
        <v>240</v>
      </c>
      <c r="AO81" s="361">
        <v>0</v>
      </c>
      <c r="AP81" s="361"/>
      <c r="AQ81" s="361">
        <f t="shared" si="35"/>
        <v>16</v>
      </c>
      <c r="AR81" s="362">
        <v>0</v>
      </c>
      <c r="AS81" s="362">
        <v>0</v>
      </c>
      <c r="AT81" s="361">
        <v>0</v>
      </c>
      <c r="AU81" s="362">
        <v>16</v>
      </c>
      <c r="AV81" s="362">
        <v>240</v>
      </c>
      <c r="AW81" s="361">
        <v>0</v>
      </c>
      <c r="AX81" s="359">
        <v>16</v>
      </c>
      <c r="AY81" s="359">
        <v>240</v>
      </c>
      <c r="AZ81" s="361">
        <v>0</v>
      </c>
      <c r="BA81" s="361"/>
      <c r="BB81" s="361">
        <f t="shared" si="36"/>
        <v>32</v>
      </c>
      <c r="BC81" s="362">
        <v>0</v>
      </c>
      <c r="BD81" s="362">
        <v>0</v>
      </c>
      <c r="BE81" s="359">
        <v>0</v>
      </c>
      <c r="BF81" s="134"/>
      <c r="BG81" s="134"/>
      <c r="BH81" s="134"/>
      <c r="BI81" s="134"/>
      <c r="BJ81" s="134"/>
      <c r="BK81" s="134"/>
      <c r="BL81" s="134"/>
      <c r="BM81" s="358">
        <f t="shared" si="37"/>
        <v>0</v>
      </c>
      <c r="BN81" s="134">
        <f t="shared" si="38"/>
        <v>0</v>
      </c>
      <c r="BO81" s="134">
        <f t="shared" si="31"/>
        <v>0</v>
      </c>
      <c r="BP81" s="134">
        <f t="shared" si="39"/>
        <v>5265</v>
      </c>
      <c r="BQ81" s="134">
        <f t="shared" si="40"/>
        <v>195</v>
      </c>
      <c r="BR81" s="134">
        <f t="shared" si="41"/>
        <v>3120</v>
      </c>
      <c r="BS81" s="134">
        <f t="shared" si="42"/>
        <v>1560</v>
      </c>
      <c r="BT81" s="134">
        <f t="shared" si="43"/>
        <v>0</v>
      </c>
      <c r="BU81" s="134">
        <f t="shared" si="44"/>
        <v>3120</v>
      </c>
      <c r="BV81" s="134">
        <v>16</v>
      </c>
      <c r="BW81" s="134">
        <v>0</v>
      </c>
      <c r="BX81" s="134">
        <f t="shared" si="45"/>
        <v>0</v>
      </c>
      <c r="CB81" s="248">
        <f>_xlfn.IFNA(VLOOKUP(A81,'Actuals Summer'!$A:$AG,23,FALSE),0)</f>
        <v>0</v>
      </c>
      <c r="CC81" s="248">
        <f>_xlfn.IFNA(VLOOKUP(A81,'Actuals Summer'!$A:$AG,24,FALSE),0)</f>
        <v>0</v>
      </c>
      <c r="CD81" s="248">
        <f>_xlfn.IFNA(VLOOKUP(A81,'Actuals Summer'!$A:$AG,25,FALSE),0)</f>
        <v>0</v>
      </c>
      <c r="CE81" s="248">
        <f>_xlfn.IFNA(VLOOKUP(A81,'Actuals Summer'!$A:$AG,26,FALSE),0)</f>
        <v>0</v>
      </c>
      <c r="CF81" s="248">
        <f>_xlfn.IFNA(VLOOKUP(A81,'Actuals Summer'!$A:$AG,27,FALSE),0)</f>
        <v>0</v>
      </c>
      <c r="CG81" s="248">
        <f>_xlfn.IFNA(VLOOKUP(A81,'Actuals Dep Summer'!B:O,6,FALSE)*$BN$3,0)</f>
        <v>3120</v>
      </c>
      <c r="CH81" s="248">
        <f>_xlfn.IFNA(VLOOKUP(A81,'Actuals Dep Summer'!B:O,7,FALSE)*$BN$3,0)</f>
        <v>1365</v>
      </c>
      <c r="CI81" s="248">
        <f>_xlfn.IFNA(VLOOKUP(A81,'Actuals Dep Summer'!B:O,8,FALSE)*$BN$3,0)</f>
        <v>0</v>
      </c>
      <c r="CJ81" s="248">
        <f>_xlfn.IFNA(VLOOKUP(A81,'Actuals Summer'!$A:$AG,31,FALSE),0)*$BN$3</f>
        <v>0</v>
      </c>
      <c r="CK81" s="248"/>
      <c r="CL81" s="248">
        <f>_xlfn.IFNA(VLOOKUP(A81,'Actuals Summer'!$A:$AG,32,FALSE),0)*$BN$3</f>
        <v>0</v>
      </c>
      <c r="CM81" s="248">
        <f>_xlfn.IFNA(VLOOKUP(A81,'Actuals Summer'!$A:$AG,33,FALSE),0)</f>
        <v>0</v>
      </c>
      <c r="CP81" s="317">
        <f t="shared" si="46"/>
        <v>0</v>
      </c>
      <c r="CQ81" s="317">
        <f t="shared" si="47"/>
        <v>0</v>
      </c>
      <c r="CR81" s="317">
        <f t="shared" si="32"/>
        <v>0</v>
      </c>
      <c r="CS81" s="317">
        <f t="shared" si="48"/>
        <v>29799.9</v>
      </c>
      <c r="CT81" s="317">
        <f t="shared" si="49"/>
        <v>1103.7</v>
      </c>
      <c r="CU81" s="317">
        <f t="shared" si="50"/>
        <v>1903.2</v>
      </c>
      <c r="CV81" s="317">
        <f t="shared" si="51"/>
        <v>452.4</v>
      </c>
      <c r="CW81" s="317">
        <f t="shared" si="52"/>
        <v>0</v>
      </c>
      <c r="CX81" s="317">
        <f t="shared" si="53"/>
        <v>3120</v>
      </c>
      <c r="CY81" s="317">
        <f t="shared" si="54"/>
        <v>1193.2631578947367</v>
      </c>
      <c r="CZ81" s="317">
        <f t="shared" si="55"/>
        <v>0</v>
      </c>
      <c r="DA81" s="317">
        <f t="shared" si="56"/>
        <v>0</v>
      </c>
      <c r="DB81" s="317">
        <f t="shared" si="57"/>
        <v>37572.463157894745</v>
      </c>
      <c r="DC81" s="311">
        <f>_xlfn.XLOOKUP($A81,'Actuals Summer'!$A:$A,'Actuals Summer'!L:L,0,0)</f>
        <v>0</v>
      </c>
      <c r="DD81" s="311">
        <f>_xlfn.XLOOKUP($A81,'Actuals Summer'!$A:$A,'Actuals Summer'!K:K,0,0)+_xlfn.XLOOKUP($A81,'Actuals Summer'!$A:$A,'Actuals Summer'!Q:Q,0,0)</f>
        <v>0</v>
      </c>
      <c r="DE81" s="311">
        <f>_xlfn.XLOOKUP($A81,'Actuals Summer'!$A:$A,'Actuals Summer'!I:I,0,0)+_xlfn.XLOOKUP($A81,'Actuals Summer'!$A:$A,'Actuals Summer'!R:R,0,0)</f>
        <v>0</v>
      </c>
      <c r="DF81" s="311">
        <f>_xlfn.XLOOKUP($A81,'Actuals Summer'!$A:$A,'Actuals Summer'!J:J,0,0)</f>
        <v>0</v>
      </c>
      <c r="DG81" s="311">
        <f>_xlfn.XLOOKUP($A81,'Actuals Dep Summer'!$B:$B,'Actuals Dep Summer'!G:G,0,0)*'Actuals Dep Summer'!$F$2*'Actuals Dep Summer'!$C$2</f>
        <v>1903.2</v>
      </c>
      <c r="DH81" s="311">
        <f>_xlfn.XLOOKUP($A81,'Actuals Dep Summer'!$B:$B,'Actuals Dep Summer'!H:H,0,0)*'Actuals Dep Summer'!$F$2*'Actuals Dep Summer'!$C$3</f>
        <v>395.84999999999997</v>
      </c>
      <c r="DI81" s="311">
        <f>_xlfn.XLOOKUP($A81,'Actuals Dep Summer'!$B:$B,'Actuals Dep Summer'!I:I,0,0)*'Actuals Dep Summer'!$F$2*'Actuals Dep Summer'!$C$4</f>
        <v>0</v>
      </c>
      <c r="DJ81" s="311">
        <f>_xlfn.XLOOKUP($A81,'Actuals Summer'!$A:$A,'Actuals Summer'!P:P,0,0)</f>
        <v>0</v>
      </c>
      <c r="DK81" s="311">
        <f>_xlfn.XLOOKUP($A81,'Actuals Summer'!$A:$A,'Actuals Summer'!O:O,0,0)</f>
        <v>0</v>
      </c>
      <c r="DL81" s="311"/>
      <c r="DM81" s="311">
        <f>_xlfn.XLOOKUP($A81,'Actuals Summer'!$A:$A,'Actuals Summer'!M:M,0,0)</f>
        <v>0</v>
      </c>
      <c r="DN81" s="312">
        <f t="shared" si="33"/>
        <v>2299.0500000000002</v>
      </c>
      <c r="DO81" s="312">
        <f>_xlfn.XLOOKUP(A81,'Actuals Summer'!A:A,'Actuals Summer'!S:S,0,0)-'Summer data team '!DN81</f>
        <v>-2299.0500000000002</v>
      </c>
      <c r="DP81" s="322">
        <f t="shared" si="34"/>
        <v>35273.413157894742</v>
      </c>
    </row>
    <row r="82" spans="1:120" x14ac:dyDescent="0.2">
      <c r="A82" s="231">
        <v>2122</v>
      </c>
      <c r="B82" s="231">
        <v>3302122</v>
      </c>
      <c r="C82" s="231" t="s">
        <v>255</v>
      </c>
      <c r="D82" s="359">
        <v>0</v>
      </c>
      <c r="E82" s="359">
        <v>0</v>
      </c>
      <c r="F82" s="359">
        <v>0</v>
      </c>
      <c r="G82" s="359">
        <v>43</v>
      </c>
      <c r="H82" s="359">
        <v>22</v>
      </c>
      <c r="I82" s="360">
        <v>0</v>
      </c>
      <c r="J82" s="360">
        <v>65</v>
      </c>
      <c r="K82" s="359">
        <v>1</v>
      </c>
      <c r="L82" s="359">
        <v>3</v>
      </c>
      <c r="M82" s="360">
        <v>4</v>
      </c>
      <c r="N82" s="359">
        <v>0</v>
      </c>
      <c r="O82" s="359">
        <v>0</v>
      </c>
      <c r="P82" s="359">
        <v>645</v>
      </c>
      <c r="Q82" s="359">
        <v>330</v>
      </c>
      <c r="R82" s="360">
        <v>975</v>
      </c>
      <c r="S82" s="359">
        <v>0</v>
      </c>
      <c r="T82" s="359">
        <v>0</v>
      </c>
      <c r="U82" s="359">
        <v>15</v>
      </c>
      <c r="V82" s="359">
        <v>45</v>
      </c>
      <c r="W82" s="360">
        <v>60</v>
      </c>
      <c r="X82" s="359">
        <v>0</v>
      </c>
      <c r="Y82" s="359">
        <v>0</v>
      </c>
      <c r="Z82" s="361">
        <v>0</v>
      </c>
      <c r="AA82" s="359">
        <v>9</v>
      </c>
      <c r="AB82" s="359">
        <v>135</v>
      </c>
      <c r="AC82" s="361">
        <v>15</v>
      </c>
      <c r="AD82" s="359">
        <v>38</v>
      </c>
      <c r="AE82" s="359">
        <v>570</v>
      </c>
      <c r="AF82" s="361">
        <v>15</v>
      </c>
      <c r="AG82" s="362">
        <v>0</v>
      </c>
      <c r="AH82" s="362">
        <v>0</v>
      </c>
      <c r="AI82" s="361">
        <v>0</v>
      </c>
      <c r="AJ82" s="362">
        <v>15</v>
      </c>
      <c r="AK82" s="362">
        <v>225</v>
      </c>
      <c r="AL82" s="361">
        <v>30</v>
      </c>
      <c r="AM82" s="359">
        <v>15</v>
      </c>
      <c r="AN82" s="359">
        <v>225</v>
      </c>
      <c r="AO82" s="361">
        <v>30</v>
      </c>
      <c r="AP82" s="361"/>
      <c r="AQ82" s="361">
        <f t="shared" si="35"/>
        <v>15</v>
      </c>
      <c r="AR82" s="362">
        <v>0</v>
      </c>
      <c r="AS82" s="362">
        <v>0</v>
      </c>
      <c r="AT82" s="361">
        <v>0</v>
      </c>
      <c r="AU82" s="362">
        <v>15</v>
      </c>
      <c r="AV82" s="362">
        <v>225</v>
      </c>
      <c r="AW82" s="361">
        <v>30</v>
      </c>
      <c r="AX82" s="359">
        <v>15</v>
      </c>
      <c r="AY82" s="359">
        <v>225</v>
      </c>
      <c r="AZ82" s="361">
        <v>30</v>
      </c>
      <c r="BA82" s="361"/>
      <c r="BB82" s="361">
        <f t="shared" si="36"/>
        <v>30</v>
      </c>
      <c r="BC82" s="362">
        <v>0</v>
      </c>
      <c r="BD82" s="362">
        <v>0</v>
      </c>
      <c r="BE82" s="359">
        <v>0</v>
      </c>
      <c r="BF82" s="134"/>
      <c r="BG82" s="134"/>
      <c r="BH82" s="134"/>
      <c r="BI82" s="134"/>
      <c r="BJ82" s="134"/>
      <c r="BK82" s="134"/>
      <c r="BL82" s="134"/>
      <c r="BM82" s="358">
        <f t="shared" si="37"/>
        <v>0</v>
      </c>
      <c r="BN82" s="134">
        <f t="shared" si="38"/>
        <v>0</v>
      </c>
      <c r="BO82" s="134">
        <f t="shared" si="31"/>
        <v>0</v>
      </c>
      <c r="BP82" s="134">
        <f t="shared" si="39"/>
        <v>12675</v>
      </c>
      <c r="BQ82" s="134">
        <f t="shared" si="40"/>
        <v>780</v>
      </c>
      <c r="BR82" s="134">
        <f t="shared" si="41"/>
        <v>0</v>
      </c>
      <c r="BS82" s="134">
        <f t="shared" si="42"/>
        <v>1950</v>
      </c>
      <c r="BT82" s="134">
        <f t="shared" si="43"/>
        <v>7605</v>
      </c>
      <c r="BU82" s="134">
        <f t="shared" si="44"/>
        <v>2925</v>
      </c>
      <c r="BV82" s="134">
        <v>13</v>
      </c>
      <c r="BW82" s="134">
        <v>2</v>
      </c>
      <c r="BX82" s="134">
        <f t="shared" si="45"/>
        <v>0</v>
      </c>
      <c r="CB82" s="248">
        <f>_xlfn.IFNA(VLOOKUP(A82,'Actuals Summer'!$A:$AG,23,FALSE),0)</f>
        <v>0</v>
      </c>
      <c r="CC82" s="248">
        <f>_xlfn.IFNA(VLOOKUP(A82,'Actuals Summer'!$A:$AG,24,FALSE),0)</f>
        <v>0</v>
      </c>
      <c r="CD82" s="248">
        <f>_xlfn.IFNA(VLOOKUP(A82,'Actuals Summer'!$A:$AG,25,FALSE),0)</f>
        <v>0</v>
      </c>
      <c r="CE82" s="248">
        <f>_xlfn.IFNA(VLOOKUP(A82,'Actuals Summer'!$A:$AG,26,FALSE),0)</f>
        <v>0</v>
      </c>
      <c r="CF82" s="248">
        <f>_xlfn.IFNA(VLOOKUP(A82,'Actuals Summer'!$A:$AG,27,FALSE),0)</f>
        <v>0</v>
      </c>
      <c r="CG82" s="248">
        <f>_xlfn.IFNA(VLOOKUP(A82,'Actuals Dep Summer'!B:O,6,FALSE)*$BN$3,0)</f>
        <v>0</v>
      </c>
      <c r="CH82" s="248">
        <f>_xlfn.IFNA(VLOOKUP(A82,'Actuals Dep Summer'!B:O,7,FALSE)*$BN$3,0)</f>
        <v>1755</v>
      </c>
      <c r="CI82" s="248">
        <f>_xlfn.IFNA(VLOOKUP(A82,'Actuals Dep Summer'!B:O,8,FALSE)*$BN$3,0)</f>
        <v>7410</v>
      </c>
      <c r="CJ82" s="248">
        <f>_xlfn.IFNA(VLOOKUP(A82,'Actuals Summer'!$A:$AG,31,FALSE),0)*$BN$3</f>
        <v>0</v>
      </c>
      <c r="CK82" s="248"/>
      <c r="CL82" s="248">
        <f>_xlfn.IFNA(VLOOKUP(A82,'Actuals Summer'!$A:$AG,32,FALSE),0)*$BN$3</f>
        <v>0</v>
      </c>
      <c r="CM82" s="248">
        <f>_xlfn.IFNA(VLOOKUP(A82,'Actuals Summer'!$A:$AG,33,FALSE),0)</f>
        <v>0</v>
      </c>
      <c r="CP82" s="317">
        <f t="shared" si="46"/>
        <v>0</v>
      </c>
      <c r="CQ82" s="317">
        <f t="shared" si="47"/>
        <v>0</v>
      </c>
      <c r="CR82" s="317">
        <f t="shared" si="32"/>
        <v>0</v>
      </c>
      <c r="CS82" s="317">
        <f t="shared" si="48"/>
        <v>71740.5</v>
      </c>
      <c r="CT82" s="317">
        <f t="shared" si="49"/>
        <v>4414.8</v>
      </c>
      <c r="CU82" s="317">
        <f t="shared" si="50"/>
        <v>0</v>
      </c>
      <c r="CV82" s="317">
        <f t="shared" si="51"/>
        <v>565.5</v>
      </c>
      <c r="CW82" s="317">
        <f t="shared" si="52"/>
        <v>608.4</v>
      </c>
      <c r="CX82" s="317">
        <f t="shared" si="53"/>
        <v>2925</v>
      </c>
      <c r="CY82" s="317">
        <f t="shared" si="54"/>
        <v>969.52631578947353</v>
      </c>
      <c r="CZ82" s="317">
        <f t="shared" si="55"/>
        <v>372.89473684210526</v>
      </c>
      <c r="DA82" s="317">
        <f t="shared" si="56"/>
        <v>0</v>
      </c>
      <c r="DB82" s="317">
        <f t="shared" si="57"/>
        <v>81596.621052631584</v>
      </c>
      <c r="DC82" s="311">
        <f>_xlfn.XLOOKUP($A82,'Actuals Summer'!$A:$A,'Actuals Summer'!L:L,0,0)</f>
        <v>0</v>
      </c>
      <c r="DD82" s="311">
        <f>_xlfn.XLOOKUP($A82,'Actuals Summer'!$A:$A,'Actuals Summer'!K:K,0,0)+_xlfn.XLOOKUP($A82,'Actuals Summer'!$A:$A,'Actuals Summer'!Q:Q,0,0)</f>
        <v>0</v>
      </c>
      <c r="DE82" s="311">
        <f>_xlfn.XLOOKUP($A82,'Actuals Summer'!$A:$A,'Actuals Summer'!I:I,0,0)+_xlfn.XLOOKUP($A82,'Actuals Summer'!$A:$A,'Actuals Summer'!R:R,0,0)</f>
        <v>0</v>
      </c>
      <c r="DF82" s="311">
        <f>_xlfn.XLOOKUP($A82,'Actuals Summer'!$A:$A,'Actuals Summer'!J:J,0,0)</f>
        <v>0</v>
      </c>
      <c r="DG82" s="311">
        <f>_xlfn.XLOOKUP($A82,'Actuals Dep Summer'!$B:$B,'Actuals Dep Summer'!G:G,0,0)*'Actuals Dep Summer'!$F$2*'Actuals Dep Summer'!$C$2</f>
        <v>0</v>
      </c>
      <c r="DH82" s="311">
        <f>_xlfn.XLOOKUP($A82,'Actuals Dep Summer'!$B:$B,'Actuals Dep Summer'!H:H,0,0)*'Actuals Dep Summer'!$F$2*'Actuals Dep Summer'!$C$3</f>
        <v>508.95</v>
      </c>
      <c r="DI82" s="311">
        <f>_xlfn.XLOOKUP($A82,'Actuals Dep Summer'!$B:$B,'Actuals Dep Summer'!I:I,0,0)*'Actuals Dep Summer'!$F$2*'Actuals Dep Summer'!$C$4</f>
        <v>592.80000000000007</v>
      </c>
      <c r="DJ82" s="311">
        <f>_xlfn.XLOOKUP($A82,'Actuals Summer'!$A:$A,'Actuals Summer'!P:P,0,0)</f>
        <v>0</v>
      </c>
      <c r="DK82" s="311">
        <f>_xlfn.XLOOKUP($A82,'Actuals Summer'!$A:$A,'Actuals Summer'!O:O,0,0)</f>
        <v>0</v>
      </c>
      <c r="DL82" s="311"/>
      <c r="DM82" s="311">
        <f>_xlfn.XLOOKUP($A82,'Actuals Summer'!$A:$A,'Actuals Summer'!M:M,0,0)</f>
        <v>0</v>
      </c>
      <c r="DN82" s="312">
        <f t="shared" si="33"/>
        <v>1101.75</v>
      </c>
      <c r="DO82" s="312">
        <f>_xlfn.XLOOKUP(A82,'Actuals Summer'!A:A,'Actuals Summer'!S:S,0,0)-'Summer data team '!DN82</f>
        <v>-1101.75</v>
      </c>
      <c r="DP82" s="322">
        <f t="shared" si="34"/>
        <v>80494.871052631584</v>
      </c>
    </row>
    <row r="83" spans="1:120" x14ac:dyDescent="0.2">
      <c r="A83" s="231">
        <v>2127</v>
      </c>
      <c r="B83" s="231">
        <v>3302127</v>
      </c>
      <c r="C83" s="231" t="s">
        <v>256</v>
      </c>
      <c r="D83" s="359">
        <v>0</v>
      </c>
      <c r="E83" s="359">
        <v>0</v>
      </c>
      <c r="F83" s="359">
        <v>0</v>
      </c>
      <c r="G83" s="359">
        <v>15</v>
      </c>
      <c r="H83" s="359">
        <v>26</v>
      </c>
      <c r="I83" s="360">
        <v>0</v>
      </c>
      <c r="J83" s="360">
        <v>41</v>
      </c>
      <c r="K83" s="359">
        <v>1</v>
      </c>
      <c r="L83" s="359">
        <v>5</v>
      </c>
      <c r="M83" s="360">
        <v>6</v>
      </c>
      <c r="N83" s="359">
        <v>0</v>
      </c>
      <c r="O83" s="359">
        <v>0</v>
      </c>
      <c r="P83" s="359">
        <v>225</v>
      </c>
      <c r="Q83" s="359">
        <v>390</v>
      </c>
      <c r="R83" s="360">
        <v>615</v>
      </c>
      <c r="S83" s="359">
        <v>0</v>
      </c>
      <c r="T83" s="359">
        <v>0</v>
      </c>
      <c r="U83" s="359">
        <v>15</v>
      </c>
      <c r="V83" s="359">
        <v>75</v>
      </c>
      <c r="W83" s="360">
        <v>90</v>
      </c>
      <c r="X83" s="359">
        <v>7</v>
      </c>
      <c r="Y83" s="359">
        <v>105</v>
      </c>
      <c r="Z83" s="361">
        <v>0</v>
      </c>
      <c r="AA83" s="359">
        <v>19</v>
      </c>
      <c r="AB83" s="359">
        <v>285</v>
      </c>
      <c r="AC83" s="361">
        <v>30</v>
      </c>
      <c r="AD83" s="359">
        <v>14</v>
      </c>
      <c r="AE83" s="359">
        <v>210</v>
      </c>
      <c r="AF83" s="361">
        <v>45</v>
      </c>
      <c r="AG83" s="362">
        <v>0</v>
      </c>
      <c r="AH83" s="362">
        <v>0</v>
      </c>
      <c r="AI83" s="361">
        <v>0</v>
      </c>
      <c r="AJ83" s="362">
        <v>15</v>
      </c>
      <c r="AK83" s="362">
        <v>225</v>
      </c>
      <c r="AL83" s="361">
        <v>15</v>
      </c>
      <c r="AM83" s="359">
        <v>15</v>
      </c>
      <c r="AN83" s="359">
        <v>225</v>
      </c>
      <c r="AO83" s="361">
        <v>15</v>
      </c>
      <c r="AP83" s="361"/>
      <c r="AQ83" s="361">
        <f t="shared" si="35"/>
        <v>15</v>
      </c>
      <c r="AR83" s="362">
        <v>0</v>
      </c>
      <c r="AS83" s="362">
        <v>0</v>
      </c>
      <c r="AT83" s="361">
        <v>0</v>
      </c>
      <c r="AU83" s="362">
        <v>15</v>
      </c>
      <c r="AV83" s="362">
        <v>225</v>
      </c>
      <c r="AW83" s="361">
        <v>15</v>
      </c>
      <c r="AX83" s="359">
        <v>15</v>
      </c>
      <c r="AY83" s="359">
        <v>225</v>
      </c>
      <c r="AZ83" s="361">
        <v>15</v>
      </c>
      <c r="BA83" s="361"/>
      <c r="BB83" s="361">
        <f t="shared" si="36"/>
        <v>30</v>
      </c>
      <c r="BC83" s="362">
        <v>0</v>
      </c>
      <c r="BD83" s="362">
        <v>1</v>
      </c>
      <c r="BE83" s="359">
        <v>1</v>
      </c>
      <c r="BF83" s="134"/>
      <c r="BG83" s="134"/>
      <c r="BH83" s="134"/>
      <c r="BI83" s="134"/>
      <c r="BJ83" s="134"/>
      <c r="BK83" s="134"/>
      <c r="BL83" s="134"/>
      <c r="BM83" s="358">
        <f t="shared" si="37"/>
        <v>0</v>
      </c>
      <c r="BN83" s="134">
        <f t="shared" si="38"/>
        <v>0</v>
      </c>
      <c r="BO83" s="134">
        <f t="shared" si="31"/>
        <v>0</v>
      </c>
      <c r="BP83" s="134">
        <f t="shared" si="39"/>
        <v>7995</v>
      </c>
      <c r="BQ83" s="134">
        <f t="shared" si="40"/>
        <v>1170</v>
      </c>
      <c r="BR83" s="134">
        <f t="shared" si="41"/>
        <v>1365</v>
      </c>
      <c r="BS83" s="134">
        <f t="shared" si="42"/>
        <v>4095</v>
      </c>
      <c r="BT83" s="134">
        <f t="shared" si="43"/>
        <v>3315</v>
      </c>
      <c r="BU83" s="134">
        <f t="shared" si="44"/>
        <v>2925</v>
      </c>
      <c r="BV83" s="134">
        <v>14</v>
      </c>
      <c r="BW83" s="134">
        <v>1</v>
      </c>
      <c r="BX83" s="134">
        <f t="shared" si="45"/>
        <v>1</v>
      </c>
      <c r="CB83" s="248">
        <f>_xlfn.IFNA(VLOOKUP(A83,'Actuals Summer'!$A:$AG,23,FALSE),0)</f>
        <v>0</v>
      </c>
      <c r="CC83" s="248">
        <f>_xlfn.IFNA(VLOOKUP(A83,'Actuals Summer'!$A:$AG,24,FALSE),0)</f>
        <v>0</v>
      </c>
      <c r="CD83" s="248">
        <f>_xlfn.IFNA(VLOOKUP(A83,'Actuals Summer'!$A:$AG,25,FALSE),0)</f>
        <v>0</v>
      </c>
      <c r="CE83" s="248">
        <f>_xlfn.IFNA(VLOOKUP(A83,'Actuals Summer'!$A:$AG,26,FALSE),0)</f>
        <v>0</v>
      </c>
      <c r="CF83" s="248">
        <f>_xlfn.IFNA(VLOOKUP(A83,'Actuals Summer'!$A:$AG,27,FALSE),0)</f>
        <v>0</v>
      </c>
      <c r="CG83" s="248">
        <f>_xlfn.IFNA(VLOOKUP(A83,'Actuals Dep Summer'!B:O,6,FALSE)*$BN$3,0)</f>
        <v>1365</v>
      </c>
      <c r="CH83" s="248">
        <f>_xlfn.IFNA(VLOOKUP(A83,'Actuals Dep Summer'!B:O,7,FALSE)*$BN$3,0)</f>
        <v>3705</v>
      </c>
      <c r="CI83" s="248">
        <f>_xlfn.IFNA(VLOOKUP(A83,'Actuals Dep Summer'!B:O,8,FALSE)*$BN$3,0)</f>
        <v>2730</v>
      </c>
      <c r="CJ83" s="248">
        <f>_xlfn.IFNA(VLOOKUP(A83,'Actuals Summer'!$A:$AG,31,FALSE),0)*$BN$3</f>
        <v>0</v>
      </c>
      <c r="CK83" s="248"/>
      <c r="CL83" s="248">
        <f>_xlfn.IFNA(VLOOKUP(A83,'Actuals Summer'!$A:$AG,32,FALSE),0)*$BN$3</f>
        <v>0</v>
      </c>
      <c r="CM83" s="248">
        <f>_xlfn.IFNA(VLOOKUP(A83,'Actuals Summer'!$A:$AG,33,FALSE),0)</f>
        <v>0</v>
      </c>
      <c r="CP83" s="317">
        <f t="shared" si="46"/>
        <v>0</v>
      </c>
      <c r="CQ83" s="317">
        <f t="shared" si="47"/>
        <v>0</v>
      </c>
      <c r="CR83" s="317">
        <f t="shared" si="32"/>
        <v>0</v>
      </c>
      <c r="CS83" s="317">
        <f t="shared" si="48"/>
        <v>45251.700000000004</v>
      </c>
      <c r="CT83" s="317">
        <f t="shared" si="49"/>
        <v>6622.2</v>
      </c>
      <c r="CU83" s="317">
        <f t="shared" si="50"/>
        <v>832.65</v>
      </c>
      <c r="CV83" s="317">
        <f t="shared" si="51"/>
        <v>1187.55</v>
      </c>
      <c r="CW83" s="317">
        <f t="shared" si="52"/>
        <v>265.2</v>
      </c>
      <c r="CX83" s="317">
        <f t="shared" si="53"/>
        <v>2925</v>
      </c>
      <c r="CY83" s="317">
        <f t="shared" si="54"/>
        <v>1044.1052631578946</v>
      </c>
      <c r="CZ83" s="317">
        <f t="shared" si="55"/>
        <v>186.44736842105263</v>
      </c>
      <c r="DA83" s="317">
        <f t="shared" si="56"/>
        <v>938</v>
      </c>
      <c r="DB83" s="317">
        <f t="shared" si="57"/>
        <v>59252.85263157895</v>
      </c>
      <c r="DC83" s="311">
        <f>_xlfn.XLOOKUP($A83,'Actuals Summer'!$A:$A,'Actuals Summer'!L:L,0,0)</f>
        <v>0</v>
      </c>
      <c r="DD83" s="311">
        <f>_xlfn.XLOOKUP($A83,'Actuals Summer'!$A:$A,'Actuals Summer'!K:K,0,0)+_xlfn.XLOOKUP($A83,'Actuals Summer'!$A:$A,'Actuals Summer'!Q:Q,0,0)</f>
        <v>0</v>
      </c>
      <c r="DE83" s="311">
        <f>_xlfn.XLOOKUP($A83,'Actuals Summer'!$A:$A,'Actuals Summer'!I:I,0,0)+_xlfn.XLOOKUP($A83,'Actuals Summer'!$A:$A,'Actuals Summer'!R:R,0,0)</f>
        <v>0</v>
      </c>
      <c r="DF83" s="311">
        <f>_xlfn.XLOOKUP($A83,'Actuals Summer'!$A:$A,'Actuals Summer'!J:J,0,0)</f>
        <v>0</v>
      </c>
      <c r="DG83" s="311">
        <f>_xlfn.XLOOKUP($A83,'Actuals Dep Summer'!$B:$B,'Actuals Dep Summer'!G:G,0,0)*'Actuals Dep Summer'!$F$2*'Actuals Dep Summer'!$C$2</f>
        <v>832.65</v>
      </c>
      <c r="DH83" s="311">
        <f>_xlfn.XLOOKUP($A83,'Actuals Dep Summer'!$B:$B,'Actuals Dep Summer'!H:H,0,0)*'Actuals Dep Summer'!$F$2*'Actuals Dep Summer'!$C$3</f>
        <v>1074.4499999999998</v>
      </c>
      <c r="DI83" s="311">
        <f>_xlfn.XLOOKUP($A83,'Actuals Dep Summer'!$B:$B,'Actuals Dep Summer'!I:I,0,0)*'Actuals Dep Summer'!$F$2*'Actuals Dep Summer'!$C$4</f>
        <v>218.4</v>
      </c>
      <c r="DJ83" s="311">
        <f>_xlfn.XLOOKUP($A83,'Actuals Summer'!$A:$A,'Actuals Summer'!P:P,0,0)</f>
        <v>0</v>
      </c>
      <c r="DK83" s="311">
        <f>_xlfn.XLOOKUP($A83,'Actuals Summer'!$A:$A,'Actuals Summer'!O:O,0,0)</f>
        <v>0</v>
      </c>
      <c r="DL83" s="311"/>
      <c r="DM83" s="311">
        <f>_xlfn.XLOOKUP($A83,'Actuals Summer'!$A:$A,'Actuals Summer'!M:M,0,0)</f>
        <v>0</v>
      </c>
      <c r="DN83" s="312">
        <f t="shared" si="33"/>
        <v>2125.5</v>
      </c>
      <c r="DO83" s="312">
        <f>_xlfn.XLOOKUP(A83,'Actuals Summer'!A:A,'Actuals Summer'!S:S,0,0)-'Summer data team '!DN83</f>
        <v>-2125.5</v>
      </c>
      <c r="DP83" s="322">
        <f t="shared" si="34"/>
        <v>57127.35263157895</v>
      </c>
    </row>
    <row r="84" spans="1:120" x14ac:dyDescent="0.2">
      <c r="A84" s="231">
        <v>2132</v>
      </c>
      <c r="B84" s="231">
        <v>3302132</v>
      </c>
      <c r="C84" s="231" t="s">
        <v>257</v>
      </c>
      <c r="D84" s="359">
        <v>0</v>
      </c>
      <c r="E84" s="359">
        <v>0</v>
      </c>
      <c r="F84" s="359">
        <v>0</v>
      </c>
      <c r="G84" s="359">
        <v>15</v>
      </c>
      <c r="H84" s="359">
        <v>32</v>
      </c>
      <c r="I84" s="360">
        <v>0</v>
      </c>
      <c r="J84" s="360">
        <v>47</v>
      </c>
      <c r="K84" s="359">
        <v>0</v>
      </c>
      <c r="L84" s="359">
        <v>0</v>
      </c>
      <c r="M84" s="360">
        <v>0</v>
      </c>
      <c r="N84" s="359">
        <v>0</v>
      </c>
      <c r="O84" s="359">
        <v>0</v>
      </c>
      <c r="P84" s="359">
        <v>225</v>
      </c>
      <c r="Q84" s="359">
        <v>480</v>
      </c>
      <c r="R84" s="360">
        <v>705</v>
      </c>
      <c r="S84" s="359">
        <v>0</v>
      </c>
      <c r="T84" s="359">
        <v>0</v>
      </c>
      <c r="U84" s="359">
        <v>0</v>
      </c>
      <c r="V84" s="359">
        <v>0</v>
      </c>
      <c r="W84" s="360">
        <v>0</v>
      </c>
      <c r="X84" s="359">
        <v>0</v>
      </c>
      <c r="Y84" s="359">
        <v>0</v>
      </c>
      <c r="Z84" s="361">
        <v>0</v>
      </c>
      <c r="AA84" s="359">
        <v>12</v>
      </c>
      <c r="AB84" s="359">
        <v>180</v>
      </c>
      <c r="AC84" s="361">
        <v>0</v>
      </c>
      <c r="AD84" s="359">
        <v>34</v>
      </c>
      <c r="AE84" s="359">
        <v>510</v>
      </c>
      <c r="AF84" s="361">
        <v>0</v>
      </c>
      <c r="AG84" s="362">
        <v>0</v>
      </c>
      <c r="AH84" s="362">
        <v>0</v>
      </c>
      <c r="AI84" s="361">
        <v>0</v>
      </c>
      <c r="AJ84" s="362">
        <v>16</v>
      </c>
      <c r="AK84" s="362">
        <v>240</v>
      </c>
      <c r="AL84" s="361">
        <v>0</v>
      </c>
      <c r="AM84" s="359">
        <v>16</v>
      </c>
      <c r="AN84" s="359">
        <v>240</v>
      </c>
      <c r="AO84" s="361">
        <v>0</v>
      </c>
      <c r="AP84" s="361"/>
      <c r="AQ84" s="361">
        <f t="shared" si="35"/>
        <v>16</v>
      </c>
      <c r="AR84" s="362">
        <v>0</v>
      </c>
      <c r="AS84" s="362">
        <v>0</v>
      </c>
      <c r="AT84" s="361">
        <v>0</v>
      </c>
      <c r="AU84" s="362">
        <v>0</v>
      </c>
      <c r="AV84" s="362">
        <v>0</v>
      </c>
      <c r="AW84" s="361">
        <v>0</v>
      </c>
      <c r="AX84" s="359">
        <v>0</v>
      </c>
      <c r="AY84" s="359">
        <v>0</v>
      </c>
      <c r="AZ84" s="361">
        <v>0</v>
      </c>
      <c r="BA84" s="361"/>
      <c r="BB84" s="361">
        <f t="shared" si="36"/>
        <v>0</v>
      </c>
      <c r="BC84" s="362">
        <v>0</v>
      </c>
      <c r="BD84" s="362">
        <v>0</v>
      </c>
      <c r="BE84" s="359">
        <v>0</v>
      </c>
      <c r="BF84" s="134"/>
      <c r="BG84" s="134"/>
      <c r="BH84" s="134"/>
      <c r="BI84" s="134"/>
      <c r="BJ84" s="134"/>
      <c r="BK84" s="134"/>
      <c r="BL84" s="134"/>
      <c r="BM84" s="358">
        <f t="shared" si="37"/>
        <v>0</v>
      </c>
      <c r="BN84" s="134">
        <f t="shared" si="38"/>
        <v>0</v>
      </c>
      <c r="BO84" s="134">
        <f t="shared" si="31"/>
        <v>0</v>
      </c>
      <c r="BP84" s="134">
        <f t="shared" si="39"/>
        <v>9165</v>
      </c>
      <c r="BQ84" s="134">
        <f t="shared" si="40"/>
        <v>0</v>
      </c>
      <c r="BR84" s="134">
        <f t="shared" si="41"/>
        <v>0</v>
      </c>
      <c r="BS84" s="134">
        <f t="shared" si="42"/>
        <v>2340</v>
      </c>
      <c r="BT84" s="134">
        <f t="shared" si="43"/>
        <v>6630</v>
      </c>
      <c r="BU84" s="134">
        <f t="shared" si="44"/>
        <v>3120</v>
      </c>
      <c r="BV84" s="134">
        <v>0</v>
      </c>
      <c r="BW84" s="134">
        <v>0</v>
      </c>
      <c r="BX84" s="134">
        <f t="shared" si="45"/>
        <v>0</v>
      </c>
      <c r="CB84" s="248">
        <f>_xlfn.IFNA(VLOOKUP(A84,'Actuals Summer'!$A:$AG,23,FALSE),0)</f>
        <v>0</v>
      </c>
      <c r="CC84" s="248">
        <f>_xlfn.IFNA(VLOOKUP(A84,'Actuals Summer'!$A:$AG,24,FALSE),0)</f>
        <v>0</v>
      </c>
      <c r="CD84" s="248">
        <f>_xlfn.IFNA(VLOOKUP(A84,'Actuals Summer'!$A:$AG,25,FALSE),0)</f>
        <v>0</v>
      </c>
      <c r="CE84" s="248">
        <f>_xlfn.IFNA(VLOOKUP(A84,'Actuals Summer'!$A:$AG,26,FALSE),0)</f>
        <v>0</v>
      </c>
      <c r="CF84" s="248">
        <f>_xlfn.IFNA(VLOOKUP(A84,'Actuals Summer'!$A:$AG,27,FALSE),0)</f>
        <v>0</v>
      </c>
      <c r="CG84" s="248">
        <f>_xlfn.IFNA(VLOOKUP(A84,'Actuals Dep Summer'!B:O,6,FALSE)*$BN$3,0)</f>
        <v>0</v>
      </c>
      <c r="CH84" s="248">
        <f>_xlfn.IFNA(VLOOKUP(A84,'Actuals Dep Summer'!B:O,7,FALSE)*$BN$3,0)</f>
        <v>2340</v>
      </c>
      <c r="CI84" s="248">
        <f>_xlfn.IFNA(VLOOKUP(A84,'Actuals Dep Summer'!B:O,8,FALSE)*$BN$3,0)</f>
        <v>6630</v>
      </c>
      <c r="CJ84" s="248">
        <f>_xlfn.IFNA(VLOOKUP(A84,'Actuals Summer'!$A:$AG,31,FALSE),0)*$BN$3</f>
        <v>0</v>
      </c>
      <c r="CK84" s="248"/>
      <c r="CL84" s="248">
        <f>_xlfn.IFNA(VLOOKUP(A84,'Actuals Summer'!$A:$AG,32,FALSE),0)*$BN$3</f>
        <v>0</v>
      </c>
      <c r="CM84" s="248">
        <f>_xlfn.IFNA(VLOOKUP(A84,'Actuals Summer'!$A:$AG,33,FALSE),0)</f>
        <v>0</v>
      </c>
      <c r="CP84" s="317">
        <f t="shared" si="46"/>
        <v>0</v>
      </c>
      <c r="CQ84" s="317">
        <f t="shared" si="47"/>
        <v>0</v>
      </c>
      <c r="CR84" s="317">
        <f t="shared" si="32"/>
        <v>0</v>
      </c>
      <c r="CS84" s="317">
        <f t="shared" si="48"/>
        <v>51873.9</v>
      </c>
      <c r="CT84" s="317">
        <f t="shared" si="49"/>
        <v>0</v>
      </c>
      <c r="CU84" s="317">
        <f t="shared" si="50"/>
        <v>0</v>
      </c>
      <c r="CV84" s="317">
        <f t="shared" si="51"/>
        <v>678.59999999999991</v>
      </c>
      <c r="CW84" s="317">
        <f t="shared" si="52"/>
        <v>530.4</v>
      </c>
      <c r="CX84" s="317">
        <f t="shared" si="53"/>
        <v>3120</v>
      </c>
      <c r="CY84" s="317">
        <f t="shared" si="54"/>
        <v>0</v>
      </c>
      <c r="CZ84" s="317">
        <f t="shared" si="55"/>
        <v>0</v>
      </c>
      <c r="DA84" s="317">
        <f t="shared" si="56"/>
        <v>0</v>
      </c>
      <c r="DB84" s="317">
        <f t="shared" si="57"/>
        <v>56202.9</v>
      </c>
      <c r="DC84" s="311">
        <f>_xlfn.XLOOKUP($A84,'Actuals Summer'!$A:$A,'Actuals Summer'!L:L,0,0)</f>
        <v>0</v>
      </c>
      <c r="DD84" s="311">
        <f>_xlfn.XLOOKUP($A84,'Actuals Summer'!$A:$A,'Actuals Summer'!K:K,0,0)+_xlfn.XLOOKUP($A84,'Actuals Summer'!$A:$A,'Actuals Summer'!Q:Q,0,0)</f>
        <v>0</v>
      </c>
      <c r="DE84" s="311">
        <f>_xlfn.XLOOKUP($A84,'Actuals Summer'!$A:$A,'Actuals Summer'!I:I,0,0)+_xlfn.XLOOKUP($A84,'Actuals Summer'!$A:$A,'Actuals Summer'!R:R,0,0)</f>
        <v>0</v>
      </c>
      <c r="DF84" s="311">
        <f>_xlfn.XLOOKUP($A84,'Actuals Summer'!$A:$A,'Actuals Summer'!J:J,0,0)</f>
        <v>0</v>
      </c>
      <c r="DG84" s="311">
        <f>_xlfn.XLOOKUP($A84,'Actuals Dep Summer'!$B:$B,'Actuals Dep Summer'!G:G,0,0)*'Actuals Dep Summer'!$F$2*'Actuals Dep Summer'!$C$2</f>
        <v>0</v>
      </c>
      <c r="DH84" s="311">
        <f>_xlfn.XLOOKUP($A84,'Actuals Dep Summer'!$B:$B,'Actuals Dep Summer'!H:H,0,0)*'Actuals Dep Summer'!$F$2*'Actuals Dep Summer'!$C$3</f>
        <v>678.59999999999991</v>
      </c>
      <c r="DI84" s="311">
        <f>_xlfn.XLOOKUP($A84,'Actuals Dep Summer'!$B:$B,'Actuals Dep Summer'!I:I,0,0)*'Actuals Dep Summer'!$F$2*'Actuals Dep Summer'!$C$4</f>
        <v>530.4</v>
      </c>
      <c r="DJ84" s="311">
        <f>_xlfn.XLOOKUP($A84,'Actuals Summer'!$A:$A,'Actuals Summer'!P:P,0,0)</f>
        <v>0</v>
      </c>
      <c r="DK84" s="311">
        <f>_xlfn.XLOOKUP($A84,'Actuals Summer'!$A:$A,'Actuals Summer'!O:O,0,0)</f>
        <v>0</v>
      </c>
      <c r="DL84" s="311"/>
      <c r="DM84" s="311">
        <f>_xlfn.XLOOKUP($A84,'Actuals Summer'!$A:$A,'Actuals Summer'!M:M,0,0)</f>
        <v>0</v>
      </c>
      <c r="DN84" s="312">
        <f t="shared" si="33"/>
        <v>1209</v>
      </c>
      <c r="DO84" s="312">
        <f>_xlfn.XLOOKUP(A84,'Actuals Summer'!A:A,'Actuals Summer'!S:S,0,0)-'Summer data team '!DN84</f>
        <v>-1209</v>
      </c>
      <c r="DP84" s="322">
        <f t="shared" si="34"/>
        <v>54993.9</v>
      </c>
    </row>
    <row r="85" spans="1:120" x14ac:dyDescent="0.2">
      <c r="A85" s="231">
        <v>2136</v>
      </c>
      <c r="B85" s="231">
        <v>3302136</v>
      </c>
      <c r="C85" s="231" t="s">
        <v>258</v>
      </c>
      <c r="D85" s="359">
        <v>0</v>
      </c>
      <c r="E85" s="359">
        <v>0</v>
      </c>
      <c r="F85" s="359">
        <v>0</v>
      </c>
      <c r="G85" s="359">
        <v>15</v>
      </c>
      <c r="H85" s="359">
        <v>18</v>
      </c>
      <c r="I85" s="360">
        <v>0</v>
      </c>
      <c r="J85" s="360">
        <v>33</v>
      </c>
      <c r="K85" s="359">
        <v>4</v>
      </c>
      <c r="L85" s="359">
        <v>9</v>
      </c>
      <c r="M85" s="360">
        <v>13</v>
      </c>
      <c r="N85" s="359">
        <v>0</v>
      </c>
      <c r="O85" s="359">
        <v>0</v>
      </c>
      <c r="P85" s="359">
        <v>225</v>
      </c>
      <c r="Q85" s="359">
        <v>270</v>
      </c>
      <c r="R85" s="360">
        <v>495</v>
      </c>
      <c r="S85" s="359">
        <v>0</v>
      </c>
      <c r="T85" s="359">
        <v>0</v>
      </c>
      <c r="U85" s="359">
        <v>60</v>
      </c>
      <c r="V85" s="359">
        <v>135</v>
      </c>
      <c r="W85" s="360">
        <v>195</v>
      </c>
      <c r="X85" s="359">
        <v>9</v>
      </c>
      <c r="Y85" s="359">
        <v>135</v>
      </c>
      <c r="Z85" s="361">
        <v>30</v>
      </c>
      <c r="AA85" s="359">
        <v>2</v>
      </c>
      <c r="AB85" s="359">
        <v>30</v>
      </c>
      <c r="AC85" s="361">
        <v>0</v>
      </c>
      <c r="AD85" s="359">
        <v>12</v>
      </c>
      <c r="AE85" s="359">
        <v>180</v>
      </c>
      <c r="AF85" s="361">
        <v>90</v>
      </c>
      <c r="AG85" s="362">
        <v>0</v>
      </c>
      <c r="AH85" s="362">
        <v>0</v>
      </c>
      <c r="AI85" s="361">
        <v>0</v>
      </c>
      <c r="AJ85" s="362">
        <v>11</v>
      </c>
      <c r="AK85" s="362">
        <v>165</v>
      </c>
      <c r="AL85" s="361">
        <v>45</v>
      </c>
      <c r="AM85" s="359">
        <v>11</v>
      </c>
      <c r="AN85" s="359">
        <v>165</v>
      </c>
      <c r="AO85" s="361">
        <v>45</v>
      </c>
      <c r="AP85" s="361"/>
      <c r="AQ85" s="361">
        <f t="shared" si="35"/>
        <v>11</v>
      </c>
      <c r="AR85" s="362">
        <v>0</v>
      </c>
      <c r="AS85" s="362">
        <v>0</v>
      </c>
      <c r="AT85" s="361">
        <v>0</v>
      </c>
      <c r="AU85" s="362">
        <v>11</v>
      </c>
      <c r="AV85" s="362">
        <v>165</v>
      </c>
      <c r="AW85" s="361">
        <v>45</v>
      </c>
      <c r="AX85" s="359">
        <v>11</v>
      </c>
      <c r="AY85" s="359">
        <v>165</v>
      </c>
      <c r="AZ85" s="361">
        <v>45</v>
      </c>
      <c r="BA85" s="361"/>
      <c r="BB85" s="361">
        <f t="shared" si="36"/>
        <v>22</v>
      </c>
      <c r="BC85" s="362">
        <v>0</v>
      </c>
      <c r="BD85" s="362">
        <v>0</v>
      </c>
      <c r="BE85" s="359">
        <v>0</v>
      </c>
      <c r="BF85" s="134"/>
      <c r="BG85" s="134"/>
      <c r="BH85" s="134"/>
      <c r="BI85" s="134"/>
      <c r="BJ85" s="134"/>
      <c r="BK85" s="134"/>
      <c r="BL85" s="134"/>
      <c r="BM85" s="358">
        <f t="shared" si="37"/>
        <v>0</v>
      </c>
      <c r="BN85" s="134">
        <f t="shared" si="38"/>
        <v>0</v>
      </c>
      <c r="BO85" s="134">
        <f t="shared" si="31"/>
        <v>0</v>
      </c>
      <c r="BP85" s="134">
        <f t="shared" si="39"/>
        <v>6435</v>
      </c>
      <c r="BQ85" s="134">
        <f t="shared" si="40"/>
        <v>2535</v>
      </c>
      <c r="BR85" s="134">
        <f t="shared" si="41"/>
        <v>2145</v>
      </c>
      <c r="BS85" s="134">
        <f t="shared" si="42"/>
        <v>390</v>
      </c>
      <c r="BT85" s="134">
        <f t="shared" si="43"/>
        <v>3510</v>
      </c>
      <c r="BU85" s="134">
        <f t="shared" si="44"/>
        <v>2145</v>
      </c>
      <c r="BV85" s="134">
        <v>8</v>
      </c>
      <c r="BW85" s="134">
        <v>3</v>
      </c>
      <c r="BX85" s="134">
        <f t="shared" si="45"/>
        <v>0</v>
      </c>
      <c r="CB85" s="248">
        <f>_xlfn.IFNA(VLOOKUP(A85,'Actuals Summer'!$A:$AG,23,FALSE),0)</f>
        <v>0</v>
      </c>
      <c r="CC85" s="248">
        <f>_xlfn.IFNA(VLOOKUP(A85,'Actuals Summer'!$A:$AG,24,FALSE),0)</f>
        <v>0</v>
      </c>
      <c r="CD85" s="248">
        <f>_xlfn.IFNA(VLOOKUP(A85,'Actuals Summer'!$A:$AG,25,FALSE),0)</f>
        <v>0</v>
      </c>
      <c r="CE85" s="248">
        <f>_xlfn.IFNA(VLOOKUP(A85,'Actuals Summer'!$A:$AG,26,FALSE),0)</f>
        <v>0</v>
      </c>
      <c r="CF85" s="248">
        <f>_xlfn.IFNA(VLOOKUP(A85,'Actuals Summer'!$A:$AG,27,FALSE),0)</f>
        <v>0</v>
      </c>
      <c r="CG85" s="248">
        <f>_xlfn.IFNA(VLOOKUP(A85,'Actuals Dep Summer'!B:O,6,FALSE)*$BN$3,0)</f>
        <v>1755</v>
      </c>
      <c r="CH85" s="248">
        <f>_xlfn.IFNA(VLOOKUP(A85,'Actuals Dep Summer'!B:O,7,FALSE)*$BN$3,0)</f>
        <v>390</v>
      </c>
      <c r="CI85" s="248">
        <f>_xlfn.IFNA(VLOOKUP(A85,'Actuals Dep Summer'!B:O,8,FALSE)*$BN$3,0)</f>
        <v>2340</v>
      </c>
      <c r="CJ85" s="248">
        <f>_xlfn.IFNA(VLOOKUP(A85,'Actuals Summer'!$A:$AG,31,FALSE),0)*$BN$3</f>
        <v>0</v>
      </c>
      <c r="CK85" s="248"/>
      <c r="CL85" s="248">
        <f>_xlfn.IFNA(VLOOKUP(A85,'Actuals Summer'!$A:$AG,32,FALSE),0)*$BN$3</f>
        <v>0</v>
      </c>
      <c r="CM85" s="248">
        <f>_xlfn.IFNA(VLOOKUP(A85,'Actuals Summer'!$A:$AG,33,FALSE),0)</f>
        <v>0</v>
      </c>
      <c r="CP85" s="317">
        <f t="shared" si="46"/>
        <v>0</v>
      </c>
      <c r="CQ85" s="317">
        <f t="shared" si="47"/>
        <v>0</v>
      </c>
      <c r="CR85" s="317">
        <f t="shared" si="32"/>
        <v>0</v>
      </c>
      <c r="CS85" s="317">
        <f t="shared" si="48"/>
        <v>36422.1</v>
      </c>
      <c r="CT85" s="317">
        <f t="shared" si="49"/>
        <v>14348.1</v>
      </c>
      <c r="CU85" s="317">
        <f t="shared" si="50"/>
        <v>1308.45</v>
      </c>
      <c r="CV85" s="317">
        <f t="shared" si="51"/>
        <v>113.1</v>
      </c>
      <c r="CW85" s="317">
        <f t="shared" si="52"/>
        <v>280.8</v>
      </c>
      <c r="CX85" s="317">
        <f t="shared" si="53"/>
        <v>2145</v>
      </c>
      <c r="CY85" s="317">
        <f t="shared" si="54"/>
        <v>596.63157894736833</v>
      </c>
      <c r="CZ85" s="317">
        <f t="shared" si="55"/>
        <v>559.34210526315792</v>
      </c>
      <c r="DA85" s="317">
        <f t="shared" si="56"/>
        <v>0</v>
      </c>
      <c r="DB85" s="317">
        <f t="shared" si="57"/>
        <v>55773.523684210522</v>
      </c>
      <c r="DC85" s="311">
        <f>_xlfn.XLOOKUP($A85,'Actuals Summer'!$A:$A,'Actuals Summer'!L:L,0,0)</f>
        <v>0</v>
      </c>
      <c r="DD85" s="311">
        <f>_xlfn.XLOOKUP($A85,'Actuals Summer'!$A:$A,'Actuals Summer'!K:K,0,0)+_xlfn.XLOOKUP($A85,'Actuals Summer'!$A:$A,'Actuals Summer'!Q:Q,0,0)</f>
        <v>0</v>
      </c>
      <c r="DE85" s="311">
        <f>_xlfn.XLOOKUP($A85,'Actuals Summer'!$A:$A,'Actuals Summer'!I:I,0,0)+_xlfn.XLOOKUP($A85,'Actuals Summer'!$A:$A,'Actuals Summer'!R:R,0,0)</f>
        <v>0</v>
      </c>
      <c r="DF85" s="311">
        <f>_xlfn.XLOOKUP($A85,'Actuals Summer'!$A:$A,'Actuals Summer'!J:J,0,0)</f>
        <v>0</v>
      </c>
      <c r="DG85" s="311">
        <f>_xlfn.XLOOKUP($A85,'Actuals Dep Summer'!$B:$B,'Actuals Dep Summer'!G:G,0,0)*'Actuals Dep Summer'!$F$2*'Actuals Dep Summer'!$C$2</f>
        <v>1070.55</v>
      </c>
      <c r="DH85" s="311">
        <f>_xlfn.XLOOKUP($A85,'Actuals Dep Summer'!$B:$B,'Actuals Dep Summer'!H:H,0,0)*'Actuals Dep Summer'!$F$2*'Actuals Dep Summer'!$C$3</f>
        <v>113.1</v>
      </c>
      <c r="DI85" s="311">
        <f>_xlfn.XLOOKUP($A85,'Actuals Dep Summer'!$B:$B,'Actuals Dep Summer'!I:I,0,0)*'Actuals Dep Summer'!$F$2*'Actuals Dep Summer'!$C$4</f>
        <v>187.20000000000002</v>
      </c>
      <c r="DJ85" s="311">
        <f>_xlfn.XLOOKUP($A85,'Actuals Summer'!$A:$A,'Actuals Summer'!P:P,0,0)</f>
        <v>0</v>
      </c>
      <c r="DK85" s="311">
        <f>_xlfn.XLOOKUP($A85,'Actuals Summer'!$A:$A,'Actuals Summer'!O:O,0,0)</f>
        <v>0</v>
      </c>
      <c r="DL85" s="311"/>
      <c r="DM85" s="311">
        <f>_xlfn.XLOOKUP($A85,'Actuals Summer'!$A:$A,'Actuals Summer'!M:M,0,0)</f>
        <v>0</v>
      </c>
      <c r="DN85" s="312">
        <f t="shared" si="33"/>
        <v>1370.85</v>
      </c>
      <c r="DO85" s="312">
        <f>_xlfn.XLOOKUP(A85,'Actuals Summer'!A:A,'Actuals Summer'!S:S,0,0)-'Summer data team '!DN85</f>
        <v>-1370.85</v>
      </c>
      <c r="DP85" s="322">
        <f t="shared" si="34"/>
        <v>54402.673684210524</v>
      </c>
    </row>
    <row r="86" spans="1:120" x14ac:dyDescent="0.2">
      <c r="A86" s="231">
        <v>2138</v>
      </c>
      <c r="B86" s="231">
        <v>3302138</v>
      </c>
      <c r="C86" s="231" t="s">
        <v>259</v>
      </c>
      <c r="D86" s="359">
        <v>0</v>
      </c>
      <c r="E86" s="359">
        <v>0</v>
      </c>
      <c r="F86" s="359">
        <v>0</v>
      </c>
      <c r="G86" s="359">
        <v>23</v>
      </c>
      <c r="H86" s="359">
        <v>16</v>
      </c>
      <c r="I86" s="360">
        <v>0</v>
      </c>
      <c r="J86" s="360">
        <v>39</v>
      </c>
      <c r="K86" s="359">
        <v>5</v>
      </c>
      <c r="L86" s="359">
        <v>3</v>
      </c>
      <c r="M86" s="360">
        <v>8</v>
      </c>
      <c r="N86" s="359">
        <v>0</v>
      </c>
      <c r="O86" s="359">
        <v>0</v>
      </c>
      <c r="P86" s="359">
        <v>345</v>
      </c>
      <c r="Q86" s="359">
        <v>240</v>
      </c>
      <c r="R86" s="360">
        <v>585</v>
      </c>
      <c r="S86" s="359">
        <v>0</v>
      </c>
      <c r="T86" s="359">
        <v>0</v>
      </c>
      <c r="U86" s="359">
        <v>75</v>
      </c>
      <c r="V86" s="359">
        <v>45</v>
      </c>
      <c r="W86" s="360">
        <v>120</v>
      </c>
      <c r="X86" s="359">
        <v>0</v>
      </c>
      <c r="Y86" s="359">
        <v>0</v>
      </c>
      <c r="Z86" s="361">
        <v>0</v>
      </c>
      <c r="AA86" s="359">
        <v>0</v>
      </c>
      <c r="AB86" s="359">
        <v>0</v>
      </c>
      <c r="AC86" s="361">
        <v>0</v>
      </c>
      <c r="AD86" s="359">
        <v>7</v>
      </c>
      <c r="AE86" s="359">
        <v>105</v>
      </c>
      <c r="AF86" s="361">
        <v>0</v>
      </c>
      <c r="AG86" s="362">
        <v>0</v>
      </c>
      <c r="AH86" s="362">
        <v>0</v>
      </c>
      <c r="AI86" s="361">
        <v>0</v>
      </c>
      <c r="AJ86" s="362">
        <v>9</v>
      </c>
      <c r="AK86" s="362">
        <v>135</v>
      </c>
      <c r="AL86" s="361">
        <v>90</v>
      </c>
      <c r="AM86" s="359">
        <v>9</v>
      </c>
      <c r="AN86" s="359">
        <v>135</v>
      </c>
      <c r="AO86" s="361">
        <v>90</v>
      </c>
      <c r="AP86" s="361"/>
      <c r="AQ86" s="361">
        <f t="shared" si="35"/>
        <v>9</v>
      </c>
      <c r="AR86" s="362">
        <v>0</v>
      </c>
      <c r="AS86" s="362">
        <v>0</v>
      </c>
      <c r="AT86" s="361">
        <v>0</v>
      </c>
      <c r="AU86" s="362">
        <v>9</v>
      </c>
      <c r="AV86" s="362">
        <v>135</v>
      </c>
      <c r="AW86" s="361">
        <v>90</v>
      </c>
      <c r="AX86" s="359">
        <v>9</v>
      </c>
      <c r="AY86" s="359">
        <v>135</v>
      </c>
      <c r="AZ86" s="361">
        <v>90</v>
      </c>
      <c r="BA86" s="361"/>
      <c r="BB86" s="361">
        <f t="shared" si="36"/>
        <v>18</v>
      </c>
      <c r="BC86" s="362">
        <v>0</v>
      </c>
      <c r="BD86" s="362">
        <v>0</v>
      </c>
      <c r="BE86" s="359">
        <v>0</v>
      </c>
      <c r="BF86" s="134"/>
      <c r="BG86" s="134"/>
      <c r="BH86" s="134"/>
      <c r="BI86" s="134"/>
      <c r="BJ86" s="134"/>
      <c r="BK86" s="134"/>
      <c r="BL86" s="134"/>
      <c r="BM86" s="358">
        <f t="shared" si="37"/>
        <v>0</v>
      </c>
      <c r="BN86" s="134">
        <f t="shared" si="38"/>
        <v>0</v>
      </c>
      <c r="BO86" s="134">
        <f t="shared" si="31"/>
        <v>0</v>
      </c>
      <c r="BP86" s="134">
        <f t="shared" si="39"/>
        <v>7605</v>
      </c>
      <c r="BQ86" s="134">
        <f t="shared" si="40"/>
        <v>1560</v>
      </c>
      <c r="BR86" s="134">
        <f t="shared" si="41"/>
        <v>0</v>
      </c>
      <c r="BS86" s="134">
        <f t="shared" si="42"/>
        <v>0</v>
      </c>
      <c r="BT86" s="134">
        <f t="shared" si="43"/>
        <v>1365</v>
      </c>
      <c r="BU86" s="134">
        <f t="shared" si="44"/>
        <v>1755</v>
      </c>
      <c r="BV86" s="134">
        <v>3</v>
      </c>
      <c r="BW86" s="134">
        <v>6</v>
      </c>
      <c r="BX86" s="134">
        <f t="shared" si="45"/>
        <v>0</v>
      </c>
      <c r="CB86" s="248">
        <f>_xlfn.IFNA(VLOOKUP(A86,'Actuals Summer'!$A:$AG,23,FALSE),0)</f>
        <v>0</v>
      </c>
      <c r="CC86" s="248">
        <f>_xlfn.IFNA(VLOOKUP(A86,'Actuals Summer'!$A:$AG,24,FALSE),0)</f>
        <v>0</v>
      </c>
      <c r="CD86" s="248">
        <f>_xlfn.IFNA(VLOOKUP(A86,'Actuals Summer'!$A:$AG,25,FALSE),0)</f>
        <v>0</v>
      </c>
      <c r="CE86" s="248">
        <f>_xlfn.IFNA(VLOOKUP(A86,'Actuals Summer'!$A:$AG,26,FALSE),0)</f>
        <v>0</v>
      </c>
      <c r="CF86" s="248">
        <f>_xlfn.IFNA(VLOOKUP(A86,'Actuals Summer'!$A:$AG,27,FALSE),0)</f>
        <v>0</v>
      </c>
      <c r="CG86" s="248">
        <f>_xlfn.IFNA(VLOOKUP(A86,'Actuals Dep Summer'!B:O,6,FALSE)*$BN$3,0)</f>
        <v>0</v>
      </c>
      <c r="CH86" s="248">
        <f>_xlfn.IFNA(VLOOKUP(A86,'Actuals Dep Summer'!B:O,7,FALSE)*$BN$3,0)</f>
        <v>0</v>
      </c>
      <c r="CI86" s="248">
        <f>_xlfn.IFNA(VLOOKUP(A86,'Actuals Dep Summer'!B:O,8,FALSE)*$BN$3,0)</f>
        <v>1365</v>
      </c>
      <c r="CJ86" s="248">
        <f>_xlfn.IFNA(VLOOKUP(A86,'Actuals Summer'!$A:$AG,31,FALSE),0)*$BN$3</f>
        <v>0</v>
      </c>
      <c r="CK86" s="248"/>
      <c r="CL86" s="248">
        <f>_xlfn.IFNA(VLOOKUP(A86,'Actuals Summer'!$A:$AG,32,FALSE),0)*$BN$3</f>
        <v>0</v>
      </c>
      <c r="CM86" s="248">
        <f>_xlfn.IFNA(VLOOKUP(A86,'Actuals Summer'!$A:$AG,33,FALSE),0)</f>
        <v>0</v>
      </c>
      <c r="CP86" s="317">
        <f t="shared" si="46"/>
        <v>0</v>
      </c>
      <c r="CQ86" s="317">
        <f t="shared" si="47"/>
        <v>0</v>
      </c>
      <c r="CR86" s="317">
        <f t="shared" si="32"/>
        <v>0</v>
      </c>
      <c r="CS86" s="317">
        <f t="shared" si="48"/>
        <v>43044.3</v>
      </c>
      <c r="CT86" s="317">
        <f t="shared" si="49"/>
        <v>8829.6</v>
      </c>
      <c r="CU86" s="317">
        <f t="shared" si="50"/>
        <v>0</v>
      </c>
      <c r="CV86" s="317">
        <f t="shared" si="51"/>
        <v>0</v>
      </c>
      <c r="CW86" s="317">
        <f t="shared" si="52"/>
        <v>109.2</v>
      </c>
      <c r="CX86" s="317">
        <f t="shared" si="53"/>
        <v>1755</v>
      </c>
      <c r="CY86" s="317">
        <f t="shared" si="54"/>
        <v>223.73684210526315</v>
      </c>
      <c r="CZ86" s="317">
        <f t="shared" si="55"/>
        <v>1118.6842105263158</v>
      </c>
      <c r="DA86" s="317">
        <f t="shared" si="56"/>
        <v>0</v>
      </c>
      <c r="DB86" s="317">
        <f t="shared" si="57"/>
        <v>55080.521052631571</v>
      </c>
      <c r="DC86" s="311">
        <f>_xlfn.XLOOKUP($A86,'Actuals Summer'!$A:$A,'Actuals Summer'!L:L,0,0)</f>
        <v>0</v>
      </c>
      <c r="DD86" s="311">
        <f>_xlfn.XLOOKUP($A86,'Actuals Summer'!$A:$A,'Actuals Summer'!K:K,0,0)+_xlfn.XLOOKUP($A86,'Actuals Summer'!$A:$A,'Actuals Summer'!Q:Q,0,0)</f>
        <v>0</v>
      </c>
      <c r="DE86" s="311">
        <f>_xlfn.XLOOKUP($A86,'Actuals Summer'!$A:$A,'Actuals Summer'!I:I,0,0)+_xlfn.XLOOKUP($A86,'Actuals Summer'!$A:$A,'Actuals Summer'!R:R,0,0)</f>
        <v>0</v>
      </c>
      <c r="DF86" s="311">
        <f>_xlfn.XLOOKUP($A86,'Actuals Summer'!$A:$A,'Actuals Summer'!J:J,0,0)</f>
        <v>0</v>
      </c>
      <c r="DG86" s="311">
        <f>_xlfn.XLOOKUP($A86,'Actuals Dep Summer'!$B:$B,'Actuals Dep Summer'!G:G,0,0)*'Actuals Dep Summer'!$F$2*'Actuals Dep Summer'!$C$2</f>
        <v>0</v>
      </c>
      <c r="DH86" s="311">
        <f>_xlfn.XLOOKUP($A86,'Actuals Dep Summer'!$B:$B,'Actuals Dep Summer'!H:H,0,0)*'Actuals Dep Summer'!$F$2*'Actuals Dep Summer'!$C$3</f>
        <v>0</v>
      </c>
      <c r="DI86" s="311">
        <f>_xlfn.XLOOKUP($A86,'Actuals Dep Summer'!$B:$B,'Actuals Dep Summer'!I:I,0,0)*'Actuals Dep Summer'!$F$2*'Actuals Dep Summer'!$C$4</f>
        <v>109.2</v>
      </c>
      <c r="DJ86" s="311">
        <f>_xlfn.XLOOKUP($A86,'Actuals Summer'!$A:$A,'Actuals Summer'!P:P,0,0)</f>
        <v>0</v>
      </c>
      <c r="DK86" s="311">
        <f>_xlfn.XLOOKUP($A86,'Actuals Summer'!$A:$A,'Actuals Summer'!O:O,0,0)</f>
        <v>0</v>
      </c>
      <c r="DL86" s="311"/>
      <c r="DM86" s="311">
        <f>_xlfn.XLOOKUP($A86,'Actuals Summer'!$A:$A,'Actuals Summer'!M:M,0,0)</f>
        <v>0</v>
      </c>
      <c r="DN86" s="312">
        <f t="shared" si="33"/>
        <v>109.2</v>
      </c>
      <c r="DO86" s="312">
        <f>_xlfn.XLOOKUP(A86,'Actuals Summer'!A:A,'Actuals Summer'!S:S,0,0)-'Summer data team '!DN86</f>
        <v>-109.2</v>
      </c>
      <c r="DP86" s="322">
        <f t="shared" si="34"/>
        <v>54971.321052631574</v>
      </c>
    </row>
    <row r="87" spans="1:120" x14ac:dyDescent="0.2">
      <c r="A87" s="231">
        <v>2141</v>
      </c>
      <c r="B87" s="231">
        <v>3302141</v>
      </c>
      <c r="C87" s="231" t="s">
        <v>260</v>
      </c>
      <c r="D87" s="359">
        <v>0</v>
      </c>
      <c r="E87" s="359">
        <v>0</v>
      </c>
      <c r="F87" s="359">
        <v>0</v>
      </c>
      <c r="G87" s="359">
        <v>11</v>
      </c>
      <c r="H87" s="359">
        <v>7</v>
      </c>
      <c r="I87" s="360">
        <v>0</v>
      </c>
      <c r="J87" s="360">
        <v>18</v>
      </c>
      <c r="K87" s="359">
        <v>0</v>
      </c>
      <c r="L87" s="359">
        <v>0</v>
      </c>
      <c r="M87" s="360">
        <v>0</v>
      </c>
      <c r="N87" s="359">
        <v>0</v>
      </c>
      <c r="O87" s="359">
        <v>0</v>
      </c>
      <c r="P87" s="359">
        <v>165</v>
      </c>
      <c r="Q87" s="359">
        <v>105</v>
      </c>
      <c r="R87" s="360">
        <v>270</v>
      </c>
      <c r="S87" s="359">
        <v>0</v>
      </c>
      <c r="T87" s="359">
        <v>0</v>
      </c>
      <c r="U87" s="359">
        <v>0</v>
      </c>
      <c r="V87" s="359">
        <v>0</v>
      </c>
      <c r="W87" s="360">
        <v>0</v>
      </c>
      <c r="X87" s="359">
        <v>17</v>
      </c>
      <c r="Y87" s="359">
        <v>255</v>
      </c>
      <c r="Z87" s="361">
        <v>0</v>
      </c>
      <c r="AA87" s="359">
        <v>0</v>
      </c>
      <c r="AB87" s="359">
        <v>0</v>
      </c>
      <c r="AC87" s="361">
        <v>0</v>
      </c>
      <c r="AD87" s="359">
        <v>0</v>
      </c>
      <c r="AE87" s="359">
        <v>0</v>
      </c>
      <c r="AF87" s="361">
        <v>0</v>
      </c>
      <c r="AG87" s="362">
        <v>0</v>
      </c>
      <c r="AH87" s="362">
        <v>0</v>
      </c>
      <c r="AI87" s="361">
        <v>0</v>
      </c>
      <c r="AJ87" s="362">
        <v>0</v>
      </c>
      <c r="AK87" s="362">
        <v>0</v>
      </c>
      <c r="AL87" s="361">
        <v>0</v>
      </c>
      <c r="AM87" s="359">
        <v>0</v>
      </c>
      <c r="AN87" s="359">
        <v>0</v>
      </c>
      <c r="AO87" s="361">
        <v>0</v>
      </c>
      <c r="AP87" s="361"/>
      <c r="AQ87" s="361">
        <f t="shared" si="35"/>
        <v>0</v>
      </c>
      <c r="AR87" s="362">
        <v>0</v>
      </c>
      <c r="AS87" s="362">
        <v>0</v>
      </c>
      <c r="AT87" s="361">
        <v>0</v>
      </c>
      <c r="AU87" s="362">
        <v>0</v>
      </c>
      <c r="AV87" s="362">
        <v>0</v>
      </c>
      <c r="AW87" s="361">
        <v>0</v>
      </c>
      <c r="AX87" s="359">
        <v>0</v>
      </c>
      <c r="AY87" s="359">
        <v>0</v>
      </c>
      <c r="AZ87" s="361">
        <v>0</v>
      </c>
      <c r="BA87" s="361"/>
      <c r="BB87" s="361">
        <f t="shared" si="36"/>
        <v>0</v>
      </c>
      <c r="BC87" s="362">
        <v>0</v>
      </c>
      <c r="BD87" s="362">
        <v>0</v>
      </c>
      <c r="BE87" s="359">
        <v>0</v>
      </c>
      <c r="BF87" s="134"/>
      <c r="BG87" s="134"/>
      <c r="BH87" s="134"/>
      <c r="BI87" s="134"/>
      <c r="BJ87" s="134"/>
      <c r="BK87" s="134"/>
      <c r="BL87" s="134"/>
      <c r="BM87" s="358">
        <f t="shared" si="37"/>
        <v>0</v>
      </c>
      <c r="BN87" s="134">
        <f t="shared" si="38"/>
        <v>0</v>
      </c>
      <c r="BO87" s="134">
        <f t="shared" si="31"/>
        <v>0</v>
      </c>
      <c r="BP87" s="134">
        <f t="shared" si="39"/>
        <v>3510</v>
      </c>
      <c r="BQ87" s="134">
        <f t="shared" si="40"/>
        <v>0</v>
      </c>
      <c r="BR87" s="134">
        <f t="shared" si="41"/>
        <v>3315</v>
      </c>
      <c r="BS87" s="134">
        <f t="shared" si="42"/>
        <v>0</v>
      </c>
      <c r="BT87" s="134">
        <f t="shared" si="43"/>
        <v>0</v>
      </c>
      <c r="BU87" s="134">
        <f t="shared" si="44"/>
        <v>0</v>
      </c>
      <c r="BV87" s="134">
        <v>0</v>
      </c>
      <c r="BW87" s="134">
        <v>0</v>
      </c>
      <c r="BX87" s="134">
        <f t="shared" si="45"/>
        <v>0</v>
      </c>
      <c r="CB87" s="248">
        <f>_xlfn.IFNA(VLOOKUP(A87,'Actuals Summer'!$A:$AG,23,FALSE),0)</f>
        <v>0</v>
      </c>
      <c r="CC87" s="248">
        <f>_xlfn.IFNA(VLOOKUP(A87,'Actuals Summer'!$A:$AG,24,FALSE),0)</f>
        <v>0</v>
      </c>
      <c r="CD87" s="248">
        <f>_xlfn.IFNA(VLOOKUP(A87,'Actuals Summer'!$A:$AG,25,FALSE),0)</f>
        <v>0</v>
      </c>
      <c r="CE87" s="248">
        <f>_xlfn.IFNA(VLOOKUP(A87,'Actuals Summer'!$A:$AG,26,FALSE),0)</f>
        <v>0</v>
      </c>
      <c r="CF87" s="248">
        <f>_xlfn.IFNA(VLOOKUP(A87,'Actuals Summer'!$A:$AG,27,FALSE),0)</f>
        <v>0</v>
      </c>
      <c r="CG87" s="248">
        <f>_xlfn.IFNA(VLOOKUP(A87,'Actuals Dep Summer'!B:O,6,FALSE)*$BN$3,0)</f>
        <v>3315</v>
      </c>
      <c r="CH87" s="248">
        <f>_xlfn.IFNA(VLOOKUP(A87,'Actuals Dep Summer'!B:O,7,FALSE)*$BN$3,0)</f>
        <v>0</v>
      </c>
      <c r="CI87" s="248">
        <f>_xlfn.IFNA(VLOOKUP(A87,'Actuals Dep Summer'!B:O,8,FALSE)*$BN$3,0)</f>
        <v>0</v>
      </c>
      <c r="CJ87" s="248">
        <f>_xlfn.IFNA(VLOOKUP(A87,'Actuals Summer'!$A:$AG,31,FALSE),0)*$BN$3</f>
        <v>0</v>
      </c>
      <c r="CK87" s="248"/>
      <c r="CL87" s="248">
        <f>_xlfn.IFNA(VLOOKUP(A87,'Actuals Summer'!$A:$AG,32,FALSE),0)*$BN$3</f>
        <v>0</v>
      </c>
      <c r="CM87" s="248">
        <f>_xlfn.IFNA(VLOOKUP(A87,'Actuals Summer'!$A:$AG,33,FALSE),0)</f>
        <v>0</v>
      </c>
      <c r="CP87" s="317">
        <f t="shared" si="46"/>
        <v>0</v>
      </c>
      <c r="CQ87" s="317">
        <f t="shared" si="47"/>
        <v>0</v>
      </c>
      <c r="CR87" s="317">
        <f t="shared" si="32"/>
        <v>0</v>
      </c>
      <c r="CS87" s="317">
        <f t="shared" si="48"/>
        <v>19866.600000000002</v>
      </c>
      <c r="CT87" s="317">
        <f t="shared" si="49"/>
        <v>0</v>
      </c>
      <c r="CU87" s="317">
        <f t="shared" si="50"/>
        <v>2022.1499999999999</v>
      </c>
      <c r="CV87" s="317">
        <f t="shared" si="51"/>
        <v>0</v>
      </c>
      <c r="CW87" s="317">
        <f t="shared" si="52"/>
        <v>0</v>
      </c>
      <c r="CX87" s="317">
        <f t="shared" si="53"/>
        <v>0</v>
      </c>
      <c r="CY87" s="317">
        <f t="shared" si="54"/>
        <v>0</v>
      </c>
      <c r="CZ87" s="317">
        <f t="shared" si="55"/>
        <v>0</v>
      </c>
      <c r="DA87" s="317">
        <f t="shared" si="56"/>
        <v>0</v>
      </c>
      <c r="DB87" s="317">
        <f t="shared" si="57"/>
        <v>21888.750000000004</v>
      </c>
      <c r="DC87" s="311">
        <f>_xlfn.XLOOKUP($A87,'Actuals Summer'!$A:$A,'Actuals Summer'!L:L,0,0)</f>
        <v>0</v>
      </c>
      <c r="DD87" s="311">
        <f>_xlfn.XLOOKUP($A87,'Actuals Summer'!$A:$A,'Actuals Summer'!K:K,0,0)+_xlfn.XLOOKUP($A87,'Actuals Summer'!$A:$A,'Actuals Summer'!Q:Q,0,0)</f>
        <v>0</v>
      </c>
      <c r="DE87" s="311">
        <f>_xlfn.XLOOKUP($A87,'Actuals Summer'!$A:$A,'Actuals Summer'!I:I,0,0)+_xlfn.XLOOKUP($A87,'Actuals Summer'!$A:$A,'Actuals Summer'!R:R,0,0)</f>
        <v>0</v>
      </c>
      <c r="DF87" s="311">
        <f>_xlfn.XLOOKUP($A87,'Actuals Summer'!$A:$A,'Actuals Summer'!J:J,0,0)</f>
        <v>0</v>
      </c>
      <c r="DG87" s="311">
        <f>_xlfn.XLOOKUP($A87,'Actuals Dep Summer'!$B:$B,'Actuals Dep Summer'!G:G,0,0)*'Actuals Dep Summer'!$F$2*'Actuals Dep Summer'!$C$2</f>
        <v>2022.1499999999999</v>
      </c>
      <c r="DH87" s="311">
        <f>_xlfn.XLOOKUP($A87,'Actuals Dep Summer'!$B:$B,'Actuals Dep Summer'!H:H,0,0)*'Actuals Dep Summer'!$F$2*'Actuals Dep Summer'!$C$3</f>
        <v>0</v>
      </c>
      <c r="DI87" s="311">
        <f>_xlfn.XLOOKUP($A87,'Actuals Dep Summer'!$B:$B,'Actuals Dep Summer'!I:I,0,0)*'Actuals Dep Summer'!$F$2*'Actuals Dep Summer'!$C$4</f>
        <v>0</v>
      </c>
      <c r="DJ87" s="311">
        <f>_xlfn.XLOOKUP($A87,'Actuals Summer'!$A:$A,'Actuals Summer'!P:P,0,0)</f>
        <v>0</v>
      </c>
      <c r="DK87" s="311">
        <f>_xlfn.XLOOKUP($A87,'Actuals Summer'!$A:$A,'Actuals Summer'!O:O,0,0)</f>
        <v>0</v>
      </c>
      <c r="DL87" s="311"/>
      <c r="DM87" s="311">
        <f>_xlfn.XLOOKUP($A87,'Actuals Summer'!$A:$A,'Actuals Summer'!M:M,0,0)</f>
        <v>0</v>
      </c>
      <c r="DN87" s="312">
        <f t="shared" si="33"/>
        <v>2022.1499999999999</v>
      </c>
      <c r="DO87" s="312">
        <f>_xlfn.XLOOKUP(A87,'Actuals Summer'!A:A,'Actuals Summer'!S:S,0,0)-'Summer data team '!DN87</f>
        <v>-2022.1499999999999</v>
      </c>
      <c r="DP87" s="322">
        <f t="shared" si="34"/>
        <v>19866.600000000002</v>
      </c>
    </row>
    <row r="88" spans="1:120" x14ac:dyDescent="0.2">
      <c r="A88" s="231">
        <v>2142</v>
      </c>
      <c r="B88" s="231">
        <v>3302142</v>
      </c>
      <c r="C88" s="231" t="s">
        <v>261</v>
      </c>
      <c r="D88" s="359">
        <v>0</v>
      </c>
      <c r="E88" s="359">
        <v>0</v>
      </c>
      <c r="F88" s="359">
        <v>0</v>
      </c>
      <c r="G88" s="359">
        <v>8</v>
      </c>
      <c r="H88" s="359">
        <v>16</v>
      </c>
      <c r="I88" s="360">
        <v>0</v>
      </c>
      <c r="J88" s="360">
        <v>24</v>
      </c>
      <c r="K88" s="359">
        <v>0</v>
      </c>
      <c r="L88" s="359">
        <v>0</v>
      </c>
      <c r="M88" s="360">
        <v>0</v>
      </c>
      <c r="N88" s="359">
        <v>0</v>
      </c>
      <c r="O88" s="359">
        <v>0</v>
      </c>
      <c r="P88" s="359">
        <v>120</v>
      </c>
      <c r="Q88" s="359">
        <v>240</v>
      </c>
      <c r="R88" s="360">
        <v>360</v>
      </c>
      <c r="S88" s="359">
        <v>0</v>
      </c>
      <c r="T88" s="359">
        <v>0</v>
      </c>
      <c r="U88" s="359">
        <v>0</v>
      </c>
      <c r="V88" s="359">
        <v>0</v>
      </c>
      <c r="W88" s="360">
        <v>0</v>
      </c>
      <c r="X88" s="359">
        <v>14</v>
      </c>
      <c r="Y88" s="359">
        <v>210</v>
      </c>
      <c r="Z88" s="361">
        <v>0</v>
      </c>
      <c r="AA88" s="359">
        <v>0</v>
      </c>
      <c r="AB88" s="359">
        <v>0</v>
      </c>
      <c r="AC88" s="361">
        <v>0</v>
      </c>
      <c r="AD88" s="359">
        <v>2</v>
      </c>
      <c r="AE88" s="359">
        <v>30</v>
      </c>
      <c r="AF88" s="361">
        <v>0</v>
      </c>
      <c r="AG88" s="362">
        <v>0</v>
      </c>
      <c r="AH88" s="362">
        <v>0</v>
      </c>
      <c r="AI88" s="361">
        <v>0</v>
      </c>
      <c r="AJ88" s="362">
        <v>18</v>
      </c>
      <c r="AK88" s="362">
        <v>270</v>
      </c>
      <c r="AL88" s="361">
        <v>0</v>
      </c>
      <c r="AM88" s="359">
        <v>18</v>
      </c>
      <c r="AN88" s="359">
        <v>270</v>
      </c>
      <c r="AO88" s="361">
        <v>0</v>
      </c>
      <c r="AP88" s="361"/>
      <c r="AQ88" s="361">
        <f t="shared" si="35"/>
        <v>18</v>
      </c>
      <c r="AR88" s="362">
        <v>0</v>
      </c>
      <c r="AS88" s="362">
        <v>0</v>
      </c>
      <c r="AT88" s="361">
        <v>0</v>
      </c>
      <c r="AU88" s="362">
        <v>18</v>
      </c>
      <c r="AV88" s="362">
        <v>270</v>
      </c>
      <c r="AW88" s="361">
        <v>0</v>
      </c>
      <c r="AX88" s="359">
        <v>18</v>
      </c>
      <c r="AY88" s="359">
        <v>270</v>
      </c>
      <c r="AZ88" s="361">
        <v>0</v>
      </c>
      <c r="BA88" s="361"/>
      <c r="BB88" s="361">
        <f t="shared" si="36"/>
        <v>36</v>
      </c>
      <c r="BC88" s="362">
        <v>0</v>
      </c>
      <c r="BD88" s="362">
        <v>0</v>
      </c>
      <c r="BE88" s="359">
        <v>0</v>
      </c>
      <c r="BF88" s="134"/>
      <c r="BG88" s="134"/>
      <c r="BH88" s="134"/>
      <c r="BI88" s="134"/>
      <c r="BJ88" s="134"/>
      <c r="BK88" s="134"/>
      <c r="BL88" s="134"/>
      <c r="BM88" s="358">
        <f t="shared" si="37"/>
        <v>0</v>
      </c>
      <c r="BN88" s="134">
        <f t="shared" si="38"/>
        <v>0</v>
      </c>
      <c r="BO88" s="134">
        <f t="shared" si="31"/>
        <v>0</v>
      </c>
      <c r="BP88" s="134">
        <f t="shared" si="39"/>
        <v>4680</v>
      </c>
      <c r="BQ88" s="134">
        <f t="shared" si="40"/>
        <v>0</v>
      </c>
      <c r="BR88" s="134">
        <f t="shared" si="41"/>
        <v>2730</v>
      </c>
      <c r="BS88" s="134">
        <f t="shared" si="42"/>
        <v>0</v>
      </c>
      <c r="BT88" s="134">
        <f t="shared" si="43"/>
        <v>390</v>
      </c>
      <c r="BU88" s="134">
        <f t="shared" si="44"/>
        <v>3510</v>
      </c>
      <c r="BV88" s="134">
        <v>18</v>
      </c>
      <c r="BW88" s="134">
        <v>0</v>
      </c>
      <c r="BX88" s="134">
        <f t="shared" si="45"/>
        <v>0</v>
      </c>
      <c r="CB88" s="248">
        <f>_xlfn.IFNA(VLOOKUP(A88,'Actuals Summer'!$A:$AG,23,FALSE),0)</f>
        <v>0</v>
      </c>
      <c r="CC88" s="248">
        <f>_xlfn.IFNA(VLOOKUP(A88,'Actuals Summer'!$A:$AG,24,FALSE),0)</f>
        <v>0</v>
      </c>
      <c r="CD88" s="248">
        <f>_xlfn.IFNA(VLOOKUP(A88,'Actuals Summer'!$A:$AG,25,FALSE),0)</f>
        <v>0</v>
      </c>
      <c r="CE88" s="248">
        <f>_xlfn.IFNA(VLOOKUP(A88,'Actuals Summer'!$A:$AG,26,FALSE),0)</f>
        <v>0</v>
      </c>
      <c r="CF88" s="248">
        <f>_xlfn.IFNA(VLOOKUP(A88,'Actuals Summer'!$A:$AG,27,FALSE),0)</f>
        <v>0</v>
      </c>
      <c r="CG88" s="248">
        <f>_xlfn.IFNA(VLOOKUP(A88,'Actuals Dep Summer'!B:O,6,FALSE)*$BN$3,0)</f>
        <v>2730</v>
      </c>
      <c r="CH88" s="248">
        <f>_xlfn.IFNA(VLOOKUP(A88,'Actuals Dep Summer'!B:O,7,FALSE)*$BN$3,0)</f>
        <v>0</v>
      </c>
      <c r="CI88" s="248">
        <f>_xlfn.IFNA(VLOOKUP(A88,'Actuals Dep Summer'!B:O,8,FALSE)*$BN$3,0)</f>
        <v>390</v>
      </c>
      <c r="CJ88" s="248">
        <f>_xlfn.IFNA(VLOOKUP(A88,'Actuals Summer'!$A:$AG,31,FALSE),0)*$BN$3</f>
        <v>0</v>
      </c>
      <c r="CK88" s="248"/>
      <c r="CL88" s="248">
        <f>_xlfn.IFNA(VLOOKUP(A88,'Actuals Summer'!$A:$AG,32,FALSE),0)*$BN$3</f>
        <v>0</v>
      </c>
      <c r="CM88" s="248">
        <f>_xlfn.IFNA(VLOOKUP(A88,'Actuals Summer'!$A:$AG,33,FALSE),0)</f>
        <v>0</v>
      </c>
      <c r="CP88" s="317">
        <f t="shared" si="46"/>
        <v>0</v>
      </c>
      <c r="CQ88" s="317">
        <f t="shared" si="47"/>
        <v>0</v>
      </c>
      <c r="CR88" s="317">
        <f t="shared" si="32"/>
        <v>0</v>
      </c>
      <c r="CS88" s="317">
        <f t="shared" si="48"/>
        <v>26488.799999999999</v>
      </c>
      <c r="CT88" s="317">
        <f t="shared" si="49"/>
        <v>0</v>
      </c>
      <c r="CU88" s="317">
        <f t="shared" si="50"/>
        <v>1665.3</v>
      </c>
      <c r="CV88" s="317">
        <f t="shared" si="51"/>
        <v>0</v>
      </c>
      <c r="CW88" s="317">
        <f t="shared" si="52"/>
        <v>31.2</v>
      </c>
      <c r="CX88" s="317">
        <f t="shared" si="53"/>
        <v>3510</v>
      </c>
      <c r="CY88" s="317">
        <f t="shared" si="54"/>
        <v>1342.421052631579</v>
      </c>
      <c r="CZ88" s="317">
        <f t="shared" si="55"/>
        <v>0</v>
      </c>
      <c r="DA88" s="317">
        <f t="shared" si="56"/>
        <v>0</v>
      </c>
      <c r="DB88" s="317">
        <f t="shared" si="57"/>
        <v>33037.721052631576</v>
      </c>
      <c r="DC88" s="311">
        <f>_xlfn.XLOOKUP($A88,'Actuals Summer'!$A:$A,'Actuals Summer'!L:L,0,0)</f>
        <v>0</v>
      </c>
      <c r="DD88" s="311">
        <f>_xlfn.XLOOKUP($A88,'Actuals Summer'!$A:$A,'Actuals Summer'!K:K,0,0)+_xlfn.XLOOKUP($A88,'Actuals Summer'!$A:$A,'Actuals Summer'!Q:Q,0,0)</f>
        <v>0</v>
      </c>
      <c r="DE88" s="311">
        <f>_xlfn.XLOOKUP($A88,'Actuals Summer'!$A:$A,'Actuals Summer'!I:I,0,0)+_xlfn.XLOOKUP($A88,'Actuals Summer'!$A:$A,'Actuals Summer'!R:R,0,0)</f>
        <v>0</v>
      </c>
      <c r="DF88" s="311">
        <f>_xlfn.XLOOKUP($A88,'Actuals Summer'!$A:$A,'Actuals Summer'!J:J,0,0)</f>
        <v>0</v>
      </c>
      <c r="DG88" s="311">
        <f>_xlfn.XLOOKUP($A88,'Actuals Dep Summer'!$B:$B,'Actuals Dep Summer'!G:G,0,0)*'Actuals Dep Summer'!$F$2*'Actuals Dep Summer'!$C$2</f>
        <v>1665.3</v>
      </c>
      <c r="DH88" s="311">
        <f>_xlfn.XLOOKUP($A88,'Actuals Dep Summer'!$B:$B,'Actuals Dep Summer'!H:H,0,0)*'Actuals Dep Summer'!$F$2*'Actuals Dep Summer'!$C$3</f>
        <v>0</v>
      </c>
      <c r="DI88" s="311">
        <f>_xlfn.XLOOKUP($A88,'Actuals Dep Summer'!$B:$B,'Actuals Dep Summer'!I:I,0,0)*'Actuals Dep Summer'!$F$2*'Actuals Dep Summer'!$C$4</f>
        <v>31.2</v>
      </c>
      <c r="DJ88" s="311">
        <f>_xlfn.XLOOKUP($A88,'Actuals Summer'!$A:$A,'Actuals Summer'!P:P,0,0)</f>
        <v>0</v>
      </c>
      <c r="DK88" s="311">
        <f>_xlfn.XLOOKUP($A88,'Actuals Summer'!$A:$A,'Actuals Summer'!O:O,0,0)</f>
        <v>0</v>
      </c>
      <c r="DL88" s="311"/>
      <c r="DM88" s="311">
        <f>_xlfn.XLOOKUP($A88,'Actuals Summer'!$A:$A,'Actuals Summer'!M:M,0,0)</f>
        <v>0</v>
      </c>
      <c r="DN88" s="312">
        <f t="shared" si="33"/>
        <v>1696.5</v>
      </c>
      <c r="DO88" s="312">
        <f>_xlfn.XLOOKUP(A88,'Actuals Summer'!A:A,'Actuals Summer'!S:S,0,0)-'Summer data team '!DN88</f>
        <v>-1696.5</v>
      </c>
      <c r="DP88" s="322">
        <f t="shared" si="34"/>
        <v>31341.221052631576</v>
      </c>
    </row>
    <row r="89" spans="1:120" x14ac:dyDescent="0.2">
      <c r="A89" s="231">
        <v>2144</v>
      </c>
      <c r="B89" s="231">
        <v>3302144</v>
      </c>
      <c r="C89" s="231" t="s">
        <v>262</v>
      </c>
      <c r="D89" s="359">
        <v>0</v>
      </c>
      <c r="E89" s="359">
        <v>0</v>
      </c>
      <c r="F89" s="359">
        <v>0</v>
      </c>
      <c r="G89" s="359">
        <v>14</v>
      </c>
      <c r="H89" s="359">
        <v>34</v>
      </c>
      <c r="I89" s="360">
        <v>0</v>
      </c>
      <c r="J89" s="360">
        <v>48</v>
      </c>
      <c r="K89" s="359">
        <v>2</v>
      </c>
      <c r="L89" s="359">
        <v>1</v>
      </c>
      <c r="M89" s="360">
        <v>3</v>
      </c>
      <c r="N89" s="359">
        <v>0</v>
      </c>
      <c r="O89" s="359">
        <v>0</v>
      </c>
      <c r="P89" s="359">
        <v>210</v>
      </c>
      <c r="Q89" s="359">
        <v>510</v>
      </c>
      <c r="R89" s="360">
        <v>720</v>
      </c>
      <c r="S89" s="359">
        <v>0</v>
      </c>
      <c r="T89" s="359">
        <v>0</v>
      </c>
      <c r="U89" s="359">
        <v>30</v>
      </c>
      <c r="V89" s="359">
        <v>15</v>
      </c>
      <c r="W89" s="360">
        <v>45</v>
      </c>
      <c r="X89" s="359">
        <v>1</v>
      </c>
      <c r="Y89" s="359">
        <v>15</v>
      </c>
      <c r="Z89" s="361">
        <v>15</v>
      </c>
      <c r="AA89" s="359">
        <v>15</v>
      </c>
      <c r="AB89" s="359">
        <v>225</v>
      </c>
      <c r="AC89" s="361">
        <v>0</v>
      </c>
      <c r="AD89" s="359">
        <v>29</v>
      </c>
      <c r="AE89" s="359">
        <v>435</v>
      </c>
      <c r="AF89" s="361">
        <v>30</v>
      </c>
      <c r="AG89" s="362">
        <v>0</v>
      </c>
      <c r="AH89" s="362">
        <v>0</v>
      </c>
      <c r="AI89" s="361">
        <v>0</v>
      </c>
      <c r="AJ89" s="362">
        <v>23</v>
      </c>
      <c r="AK89" s="362">
        <v>345</v>
      </c>
      <c r="AL89" s="361">
        <v>0</v>
      </c>
      <c r="AM89" s="359">
        <v>23</v>
      </c>
      <c r="AN89" s="359">
        <v>345</v>
      </c>
      <c r="AO89" s="361">
        <v>0</v>
      </c>
      <c r="AP89" s="361"/>
      <c r="AQ89" s="361">
        <f t="shared" si="35"/>
        <v>23</v>
      </c>
      <c r="AR89" s="362">
        <v>0</v>
      </c>
      <c r="AS89" s="362">
        <v>0</v>
      </c>
      <c r="AT89" s="361">
        <v>0</v>
      </c>
      <c r="AU89" s="362">
        <v>23</v>
      </c>
      <c r="AV89" s="362">
        <v>345</v>
      </c>
      <c r="AW89" s="361">
        <v>0</v>
      </c>
      <c r="AX89" s="359">
        <v>23</v>
      </c>
      <c r="AY89" s="359">
        <v>345</v>
      </c>
      <c r="AZ89" s="361">
        <v>0</v>
      </c>
      <c r="BA89" s="361"/>
      <c r="BB89" s="361">
        <f t="shared" si="36"/>
        <v>46</v>
      </c>
      <c r="BC89" s="362">
        <v>0</v>
      </c>
      <c r="BD89" s="362">
        <v>0</v>
      </c>
      <c r="BE89" s="359">
        <v>0</v>
      </c>
      <c r="BF89" s="134"/>
      <c r="BG89" s="134"/>
      <c r="BH89" s="134"/>
      <c r="BI89" s="134"/>
      <c r="BJ89" s="134"/>
      <c r="BK89" s="134"/>
      <c r="BL89" s="134"/>
      <c r="BM89" s="358">
        <f t="shared" si="37"/>
        <v>0</v>
      </c>
      <c r="BN89" s="134">
        <f t="shared" si="38"/>
        <v>0</v>
      </c>
      <c r="BO89" s="134">
        <f t="shared" si="31"/>
        <v>0</v>
      </c>
      <c r="BP89" s="134">
        <f t="shared" si="39"/>
        <v>9360</v>
      </c>
      <c r="BQ89" s="134">
        <f t="shared" si="40"/>
        <v>585</v>
      </c>
      <c r="BR89" s="134">
        <f t="shared" si="41"/>
        <v>390</v>
      </c>
      <c r="BS89" s="134">
        <f t="shared" si="42"/>
        <v>2925</v>
      </c>
      <c r="BT89" s="134">
        <f t="shared" si="43"/>
        <v>6045</v>
      </c>
      <c r="BU89" s="134">
        <f t="shared" si="44"/>
        <v>4485</v>
      </c>
      <c r="BV89" s="134">
        <v>23</v>
      </c>
      <c r="BW89" s="134">
        <v>0</v>
      </c>
      <c r="BX89" s="134">
        <f t="shared" si="45"/>
        <v>0</v>
      </c>
      <c r="CB89" s="248">
        <f>_xlfn.IFNA(VLOOKUP(A89,'Actuals Summer'!$A:$AG,23,FALSE),0)</f>
        <v>0</v>
      </c>
      <c r="CC89" s="248">
        <f>_xlfn.IFNA(VLOOKUP(A89,'Actuals Summer'!$A:$AG,24,FALSE),0)</f>
        <v>0</v>
      </c>
      <c r="CD89" s="248">
        <f>_xlfn.IFNA(VLOOKUP(A89,'Actuals Summer'!$A:$AG,25,FALSE),0)</f>
        <v>0</v>
      </c>
      <c r="CE89" s="248">
        <f>_xlfn.IFNA(VLOOKUP(A89,'Actuals Summer'!$A:$AG,26,FALSE),0)</f>
        <v>0</v>
      </c>
      <c r="CF89" s="248">
        <f>_xlfn.IFNA(VLOOKUP(A89,'Actuals Summer'!$A:$AG,27,FALSE),0)</f>
        <v>0</v>
      </c>
      <c r="CG89" s="248">
        <f>_xlfn.IFNA(VLOOKUP(A89,'Actuals Dep Summer'!B:O,6,FALSE)*$BN$3,0)</f>
        <v>195</v>
      </c>
      <c r="CH89" s="248">
        <f>_xlfn.IFNA(VLOOKUP(A89,'Actuals Dep Summer'!B:O,7,FALSE)*$BN$3,0)</f>
        <v>2925</v>
      </c>
      <c r="CI89" s="248">
        <f>_xlfn.IFNA(VLOOKUP(A89,'Actuals Dep Summer'!B:O,8,FALSE)*$BN$3,0)</f>
        <v>5655</v>
      </c>
      <c r="CJ89" s="248">
        <f>_xlfn.IFNA(VLOOKUP(A89,'Actuals Summer'!$A:$AG,31,FALSE),0)*$BN$3</f>
        <v>0</v>
      </c>
      <c r="CK89" s="248"/>
      <c r="CL89" s="248">
        <f>_xlfn.IFNA(VLOOKUP(A89,'Actuals Summer'!$A:$AG,32,FALSE),0)*$BN$3</f>
        <v>0</v>
      </c>
      <c r="CM89" s="248">
        <f>_xlfn.IFNA(VLOOKUP(A89,'Actuals Summer'!$A:$AG,33,FALSE),0)</f>
        <v>0</v>
      </c>
      <c r="CP89" s="317">
        <f t="shared" si="46"/>
        <v>0</v>
      </c>
      <c r="CQ89" s="317">
        <f t="shared" si="47"/>
        <v>0</v>
      </c>
      <c r="CR89" s="317">
        <f t="shared" si="32"/>
        <v>0</v>
      </c>
      <c r="CS89" s="317">
        <f t="shared" si="48"/>
        <v>52977.599999999999</v>
      </c>
      <c r="CT89" s="317">
        <f t="shared" si="49"/>
        <v>3311.1</v>
      </c>
      <c r="CU89" s="317">
        <f t="shared" si="50"/>
        <v>237.9</v>
      </c>
      <c r="CV89" s="317">
        <f t="shared" si="51"/>
        <v>848.24999999999989</v>
      </c>
      <c r="CW89" s="317">
        <f t="shared" si="52"/>
        <v>483.6</v>
      </c>
      <c r="CX89" s="317">
        <f t="shared" si="53"/>
        <v>4485</v>
      </c>
      <c r="CY89" s="317">
        <f t="shared" si="54"/>
        <v>1715.3157894736842</v>
      </c>
      <c r="CZ89" s="317">
        <f t="shared" si="55"/>
        <v>0</v>
      </c>
      <c r="DA89" s="317">
        <f t="shared" si="56"/>
        <v>0</v>
      </c>
      <c r="DB89" s="317">
        <f t="shared" si="57"/>
        <v>64058.765789473684</v>
      </c>
      <c r="DC89" s="311">
        <f>_xlfn.XLOOKUP($A89,'Actuals Summer'!$A:$A,'Actuals Summer'!L:L,0,0)</f>
        <v>0</v>
      </c>
      <c r="DD89" s="311">
        <f>_xlfn.XLOOKUP($A89,'Actuals Summer'!$A:$A,'Actuals Summer'!K:K,0,0)+_xlfn.XLOOKUP($A89,'Actuals Summer'!$A:$A,'Actuals Summer'!Q:Q,0,0)</f>
        <v>0</v>
      </c>
      <c r="DE89" s="311">
        <f>_xlfn.XLOOKUP($A89,'Actuals Summer'!$A:$A,'Actuals Summer'!I:I,0,0)+_xlfn.XLOOKUP($A89,'Actuals Summer'!$A:$A,'Actuals Summer'!R:R,0,0)</f>
        <v>0</v>
      </c>
      <c r="DF89" s="311">
        <f>_xlfn.XLOOKUP($A89,'Actuals Summer'!$A:$A,'Actuals Summer'!J:J,0,0)</f>
        <v>0</v>
      </c>
      <c r="DG89" s="311">
        <f>_xlfn.XLOOKUP($A89,'Actuals Dep Summer'!$B:$B,'Actuals Dep Summer'!G:G,0,0)*'Actuals Dep Summer'!$F$2*'Actuals Dep Summer'!$C$2</f>
        <v>118.95</v>
      </c>
      <c r="DH89" s="311">
        <f>_xlfn.XLOOKUP($A89,'Actuals Dep Summer'!$B:$B,'Actuals Dep Summer'!H:H,0,0)*'Actuals Dep Summer'!$F$2*'Actuals Dep Summer'!$C$3</f>
        <v>848.24999999999989</v>
      </c>
      <c r="DI89" s="311">
        <f>_xlfn.XLOOKUP($A89,'Actuals Dep Summer'!$B:$B,'Actuals Dep Summer'!I:I,0,0)*'Actuals Dep Summer'!$F$2*'Actuals Dep Summer'!$C$4</f>
        <v>452.40000000000003</v>
      </c>
      <c r="DJ89" s="311">
        <f>_xlfn.XLOOKUP($A89,'Actuals Summer'!$A:$A,'Actuals Summer'!P:P,0,0)</f>
        <v>0</v>
      </c>
      <c r="DK89" s="311">
        <f>_xlfn.XLOOKUP($A89,'Actuals Summer'!$A:$A,'Actuals Summer'!O:O,0,0)</f>
        <v>0</v>
      </c>
      <c r="DL89" s="311"/>
      <c r="DM89" s="311">
        <f>_xlfn.XLOOKUP($A89,'Actuals Summer'!$A:$A,'Actuals Summer'!M:M,0,0)</f>
        <v>0</v>
      </c>
      <c r="DN89" s="312">
        <f t="shared" si="33"/>
        <v>1419.6</v>
      </c>
      <c r="DO89" s="312">
        <f>_xlfn.XLOOKUP(A89,'Actuals Summer'!A:A,'Actuals Summer'!S:S,0,0)-'Summer data team '!DN89</f>
        <v>-1419.6</v>
      </c>
      <c r="DP89" s="322">
        <f t="shared" si="34"/>
        <v>62639.165789473685</v>
      </c>
    </row>
    <row r="90" spans="1:120" x14ac:dyDescent="0.2">
      <c r="A90" s="231">
        <v>2146</v>
      </c>
      <c r="B90" s="231">
        <v>3302146</v>
      </c>
      <c r="C90" s="231" t="s">
        <v>263</v>
      </c>
      <c r="D90" s="359">
        <v>0</v>
      </c>
      <c r="E90" s="359">
        <v>0</v>
      </c>
      <c r="F90" s="359">
        <v>0</v>
      </c>
      <c r="G90" s="359">
        <v>19</v>
      </c>
      <c r="H90" s="359">
        <v>30</v>
      </c>
      <c r="I90" s="360">
        <v>0</v>
      </c>
      <c r="J90" s="360">
        <v>49</v>
      </c>
      <c r="K90" s="359">
        <v>0</v>
      </c>
      <c r="L90" s="359">
        <v>0</v>
      </c>
      <c r="M90" s="360">
        <v>0</v>
      </c>
      <c r="N90" s="359">
        <v>0</v>
      </c>
      <c r="O90" s="359">
        <v>0</v>
      </c>
      <c r="P90" s="359">
        <v>285</v>
      </c>
      <c r="Q90" s="359">
        <v>450</v>
      </c>
      <c r="R90" s="360">
        <v>735</v>
      </c>
      <c r="S90" s="359">
        <v>0</v>
      </c>
      <c r="T90" s="359">
        <v>0</v>
      </c>
      <c r="U90" s="359">
        <v>0</v>
      </c>
      <c r="V90" s="359">
        <v>0</v>
      </c>
      <c r="W90" s="360">
        <v>0</v>
      </c>
      <c r="X90" s="359">
        <v>2</v>
      </c>
      <c r="Y90" s="359">
        <v>30</v>
      </c>
      <c r="Z90" s="361">
        <v>0</v>
      </c>
      <c r="AA90" s="359">
        <v>3</v>
      </c>
      <c r="AB90" s="359">
        <v>45</v>
      </c>
      <c r="AC90" s="361">
        <v>0</v>
      </c>
      <c r="AD90" s="359">
        <v>39</v>
      </c>
      <c r="AE90" s="359">
        <v>585</v>
      </c>
      <c r="AF90" s="361">
        <v>0</v>
      </c>
      <c r="AG90" s="362">
        <v>0</v>
      </c>
      <c r="AH90" s="362">
        <v>0</v>
      </c>
      <c r="AI90" s="361">
        <v>0</v>
      </c>
      <c r="AJ90" s="362">
        <v>28</v>
      </c>
      <c r="AK90" s="362">
        <v>420</v>
      </c>
      <c r="AL90" s="361">
        <v>0</v>
      </c>
      <c r="AM90" s="359">
        <v>28</v>
      </c>
      <c r="AN90" s="359">
        <v>420</v>
      </c>
      <c r="AO90" s="361">
        <v>0</v>
      </c>
      <c r="AP90" s="361"/>
      <c r="AQ90" s="361">
        <f t="shared" si="35"/>
        <v>28</v>
      </c>
      <c r="AR90" s="362">
        <v>0</v>
      </c>
      <c r="AS90" s="362">
        <v>0</v>
      </c>
      <c r="AT90" s="361">
        <v>0</v>
      </c>
      <c r="AU90" s="362">
        <v>28</v>
      </c>
      <c r="AV90" s="362">
        <v>420</v>
      </c>
      <c r="AW90" s="361">
        <v>0</v>
      </c>
      <c r="AX90" s="359">
        <v>28</v>
      </c>
      <c r="AY90" s="359">
        <v>420</v>
      </c>
      <c r="AZ90" s="361">
        <v>0</v>
      </c>
      <c r="BA90" s="361"/>
      <c r="BB90" s="361">
        <f t="shared" si="36"/>
        <v>56</v>
      </c>
      <c r="BC90" s="362">
        <v>0</v>
      </c>
      <c r="BD90" s="362">
        <v>0</v>
      </c>
      <c r="BE90" s="359">
        <v>0</v>
      </c>
      <c r="BF90" s="134"/>
      <c r="BG90" s="134"/>
      <c r="BH90" s="134"/>
      <c r="BI90" s="134"/>
      <c r="BJ90" s="134"/>
      <c r="BK90" s="134"/>
      <c r="BL90" s="134"/>
      <c r="BM90" s="358">
        <f t="shared" si="37"/>
        <v>0</v>
      </c>
      <c r="BN90" s="134">
        <f t="shared" si="38"/>
        <v>0</v>
      </c>
      <c r="BO90" s="134">
        <f t="shared" si="31"/>
        <v>0</v>
      </c>
      <c r="BP90" s="134">
        <f t="shared" si="39"/>
        <v>9555</v>
      </c>
      <c r="BQ90" s="134">
        <f t="shared" si="40"/>
        <v>0</v>
      </c>
      <c r="BR90" s="134">
        <f t="shared" si="41"/>
        <v>390</v>
      </c>
      <c r="BS90" s="134">
        <f t="shared" si="42"/>
        <v>585</v>
      </c>
      <c r="BT90" s="134">
        <f t="shared" si="43"/>
        <v>7605</v>
      </c>
      <c r="BU90" s="134">
        <f t="shared" si="44"/>
        <v>5460</v>
      </c>
      <c r="BV90" s="134">
        <v>28</v>
      </c>
      <c r="BW90" s="134">
        <v>0</v>
      </c>
      <c r="BX90" s="134">
        <f t="shared" si="45"/>
        <v>0</v>
      </c>
      <c r="CB90" s="248">
        <f>_xlfn.IFNA(VLOOKUP(A90,'Actuals Summer'!$A:$AG,23,FALSE),0)</f>
        <v>0</v>
      </c>
      <c r="CC90" s="248">
        <f>_xlfn.IFNA(VLOOKUP(A90,'Actuals Summer'!$A:$AG,24,FALSE),0)</f>
        <v>0</v>
      </c>
      <c r="CD90" s="248">
        <f>_xlfn.IFNA(VLOOKUP(A90,'Actuals Summer'!$A:$AG,25,FALSE),0)</f>
        <v>0</v>
      </c>
      <c r="CE90" s="248">
        <f>_xlfn.IFNA(VLOOKUP(A90,'Actuals Summer'!$A:$AG,26,FALSE),0)</f>
        <v>0</v>
      </c>
      <c r="CF90" s="248">
        <f>_xlfn.IFNA(VLOOKUP(A90,'Actuals Summer'!$A:$AG,27,FALSE),0)</f>
        <v>0</v>
      </c>
      <c r="CG90" s="248">
        <f>_xlfn.IFNA(VLOOKUP(A90,'Actuals Dep Summer'!B:O,6,FALSE)*$BN$3,0)</f>
        <v>390</v>
      </c>
      <c r="CH90" s="248">
        <f>_xlfn.IFNA(VLOOKUP(A90,'Actuals Dep Summer'!B:O,7,FALSE)*$BN$3,0)</f>
        <v>585</v>
      </c>
      <c r="CI90" s="248">
        <f>_xlfn.IFNA(VLOOKUP(A90,'Actuals Dep Summer'!B:O,8,FALSE)*$BN$3,0)</f>
        <v>7605</v>
      </c>
      <c r="CJ90" s="248">
        <f>_xlfn.IFNA(VLOOKUP(A90,'Actuals Summer'!$A:$AG,31,FALSE),0)*$BN$3</f>
        <v>0</v>
      </c>
      <c r="CK90" s="248"/>
      <c r="CL90" s="248">
        <f>_xlfn.IFNA(VLOOKUP(A90,'Actuals Summer'!$A:$AG,32,FALSE),0)*$BN$3</f>
        <v>0</v>
      </c>
      <c r="CM90" s="248">
        <f>_xlfn.IFNA(VLOOKUP(A90,'Actuals Summer'!$A:$AG,33,FALSE),0)</f>
        <v>0</v>
      </c>
      <c r="CP90" s="317">
        <f t="shared" si="46"/>
        <v>0</v>
      </c>
      <c r="CQ90" s="317">
        <f t="shared" si="47"/>
        <v>0</v>
      </c>
      <c r="CR90" s="317">
        <f t="shared" si="32"/>
        <v>0</v>
      </c>
      <c r="CS90" s="317">
        <f t="shared" si="48"/>
        <v>54081.3</v>
      </c>
      <c r="CT90" s="317">
        <f t="shared" si="49"/>
        <v>0</v>
      </c>
      <c r="CU90" s="317">
        <f t="shared" si="50"/>
        <v>237.9</v>
      </c>
      <c r="CV90" s="317">
        <f t="shared" si="51"/>
        <v>169.64999999999998</v>
      </c>
      <c r="CW90" s="317">
        <f t="shared" si="52"/>
        <v>608.4</v>
      </c>
      <c r="CX90" s="317">
        <f t="shared" si="53"/>
        <v>5460</v>
      </c>
      <c r="CY90" s="317">
        <f t="shared" si="54"/>
        <v>2088.2105263157891</v>
      </c>
      <c r="CZ90" s="317">
        <f t="shared" si="55"/>
        <v>0</v>
      </c>
      <c r="DA90" s="317">
        <f t="shared" si="56"/>
        <v>0</v>
      </c>
      <c r="DB90" s="317">
        <f t="shared" si="57"/>
        <v>62645.460526315794</v>
      </c>
      <c r="DC90" s="311">
        <f>_xlfn.XLOOKUP($A90,'Actuals Summer'!$A:$A,'Actuals Summer'!L:L,0,0)</f>
        <v>0</v>
      </c>
      <c r="DD90" s="311">
        <f>_xlfn.XLOOKUP($A90,'Actuals Summer'!$A:$A,'Actuals Summer'!K:K,0,0)+_xlfn.XLOOKUP($A90,'Actuals Summer'!$A:$A,'Actuals Summer'!Q:Q,0,0)</f>
        <v>0</v>
      </c>
      <c r="DE90" s="311">
        <f>_xlfn.XLOOKUP($A90,'Actuals Summer'!$A:$A,'Actuals Summer'!I:I,0,0)+_xlfn.XLOOKUP($A90,'Actuals Summer'!$A:$A,'Actuals Summer'!R:R,0,0)</f>
        <v>0</v>
      </c>
      <c r="DF90" s="311">
        <f>_xlfn.XLOOKUP($A90,'Actuals Summer'!$A:$A,'Actuals Summer'!J:J,0,0)</f>
        <v>0</v>
      </c>
      <c r="DG90" s="311">
        <f>_xlfn.XLOOKUP($A90,'Actuals Dep Summer'!$B:$B,'Actuals Dep Summer'!G:G,0,0)*'Actuals Dep Summer'!$F$2*'Actuals Dep Summer'!$C$2</f>
        <v>237.9</v>
      </c>
      <c r="DH90" s="311">
        <f>_xlfn.XLOOKUP($A90,'Actuals Dep Summer'!$B:$B,'Actuals Dep Summer'!H:H,0,0)*'Actuals Dep Summer'!$F$2*'Actuals Dep Summer'!$C$3</f>
        <v>169.64999999999998</v>
      </c>
      <c r="DI90" s="311">
        <f>_xlfn.XLOOKUP($A90,'Actuals Dep Summer'!$B:$B,'Actuals Dep Summer'!I:I,0,0)*'Actuals Dep Summer'!$F$2*'Actuals Dep Summer'!$C$4</f>
        <v>608.4</v>
      </c>
      <c r="DJ90" s="311">
        <f>_xlfn.XLOOKUP($A90,'Actuals Summer'!$A:$A,'Actuals Summer'!P:P,0,0)</f>
        <v>0</v>
      </c>
      <c r="DK90" s="311">
        <f>_xlfn.XLOOKUP($A90,'Actuals Summer'!$A:$A,'Actuals Summer'!O:O,0,0)</f>
        <v>0</v>
      </c>
      <c r="DL90" s="311"/>
      <c r="DM90" s="311">
        <f>_xlfn.XLOOKUP($A90,'Actuals Summer'!$A:$A,'Actuals Summer'!M:M,0,0)</f>
        <v>0</v>
      </c>
      <c r="DN90" s="312">
        <f t="shared" si="33"/>
        <v>1015.9499999999999</v>
      </c>
      <c r="DO90" s="312">
        <f>_xlfn.XLOOKUP(A90,'Actuals Summer'!A:A,'Actuals Summer'!S:S,0,0)-'Summer data team '!DN90</f>
        <v>-1015.9499999999999</v>
      </c>
      <c r="DP90" s="322">
        <f t="shared" si="34"/>
        <v>61629.510526315797</v>
      </c>
    </row>
    <row r="91" spans="1:120" x14ac:dyDescent="0.2">
      <c r="A91" s="231">
        <v>2149</v>
      </c>
      <c r="B91" s="231">
        <v>3302149</v>
      </c>
      <c r="C91" s="231" t="s">
        <v>264</v>
      </c>
      <c r="D91" s="359">
        <v>0</v>
      </c>
      <c r="E91" s="359">
        <v>0</v>
      </c>
      <c r="F91" s="359">
        <v>0</v>
      </c>
      <c r="G91" s="359">
        <v>8</v>
      </c>
      <c r="H91" s="359">
        <v>16</v>
      </c>
      <c r="I91" s="360">
        <v>0</v>
      </c>
      <c r="J91" s="360">
        <v>24</v>
      </c>
      <c r="K91" s="359">
        <v>0</v>
      </c>
      <c r="L91" s="359">
        <v>0</v>
      </c>
      <c r="M91" s="360">
        <v>0</v>
      </c>
      <c r="N91" s="359">
        <v>0</v>
      </c>
      <c r="O91" s="359">
        <v>0</v>
      </c>
      <c r="P91" s="359">
        <v>120</v>
      </c>
      <c r="Q91" s="359">
        <v>240</v>
      </c>
      <c r="R91" s="360">
        <v>360</v>
      </c>
      <c r="S91" s="359">
        <v>0</v>
      </c>
      <c r="T91" s="359">
        <v>0</v>
      </c>
      <c r="U91" s="359">
        <v>0</v>
      </c>
      <c r="V91" s="359">
        <v>0</v>
      </c>
      <c r="W91" s="360">
        <v>0</v>
      </c>
      <c r="X91" s="359">
        <v>0</v>
      </c>
      <c r="Y91" s="359">
        <v>0</v>
      </c>
      <c r="Z91" s="361">
        <v>0</v>
      </c>
      <c r="AA91" s="359">
        <v>5</v>
      </c>
      <c r="AB91" s="359">
        <v>75</v>
      </c>
      <c r="AC91" s="361">
        <v>0</v>
      </c>
      <c r="AD91" s="359">
        <v>7</v>
      </c>
      <c r="AE91" s="359">
        <v>105</v>
      </c>
      <c r="AF91" s="361">
        <v>0</v>
      </c>
      <c r="AG91" s="362">
        <v>0</v>
      </c>
      <c r="AH91" s="362">
        <v>0</v>
      </c>
      <c r="AI91" s="361">
        <v>0</v>
      </c>
      <c r="AJ91" s="362">
        <v>7</v>
      </c>
      <c r="AK91" s="362">
        <v>105</v>
      </c>
      <c r="AL91" s="361">
        <v>0</v>
      </c>
      <c r="AM91" s="359">
        <v>7</v>
      </c>
      <c r="AN91" s="359">
        <v>105</v>
      </c>
      <c r="AO91" s="361">
        <v>0</v>
      </c>
      <c r="AP91" s="361"/>
      <c r="AQ91" s="361">
        <f t="shared" si="35"/>
        <v>7</v>
      </c>
      <c r="AR91" s="362">
        <v>0</v>
      </c>
      <c r="AS91" s="362">
        <v>0</v>
      </c>
      <c r="AT91" s="361">
        <v>0</v>
      </c>
      <c r="AU91" s="362">
        <v>7</v>
      </c>
      <c r="AV91" s="362">
        <v>105</v>
      </c>
      <c r="AW91" s="361">
        <v>0</v>
      </c>
      <c r="AX91" s="359">
        <v>7</v>
      </c>
      <c r="AY91" s="359">
        <v>105</v>
      </c>
      <c r="AZ91" s="361">
        <v>0</v>
      </c>
      <c r="BA91" s="361"/>
      <c r="BB91" s="361">
        <f t="shared" si="36"/>
        <v>14</v>
      </c>
      <c r="BC91" s="362">
        <v>0</v>
      </c>
      <c r="BD91" s="362">
        <v>0</v>
      </c>
      <c r="BE91" s="359">
        <v>0</v>
      </c>
      <c r="BF91" s="134"/>
      <c r="BG91" s="134"/>
      <c r="BH91" s="134"/>
      <c r="BI91" s="134"/>
      <c r="BJ91" s="134"/>
      <c r="BK91" s="134"/>
      <c r="BL91" s="134"/>
      <c r="BM91" s="358">
        <f t="shared" si="37"/>
        <v>0</v>
      </c>
      <c r="BN91" s="134">
        <f t="shared" si="38"/>
        <v>0</v>
      </c>
      <c r="BO91" s="134">
        <f t="shared" si="31"/>
        <v>0</v>
      </c>
      <c r="BP91" s="134">
        <f t="shared" si="39"/>
        <v>4680</v>
      </c>
      <c r="BQ91" s="134">
        <f t="shared" si="40"/>
        <v>0</v>
      </c>
      <c r="BR91" s="134">
        <f t="shared" si="41"/>
        <v>0</v>
      </c>
      <c r="BS91" s="134">
        <f t="shared" si="42"/>
        <v>975</v>
      </c>
      <c r="BT91" s="134">
        <f t="shared" si="43"/>
        <v>1365</v>
      </c>
      <c r="BU91" s="134">
        <f t="shared" si="44"/>
        <v>1365</v>
      </c>
      <c r="BV91" s="134">
        <v>7</v>
      </c>
      <c r="BW91" s="134">
        <v>0</v>
      </c>
      <c r="BX91" s="134">
        <f t="shared" si="45"/>
        <v>0</v>
      </c>
      <c r="CB91" s="248">
        <f>_xlfn.IFNA(VLOOKUP(A91,'Actuals Summer'!$A:$AG,23,FALSE),0)</f>
        <v>0</v>
      </c>
      <c r="CC91" s="248">
        <f>_xlfn.IFNA(VLOOKUP(A91,'Actuals Summer'!$A:$AG,24,FALSE),0)</f>
        <v>0</v>
      </c>
      <c r="CD91" s="248">
        <f>_xlfn.IFNA(VLOOKUP(A91,'Actuals Summer'!$A:$AG,25,FALSE),0)</f>
        <v>0</v>
      </c>
      <c r="CE91" s="248">
        <f>_xlfn.IFNA(VLOOKUP(A91,'Actuals Summer'!$A:$AG,26,FALSE),0)</f>
        <v>0</v>
      </c>
      <c r="CF91" s="248">
        <f>_xlfn.IFNA(VLOOKUP(A91,'Actuals Summer'!$A:$AG,27,FALSE),0)</f>
        <v>0</v>
      </c>
      <c r="CG91" s="248">
        <f>_xlfn.IFNA(VLOOKUP(A91,'Actuals Dep Summer'!B:O,6,FALSE)*$BN$3,0)</f>
        <v>0</v>
      </c>
      <c r="CH91" s="248">
        <f>_xlfn.IFNA(VLOOKUP(A91,'Actuals Dep Summer'!B:O,7,FALSE)*$BN$3,0)</f>
        <v>975</v>
      </c>
      <c r="CI91" s="248">
        <f>_xlfn.IFNA(VLOOKUP(A91,'Actuals Dep Summer'!B:O,8,FALSE)*$BN$3,0)</f>
        <v>1365</v>
      </c>
      <c r="CJ91" s="248">
        <f>_xlfn.IFNA(VLOOKUP(A91,'Actuals Summer'!$A:$AG,31,FALSE),0)*$BN$3</f>
        <v>0</v>
      </c>
      <c r="CK91" s="248"/>
      <c r="CL91" s="248">
        <f>_xlfn.IFNA(VLOOKUP(A91,'Actuals Summer'!$A:$AG,32,FALSE),0)*$BN$3</f>
        <v>0</v>
      </c>
      <c r="CM91" s="248">
        <f>_xlfn.IFNA(VLOOKUP(A91,'Actuals Summer'!$A:$AG,33,FALSE),0)</f>
        <v>0</v>
      </c>
      <c r="CP91" s="317">
        <f t="shared" si="46"/>
        <v>0</v>
      </c>
      <c r="CQ91" s="317">
        <f t="shared" si="47"/>
        <v>0</v>
      </c>
      <c r="CR91" s="317">
        <f t="shared" si="32"/>
        <v>0</v>
      </c>
      <c r="CS91" s="317">
        <f t="shared" si="48"/>
        <v>26488.799999999999</v>
      </c>
      <c r="CT91" s="317">
        <f t="shared" si="49"/>
        <v>0</v>
      </c>
      <c r="CU91" s="317">
        <f t="shared" si="50"/>
        <v>0</v>
      </c>
      <c r="CV91" s="317">
        <f t="shared" si="51"/>
        <v>282.75</v>
      </c>
      <c r="CW91" s="317">
        <f t="shared" si="52"/>
        <v>109.2</v>
      </c>
      <c r="CX91" s="317">
        <f t="shared" si="53"/>
        <v>1365</v>
      </c>
      <c r="CY91" s="317">
        <f t="shared" si="54"/>
        <v>522.05263157894728</v>
      </c>
      <c r="CZ91" s="317">
        <f t="shared" si="55"/>
        <v>0</v>
      </c>
      <c r="DA91" s="317">
        <f t="shared" si="56"/>
        <v>0</v>
      </c>
      <c r="DB91" s="317">
        <f t="shared" si="57"/>
        <v>28767.802631578947</v>
      </c>
      <c r="DC91" s="311">
        <f>_xlfn.XLOOKUP($A91,'Actuals Summer'!$A:$A,'Actuals Summer'!L:L,0,0)</f>
        <v>0</v>
      </c>
      <c r="DD91" s="311">
        <f>_xlfn.XLOOKUP($A91,'Actuals Summer'!$A:$A,'Actuals Summer'!K:K,0,0)+_xlfn.XLOOKUP($A91,'Actuals Summer'!$A:$A,'Actuals Summer'!Q:Q,0,0)</f>
        <v>0</v>
      </c>
      <c r="DE91" s="311">
        <f>_xlfn.XLOOKUP($A91,'Actuals Summer'!$A:$A,'Actuals Summer'!I:I,0,0)+_xlfn.XLOOKUP($A91,'Actuals Summer'!$A:$A,'Actuals Summer'!R:R,0,0)</f>
        <v>0</v>
      </c>
      <c r="DF91" s="311">
        <f>_xlfn.XLOOKUP($A91,'Actuals Summer'!$A:$A,'Actuals Summer'!J:J,0,0)</f>
        <v>0</v>
      </c>
      <c r="DG91" s="311">
        <f>_xlfn.XLOOKUP($A91,'Actuals Dep Summer'!$B:$B,'Actuals Dep Summer'!G:G,0,0)*'Actuals Dep Summer'!$F$2*'Actuals Dep Summer'!$C$2</f>
        <v>0</v>
      </c>
      <c r="DH91" s="311">
        <f>_xlfn.XLOOKUP($A91,'Actuals Dep Summer'!$B:$B,'Actuals Dep Summer'!H:H,0,0)*'Actuals Dep Summer'!$F$2*'Actuals Dep Summer'!$C$3</f>
        <v>282.75</v>
      </c>
      <c r="DI91" s="311">
        <f>_xlfn.XLOOKUP($A91,'Actuals Dep Summer'!$B:$B,'Actuals Dep Summer'!I:I,0,0)*'Actuals Dep Summer'!$F$2*'Actuals Dep Summer'!$C$4</f>
        <v>109.2</v>
      </c>
      <c r="DJ91" s="311">
        <f>_xlfn.XLOOKUP($A91,'Actuals Summer'!$A:$A,'Actuals Summer'!P:P,0,0)</f>
        <v>0</v>
      </c>
      <c r="DK91" s="311">
        <f>_xlfn.XLOOKUP($A91,'Actuals Summer'!$A:$A,'Actuals Summer'!O:O,0,0)</f>
        <v>0</v>
      </c>
      <c r="DL91" s="311"/>
      <c r="DM91" s="311">
        <f>_xlfn.XLOOKUP($A91,'Actuals Summer'!$A:$A,'Actuals Summer'!M:M,0,0)</f>
        <v>0</v>
      </c>
      <c r="DN91" s="312">
        <f t="shared" si="33"/>
        <v>391.95</v>
      </c>
      <c r="DO91" s="312">
        <f>_xlfn.XLOOKUP(A91,'Actuals Summer'!A:A,'Actuals Summer'!S:S,0,0)-'Summer data team '!DN91</f>
        <v>-391.95</v>
      </c>
      <c r="DP91" s="322">
        <f t="shared" si="34"/>
        <v>28375.852631578946</v>
      </c>
    </row>
    <row r="92" spans="1:120" x14ac:dyDescent="0.2">
      <c r="A92" s="231">
        <v>2150</v>
      </c>
      <c r="B92" s="231">
        <v>3302150</v>
      </c>
      <c r="C92" s="231" t="s">
        <v>265</v>
      </c>
      <c r="D92" s="359">
        <v>0</v>
      </c>
      <c r="E92" s="359">
        <v>0</v>
      </c>
      <c r="F92" s="359">
        <v>0</v>
      </c>
      <c r="G92" s="359">
        <v>5</v>
      </c>
      <c r="H92" s="359">
        <v>6</v>
      </c>
      <c r="I92" s="360">
        <v>0</v>
      </c>
      <c r="J92" s="360">
        <v>11</v>
      </c>
      <c r="K92" s="359">
        <v>0</v>
      </c>
      <c r="L92" s="359">
        <v>0</v>
      </c>
      <c r="M92" s="360">
        <v>0</v>
      </c>
      <c r="N92" s="359">
        <v>0</v>
      </c>
      <c r="O92" s="359">
        <v>0</v>
      </c>
      <c r="P92" s="359">
        <v>75</v>
      </c>
      <c r="Q92" s="359">
        <v>90</v>
      </c>
      <c r="R92" s="360">
        <v>165</v>
      </c>
      <c r="S92" s="359">
        <v>0</v>
      </c>
      <c r="T92" s="359">
        <v>0</v>
      </c>
      <c r="U92" s="359">
        <v>0</v>
      </c>
      <c r="V92" s="359">
        <v>0</v>
      </c>
      <c r="W92" s="360">
        <v>0</v>
      </c>
      <c r="X92" s="359">
        <v>1</v>
      </c>
      <c r="Y92" s="359">
        <v>15</v>
      </c>
      <c r="Z92" s="361">
        <v>0</v>
      </c>
      <c r="AA92" s="359">
        <v>6</v>
      </c>
      <c r="AB92" s="359">
        <v>90</v>
      </c>
      <c r="AC92" s="361">
        <v>0</v>
      </c>
      <c r="AD92" s="359">
        <v>1</v>
      </c>
      <c r="AE92" s="359">
        <v>15</v>
      </c>
      <c r="AF92" s="361">
        <v>0</v>
      </c>
      <c r="AG92" s="362">
        <v>0</v>
      </c>
      <c r="AH92" s="362">
        <v>0</v>
      </c>
      <c r="AI92" s="361">
        <v>0</v>
      </c>
      <c r="AJ92" s="362">
        <v>3</v>
      </c>
      <c r="AK92" s="362">
        <v>45</v>
      </c>
      <c r="AL92" s="361">
        <v>0</v>
      </c>
      <c r="AM92" s="359">
        <v>3</v>
      </c>
      <c r="AN92" s="359">
        <v>45</v>
      </c>
      <c r="AO92" s="361">
        <v>0</v>
      </c>
      <c r="AP92" s="361"/>
      <c r="AQ92" s="361">
        <f t="shared" si="35"/>
        <v>3</v>
      </c>
      <c r="AR92" s="362">
        <v>0</v>
      </c>
      <c r="AS92" s="362">
        <v>0</v>
      </c>
      <c r="AT92" s="361">
        <v>0</v>
      </c>
      <c r="AU92" s="362">
        <v>3</v>
      </c>
      <c r="AV92" s="362">
        <v>45</v>
      </c>
      <c r="AW92" s="361">
        <v>0</v>
      </c>
      <c r="AX92" s="359">
        <v>3</v>
      </c>
      <c r="AY92" s="359">
        <v>45</v>
      </c>
      <c r="AZ92" s="361">
        <v>0</v>
      </c>
      <c r="BA92" s="361"/>
      <c r="BB92" s="361">
        <f t="shared" si="36"/>
        <v>6</v>
      </c>
      <c r="BC92" s="362">
        <v>0</v>
      </c>
      <c r="BD92" s="362">
        <v>0</v>
      </c>
      <c r="BE92" s="359">
        <v>0</v>
      </c>
      <c r="BF92" s="134"/>
      <c r="BG92" s="134"/>
      <c r="BH92" s="134"/>
      <c r="BI92" s="134"/>
      <c r="BJ92" s="134"/>
      <c r="BK92" s="134"/>
      <c r="BL92" s="134"/>
      <c r="BM92" s="358">
        <f t="shared" si="37"/>
        <v>0</v>
      </c>
      <c r="BN92" s="134">
        <f t="shared" si="38"/>
        <v>0</v>
      </c>
      <c r="BO92" s="134">
        <f t="shared" si="31"/>
        <v>0</v>
      </c>
      <c r="BP92" s="134">
        <f t="shared" si="39"/>
        <v>2145</v>
      </c>
      <c r="BQ92" s="134">
        <f t="shared" si="40"/>
        <v>0</v>
      </c>
      <c r="BR92" s="134">
        <f t="shared" si="41"/>
        <v>195</v>
      </c>
      <c r="BS92" s="134">
        <f t="shared" si="42"/>
        <v>1170</v>
      </c>
      <c r="BT92" s="134">
        <f t="shared" si="43"/>
        <v>195</v>
      </c>
      <c r="BU92" s="134">
        <f t="shared" si="44"/>
        <v>585</v>
      </c>
      <c r="BV92" s="134">
        <v>3</v>
      </c>
      <c r="BW92" s="134">
        <v>0</v>
      </c>
      <c r="BX92" s="134">
        <f t="shared" si="45"/>
        <v>0</v>
      </c>
      <c r="CB92" s="248">
        <f>_xlfn.IFNA(VLOOKUP(A92,'Actuals Summer'!$A:$AG,23,FALSE),0)</f>
        <v>0</v>
      </c>
      <c r="CC92" s="248">
        <f>_xlfn.IFNA(VLOOKUP(A92,'Actuals Summer'!$A:$AG,24,FALSE),0)</f>
        <v>0</v>
      </c>
      <c r="CD92" s="248">
        <f>_xlfn.IFNA(VLOOKUP(A92,'Actuals Summer'!$A:$AG,25,FALSE),0)</f>
        <v>0</v>
      </c>
      <c r="CE92" s="248">
        <f>_xlfn.IFNA(VLOOKUP(A92,'Actuals Summer'!$A:$AG,26,FALSE),0)</f>
        <v>0</v>
      </c>
      <c r="CF92" s="248">
        <f>_xlfn.IFNA(VLOOKUP(A92,'Actuals Summer'!$A:$AG,27,FALSE),0)</f>
        <v>0</v>
      </c>
      <c r="CG92" s="248">
        <f>_xlfn.IFNA(VLOOKUP(A92,'Actuals Dep Summer'!B:O,6,FALSE)*$BN$3,0)</f>
        <v>195</v>
      </c>
      <c r="CH92" s="248">
        <f>_xlfn.IFNA(VLOOKUP(A92,'Actuals Dep Summer'!B:O,7,FALSE)*$BN$3,0)</f>
        <v>1170</v>
      </c>
      <c r="CI92" s="248">
        <f>_xlfn.IFNA(VLOOKUP(A92,'Actuals Dep Summer'!B:O,8,FALSE)*$BN$3,0)</f>
        <v>195</v>
      </c>
      <c r="CJ92" s="248">
        <f>_xlfn.IFNA(VLOOKUP(A92,'Actuals Summer'!$A:$AG,31,FALSE),0)*$BN$3</f>
        <v>0</v>
      </c>
      <c r="CK92" s="248"/>
      <c r="CL92" s="248">
        <f>_xlfn.IFNA(VLOOKUP(A92,'Actuals Summer'!$A:$AG,32,FALSE),0)*$BN$3</f>
        <v>0</v>
      </c>
      <c r="CM92" s="248">
        <f>_xlfn.IFNA(VLOOKUP(A92,'Actuals Summer'!$A:$AG,33,FALSE),0)</f>
        <v>0</v>
      </c>
      <c r="CP92" s="317">
        <f t="shared" si="46"/>
        <v>0</v>
      </c>
      <c r="CQ92" s="317">
        <f t="shared" si="47"/>
        <v>0</v>
      </c>
      <c r="CR92" s="317">
        <f t="shared" si="32"/>
        <v>0</v>
      </c>
      <c r="CS92" s="317">
        <f t="shared" si="48"/>
        <v>12140.7</v>
      </c>
      <c r="CT92" s="317">
        <f t="shared" si="49"/>
        <v>0</v>
      </c>
      <c r="CU92" s="317">
        <f t="shared" si="50"/>
        <v>118.95</v>
      </c>
      <c r="CV92" s="317">
        <f t="shared" si="51"/>
        <v>339.29999999999995</v>
      </c>
      <c r="CW92" s="317">
        <f t="shared" si="52"/>
        <v>15.6</v>
      </c>
      <c r="CX92" s="317">
        <f t="shared" si="53"/>
        <v>585</v>
      </c>
      <c r="CY92" s="317">
        <f t="shared" si="54"/>
        <v>223.73684210526315</v>
      </c>
      <c r="CZ92" s="317">
        <f t="shared" si="55"/>
        <v>0</v>
      </c>
      <c r="DA92" s="317">
        <f t="shared" si="56"/>
        <v>0</v>
      </c>
      <c r="DB92" s="317">
        <f t="shared" si="57"/>
        <v>13423.286842105264</v>
      </c>
      <c r="DC92" s="311">
        <f>_xlfn.XLOOKUP($A92,'Actuals Summer'!$A:$A,'Actuals Summer'!L:L,0,0)</f>
        <v>0</v>
      </c>
      <c r="DD92" s="311">
        <f>_xlfn.XLOOKUP($A92,'Actuals Summer'!$A:$A,'Actuals Summer'!K:K,0,0)+_xlfn.XLOOKUP($A92,'Actuals Summer'!$A:$A,'Actuals Summer'!Q:Q,0,0)</f>
        <v>0</v>
      </c>
      <c r="DE92" s="311">
        <f>_xlfn.XLOOKUP($A92,'Actuals Summer'!$A:$A,'Actuals Summer'!I:I,0,0)+_xlfn.XLOOKUP($A92,'Actuals Summer'!$A:$A,'Actuals Summer'!R:R,0,0)</f>
        <v>0</v>
      </c>
      <c r="DF92" s="311">
        <f>_xlfn.XLOOKUP($A92,'Actuals Summer'!$A:$A,'Actuals Summer'!J:J,0,0)</f>
        <v>0</v>
      </c>
      <c r="DG92" s="311">
        <f>_xlfn.XLOOKUP($A92,'Actuals Dep Summer'!$B:$B,'Actuals Dep Summer'!G:G,0,0)*'Actuals Dep Summer'!$F$2*'Actuals Dep Summer'!$C$2</f>
        <v>118.95</v>
      </c>
      <c r="DH92" s="311">
        <f>_xlfn.XLOOKUP($A92,'Actuals Dep Summer'!$B:$B,'Actuals Dep Summer'!H:H,0,0)*'Actuals Dep Summer'!$F$2*'Actuals Dep Summer'!$C$3</f>
        <v>339.29999999999995</v>
      </c>
      <c r="DI92" s="311">
        <f>_xlfn.XLOOKUP($A92,'Actuals Dep Summer'!$B:$B,'Actuals Dep Summer'!I:I,0,0)*'Actuals Dep Summer'!$F$2*'Actuals Dep Summer'!$C$4</f>
        <v>15.6</v>
      </c>
      <c r="DJ92" s="311">
        <f>_xlfn.XLOOKUP($A92,'Actuals Summer'!$A:$A,'Actuals Summer'!P:P,0,0)</f>
        <v>0</v>
      </c>
      <c r="DK92" s="311">
        <f>_xlfn.XLOOKUP($A92,'Actuals Summer'!$A:$A,'Actuals Summer'!O:O,0,0)</f>
        <v>0</v>
      </c>
      <c r="DL92" s="311"/>
      <c r="DM92" s="311">
        <f>_xlfn.XLOOKUP($A92,'Actuals Summer'!$A:$A,'Actuals Summer'!M:M,0,0)</f>
        <v>0</v>
      </c>
      <c r="DN92" s="312">
        <f t="shared" si="33"/>
        <v>473.84999999999997</v>
      </c>
      <c r="DO92" s="312">
        <f>_xlfn.XLOOKUP(A92,'Actuals Summer'!A:A,'Actuals Summer'!S:S,0,0)-'Summer data team '!DN92</f>
        <v>-473.84999999999997</v>
      </c>
      <c r="DP92" s="322">
        <f t="shared" si="34"/>
        <v>12949.436842105264</v>
      </c>
    </row>
    <row r="93" spans="1:120" x14ac:dyDescent="0.2">
      <c r="A93" s="231">
        <v>2156</v>
      </c>
      <c r="B93" s="231">
        <v>3302156</v>
      </c>
      <c r="C93" s="231" t="s">
        <v>266</v>
      </c>
      <c r="D93" s="359">
        <v>0</v>
      </c>
      <c r="E93" s="359">
        <v>0</v>
      </c>
      <c r="F93" s="359">
        <v>0</v>
      </c>
      <c r="G93" s="359">
        <v>9</v>
      </c>
      <c r="H93" s="359">
        <v>16</v>
      </c>
      <c r="I93" s="360">
        <v>0</v>
      </c>
      <c r="J93" s="360">
        <v>25</v>
      </c>
      <c r="K93" s="359">
        <v>0</v>
      </c>
      <c r="L93" s="359">
        <v>0</v>
      </c>
      <c r="M93" s="360">
        <v>0</v>
      </c>
      <c r="N93" s="359">
        <v>0</v>
      </c>
      <c r="O93" s="359">
        <v>0</v>
      </c>
      <c r="P93" s="359">
        <v>135</v>
      </c>
      <c r="Q93" s="359">
        <v>240</v>
      </c>
      <c r="R93" s="360">
        <v>375</v>
      </c>
      <c r="S93" s="359">
        <v>0</v>
      </c>
      <c r="T93" s="359">
        <v>0</v>
      </c>
      <c r="U93" s="359">
        <v>0</v>
      </c>
      <c r="V93" s="359">
        <v>0</v>
      </c>
      <c r="W93" s="360">
        <v>0</v>
      </c>
      <c r="X93" s="359">
        <v>5</v>
      </c>
      <c r="Y93" s="359">
        <v>75</v>
      </c>
      <c r="Z93" s="361">
        <v>0</v>
      </c>
      <c r="AA93" s="359">
        <v>13</v>
      </c>
      <c r="AB93" s="359">
        <v>195</v>
      </c>
      <c r="AC93" s="361">
        <v>0</v>
      </c>
      <c r="AD93" s="359">
        <v>3</v>
      </c>
      <c r="AE93" s="359">
        <v>45</v>
      </c>
      <c r="AF93" s="361">
        <v>0</v>
      </c>
      <c r="AG93" s="362">
        <v>0</v>
      </c>
      <c r="AH93" s="362">
        <v>0</v>
      </c>
      <c r="AI93" s="361">
        <v>0</v>
      </c>
      <c r="AJ93" s="362">
        <v>14</v>
      </c>
      <c r="AK93" s="362">
        <v>210</v>
      </c>
      <c r="AL93" s="361">
        <v>0</v>
      </c>
      <c r="AM93" s="359">
        <v>14</v>
      </c>
      <c r="AN93" s="359">
        <v>210</v>
      </c>
      <c r="AO93" s="361">
        <v>0</v>
      </c>
      <c r="AP93" s="361"/>
      <c r="AQ93" s="361">
        <f t="shared" si="35"/>
        <v>14</v>
      </c>
      <c r="AR93" s="362">
        <v>0</v>
      </c>
      <c r="AS93" s="362">
        <v>0</v>
      </c>
      <c r="AT93" s="361">
        <v>0</v>
      </c>
      <c r="AU93" s="362">
        <v>14</v>
      </c>
      <c r="AV93" s="362">
        <v>210</v>
      </c>
      <c r="AW93" s="361">
        <v>0</v>
      </c>
      <c r="AX93" s="359">
        <v>14</v>
      </c>
      <c r="AY93" s="359">
        <v>210</v>
      </c>
      <c r="AZ93" s="361">
        <v>0</v>
      </c>
      <c r="BA93" s="361"/>
      <c r="BB93" s="361">
        <f t="shared" si="36"/>
        <v>28</v>
      </c>
      <c r="BC93" s="362">
        <v>0</v>
      </c>
      <c r="BD93" s="362">
        <v>0</v>
      </c>
      <c r="BE93" s="359">
        <v>0</v>
      </c>
      <c r="BF93" s="134"/>
      <c r="BG93" s="134"/>
      <c r="BH93" s="134"/>
      <c r="BI93" s="134"/>
      <c r="BJ93" s="134"/>
      <c r="BK93" s="134"/>
      <c r="BL93" s="134"/>
      <c r="BM93" s="358">
        <f t="shared" si="37"/>
        <v>0</v>
      </c>
      <c r="BN93" s="134">
        <f t="shared" si="38"/>
        <v>0</v>
      </c>
      <c r="BO93" s="134">
        <f t="shared" si="31"/>
        <v>0</v>
      </c>
      <c r="BP93" s="134">
        <f t="shared" si="39"/>
        <v>4875</v>
      </c>
      <c r="BQ93" s="134">
        <f t="shared" si="40"/>
        <v>0</v>
      </c>
      <c r="BR93" s="134">
        <f t="shared" si="41"/>
        <v>975</v>
      </c>
      <c r="BS93" s="134">
        <f t="shared" si="42"/>
        <v>2535</v>
      </c>
      <c r="BT93" s="134">
        <f t="shared" si="43"/>
        <v>585</v>
      </c>
      <c r="BU93" s="134">
        <f t="shared" si="44"/>
        <v>2730</v>
      </c>
      <c r="BV93" s="134">
        <v>14</v>
      </c>
      <c r="BW93" s="134">
        <v>0</v>
      </c>
      <c r="BX93" s="134">
        <f t="shared" si="45"/>
        <v>0</v>
      </c>
      <c r="CB93" s="248">
        <f>_xlfn.IFNA(VLOOKUP(A93,'Actuals Summer'!$A:$AG,23,FALSE),0)</f>
        <v>0</v>
      </c>
      <c r="CC93" s="248">
        <f>_xlfn.IFNA(VLOOKUP(A93,'Actuals Summer'!$A:$AG,24,FALSE),0)</f>
        <v>0</v>
      </c>
      <c r="CD93" s="248">
        <f>_xlfn.IFNA(VLOOKUP(A93,'Actuals Summer'!$A:$AG,25,FALSE),0)</f>
        <v>0</v>
      </c>
      <c r="CE93" s="248">
        <f>_xlfn.IFNA(VLOOKUP(A93,'Actuals Summer'!$A:$AG,26,FALSE),0)</f>
        <v>0</v>
      </c>
      <c r="CF93" s="248">
        <f>_xlfn.IFNA(VLOOKUP(A93,'Actuals Summer'!$A:$AG,27,FALSE),0)</f>
        <v>0</v>
      </c>
      <c r="CG93" s="248">
        <f>_xlfn.IFNA(VLOOKUP(A93,'Actuals Dep Summer'!B:O,6,FALSE)*$BN$3,0)</f>
        <v>975</v>
      </c>
      <c r="CH93" s="248">
        <f>_xlfn.IFNA(VLOOKUP(A93,'Actuals Dep Summer'!B:O,7,FALSE)*$BN$3,0)</f>
        <v>2535</v>
      </c>
      <c r="CI93" s="248">
        <f>_xlfn.IFNA(VLOOKUP(A93,'Actuals Dep Summer'!B:O,8,FALSE)*$BN$3,0)</f>
        <v>585</v>
      </c>
      <c r="CJ93" s="248">
        <f>_xlfn.IFNA(VLOOKUP(A93,'Actuals Summer'!$A:$AG,31,FALSE),0)*$BN$3</f>
        <v>0</v>
      </c>
      <c r="CK93" s="248"/>
      <c r="CL93" s="248">
        <f>_xlfn.IFNA(VLOOKUP(A93,'Actuals Summer'!$A:$AG,32,FALSE),0)*$BN$3</f>
        <v>0</v>
      </c>
      <c r="CM93" s="248">
        <f>_xlfn.IFNA(VLOOKUP(A93,'Actuals Summer'!$A:$AG,33,FALSE),0)</f>
        <v>0</v>
      </c>
      <c r="CP93" s="317">
        <f t="shared" si="46"/>
        <v>0</v>
      </c>
      <c r="CQ93" s="317">
        <f t="shared" si="47"/>
        <v>0</v>
      </c>
      <c r="CR93" s="317">
        <f t="shared" si="32"/>
        <v>0</v>
      </c>
      <c r="CS93" s="317">
        <f t="shared" si="48"/>
        <v>27592.5</v>
      </c>
      <c r="CT93" s="317">
        <f t="shared" si="49"/>
        <v>0</v>
      </c>
      <c r="CU93" s="317">
        <f t="shared" si="50"/>
        <v>594.75</v>
      </c>
      <c r="CV93" s="317">
        <f t="shared" si="51"/>
        <v>735.15</v>
      </c>
      <c r="CW93" s="317">
        <f t="shared" si="52"/>
        <v>46.800000000000004</v>
      </c>
      <c r="CX93" s="317">
        <f t="shared" si="53"/>
        <v>2730</v>
      </c>
      <c r="CY93" s="317">
        <f t="shared" si="54"/>
        <v>1044.1052631578946</v>
      </c>
      <c r="CZ93" s="317">
        <f t="shared" si="55"/>
        <v>0</v>
      </c>
      <c r="DA93" s="317">
        <f t="shared" si="56"/>
        <v>0</v>
      </c>
      <c r="DB93" s="317">
        <f t="shared" si="57"/>
        <v>32743.305263157894</v>
      </c>
      <c r="DC93" s="311">
        <f>_xlfn.XLOOKUP($A93,'Actuals Summer'!$A:$A,'Actuals Summer'!L:L,0,0)</f>
        <v>0</v>
      </c>
      <c r="DD93" s="311">
        <f>_xlfn.XLOOKUP($A93,'Actuals Summer'!$A:$A,'Actuals Summer'!K:K,0,0)+_xlfn.XLOOKUP($A93,'Actuals Summer'!$A:$A,'Actuals Summer'!Q:Q,0,0)</f>
        <v>0</v>
      </c>
      <c r="DE93" s="311">
        <f>_xlfn.XLOOKUP($A93,'Actuals Summer'!$A:$A,'Actuals Summer'!I:I,0,0)+_xlfn.XLOOKUP($A93,'Actuals Summer'!$A:$A,'Actuals Summer'!R:R,0,0)</f>
        <v>0</v>
      </c>
      <c r="DF93" s="311">
        <f>_xlfn.XLOOKUP($A93,'Actuals Summer'!$A:$A,'Actuals Summer'!J:J,0,0)</f>
        <v>0</v>
      </c>
      <c r="DG93" s="311">
        <f>_xlfn.XLOOKUP($A93,'Actuals Dep Summer'!$B:$B,'Actuals Dep Summer'!G:G,0,0)*'Actuals Dep Summer'!$F$2*'Actuals Dep Summer'!$C$2</f>
        <v>594.75</v>
      </c>
      <c r="DH93" s="311">
        <f>_xlfn.XLOOKUP($A93,'Actuals Dep Summer'!$B:$B,'Actuals Dep Summer'!H:H,0,0)*'Actuals Dep Summer'!$F$2*'Actuals Dep Summer'!$C$3</f>
        <v>735.15</v>
      </c>
      <c r="DI93" s="311">
        <f>_xlfn.XLOOKUP($A93,'Actuals Dep Summer'!$B:$B,'Actuals Dep Summer'!I:I,0,0)*'Actuals Dep Summer'!$F$2*'Actuals Dep Summer'!$C$4</f>
        <v>46.800000000000004</v>
      </c>
      <c r="DJ93" s="311">
        <f>_xlfn.XLOOKUP($A93,'Actuals Summer'!$A:$A,'Actuals Summer'!P:P,0,0)</f>
        <v>0</v>
      </c>
      <c r="DK93" s="311">
        <f>_xlfn.XLOOKUP($A93,'Actuals Summer'!$A:$A,'Actuals Summer'!O:O,0,0)</f>
        <v>0</v>
      </c>
      <c r="DL93" s="311"/>
      <c r="DM93" s="311">
        <f>_xlfn.XLOOKUP($A93,'Actuals Summer'!$A:$A,'Actuals Summer'!M:M,0,0)</f>
        <v>0</v>
      </c>
      <c r="DN93" s="312">
        <f t="shared" si="33"/>
        <v>1376.7</v>
      </c>
      <c r="DO93" s="312">
        <f>_xlfn.XLOOKUP(A93,'Actuals Summer'!A:A,'Actuals Summer'!S:S,0,0)-'Summer data team '!DN93</f>
        <v>-1376.7</v>
      </c>
      <c r="DP93" s="322">
        <f t="shared" si="34"/>
        <v>31366.605263157893</v>
      </c>
    </row>
    <row r="94" spans="1:120" x14ac:dyDescent="0.2">
      <c r="A94" s="231">
        <v>2157</v>
      </c>
      <c r="B94" s="231">
        <v>3302157</v>
      </c>
      <c r="C94" s="231" t="s">
        <v>267</v>
      </c>
      <c r="D94" s="359">
        <v>0</v>
      </c>
      <c r="E94" s="359">
        <v>0</v>
      </c>
      <c r="F94" s="359">
        <v>0</v>
      </c>
      <c r="G94" s="359">
        <v>11</v>
      </c>
      <c r="H94" s="359">
        <v>8</v>
      </c>
      <c r="I94" s="360">
        <v>0</v>
      </c>
      <c r="J94" s="360">
        <v>19</v>
      </c>
      <c r="K94" s="359">
        <v>5</v>
      </c>
      <c r="L94" s="359">
        <v>4</v>
      </c>
      <c r="M94" s="360">
        <v>9</v>
      </c>
      <c r="N94" s="359">
        <v>0</v>
      </c>
      <c r="O94" s="359">
        <v>0</v>
      </c>
      <c r="P94" s="359">
        <v>165</v>
      </c>
      <c r="Q94" s="359">
        <v>120</v>
      </c>
      <c r="R94" s="360">
        <v>285</v>
      </c>
      <c r="S94" s="359">
        <v>0</v>
      </c>
      <c r="T94" s="359">
        <v>0</v>
      </c>
      <c r="U94" s="359">
        <v>75</v>
      </c>
      <c r="V94" s="359">
        <v>60</v>
      </c>
      <c r="W94" s="360">
        <v>135</v>
      </c>
      <c r="X94" s="359">
        <v>1</v>
      </c>
      <c r="Y94" s="359">
        <v>15</v>
      </c>
      <c r="Z94" s="361">
        <v>0</v>
      </c>
      <c r="AA94" s="359">
        <v>0</v>
      </c>
      <c r="AB94" s="359">
        <v>0</v>
      </c>
      <c r="AC94" s="361">
        <v>0</v>
      </c>
      <c r="AD94" s="359">
        <v>0</v>
      </c>
      <c r="AE94" s="359">
        <v>0</v>
      </c>
      <c r="AF94" s="361">
        <v>0</v>
      </c>
      <c r="AG94" s="362">
        <v>0</v>
      </c>
      <c r="AH94" s="362">
        <v>0</v>
      </c>
      <c r="AI94" s="361">
        <v>0</v>
      </c>
      <c r="AJ94" s="362">
        <v>0</v>
      </c>
      <c r="AK94" s="362">
        <v>0</v>
      </c>
      <c r="AL94" s="361">
        <v>0</v>
      </c>
      <c r="AM94" s="359">
        <v>0</v>
      </c>
      <c r="AN94" s="359">
        <v>0</v>
      </c>
      <c r="AO94" s="361">
        <v>0</v>
      </c>
      <c r="AP94" s="361"/>
      <c r="AQ94" s="361">
        <f t="shared" si="35"/>
        <v>0</v>
      </c>
      <c r="AR94" s="362">
        <v>0</v>
      </c>
      <c r="AS94" s="362">
        <v>0</v>
      </c>
      <c r="AT94" s="361">
        <v>0</v>
      </c>
      <c r="AU94" s="362">
        <v>0</v>
      </c>
      <c r="AV94" s="362">
        <v>0</v>
      </c>
      <c r="AW94" s="361">
        <v>0</v>
      </c>
      <c r="AX94" s="359">
        <v>0</v>
      </c>
      <c r="AY94" s="359">
        <v>0</v>
      </c>
      <c r="AZ94" s="361">
        <v>0</v>
      </c>
      <c r="BA94" s="361"/>
      <c r="BB94" s="361">
        <f t="shared" si="36"/>
        <v>0</v>
      </c>
      <c r="BC94" s="362">
        <v>0</v>
      </c>
      <c r="BD94" s="362">
        <v>0</v>
      </c>
      <c r="BE94" s="359">
        <v>0</v>
      </c>
      <c r="BF94" s="134"/>
      <c r="BG94" s="134"/>
      <c r="BH94" s="134"/>
      <c r="BI94" s="134"/>
      <c r="BJ94" s="134"/>
      <c r="BK94" s="134"/>
      <c r="BL94" s="134"/>
      <c r="BM94" s="358">
        <f t="shared" si="37"/>
        <v>0</v>
      </c>
      <c r="BN94" s="134">
        <f t="shared" si="38"/>
        <v>0</v>
      </c>
      <c r="BO94" s="134">
        <f t="shared" si="31"/>
        <v>0</v>
      </c>
      <c r="BP94" s="134">
        <f t="shared" si="39"/>
        <v>3705</v>
      </c>
      <c r="BQ94" s="134">
        <f t="shared" si="40"/>
        <v>1755</v>
      </c>
      <c r="BR94" s="134">
        <f t="shared" si="41"/>
        <v>195</v>
      </c>
      <c r="BS94" s="134">
        <f t="shared" si="42"/>
        <v>0</v>
      </c>
      <c r="BT94" s="134">
        <f t="shared" si="43"/>
        <v>0</v>
      </c>
      <c r="BU94" s="134">
        <f t="shared" si="44"/>
        <v>0</v>
      </c>
      <c r="BV94" s="134">
        <v>0</v>
      </c>
      <c r="BW94" s="134">
        <v>0</v>
      </c>
      <c r="BX94" s="134">
        <f t="shared" si="45"/>
        <v>0</v>
      </c>
      <c r="CB94" s="248">
        <f>_xlfn.IFNA(VLOOKUP(A94,'Actuals Summer'!$A:$AG,23,FALSE),0)</f>
        <v>0</v>
      </c>
      <c r="CC94" s="248">
        <f>_xlfn.IFNA(VLOOKUP(A94,'Actuals Summer'!$A:$AG,24,FALSE),0)</f>
        <v>0</v>
      </c>
      <c r="CD94" s="248">
        <f>_xlfn.IFNA(VLOOKUP(A94,'Actuals Summer'!$A:$AG,25,FALSE),0)</f>
        <v>0</v>
      </c>
      <c r="CE94" s="248">
        <f>_xlfn.IFNA(VLOOKUP(A94,'Actuals Summer'!$A:$AG,26,FALSE),0)</f>
        <v>0</v>
      </c>
      <c r="CF94" s="248">
        <f>_xlfn.IFNA(VLOOKUP(A94,'Actuals Summer'!$A:$AG,27,FALSE),0)</f>
        <v>0</v>
      </c>
      <c r="CG94" s="248">
        <f>_xlfn.IFNA(VLOOKUP(A94,'Actuals Dep Summer'!B:O,6,FALSE)*$BN$3,0)</f>
        <v>195</v>
      </c>
      <c r="CH94" s="248">
        <f>_xlfn.IFNA(VLOOKUP(A94,'Actuals Dep Summer'!B:O,7,FALSE)*$BN$3,0)</f>
        <v>0</v>
      </c>
      <c r="CI94" s="248">
        <f>_xlfn.IFNA(VLOOKUP(A94,'Actuals Dep Summer'!B:O,8,FALSE)*$BN$3,0)</f>
        <v>0</v>
      </c>
      <c r="CJ94" s="248">
        <f>_xlfn.IFNA(VLOOKUP(A94,'Actuals Summer'!$A:$AG,31,FALSE),0)*$BN$3</f>
        <v>0</v>
      </c>
      <c r="CK94" s="248"/>
      <c r="CL94" s="248">
        <f>_xlfn.IFNA(VLOOKUP(A94,'Actuals Summer'!$A:$AG,32,FALSE),0)*$BN$3</f>
        <v>0</v>
      </c>
      <c r="CM94" s="248">
        <f>_xlfn.IFNA(VLOOKUP(A94,'Actuals Summer'!$A:$AG,33,FALSE),0)</f>
        <v>0</v>
      </c>
      <c r="CP94" s="317">
        <f t="shared" si="46"/>
        <v>0</v>
      </c>
      <c r="CQ94" s="317">
        <f t="shared" si="47"/>
        <v>0</v>
      </c>
      <c r="CR94" s="317">
        <f t="shared" si="32"/>
        <v>0</v>
      </c>
      <c r="CS94" s="317">
        <f t="shared" si="48"/>
        <v>20970.3</v>
      </c>
      <c r="CT94" s="317">
        <f t="shared" si="49"/>
        <v>9933.3000000000011</v>
      </c>
      <c r="CU94" s="317">
        <f t="shared" si="50"/>
        <v>118.95</v>
      </c>
      <c r="CV94" s="317">
        <f t="shared" si="51"/>
        <v>0</v>
      </c>
      <c r="CW94" s="317">
        <f t="shared" si="52"/>
        <v>0</v>
      </c>
      <c r="CX94" s="317">
        <f t="shared" si="53"/>
        <v>0</v>
      </c>
      <c r="CY94" s="317">
        <f t="shared" si="54"/>
        <v>0</v>
      </c>
      <c r="CZ94" s="317">
        <f t="shared" si="55"/>
        <v>0</v>
      </c>
      <c r="DA94" s="317">
        <f t="shared" si="56"/>
        <v>0</v>
      </c>
      <c r="DB94" s="317">
        <f t="shared" si="57"/>
        <v>31022.55</v>
      </c>
      <c r="DC94" s="311">
        <f>_xlfn.XLOOKUP($A94,'Actuals Summer'!$A:$A,'Actuals Summer'!L:L,0,0)</f>
        <v>0</v>
      </c>
      <c r="DD94" s="311">
        <f>_xlfn.XLOOKUP($A94,'Actuals Summer'!$A:$A,'Actuals Summer'!K:K,0,0)+_xlfn.XLOOKUP($A94,'Actuals Summer'!$A:$A,'Actuals Summer'!Q:Q,0,0)</f>
        <v>0</v>
      </c>
      <c r="DE94" s="311">
        <f>_xlfn.XLOOKUP($A94,'Actuals Summer'!$A:$A,'Actuals Summer'!I:I,0,0)+_xlfn.XLOOKUP($A94,'Actuals Summer'!$A:$A,'Actuals Summer'!R:R,0,0)</f>
        <v>0</v>
      </c>
      <c r="DF94" s="311">
        <f>_xlfn.XLOOKUP($A94,'Actuals Summer'!$A:$A,'Actuals Summer'!J:J,0,0)</f>
        <v>0</v>
      </c>
      <c r="DG94" s="311">
        <f>_xlfn.XLOOKUP($A94,'Actuals Dep Summer'!$B:$B,'Actuals Dep Summer'!G:G,0,0)*'Actuals Dep Summer'!$F$2*'Actuals Dep Summer'!$C$2</f>
        <v>118.95</v>
      </c>
      <c r="DH94" s="311">
        <f>_xlfn.XLOOKUP($A94,'Actuals Dep Summer'!$B:$B,'Actuals Dep Summer'!H:H,0,0)*'Actuals Dep Summer'!$F$2*'Actuals Dep Summer'!$C$3</f>
        <v>0</v>
      </c>
      <c r="DI94" s="311">
        <f>_xlfn.XLOOKUP($A94,'Actuals Dep Summer'!$B:$B,'Actuals Dep Summer'!I:I,0,0)*'Actuals Dep Summer'!$F$2*'Actuals Dep Summer'!$C$4</f>
        <v>0</v>
      </c>
      <c r="DJ94" s="311">
        <f>_xlfn.XLOOKUP($A94,'Actuals Summer'!$A:$A,'Actuals Summer'!P:P,0,0)</f>
        <v>0</v>
      </c>
      <c r="DK94" s="311">
        <f>_xlfn.XLOOKUP($A94,'Actuals Summer'!$A:$A,'Actuals Summer'!O:O,0,0)</f>
        <v>0</v>
      </c>
      <c r="DL94" s="311"/>
      <c r="DM94" s="311">
        <f>_xlfn.XLOOKUP($A94,'Actuals Summer'!$A:$A,'Actuals Summer'!M:M,0,0)</f>
        <v>0</v>
      </c>
      <c r="DN94" s="312">
        <f t="shared" si="33"/>
        <v>118.95</v>
      </c>
      <c r="DO94" s="312">
        <f>_xlfn.XLOOKUP(A94,'Actuals Summer'!A:A,'Actuals Summer'!S:S,0,0)-'Summer data team '!DN94</f>
        <v>-118.95</v>
      </c>
      <c r="DP94" s="322">
        <f t="shared" si="34"/>
        <v>30903.599999999999</v>
      </c>
    </row>
    <row r="95" spans="1:120" x14ac:dyDescent="0.2">
      <c r="A95" s="231">
        <v>2161</v>
      </c>
      <c r="B95" s="231">
        <v>3302161</v>
      </c>
      <c r="C95" s="231" t="s">
        <v>268</v>
      </c>
      <c r="D95" s="359">
        <v>0</v>
      </c>
      <c r="E95" s="359">
        <v>0</v>
      </c>
      <c r="F95" s="359">
        <v>0</v>
      </c>
      <c r="G95" s="359">
        <v>18</v>
      </c>
      <c r="H95" s="359">
        <v>22</v>
      </c>
      <c r="I95" s="360">
        <v>0</v>
      </c>
      <c r="J95" s="360">
        <v>40</v>
      </c>
      <c r="K95" s="359">
        <v>5</v>
      </c>
      <c r="L95" s="359">
        <v>7</v>
      </c>
      <c r="M95" s="360">
        <v>12</v>
      </c>
      <c r="N95" s="359">
        <v>0</v>
      </c>
      <c r="O95" s="359">
        <v>0</v>
      </c>
      <c r="P95" s="359">
        <v>270</v>
      </c>
      <c r="Q95" s="359">
        <v>330</v>
      </c>
      <c r="R95" s="360">
        <v>600</v>
      </c>
      <c r="S95" s="359">
        <v>0</v>
      </c>
      <c r="T95" s="359">
        <v>0</v>
      </c>
      <c r="U95" s="359">
        <v>75</v>
      </c>
      <c r="V95" s="359">
        <v>105</v>
      </c>
      <c r="W95" s="360">
        <v>180</v>
      </c>
      <c r="X95" s="359">
        <v>9</v>
      </c>
      <c r="Y95" s="359">
        <v>135</v>
      </c>
      <c r="Z95" s="361">
        <v>30</v>
      </c>
      <c r="AA95" s="359">
        <v>0</v>
      </c>
      <c r="AB95" s="359">
        <v>0</v>
      </c>
      <c r="AC95" s="361">
        <v>0</v>
      </c>
      <c r="AD95" s="359">
        <v>8</v>
      </c>
      <c r="AE95" s="359">
        <v>120</v>
      </c>
      <c r="AF95" s="361">
        <v>15</v>
      </c>
      <c r="AG95" s="362">
        <v>0</v>
      </c>
      <c r="AH95" s="362">
        <v>0</v>
      </c>
      <c r="AI95" s="361">
        <v>0</v>
      </c>
      <c r="AJ95" s="362">
        <v>20</v>
      </c>
      <c r="AK95" s="362">
        <v>300</v>
      </c>
      <c r="AL95" s="361">
        <v>0</v>
      </c>
      <c r="AM95" s="359">
        <v>20</v>
      </c>
      <c r="AN95" s="359">
        <v>300</v>
      </c>
      <c r="AO95" s="361">
        <v>0</v>
      </c>
      <c r="AP95" s="361"/>
      <c r="AQ95" s="361">
        <f t="shared" si="35"/>
        <v>20</v>
      </c>
      <c r="AR95" s="362">
        <v>0</v>
      </c>
      <c r="AS95" s="362">
        <v>0</v>
      </c>
      <c r="AT95" s="361">
        <v>0</v>
      </c>
      <c r="AU95" s="362">
        <v>0</v>
      </c>
      <c r="AV95" s="362">
        <v>0</v>
      </c>
      <c r="AW95" s="361">
        <v>0</v>
      </c>
      <c r="AX95" s="359">
        <v>0</v>
      </c>
      <c r="AY95" s="359">
        <v>0</v>
      </c>
      <c r="AZ95" s="361">
        <v>0</v>
      </c>
      <c r="BA95" s="361"/>
      <c r="BB95" s="361">
        <f t="shared" si="36"/>
        <v>0</v>
      </c>
      <c r="BC95" s="362">
        <v>0</v>
      </c>
      <c r="BD95" s="362">
        <v>0</v>
      </c>
      <c r="BE95" s="359">
        <v>0</v>
      </c>
      <c r="BF95" s="134"/>
      <c r="BG95" s="134"/>
      <c r="BH95" s="134"/>
      <c r="BI95" s="134"/>
      <c r="BJ95" s="134"/>
      <c r="BK95" s="134"/>
      <c r="BL95" s="134"/>
      <c r="BM95" s="358">
        <f t="shared" si="37"/>
        <v>0</v>
      </c>
      <c r="BN95" s="134">
        <f t="shared" si="38"/>
        <v>0</v>
      </c>
      <c r="BO95" s="134">
        <f t="shared" si="31"/>
        <v>0</v>
      </c>
      <c r="BP95" s="134">
        <f t="shared" si="39"/>
        <v>7800</v>
      </c>
      <c r="BQ95" s="134">
        <f t="shared" si="40"/>
        <v>2340</v>
      </c>
      <c r="BR95" s="134">
        <f t="shared" si="41"/>
        <v>2145</v>
      </c>
      <c r="BS95" s="134">
        <f t="shared" si="42"/>
        <v>0</v>
      </c>
      <c r="BT95" s="134">
        <f t="shared" si="43"/>
        <v>1755</v>
      </c>
      <c r="BU95" s="134">
        <f t="shared" si="44"/>
        <v>3900</v>
      </c>
      <c r="BV95" s="134">
        <v>0</v>
      </c>
      <c r="BW95" s="134">
        <v>0</v>
      </c>
      <c r="BX95" s="134">
        <f t="shared" si="45"/>
        <v>0</v>
      </c>
      <c r="CB95" s="248">
        <f>_xlfn.IFNA(VLOOKUP(A95,'Actuals Summer'!$A:$AG,23,FALSE),0)</f>
        <v>0</v>
      </c>
      <c r="CC95" s="248">
        <f>_xlfn.IFNA(VLOOKUP(A95,'Actuals Summer'!$A:$AG,24,FALSE),0)</f>
        <v>0</v>
      </c>
      <c r="CD95" s="248">
        <f>_xlfn.IFNA(VLOOKUP(A95,'Actuals Summer'!$A:$AG,25,FALSE),0)</f>
        <v>0</v>
      </c>
      <c r="CE95" s="248">
        <f>_xlfn.IFNA(VLOOKUP(A95,'Actuals Summer'!$A:$AG,26,FALSE),0)</f>
        <v>0</v>
      </c>
      <c r="CF95" s="248">
        <f>_xlfn.IFNA(VLOOKUP(A95,'Actuals Summer'!$A:$AG,27,FALSE),0)</f>
        <v>0</v>
      </c>
      <c r="CG95" s="248">
        <f>_xlfn.IFNA(VLOOKUP(A95,'Actuals Dep Summer'!B:O,6,FALSE)*$BN$3,0)</f>
        <v>1755</v>
      </c>
      <c r="CH95" s="248">
        <f>_xlfn.IFNA(VLOOKUP(A95,'Actuals Dep Summer'!B:O,7,FALSE)*$BN$3,0)</f>
        <v>0</v>
      </c>
      <c r="CI95" s="248">
        <f>_xlfn.IFNA(VLOOKUP(A95,'Actuals Dep Summer'!B:O,8,FALSE)*$BN$3,0)</f>
        <v>1560</v>
      </c>
      <c r="CJ95" s="248">
        <f>_xlfn.IFNA(VLOOKUP(A95,'Actuals Summer'!$A:$AG,31,FALSE),0)*$BN$3</f>
        <v>0</v>
      </c>
      <c r="CK95" s="248"/>
      <c r="CL95" s="248">
        <f>_xlfn.IFNA(VLOOKUP(A95,'Actuals Summer'!$A:$AG,32,FALSE),0)*$BN$3</f>
        <v>0</v>
      </c>
      <c r="CM95" s="248">
        <f>_xlfn.IFNA(VLOOKUP(A95,'Actuals Summer'!$A:$AG,33,FALSE),0)</f>
        <v>0</v>
      </c>
      <c r="CP95" s="317">
        <f t="shared" si="46"/>
        <v>0</v>
      </c>
      <c r="CQ95" s="317">
        <f t="shared" si="47"/>
        <v>0</v>
      </c>
      <c r="CR95" s="317">
        <f t="shared" si="32"/>
        <v>0</v>
      </c>
      <c r="CS95" s="317">
        <f t="shared" si="48"/>
        <v>44148</v>
      </c>
      <c r="CT95" s="317">
        <f t="shared" si="49"/>
        <v>13244.4</v>
      </c>
      <c r="CU95" s="317">
        <f t="shared" si="50"/>
        <v>1308.45</v>
      </c>
      <c r="CV95" s="317">
        <f t="shared" si="51"/>
        <v>0</v>
      </c>
      <c r="CW95" s="317">
        <f t="shared" si="52"/>
        <v>140.4</v>
      </c>
      <c r="CX95" s="317">
        <f t="shared" si="53"/>
        <v>3900</v>
      </c>
      <c r="CY95" s="317">
        <f t="shared" si="54"/>
        <v>0</v>
      </c>
      <c r="CZ95" s="317">
        <f t="shared" si="55"/>
        <v>0</v>
      </c>
      <c r="DA95" s="317">
        <f t="shared" si="56"/>
        <v>0</v>
      </c>
      <c r="DB95" s="317">
        <f t="shared" si="57"/>
        <v>62741.25</v>
      </c>
      <c r="DC95" s="311">
        <f>_xlfn.XLOOKUP($A95,'Actuals Summer'!$A:$A,'Actuals Summer'!L:L,0,0)</f>
        <v>0</v>
      </c>
      <c r="DD95" s="311">
        <f>_xlfn.XLOOKUP($A95,'Actuals Summer'!$A:$A,'Actuals Summer'!K:K,0,0)+_xlfn.XLOOKUP($A95,'Actuals Summer'!$A:$A,'Actuals Summer'!Q:Q,0,0)</f>
        <v>0</v>
      </c>
      <c r="DE95" s="311">
        <f>_xlfn.XLOOKUP($A95,'Actuals Summer'!$A:$A,'Actuals Summer'!I:I,0,0)+_xlfn.XLOOKUP($A95,'Actuals Summer'!$A:$A,'Actuals Summer'!R:R,0,0)</f>
        <v>0</v>
      </c>
      <c r="DF95" s="311">
        <f>_xlfn.XLOOKUP($A95,'Actuals Summer'!$A:$A,'Actuals Summer'!J:J,0,0)</f>
        <v>0</v>
      </c>
      <c r="DG95" s="311">
        <f>_xlfn.XLOOKUP($A95,'Actuals Dep Summer'!$B:$B,'Actuals Dep Summer'!G:G,0,0)*'Actuals Dep Summer'!$F$2*'Actuals Dep Summer'!$C$2</f>
        <v>1070.55</v>
      </c>
      <c r="DH95" s="311">
        <f>_xlfn.XLOOKUP($A95,'Actuals Dep Summer'!$B:$B,'Actuals Dep Summer'!H:H,0,0)*'Actuals Dep Summer'!$F$2*'Actuals Dep Summer'!$C$3</f>
        <v>0</v>
      </c>
      <c r="DI95" s="311">
        <f>_xlfn.XLOOKUP($A95,'Actuals Dep Summer'!$B:$B,'Actuals Dep Summer'!I:I,0,0)*'Actuals Dep Summer'!$F$2*'Actuals Dep Summer'!$C$4</f>
        <v>124.8</v>
      </c>
      <c r="DJ95" s="311">
        <f>_xlfn.XLOOKUP($A95,'Actuals Summer'!$A:$A,'Actuals Summer'!P:P,0,0)</f>
        <v>0</v>
      </c>
      <c r="DK95" s="311">
        <f>_xlfn.XLOOKUP($A95,'Actuals Summer'!$A:$A,'Actuals Summer'!O:O,0,0)</f>
        <v>0</v>
      </c>
      <c r="DL95" s="311"/>
      <c r="DM95" s="311">
        <f>_xlfn.XLOOKUP($A95,'Actuals Summer'!$A:$A,'Actuals Summer'!M:M,0,0)</f>
        <v>0</v>
      </c>
      <c r="DN95" s="312">
        <f t="shared" si="33"/>
        <v>1195.3499999999999</v>
      </c>
      <c r="DO95" s="312">
        <f>_xlfn.XLOOKUP(A95,'Actuals Summer'!A:A,'Actuals Summer'!S:S,0,0)-'Summer data team '!DN95</f>
        <v>-1195.3499999999999</v>
      </c>
      <c r="DP95" s="322">
        <f t="shared" si="34"/>
        <v>61545.9</v>
      </c>
    </row>
    <row r="96" spans="1:120" x14ac:dyDescent="0.2">
      <c r="A96" s="231">
        <v>2162</v>
      </c>
      <c r="B96" s="231">
        <v>3302162</v>
      </c>
      <c r="C96" s="231" t="s">
        <v>269</v>
      </c>
      <c r="D96" s="359">
        <v>0</v>
      </c>
      <c r="E96" s="359">
        <v>0</v>
      </c>
      <c r="F96" s="359">
        <v>0</v>
      </c>
      <c r="G96" s="359">
        <v>13</v>
      </c>
      <c r="H96" s="359">
        <v>8</v>
      </c>
      <c r="I96" s="360">
        <v>0</v>
      </c>
      <c r="J96" s="360">
        <v>21</v>
      </c>
      <c r="K96" s="359">
        <v>0</v>
      </c>
      <c r="L96" s="359">
        <v>0</v>
      </c>
      <c r="M96" s="360">
        <v>0</v>
      </c>
      <c r="N96" s="359">
        <v>0</v>
      </c>
      <c r="O96" s="359">
        <v>0</v>
      </c>
      <c r="P96" s="359">
        <v>195</v>
      </c>
      <c r="Q96" s="359">
        <v>120</v>
      </c>
      <c r="R96" s="360">
        <v>315</v>
      </c>
      <c r="S96" s="359">
        <v>0</v>
      </c>
      <c r="T96" s="359">
        <v>0</v>
      </c>
      <c r="U96" s="359">
        <v>0</v>
      </c>
      <c r="V96" s="359">
        <v>0</v>
      </c>
      <c r="W96" s="360">
        <v>0</v>
      </c>
      <c r="X96" s="359">
        <v>1</v>
      </c>
      <c r="Y96" s="359">
        <v>15</v>
      </c>
      <c r="Z96" s="361">
        <v>0</v>
      </c>
      <c r="AA96" s="359">
        <v>11</v>
      </c>
      <c r="AB96" s="359">
        <v>165</v>
      </c>
      <c r="AC96" s="361">
        <v>0</v>
      </c>
      <c r="AD96" s="359">
        <v>5</v>
      </c>
      <c r="AE96" s="359">
        <v>75</v>
      </c>
      <c r="AF96" s="361">
        <v>0</v>
      </c>
      <c r="AG96" s="362">
        <v>0</v>
      </c>
      <c r="AH96" s="362">
        <v>0</v>
      </c>
      <c r="AI96" s="361">
        <v>0</v>
      </c>
      <c r="AJ96" s="362">
        <v>0</v>
      </c>
      <c r="AK96" s="362">
        <v>0</v>
      </c>
      <c r="AL96" s="361">
        <v>0</v>
      </c>
      <c r="AM96" s="359">
        <v>0</v>
      </c>
      <c r="AN96" s="359">
        <v>0</v>
      </c>
      <c r="AO96" s="361">
        <v>0</v>
      </c>
      <c r="AP96" s="361"/>
      <c r="AQ96" s="361">
        <f t="shared" si="35"/>
        <v>0</v>
      </c>
      <c r="AR96" s="362">
        <v>0</v>
      </c>
      <c r="AS96" s="362">
        <v>0</v>
      </c>
      <c r="AT96" s="361">
        <v>0</v>
      </c>
      <c r="AU96" s="362">
        <v>0</v>
      </c>
      <c r="AV96" s="362">
        <v>0</v>
      </c>
      <c r="AW96" s="361">
        <v>0</v>
      </c>
      <c r="AX96" s="359">
        <v>0</v>
      </c>
      <c r="AY96" s="359">
        <v>0</v>
      </c>
      <c r="AZ96" s="361">
        <v>0</v>
      </c>
      <c r="BA96" s="361"/>
      <c r="BB96" s="361">
        <f t="shared" si="36"/>
        <v>0</v>
      </c>
      <c r="BC96" s="362">
        <v>0</v>
      </c>
      <c r="BD96" s="362">
        <v>0</v>
      </c>
      <c r="BE96" s="359">
        <v>0</v>
      </c>
      <c r="BF96" s="134"/>
      <c r="BG96" s="134"/>
      <c r="BH96" s="134"/>
      <c r="BI96" s="134"/>
      <c r="BJ96" s="134"/>
      <c r="BK96" s="134"/>
      <c r="BL96" s="134"/>
      <c r="BM96" s="358">
        <f t="shared" si="37"/>
        <v>0</v>
      </c>
      <c r="BN96" s="134">
        <f t="shared" si="38"/>
        <v>0</v>
      </c>
      <c r="BO96" s="134">
        <f t="shared" si="31"/>
        <v>0</v>
      </c>
      <c r="BP96" s="134">
        <f t="shared" si="39"/>
        <v>4095</v>
      </c>
      <c r="BQ96" s="134">
        <f t="shared" si="40"/>
        <v>0</v>
      </c>
      <c r="BR96" s="134">
        <f t="shared" si="41"/>
        <v>195</v>
      </c>
      <c r="BS96" s="134">
        <f t="shared" si="42"/>
        <v>2145</v>
      </c>
      <c r="BT96" s="134">
        <f t="shared" si="43"/>
        <v>975</v>
      </c>
      <c r="BU96" s="134">
        <f t="shared" si="44"/>
        <v>0</v>
      </c>
      <c r="BV96" s="134">
        <v>0</v>
      </c>
      <c r="BW96" s="134">
        <v>0</v>
      </c>
      <c r="BX96" s="134">
        <f t="shared" si="45"/>
        <v>0</v>
      </c>
      <c r="CB96" s="248">
        <f>_xlfn.IFNA(VLOOKUP(A96,'Actuals Summer'!$A:$AG,23,FALSE),0)</f>
        <v>0</v>
      </c>
      <c r="CC96" s="248">
        <f>_xlfn.IFNA(VLOOKUP(A96,'Actuals Summer'!$A:$AG,24,FALSE),0)</f>
        <v>0</v>
      </c>
      <c r="CD96" s="248">
        <f>_xlfn.IFNA(VLOOKUP(A96,'Actuals Summer'!$A:$AG,25,FALSE),0)</f>
        <v>0</v>
      </c>
      <c r="CE96" s="248">
        <f>_xlfn.IFNA(VLOOKUP(A96,'Actuals Summer'!$A:$AG,26,FALSE),0)</f>
        <v>0</v>
      </c>
      <c r="CF96" s="248">
        <f>_xlfn.IFNA(VLOOKUP(A96,'Actuals Summer'!$A:$AG,27,FALSE),0)</f>
        <v>0</v>
      </c>
      <c r="CG96" s="248">
        <f>_xlfn.IFNA(VLOOKUP(A96,'Actuals Dep Summer'!B:O,6,FALSE)*$BN$3,0)</f>
        <v>195</v>
      </c>
      <c r="CH96" s="248">
        <f>_xlfn.IFNA(VLOOKUP(A96,'Actuals Dep Summer'!B:O,7,FALSE)*$BN$3,0)</f>
        <v>2145</v>
      </c>
      <c r="CI96" s="248">
        <f>_xlfn.IFNA(VLOOKUP(A96,'Actuals Dep Summer'!B:O,8,FALSE)*$BN$3,0)</f>
        <v>975</v>
      </c>
      <c r="CJ96" s="248">
        <f>_xlfn.IFNA(VLOOKUP(A96,'Actuals Summer'!$A:$AG,31,FALSE),0)*$BN$3</f>
        <v>0</v>
      </c>
      <c r="CK96" s="248"/>
      <c r="CL96" s="248">
        <f>_xlfn.IFNA(VLOOKUP(A96,'Actuals Summer'!$A:$AG,32,FALSE),0)*$BN$3</f>
        <v>0</v>
      </c>
      <c r="CM96" s="248">
        <f>_xlfn.IFNA(VLOOKUP(A96,'Actuals Summer'!$A:$AG,33,FALSE),0)</f>
        <v>0</v>
      </c>
      <c r="CP96" s="317">
        <f t="shared" si="46"/>
        <v>0</v>
      </c>
      <c r="CQ96" s="317">
        <f t="shared" si="47"/>
        <v>0</v>
      </c>
      <c r="CR96" s="317">
        <f t="shared" si="32"/>
        <v>0</v>
      </c>
      <c r="CS96" s="317">
        <f t="shared" si="48"/>
        <v>23177.7</v>
      </c>
      <c r="CT96" s="317">
        <f t="shared" si="49"/>
        <v>0</v>
      </c>
      <c r="CU96" s="317">
        <f t="shared" si="50"/>
        <v>118.95</v>
      </c>
      <c r="CV96" s="317">
        <f t="shared" si="51"/>
        <v>622.04999999999995</v>
      </c>
      <c r="CW96" s="317">
        <f t="shared" si="52"/>
        <v>78</v>
      </c>
      <c r="CX96" s="317">
        <f t="shared" si="53"/>
        <v>0</v>
      </c>
      <c r="CY96" s="317">
        <f t="shared" si="54"/>
        <v>0</v>
      </c>
      <c r="CZ96" s="317">
        <f t="shared" si="55"/>
        <v>0</v>
      </c>
      <c r="DA96" s="317">
        <f t="shared" si="56"/>
        <v>0</v>
      </c>
      <c r="DB96" s="317">
        <f t="shared" si="57"/>
        <v>23996.7</v>
      </c>
      <c r="DC96" s="311">
        <f>_xlfn.XLOOKUP($A96,'Actuals Summer'!$A:$A,'Actuals Summer'!L:L,0,0)</f>
        <v>0</v>
      </c>
      <c r="DD96" s="311">
        <f>_xlfn.XLOOKUP($A96,'Actuals Summer'!$A:$A,'Actuals Summer'!K:K,0,0)+_xlfn.XLOOKUP($A96,'Actuals Summer'!$A:$A,'Actuals Summer'!Q:Q,0,0)</f>
        <v>0</v>
      </c>
      <c r="DE96" s="311">
        <f>_xlfn.XLOOKUP($A96,'Actuals Summer'!$A:$A,'Actuals Summer'!I:I,0,0)+_xlfn.XLOOKUP($A96,'Actuals Summer'!$A:$A,'Actuals Summer'!R:R,0,0)</f>
        <v>0</v>
      </c>
      <c r="DF96" s="311">
        <f>_xlfn.XLOOKUP($A96,'Actuals Summer'!$A:$A,'Actuals Summer'!J:J,0,0)</f>
        <v>0</v>
      </c>
      <c r="DG96" s="311">
        <f>_xlfn.XLOOKUP($A96,'Actuals Dep Summer'!$B:$B,'Actuals Dep Summer'!G:G,0,0)*'Actuals Dep Summer'!$F$2*'Actuals Dep Summer'!$C$2</f>
        <v>118.95</v>
      </c>
      <c r="DH96" s="311">
        <f>_xlfn.XLOOKUP($A96,'Actuals Dep Summer'!$B:$B,'Actuals Dep Summer'!H:H,0,0)*'Actuals Dep Summer'!$F$2*'Actuals Dep Summer'!$C$3</f>
        <v>622.04999999999995</v>
      </c>
      <c r="DI96" s="311">
        <f>_xlfn.XLOOKUP($A96,'Actuals Dep Summer'!$B:$B,'Actuals Dep Summer'!I:I,0,0)*'Actuals Dep Summer'!$F$2*'Actuals Dep Summer'!$C$4</f>
        <v>78</v>
      </c>
      <c r="DJ96" s="311">
        <f>_xlfn.XLOOKUP($A96,'Actuals Summer'!$A:$A,'Actuals Summer'!P:P,0,0)</f>
        <v>0</v>
      </c>
      <c r="DK96" s="311">
        <f>_xlfn.XLOOKUP($A96,'Actuals Summer'!$A:$A,'Actuals Summer'!O:O,0,0)</f>
        <v>0</v>
      </c>
      <c r="DL96" s="311"/>
      <c r="DM96" s="311">
        <f>_xlfn.XLOOKUP($A96,'Actuals Summer'!$A:$A,'Actuals Summer'!M:M,0,0)</f>
        <v>0</v>
      </c>
      <c r="DN96" s="312">
        <f t="shared" si="33"/>
        <v>819</v>
      </c>
      <c r="DO96" s="312">
        <f>_xlfn.XLOOKUP(A96,'Actuals Summer'!A:A,'Actuals Summer'!S:S,0,0)-'Summer data team '!DN96</f>
        <v>-819</v>
      </c>
      <c r="DP96" s="322">
        <f t="shared" si="34"/>
        <v>23177.7</v>
      </c>
    </row>
    <row r="97" spans="1:120" x14ac:dyDescent="0.2">
      <c r="A97" s="231">
        <v>2169</v>
      </c>
      <c r="B97" s="231">
        <v>3302169</v>
      </c>
      <c r="C97" s="231" t="s">
        <v>270</v>
      </c>
      <c r="D97" s="359">
        <v>0</v>
      </c>
      <c r="E97" s="359">
        <v>0</v>
      </c>
      <c r="F97" s="359">
        <v>0</v>
      </c>
      <c r="G97" s="359">
        <v>22</v>
      </c>
      <c r="H97" s="359">
        <v>14</v>
      </c>
      <c r="I97" s="360">
        <v>0</v>
      </c>
      <c r="J97" s="360">
        <v>36</v>
      </c>
      <c r="K97" s="359">
        <v>2</v>
      </c>
      <c r="L97" s="359">
        <v>2</v>
      </c>
      <c r="M97" s="360">
        <v>4</v>
      </c>
      <c r="N97" s="359">
        <v>0</v>
      </c>
      <c r="O97" s="359">
        <v>0</v>
      </c>
      <c r="P97" s="359">
        <v>330</v>
      </c>
      <c r="Q97" s="359">
        <v>210</v>
      </c>
      <c r="R97" s="360">
        <v>540</v>
      </c>
      <c r="S97" s="359">
        <v>0</v>
      </c>
      <c r="T97" s="359">
        <v>0</v>
      </c>
      <c r="U97" s="359">
        <v>30</v>
      </c>
      <c r="V97" s="359">
        <v>30</v>
      </c>
      <c r="W97" s="360">
        <v>60</v>
      </c>
      <c r="X97" s="359">
        <v>13</v>
      </c>
      <c r="Y97" s="359">
        <v>195</v>
      </c>
      <c r="Z97" s="361">
        <v>30</v>
      </c>
      <c r="AA97" s="359">
        <v>15</v>
      </c>
      <c r="AB97" s="359">
        <v>225</v>
      </c>
      <c r="AC97" s="361">
        <v>0</v>
      </c>
      <c r="AD97" s="359">
        <v>5</v>
      </c>
      <c r="AE97" s="359">
        <v>75</v>
      </c>
      <c r="AF97" s="361">
        <v>15</v>
      </c>
      <c r="AG97" s="362">
        <v>0</v>
      </c>
      <c r="AH97" s="362">
        <v>0</v>
      </c>
      <c r="AI97" s="361">
        <v>0</v>
      </c>
      <c r="AJ97" s="362">
        <v>17</v>
      </c>
      <c r="AK97" s="362">
        <v>255</v>
      </c>
      <c r="AL97" s="361">
        <v>15</v>
      </c>
      <c r="AM97" s="359">
        <v>17</v>
      </c>
      <c r="AN97" s="359">
        <v>255</v>
      </c>
      <c r="AO97" s="361">
        <v>15</v>
      </c>
      <c r="AP97" s="361"/>
      <c r="AQ97" s="361">
        <f t="shared" si="35"/>
        <v>17</v>
      </c>
      <c r="AR97" s="362">
        <v>0</v>
      </c>
      <c r="AS97" s="362">
        <v>0</v>
      </c>
      <c r="AT97" s="361">
        <v>0</v>
      </c>
      <c r="AU97" s="362">
        <v>17</v>
      </c>
      <c r="AV97" s="362">
        <v>255</v>
      </c>
      <c r="AW97" s="361">
        <v>15</v>
      </c>
      <c r="AX97" s="359">
        <v>17</v>
      </c>
      <c r="AY97" s="359">
        <v>255</v>
      </c>
      <c r="AZ97" s="361">
        <v>15</v>
      </c>
      <c r="BA97" s="361"/>
      <c r="BB97" s="361">
        <f t="shared" si="36"/>
        <v>34</v>
      </c>
      <c r="BC97" s="362">
        <v>0</v>
      </c>
      <c r="BD97" s="362">
        <v>0</v>
      </c>
      <c r="BE97" s="359">
        <v>0</v>
      </c>
      <c r="BF97" s="134"/>
      <c r="BG97" s="134"/>
      <c r="BH97" s="134"/>
      <c r="BI97" s="134"/>
      <c r="BJ97" s="134"/>
      <c r="BK97" s="134"/>
      <c r="BL97" s="134"/>
      <c r="BM97" s="358">
        <f t="shared" si="37"/>
        <v>0</v>
      </c>
      <c r="BN97" s="134">
        <f t="shared" si="38"/>
        <v>0</v>
      </c>
      <c r="BO97" s="134">
        <f t="shared" si="31"/>
        <v>0</v>
      </c>
      <c r="BP97" s="134">
        <f t="shared" si="39"/>
        <v>7020</v>
      </c>
      <c r="BQ97" s="134">
        <f t="shared" si="40"/>
        <v>780</v>
      </c>
      <c r="BR97" s="134">
        <f t="shared" si="41"/>
        <v>2925</v>
      </c>
      <c r="BS97" s="134">
        <f t="shared" si="42"/>
        <v>2925</v>
      </c>
      <c r="BT97" s="134">
        <f t="shared" si="43"/>
        <v>1170</v>
      </c>
      <c r="BU97" s="134">
        <f t="shared" si="44"/>
        <v>3315</v>
      </c>
      <c r="BV97" s="134">
        <v>16</v>
      </c>
      <c r="BW97" s="134">
        <v>1</v>
      </c>
      <c r="BX97" s="134">
        <f t="shared" si="45"/>
        <v>0</v>
      </c>
      <c r="CB97" s="248">
        <f>_xlfn.IFNA(VLOOKUP(A97,'Actuals Summer'!$A:$AG,23,FALSE),0)</f>
        <v>0</v>
      </c>
      <c r="CC97" s="248">
        <f>_xlfn.IFNA(VLOOKUP(A97,'Actuals Summer'!$A:$AG,24,FALSE),0)</f>
        <v>0</v>
      </c>
      <c r="CD97" s="248">
        <f>_xlfn.IFNA(VLOOKUP(A97,'Actuals Summer'!$A:$AG,25,FALSE),0)</f>
        <v>0</v>
      </c>
      <c r="CE97" s="248">
        <f>_xlfn.IFNA(VLOOKUP(A97,'Actuals Summer'!$A:$AG,26,FALSE),0)</f>
        <v>0</v>
      </c>
      <c r="CF97" s="248">
        <f>_xlfn.IFNA(VLOOKUP(A97,'Actuals Summer'!$A:$AG,27,FALSE),0)</f>
        <v>0</v>
      </c>
      <c r="CG97" s="248">
        <f>_xlfn.IFNA(VLOOKUP(A97,'Actuals Dep Summer'!B:O,6,FALSE)*$BN$3,0)</f>
        <v>2535</v>
      </c>
      <c r="CH97" s="248">
        <f>_xlfn.IFNA(VLOOKUP(A97,'Actuals Dep Summer'!B:O,7,FALSE)*$BN$3,0)</f>
        <v>2925</v>
      </c>
      <c r="CI97" s="248">
        <f>_xlfn.IFNA(VLOOKUP(A97,'Actuals Dep Summer'!B:O,8,FALSE)*$BN$3,0)</f>
        <v>975</v>
      </c>
      <c r="CJ97" s="248">
        <f>_xlfn.IFNA(VLOOKUP(A97,'Actuals Summer'!$A:$AG,31,FALSE),0)*$BN$3</f>
        <v>0</v>
      </c>
      <c r="CK97" s="248"/>
      <c r="CL97" s="248">
        <f>_xlfn.IFNA(VLOOKUP(A97,'Actuals Summer'!$A:$AG,32,FALSE),0)*$BN$3</f>
        <v>0</v>
      </c>
      <c r="CM97" s="248">
        <f>_xlfn.IFNA(VLOOKUP(A97,'Actuals Summer'!$A:$AG,33,FALSE),0)</f>
        <v>0</v>
      </c>
      <c r="CP97" s="317">
        <f t="shared" si="46"/>
        <v>0</v>
      </c>
      <c r="CQ97" s="317">
        <f t="shared" si="47"/>
        <v>0</v>
      </c>
      <c r="CR97" s="317">
        <f t="shared" si="32"/>
        <v>0</v>
      </c>
      <c r="CS97" s="317">
        <f t="shared" si="48"/>
        <v>39733.200000000004</v>
      </c>
      <c r="CT97" s="317">
        <f t="shared" si="49"/>
        <v>4414.8</v>
      </c>
      <c r="CU97" s="317">
        <f t="shared" si="50"/>
        <v>1784.25</v>
      </c>
      <c r="CV97" s="317">
        <f t="shared" si="51"/>
        <v>848.24999999999989</v>
      </c>
      <c r="CW97" s="317">
        <f t="shared" si="52"/>
        <v>93.600000000000009</v>
      </c>
      <c r="CX97" s="317">
        <f t="shared" si="53"/>
        <v>3315</v>
      </c>
      <c r="CY97" s="317">
        <f t="shared" si="54"/>
        <v>1193.2631578947367</v>
      </c>
      <c r="CZ97" s="317">
        <f t="shared" si="55"/>
        <v>186.44736842105263</v>
      </c>
      <c r="DA97" s="317">
        <f t="shared" si="56"/>
        <v>0</v>
      </c>
      <c r="DB97" s="317">
        <f t="shared" si="57"/>
        <v>51568.810526315792</v>
      </c>
      <c r="DC97" s="311">
        <f>_xlfn.XLOOKUP($A97,'Actuals Summer'!$A:$A,'Actuals Summer'!L:L,0,0)</f>
        <v>0</v>
      </c>
      <c r="DD97" s="311">
        <f>_xlfn.XLOOKUP($A97,'Actuals Summer'!$A:$A,'Actuals Summer'!K:K,0,0)+_xlfn.XLOOKUP($A97,'Actuals Summer'!$A:$A,'Actuals Summer'!Q:Q,0,0)</f>
        <v>0</v>
      </c>
      <c r="DE97" s="311">
        <f>_xlfn.XLOOKUP($A97,'Actuals Summer'!$A:$A,'Actuals Summer'!I:I,0,0)+_xlfn.XLOOKUP($A97,'Actuals Summer'!$A:$A,'Actuals Summer'!R:R,0,0)</f>
        <v>0</v>
      </c>
      <c r="DF97" s="311">
        <f>_xlfn.XLOOKUP($A97,'Actuals Summer'!$A:$A,'Actuals Summer'!J:J,0,0)</f>
        <v>0</v>
      </c>
      <c r="DG97" s="311">
        <f>_xlfn.XLOOKUP($A97,'Actuals Dep Summer'!$B:$B,'Actuals Dep Summer'!G:G,0,0)*'Actuals Dep Summer'!$F$2*'Actuals Dep Summer'!$C$2</f>
        <v>1546.35</v>
      </c>
      <c r="DH97" s="311">
        <f>_xlfn.XLOOKUP($A97,'Actuals Dep Summer'!$B:$B,'Actuals Dep Summer'!H:H,0,0)*'Actuals Dep Summer'!$F$2*'Actuals Dep Summer'!$C$3</f>
        <v>848.24999999999989</v>
      </c>
      <c r="DI97" s="311">
        <f>_xlfn.XLOOKUP($A97,'Actuals Dep Summer'!$B:$B,'Actuals Dep Summer'!I:I,0,0)*'Actuals Dep Summer'!$F$2*'Actuals Dep Summer'!$C$4</f>
        <v>78</v>
      </c>
      <c r="DJ97" s="311">
        <f>_xlfn.XLOOKUP($A97,'Actuals Summer'!$A:$A,'Actuals Summer'!P:P,0,0)</f>
        <v>0</v>
      </c>
      <c r="DK97" s="311">
        <f>_xlfn.XLOOKUP($A97,'Actuals Summer'!$A:$A,'Actuals Summer'!O:O,0,0)</f>
        <v>0</v>
      </c>
      <c r="DL97" s="311"/>
      <c r="DM97" s="311">
        <f>_xlfn.XLOOKUP($A97,'Actuals Summer'!$A:$A,'Actuals Summer'!M:M,0,0)</f>
        <v>0</v>
      </c>
      <c r="DN97" s="312">
        <f t="shared" si="33"/>
        <v>2472.6</v>
      </c>
      <c r="DO97" s="312">
        <f>_xlfn.XLOOKUP(A97,'Actuals Summer'!A:A,'Actuals Summer'!S:S,0,0)-'Summer data team '!DN97</f>
        <v>-2472.6</v>
      </c>
      <c r="DP97" s="322">
        <f t="shared" si="34"/>
        <v>49096.210526315794</v>
      </c>
    </row>
    <row r="98" spans="1:120" x14ac:dyDescent="0.2">
      <c r="A98" s="231">
        <v>2170</v>
      </c>
      <c r="B98" s="231">
        <v>3302170</v>
      </c>
      <c r="C98" s="231" t="s">
        <v>271</v>
      </c>
      <c r="D98" s="359">
        <v>0</v>
      </c>
      <c r="E98" s="359">
        <v>5</v>
      </c>
      <c r="F98" s="359">
        <v>0</v>
      </c>
      <c r="G98" s="359">
        <v>30</v>
      </c>
      <c r="H98" s="359">
        <v>15</v>
      </c>
      <c r="I98" s="360">
        <v>5</v>
      </c>
      <c r="J98" s="360">
        <v>45</v>
      </c>
      <c r="K98" s="359">
        <v>1</v>
      </c>
      <c r="L98" s="359">
        <v>1</v>
      </c>
      <c r="M98" s="360">
        <v>2</v>
      </c>
      <c r="N98" s="359">
        <v>0</v>
      </c>
      <c r="O98" s="359">
        <v>75</v>
      </c>
      <c r="P98" s="359">
        <v>450</v>
      </c>
      <c r="Q98" s="359">
        <v>225</v>
      </c>
      <c r="R98" s="360">
        <v>675</v>
      </c>
      <c r="S98" s="359">
        <v>0</v>
      </c>
      <c r="T98" s="359">
        <v>75</v>
      </c>
      <c r="U98" s="359">
        <v>15</v>
      </c>
      <c r="V98" s="359">
        <v>15</v>
      </c>
      <c r="W98" s="360">
        <v>30</v>
      </c>
      <c r="X98" s="359">
        <v>19</v>
      </c>
      <c r="Y98" s="359">
        <v>285</v>
      </c>
      <c r="Z98" s="361">
        <v>15</v>
      </c>
      <c r="AA98" s="359">
        <v>12</v>
      </c>
      <c r="AB98" s="359">
        <v>180</v>
      </c>
      <c r="AC98" s="361">
        <v>0</v>
      </c>
      <c r="AD98" s="359">
        <v>11</v>
      </c>
      <c r="AE98" s="359">
        <v>165</v>
      </c>
      <c r="AF98" s="361">
        <v>0</v>
      </c>
      <c r="AG98" s="362">
        <v>5</v>
      </c>
      <c r="AH98" s="362">
        <v>75</v>
      </c>
      <c r="AI98" s="361">
        <v>0</v>
      </c>
      <c r="AJ98" s="362">
        <v>33</v>
      </c>
      <c r="AK98" s="362">
        <v>495</v>
      </c>
      <c r="AL98" s="361">
        <v>30</v>
      </c>
      <c r="AM98" s="359">
        <v>38</v>
      </c>
      <c r="AN98" s="359">
        <v>570</v>
      </c>
      <c r="AO98" s="361">
        <v>30</v>
      </c>
      <c r="AP98" s="361"/>
      <c r="AQ98" s="361">
        <f t="shared" si="35"/>
        <v>38</v>
      </c>
      <c r="AR98" s="362">
        <v>2</v>
      </c>
      <c r="AS98" s="362">
        <v>30</v>
      </c>
      <c r="AT98" s="361">
        <v>0</v>
      </c>
      <c r="AU98" s="362">
        <v>23</v>
      </c>
      <c r="AV98" s="362">
        <v>345</v>
      </c>
      <c r="AW98" s="361">
        <v>30</v>
      </c>
      <c r="AX98" s="359">
        <v>25</v>
      </c>
      <c r="AY98" s="359">
        <v>375</v>
      </c>
      <c r="AZ98" s="361">
        <v>30</v>
      </c>
      <c r="BA98" s="361"/>
      <c r="BB98" s="361">
        <f t="shared" si="36"/>
        <v>48</v>
      </c>
      <c r="BC98" s="362">
        <v>0</v>
      </c>
      <c r="BD98" s="362">
        <v>0</v>
      </c>
      <c r="BE98" s="359">
        <v>0</v>
      </c>
      <c r="BF98" s="134"/>
      <c r="BG98" s="134"/>
      <c r="BH98" s="134"/>
      <c r="BI98" s="134"/>
      <c r="BJ98" s="134"/>
      <c r="BK98" s="134"/>
      <c r="BL98" s="134"/>
      <c r="BM98" s="358">
        <f t="shared" si="37"/>
        <v>0</v>
      </c>
      <c r="BN98" s="134">
        <f t="shared" si="38"/>
        <v>975</v>
      </c>
      <c r="BO98" s="134">
        <f t="shared" si="31"/>
        <v>0</v>
      </c>
      <c r="BP98" s="134">
        <f t="shared" si="39"/>
        <v>8775</v>
      </c>
      <c r="BQ98" s="134">
        <f t="shared" si="40"/>
        <v>390</v>
      </c>
      <c r="BR98" s="134">
        <f t="shared" si="41"/>
        <v>3900</v>
      </c>
      <c r="BS98" s="134">
        <f t="shared" si="42"/>
        <v>2340</v>
      </c>
      <c r="BT98" s="134">
        <f t="shared" si="43"/>
        <v>2145</v>
      </c>
      <c r="BU98" s="134">
        <f t="shared" si="44"/>
        <v>7410</v>
      </c>
      <c r="BV98" s="134">
        <v>23</v>
      </c>
      <c r="BW98" s="134">
        <v>2</v>
      </c>
      <c r="BX98" s="134">
        <f t="shared" si="45"/>
        <v>0</v>
      </c>
      <c r="CB98" s="248">
        <f>_xlfn.IFNA(VLOOKUP(A98,'Actuals Summer'!$A:$AG,23,FALSE),0)</f>
        <v>0</v>
      </c>
      <c r="CC98" s="248">
        <f>_xlfn.IFNA(VLOOKUP(A98,'Actuals Summer'!$A:$AG,24,FALSE),0)</f>
        <v>0</v>
      </c>
      <c r="CD98" s="248">
        <f>_xlfn.IFNA(VLOOKUP(A98,'Actuals Summer'!$A:$AG,25,FALSE),0)</f>
        <v>0</v>
      </c>
      <c r="CE98" s="248">
        <f>_xlfn.IFNA(VLOOKUP(A98,'Actuals Summer'!$A:$AG,26,FALSE),0)</f>
        <v>0</v>
      </c>
      <c r="CF98" s="248">
        <f>_xlfn.IFNA(VLOOKUP(A98,'Actuals Summer'!$A:$AG,27,FALSE),0)</f>
        <v>0</v>
      </c>
      <c r="CG98" s="248">
        <f>_xlfn.IFNA(VLOOKUP(A98,'Actuals Dep Summer'!B:O,6,FALSE)*$BN$3,0)</f>
        <v>3705</v>
      </c>
      <c r="CH98" s="248">
        <f>_xlfn.IFNA(VLOOKUP(A98,'Actuals Dep Summer'!B:O,7,FALSE)*$BN$3,0)</f>
        <v>2340</v>
      </c>
      <c r="CI98" s="248">
        <f>_xlfn.IFNA(VLOOKUP(A98,'Actuals Dep Summer'!B:O,8,FALSE)*$BN$3,0)</f>
        <v>2145</v>
      </c>
      <c r="CJ98" s="248">
        <f>_xlfn.IFNA(VLOOKUP(A98,'Actuals Summer'!$A:$AG,31,FALSE),0)*$BN$3</f>
        <v>0</v>
      </c>
      <c r="CK98" s="248"/>
      <c r="CL98" s="248">
        <f>_xlfn.IFNA(VLOOKUP(A98,'Actuals Summer'!$A:$AG,32,FALSE),0)*$BN$3</f>
        <v>0</v>
      </c>
      <c r="CM98" s="248">
        <f>_xlfn.IFNA(VLOOKUP(A98,'Actuals Summer'!$A:$AG,33,FALSE),0)</f>
        <v>0</v>
      </c>
      <c r="CP98" s="317">
        <f t="shared" si="46"/>
        <v>0</v>
      </c>
      <c r="CQ98" s="317">
        <f t="shared" si="47"/>
        <v>8297.25</v>
      </c>
      <c r="CR98" s="317">
        <f t="shared" si="32"/>
        <v>0</v>
      </c>
      <c r="CS98" s="317">
        <f t="shared" si="48"/>
        <v>49666.5</v>
      </c>
      <c r="CT98" s="317">
        <f t="shared" si="49"/>
        <v>2207.4</v>
      </c>
      <c r="CU98" s="317">
        <f t="shared" si="50"/>
        <v>2379</v>
      </c>
      <c r="CV98" s="317">
        <f t="shared" si="51"/>
        <v>678.59999999999991</v>
      </c>
      <c r="CW98" s="317">
        <f t="shared" si="52"/>
        <v>171.6</v>
      </c>
      <c r="CX98" s="317">
        <f t="shared" si="53"/>
        <v>7410</v>
      </c>
      <c r="CY98" s="317">
        <f t="shared" si="54"/>
        <v>1715.3157894736842</v>
      </c>
      <c r="CZ98" s="317">
        <f t="shared" si="55"/>
        <v>372.89473684210526</v>
      </c>
      <c r="DA98" s="317">
        <f t="shared" si="56"/>
        <v>0</v>
      </c>
      <c r="DB98" s="317">
        <f t="shared" si="57"/>
        <v>72898.560526315792</v>
      </c>
      <c r="DC98" s="311">
        <f>_xlfn.XLOOKUP($A98,'Actuals Summer'!$A:$A,'Actuals Summer'!L:L,0,0)</f>
        <v>0</v>
      </c>
      <c r="DD98" s="311">
        <f>_xlfn.XLOOKUP($A98,'Actuals Summer'!$A:$A,'Actuals Summer'!K:K,0,0)+_xlfn.XLOOKUP($A98,'Actuals Summer'!$A:$A,'Actuals Summer'!Q:Q,0,0)</f>
        <v>0</v>
      </c>
      <c r="DE98" s="311">
        <f>_xlfn.XLOOKUP($A98,'Actuals Summer'!$A:$A,'Actuals Summer'!I:I,0,0)+_xlfn.XLOOKUP($A98,'Actuals Summer'!$A:$A,'Actuals Summer'!R:R,0,0)</f>
        <v>0</v>
      </c>
      <c r="DF98" s="311">
        <f>_xlfn.XLOOKUP($A98,'Actuals Summer'!$A:$A,'Actuals Summer'!J:J,0,0)</f>
        <v>0</v>
      </c>
      <c r="DG98" s="311">
        <f>_xlfn.XLOOKUP($A98,'Actuals Dep Summer'!$B:$B,'Actuals Dep Summer'!G:G,0,0)*'Actuals Dep Summer'!$F$2*'Actuals Dep Summer'!$C$2</f>
        <v>2260.0499999999997</v>
      </c>
      <c r="DH98" s="311">
        <f>_xlfn.XLOOKUP($A98,'Actuals Dep Summer'!$B:$B,'Actuals Dep Summer'!H:H,0,0)*'Actuals Dep Summer'!$F$2*'Actuals Dep Summer'!$C$3</f>
        <v>678.59999999999991</v>
      </c>
      <c r="DI98" s="311">
        <f>_xlfn.XLOOKUP($A98,'Actuals Dep Summer'!$B:$B,'Actuals Dep Summer'!I:I,0,0)*'Actuals Dep Summer'!$F$2*'Actuals Dep Summer'!$C$4</f>
        <v>171.6</v>
      </c>
      <c r="DJ98" s="311">
        <f>_xlfn.XLOOKUP($A98,'Actuals Summer'!$A:$A,'Actuals Summer'!P:P,0,0)</f>
        <v>0</v>
      </c>
      <c r="DK98" s="311">
        <f>_xlfn.XLOOKUP($A98,'Actuals Summer'!$A:$A,'Actuals Summer'!O:O,0,0)</f>
        <v>0</v>
      </c>
      <c r="DL98" s="311"/>
      <c r="DM98" s="311">
        <f>_xlfn.XLOOKUP($A98,'Actuals Summer'!$A:$A,'Actuals Summer'!M:M,0,0)</f>
        <v>0</v>
      </c>
      <c r="DN98" s="312">
        <f t="shared" si="33"/>
        <v>3110.2499999999995</v>
      </c>
      <c r="DO98" s="312">
        <f>_xlfn.XLOOKUP(A98,'Actuals Summer'!A:A,'Actuals Summer'!S:S,0,0)-'Summer data team '!DN98</f>
        <v>-3110.2499999999995</v>
      </c>
      <c r="DP98" s="322">
        <f t="shared" si="34"/>
        <v>69788.310526315792</v>
      </c>
    </row>
    <row r="99" spans="1:120" x14ac:dyDescent="0.2">
      <c r="A99" s="231">
        <v>2171</v>
      </c>
      <c r="B99" s="231">
        <v>3302171</v>
      </c>
      <c r="C99" s="231" t="s">
        <v>272</v>
      </c>
      <c r="D99" s="359">
        <v>0</v>
      </c>
      <c r="E99" s="359">
        <v>0</v>
      </c>
      <c r="F99" s="359">
        <v>0</v>
      </c>
      <c r="G99" s="359">
        <v>9</v>
      </c>
      <c r="H99" s="359">
        <v>12</v>
      </c>
      <c r="I99" s="360">
        <v>0</v>
      </c>
      <c r="J99" s="360">
        <v>21</v>
      </c>
      <c r="K99" s="359">
        <v>0</v>
      </c>
      <c r="L99" s="359">
        <v>0</v>
      </c>
      <c r="M99" s="360">
        <v>0</v>
      </c>
      <c r="N99" s="359">
        <v>0</v>
      </c>
      <c r="O99" s="359">
        <v>0</v>
      </c>
      <c r="P99" s="359">
        <v>135</v>
      </c>
      <c r="Q99" s="359">
        <v>180</v>
      </c>
      <c r="R99" s="360">
        <v>315</v>
      </c>
      <c r="S99" s="359">
        <v>0</v>
      </c>
      <c r="T99" s="359">
        <v>0</v>
      </c>
      <c r="U99" s="359">
        <v>0</v>
      </c>
      <c r="V99" s="359">
        <v>0</v>
      </c>
      <c r="W99" s="360">
        <v>0</v>
      </c>
      <c r="X99" s="359">
        <v>2</v>
      </c>
      <c r="Y99" s="359">
        <v>30</v>
      </c>
      <c r="Z99" s="361">
        <v>0</v>
      </c>
      <c r="AA99" s="359">
        <v>0</v>
      </c>
      <c r="AB99" s="359">
        <v>0</v>
      </c>
      <c r="AC99" s="361">
        <v>0</v>
      </c>
      <c r="AD99" s="359">
        <v>19</v>
      </c>
      <c r="AE99" s="359">
        <v>285</v>
      </c>
      <c r="AF99" s="361">
        <v>0</v>
      </c>
      <c r="AG99" s="362">
        <v>0</v>
      </c>
      <c r="AH99" s="362">
        <v>0</v>
      </c>
      <c r="AI99" s="361">
        <v>0</v>
      </c>
      <c r="AJ99" s="362">
        <v>6</v>
      </c>
      <c r="AK99" s="362">
        <v>90</v>
      </c>
      <c r="AL99" s="361">
        <v>0</v>
      </c>
      <c r="AM99" s="359">
        <v>6</v>
      </c>
      <c r="AN99" s="359">
        <v>90</v>
      </c>
      <c r="AO99" s="361">
        <v>0</v>
      </c>
      <c r="AP99" s="361"/>
      <c r="AQ99" s="361">
        <f t="shared" si="35"/>
        <v>6</v>
      </c>
      <c r="AR99" s="362">
        <v>0</v>
      </c>
      <c r="AS99" s="362">
        <v>0</v>
      </c>
      <c r="AT99" s="361">
        <v>0</v>
      </c>
      <c r="AU99" s="362">
        <v>6</v>
      </c>
      <c r="AV99" s="362">
        <v>90</v>
      </c>
      <c r="AW99" s="361">
        <v>0</v>
      </c>
      <c r="AX99" s="359">
        <v>6</v>
      </c>
      <c r="AY99" s="359">
        <v>90</v>
      </c>
      <c r="AZ99" s="361">
        <v>0</v>
      </c>
      <c r="BA99" s="361"/>
      <c r="BB99" s="361">
        <f t="shared" si="36"/>
        <v>12</v>
      </c>
      <c r="BC99" s="362">
        <v>0</v>
      </c>
      <c r="BD99" s="362">
        <v>0</v>
      </c>
      <c r="BE99" s="359">
        <v>0</v>
      </c>
      <c r="BF99" s="134"/>
      <c r="BG99" s="134"/>
      <c r="BH99" s="134"/>
      <c r="BI99" s="134"/>
      <c r="BJ99" s="134"/>
      <c r="BK99" s="134"/>
      <c r="BL99" s="134"/>
      <c r="BM99" s="358">
        <f t="shared" si="37"/>
        <v>0</v>
      </c>
      <c r="BN99" s="134">
        <f t="shared" si="38"/>
        <v>0</v>
      </c>
      <c r="BO99" s="134">
        <f t="shared" si="31"/>
        <v>0</v>
      </c>
      <c r="BP99" s="134">
        <f t="shared" si="39"/>
        <v>4095</v>
      </c>
      <c r="BQ99" s="134">
        <f t="shared" si="40"/>
        <v>0</v>
      </c>
      <c r="BR99" s="134">
        <f t="shared" si="41"/>
        <v>390</v>
      </c>
      <c r="BS99" s="134">
        <f t="shared" si="42"/>
        <v>0</v>
      </c>
      <c r="BT99" s="134">
        <f t="shared" si="43"/>
        <v>3705</v>
      </c>
      <c r="BU99" s="134">
        <f t="shared" si="44"/>
        <v>1170</v>
      </c>
      <c r="BV99" s="134">
        <v>6</v>
      </c>
      <c r="BW99" s="134">
        <v>0</v>
      </c>
      <c r="BX99" s="134">
        <f t="shared" si="45"/>
        <v>0</v>
      </c>
      <c r="CB99" s="248">
        <f>_xlfn.IFNA(VLOOKUP(A99,'Actuals Summer'!$A:$AG,23,FALSE),0)</f>
        <v>0</v>
      </c>
      <c r="CC99" s="248">
        <f>_xlfn.IFNA(VLOOKUP(A99,'Actuals Summer'!$A:$AG,24,FALSE),0)</f>
        <v>0</v>
      </c>
      <c r="CD99" s="248">
        <f>_xlfn.IFNA(VLOOKUP(A99,'Actuals Summer'!$A:$AG,25,FALSE),0)</f>
        <v>0</v>
      </c>
      <c r="CE99" s="248">
        <f>_xlfn.IFNA(VLOOKUP(A99,'Actuals Summer'!$A:$AG,26,FALSE),0)</f>
        <v>0</v>
      </c>
      <c r="CF99" s="248">
        <f>_xlfn.IFNA(VLOOKUP(A99,'Actuals Summer'!$A:$AG,27,FALSE),0)</f>
        <v>0</v>
      </c>
      <c r="CG99" s="248">
        <f>_xlfn.IFNA(VLOOKUP(A99,'Actuals Dep Summer'!B:O,6,FALSE)*$BN$3,0)</f>
        <v>390</v>
      </c>
      <c r="CH99" s="248">
        <f>_xlfn.IFNA(VLOOKUP(A99,'Actuals Dep Summer'!B:O,7,FALSE)*$BN$3,0)</f>
        <v>0</v>
      </c>
      <c r="CI99" s="248">
        <f>_xlfn.IFNA(VLOOKUP(A99,'Actuals Dep Summer'!B:O,8,FALSE)*$BN$3,0)</f>
        <v>3705</v>
      </c>
      <c r="CJ99" s="248">
        <f>_xlfn.IFNA(VLOOKUP(A99,'Actuals Summer'!$A:$AG,31,FALSE),0)*$BN$3</f>
        <v>0</v>
      </c>
      <c r="CK99" s="248"/>
      <c r="CL99" s="248">
        <f>_xlfn.IFNA(VLOOKUP(A99,'Actuals Summer'!$A:$AG,32,FALSE),0)*$BN$3</f>
        <v>0</v>
      </c>
      <c r="CM99" s="248">
        <f>_xlfn.IFNA(VLOOKUP(A99,'Actuals Summer'!$A:$AG,33,FALSE),0)</f>
        <v>0</v>
      </c>
      <c r="CP99" s="317">
        <f t="shared" si="46"/>
        <v>0</v>
      </c>
      <c r="CQ99" s="317">
        <f t="shared" si="47"/>
        <v>0</v>
      </c>
      <c r="CR99" s="317">
        <f t="shared" si="32"/>
        <v>0</v>
      </c>
      <c r="CS99" s="317">
        <f t="shared" si="48"/>
        <v>23177.7</v>
      </c>
      <c r="CT99" s="317">
        <f t="shared" si="49"/>
        <v>0</v>
      </c>
      <c r="CU99" s="317">
        <f t="shared" si="50"/>
        <v>237.9</v>
      </c>
      <c r="CV99" s="317">
        <f t="shared" si="51"/>
        <v>0</v>
      </c>
      <c r="CW99" s="317">
        <f t="shared" si="52"/>
        <v>296.40000000000003</v>
      </c>
      <c r="CX99" s="317">
        <f t="shared" si="53"/>
        <v>1170</v>
      </c>
      <c r="CY99" s="317">
        <f t="shared" si="54"/>
        <v>447.4736842105263</v>
      </c>
      <c r="CZ99" s="317">
        <f t="shared" si="55"/>
        <v>0</v>
      </c>
      <c r="DA99" s="317">
        <f t="shared" si="56"/>
        <v>0</v>
      </c>
      <c r="DB99" s="317">
        <f t="shared" si="57"/>
        <v>25329.47368421053</v>
      </c>
      <c r="DC99" s="311">
        <f>_xlfn.XLOOKUP($A99,'Actuals Summer'!$A:$A,'Actuals Summer'!L:L,0,0)</f>
        <v>0</v>
      </c>
      <c r="DD99" s="311">
        <f>_xlfn.XLOOKUP($A99,'Actuals Summer'!$A:$A,'Actuals Summer'!K:K,0,0)+_xlfn.XLOOKUP($A99,'Actuals Summer'!$A:$A,'Actuals Summer'!Q:Q,0,0)</f>
        <v>0</v>
      </c>
      <c r="DE99" s="311">
        <f>_xlfn.XLOOKUP($A99,'Actuals Summer'!$A:$A,'Actuals Summer'!I:I,0,0)+_xlfn.XLOOKUP($A99,'Actuals Summer'!$A:$A,'Actuals Summer'!R:R,0,0)</f>
        <v>0</v>
      </c>
      <c r="DF99" s="311">
        <f>_xlfn.XLOOKUP($A99,'Actuals Summer'!$A:$A,'Actuals Summer'!J:J,0,0)</f>
        <v>0</v>
      </c>
      <c r="DG99" s="311">
        <f>_xlfn.XLOOKUP($A99,'Actuals Dep Summer'!$B:$B,'Actuals Dep Summer'!G:G,0,0)*'Actuals Dep Summer'!$F$2*'Actuals Dep Summer'!$C$2</f>
        <v>237.9</v>
      </c>
      <c r="DH99" s="311">
        <f>_xlfn.XLOOKUP($A99,'Actuals Dep Summer'!$B:$B,'Actuals Dep Summer'!H:H,0,0)*'Actuals Dep Summer'!$F$2*'Actuals Dep Summer'!$C$3</f>
        <v>0</v>
      </c>
      <c r="DI99" s="311">
        <f>_xlfn.XLOOKUP($A99,'Actuals Dep Summer'!$B:$B,'Actuals Dep Summer'!I:I,0,0)*'Actuals Dep Summer'!$F$2*'Actuals Dep Summer'!$C$4</f>
        <v>296.40000000000003</v>
      </c>
      <c r="DJ99" s="311">
        <f>_xlfn.XLOOKUP($A99,'Actuals Summer'!$A:$A,'Actuals Summer'!P:P,0,0)</f>
        <v>0</v>
      </c>
      <c r="DK99" s="311">
        <f>_xlfn.XLOOKUP($A99,'Actuals Summer'!$A:$A,'Actuals Summer'!O:O,0,0)</f>
        <v>0</v>
      </c>
      <c r="DL99" s="311"/>
      <c r="DM99" s="311">
        <f>_xlfn.XLOOKUP($A99,'Actuals Summer'!$A:$A,'Actuals Summer'!M:M,0,0)</f>
        <v>0</v>
      </c>
      <c r="DN99" s="312">
        <f t="shared" si="33"/>
        <v>534.30000000000007</v>
      </c>
      <c r="DO99" s="312">
        <f>_xlfn.XLOOKUP(A99,'Actuals Summer'!A:A,'Actuals Summer'!S:S,0,0)-'Summer data team '!DN99</f>
        <v>-534.30000000000007</v>
      </c>
      <c r="DP99" s="322">
        <f t="shared" si="34"/>
        <v>24795.173684210531</v>
      </c>
    </row>
    <row r="100" spans="1:120" x14ac:dyDescent="0.2">
      <c r="A100" s="231">
        <v>2176</v>
      </c>
      <c r="B100" s="231">
        <v>3302176</v>
      </c>
      <c r="C100" s="231" t="s">
        <v>273</v>
      </c>
      <c r="D100" s="359">
        <v>0</v>
      </c>
      <c r="E100" s="359">
        <v>0</v>
      </c>
      <c r="F100" s="359">
        <v>0</v>
      </c>
      <c r="G100" s="359">
        <v>37</v>
      </c>
      <c r="H100" s="359">
        <v>27</v>
      </c>
      <c r="I100" s="360">
        <v>0</v>
      </c>
      <c r="J100" s="360">
        <v>64</v>
      </c>
      <c r="K100" s="359">
        <v>4</v>
      </c>
      <c r="L100" s="359">
        <v>4</v>
      </c>
      <c r="M100" s="360">
        <v>8</v>
      </c>
      <c r="N100" s="359">
        <v>0</v>
      </c>
      <c r="O100" s="359">
        <v>0</v>
      </c>
      <c r="P100" s="359">
        <v>555</v>
      </c>
      <c r="Q100" s="359">
        <v>405</v>
      </c>
      <c r="R100" s="360">
        <v>960</v>
      </c>
      <c r="S100" s="359">
        <v>0</v>
      </c>
      <c r="T100" s="359">
        <v>0</v>
      </c>
      <c r="U100" s="359">
        <v>60</v>
      </c>
      <c r="V100" s="359">
        <v>60</v>
      </c>
      <c r="W100" s="360">
        <v>120</v>
      </c>
      <c r="X100" s="359">
        <v>4</v>
      </c>
      <c r="Y100" s="359">
        <v>60</v>
      </c>
      <c r="Z100" s="361">
        <v>0</v>
      </c>
      <c r="AA100" s="359">
        <v>7</v>
      </c>
      <c r="AB100" s="359">
        <v>105</v>
      </c>
      <c r="AC100" s="361">
        <v>15</v>
      </c>
      <c r="AD100" s="359">
        <v>43</v>
      </c>
      <c r="AE100" s="359">
        <v>645</v>
      </c>
      <c r="AF100" s="361">
        <v>60</v>
      </c>
      <c r="AG100" s="362">
        <v>0</v>
      </c>
      <c r="AH100" s="362">
        <v>0</v>
      </c>
      <c r="AI100" s="361">
        <v>0</v>
      </c>
      <c r="AJ100" s="362">
        <v>32</v>
      </c>
      <c r="AK100" s="362">
        <v>480</v>
      </c>
      <c r="AL100" s="361">
        <v>30</v>
      </c>
      <c r="AM100" s="359">
        <v>32</v>
      </c>
      <c r="AN100" s="359">
        <v>480</v>
      </c>
      <c r="AO100" s="361">
        <v>30</v>
      </c>
      <c r="AP100" s="361"/>
      <c r="AQ100" s="361">
        <f t="shared" si="35"/>
        <v>32</v>
      </c>
      <c r="AR100" s="362">
        <v>0</v>
      </c>
      <c r="AS100" s="362">
        <v>0</v>
      </c>
      <c r="AT100" s="361">
        <v>0</v>
      </c>
      <c r="AU100" s="362">
        <v>2</v>
      </c>
      <c r="AV100" s="362">
        <v>30</v>
      </c>
      <c r="AW100" s="361">
        <v>30</v>
      </c>
      <c r="AX100" s="359">
        <v>2</v>
      </c>
      <c r="AY100" s="359">
        <v>30</v>
      </c>
      <c r="AZ100" s="361">
        <v>30</v>
      </c>
      <c r="BA100" s="361"/>
      <c r="BB100" s="361">
        <f t="shared" si="36"/>
        <v>4</v>
      </c>
      <c r="BC100" s="362">
        <v>0</v>
      </c>
      <c r="BD100" s="362">
        <v>0</v>
      </c>
      <c r="BE100" s="359">
        <v>0</v>
      </c>
      <c r="BF100" s="134"/>
      <c r="BG100" s="134"/>
      <c r="BH100" s="134"/>
      <c r="BI100" s="134"/>
      <c r="BJ100" s="134"/>
      <c r="BK100" s="134"/>
      <c r="BL100" s="134"/>
      <c r="BM100" s="358">
        <f t="shared" si="37"/>
        <v>0</v>
      </c>
      <c r="BN100" s="134">
        <f t="shared" si="38"/>
        <v>0</v>
      </c>
      <c r="BO100" s="134">
        <f t="shared" si="31"/>
        <v>0</v>
      </c>
      <c r="BP100" s="134">
        <f t="shared" si="39"/>
        <v>12480</v>
      </c>
      <c r="BQ100" s="134">
        <f t="shared" si="40"/>
        <v>1560</v>
      </c>
      <c r="BR100" s="134">
        <f t="shared" si="41"/>
        <v>780</v>
      </c>
      <c r="BS100" s="134">
        <f t="shared" si="42"/>
        <v>1560</v>
      </c>
      <c r="BT100" s="134">
        <f t="shared" si="43"/>
        <v>9165</v>
      </c>
      <c r="BU100" s="134">
        <f t="shared" si="44"/>
        <v>6240</v>
      </c>
      <c r="BV100" s="134">
        <v>0</v>
      </c>
      <c r="BW100" s="134">
        <v>2</v>
      </c>
      <c r="BX100" s="134">
        <f t="shared" si="45"/>
        <v>0</v>
      </c>
      <c r="CB100" s="248">
        <f>_xlfn.IFNA(VLOOKUP(A100,'Actuals Summer'!$A:$AG,23,FALSE),0)</f>
        <v>0</v>
      </c>
      <c r="CC100" s="248">
        <f>_xlfn.IFNA(VLOOKUP(A100,'Actuals Summer'!$A:$AG,24,FALSE),0)</f>
        <v>0</v>
      </c>
      <c r="CD100" s="248">
        <f>_xlfn.IFNA(VLOOKUP(A100,'Actuals Summer'!$A:$AG,25,FALSE),0)</f>
        <v>0</v>
      </c>
      <c r="CE100" s="248">
        <f>_xlfn.IFNA(VLOOKUP(A100,'Actuals Summer'!$A:$AG,26,FALSE),0)</f>
        <v>0</v>
      </c>
      <c r="CF100" s="248">
        <f>_xlfn.IFNA(VLOOKUP(A100,'Actuals Summer'!$A:$AG,27,FALSE),0)</f>
        <v>0</v>
      </c>
      <c r="CG100" s="248">
        <f>_xlfn.IFNA(VLOOKUP(A100,'Actuals Dep Summer'!B:O,6,FALSE)*$BN$3,0)</f>
        <v>780</v>
      </c>
      <c r="CH100" s="248">
        <f>_xlfn.IFNA(VLOOKUP(A100,'Actuals Dep Summer'!B:O,7,FALSE)*$BN$3,0)</f>
        <v>1365</v>
      </c>
      <c r="CI100" s="248">
        <f>_xlfn.IFNA(VLOOKUP(A100,'Actuals Dep Summer'!B:O,8,FALSE)*$BN$3,0)</f>
        <v>8385</v>
      </c>
      <c r="CJ100" s="248">
        <f>_xlfn.IFNA(VLOOKUP(A100,'Actuals Summer'!$A:$AG,31,FALSE),0)*$BN$3</f>
        <v>0</v>
      </c>
      <c r="CK100" s="248"/>
      <c r="CL100" s="248">
        <f>_xlfn.IFNA(VLOOKUP(A100,'Actuals Summer'!$A:$AG,32,FALSE),0)*$BN$3</f>
        <v>0</v>
      </c>
      <c r="CM100" s="248">
        <f>_xlfn.IFNA(VLOOKUP(A100,'Actuals Summer'!$A:$AG,33,FALSE),0)</f>
        <v>0</v>
      </c>
      <c r="CP100" s="317">
        <f t="shared" si="46"/>
        <v>0</v>
      </c>
      <c r="CQ100" s="317">
        <f t="shared" si="47"/>
        <v>0</v>
      </c>
      <c r="CR100" s="317">
        <f t="shared" si="32"/>
        <v>0</v>
      </c>
      <c r="CS100" s="317">
        <f t="shared" si="48"/>
        <v>70636.800000000003</v>
      </c>
      <c r="CT100" s="317">
        <f t="shared" si="49"/>
        <v>8829.6</v>
      </c>
      <c r="CU100" s="317">
        <f t="shared" si="50"/>
        <v>475.8</v>
      </c>
      <c r="CV100" s="317">
        <f t="shared" si="51"/>
        <v>452.4</v>
      </c>
      <c r="CW100" s="317">
        <f t="shared" si="52"/>
        <v>733.2</v>
      </c>
      <c r="CX100" s="317">
        <f t="shared" si="53"/>
        <v>6240</v>
      </c>
      <c r="CY100" s="317">
        <f t="shared" si="54"/>
        <v>0</v>
      </c>
      <c r="CZ100" s="317">
        <f t="shared" si="55"/>
        <v>372.89473684210526</v>
      </c>
      <c r="DA100" s="317">
        <f t="shared" si="56"/>
        <v>0</v>
      </c>
      <c r="DB100" s="317">
        <f t="shared" si="57"/>
        <v>87740.69473684211</v>
      </c>
      <c r="DC100" s="311">
        <f>_xlfn.XLOOKUP($A100,'Actuals Summer'!$A:$A,'Actuals Summer'!L:L,0,0)</f>
        <v>0</v>
      </c>
      <c r="DD100" s="311">
        <f>_xlfn.XLOOKUP($A100,'Actuals Summer'!$A:$A,'Actuals Summer'!K:K,0,0)+_xlfn.XLOOKUP($A100,'Actuals Summer'!$A:$A,'Actuals Summer'!Q:Q,0,0)</f>
        <v>0</v>
      </c>
      <c r="DE100" s="311">
        <f>_xlfn.XLOOKUP($A100,'Actuals Summer'!$A:$A,'Actuals Summer'!I:I,0,0)+_xlfn.XLOOKUP($A100,'Actuals Summer'!$A:$A,'Actuals Summer'!R:R,0,0)</f>
        <v>0</v>
      </c>
      <c r="DF100" s="311">
        <f>_xlfn.XLOOKUP($A100,'Actuals Summer'!$A:$A,'Actuals Summer'!J:J,0,0)</f>
        <v>0</v>
      </c>
      <c r="DG100" s="311">
        <f>_xlfn.XLOOKUP($A100,'Actuals Dep Summer'!$B:$B,'Actuals Dep Summer'!G:G,0,0)*'Actuals Dep Summer'!$F$2*'Actuals Dep Summer'!$C$2</f>
        <v>475.8</v>
      </c>
      <c r="DH100" s="311">
        <f>_xlfn.XLOOKUP($A100,'Actuals Dep Summer'!$B:$B,'Actuals Dep Summer'!H:H,0,0)*'Actuals Dep Summer'!$F$2*'Actuals Dep Summer'!$C$3</f>
        <v>395.84999999999997</v>
      </c>
      <c r="DI100" s="311">
        <f>_xlfn.XLOOKUP($A100,'Actuals Dep Summer'!$B:$B,'Actuals Dep Summer'!I:I,0,0)*'Actuals Dep Summer'!$F$2*'Actuals Dep Summer'!$C$4</f>
        <v>670.80000000000007</v>
      </c>
      <c r="DJ100" s="311">
        <f>_xlfn.XLOOKUP($A100,'Actuals Summer'!$A:$A,'Actuals Summer'!P:P,0,0)</f>
        <v>0</v>
      </c>
      <c r="DK100" s="311">
        <f>_xlfn.XLOOKUP($A100,'Actuals Summer'!$A:$A,'Actuals Summer'!O:O,0,0)</f>
        <v>0</v>
      </c>
      <c r="DL100" s="311"/>
      <c r="DM100" s="311">
        <f>_xlfn.XLOOKUP($A100,'Actuals Summer'!$A:$A,'Actuals Summer'!M:M,0,0)</f>
        <v>0</v>
      </c>
      <c r="DN100" s="312">
        <f t="shared" si="33"/>
        <v>1542.45</v>
      </c>
      <c r="DO100" s="312">
        <f>_xlfn.XLOOKUP(A100,'Actuals Summer'!A:A,'Actuals Summer'!S:S,0,0)-'Summer data team '!DN100</f>
        <v>-1542.45</v>
      </c>
      <c r="DP100" s="322">
        <f t="shared" si="34"/>
        <v>86198.244736842113</v>
      </c>
    </row>
    <row r="101" spans="1:120" x14ac:dyDescent="0.2">
      <c r="A101" s="231">
        <v>2178</v>
      </c>
      <c r="B101" s="231">
        <v>3302178</v>
      </c>
      <c r="C101" s="231" t="s">
        <v>274</v>
      </c>
      <c r="D101" s="359">
        <v>0</v>
      </c>
      <c r="E101" s="359">
        <v>0</v>
      </c>
      <c r="F101" s="359">
        <v>0</v>
      </c>
      <c r="G101" s="359">
        <v>18</v>
      </c>
      <c r="H101" s="359">
        <v>6</v>
      </c>
      <c r="I101" s="360">
        <v>0</v>
      </c>
      <c r="J101" s="360">
        <v>24</v>
      </c>
      <c r="K101" s="359">
        <v>6</v>
      </c>
      <c r="L101" s="359">
        <v>2</v>
      </c>
      <c r="M101" s="360">
        <v>8</v>
      </c>
      <c r="N101" s="359">
        <v>0</v>
      </c>
      <c r="O101" s="359">
        <v>0</v>
      </c>
      <c r="P101" s="359">
        <v>270</v>
      </c>
      <c r="Q101" s="359">
        <v>90</v>
      </c>
      <c r="R101" s="360">
        <v>360</v>
      </c>
      <c r="S101" s="359">
        <v>0</v>
      </c>
      <c r="T101" s="359">
        <v>0</v>
      </c>
      <c r="U101" s="359">
        <v>84</v>
      </c>
      <c r="V101" s="359">
        <v>30</v>
      </c>
      <c r="W101" s="360">
        <v>114</v>
      </c>
      <c r="X101" s="359">
        <v>6</v>
      </c>
      <c r="Y101" s="359">
        <v>90</v>
      </c>
      <c r="Z101" s="361">
        <v>30</v>
      </c>
      <c r="AA101" s="359">
        <v>1</v>
      </c>
      <c r="AB101" s="359">
        <v>15</v>
      </c>
      <c r="AC101" s="361">
        <v>15</v>
      </c>
      <c r="AD101" s="359">
        <v>10</v>
      </c>
      <c r="AE101" s="359">
        <v>150</v>
      </c>
      <c r="AF101" s="361">
        <v>30</v>
      </c>
      <c r="AG101" s="362">
        <v>0</v>
      </c>
      <c r="AH101" s="362">
        <v>0</v>
      </c>
      <c r="AI101" s="361">
        <v>0</v>
      </c>
      <c r="AJ101" s="362">
        <v>5</v>
      </c>
      <c r="AK101" s="362">
        <v>75</v>
      </c>
      <c r="AL101" s="361">
        <v>0</v>
      </c>
      <c r="AM101" s="359">
        <v>5</v>
      </c>
      <c r="AN101" s="359">
        <v>75</v>
      </c>
      <c r="AO101" s="361">
        <v>0</v>
      </c>
      <c r="AP101" s="361"/>
      <c r="AQ101" s="361">
        <f t="shared" si="35"/>
        <v>5</v>
      </c>
      <c r="AR101" s="362">
        <v>0</v>
      </c>
      <c r="AS101" s="362">
        <v>0</v>
      </c>
      <c r="AT101" s="361">
        <v>0</v>
      </c>
      <c r="AU101" s="362">
        <v>3</v>
      </c>
      <c r="AV101" s="362">
        <v>45</v>
      </c>
      <c r="AW101" s="361">
        <v>0</v>
      </c>
      <c r="AX101" s="359">
        <v>3</v>
      </c>
      <c r="AY101" s="359">
        <v>45</v>
      </c>
      <c r="AZ101" s="361">
        <v>0</v>
      </c>
      <c r="BA101" s="361"/>
      <c r="BB101" s="361">
        <f t="shared" si="36"/>
        <v>6</v>
      </c>
      <c r="BC101" s="362">
        <v>0</v>
      </c>
      <c r="BD101" s="362">
        <v>0</v>
      </c>
      <c r="BE101" s="359">
        <v>0</v>
      </c>
      <c r="BF101" s="134"/>
      <c r="BG101" s="134"/>
      <c r="BH101" s="134"/>
      <c r="BI101" s="134"/>
      <c r="BJ101" s="134"/>
      <c r="BK101" s="134"/>
      <c r="BL101" s="134"/>
      <c r="BM101" s="358">
        <f t="shared" si="37"/>
        <v>0</v>
      </c>
      <c r="BN101" s="134">
        <f t="shared" si="38"/>
        <v>0</v>
      </c>
      <c r="BO101" s="134">
        <f t="shared" ref="BO101:BO132" si="58">S101*$BN$3</f>
        <v>0</v>
      </c>
      <c r="BP101" s="134">
        <f t="shared" si="39"/>
        <v>4680</v>
      </c>
      <c r="BQ101" s="134">
        <f t="shared" si="40"/>
        <v>1482</v>
      </c>
      <c r="BR101" s="134">
        <f t="shared" si="41"/>
        <v>1560</v>
      </c>
      <c r="BS101" s="134">
        <f t="shared" si="42"/>
        <v>390</v>
      </c>
      <c r="BT101" s="134">
        <f t="shared" si="43"/>
        <v>2340</v>
      </c>
      <c r="BU101" s="134">
        <f t="shared" si="44"/>
        <v>975</v>
      </c>
      <c r="BV101" s="134">
        <v>3</v>
      </c>
      <c r="BW101" s="134">
        <v>0</v>
      </c>
      <c r="BX101" s="134">
        <f t="shared" si="45"/>
        <v>0</v>
      </c>
      <c r="CB101" s="248">
        <f>_xlfn.IFNA(VLOOKUP(A101,'Actuals Summer'!$A:$AG,23,FALSE),0)</f>
        <v>0</v>
      </c>
      <c r="CC101" s="248">
        <f>_xlfn.IFNA(VLOOKUP(A101,'Actuals Summer'!$A:$AG,24,FALSE),0)</f>
        <v>0</v>
      </c>
      <c r="CD101" s="248">
        <f>_xlfn.IFNA(VLOOKUP(A101,'Actuals Summer'!$A:$AG,25,FALSE),0)</f>
        <v>0</v>
      </c>
      <c r="CE101" s="248">
        <f>_xlfn.IFNA(VLOOKUP(A101,'Actuals Summer'!$A:$AG,26,FALSE),0)</f>
        <v>0</v>
      </c>
      <c r="CF101" s="248">
        <f>_xlfn.IFNA(VLOOKUP(A101,'Actuals Summer'!$A:$AG,27,FALSE),0)</f>
        <v>0</v>
      </c>
      <c r="CG101" s="248">
        <f>_xlfn.IFNA(VLOOKUP(A101,'Actuals Dep Summer'!B:O,6,FALSE)*$BN$3,0)</f>
        <v>1170</v>
      </c>
      <c r="CH101" s="248">
        <f>_xlfn.IFNA(VLOOKUP(A101,'Actuals Dep Summer'!B:O,7,FALSE)*$BN$3,0)</f>
        <v>195</v>
      </c>
      <c r="CI101" s="248">
        <f>_xlfn.IFNA(VLOOKUP(A101,'Actuals Dep Summer'!B:O,8,FALSE)*$BN$3,0)</f>
        <v>1950</v>
      </c>
      <c r="CJ101" s="248">
        <f>_xlfn.IFNA(VLOOKUP(A101,'Actuals Summer'!$A:$AG,31,FALSE),0)*$BN$3</f>
        <v>0</v>
      </c>
      <c r="CK101" s="248"/>
      <c r="CL101" s="248">
        <f>_xlfn.IFNA(VLOOKUP(A101,'Actuals Summer'!$A:$AG,32,FALSE),0)*$BN$3</f>
        <v>0</v>
      </c>
      <c r="CM101" s="248">
        <f>_xlfn.IFNA(VLOOKUP(A101,'Actuals Summer'!$A:$AG,33,FALSE),0)</f>
        <v>0</v>
      </c>
      <c r="CP101" s="317">
        <f t="shared" si="46"/>
        <v>0</v>
      </c>
      <c r="CQ101" s="317">
        <f t="shared" si="47"/>
        <v>0</v>
      </c>
      <c r="CR101" s="317">
        <f t="shared" ref="CR101:CR132" si="59">BO101*$BO$2</f>
        <v>0</v>
      </c>
      <c r="CS101" s="317">
        <f t="shared" si="48"/>
        <v>26488.799999999999</v>
      </c>
      <c r="CT101" s="317">
        <f t="shared" si="49"/>
        <v>8388.1200000000008</v>
      </c>
      <c r="CU101" s="317">
        <f t="shared" si="50"/>
        <v>951.6</v>
      </c>
      <c r="CV101" s="317">
        <f t="shared" si="51"/>
        <v>113.1</v>
      </c>
      <c r="CW101" s="317">
        <f t="shared" si="52"/>
        <v>187.20000000000002</v>
      </c>
      <c r="CX101" s="317">
        <f t="shared" si="53"/>
        <v>975</v>
      </c>
      <c r="CY101" s="317">
        <f t="shared" si="54"/>
        <v>223.73684210526315</v>
      </c>
      <c r="CZ101" s="317">
        <f t="shared" si="55"/>
        <v>0</v>
      </c>
      <c r="DA101" s="317">
        <f t="shared" si="56"/>
        <v>0</v>
      </c>
      <c r="DB101" s="317">
        <f t="shared" si="57"/>
        <v>37327.556842105252</v>
      </c>
      <c r="DC101" s="311">
        <f>_xlfn.XLOOKUP($A101,'Actuals Summer'!$A:$A,'Actuals Summer'!L:L,0,0)</f>
        <v>0</v>
      </c>
      <c r="DD101" s="311">
        <f>_xlfn.XLOOKUP($A101,'Actuals Summer'!$A:$A,'Actuals Summer'!K:K,0,0)+_xlfn.XLOOKUP($A101,'Actuals Summer'!$A:$A,'Actuals Summer'!Q:Q,0,0)</f>
        <v>0</v>
      </c>
      <c r="DE101" s="311">
        <f>_xlfn.XLOOKUP($A101,'Actuals Summer'!$A:$A,'Actuals Summer'!I:I,0,0)+_xlfn.XLOOKUP($A101,'Actuals Summer'!$A:$A,'Actuals Summer'!R:R,0,0)</f>
        <v>0</v>
      </c>
      <c r="DF101" s="311">
        <f>_xlfn.XLOOKUP($A101,'Actuals Summer'!$A:$A,'Actuals Summer'!J:J,0,0)</f>
        <v>0</v>
      </c>
      <c r="DG101" s="311">
        <f>_xlfn.XLOOKUP($A101,'Actuals Dep Summer'!$B:$B,'Actuals Dep Summer'!G:G,0,0)*'Actuals Dep Summer'!$F$2*'Actuals Dep Summer'!$C$2</f>
        <v>713.69999999999993</v>
      </c>
      <c r="DH101" s="311">
        <f>_xlfn.XLOOKUP($A101,'Actuals Dep Summer'!$B:$B,'Actuals Dep Summer'!H:H,0,0)*'Actuals Dep Summer'!$F$2*'Actuals Dep Summer'!$C$3</f>
        <v>56.55</v>
      </c>
      <c r="DI101" s="311">
        <f>_xlfn.XLOOKUP($A101,'Actuals Dep Summer'!$B:$B,'Actuals Dep Summer'!I:I,0,0)*'Actuals Dep Summer'!$F$2*'Actuals Dep Summer'!$C$4</f>
        <v>156</v>
      </c>
      <c r="DJ101" s="311">
        <f>_xlfn.XLOOKUP($A101,'Actuals Summer'!$A:$A,'Actuals Summer'!P:P,0,0)</f>
        <v>0</v>
      </c>
      <c r="DK101" s="311">
        <f>_xlfn.XLOOKUP($A101,'Actuals Summer'!$A:$A,'Actuals Summer'!O:O,0,0)</f>
        <v>0</v>
      </c>
      <c r="DL101" s="311"/>
      <c r="DM101" s="311">
        <f>_xlfn.XLOOKUP($A101,'Actuals Summer'!$A:$A,'Actuals Summer'!M:M,0,0)</f>
        <v>0</v>
      </c>
      <c r="DN101" s="312">
        <f t="shared" ref="DN101:DN132" si="60">SUM(DC101:DM101)</f>
        <v>926.24999999999989</v>
      </c>
      <c r="DO101" s="312">
        <f>_xlfn.XLOOKUP(A101,'Actuals Summer'!A:A,'Actuals Summer'!S:S,0,0)-'Summer data team '!DN101</f>
        <v>-926.24999999999989</v>
      </c>
      <c r="DP101" s="322">
        <f t="shared" ref="DP101:DP132" si="61">DB101-DN101</f>
        <v>36401.306842105252</v>
      </c>
    </row>
    <row r="102" spans="1:120" x14ac:dyDescent="0.2">
      <c r="A102" s="231">
        <v>2180</v>
      </c>
      <c r="B102" s="231">
        <v>3302180</v>
      </c>
      <c r="C102" s="231" t="s">
        <v>275</v>
      </c>
      <c r="D102" s="359">
        <v>0</v>
      </c>
      <c r="E102" s="359">
        <v>0</v>
      </c>
      <c r="F102" s="359">
        <v>0</v>
      </c>
      <c r="G102" s="359">
        <v>41</v>
      </c>
      <c r="H102" s="359">
        <v>26</v>
      </c>
      <c r="I102" s="360">
        <v>0</v>
      </c>
      <c r="J102" s="360">
        <v>67</v>
      </c>
      <c r="K102" s="359">
        <v>2</v>
      </c>
      <c r="L102" s="359">
        <v>1</v>
      </c>
      <c r="M102" s="360">
        <v>3</v>
      </c>
      <c r="N102" s="359">
        <v>0</v>
      </c>
      <c r="O102" s="359">
        <v>0</v>
      </c>
      <c r="P102" s="359">
        <v>615</v>
      </c>
      <c r="Q102" s="359">
        <v>390</v>
      </c>
      <c r="R102" s="360">
        <v>1005</v>
      </c>
      <c r="S102" s="359">
        <v>0</v>
      </c>
      <c r="T102" s="359">
        <v>0</v>
      </c>
      <c r="U102" s="359">
        <v>30</v>
      </c>
      <c r="V102" s="359">
        <v>15</v>
      </c>
      <c r="W102" s="360">
        <v>45</v>
      </c>
      <c r="X102" s="359">
        <v>1</v>
      </c>
      <c r="Y102" s="359">
        <v>15</v>
      </c>
      <c r="Z102" s="361">
        <v>0</v>
      </c>
      <c r="AA102" s="359">
        <v>47</v>
      </c>
      <c r="AB102" s="359">
        <v>705</v>
      </c>
      <c r="AC102" s="361">
        <v>30</v>
      </c>
      <c r="AD102" s="359">
        <v>11</v>
      </c>
      <c r="AE102" s="359">
        <v>165</v>
      </c>
      <c r="AF102" s="361">
        <v>0</v>
      </c>
      <c r="AG102" s="362">
        <v>0</v>
      </c>
      <c r="AH102" s="362">
        <v>0</v>
      </c>
      <c r="AI102" s="361">
        <v>0</v>
      </c>
      <c r="AJ102" s="362">
        <v>28</v>
      </c>
      <c r="AK102" s="362">
        <v>420</v>
      </c>
      <c r="AL102" s="361">
        <v>15</v>
      </c>
      <c r="AM102" s="359">
        <v>28</v>
      </c>
      <c r="AN102" s="359">
        <v>420</v>
      </c>
      <c r="AO102" s="361">
        <v>15</v>
      </c>
      <c r="AP102" s="361"/>
      <c r="AQ102" s="361">
        <f t="shared" si="35"/>
        <v>28</v>
      </c>
      <c r="AR102" s="362">
        <v>0</v>
      </c>
      <c r="AS102" s="362">
        <v>0</v>
      </c>
      <c r="AT102" s="361">
        <v>0</v>
      </c>
      <c r="AU102" s="362">
        <v>28</v>
      </c>
      <c r="AV102" s="362">
        <v>420</v>
      </c>
      <c r="AW102" s="361">
        <v>15</v>
      </c>
      <c r="AX102" s="359">
        <v>28</v>
      </c>
      <c r="AY102" s="359">
        <v>420</v>
      </c>
      <c r="AZ102" s="361">
        <v>15</v>
      </c>
      <c r="BA102" s="361"/>
      <c r="BB102" s="361">
        <f t="shared" si="36"/>
        <v>56</v>
      </c>
      <c r="BC102" s="362">
        <v>0</v>
      </c>
      <c r="BD102" s="362">
        <v>0</v>
      </c>
      <c r="BE102" s="359">
        <v>0</v>
      </c>
      <c r="BF102" s="134"/>
      <c r="BG102" s="134"/>
      <c r="BH102" s="134"/>
      <c r="BI102" s="134"/>
      <c r="BJ102" s="134"/>
      <c r="BK102" s="134"/>
      <c r="BL102" s="134"/>
      <c r="BM102" s="358">
        <f t="shared" si="37"/>
        <v>0</v>
      </c>
      <c r="BN102" s="134">
        <f t="shared" si="38"/>
        <v>0</v>
      </c>
      <c r="BO102" s="134">
        <f t="shared" si="58"/>
        <v>0</v>
      </c>
      <c r="BP102" s="134">
        <f t="shared" si="39"/>
        <v>13065</v>
      </c>
      <c r="BQ102" s="134">
        <f t="shared" si="40"/>
        <v>585</v>
      </c>
      <c r="BR102" s="134">
        <f t="shared" si="41"/>
        <v>195</v>
      </c>
      <c r="BS102" s="134">
        <f t="shared" si="42"/>
        <v>9555</v>
      </c>
      <c r="BT102" s="134">
        <f t="shared" si="43"/>
        <v>2145</v>
      </c>
      <c r="BU102" s="134">
        <f t="shared" si="44"/>
        <v>5460</v>
      </c>
      <c r="BV102" s="134">
        <v>27</v>
      </c>
      <c r="BW102" s="134">
        <v>1</v>
      </c>
      <c r="BX102" s="134">
        <f t="shared" si="45"/>
        <v>0</v>
      </c>
      <c r="CB102" s="248">
        <f>_xlfn.IFNA(VLOOKUP(A102,'Actuals Summer'!$A:$AG,23,FALSE),0)</f>
        <v>0</v>
      </c>
      <c r="CC102" s="248">
        <f>_xlfn.IFNA(VLOOKUP(A102,'Actuals Summer'!$A:$AG,24,FALSE),0)</f>
        <v>0</v>
      </c>
      <c r="CD102" s="248">
        <f>_xlfn.IFNA(VLOOKUP(A102,'Actuals Summer'!$A:$AG,25,FALSE),0)</f>
        <v>0</v>
      </c>
      <c r="CE102" s="248">
        <f>_xlfn.IFNA(VLOOKUP(A102,'Actuals Summer'!$A:$AG,26,FALSE),0)</f>
        <v>0</v>
      </c>
      <c r="CF102" s="248">
        <f>_xlfn.IFNA(VLOOKUP(A102,'Actuals Summer'!$A:$AG,27,FALSE),0)</f>
        <v>0</v>
      </c>
      <c r="CG102" s="248">
        <f>_xlfn.IFNA(VLOOKUP(A102,'Actuals Dep Summer'!B:O,6,FALSE)*$BN$3,0)</f>
        <v>195</v>
      </c>
      <c r="CH102" s="248">
        <f>_xlfn.IFNA(VLOOKUP(A102,'Actuals Dep Summer'!B:O,7,FALSE)*$BN$3,0)</f>
        <v>9165</v>
      </c>
      <c r="CI102" s="248">
        <f>_xlfn.IFNA(VLOOKUP(A102,'Actuals Dep Summer'!B:O,8,FALSE)*$BN$3,0)</f>
        <v>2145</v>
      </c>
      <c r="CJ102" s="248">
        <f>_xlfn.IFNA(VLOOKUP(A102,'Actuals Summer'!$A:$AG,31,FALSE),0)*$BN$3</f>
        <v>0</v>
      </c>
      <c r="CK102" s="248"/>
      <c r="CL102" s="248">
        <f>_xlfn.IFNA(VLOOKUP(A102,'Actuals Summer'!$A:$AG,32,FALSE),0)*$BN$3</f>
        <v>0</v>
      </c>
      <c r="CM102" s="248">
        <f>_xlfn.IFNA(VLOOKUP(A102,'Actuals Summer'!$A:$AG,33,FALSE),0)</f>
        <v>0</v>
      </c>
      <c r="CP102" s="317">
        <f t="shared" si="46"/>
        <v>0</v>
      </c>
      <c r="CQ102" s="317">
        <f t="shared" si="47"/>
        <v>0</v>
      </c>
      <c r="CR102" s="317">
        <f t="shared" si="59"/>
        <v>0</v>
      </c>
      <c r="CS102" s="317">
        <f t="shared" si="48"/>
        <v>73947.900000000009</v>
      </c>
      <c r="CT102" s="317">
        <f t="shared" si="49"/>
        <v>3311.1</v>
      </c>
      <c r="CU102" s="317">
        <f t="shared" si="50"/>
        <v>118.95</v>
      </c>
      <c r="CV102" s="317">
        <f t="shared" si="51"/>
        <v>2770.95</v>
      </c>
      <c r="CW102" s="317">
        <f t="shared" si="52"/>
        <v>171.6</v>
      </c>
      <c r="CX102" s="317">
        <f t="shared" si="53"/>
        <v>5460</v>
      </c>
      <c r="CY102" s="317">
        <f t="shared" si="54"/>
        <v>2013.6315789473683</v>
      </c>
      <c r="CZ102" s="317">
        <f t="shared" si="55"/>
        <v>186.44736842105263</v>
      </c>
      <c r="DA102" s="317">
        <f t="shared" si="56"/>
        <v>0</v>
      </c>
      <c r="DB102" s="317">
        <f t="shared" si="57"/>
        <v>87980.578947368442</v>
      </c>
      <c r="DC102" s="311">
        <f>_xlfn.XLOOKUP($A102,'Actuals Summer'!$A:$A,'Actuals Summer'!L:L,0,0)</f>
        <v>0</v>
      </c>
      <c r="DD102" s="311">
        <f>_xlfn.XLOOKUP($A102,'Actuals Summer'!$A:$A,'Actuals Summer'!K:K,0,0)+_xlfn.XLOOKUP($A102,'Actuals Summer'!$A:$A,'Actuals Summer'!Q:Q,0,0)</f>
        <v>0</v>
      </c>
      <c r="DE102" s="311">
        <f>_xlfn.XLOOKUP($A102,'Actuals Summer'!$A:$A,'Actuals Summer'!I:I,0,0)+_xlfn.XLOOKUP($A102,'Actuals Summer'!$A:$A,'Actuals Summer'!R:R,0,0)</f>
        <v>0</v>
      </c>
      <c r="DF102" s="311">
        <f>_xlfn.XLOOKUP($A102,'Actuals Summer'!$A:$A,'Actuals Summer'!J:J,0,0)</f>
        <v>0</v>
      </c>
      <c r="DG102" s="311">
        <f>_xlfn.XLOOKUP($A102,'Actuals Dep Summer'!$B:$B,'Actuals Dep Summer'!G:G,0,0)*'Actuals Dep Summer'!$F$2*'Actuals Dep Summer'!$C$2</f>
        <v>118.95</v>
      </c>
      <c r="DH102" s="311">
        <f>_xlfn.XLOOKUP($A102,'Actuals Dep Summer'!$B:$B,'Actuals Dep Summer'!H:H,0,0)*'Actuals Dep Summer'!$F$2*'Actuals Dep Summer'!$C$3</f>
        <v>2657.85</v>
      </c>
      <c r="DI102" s="311">
        <f>_xlfn.XLOOKUP($A102,'Actuals Dep Summer'!$B:$B,'Actuals Dep Summer'!I:I,0,0)*'Actuals Dep Summer'!$F$2*'Actuals Dep Summer'!$C$4</f>
        <v>171.6</v>
      </c>
      <c r="DJ102" s="311">
        <f>_xlfn.XLOOKUP($A102,'Actuals Summer'!$A:$A,'Actuals Summer'!P:P,0,0)</f>
        <v>0</v>
      </c>
      <c r="DK102" s="311">
        <f>_xlfn.XLOOKUP($A102,'Actuals Summer'!$A:$A,'Actuals Summer'!O:O,0,0)</f>
        <v>0</v>
      </c>
      <c r="DL102" s="311"/>
      <c r="DM102" s="311">
        <f>_xlfn.XLOOKUP($A102,'Actuals Summer'!$A:$A,'Actuals Summer'!M:M,0,0)</f>
        <v>0</v>
      </c>
      <c r="DN102" s="312">
        <f t="shared" si="60"/>
        <v>2948.3999999999996</v>
      </c>
      <c r="DO102" s="312">
        <f>_xlfn.XLOOKUP(A102,'Actuals Summer'!A:A,'Actuals Summer'!S:S,0,0)-'Summer data team '!DN102</f>
        <v>-2948.3999999999996</v>
      </c>
      <c r="DP102" s="322">
        <f t="shared" si="61"/>
        <v>85032.178947368448</v>
      </c>
    </row>
    <row r="103" spans="1:120" x14ac:dyDescent="0.2">
      <c r="A103" s="231">
        <v>2181</v>
      </c>
      <c r="B103" s="231">
        <v>3302181</v>
      </c>
      <c r="C103" s="231" t="s">
        <v>276</v>
      </c>
      <c r="D103" s="359">
        <v>0</v>
      </c>
      <c r="E103" s="359">
        <v>0</v>
      </c>
      <c r="F103" s="359">
        <v>0</v>
      </c>
      <c r="G103" s="359">
        <v>13</v>
      </c>
      <c r="H103" s="359">
        <v>10</v>
      </c>
      <c r="I103" s="360">
        <v>0</v>
      </c>
      <c r="J103" s="360">
        <v>23</v>
      </c>
      <c r="K103" s="359">
        <v>0</v>
      </c>
      <c r="L103" s="359">
        <v>0</v>
      </c>
      <c r="M103" s="360">
        <v>0</v>
      </c>
      <c r="N103" s="359">
        <v>0</v>
      </c>
      <c r="O103" s="359">
        <v>0</v>
      </c>
      <c r="P103" s="359">
        <v>195</v>
      </c>
      <c r="Q103" s="359">
        <v>150</v>
      </c>
      <c r="R103" s="360">
        <v>345</v>
      </c>
      <c r="S103" s="359">
        <v>0</v>
      </c>
      <c r="T103" s="359">
        <v>0</v>
      </c>
      <c r="U103" s="359">
        <v>0</v>
      </c>
      <c r="V103" s="359">
        <v>0</v>
      </c>
      <c r="W103" s="360">
        <v>0</v>
      </c>
      <c r="X103" s="359">
        <v>0</v>
      </c>
      <c r="Y103" s="359">
        <v>0</v>
      </c>
      <c r="Z103" s="361">
        <v>0</v>
      </c>
      <c r="AA103" s="359">
        <v>0</v>
      </c>
      <c r="AB103" s="359">
        <v>0</v>
      </c>
      <c r="AC103" s="361">
        <v>0</v>
      </c>
      <c r="AD103" s="359">
        <v>13</v>
      </c>
      <c r="AE103" s="359">
        <v>195</v>
      </c>
      <c r="AF103" s="361">
        <v>0</v>
      </c>
      <c r="AG103" s="362">
        <v>0</v>
      </c>
      <c r="AH103" s="362">
        <v>0</v>
      </c>
      <c r="AI103" s="361">
        <v>0</v>
      </c>
      <c r="AJ103" s="362">
        <v>0</v>
      </c>
      <c r="AK103" s="362">
        <v>0</v>
      </c>
      <c r="AL103" s="361">
        <v>0</v>
      </c>
      <c r="AM103" s="359">
        <v>0</v>
      </c>
      <c r="AN103" s="359">
        <v>0</v>
      </c>
      <c r="AO103" s="361">
        <v>0</v>
      </c>
      <c r="AP103" s="361"/>
      <c r="AQ103" s="361">
        <f t="shared" si="35"/>
        <v>0</v>
      </c>
      <c r="AR103" s="362">
        <v>0</v>
      </c>
      <c r="AS103" s="362">
        <v>0</v>
      </c>
      <c r="AT103" s="361">
        <v>0</v>
      </c>
      <c r="AU103" s="362">
        <v>0</v>
      </c>
      <c r="AV103" s="362">
        <v>0</v>
      </c>
      <c r="AW103" s="361">
        <v>0</v>
      </c>
      <c r="AX103" s="359">
        <v>0</v>
      </c>
      <c r="AY103" s="359">
        <v>0</v>
      </c>
      <c r="AZ103" s="361">
        <v>0</v>
      </c>
      <c r="BA103" s="361"/>
      <c r="BB103" s="361">
        <f t="shared" si="36"/>
        <v>0</v>
      </c>
      <c r="BC103" s="362">
        <v>0</v>
      </c>
      <c r="BD103" s="362">
        <v>0</v>
      </c>
      <c r="BE103" s="359">
        <v>0</v>
      </c>
      <c r="BF103" s="134"/>
      <c r="BG103" s="134"/>
      <c r="BH103" s="134"/>
      <c r="BI103" s="134"/>
      <c r="BJ103" s="134"/>
      <c r="BK103" s="134"/>
      <c r="BL103" s="134"/>
      <c r="BM103" s="358">
        <f t="shared" si="37"/>
        <v>0</v>
      </c>
      <c r="BN103" s="134">
        <f t="shared" si="38"/>
        <v>0</v>
      </c>
      <c r="BO103" s="134">
        <f t="shared" si="58"/>
        <v>0</v>
      </c>
      <c r="BP103" s="134">
        <f t="shared" si="39"/>
        <v>4485</v>
      </c>
      <c r="BQ103" s="134">
        <f t="shared" si="40"/>
        <v>0</v>
      </c>
      <c r="BR103" s="134">
        <f t="shared" si="41"/>
        <v>0</v>
      </c>
      <c r="BS103" s="134">
        <f t="shared" si="42"/>
        <v>0</v>
      </c>
      <c r="BT103" s="134">
        <f t="shared" si="43"/>
        <v>2535</v>
      </c>
      <c r="BU103" s="134">
        <f t="shared" si="44"/>
        <v>0</v>
      </c>
      <c r="BV103" s="134">
        <v>0</v>
      </c>
      <c r="BW103" s="134">
        <v>0</v>
      </c>
      <c r="BX103" s="134">
        <f t="shared" si="45"/>
        <v>0</v>
      </c>
      <c r="CB103" s="248">
        <f>_xlfn.IFNA(VLOOKUP(A103,'Actuals Summer'!$A:$AG,23,FALSE),0)</f>
        <v>0</v>
      </c>
      <c r="CC103" s="248">
        <f>_xlfn.IFNA(VLOOKUP(A103,'Actuals Summer'!$A:$AG,24,FALSE),0)</f>
        <v>0</v>
      </c>
      <c r="CD103" s="248">
        <f>_xlfn.IFNA(VLOOKUP(A103,'Actuals Summer'!$A:$AG,25,FALSE),0)</f>
        <v>0</v>
      </c>
      <c r="CE103" s="248">
        <f>_xlfn.IFNA(VLOOKUP(A103,'Actuals Summer'!$A:$AG,26,FALSE),0)</f>
        <v>0</v>
      </c>
      <c r="CF103" s="248">
        <f>_xlfn.IFNA(VLOOKUP(A103,'Actuals Summer'!$A:$AG,27,FALSE),0)</f>
        <v>0</v>
      </c>
      <c r="CG103" s="248">
        <f>_xlfn.IFNA(VLOOKUP(A103,'Actuals Dep Summer'!B:O,6,FALSE)*$BN$3,0)</f>
        <v>0</v>
      </c>
      <c r="CH103" s="248">
        <f>_xlfn.IFNA(VLOOKUP(A103,'Actuals Dep Summer'!B:O,7,FALSE)*$BN$3,0)</f>
        <v>0</v>
      </c>
      <c r="CI103" s="248">
        <f>_xlfn.IFNA(VLOOKUP(A103,'Actuals Dep Summer'!B:O,8,FALSE)*$BN$3,0)</f>
        <v>2535</v>
      </c>
      <c r="CJ103" s="248">
        <f>_xlfn.IFNA(VLOOKUP(A103,'Actuals Summer'!$A:$AG,31,FALSE),0)*$BN$3</f>
        <v>0</v>
      </c>
      <c r="CK103" s="248"/>
      <c r="CL103" s="248">
        <f>_xlfn.IFNA(VLOOKUP(A103,'Actuals Summer'!$A:$AG,32,FALSE),0)*$BN$3</f>
        <v>0</v>
      </c>
      <c r="CM103" s="248">
        <f>_xlfn.IFNA(VLOOKUP(A103,'Actuals Summer'!$A:$AG,33,FALSE),0)</f>
        <v>0</v>
      </c>
      <c r="CP103" s="317">
        <f t="shared" si="46"/>
        <v>0</v>
      </c>
      <c r="CQ103" s="317">
        <f t="shared" si="47"/>
        <v>0</v>
      </c>
      <c r="CR103" s="317">
        <f t="shared" si="59"/>
        <v>0</v>
      </c>
      <c r="CS103" s="317">
        <f t="shared" si="48"/>
        <v>25385.100000000002</v>
      </c>
      <c r="CT103" s="317">
        <f t="shared" si="49"/>
        <v>0</v>
      </c>
      <c r="CU103" s="317">
        <f t="shared" si="50"/>
        <v>0</v>
      </c>
      <c r="CV103" s="317">
        <f t="shared" si="51"/>
        <v>0</v>
      </c>
      <c r="CW103" s="317">
        <f t="shared" si="52"/>
        <v>202.8</v>
      </c>
      <c r="CX103" s="317">
        <f t="shared" si="53"/>
        <v>0</v>
      </c>
      <c r="CY103" s="317">
        <f t="shared" si="54"/>
        <v>0</v>
      </c>
      <c r="CZ103" s="317">
        <f t="shared" si="55"/>
        <v>0</v>
      </c>
      <c r="DA103" s="317">
        <f t="shared" si="56"/>
        <v>0</v>
      </c>
      <c r="DB103" s="317">
        <f t="shared" si="57"/>
        <v>25587.9</v>
      </c>
      <c r="DC103" s="311">
        <f>_xlfn.XLOOKUP($A103,'Actuals Summer'!$A:$A,'Actuals Summer'!L:L,0,0)</f>
        <v>0</v>
      </c>
      <c r="DD103" s="311">
        <f>_xlfn.XLOOKUP($A103,'Actuals Summer'!$A:$A,'Actuals Summer'!K:K,0,0)+_xlfn.XLOOKUP($A103,'Actuals Summer'!$A:$A,'Actuals Summer'!Q:Q,0,0)</f>
        <v>0</v>
      </c>
      <c r="DE103" s="311">
        <f>_xlfn.XLOOKUP($A103,'Actuals Summer'!$A:$A,'Actuals Summer'!I:I,0,0)+_xlfn.XLOOKUP($A103,'Actuals Summer'!$A:$A,'Actuals Summer'!R:R,0,0)</f>
        <v>0</v>
      </c>
      <c r="DF103" s="311">
        <f>_xlfn.XLOOKUP($A103,'Actuals Summer'!$A:$A,'Actuals Summer'!J:J,0,0)</f>
        <v>0</v>
      </c>
      <c r="DG103" s="311">
        <f>_xlfn.XLOOKUP($A103,'Actuals Dep Summer'!$B:$B,'Actuals Dep Summer'!G:G,0,0)*'Actuals Dep Summer'!$F$2*'Actuals Dep Summer'!$C$2</f>
        <v>0</v>
      </c>
      <c r="DH103" s="311">
        <f>_xlfn.XLOOKUP($A103,'Actuals Dep Summer'!$B:$B,'Actuals Dep Summer'!H:H,0,0)*'Actuals Dep Summer'!$F$2*'Actuals Dep Summer'!$C$3</f>
        <v>0</v>
      </c>
      <c r="DI103" s="311">
        <f>_xlfn.XLOOKUP($A103,'Actuals Dep Summer'!$B:$B,'Actuals Dep Summer'!I:I,0,0)*'Actuals Dep Summer'!$F$2*'Actuals Dep Summer'!$C$4</f>
        <v>202.8</v>
      </c>
      <c r="DJ103" s="311">
        <f>_xlfn.XLOOKUP($A103,'Actuals Summer'!$A:$A,'Actuals Summer'!P:P,0,0)</f>
        <v>0</v>
      </c>
      <c r="DK103" s="311">
        <f>_xlfn.XLOOKUP($A103,'Actuals Summer'!$A:$A,'Actuals Summer'!O:O,0,0)</f>
        <v>0</v>
      </c>
      <c r="DL103" s="311"/>
      <c r="DM103" s="311">
        <f>_xlfn.XLOOKUP($A103,'Actuals Summer'!$A:$A,'Actuals Summer'!M:M,0,0)</f>
        <v>0</v>
      </c>
      <c r="DN103" s="312">
        <f t="shared" si="60"/>
        <v>202.8</v>
      </c>
      <c r="DO103" s="312">
        <f>_xlfn.XLOOKUP(A103,'Actuals Summer'!A:A,'Actuals Summer'!S:S,0,0)-'Summer data team '!DN103</f>
        <v>-202.8</v>
      </c>
      <c r="DP103" s="322">
        <f t="shared" si="61"/>
        <v>25385.100000000002</v>
      </c>
    </row>
    <row r="104" spans="1:120" x14ac:dyDescent="0.2">
      <c r="A104" s="231">
        <v>2185</v>
      </c>
      <c r="B104" s="231">
        <v>3302185</v>
      </c>
      <c r="C104" s="231" t="s">
        <v>277</v>
      </c>
      <c r="D104" s="359">
        <v>0</v>
      </c>
      <c r="E104" s="359">
        <v>0</v>
      </c>
      <c r="F104" s="359">
        <v>0</v>
      </c>
      <c r="G104" s="359">
        <v>13</v>
      </c>
      <c r="H104" s="359">
        <v>18</v>
      </c>
      <c r="I104" s="360">
        <v>0</v>
      </c>
      <c r="J104" s="360">
        <v>31</v>
      </c>
      <c r="K104" s="359">
        <v>4</v>
      </c>
      <c r="L104" s="359">
        <v>7</v>
      </c>
      <c r="M104" s="360">
        <v>11</v>
      </c>
      <c r="N104" s="359">
        <v>0</v>
      </c>
      <c r="O104" s="359">
        <v>0</v>
      </c>
      <c r="P104" s="359">
        <v>195</v>
      </c>
      <c r="Q104" s="359">
        <v>270</v>
      </c>
      <c r="R104" s="360">
        <v>465</v>
      </c>
      <c r="S104" s="359">
        <v>0</v>
      </c>
      <c r="T104" s="359">
        <v>0</v>
      </c>
      <c r="U104" s="359">
        <v>60</v>
      </c>
      <c r="V104" s="359">
        <v>105</v>
      </c>
      <c r="W104" s="360">
        <v>165</v>
      </c>
      <c r="X104" s="359">
        <v>0</v>
      </c>
      <c r="Y104" s="359">
        <v>0</v>
      </c>
      <c r="Z104" s="361">
        <v>0</v>
      </c>
      <c r="AA104" s="359">
        <v>1</v>
      </c>
      <c r="AB104" s="359">
        <v>15</v>
      </c>
      <c r="AC104" s="361">
        <v>0</v>
      </c>
      <c r="AD104" s="359">
        <v>1</v>
      </c>
      <c r="AE104" s="359">
        <v>15</v>
      </c>
      <c r="AF104" s="361">
        <v>0</v>
      </c>
      <c r="AG104" s="362">
        <v>0</v>
      </c>
      <c r="AH104" s="362">
        <v>0</v>
      </c>
      <c r="AI104" s="361">
        <v>0</v>
      </c>
      <c r="AJ104" s="362">
        <v>10</v>
      </c>
      <c r="AK104" s="362">
        <v>150</v>
      </c>
      <c r="AL104" s="361">
        <v>30</v>
      </c>
      <c r="AM104" s="359">
        <v>10</v>
      </c>
      <c r="AN104" s="359">
        <v>150</v>
      </c>
      <c r="AO104" s="361">
        <v>30</v>
      </c>
      <c r="AP104" s="361"/>
      <c r="AQ104" s="361">
        <f t="shared" si="35"/>
        <v>10</v>
      </c>
      <c r="AR104" s="362">
        <v>0</v>
      </c>
      <c r="AS104" s="362">
        <v>0</v>
      </c>
      <c r="AT104" s="361">
        <v>0</v>
      </c>
      <c r="AU104" s="362">
        <v>1</v>
      </c>
      <c r="AV104" s="362">
        <v>15</v>
      </c>
      <c r="AW104" s="361">
        <v>15</v>
      </c>
      <c r="AX104" s="359">
        <v>1</v>
      </c>
      <c r="AY104" s="359">
        <v>15</v>
      </c>
      <c r="AZ104" s="361">
        <v>15</v>
      </c>
      <c r="BA104" s="361"/>
      <c r="BB104" s="361">
        <f t="shared" si="36"/>
        <v>2</v>
      </c>
      <c r="BC104" s="362">
        <v>0</v>
      </c>
      <c r="BD104" s="362">
        <v>0</v>
      </c>
      <c r="BE104" s="359">
        <v>0</v>
      </c>
      <c r="BF104" s="134"/>
      <c r="BG104" s="134"/>
      <c r="BH104" s="134"/>
      <c r="BI104" s="134"/>
      <c r="BJ104" s="134"/>
      <c r="BK104" s="134"/>
      <c r="BL104" s="134"/>
      <c r="BM104" s="358">
        <f t="shared" si="37"/>
        <v>0</v>
      </c>
      <c r="BN104" s="134">
        <f t="shared" si="38"/>
        <v>0</v>
      </c>
      <c r="BO104" s="134">
        <f t="shared" si="58"/>
        <v>0</v>
      </c>
      <c r="BP104" s="134">
        <f t="shared" si="39"/>
        <v>6045</v>
      </c>
      <c r="BQ104" s="134">
        <f t="shared" si="40"/>
        <v>2145</v>
      </c>
      <c r="BR104" s="134">
        <f t="shared" si="41"/>
        <v>0</v>
      </c>
      <c r="BS104" s="134">
        <f t="shared" si="42"/>
        <v>195</v>
      </c>
      <c r="BT104" s="134">
        <f t="shared" si="43"/>
        <v>195</v>
      </c>
      <c r="BU104" s="134">
        <f t="shared" si="44"/>
        <v>1950</v>
      </c>
      <c r="BV104" s="134">
        <v>0</v>
      </c>
      <c r="BW104" s="134">
        <v>1</v>
      </c>
      <c r="BX104" s="134">
        <f t="shared" si="45"/>
        <v>0</v>
      </c>
      <c r="CB104" s="248">
        <f>_xlfn.IFNA(VLOOKUP(A104,'Actuals Summer'!$A:$AG,23,FALSE),0)</f>
        <v>0</v>
      </c>
      <c r="CC104" s="248">
        <f>_xlfn.IFNA(VLOOKUP(A104,'Actuals Summer'!$A:$AG,24,FALSE),0)</f>
        <v>0</v>
      </c>
      <c r="CD104" s="248">
        <f>_xlfn.IFNA(VLOOKUP(A104,'Actuals Summer'!$A:$AG,25,FALSE),0)</f>
        <v>0</v>
      </c>
      <c r="CE104" s="248">
        <f>_xlfn.IFNA(VLOOKUP(A104,'Actuals Summer'!$A:$AG,26,FALSE),0)</f>
        <v>0</v>
      </c>
      <c r="CF104" s="248">
        <f>_xlfn.IFNA(VLOOKUP(A104,'Actuals Summer'!$A:$AG,27,FALSE),0)</f>
        <v>0</v>
      </c>
      <c r="CG104" s="248">
        <f>_xlfn.IFNA(VLOOKUP(A104,'Actuals Dep Summer'!B:O,6,FALSE)*$BN$3,0)</f>
        <v>0</v>
      </c>
      <c r="CH104" s="248">
        <f>_xlfn.IFNA(VLOOKUP(A104,'Actuals Dep Summer'!B:O,7,FALSE)*$BN$3,0)</f>
        <v>195</v>
      </c>
      <c r="CI104" s="248">
        <f>_xlfn.IFNA(VLOOKUP(A104,'Actuals Dep Summer'!B:O,8,FALSE)*$BN$3,0)</f>
        <v>195</v>
      </c>
      <c r="CJ104" s="248">
        <f>_xlfn.IFNA(VLOOKUP(A104,'Actuals Summer'!$A:$AG,31,FALSE),0)*$BN$3</f>
        <v>0</v>
      </c>
      <c r="CK104" s="248"/>
      <c r="CL104" s="248">
        <f>_xlfn.IFNA(VLOOKUP(A104,'Actuals Summer'!$A:$AG,32,FALSE),0)*$BN$3</f>
        <v>0</v>
      </c>
      <c r="CM104" s="248">
        <f>_xlfn.IFNA(VLOOKUP(A104,'Actuals Summer'!$A:$AG,33,FALSE),0)</f>
        <v>0</v>
      </c>
      <c r="CP104" s="317">
        <f t="shared" si="46"/>
        <v>0</v>
      </c>
      <c r="CQ104" s="317">
        <f t="shared" si="47"/>
        <v>0</v>
      </c>
      <c r="CR104" s="317">
        <f t="shared" si="59"/>
        <v>0</v>
      </c>
      <c r="CS104" s="317">
        <f t="shared" si="48"/>
        <v>34214.700000000004</v>
      </c>
      <c r="CT104" s="317">
        <f t="shared" si="49"/>
        <v>12140.7</v>
      </c>
      <c r="CU104" s="317">
        <f t="shared" si="50"/>
        <v>0</v>
      </c>
      <c r="CV104" s="317">
        <f t="shared" si="51"/>
        <v>56.55</v>
      </c>
      <c r="CW104" s="317">
        <f t="shared" si="52"/>
        <v>15.6</v>
      </c>
      <c r="CX104" s="317">
        <f t="shared" si="53"/>
        <v>1950</v>
      </c>
      <c r="CY104" s="317">
        <f t="shared" si="54"/>
        <v>0</v>
      </c>
      <c r="CZ104" s="317">
        <f t="shared" si="55"/>
        <v>186.44736842105263</v>
      </c>
      <c r="DA104" s="317">
        <f t="shared" si="56"/>
        <v>0</v>
      </c>
      <c r="DB104" s="317">
        <f t="shared" si="57"/>
        <v>48563.997368421064</v>
      </c>
      <c r="DC104" s="311">
        <f>_xlfn.XLOOKUP($A104,'Actuals Summer'!$A:$A,'Actuals Summer'!L:L,0,0)</f>
        <v>0</v>
      </c>
      <c r="DD104" s="311">
        <f>_xlfn.XLOOKUP($A104,'Actuals Summer'!$A:$A,'Actuals Summer'!K:K,0,0)+_xlfn.XLOOKUP($A104,'Actuals Summer'!$A:$A,'Actuals Summer'!Q:Q,0,0)</f>
        <v>0</v>
      </c>
      <c r="DE104" s="311">
        <f>_xlfn.XLOOKUP($A104,'Actuals Summer'!$A:$A,'Actuals Summer'!I:I,0,0)+_xlfn.XLOOKUP($A104,'Actuals Summer'!$A:$A,'Actuals Summer'!R:R,0,0)</f>
        <v>0</v>
      </c>
      <c r="DF104" s="311">
        <f>_xlfn.XLOOKUP($A104,'Actuals Summer'!$A:$A,'Actuals Summer'!J:J,0,0)</f>
        <v>0</v>
      </c>
      <c r="DG104" s="311">
        <f>_xlfn.XLOOKUP($A104,'Actuals Dep Summer'!$B:$B,'Actuals Dep Summer'!G:G,0,0)*'Actuals Dep Summer'!$F$2*'Actuals Dep Summer'!$C$2</f>
        <v>0</v>
      </c>
      <c r="DH104" s="311">
        <f>_xlfn.XLOOKUP($A104,'Actuals Dep Summer'!$B:$B,'Actuals Dep Summer'!H:H,0,0)*'Actuals Dep Summer'!$F$2*'Actuals Dep Summer'!$C$3</f>
        <v>56.55</v>
      </c>
      <c r="DI104" s="311">
        <f>_xlfn.XLOOKUP($A104,'Actuals Dep Summer'!$B:$B,'Actuals Dep Summer'!I:I,0,0)*'Actuals Dep Summer'!$F$2*'Actuals Dep Summer'!$C$4</f>
        <v>15.6</v>
      </c>
      <c r="DJ104" s="311">
        <f>_xlfn.XLOOKUP($A104,'Actuals Summer'!$A:$A,'Actuals Summer'!P:P,0,0)</f>
        <v>0</v>
      </c>
      <c r="DK104" s="311">
        <f>_xlfn.XLOOKUP($A104,'Actuals Summer'!$A:$A,'Actuals Summer'!O:O,0,0)</f>
        <v>0</v>
      </c>
      <c r="DL104" s="311"/>
      <c r="DM104" s="311">
        <f>_xlfn.XLOOKUP($A104,'Actuals Summer'!$A:$A,'Actuals Summer'!M:M,0,0)</f>
        <v>0</v>
      </c>
      <c r="DN104" s="312">
        <f t="shared" si="60"/>
        <v>72.149999999999991</v>
      </c>
      <c r="DO104" s="312">
        <f>_xlfn.XLOOKUP(A104,'Actuals Summer'!A:A,'Actuals Summer'!S:S,0,0)-'Summer data team '!DN104</f>
        <v>-72.149999999999991</v>
      </c>
      <c r="DP104" s="322">
        <f t="shared" si="61"/>
        <v>48491.847368421062</v>
      </c>
    </row>
    <row r="105" spans="1:120" x14ac:dyDescent="0.2">
      <c r="A105" s="231">
        <v>2186</v>
      </c>
      <c r="B105" s="231">
        <v>3302186</v>
      </c>
      <c r="C105" s="231" t="s">
        <v>278</v>
      </c>
      <c r="D105" s="359">
        <v>0</v>
      </c>
      <c r="E105" s="359">
        <v>0</v>
      </c>
      <c r="F105" s="359">
        <v>0</v>
      </c>
      <c r="G105" s="359">
        <v>35</v>
      </c>
      <c r="H105" s="359">
        <v>24</v>
      </c>
      <c r="I105" s="360">
        <v>0</v>
      </c>
      <c r="J105" s="360">
        <v>59</v>
      </c>
      <c r="K105" s="359">
        <v>5</v>
      </c>
      <c r="L105" s="359">
        <v>4</v>
      </c>
      <c r="M105" s="360">
        <v>9</v>
      </c>
      <c r="N105" s="359">
        <v>0</v>
      </c>
      <c r="O105" s="359">
        <v>0</v>
      </c>
      <c r="P105" s="359">
        <v>525</v>
      </c>
      <c r="Q105" s="359">
        <v>360</v>
      </c>
      <c r="R105" s="360">
        <v>885</v>
      </c>
      <c r="S105" s="359">
        <v>0</v>
      </c>
      <c r="T105" s="359">
        <v>0</v>
      </c>
      <c r="U105" s="359">
        <v>75</v>
      </c>
      <c r="V105" s="359">
        <v>60</v>
      </c>
      <c r="W105" s="360">
        <v>135</v>
      </c>
      <c r="X105" s="359">
        <v>0</v>
      </c>
      <c r="Y105" s="359">
        <v>0</v>
      </c>
      <c r="Z105" s="361">
        <v>0</v>
      </c>
      <c r="AA105" s="359">
        <v>11</v>
      </c>
      <c r="AB105" s="359">
        <v>165</v>
      </c>
      <c r="AC105" s="361">
        <v>30</v>
      </c>
      <c r="AD105" s="359">
        <v>31</v>
      </c>
      <c r="AE105" s="359">
        <v>465</v>
      </c>
      <c r="AF105" s="361">
        <v>60</v>
      </c>
      <c r="AG105" s="362">
        <v>0</v>
      </c>
      <c r="AH105" s="362">
        <v>0</v>
      </c>
      <c r="AI105" s="361">
        <v>0</v>
      </c>
      <c r="AJ105" s="362">
        <v>25</v>
      </c>
      <c r="AK105" s="362">
        <v>375</v>
      </c>
      <c r="AL105" s="361">
        <v>60</v>
      </c>
      <c r="AM105" s="359">
        <v>25</v>
      </c>
      <c r="AN105" s="359">
        <v>375</v>
      </c>
      <c r="AO105" s="361">
        <v>60</v>
      </c>
      <c r="AP105" s="361"/>
      <c r="AQ105" s="361">
        <f t="shared" si="35"/>
        <v>25</v>
      </c>
      <c r="AR105" s="362">
        <v>0</v>
      </c>
      <c r="AS105" s="362">
        <v>0</v>
      </c>
      <c r="AT105" s="361">
        <v>0</v>
      </c>
      <c r="AU105" s="362">
        <v>24</v>
      </c>
      <c r="AV105" s="362">
        <v>360</v>
      </c>
      <c r="AW105" s="361">
        <v>45</v>
      </c>
      <c r="AX105" s="359">
        <v>24</v>
      </c>
      <c r="AY105" s="359">
        <v>360</v>
      </c>
      <c r="AZ105" s="361">
        <v>45</v>
      </c>
      <c r="BA105" s="361"/>
      <c r="BB105" s="361">
        <f t="shared" si="36"/>
        <v>48</v>
      </c>
      <c r="BC105" s="362">
        <v>0</v>
      </c>
      <c r="BD105" s="362">
        <v>0</v>
      </c>
      <c r="BE105" s="359">
        <v>0</v>
      </c>
      <c r="BF105" s="134"/>
      <c r="BG105" s="134"/>
      <c r="BH105" s="134"/>
      <c r="BI105" s="134"/>
      <c r="BJ105" s="134"/>
      <c r="BK105" s="134"/>
      <c r="BL105" s="134"/>
      <c r="BM105" s="358">
        <f t="shared" si="37"/>
        <v>0</v>
      </c>
      <c r="BN105" s="134">
        <f t="shared" si="38"/>
        <v>0</v>
      </c>
      <c r="BO105" s="134">
        <f t="shared" si="58"/>
        <v>0</v>
      </c>
      <c r="BP105" s="134">
        <f t="shared" si="39"/>
        <v>11505</v>
      </c>
      <c r="BQ105" s="134">
        <f t="shared" si="40"/>
        <v>1755</v>
      </c>
      <c r="BR105" s="134">
        <f t="shared" si="41"/>
        <v>0</v>
      </c>
      <c r="BS105" s="134">
        <f t="shared" si="42"/>
        <v>2535</v>
      </c>
      <c r="BT105" s="134">
        <f t="shared" si="43"/>
        <v>6825</v>
      </c>
      <c r="BU105" s="134">
        <f t="shared" si="44"/>
        <v>4875</v>
      </c>
      <c r="BV105" s="134">
        <v>21</v>
      </c>
      <c r="BW105" s="134">
        <v>3</v>
      </c>
      <c r="BX105" s="134">
        <f t="shared" si="45"/>
        <v>0</v>
      </c>
      <c r="CB105" s="248">
        <f>_xlfn.IFNA(VLOOKUP(A105,'Actuals Summer'!$A:$AG,23,FALSE),0)</f>
        <v>0</v>
      </c>
      <c r="CC105" s="248">
        <f>_xlfn.IFNA(VLOOKUP(A105,'Actuals Summer'!$A:$AG,24,FALSE),0)</f>
        <v>0</v>
      </c>
      <c r="CD105" s="248">
        <f>_xlfn.IFNA(VLOOKUP(A105,'Actuals Summer'!$A:$AG,25,FALSE),0)</f>
        <v>0</v>
      </c>
      <c r="CE105" s="248">
        <f>_xlfn.IFNA(VLOOKUP(A105,'Actuals Summer'!$A:$AG,26,FALSE),0)</f>
        <v>0</v>
      </c>
      <c r="CF105" s="248">
        <f>_xlfn.IFNA(VLOOKUP(A105,'Actuals Summer'!$A:$AG,27,FALSE),0)</f>
        <v>0</v>
      </c>
      <c r="CG105" s="248">
        <f>_xlfn.IFNA(VLOOKUP(A105,'Actuals Dep Summer'!B:O,6,FALSE)*$BN$3,0)</f>
        <v>0</v>
      </c>
      <c r="CH105" s="248">
        <f>_xlfn.IFNA(VLOOKUP(A105,'Actuals Dep Summer'!B:O,7,FALSE)*$BN$3,0)</f>
        <v>2145</v>
      </c>
      <c r="CI105" s="248">
        <f>_xlfn.IFNA(VLOOKUP(A105,'Actuals Dep Summer'!B:O,8,FALSE)*$BN$3,0)</f>
        <v>6045</v>
      </c>
      <c r="CJ105" s="248">
        <f>_xlfn.IFNA(VLOOKUP(A105,'Actuals Summer'!$A:$AG,31,FALSE),0)*$BN$3</f>
        <v>0</v>
      </c>
      <c r="CK105" s="248"/>
      <c r="CL105" s="248">
        <f>_xlfn.IFNA(VLOOKUP(A105,'Actuals Summer'!$A:$AG,32,FALSE),0)*$BN$3</f>
        <v>0</v>
      </c>
      <c r="CM105" s="248">
        <f>_xlfn.IFNA(VLOOKUP(A105,'Actuals Summer'!$A:$AG,33,FALSE),0)</f>
        <v>0</v>
      </c>
      <c r="CP105" s="317">
        <f t="shared" si="46"/>
        <v>0</v>
      </c>
      <c r="CQ105" s="317">
        <f t="shared" si="47"/>
        <v>0</v>
      </c>
      <c r="CR105" s="317">
        <f t="shared" si="59"/>
        <v>0</v>
      </c>
      <c r="CS105" s="317">
        <f t="shared" si="48"/>
        <v>65118.3</v>
      </c>
      <c r="CT105" s="317">
        <f t="shared" si="49"/>
        <v>9933.3000000000011</v>
      </c>
      <c r="CU105" s="317">
        <f t="shared" si="50"/>
        <v>0</v>
      </c>
      <c r="CV105" s="317">
        <f t="shared" si="51"/>
        <v>735.15</v>
      </c>
      <c r="CW105" s="317">
        <f t="shared" si="52"/>
        <v>546</v>
      </c>
      <c r="CX105" s="317">
        <f t="shared" si="53"/>
        <v>4875</v>
      </c>
      <c r="CY105" s="317">
        <f t="shared" si="54"/>
        <v>1566.1578947368419</v>
      </c>
      <c r="CZ105" s="317">
        <f t="shared" si="55"/>
        <v>559.34210526315792</v>
      </c>
      <c r="DA105" s="317">
        <f t="shared" si="56"/>
        <v>0</v>
      </c>
      <c r="DB105" s="317">
        <f t="shared" si="57"/>
        <v>83333.25</v>
      </c>
      <c r="DC105" s="311">
        <f>_xlfn.XLOOKUP($A105,'Actuals Summer'!$A:$A,'Actuals Summer'!L:L,0,0)</f>
        <v>0</v>
      </c>
      <c r="DD105" s="311">
        <f>_xlfn.XLOOKUP($A105,'Actuals Summer'!$A:$A,'Actuals Summer'!K:K,0,0)+_xlfn.XLOOKUP($A105,'Actuals Summer'!$A:$A,'Actuals Summer'!Q:Q,0,0)</f>
        <v>0</v>
      </c>
      <c r="DE105" s="311">
        <f>_xlfn.XLOOKUP($A105,'Actuals Summer'!$A:$A,'Actuals Summer'!I:I,0,0)+_xlfn.XLOOKUP($A105,'Actuals Summer'!$A:$A,'Actuals Summer'!R:R,0,0)</f>
        <v>0</v>
      </c>
      <c r="DF105" s="311">
        <f>_xlfn.XLOOKUP($A105,'Actuals Summer'!$A:$A,'Actuals Summer'!J:J,0,0)</f>
        <v>0</v>
      </c>
      <c r="DG105" s="311">
        <f>_xlfn.XLOOKUP($A105,'Actuals Dep Summer'!$B:$B,'Actuals Dep Summer'!G:G,0,0)*'Actuals Dep Summer'!$F$2*'Actuals Dep Summer'!$C$2</f>
        <v>0</v>
      </c>
      <c r="DH105" s="311">
        <f>_xlfn.XLOOKUP($A105,'Actuals Dep Summer'!$B:$B,'Actuals Dep Summer'!H:H,0,0)*'Actuals Dep Summer'!$F$2*'Actuals Dep Summer'!$C$3</f>
        <v>622.04999999999995</v>
      </c>
      <c r="DI105" s="311">
        <f>_xlfn.XLOOKUP($A105,'Actuals Dep Summer'!$B:$B,'Actuals Dep Summer'!I:I,0,0)*'Actuals Dep Summer'!$F$2*'Actuals Dep Summer'!$C$4</f>
        <v>483.6</v>
      </c>
      <c r="DJ105" s="311">
        <f>_xlfn.XLOOKUP($A105,'Actuals Summer'!$A:$A,'Actuals Summer'!P:P,0,0)</f>
        <v>0</v>
      </c>
      <c r="DK105" s="311">
        <f>_xlfn.XLOOKUP($A105,'Actuals Summer'!$A:$A,'Actuals Summer'!O:O,0,0)</f>
        <v>0</v>
      </c>
      <c r="DL105" s="311"/>
      <c r="DM105" s="311">
        <f>_xlfn.XLOOKUP($A105,'Actuals Summer'!$A:$A,'Actuals Summer'!M:M,0,0)</f>
        <v>0</v>
      </c>
      <c r="DN105" s="312">
        <f t="shared" si="60"/>
        <v>1105.6500000000001</v>
      </c>
      <c r="DO105" s="312">
        <f>_xlfn.XLOOKUP(A105,'Actuals Summer'!A:A,'Actuals Summer'!S:S,0,0)-'Summer data team '!DN105</f>
        <v>-1105.6500000000001</v>
      </c>
      <c r="DP105" s="322">
        <f t="shared" si="61"/>
        <v>82227.600000000006</v>
      </c>
    </row>
    <row r="106" spans="1:120" x14ac:dyDescent="0.2">
      <c r="A106" s="231">
        <v>2187</v>
      </c>
      <c r="B106" s="231">
        <v>3302187</v>
      </c>
      <c r="C106" s="231" t="s">
        <v>279</v>
      </c>
      <c r="D106" s="359">
        <v>0</v>
      </c>
      <c r="E106" s="359">
        <v>0</v>
      </c>
      <c r="F106" s="359">
        <v>0</v>
      </c>
      <c r="G106" s="359">
        <v>26</v>
      </c>
      <c r="H106" s="359">
        <v>17</v>
      </c>
      <c r="I106" s="360">
        <v>0</v>
      </c>
      <c r="J106" s="360">
        <v>43</v>
      </c>
      <c r="K106" s="359">
        <v>3</v>
      </c>
      <c r="L106" s="359">
        <v>3</v>
      </c>
      <c r="M106" s="360">
        <v>6</v>
      </c>
      <c r="N106" s="359">
        <v>0</v>
      </c>
      <c r="O106" s="359">
        <v>0</v>
      </c>
      <c r="P106" s="359">
        <v>390</v>
      </c>
      <c r="Q106" s="359">
        <v>255</v>
      </c>
      <c r="R106" s="360">
        <v>645</v>
      </c>
      <c r="S106" s="359">
        <v>0</v>
      </c>
      <c r="T106" s="359">
        <v>0</v>
      </c>
      <c r="U106" s="359">
        <v>45</v>
      </c>
      <c r="V106" s="359">
        <v>45</v>
      </c>
      <c r="W106" s="360">
        <v>90</v>
      </c>
      <c r="X106" s="359">
        <v>6</v>
      </c>
      <c r="Y106" s="359">
        <v>90</v>
      </c>
      <c r="Z106" s="361">
        <v>15</v>
      </c>
      <c r="AA106" s="359">
        <v>7</v>
      </c>
      <c r="AB106" s="359">
        <v>105</v>
      </c>
      <c r="AC106" s="361">
        <v>15</v>
      </c>
      <c r="AD106" s="359">
        <v>8</v>
      </c>
      <c r="AE106" s="359">
        <v>120</v>
      </c>
      <c r="AF106" s="361">
        <v>15</v>
      </c>
      <c r="AG106" s="362">
        <v>0</v>
      </c>
      <c r="AH106" s="362">
        <v>0</v>
      </c>
      <c r="AI106" s="361">
        <v>0</v>
      </c>
      <c r="AJ106" s="362">
        <v>11</v>
      </c>
      <c r="AK106" s="362">
        <v>165</v>
      </c>
      <c r="AL106" s="361">
        <v>15</v>
      </c>
      <c r="AM106" s="359">
        <v>11</v>
      </c>
      <c r="AN106" s="359">
        <v>165</v>
      </c>
      <c r="AO106" s="361">
        <v>15</v>
      </c>
      <c r="AP106" s="361"/>
      <c r="AQ106" s="361">
        <f t="shared" si="35"/>
        <v>11</v>
      </c>
      <c r="AR106" s="362">
        <v>0</v>
      </c>
      <c r="AS106" s="362">
        <v>0</v>
      </c>
      <c r="AT106" s="361">
        <v>0</v>
      </c>
      <c r="AU106" s="362">
        <v>1</v>
      </c>
      <c r="AV106" s="362">
        <v>15</v>
      </c>
      <c r="AW106" s="361">
        <v>15</v>
      </c>
      <c r="AX106" s="359">
        <v>1</v>
      </c>
      <c r="AY106" s="359">
        <v>15</v>
      </c>
      <c r="AZ106" s="361">
        <v>15</v>
      </c>
      <c r="BA106" s="361"/>
      <c r="BB106" s="361">
        <f t="shared" si="36"/>
        <v>2</v>
      </c>
      <c r="BC106" s="362">
        <v>0</v>
      </c>
      <c r="BD106" s="362">
        <v>1</v>
      </c>
      <c r="BE106" s="359">
        <v>1</v>
      </c>
      <c r="BF106" s="134"/>
      <c r="BG106" s="134"/>
      <c r="BH106" s="134"/>
      <c r="BI106" s="134"/>
      <c r="BJ106" s="134"/>
      <c r="BK106" s="134"/>
      <c r="BL106" s="134"/>
      <c r="BM106" s="358">
        <f t="shared" si="37"/>
        <v>0</v>
      </c>
      <c r="BN106" s="134">
        <f t="shared" si="38"/>
        <v>0</v>
      </c>
      <c r="BO106" s="134">
        <f t="shared" si="58"/>
        <v>0</v>
      </c>
      <c r="BP106" s="134">
        <f t="shared" si="39"/>
        <v>8385</v>
      </c>
      <c r="BQ106" s="134">
        <f t="shared" si="40"/>
        <v>1170</v>
      </c>
      <c r="BR106" s="134">
        <f t="shared" si="41"/>
        <v>1365</v>
      </c>
      <c r="BS106" s="134">
        <f t="shared" si="42"/>
        <v>1560</v>
      </c>
      <c r="BT106" s="134">
        <f t="shared" si="43"/>
        <v>1755</v>
      </c>
      <c r="BU106" s="134">
        <f t="shared" si="44"/>
        <v>2145</v>
      </c>
      <c r="BV106" s="134">
        <v>0</v>
      </c>
      <c r="BW106" s="134">
        <v>1</v>
      </c>
      <c r="BX106" s="134">
        <f t="shared" si="45"/>
        <v>1</v>
      </c>
      <c r="CB106" s="248">
        <f>_xlfn.IFNA(VLOOKUP(A106,'Actuals Summer'!$A:$AG,23,FALSE),0)</f>
        <v>0</v>
      </c>
      <c r="CC106" s="248">
        <f>_xlfn.IFNA(VLOOKUP(A106,'Actuals Summer'!$A:$AG,24,FALSE),0)</f>
        <v>0</v>
      </c>
      <c r="CD106" s="248">
        <f>_xlfn.IFNA(VLOOKUP(A106,'Actuals Summer'!$A:$AG,25,FALSE),0)</f>
        <v>0</v>
      </c>
      <c r="CE106" s="248">
        <f>_xlfn.IFNA(VLOOKUP(A106,'Actuals Summer'!$A:$AG,26,FALSE),0)</f>
        <v>0</v>
      </c>
      <c r="CF106" s="248">
        <f>_xlfn.IFNA(VLOOKUP(A106,'Actuals Summer'!$A:$AG,27,FALSE),0)</f>
        <v>0</v>
      </c>
      <c r="CG106" s="248">
        <f>_xlfn.IFNA(VLOOKUP(A106,'Actuals Dep Summer'!B:O,6,FALSE)*$BN$3,0)</f>
        <v>1170</v>
      </c>
      <c r="CH106" s="248">
        <f>_xlfn.IFNA(VLOOKUP(A106,'Actuals Dep Summer'!B:O,7,FALSE)*$BN$3,0)</f>
        <v>1365</v>
      </c>
      <c r="CI106" s="248">
        <f>_xlfn.IFNA(VLOOKUP(A106,'Actuals Dep Summer'!B:O,8,FALSE)*$BN$3,0)</f>
        <v>1560</v>
      </c>
      <c r="CJ106" s="248">
        <f>_xlfn.IFNA(VLOOKUP(A106,'Actuals Summer'!$A:$AG,31,FALSE),0)*$BN$3</f>
        <v>0</v>
      </c>
      <c r="CK106" s="248"/>
      <c r="CL106" s="248">
        <f>_xlfn.IFNA(VLOOKUP(A106,'Actuals Summer'!$A:$AG,32,FALSE),0)*$BN$3</f>
        <v>0</v>
      </c>
      <c r="CM106" s="248">
        <f>_xlfn.IFNA(VLOOKUP(A106,'Actuals Summer'!$A:$AG,33,FALSE),0)</f>
        <v>0</v>
      </c>
      <c r="CP106" s="317">
        <f t="shared" si="46"/>
        <v>0</v>
      </c>
      <c r="CQ106" s="317">
        <f t="shared" si="47"/>
        <v>0</v>
      </c>
      <c r="CR106" s="317">
        <f t="shared" si="59"/>
        <v>0</v>
      </c>
      <c r="CS106" s="317">
        <f t="shared" si="48"/>
        <v>47459.1</v>
      </c>
      <c r="CT106" s="317">
        <f t="shared" si="49"/>
        <v>6622.2</v>
      </c>
      <c r="CU106" s="317">
        <f t="shared" si="50"/>
        <v>832.65</v>
      </c>
      <c r="CV106" s="317">
        <f t="shared" si="51"/>
        <v>452.4</v>
      </c>
      <c r="CW106" s="317">
        <f t="shared" si="52"/>
        <v>140.4</v>
      </c>
      <c r="CX106" s="317">
        <f t="shared" si="53"/>
        <v>2145</v>
      </c>
      <c r="CY106" s="317">
        <f t="shared" si="54"/>
        <v>0</v>
      </c>
      <c r="CZ106" s="317">
        <f t="shared" si="55"/>
        <v>186.44736842105263</v>
      </c>
      <c r="DA106" s="317">
        <f t="shared" si="56"/>
        <v>938</v>
      </c>
      <c r="DB106" s="317">
        <f t="shared" si="57"/>
        <v>58776.197368421053</v>
      </c>
      <c r="DC106" s="311">
        <f>_xlfn.XLOOKUP($A106,'Actuals Summer'!$A:$A,'Actuals Summer'!L:L,0,0)</f>
        <v>0</v>
      </c>
      <c r="DD106" s="311">
        <f>_xlfn.XLOOKUP($A106,'Actuals Summer'!$A:$A,'Actuals Summer'!K:K,0,0)+_xlfn.XLOOKUP($A106,'Actuals Summer'!$A:$A,'Actuals Summer'!Q:Q,0,0)</f>
        <v>0</v>
      </c>
      <c r="DE106" s="311">
        <f>_xlfn.XLOOKUP($A106,'Actuals Summer'!$A:$A,'Actuals Summer'!I:I,0,0)+_xlfn.XLOOKUP($A106,'Actuals Summer'!$A:$A,'Actuals Summer'!R:R,0,0)</f>
        <v>0</v>
      </c>
      <c r="DF106" s="311">
        <f>_xlfn.XLOOKUP($A106,'Actuals Summer'!$A:$A,'Actuals Summer'!J:J,0,0)</f>
        <v>0</v>
      </c>
      <c r="DG106" s="311">
        <f>_xlfn.XLOOKUP($A106,'Actuals Dep Summer'!$B:$B,'Actuals Dep Summer'!G:G,0,0)*'Actuals Dep Summer'!$F$2*'Actuals Dep Summer'!$C$2</f>
        <v>713.69999999999993</v>
      </c>
      <c r="DH106" s="311">
        <f>_xlfn.XLOOKUP($A106,'Actuals Dep Summer'!$B:$B,'Actuals Dep Summer'!H:H,0,0)*'Actuals Dep Summer'!$F$2*'Actuals Dep Summer'!$C$3</f>
        <v>395.84999999999997</v>
      </c>
      <c r="DI106" s="311">
        <f>_xlfn.XLOOKUP($A106,'Actuals Dep Summer'!$B:$B,'Actuals Dep Summer'!I:I,0,0)*'Actuals Dep Summer'!$F$2*'Actuals Dep Summer'!$C$4</f>
        <v>124.8</v>
      </c>
      <c r="DJ106" s="311">
        <f>_xlfn.XLOOKUP($A106,'Actuals Summer'!$A:$A,'Actuals Summer'!P:P,0,0)</f>
        <v>0</v>
      </c>
      <c r="DK106" s="311">
        <f>_xlfn.XLOOKUP($A106,'Actuals Summer'!$A:$A,'Actuals Summer'!O:O,0,0)</f>
        <v>0</v>
      </c>
      <c r="DL106" s="311"/>
      <c r="DM106" s="311">
        <f>_xlfn.XLOOKUP($A106,'Actuals Summer'!$A:$A,'Actuals Summer'!M:M,0,0)</f>
        <v>0</v>
      </c>
      <c r="DN106" s="312">
        <f t="shared" si="60"/>
        <v>1234.3499999999999</v>
      </c>
      <c r="DO106" s="312">
        <f>_xlfn.XLOOKUP(A106,'Actuals Summer'!A:A,'Actuals Summer'!S:S,0,0)-'Summer data team '!DN106</f>
        <v>-1234.3499999999999</v>
      </c>
      <c r="DP106" s="322">
        <f t="shared" si="61"/>
        <v>57541.847368421055</v>
      </c>
    </row>
    <row r="107" spans="1:120" x14ac:dyDescent="0.2">
      <c r="A107" s="231">
        <v>2188</v>
      </c>
      <c r="B107" s="231">
        <v>3302188</v>
      </c>
      <c r="C107" s="231" t="s">
        <v>280</v>
      </c>
      <c r="D107" s="359">
        <v>0</v>
      </c>
      <c r="E107" s="359">
        <v>0</v>
      </c>
      <c r="F107" s="359">
        <v>0</v>
      </c>
      <c r="G107" s="359">
        <v>8</v>
      </c>
      <c r="H107" s="359">
        <v>13</v>
      </c>
      <c r="I107" s="360">
        <v>0</v>
      </c>
      <c r="J107" s="360">
        <v>21</v>
      </c>
      <c r="K107" s="359">
        <v>0</v>
      </c>
      <c r="L107" s="359">
        <v>0</v>
      </c>
      <c r="M107" s="360">
        <v>0</v>
      </c>
      <c r="N107" s="359">
        <v>0</v>
      </c>
      <c r="O107" s="359">
        <v>0</v>
      </c>
      <c r="P107" s="359">
        <v>120</v>
      </c>
      <c r="Q107" s="359">
        <v>195</v>
      </c>
      <c r="R107" s="360">
        <v>315</v>
      </c>
      <c r="S107" s="359">
        <v>0</v>
      </c>
      <c r="T107" s="359">
        <v>0</v>
      </c>
      <c r="U107" s="359">
        <v>0</v>
      </c>
      <c r="V107" s="359">
        <v>0</v>
      </c>
      <c r="W107" s="360">
        <v>0</v>
      </c>
      <c r="X107" s="359">
        <v>1</v>
      </c>
      <c r="Y107" s="359">
        <v>15</v>
      </c>
      <c r="Z107" s="361">
        <v>0</v>
      </c>
      <c r="AA107" s="359">
        <v>0</v>
      </c>
      <c r="AB107" s="359">
        <v>0</v>
      </c>
      <c r="AC107" s="361">
        <v>0</v>
      </c>
      <c r="AD107" s="359">
        <v>2</v>
      </c>
      <c r="AE107" s="359">
        <v>30</v>
      </c>
      <c r="AF107" s="361">
        <v>0</v>
      </c>
      <c r="AG107" s="362">
        <v>0</v>
      </c>
      <c r="AH107" s="362">
        <v>0</v>
      </c>
      <c r="AI107" s="361">
        <v>0</v>
      </c>
      <c r="AJ107" s="362">
        <v>7</v>
      </c>
      <c r="AK107" s="362">
        <v>105</v>
      </c>
      <c r="AL107" s="361">
        <v>0</v>
      </c>
      <c r="AM107" s="359">
        <v>7</v>
      </c>
      <c r="AN107" s="359">
        <v>105</v>
      </c>
      <c r="AO107" s="361">
        <v>0</v>
      </c>
      <c r="AP107" s="361"/>
      <c r="AQ107" s="361">
        <f t="shared" si="35"/>
        <v>7</v>
      </c>
      <c r="AR107" s="362">
        <v>0</v>
      </c>
      <c r="AS107" s="362">
        <v>0</v>
      </c>
      <c r="AT107" s="361">
        <v>0</v>
      </c>
      <c r="AU107" s="362">
        <v>7</v>
      </c>
      <c r="AV107" s="362">
        <v>105</v>
      </c>
      <c r="AW107" s="361">
        <v>0</v>
      </c>
      <c r="AX107" s="359">
        <v>7</v>
      </c>
      <c r="AY107" s="359">
        <v>105</v>
      </c>
      <c r="AZ107" s="361">
        <v>0</v>
      </c>
      <c r="BA107" s="361"/>
      <c r="BB107" s="361">
        <f t="shared" si="36"/>
        <v>14</v>
      </c>
      <c r="BC107" s="362">
        <v>0</v>
      </c>
      <c r="BD107" s="362">
        <v>0</v>
      </c>
      <c r="BE107" s="359">
        <v>0</v>
      </c>
      <c r="BF107" s="134"/>
      <c r="BG107" s="134"/>
      <c r="BH107" s="134"/>
      <c r="BI107" s="134"/>
      <c r="BJ107" s="134"/>
      <c r="BK107" s="134"/>
      <c r="BL107" s="134"/>
      <c r="BM107" s="358">
        <f t="shared" si="37"/>
        <v>0</v>
      </c>
      <c r="BN107" s="134">
        <f t="shared" si="38"/>
        <v>0</v>
      </c>
      <c r="BO107" s="134">
        <f t="shared" si="58"/>
        <v>0</v>
      </c>
      <c r="BP107" s="134">
        <f t="shared" si="39"/>
        <v>4095</v>
      </c>
      <c r="BQ107" s="134">
        <f t="shared" si="40"/>
        <v>0</v>
      </c>
      <c r="BR107" s="134">
        <f t="shared" si="41"/>
        <v>195</v>
      </c>
      <c r="BS107" s="134">
        <f t="shared" si="42"/>
        <v>0</v>
      </c>
      <c r="BT107" s="134">
        <f t="shared" si="43"/>
        <v>390</v>
      </c>
      <c r="BU107" s="134">
        <f t="shared" si="44"/>
        <v>1365</v>
      </c>
      <c r="BV107" s="134">
        <v>7</v>
      </c>
      <c r="BW107" s="134">
        <v>0</v>
      </c>
      <c r="BX107" s="134">
        <f t="shared" si="45"/>
        <v>0</v>
      </c>
      <c r="CB107" s="248">
        <f>_xlfn.IFNA(VLOOKUP(A107,'Actuals Summer'!$A:$AG,23,FALSE),0)</f>
        <v>0</v>
      </c>
      <c r="CC107" s="248">
        <f>_xlfn.IFNA(VLOOKUP(A107,'Actuals Summer'!$A:$AG,24,FALSE),0)</f>
        <v>0</v>
      </c>
      <c r="CD107" s="248">
        <f>_xlfn.IFNA(VLOOKUP(A107,'Actuals Summer'!$A:$AG,25,FALSE),0)</f>
        <v>0</v>
      </c>
      <c r="CE107" s="248">
        <f>_xlfn.IFNA(VLOOKUP(A107,'Actuals Summer'!$A:$AG,26,FALSE),0)</f>
        <v>0</v>
      </c>
      <c r="CF107" s="248">
        <f>_xlfn.IFNA(VLOOKUP(A107,'Actuals Summer'!$A:$AG,27,FALSE),0)</f>
        <v>0</v>
      </c>
      <c r="CG107" s="248">
        <f>_xlfn.IFNA(VLOOKUP(A107,'Actuals Dep Summer'!B:O,6,FALSE)*$BN$3,0)</f>
        <v>195</v>
      </c>
      <c r="CH107" s="248">
        <f>_xlfn.IFNA(VLOOKUP(A107,'Actuals Dep Summer'!B:O,7,FALSE)*$BN$3,0)</f>
        <v>0</v>
      </c>
      <c r="CI107" s="248">
        <f>_xlfn.IFNA(VLOOKUP(A107,'Actuals Dep Summer'!B:O,8,FALSE)*$BN$3,0)</f>
        <v>390</v>
      </c>
      <c r="CJ107" s="248">
        <f>_xlfn.IFNA(VLOOKUP(A107,'Actuals Summer'!$A:$AG,31,FALSE),0)*$BN$3</f>
        <v>0</v>
      </c>
      <c r="CK107" s="248"/>
      <c r="CL107" s="248">
        <f>_xlfn.IFNA(VLOOKUP(A107,'Actuals Summer'!$A:$AG,32,FALSE),0)*$BN$3</f>
        <v>0</v>
      </c>
      <c r="CM107" s="248">
        <f>_xlfn.IFNA(VLOOKUP(A107,'Actuals Summer'!$A:$AG,33,FALSE),0)</f>
        <v>0</v>
      </c>
      <c r="CP107" s="317">
        <f t="shared" si="46"/>
        <v>0</v>
      </c>
      <c r="CQ107" s="317">
        <f t="shared" si="47"/>
        <v>0</v>
      </c>
      <c r="CR107" s="317">
        <f t="shared" si="59"/>
        <v>0</v>
      </c>
      <c r="CS107" s="317">
        <f t="shared" si="48"/>
        <v>23177.7</v>
      </c>
      <c r="CT107" s="317">
        <f t="shared" si="49"/>
        <v>0</v>
      </c>
      <c r="CU107" s="317">
        <f t="shared" si="50"/>
        <v>118.95</v>
      </c>
      <c r="CV107" s="317">
        <f t="shared" si="51"/>
        <v>0</v>
      </c>
      <c r="CW107" s="317">
        <f t="shared" si="52"/>
        <v>31.2</v>
      </c>
      <c r="CX107" s="317">
        <f t="shared" si="53"/>
        <v>1365</v>
      </c>
      <c r="CY107" s="317">
        <f t="shared" si="54"/>
        <v>522.05263157894728</v>
      </c>
      <c r="CZ107" s="317">
        <f t="shared" si="55"/>
        <v>0</v>
      </c>
      <c r="DA107" s="317">
        <f t="shared" si="56"/>
        <v>0</v>
      </c>
      <c r="DB107" s="317">
        <f t="shared" si="57"/>
        <v>25214.902631578949</v>
      </c>
      <c r="DC107" s="311">
        <f>_xlfn.XLOOKUP($A107,'Actuals Summer'!$A:$A,'Actuals Summer'!L:L,0,0)</f>
        <v>0</v>
      </c>
      <c r="DD107" s="311">
        <f>_xlfn.XLOOKUP($A107,'Actuals Summer'!$A:$A,'Actuals Summer'!K:K,0,0)+_xlfn.XLOOKUP($A107,'Actuals Summer'!$A:$A,'Actuals Summer'!Q:Q,0,0)</f>
        <v>0</v>
      </c>
      <c r="DE107" s="311">
        <f>_xlfn.XLOOKUP($A107,'Actuals Summer'!$A:$A,'Actuals Summer'!I:I,0,0)+_xlfn.XLOOKUP($A107,'Actuals Summer'!$A:$A,'Actuals Summer'!R:R,0,0)</f>
        <v>0</v>
      </c>
      <c r="DF107" s="311">
        <f>_xlfn.XLOOKUP($A107,'Actuals Summer'!$A:$A,'Actuals Summer'!J:J,0,0)</f>
        <v>0</v>
      </c>
      <c r="DG107" s="311">
        <f>_xlfn.XLOOKUP($A107,'Actuals Dep Summer'!$B:$B,'Actuals Dep Summer'!G:G,0,0)*'Actuals Dep Summer'!$F$2*'Actuals Dep Summer'!$C$2</f>
        <v>118.95</v>
      </c>
      <c r="DH107" s="311">
        <f>_xlfn.XLOOKUP($A107,'Actuals Dep Summer'!$B:$B,'Actuals Dep Summer'!H:H,0,0)*'Actuals Dep Summer'!$F$2*'Actuals Dep Summer'!$C$3</f>
        <v>0</v>
      </c>
      <c r="DI107" s="311">
        <f>_xlfn.XLOOKUP($A107,'Actuals Dep Summer'!$B:$B,'Actuals Dep Summer'!I:I,0,0)*'Actuals Dep Summer'!$F$2*'Actuals Dep Summer'!$C$4</f>
        <v>31.2</v>
      </c>
      <c r="DJ107" s="311">
        <f>_xlfn.XLOOKUP($A107,'Actuals Summer'!$A:$A,'Actuals Summer'!P:P,0,0)</f>
        <v>0</v>
      </c>
      <c r="DK107" s="311">
        <f>_xlfn.XLOOKUP($A107,'Actuals Summer'!$A:$A,'Actuals Summer'!O:O,0,0)</f>
        <v>0</v>
      </c>
      <c r="DL107" s="311"/>
      <c r="DM107" s="311">
        <f>_xlfn.XLOOKUP($A107,'Actuals Summer'!$A:$A,'Actuals Summer'!M:M,0,0)</f>
        <v>0</v>
      </c>
      <c r="DN107" s="312">
        <f t="shared" si="60"/>
        <v>150.15</v>
      </c>
      <c r="DO107" s="312">
        <f>_xlfn.XLOOKUP(A107,'Actuals Summer'!A:A,'Actuals Summer'!S:S,0,0)-'Summer data team '!DN107</f>
        <v>-150.15</v>
      </c>
      <c r="DP107" s="322">
        <f t="shared" si="61"/>
        <v>25064.752631578947</v>
      </c>
    </row>
    <row r="108" spans="1:120" x14ac:dyDescent="0.2">
      <c r="A108" s="231">
        <v>2189</v>
      </c>
      <c r="B108" s="231">
        <v>3302189</v>
      </c>
      <c r="C108" s="231" t="s">
        <v>281</v>
      </c>
      <c r="D108" s="359">
        <v>0</v>
      </c>
      <c r="E108" s="359">
        <v>0</v>
      </c>
      <c r="F108" s="359">
        <v>0</v>
      </c>
      <c r="G108" s="359">
        <v>15</v>
      </c>
      <c r="H108" s="359">
        <v>12</v>
      </c>
      <c r="I108" s="360">
        <v>0</v>
      </c>
      <c r="J108" s="360">
        <v>27</v>
      </c>
      <c r="K108" s="359">
        <v>0</v>
      </c>
      <c r="L108" s="359">
        <v>0</v>
      </c>
      <c r="M108" s="360">
        <v>0</v>
      </c>
      <c r="N108" s="359">
        <v>0</v>
      </c>
      <c r="O108" s="359">
        <v>0</v>
      </c>
      <c r="P108" s="359">
        <v>225</v>
      </c>
      <c r="Q108" s="359">
        <v>180</v>
      </c>
      <c r="R108" s="360">
        <v>405</v>
      </c>
      <c r="S108" s="359">
        <v>0</v>
      </c>
      <c r="T108" s="359">
        <v>0</v>
      </c>
      <c r="U108" s="359">
        <v>0</v>
      </c>
      <c r="V108" s="359">
        <v>0</v>
      </c>
      <c r="W108" s="360">
        <v>0</v>
      </c>
      <c r="X108" s="359">
        <v>10</v>
      </c>
      <c r="Y108" s="359">
        <v>150</v>
      </c>
      <c r="Z108" s="361">
        <v>0</v>
      </c>
      <c r="AA108" s="359">
        <v>14</v>
      </c>
      <c r="AB108" s="359">
        <v>210</v>
      </c>
      <c r="AC108" s="361">
        <v>0</v>
      </c>
      <c r="AD108" s="359">
        <v>2</v>
      </c>
      <c r="AE108" s="359">
        <v>30</v>
      </c>
      <c r="AF108" s="361">
        <v>0</v>
      </c>
      <c r="AG108" s="362">
        <v>0</v>
      </c>
      <c r="AH108" s="362">
        <v>0</v>
      </c>
      <c r="AI108" s="361">
        <v>0</v>
      </c>
      <c r="AJ108" s="362">
        <v>13</v>
      </c>
      <c r="AK108" s="362">
        <v>195</v>
      </c>
      <c r="AL108" s="361">
        <v>0</v>
      </c>
      <c r="AM108" s="359">
        <v>13</v>
      </c>
      <c r="AN108" s="359">
        <v>195</v>
      </c>
      <c r="AO108" s="361">
        <v>0</v>
      </c>
      <c r="AP108" s="361"/>
      <c r="AQ108" s="361">
        <f t="shared" si="35"/>
        <v>13</v>
      </c>
      <c r="AR108" s="362">
        <v>0</v>
      </c>
      <c r="AS108" s="362">
        <v>0</v>
      </c>
      <c r="AT108" s="361">
        <v>0</v>
      </c>
      <c r="AU108" s="362">
        <v>13</v>
      </c>
      <c r="AV108" s="362">
        <v>195</v>
      </c>
      <c r="AW108" s="361">
        <v>0</v>
      </c>
      <c r="AX108" s="359">
        <v>13</v>
      </c>
      <c r="AY108" s="359">
        <v>195</v>
      </c>
      <c r="AZ108" s="361">
        <v>0</v>
      </c>
      <c r="BA108" s="361"/>
      <c r="BB108" s="361">
        <f t="shared" si="36"/>
        <v>26</v>
      </c>
      <c r="BC108" s="362">
        <v>0</v>
      </c>
      <c r="BD108" s="362">
        <v>0</v>
      </c>
      <c r="BE108" s="359">
        <v>0</v>
      </c>
      <c r="BF108" s="134"/>
      <c r="BG108" s="134"/>
      <c r="BH108" s="134"/>
      <c r="BI108" s="134"/>
      <c r="BJ108" s="134"/>
      <c r="BK108" s="134"/>
      <c r="BL108" s="134"/>
      <c r="BM108" s="358">
        <f t="shared" si="37"/>
        <v>0</v>
      </c>
      <c r="BN108" s="134">
        <f t="shared" si="38"/>
        <v>0</v>
      </c>
      <c r="BO108" s="134">
        <f t="shared" si="58"/>
        <v>0</v>
      </c>
      <c r="BP108" s="134">
        <f t="shared" si="39"/>
        <v>5265</v>
      </c>
      <c r="BQ108" s="134">
        <f t="shared" si="40"/>
        <v>0</v>
      </c>
      <c r="BR108" s="134">
        <f t="shared" si="41"/>
        <v>1950</v>
      </c>
      <c r="BS108" s="134">
        <f t="shared" si="42"/>
        <v>2730</v>
      </c>
      <c r="BT108" s="134">
        <f t="shared" si="43"/>
        <v>390</v>
      </c>
      <c r="BU108" s="134">
        <f t="shared" si="44"/>
        <v>2535</v>
      </c>
      <c r="BV108" s="134">
        <v>13</v>
      </c>
      <c r="BW108" s="134">
        <v>0</v>
      </c>
      <c r="BX108" s="134">
        <f t="shared" si="45"/>
        <v>0</v>
      </c>
      <c r="CB108" s="248">
        <f>_xlfn.IFNA(VLOOKUP(A108,'Actuals Summer'!$A:$AG,23,FALSE),0)</f>
        <v>0</v>
      </c>
      <c r="CC108" s="248">
        <f>_xlfn.IFNA(VLOOKUP(A108,'Actuals Summer'!$A:$AG,24,FALSE),0)</f>
        <v>0</v>
      </c>
      <c r="CD108" s="248">
        <f>_xlfn.IFNA(VLOOKUP(A108,'Actuals Summer'!$A:$AG,25,FALSE),0)</f>
        <v>0</v>
      </c>
      <c r="CE108" s="248">
        <f>_xlfn.IFNA(VLOOKUP(A108,'Actuals Summer'!$A:$AG,26,FALSE),0)</f>
        <v>0</v>
      </c>
      <c r="CF108" s="248">
        <f>_xlfn.IFNA(VLOOKUP(A108,'Actuals Summer'!$A:$AG,27,FALSE),0)</f>
        <v>0</v>
      </c>
      <c r="CG108" s="248">
        <f>_xlfn.IFNA(VLOOKUP(A108,'Actuals Dep Summer'!B:O,6,FALSE)*$BN$3,0)</f>
        <v>1950</v>
      </c>
      <c r="CH108" s="248">
        <f>_xlfn.IFNA(VLOOKUP(A108,'Actuals Dep Summer'!B:O,7,FALSE)*$BN$3,0)</f>
        <v>2730</v>
      </c>
      <c r="CI108" s="248">
        <f>_xlfn.IFNA(VLOOKUP(A108,'Actuals Dep Summer'!B:O,8,FALSE)*$BN$3,0)</f>
        <v>390</v>
      </c>
      <c r="CJ108" s="248">
        <f>_xlfn.IFNA(VLOOKUP(A108,'Actuals Summer'!$A:$AG,31,FALSE),0)*$BN$3</f>
        <v>0</v>
      </c>
      <c r="CK108" s="248"/>
      <c r="CL108" s="248">
        <f>_xlfn.IFNA(VLOOKUP(A108,'Actuals Summer'!$A:$AG,32,FALSE),0)*$BN$3</f>
        <v>0</v>
      </c>
      <c r="CM108" s="248">
        <f>_xlfn.IFNA(VLOOKUP(A108,'Actuals Summer'!$A:$AG,33,FALSE),0)</f>
        <v>0</v>
      </c>
      <c r="CP108" s="317">
        <f t="shared" si="46"/>
        <v>0</v>
      </c>
      <c r="CQ108" s="317">
        <f t="shared" si="47"/>
        <v>0</v>
      </c>
      <c r="CR108" s="317">
        <f t="shared" si="59"/>
        <v>0</v>
      </c>
      <c r="CS108" s="317">
        <f t="shared" si="48"/>
        <v>29799.9</v>
      </c>
      <c r="CT108" s="317">
        <f t="shared" si="49"/>
        <v>0</v>
      </c>
      <c r="CU108" s="317">
        <f t="shared" si="50"/>
        <v>1189.5</v>
      </c>
      <c r="CV108" s="317">
        <f t="shared" si="51"/>
        <v>791.69999999999993</v>
      </c>
      <c r="CW108" s="317">
        <f t="shared" si="52"/>
        <v>31.2</v>
      </c>
      <c r="CX108" s="317">
        <f t="shared" si="53"/>
        <v>2535</v>
      </c>
      <c r="CY108" s="317">
        <f t="shared" si="54"/>
        <v>969.52631578947353</v>
      </c>
      <c r="CZ108" s="317">
        <f t="shared" si="55"/>
        <v>0</v>
      </c>
      <c r="DA108" s="317">
        <f t="shared" si="56"/>
        <v>0</v>
      </c>
      <c r="DB108" s="317">
        <f t="shared" si="57"/>
        <v>35316.826315789476</v>
      </c>
      <c r="DC108" s="311">
        <f>_xlfn.XLOOKUP($A108,'Actuals Summer'!$A:$A,'Actuals Summer'!L:L,0,0)</f>
        <v>0</v>
      </c>
      <c r="DD108" s="311">
        <f>_xlfn.XLOOKUP($A108,'Actuals Summer'!$A:$A,'Actuals Summer'!K:K,0,0)+_xlfn.XLOOKUP($A108,'Actuals Summer'!$A:$A,'Actuals Summer'!Q:Q,0,0)</f>
        <v>0</v>
      </c>
      <c r="DE108" s="311">
        <f>_xlfn.XLOOKUP($A108,'Actuals Summer'!$A:$A,'Actuals Summer'!I:I,0,0)+_xlfn.XLOOKUP($A108,'Actuals Summer'!$A:$A,'Actuals Summer'!R:R,0,0)</f>
        <v>0</v>
      </c>
      <c r="DF108" s="311">
        <f>_xlfn.XLOOKUP($A108,'Actuals Summer'!$A:$A,'Actuals Summer'!J:J,0,0)</f>
        <v>0</v>
      </c>
      <c r="DG108" s="311">
        <f>_xlfn.XLOOKUP($A108,'Actuals Dep Summer'!$B:$B,'Actuals Dep Summer'!G:G,0,0)*'Actuals Dep Summer'!$F$2*'Actuals Dep Summer'!$C$2</f>
        <v>1189.5</v>
      </c>
      <c r="DH108" s="311">
        <f>_xlfn.XLOOKUP($A108,'Actuals Dep Summer'!$B:$B,'Actuals Dep Summer'!H:H,0,0)*'Actuals Dep Summer'!$F$2*'Actuals Dep Summer'!$C$3</f>
        <v>791.69999999999993</v>
      </c>
      <c r="DI108" s="311">
        <f>_xlfn.XLOOKUP($A108,'Actuals Dep Summer'!$B:$B,'Actuals Dep Summer'!I:I,0,0)*'Actuals Dep Summer'!$F$2*'Actuals Dep Summer'!$C$4</f>
        <v>31.2</v>
      </c>
      <c r="DJ108" s="311">
        <f>_xlfn.XLOOKUP($A108,'Actuals Summer'!$A:$A,'Actuals Summer'!P:P,0,0)</f>
        <v>0</v>
      </c>
      <c r="DK108" s="311">
        <f>_xlfn.XLOOKUP($A108,'Actuals Summer'!$A:$A,'Actuals Summer'!O:O,0,0)</f>
        <v>0</v>
      </c>
      <c r="DL108" s="311"/>
      <c r="DM108" s="311">
        <f>_xlfn.XLOOKUP($A108,'Actuals Summer'!$A:$A,'Actuals Summer'!M:M,0,0)</f>
        <v>0</v>
      </c>
      <c r="DN108" s="312">
        <f t="shared" si="60"/>
        <v>2012.3999999999999</v>
      </c>
      <c r="DO108" s="312">
        <f>_xlfn.XLOOKUP(A108,'Actuals Summer'!A:A,'Actuals Summer'!S:S,0,0)-'Summer data team '!DN108</f>
        <v>-2012.3999999999999</v>
      </c>
      <c r="DP108" s="322">
        <f t="shared" si="61"/>
        <v>33304.426315789475</v>
      </c>
    </row>
    <row r="109" spans="1:120" x14ac:dyDescent="0.2">
      <c r="A109" s="231">
        <v>2191</v>
      </c>
      <c r="B109" s="231">
        <v>3302191</v>
      </c>
      <c r="C109" s="231" t="s">
        <v>282</v>
      </c>
      <c r="D109" s="359">
        <v>0</v>
      </c>
      <c r="E109" s="359">
        <v>0</v>
      </c>
      <c r="F109" s="359">
        <v>0</v>
      </c>
      <c r="G109" s="359">
        <v>9</v>
      </c>
      <c r="H109" s="359">
        <v>16</v>
      </c>
      <c r="I109" s="360">
        <v>0</v>
      </c>
      <c r="J109" s="360">
        <v>25</v>
      </c>
      <c r="K109" s="359">
        <v>0</v>
      </c>
      <c r="L109" s="359">
        <v>4</v>
      </c>
      <c r="M109" s="360">
        <v>4</v>
      </c>
      <c r="N109" s="359">
        <v>0</v>
      </c>
      <c r="O109" s="359">
        <v>0</v>
      </c>
      <c r="P109" s="359">
        <v>135</v>
      </c>
      <c r="Q109" s="359">
        <v>240</v>
      </c>
      <c r="R109" s="360">
        <v>375</v>
      </c>
      <c r="S109" s="359">
        <v>0</v>
      </c>
      <c r="T109" s="359">
        <v>0</v>
      </c>
      <c r="U109" s="359">
        <v>0</v>
      </c>
      <c r="V109" s="359">
        <v>60</v>
      </c>
      <c r="W109" s="360">
        <v>60</v>
      </c>
      <c r="X109" s="359">
        <v>9</v>
      </c>
      <c r="Y109" s="359">
        <v>135</v>
      </c>
      <c r="Z109" s="361">
        <v>15</v>
      </c>
      <c r="AA109" s="359">
        <v>0</v>
      </c>
      <c r="AB109" s="359">
        <v>0</v>
      </c>
      <c r="AC109" s="361">
        <v>0</v>
      </c>
      <c r="AD109" s="359">
        <v>14</v>
      </c>
      <c r="AE109" s="359">
        <v>210</v>
      </c>
      <c r="AF109" s="361">
        <v>30</v>
      </c>
      <c r="AG109" s="362">
        <v>0</v>
      </c>
      <c r="AH109" s="362">
        <v>0</v>
      </c>
      <c r="AI109" s="361">
        <v>0</v>
      </c>
      <c r="AJ109" s="362">
        <v>11</v>
      </c>
      <c r="AK109" s="362">
        <v>165</v>
      </c>
      <c r="AL109" s="361">
        <v>0</v>
      </c>
      <c r="AM109" s="359">
        <v>11</v>
      </c>
      <c r="AN109" s="359">
        <v>165</v>
      </c>
      <c r="AO109" s="361">
        <v>0</v>
      </c>
      <c r="AP109" s="361"/>
      <c r="AQ109" s="361">
        <f t="shared" si="35"/>
        <v>11</v>
      </c>
      <c r="AR109" s="362">
        <v>0</v>
      </c>
      <c r="AS109" s="362">
        <v>0</v>
      </c>
      <c r="AT109" s="361">
        <v>0</v>
      </c>
      <c r="AU109" s="362">
        <v>4</v>
      </c>
      <c r="AV109" s="362">
        <v>60</v>
      </c>
      <c r="AW109" s="361">
        <v>0</v>
      </c>
      <c r="AX109" s="359">
        <v>4</v>
      </c>
      <c r="AY109" s="359">
        <v>60</v>
      </c>
      <c r="AZ109" s="361">
        <v>0</v>
      </c>
      <c r="BA109" s="361"/>
      <c r="BB109" s="361">
        <f t="shared" si="36"/>
        <v>8</v>
      </c>
      <c r="BC109" s="362">
        <v>0</v>
      </c>
      <c r="BD109" s="362">
        <v>0</v>
      </c>
      <c r="BE109" s="359">
        <v>0</v>
      </c>
      <c r="BF109" s="134"/>
      <c r="BG109" s="134"/>
      <c r="BH109" s="134"/>
      <c r="BI109" s="134"/>
      <c r="BJ109" s="134"/>
      <c r="BK109" s="134"/>
      <c r="BL109" s="134"/>
      <c r="BM109" s="358">
        <f t="shared" si="37"/>
        <v>0</v>
      </c>
      <c r="BN109" s="134">
        <f t="shared" si="38"/>
        <v>0</v>
      </c>
      <c r="BO109" s="134">
        <f t="shared" si="58"/>
        <v>0</v>
      </c>
      <c r="BP109" s="134">
        <f t="shared" si="39"/>
        <v>4875</v>
      </c>
      <c r="BQ109" s="134">
        <f t="shared" si="40"/>
        <v>780</v>
      </c>
      <c r="BR109" s="134">
        <f t="shared" si="41"/>
        <v>1950</v>
      </c>
      <c r="BS109" s="134">
        <f t="shared" si="42"/>
        <v>0</v>
      </c>
      <c r="BT109" s="134">
        <f t="shared" si="43"/>
        <v>3120</v>
      </c>
      <c r="BU109" s="134">
        <f t="shared" si="44"/>
        <v>2145</v>
      </c>
      <c r="BV109" s="134">
        <v>4</v>
      </c>
      <c r="BW109" s="134">
        <v>0</v>
      </c>
      <c r="BX109" s="134">
        <f t="shared" si="45"/>
        <v>0</v>
      </c>
      <c r="CB109" s="248">
        <f>_xlfn.IFNA(VLOOKUP(A109,'Actuals Summer'!$A:$AG,23,FALSE),0)</f>
        <v>0</v>
      </c>
      <c r="CC109" s="248">
        <f>_xlfn.IFNA(VLOOKUP(A109,'Actuals Summer'!$A:$AG,24,FALSE),0)</f>
        <v>0</v>
      </c>
      <c r="CD109" s="248">
        <f>_xlfn.IFNA(VLOOKUP(A109,'Actuals Summer'!$A:$AG,25,FALSE),0)</f>
        <v>0</v>
      </c>
      <c r="CE109" s="248">
        <f>_xlfn.IFNA(VLOOKUP(A109,'Actuals Summer'!$A:$AG,26,FALSE),0)</f>
        <v>0</v>
      </c>
      <c r="CF109" s="248">
        <f>_xlfn.IFNA(VLOOKUP(A109,'Actuals Summer'!$A:$AG,27,FALSE),0)</f>
        <v>0</v>
      </c>
      <c r="CG109" s="248">
        <f>_xlfn.IFNA(VLOOKUP(A109,'Actuals Dep Summer'!B:O,6,FALSE)*$BN$3,0)</f>
        <v>1755</v>
      </c>
      <c r="CH109" s="248">
        <f>_xlfn.IFNA(VLOOKUP(A109,'Actuals Dep Summer'!B:O,7,FALSE)*$BN$3,0)</f>
        <v>0</v>
      </c>
      <c r="CI109" s="248">
        <f>_xlfn.IFNA(VLOOKUP(A109,'Actuals Dep Summer'!B:O,8,FALSE)*$BN$3,0)</f>
        <v>2730</v>
      </c>
      <c r="CJ109" s="248">
        <f>_xlfn.IFNA(VLOOKUP(A109,'Actuals Summer'!$A:$AG,31,FALSE),0)*$BN$3</f>
        <v>0</v>
      </c>
      <c r="CK109" s="248"/>
      <c r="CL109" s="248">
        <f>_xlfn.IFNA(VLOOKUP(A109,'Actuals Summer'!$A:$AG,32,FALSE),0)*$BN$3</f>
        <v>0</v>
      </c>
      <c r="CM109" s="248">
        <f>_xlfn.IFNA(VLOOKUP(A109,'Actuals Summer'!$A:$AG,33,FALSE),0)</f>
        <v>0</v>
      </c>
      <c r="CP109" s="317">
        <f t="shared" si="46"/>
        <v>0</v>
      </c>
      <c r="CQ109" s="317">
        <f t="shared" si="47"/>
        <v>0</v>
      </c>
      <c r="CR109" s="317">
        <f t="shared" si="59"/>
        <v>0</v>
      </c>
      <c r="CS109" s="317">
        <f t="shared" si="48"/>
        <v>27592.5</v>
      </c>
      <c r="CT109" s="317">
        <f t="shared" si="49"/>
        <v>4414.8</v>
      </c>
      <c r="CU109" s="317">
        <f t="shared" si="50"/>
        <v>1189.5</v>
      </c>
      <c r="CV109" s="317">
        <f t="shared" si="51"/>
        <v>0</v>
      </c>
      <c r="CW109" s="317">
        <f t="shared" si="52"/>
        <v>249.6</v>
      </c>
      <c r="CX109" s="317">
        <f t="shared" si="53"/>
        <v>2145</v>
      </c>
      <c r="CY109" s="317">
        <f t="shared" si="54"/>
        <v>298.31578947368416</v>
      </c>
      <c r="CZ109" s="317">
        <f t="shared" si="55"/>
        <v>0</v>
      </c>
      <c r="DA109" s="317">
        <f t="shared" si="56"/>
        <v>0</v>
      </c>
      <c r="DB109" s="317">
        <f t="shared" si="57"/>
        <v>35889.715789473688</v>
      </c>
      <c r="DC109" s="311">
        <f>_xlfn.XLOOKUP($A109,'Actuals Summer'!$A:$A,'Actuals Summer'!L:L,0,0)</f>
        <v>0</v>
      </c>
      <c r="DD109" s="311">
        <f>_xlfn.XLOOKUP($A109,'Actuals Summer'!$A:$A,'Actuals Summer'!K:K,0,0)+_xlfn.XLOOKUP($A109,'Actuals Summer'!$A:$A,'Actuals Summer'!Q:Q,0,0)</f>
        <v>0</v>
      </c>
      <c r="DE109" s="311">
        <f>_xlfn.XLOOKUP($A109,'Actuals Summer'!$A:$A,'Actuals Summer'!I:I,0,0)+_xlfn.XLOOKUP($A109,'Actuals Summer'!$A:$A,'Actuals Summer'!R:R,0,0)</f>
        <v>0</v>
      </c>
      <c r="DF109" s="311">
        <f>_xlfn.XLOOKUP($A109,'Actuals Summer'!$A:$A,'Actuals Summer'!J:J,0,0)</f>
        <v>0</v>
      </c>
      <c r="DG109" s="311">
        <f>_xlfn.XLOOKUP($A109,'Actuals Dep Summer'!$B:$B,'Actuals Dep Summer'!G:G,0,0)*'Actuals Dep Summer'!$F$2*'Actuals Dep Summer'!$C$2</f>
        <v>1070.55</v>
      </c>
      <c r="DH109" s="311">
        <f>_xlfn.XLOOKUP($A109,'Actuals Dep Summer'!$B:$B,'Actuals Dep Summer'!H:H,0,0)*'Actuals Dep Summer'!$F$2*'Actuals Dep Summer'!$C$3</f>
        <v>0</v>
      </c>
      <c r="DI109" s="311">
        <f>_xlfn.XLOOKUP($A109,'Actuals Dep Summer'!$B:$B,'Actuals Dep Summer'!I:I,0,0)*'Actuals Dep Summer'!$F$2*'Actuals Dep Summer'!$C$4</f>
        <v>218.4</v>
      </c>
      <c r="DJ109" s="311">
        <f>_xlfn.XLOOKUP($A109,'Actuals Summer'!$A:$A,'Actuals Summer'!P:P,0,0)</f>
        <v>0</v>
      </c>
      <c r="DK109" s="311">
        <f>_xlfn.XLOOKUP($A109,'Actuals Summer'!$A:$A,'Actuals Summer'!O:O,0,0)</f>
        <v>0</v>
      </c>
      <c r="DL109" s="311"/>
      <c r="DM109" s="311">
        <f>_xlfn.XLOOKUP($A109,'Actuals Summer'!$A:$A,'Actuals Summer'!M:M,0,0)</f>
        <v>0</v>
      </c>
      <c r="DN109" s="312">
        <f t="shared" si="60"/>
        <v>1288.95</v>
      </c>
      <c r="DO109" s="312">
        <f>_xlfn.XLOOKUP(A109,'Actuals Summer'!A:A,'Actuals Summer'!S:S,0,0)-'Summer data team '!DN109</f>
        <v>-1288.95</v>
      </c>
      <c r="DP109" s="322">
        <f t="shared" si="61"/>
        <v>34600.765789473691</v>
      </c>
    </row>
    <row r="110" spans="1:120" x14ac:dyDescent="0.2">
      <c r="A110" s="231">
        <v>2194</v>
      </c>
      <c r="B110" s="231">
        <v>3302194</v>
      </c>
      <c r="C110" s="231" t="s">
        <v>283</v>
      </c>
      <c r="D110" s="359">
        <v>0</v>
      </c>
      <c r="E110" s="359">
        <v>0</v>
      </c>
      <c r="F110" s="359">
        <v>0</v>
      </c>
      <c r="G110" s="359">
        <v>33</v>
      </c>
      <c r="H110" s="359">
        <v>24</v>
      </c>
      <c r="I110" s="360">
        <v>0</v>
      </c>
      <c r="J110" s="360">
        <v>57</v>
      </c>
      <c r="K110" s="359">
        <v>1</v>
      </c>
      <c r="L110" s="359">
        <v>1</v>
      </c>
      <c r="M110" s="360">
        <v>2</v>
      </c>
      <c r="N110" s="359">
        <v>0</v>
      </c>
      <c r="O110" s="359">
        <v>0</v>
      </c>
      <c r="P110" s="359">
        <v>495</v>
      </c>
      <c r="Q110" s="359">
        <v>360</v>
      </c>
      <c r="R110" s="360">
        <v>855</v>
      </c>
      <c r="S110" s="359">
        <v>0</v>
      </c>
      <c r="T110" s="359">
        <v>0</v>
      </c>
      <c r="U110" s="359">
        <v>15</v>
      </c>
      <c r="V110" s="359">
        <v>15</v>
      </c>
      <c r="W110" s="360">
        <v>30</v>
      </c>
      <c r="X110" s="359">
        <v>2</v>
      </c>
      <c r="Y110" s="359">
        <v>30</v>
      </c>
      <c r="Z110" s="361">
        <v>0</v>
      </c>
      <c r="AA110" s="359">
        <v>0</v>
      </c>
      <c r="AB110" s="359">
        <v>0</v>
      </c>
      <c r="AC110" s="361">
        <v>0</v>
      </c>
      <c r="AD110" s="359">
        <v>18</v>
      </c>
      <c r="AE110" s="359">
        <v>270</v>
      </c>
      <c r="AF110" s="361">
        <v>0</v>
      </c>
      <c r="AG110" s="362">
        <v>0</v>
      </c>
      <c r="AH110" s="362">
        <v>0</v>
      </c>
      <c r="AI110" s="361">
        <v>0</v>
      </c>
      <c r="AJ110" s="362">
        <v>13</v>
      </c>
      <c r="AK110" s="362">
        <v>195</v>
      </c>
      <c r="AL110" s="361">
        <v>15</v>
      </c>
      <c r="AM110" s="359">
        <v>13</v>
      </c>
      <c r="AN110" s="359">
        <v>195</v>
      </c>
      <c r="AO110" s="361">
        <v>15</v>
      </c>
      <c r="AP110" s="361"/>
      <c r="AQ110" s="361">
        <f t="shared" si="35"/>
        <v>13</v>
      </c>
      <c r="AR110" s="362">
        <v>0</v>
      </c>
      <c r="AS110" s="362">
        <v>0</v>
      </c>
      <c r="AT110" s="361">
        <v>0</v>
      </c>
      <c r="AU110" s="362">
        <v>13</v>
      </c>
      <c r="AV110" s="362">
        <v>195</v>
      </c>
      <c r="AW110" s="361">
        <v>15</v>
      </c>
      <c r="AX110" s="359">
        <v>13</v>
      </c>
      <c r="AY110" s="359">
        <v>195</v>
      </c>
      <c r="AZ110" s="361">
        <v>15</v>
      </c>
      <c r="BA110" s="361"/>
      <c r="BB110" s="361">
        <f t="shared" si="36"/>
        <v>26</v>
      </c>
      <c r="BC110" s="362">
        <v>0</v>
      </c>
      <c r="BD110" s="362">
        <v>0</v>
      </c>
      <c r="BE110" s="359">
        <v>0</v>
      </c>
      <c r="BF110" s="134"/>
      <c r="BG110" s="134"/>
      <c r="BH110" s="134"/>
      <c r="BI110" s="134"/>
      <c r="BJ110" s="134"/>
      <c r="BK110" s="134"/>
      <c r="BL110" s="134"/>
      <c r="BM110" s="358">
        <f t="shared" si="37"/>
        <v>0</v>
      </c>
      <c r="BN110" s="134">
        <f t="shared" si="38"/>
        <v>0</v>
      </c>
      <c r="BO110" s="134">
        <f t="shared" si="58"/>
        <v>0</v>
      </c>
      <c r="BP110" s="134">
        <f t="shared" si="39"/>
        <v>11115</v>
      </c>
      <c r="BQ110" s="134">
        <f t="shared" si="40"/>
        <v>390</v>
      </c>
      <c r="BR110" s="134">
        <f t="shared" si="41"/>
        <v>390</v>
      </c>
      <c r="BS110" s="134">
        <f t="shared" si="42"/>
        <v>0</v>
      </c>
      <c r="BT110" s="134">
        <f t="shared" si="43"/>
        <v>3510</v>
      </c>
      <c r="BU110" s="134">
        <f t="shared" si="44"/>
        <v>2535</v>
      </c>
      <c r="BV110" s="134">
        <v>12</v>
      </c>
      <c r="BW110" s="134">
        <v>1</v>
      </c>
      <c r="BX110" s="134">
        <f t="shared" si="45"/>
        <v>0</v>
      </c>
      <c r="CB110" s="248">
        <f>_xlfn.IFNA(VLOOKUP(A110,'Actuals Summer'!$A:$AG,23,FALSE),0)</f>
        <v>0</v>
      </c>
      <c r="CC110" s="248">
        <f>_xlfn.IFNA(VLOOKUP(A110,'Actuals Summer'!$A:$AG,24,FALSE),0)</f>
        <v>0</v>
      </c>
      <c r="CD110" s="248">
        <f>_xlfn.IFNA(VLOOKUP(A110,'Actuals Summer'!$A:$AG,25,FALSE),0)</f>
        <v>0</v>
      </c>
      <c r="CE110" s="248">
        <f>_xlfn.IFNA(VLOOKUP(A110,'Actuals Summer'!$A:$AG,26,FALSE),0)</f>
        <v>0</v>
      </c>
      <c r="CF110" s="248">
        <f>_xlfn.IFNA(VLOOKUP(A110,'Actuals Summer'!$A:$AG,27,FALSE),0)</f>
        <v>0</v>
      </c>
      <c r="CG110" s="248">
        <f>_xlfn.IFNA(VLOOKUP(A110,'Actuals Dep Summer'!B:O,6,FALSE)*$BN$3,0)</f>
        <v>390</v>
      </c>
      <c r="CH110" s="248">
        <f>_xlfn.IFNA(VLOOKUP(A110,'Actuals Dep Summer'!B:O,7,FALSE)*$BN$3,0)</f>
        <v>0</v>
      </c>
      <c r="CI110" s="248">
        <f>_xlfn.IFNA(VLOOKUP(A110,'Actuals Dep Summer'!B:O,8,FALSE)*$BN$3,0)</f>
        <v>3510</v>
      </c>
      <c r="CJ110" s="248">
        <f>_xlfn.IFNA(VLOOKUP(A110,'Actuals Summer'!$A:$AG,31,FALSE),0)*$BN$3</f>
        <v>0</v>
      </c>
      <c r="CK110" s="248"/>
      <c r="CL110" s="248">
        <f>_xlfn.IFNA(VLOOKUP(A110,'Actuals Summer'!$A:$AG,32,FALSE),0)*$BN$3</f>
        <v>0</v>
      </c>
      <c r="CM110" s="248">
        <f>_xlfn.IFNA(VLOOKUP(A110,'Actuals Summer'!$A:$AG,33,FALSE),0)</f>
        <v>0</v>
      </c>
      <c r="CP110" s="317">
        <f t="shared" si="46"/>
        <v>0</v>
      </c>
      <c r="CQ110" s="317">
        <f t="shared" si="47"/>
        <v>0</v>
      </c>
      <c r="CR110" s="317">
        <f t="shared" si="59"/>
        <v>0</v>
      </c>
      <c r="CS110" s="317">
        <f t="shared" si="48"/>
        <v>62910.9</v>
      </c>
      <c r="CT110" s="317">
        <f t="shared" si="49"/>
        <v>2207.4</v>
      </c>
      <c r="CU110" s="317">
        <f t="shared" si="50"/>
        <v>237.9</v>
      </c>
      <c r="CV110" s="317">
        <f t="shared" si="51"/>
        <v>0</v>
      </c>
      <c r="CW110" s="317">
        <f t="shared" si="52"/>
        <v>280.8</v>
      </c>
      <c r="CX110" s="317">
        <f t="shared" si="53"/>
        <v>2535</v>
      </c>
      <c r="CY110" s="317">
        <f t="shared" si="54"/>
        <v>894.9473684210526</v>
      </c>
      <c r="CZ110" s="317">
        <f t="shared" si="55"/>
        <v>186.44736842105263</v>
      </c>
      <c r="DA110" s="317">
        <f t="shared" si="56"/>
        <v>0</v>
      </c>
      <c r="DB110" s="317">
        <f t="shared" si="57"/>
        <v>69253.394736842107</v>
      </c>
      <c r="DC110" s="311">
        <f>_xlfn.XLOOKUP($A110,'Actuals Summer'!$A:$A,'Actuals Summer'!L:L,0,0)</f>
        <v>0</v>
      </c>
      <c r="DD110" s="311">
        <f>_xlfn.XLOOKUP($A110,'Actuals Summer'!$A:$A,'Actuals Summer'!K:K,0,0)+_xlfn.XLOOKUP($A110,'Actuals Summer'!$A:$A,'Actuals Summer'!Q:Q,0,0)</f>
        <v>0</v>
      </c>
      <c r="DE110" s="311">
        <f>_xlfn.XLOOKUP($A110,'Actuals Summer'!$A:$A,'Actuals Summer'!I:I,0,0)+_xlfn.XLOOKUP($A110,'Actuals Summer'!$A:$A,'Actuals Summer'!R:R,0,0)</f>
        <v>0</v>
      </c>
      <c r="DF110" s="311">
        <f>_xlfn.XLOOKUP($A110,'Actuals Summer'!$A:$A,'Actuals Summer'!J:J,0,0)</f>
        <v>0</v>
      </c>
      <c r="DG110" s="311">
        <f>_xlfn.XLOOKUP($A110,'Actuals Dep Summer'!$B:$B,'Actuals Dep Summer'!G:G,0,0)*'Actuals Dep Summer'!$F$2*'Actuals Dep Summer'!$C$2</f>
        <v>237.9</v>
      </c>
      <c r="DH110" s="311">
        <f>_xlfn.XLOOKUP($A110,'Actuals Dep Summer'!$B:$B,'Actuals Dep Summer'!H:H,0,0)*'Actuals Dep Summer'!$F$2*'Actuals Dep Summer'!$C$3</f>
        <v>0</v>
      </c>
      <c r="DI110" s="311">
        <f>_xlfn.XLOOKUP($A110,'Actuals Dep Summer'!$B:$B,'Actuals Dep Summer'!I:I,0,0)*'Actuals Dep Summer'!$F$2*'Actuals Dep Summer'!$C$4</f>
        <v>280.8</v>
      </c>
      <c r="DJ110" s="311">
        <f>_xlfn.XLOOKUP($A110,'Actuals Summer'!$A:$A,'Actuals Summer'!P:P,0,0)</f>
        <v>0</v>
      </c>
      <c r="DK110" s="311">
        <f>_xlfn.XLOOKUP($A110,'Actuals Summer'!$A:$A,'Actuals Summer'!O:O,0,0)</f>
        <v>0</v>
      </c>
      <c r="DL110" s="311"/>
      <c r="DM110" s="311">
        <f>_xlfn.XLOOKUP($A110,'Actuals Summer'!$A:$A,'Actuals Summer'!M:M,0,0)</f>
        <v>0</v>
      </c>
      <c r="DN110" s="312">
        <f t="shared" si="60"/>
        <v>518.70000000000005</v>
      </c>
      <c r="DO110" s="312">
        <f>_xlfn.XLOOKUP(A110,'Actuals Summer'!A:A,'Actuals Summer'!S:S,0,0)-'Summer data team '!DN110</f>
        <v>-518.70000000000005</v>
      </c>
      <c r="DP110" s="322">
        <f t="shared" si="61"/>
        <v>68734.69473684211</v>
      </c>
    </row>
    <row r="111" spans="1:120" x14ac:dyDescent="0.2">
      <c r="A111" s="231">
        <v>2195</v>
      </c>
      <c r="B111" s="231">
        <v>3302195</v>
      </c>
      <c r="C111" s="231" t="s">
        <v>284</v>
      </c>
      <c r="D111" s="359">
        <v>0</v>
      </c>
      <c r="E111" s="359">
        <v>11</v>
      </c>
      <c r="F111" s="359">
        <v>0</v>
      </c>
      <c r="G111" s="359">
        <v>42</v>
      </c>
      <c r="H111" s="359">
        <v>20</v>
      </c>
      <c r="I111" s="360">
        <v>11</v>
      </c>
      <c r="J111" s="360">
        <v>62</v>
      </c>
      <c r="K111" s="359">
        <v>0</v>
      </c>
      <c r="L111" s="359">
        <v>0</v>
      </c>
      <c r="M111" s="360">
        <v>0</v>
      </c>
      <c r="N111" s="359">
        <v>0</v>
      </c>
      <c r="O111" s="359">
        <v>165</v>
      </c>
      <c r="P111" s="359">
        <v>624</v>
      </c>
      <c r="Q111" s="359">
        <v>300</v>
      </c>
      <c r="R111" s="360">
        <v>924</v>
      </c>
      <c r="S111" s="359">
        <v>0</v>
      </c>
      <c r="T111" s="359">
        <v>165</v>
      </c>
      <c r="U111" s="359">
        <v>0</v>
      </c>
      <c r="V111" s="359">
        <v>0</v>
      </c>
      <c r="W111" s="360">
        <v>0</v>
      </c>
      <c r="X111" s="359">
        <v>27</v>
      </c>
      <c r="Y111" s="359">
        <v>405</v>
      </c>
      <c r="Z111" s="361">
        <v>0</v>
      </c>
      <c r="AA111" s="359">
        <v>19</v>
      </c>
      <c r="AB111" s="359">
        <v>285</v>
      </c>
      <c r="AC111" s="361">
        <v>0</v>
      </c>
      <c r="AD111" s="359">
        <v>13</v>
      </c>
      <c r="AE111" s="359">
        <v>195</v>
      </c>
      <c r="AF111" s="361">
        <v>0</v>
      </c>
      <c r="AG111" s="362">
        <v>6</v>
      </c>
      <c r="AH111" s="362">
        <v>90</v>
      </c>
      <c r="AI111" s="361">
        <v>0</v>
      </c>
      <c r="AJ111" s="362">
        <v>23</v>
      </c>
      <c r="AK111" s="362">
        <v>345</v>
      </c>
      <c r="AL111" s="361">
        <v>0</v>
      </c>
      <c r="AM111" s="359">
        <v>29</v>
      </c>
      <c r="AN111" s="359">
        <v>435</v>
      </c>
      <c r="AO111" s="361">
        <v>0</v>
      </c>
      <c r="AP111" s="361"/>
      <c r="AQ111" s="361">
        <f t="shared" si="35"/>
        <v>29</v>
      </c>
      <c r="AR111" s="362">
        <v>1</v>
      </c>
      <c r="AS111" s="362">
        <v>15</v>
      </c>
      <c r="AT111" s="361">
        <v>0</v>
      </c>
      <c r="AU111" s="362">
        <v>22</v>
      </c>
      <c r="AV111" s="362">
        <v>330</v>
      </c>
      <c r="AW111" s="361">
        <v>0</v>
      </c>
      <c r="AX111" s="359">
        <v>23</v>
      </c>
      <c r="AY111" s="359">
        <v>345</v>
      </c>
      <c r="AZ111" s="361">
        <v>0</v>
      </c>
      <c r="BA111" s="361"/>
      <c r="BB111" s="361">
        <f t="shared" si="36"/>
        <v>45</v>
      </c>
      <c r="BC111" s="362">
        <v>0</v>
      </c>
      <c r="BD111" s="362">
        <v>0</v>
      </c>
      <c r="BE111" s="359">
        <v>0</v>
      </c>
      <c r="BF111" s="134"/>
      <c r="BG111" s="134"/>
      <c r="BH111" s="134"/>
      <c r="BI111" s="134"/>
      <c r="BJ111" s="134"/>
      <c r="BK111" s="134"/>
      <c r="BL111" s="134"/>
      <c r="BM111" s="358">
        <f t="shared" si="37"/>
        <v>0</v>
      </c>
      <c r="BN111" s="134">
        <f t="shared" si="38"/>
        <v>2145</v>
      </c>
      <c r="BO111" s="134">
        <f t="shared" si="58"/>
        <v>0</v>
      </c>
      <c r="BP111" s="134">
        <f t="shared" si="39"/>
        <v>12012</v>
      </c>
      <c r="BQ111" s="134">
        <f t="shared" si="40"/>
        <v>0</v>
      </c>
      <c r="BR111" s="134">
        <f t="shared" si="41"/>
        <v>5265</v>
      </c>
      <c r="BS111" s="134">
        <f t="shared" si="42"/>
        <v>3705</v>
      </c>
      <c r="BT111" s="134">
        <f t="shared" si="43"/>
        <v>2535</v>
      </c>
      <c r="BU111" s="134">
        <f t="shared" si="44"/>
        <v>5655</v>
      </c>
      <c r="BV111" s="134">
        <v>23</v>
      </c>
      <c r="BW111" s="134">
        <v>0</v>
      </c>
      <c r="BX111" s="134">
        <f t="shared" si="45"/>
        <v>0</v>
      </c>
      <c r="CB111" s="248">
        <f>_xlfn.IFNA(VLOOKUP(A111,'Actuals Summer'!$A:$AG,23,FALSE),0)</f>
        <v>0</v>
      </c>
      <c r="CC111" s="248">
        <f>_xlfn.IFNA(VLOOKUP(A111,'Actuals Summer'!$A:$AG,24,FALSE),0)</f>
        <v>0</v>
      </c>
      <c r="CD111" s="248">
        <f>_xlfn.IFNA(VLOOKUP(A111,'Actuals Summer'!$A:$AG,25,FALSE),0)</f>
        <v>0</v>
      </c>
      <c r="CE111" s="248">
        <f>_xlfn.IFNA(VLOOKUP(A111,'Actuals Summer'!$A:$AG,26,FALSE),0)</f>
        <v>0</v>
      </c>
      <c r="CF111" s="248">
        <f>_xlfn.IFNA(VLOOKUP(A111,'Actuals Summer'!$A:$AG,27,FALSE),0)</f>
        <v>0</v>
      </c>
      <c r="CG111" s="248">
        <f>_xlfn.IFNA(VLOOKUP(A111,'Actuals Dep Summer'!B:O,6,FALSE)*$BN$3,0)</f>
        <v>5265</v>
      </c>
      <c r="CH111" s="248">
        <f>_xlfn.IFNA(VLOOKUP(A111,'Actuals Dep Summer'!B:O,7,FALSE)*$BN$3,0)</f>
        <v>3705</v>
      </c>
      <c r="CI111" s="248">
        <f>_xlfn.IFNA(VLOOKUP(A111,'Actuals Dep Summer'!B:O,8,FALSE)*$BN$3,0)</f>
        <v>2535</v>
      </c>
      <c r="CJ111" s="248">
        <f>_xlfn.IFNA(VLOOKUP(A111,'Actuals Summer'!$A:$AG,31,FALSE),0)*$BN$3</f>
        <v>0</v>
      </c>
      <c r="CK111" s="248"/>
      <c r="CL111" s="248">
        <f>_xlfn.IFNA(VLOOKUP(A111,'Actuals Summer'!$A:$AG,32,FALSE),0)*$BN$3</f>
        <v>0</v>
      </c>
      <c r="CM111" s="248">
        <f>_xlfn.IFNA(VLOOKUP(A111,'Actuals Summer'!$A:$AG,33,FALSE),0)</f>
        <v>0</v>
      </c>
      <c r="CP111" s="317">
        <f t="shared" si="46"/>
        <v>0</v>
      </c>
      <c r="CQ111" s="317">
        <f t="shared" si="47"/>
        <v>18253.95</v>
      </c>
      <c r="CR111" s="317">
        <f t="shared" si="59"/>
        <v>0</v>
      </c>
      <c r="CS111" s="317">
        <f t="shared" si="48"/>
        <v>67987.92</v>
      </c>
      <c r="CT111" s="317">
        <f t="shared" si="49"/>
        <v>0</v>
      </c>
      <c r="CU111" s="317">
        <f t="shared" si="50"/>
        <v>3211.65</v>
      </c>
      <c r="CV111" s="317">
        <f t="shared" si="51"/>
        <v>1074.4499999999998</v>
      </c>
      <c r="CW111" s="317">
        <f t="shared" si="52"/>
        <v>202.8</v>
      </c>
      <c r="CX111" s="317">
        <f t="shared" si="53"/>
        <v>5655</v>
      </c>
      <c r="CY111" s="317">
        <f t="shared" si="54"/>
        <v>1715.3157894736842</v>
      </c>
      <c r="CZ111" s="317">
        <f t="shared" si="55"/>
        <v>0</v>
      </c>
      <c r="DA111" s="317">
        <f t="shared" si="56"/>
        <v>0</v>
      </c>
      <c r="DB111" s="317">
        <f t="shared" si="57"/>
        <v>98101.085789473669</v>
      </c>
      <c r="DC111" s="311">
        <f>_xlfn.XLOOKUP($A111,'Actuals Summer'!$A:$A,'Actuals Summer'!L:L,0,0)</f>
        <v>0</v>
      </c>
      <c r="DD111" s="311">
        <f>_xlfn.XLOOKUP($A111,'Actuals Summer'!$A:$A,'Actuals Summer'!K:K,0,0)+_xlfn.XLOOKUP($A111,'Actuals Summer'!$A:$A,'Actuals Summer'!Q:Q,0,0)</f>
        <v>0</v>
      </c>
      <c r="DE111" s="311">
        <f>_xlfn.XLOOKUP($A111,'Actuals Summer'!$A:$A,'Actuals Summer'!I:I,0,0)+_xlfn.XLOOKUP($A111,'Actuals Summer'!$A:$A,'Actuals Summer'!R:R,0,0)</f>
        <v>0</v>
      </c>
      <c r="DF111" s="311">
        <f>_xlfn.XLOOKUP($A111,'Actuals Summer'!$A:$A,'Actuals Summer'!J:J,0,0)</f>
        <v>0</v>
      </c>
      <c r="DG111" s="311">
        <f>_xlfn.XLOOKUP($A111,'Actuals Dep Summer'!$B:$B,'Actuals Dep Summer'!G:G,0,0)*'Actuals Dep Summer'!$F$2*'Actuals Dep Summer'!$C$2</f>
        <v>3211.65</v>
      </c>
      <c r="DH111" s="311">
        <f>_xlfn.XLOOKUP($A111,'Actuals Dep Summer'!$B:$B,'Actuals Dep Summer'!H:H,0,0)*'Actuals Dep Summer'!$F$2*'Actuals Dep Summer'!$C$3</f>
        <v>1074.4499999999998</v>
      </c>
      <c r="DI111" s="311">
        <f>_xlfn.XLOOKUP($A111,'Actuals Dep Summer'!$B:$B,'Actuals Dep Summer'!I:I,0,0)*'Actuals Dep Summer'!$F$2*'Actuals Dep Summer'!$C$4</f>
        <v>202.8</v>
      </c>
      <c r="DJ111" s="311">
        <f>_xlfn.XLOOKUP($A111,'Actuals Summer'!$A:$A,'Actuals Summer'!P:P,0,0)</f>
        <v>0</v>
      </c>
      <c r="DK111" s="311">
        <f>_xlfn.XLOOKUP($A111,'Actuals Summer'!$A:$A,'Actuals Summer'!O:O,0,0)</f>
        <v>0</v>
      </c>
      <c r="DL111" s="311"/>
      <c r="DM111" s="311">
        <f>_xlfn.XLOOKUP($A111,'Actuals Summer'!$A:$A,'Actuals Summer'!M:M,0,0)</f>
        <v>0</v>
      </c>
      <c r="DN111" s="312">
        <f t="shared" si="60"/>
        <v>4488.9000000000005</v>
      </c>
      <c r="DO111" s="312">
        <f>_xlfn.XLOOKUP(A111,'Actuals Summer'!A:A,'Actuals Summer'!S:S,0,0)-'Summer data team '!DN111</f>
        <v>-4488.9000000000005</v>
      </c>
      <c r="DP111" s="322">
        <f t="shared" si="61"/>
        <v>93612.185789473675</v>
      </c>
    </row>
    <row r="112" spans="1:120" x14ac:dyDescent="0.2">
      <c r="A112" s="231">
        <v>2196</v>
      </c>
      <c r="B112" s="231">
        <v>3302196</v>
      </c>
      <c r="C112" s="231" t="s">
        <v>285</v>
      </c>
      <c r="D112" s="359">
        <v>0</v>
      </c>
      <c r="E112" s="359">
        <v>0</v>
      </c>
      <c r="F112" s="359">
        <v>0</v>
      </c>
      <c r="G112" s="359">
        <v>11</v>
      </c>
      <c r="H112" s="359">
        <v>12</v>
      </c>
      <c r="I112" s="360">
        <v>0</v>
      </c>
      <c r="J112" s="360">
        <v>23</v>
      </c>
      <c r="K112" s="359">
        <v>0</v>
      </c>
      <c r="L112" s="359">
        <v>0</v>
      </c>
      <c r="M112" s="360">
        <v>0</v>
      </c>
      <c r="N112" s="359">
        <v>0</v>
      </c>
      <c r="O112" s="359">
        <v>0</v>
      </c>
      <c r="P112" s="359">
        <v>165</v>
      </c>
      <c r="Q112" s="359">
        <v>180</v>
      </c>
      <c r="R112" s="360">
        <v>345</v>
      </c>
      <c r="S112" s="359">
        <v>0</v>
      </c>
      <c r="T112" s="359">
        <v>0</v>
      </c>
      <c r="U112" s="359">
        <v>0</v>
      </c>
      <c r="V112" s="359">
        <v>0</v>
      </c>
      <c r="W112" s="360">
        <v>0</v>
      </c>
      <c r="X112" s="359">
        <v>7</v>
      </c>
      <c r="Y112" s="359">
        <v>105</v>
      </c>
      <c r="Z112" s="361">
        <v>0</v>
      </c>
      <c r="AA112" s="359">
        <v>12</v>
      </c>
      <c r="AB112" s="359">
        <v>180</v>
      </c>
      <c r="AC112" s="361">
        <v>0</v>
      </c>
      <c r="AD112" s="359">
        <v>4</v>
      </c>
      <c r="AE112" s="359">
        <v>60</v>
      </c>
      <c r="AF112" s="361">
        <v>0</v>
      </c>
      <c r="AG112" s="362">
        <v>0</v>
      </c>
      <c r="AH112" s="362">
        <v>0</v>
      </c>
      <c r="AI112" s="361">
        <v>0</v>
      </c>
      <c r="AJ112" s="362">
        <v>8</v>
      </c>
      <c r="AK112" s="362">
        <v>120</v>
      </c>
      <c r="AL112" s="361">
        <v>0</v>
      </c>
      <c r="AM112" s="359">
        <v>8</v>
      </c>
      <c r="AN112" s="359">
        <v>120</v>
      </c>
      <c r="AO112" s="361">
        <v>0</v>
      </c>
      <c r="AP112" s="361"/>
      <c r="AQ112" s="361">
        <f t="shared" si="35"/>
        <v>8</v>
      </c>
      <c r="AR112" s="362">
        <v>0</v>
      </c>
      <c r="AS112" s="362">
        <v>0</v>
      </c>
      <c r="AT112" s="361">
        <v>0</v>
      </c>
      <c r="AU112" s="362">
        <v>8</v>
      </c>
      <c r="AV112" s="362">
        <v>120</v>
      </c>
      <c r="AW112" s="361">
        <v>0</v>
      </c>
      <c r="AX112" s="359">
        <v>8</v>
      </c>
      <c r="AY112" s="359">
        <v>120</v>
      </c>
      <c r="AZ112" s="361">
        <v>0</v>
      </c>
      <c r="BA112" s="361"/>
      <c r="BB112" s="361">
        <f t="shared" si="36"/>
        <v>16</v>
      </c>
      <c r="BC112" s="362">
        <v>0</v>
      </c>
      <c r="BD112" s="362">
        <v>0</v>
      </c>
      <c r="BE112" s="359">
        <v>0</v>
      </c>
      <c r="BF112" s="134"/>
      <c r="BG112" s="134"/>
      <c r="BH112" s="134"/>
      <c r="BI112" s="134"/>
      <c r="BJ112" s="134"/>
      <c r="BK112" s="134"/>
      <c r="BL112" s="134"/>
      <c r="BM112" s="358">
        <f t="shared" si="37"/>
        <v>0</v>
      </c>
      <c r="BN112" s="134">
        <f t="shared" si="38"/>
        <v>0</v>
      </c>
      <c r="BO112" s="134">
        <f t="shared" si="58"/>
        <v>0</v>
      </c>
      <c r="BP112" s="134">
        <f t="shared" si="39"/>
        <v>4485</v>
      </c>
      <c r="BQ112" s="134">
        <f t="shared" si="40"/>
        <v>0</v>
      </c>
      <c r="BR112" s="134">
        <f t="shared" si="41"/>
        <v>1365</v>
      </c>
      <c r="BS112" s="134">
        <f t="shared" si="42"/>
        <v>2340</v>
      </c>
      <c r="BT112" s="134">
        <f t="shared" si="43"/>
        <v>780</v>
      </c>
      <c r="BU112" s="134">
        <f t="shared" si="44"/>
        <v>1560</v>
      </c>
      <c r="BV112" s="134">
        <v>8</v>
      </c>
      <c r="BW112" s="134">
        <v>0</v>
      </c>
      <c r="BX112" s="134">
        <f t="shared" si="45"/>
        <v>0</v>
      </c>
      <c r="CB112" s="248">
        <f>_xlfn.IFNA(VLOOKUP(A112,'Actuals Summer'!$A:$AG,23,FALSE),0)</f>
        <v>0</v>
      </c>
      <c r="CC112" s="248">
        <f>_xlfn.IFNA(VLOOKUP(A112,'Actuals Summer'!$A:$AG,24,FALSE),0)</f>
        <v>0</v>
      </c>
      <c r="CD112" s="248">
        <f>_xlfn.IFNA(VLOOKUP(A112,'Actuals Summer'!$A:$AG,25,FALSE),0)</f>
        <v>0</v>
      </c>
      <c r="CE112" s="248">
        <f>_xlfn.IFNA(VLOOKUP(A112,'Actuals Summer'!$A:$AG,26,FALSE),0)</f>
        <v>0</v>
      </c>
      <c r="CF112" s="248">
        <f>_xlfn.IFNA(VLOOKUP(A112,'Actuals Summer'!$A:$AG,27,FALSE),0)</f>
        <v>0</v>
      </c>
      <c r="CG112" s="248">
        <f>_xlfn.IFNA(VLOOKUP(A112,'Actuals Dep Summer'!B:O,6,FALSE)*$BN$3,0)</f>
        <v>1365</v>
      </c>
      <c r="CH112" s="248">
        <f>_xlfn.IFNA(VLOOKUP(A112,'Actuals Dep Summer'!B:O,7,FALSE)*$BN$3,0)</f>
        <v>2340</v>
      </c>
      <c r="CI112" s="248">
        <f>_xlfn.IFNA(VLOOKUP(A112,'Actuals Dep Summer'!B:O,8,FALSE)*$BN$3,0)</f>
        <v>780</v>
      </c>
      <c r="CJ112" s="248">
        <f>_xlfn.IFNA(VLOOKUP(A112,'Actuals Summer'!$A:$AG,31,FALSE),0)*$BN$3</f>
        <v>0</v>
      </c>
      <c r="CK112" s="248"/>
      <c r="CL112" s="248">
        <f>_xlfn.IFNA(VLOOKUP(A112,'Actuals Summer'!$A:$AG,32,FALSE),0)*$BN$3</f>
        <v>0</v>
      </c>
      <c r="CM112" s="248">
        <f>_xlfn.IFNA(VLOOKUP(A112,'Actuals Summer'!$A:$AG,33,FALSE),0)</f>
        <v>0</v>
      </c>
      <c r="CP112" s="317">
        <f t="shared" si="46"/>
        <v>0</v>
      </c>
      <c r="CQ112" s="317">
        <f t="shared" si="47"/>
        <v>0</v>
      </c>
      <c r="CR112" s="317">
        <f t="shared" si="59"/>
        <v>0</v>
      </c>
      <c r="CS112" s="317">
        <f t="shared" si="48"/>
        <v>25385.100000000002</v>
      </c>
      <c r="CT112" s="317">
        <f t="shared" si="49"/>
        <v>0</v>
      </c>
      <c r="CU112" s="317">
        <f t="shared" si="50"/>
        <v>832.65</v>
      </c>
      <c r="CV112" s="317">
        <f t="shared" si="51"/>
        <v>678.59999999999991</v>
      </c>
      <c r="CW112" s="317">
        <f t="shared" si="52"/>
        <v>62.4</v>
      </c>
      <c r="CX112" s="317">
        <f t="shared" si="53"/>
        <v>1560</v>
      </c>
      <c r="CY112" s="317">
        <f t="shared" si="54"/>
        <v>596.63157894736833</v>
      </c>
      <c r="CZ112" s="317">
        <f t="shared" si="55"/>
        <v>0</v>
      </c>
      <c r="DA112" s="317">
        <f t="shared" si="56"/>
        <v>0</v>
      </c>
      <c r="DB112" s="317">
        <f t="shared" si="57"/>
        <v>29115.381578947374</v>
      </c>
      <c r="DC112" s="311">
        <f>_xlfn.XLOOKUP($A112,'Actuals Summer'!$A:$A,'Actuals Summer'!L:L,0,0)</f>
        <v>0</v>
      </c>
      <c r="DD112" s="311">
        <f>_xlfn.XLOOKUP($A112,'Actuals Summer'!$A:$A,'Actuals Summer'!K:K,0,0)+_xlfn.XLOOKUP($A112,'Actuals Summer'!$A:$A,'Actuals Summer'!Q:Q,0,0)</f>
        <v>0</v>
      </c>
      <c r="DE112" s="311">
        <f>_xlfn.XLOOKUP($A112,'Actuals Summer'!$A:$A,'Actuals Summer'!I:I,0,0)+_xlfn.XLOOKUP($A112,'Actuals Summer'!$A:$A,'Actuals Summer'!R:R,0,0)</f>
        <v>0</v>
      </c>
      <c r="DF112" s="311">
        <f>_xlfn.XLOOKUP($A112,'Actuals Summer'!$A:$A,'Actuals Summer'!J:J,0,0)</f>
        <v>0</v>
      </c>
      <c r="DG112" s="311">
        <f>_xlfn.XLOOKUP($A112,'Actuals Dep Summer'!$B:$B,'Actuals Dep Summer'!G:G,0,0)*'Actuals Dep Summer'!$F$2*'Actuals Dep Summer'!$C$2</f>
        <v>832.65</v>
      </c>
      <c r="DH112" s="311">
        <f>_xlfn.XLOOKUP($A112,'Actuals Dep Summer'!$B:$B,'Actuals Dep Summer'!H:H,0,0)*'Actuals Dep Summer'!$F$2*'Actuals Dep Summer'!$C$3</f>
        <v>678.59999999999991</v>
      </c>
      <c r="DI112" s="311">
        <f>_xlfn.XLOOKUP($A112,'Actuals Dep Summer'!$B:$B,'Actuals Dep Summer'!I:I,0,0)*'Actuals Dep Summer'!$F$2*'Actuals Dep Summer'!$C$4</f>
        <v>62.4</v>
      </c>
      <c r="DJ112" s="311">
        <f>_xlfn.XLOOKUP($A112,'Actuals Summer'!$A:$A,'Actuals Summer'!P:P,0,0)</f>
        <v>0</v>
      </c>
      <c r="DK112" s="311">
        <f>_xlfn.XLOOKUP($A112,'Actuals Summer'!$A:$A,'Actuals Summer'!O:O,0,0)</f>
        <v>0</v>
      </c>
      <c r="DL112" s="311"/>
      <c r="DM112" s="311">
        <f>_xlfn.XLOOKUP($A112,'Actuals Summer'!$A:$A,'Actuals Summer'!M:M,0,0)</f>
        <v>0</v>
      </c>
      <c r="DN112" s="312">
        <f t="shared" si="60"/>
        <v>1573.65</v>
      </c>
      <c r="DO112" s="312">
        <f>_xlfn.XLOOKUP(A112,'Actuals Summer'!A:A,'Actuals Summer'!S:S,0,0)-'Summer data team '!DN112</f>
        <v>-1573.65</v>
      </c>
      <c r="DP112" s="322">
        <f t="shared" si="61"/>
        <v>27541.731578947372</v>
      </c>
    </row>
    <row r="113" spans="1:120" x14ac:dyDescent="0.2">
      <c r="A113" s="231">
        <v>2204</v>
      </c>
      <c r="B113" s="231">
        <v>3302204</v>
      </c>
      <c r="C113" s="231" t="s">
        <v>286</v>
      </c>
      <c r="D113" s="359">
        <v>0</v>
      </c>
      <c r="E113" s="359">
        <v>0</v>
      </c>
      <c r="F113" s="359">
        <v>0</v>
      </c>
      <c r="G113" s="359">
        <v>10</v>
      </c>
      <c r="H113" s="359">
        <v>7</v>
      </c>
      <c r="I113" s="360">
        <v>0</v>
      </c>
      <c r="J113" s="360">
        <v>17</v>
      </c>
      <c r="K113" s="359">
        <v>2</v>
      </c>
      <c r="L113" s="359">
        <v>0</v>
      </c>
      <c r="M113" s="360">
        <v>2</v>
      </c>
      <c r="N113" s="359">
        <v>0</v>
      </c>
      <c r="O113" s="359">
        <v>0</v>
      </c>
      <c r="P113" s="359">
        <v>150</v>
      </c>
      <c r="Q113" s="359">
        <v>105</v>
      </c>
      <c r="R113" s="360">
        <v>255</v>
      </c>
      <c r="S113" s="359">
        <v>0</v>
      </c>
      <c r="T113" s="359">
        <v>0</v>
      </c>
      <c r="U113" s="359">
        <v>30</v>
      </c>
      <c r="V113" s="359">
        <v>0</v>
      </c>
      <c r="W113" s="360">
        <v>30</v>
      </c>
      <c r="X113" s="359">
        <v>6</v>
      </c>
      <c r="Y113" s="359">
        <v>90</v>
      </c>
      <c r="Z113" s="361">
        <v>15</v>
      </c>
      <c r="AA113" s="359">
        <v>2</v>
      </c>
      <c r="AB113" s="359">
        <v>30</v>
      </c>
      <c r="AC113" s="361">
        <v>0</v>
      </c>
      <c r="AD113" s="359">
        <v>1</v>
      </c>
      <c r="AE113" s="359">
        <v>15</v>
      </c>
      <c r="AF113" s="361">
        <v>0</v>
      </c>
      <c r="AG113" s="362">
        <v>0</v>
      </c>
      <c r="AH113" s="362">
        <v>0</v>
      </c>
      <c r="AI113" s="361">
        <v>0</v>
      </c>
      <c r="AJ113" s="362">
        <v>8</v>
      </c>
      <c r="AK113" s="362">
        <v>120</v>
      </c>
      <c r="AL113" s="361">
        <v>15</v>
      </c>
      <c r="AM113" s="359">
        <v>8</v>
      </c>
      <c r="AN113" s="359">
        <v>120</v>
      </c>
      <c r="AO113" s="361">
        <v>15</v>
      </c>
      <c r="AP113" s="361"/>
      <c r="AQ113" s="361">
        <f t="shared" si="35"/>
        <v>8</v>
      </c>
      <c r="AR113" s="362">
        <v>0</v>
      </c>
      <c r="AS113" s="362">
        <v>0</v>
      </c>
      <c r="AT113" s="361">
        <v>0</v>
      </c>
      <c r="AU113" s="362">
        <v>7</v>
      </c>
      <c r="AV113" s="362">
        <v>105</v>
      </c>
      <c r="AW113" s="361">
        <v>15</v>
      </c>
      <c r="AX113" s="359">
        <v>7</v>
      </c>
      <c r="AY113" s="359">
        <v>105</v>
      </c>
      <c r="AZ113" s="361">
        <v>15</v>
      </c>
      <c r="BA113" s="361"/>
      <c r="BB113" s="361">
        <f t="shared" si="36"/>
        <v>14</v>
      </c>
      <c r="BC113" s="362">
        <v>0</v>
      </c>
      <c r="BD113" s="362">
        <v>0</v>
      </c>
      <c r="BE113" s="359">
        <v>0</v>
      </c>
      <c r="BF113" s="134"/>
      <c r="BG113" s="134"/>
      <c r="BH113" s="134"/>
      <c r="BI113" s="134"/>
      <c r="BJ113" s="134"/>
      <c r="BK113" s="134"/>
      <c r="BL113" s="134"/>
      <c r="BM113" s="358">
        <f t="shared" si="37"/>
        <v>0</v>
      </c>
      <c r="BN113" s="134">
        <f t="shared" si="38"/>
        <v>0</v>
      </c>
      <c r="BO113" s="134">
        <f t="shared" si="58"/>
        <v>0</v>
      </c>
      <c r="BP113" s="134">
        <f t="shared" si="39"/>
        <v>3315</v>
      </c>
      <c r="BQ113" s="134">
        <f t="shared" si="40"/>
        <v>390</v>
      </c>
      <c r="BR113" s="134">
        <f t="shared" si="41"/>
        <v>1365</v>
      </c>
      <c r="BS113" s="134">
        <f t="shared" si="42"/>
        <v>390</v>
      </c>
      <c r="BT113" s="134">
        <f t="shared" si="43"/>
        <v>195</v>
      </c>
      <c r="BU113" s="134">
        <f t="shared" si="44"/>
        <v>1560</v>
      </c>
      <c r="BV113" s="134">
        <v>6</v>
      </c>
      <c r="BW113" s="134">
        <v>1</v>
      </c>
      <c r="BX113" s="134">
        <f t="shared" si="45"/>
        <v>0</v>
      </c>
      <c r="CB113" s="248">
        <f>_xlfn.IFNA(VLOOKUP(A113,'Actuals Summer'!$A:$AG,23,FALSE),0)</f>
        <v>0</v>
      </c>
      <c r="CC113" s="248">
        <f>_xlfn.IFNA(VLOOKUP(A113,'Actuals Summer'!$A:$AG,24,FALSE),0)</f>
        <v>0</v>
      </c>
      <c r="CD113" s="248">
        <f>_xlfn.IFNA(VLOOKUP(A113,'Actuals Summer'!$A:$AG,25,FALSE),0)</f>
        <v>0</v>
      </c>
      <c r="CE113" s="248">
        <f>_xlfn.IFNA(VLOOKUP(A113,'Actuals Summer'!$A:$AG,26,FALSE),0)</f>
        <v>0</v>
      </c>
      <c r="CF113" s="248">
        <f>_xlfn.IFNA(VLOOKUP(A113,'Actuals Summer'!$A:$AG,27,FALSE),0)</f>
        <v>0</v>
      </c>
      <c r="CG113" s="248">
        <f>_xlfn.IFNA(VLOOKUP(A113,'Actuals Dep Summer'!B:O,6,FALSE)*$BN$3,0)</f>
        <v>1170</v>
      </c>
      <c r="CH113" s="248">
        <f>_xlfn.IFNA(VLOOKUP(A113,'Actuals Dep Summer'!B:O,7,FALSE)*$BN$3,0)</f>
        <v>390</v>
      </c>
      <c r="CI113" s="248">
        <f>_xlfn.IFNA(VLOOKUP(A113,'Actuals Dep Summer'!B:O,8,FALSE)*$BN$3,0)</f>
        <v>195</v>
      </c>
      <c r="CJ113" s="248">
        <f>_xlfn.IFNA(VLOOKUP(A113,'Actuals Summer'!$A:$AG,31,FALSE),0)*$BN$3</f>
        <v>0</v>
      </c>
      <c r="CK113" s="248"/>
      <c r="CL113" s="248">
        <f>_xlfn.IFNA(VLOOKUP(A113,'Actuals Summer'!$A:$AG,32,FALSE),0)*$BN$3</f>
        <v>0</v>
      </c>
      <c r="CM113" s="248">
        <f>_xlfn.IFNA(VLOOKUP(A113,'Actuals Summer'!$A:$AG,33,FALSE),0)</f>
        <v>0</v>
      </c>
      <c r="CP113" s="317">
        <f t="shared" si="46"/>
        <v>0</v>
      </c>
      <c r="CQ113" s="317">
        <f t="shared" si="47"/>
        <v>0</v>
      </c>
      <c r="CR113" s="317">
        <f t="shared" si="59"/>
        <v>0</v>
      </c>
      <c r="CS113" s="317">
        <f t="shared" si="48"/>
        <v>18762.900000000001</v>
      </c>
      <c r="CT113" s="317">
        <f t="shared" si="49"/>
        <v>2207.4</v>
      </c>
      <c r="CU113" s="317">
        <f t="shared" si="50"/>
        <v>832.65</v>
      </c>
      <c r="CV113" s="317">
        <f t="shared" si="51"/>
        <v>113.1</v>
      </c>
      <c r="CW113" s="317">
        <f t="shared" si="52"/>
        <v>15.6</v>
      </c>
      <c r="CX113" s="317">
        <f t="shared" si="53"/>
        <v>1560</v>
      </c>
      <c r="CY113" s="317">
        <f t="shared" si="54"/>
        <v>447.4736842105263</v>
      </c>
      <c r="CZ113" s="317">
        <f t="shared" si="55"/>
        <v>186.44736842105263</v>
      </c>
      <c r="DA113" s="317">
        <f t="shared" si="56"/>
        <v>0</v>
      </c>
      <c r="DB113" s="317">
        <f t="shared" si="57"/>
        <v>24125.571052631582</v>
      </c>
      <c r="DC113" s="311">
        <f>_xlfn.XLOOKUP($A113,'Actuals Summer'!$A:$A,'Actuals Summer'!L:L,0,0)</f>
        <v>0</v>
      </c>
      <c r="DD113" s="311">
        <f>_xlfn.XLOOKUP($A113,'Actuals Summer'!$A:$A,'Actuals Summer'!K:K,0,0)+_xlfn.XLOOKUP($A113,'Actuals Summer'!$A:$A,'Actuals Summer'!Q:Q,0,0)</f>
        <v>0</v>
      </c>
      <c r="DE113" s="311">
        <f>_xlfn.XLOOKUP($A113,'Actuals Summer'!$A:$A,'Actuals Summer'!I:I,0,0)+_xlfn.XLOOKUP($A113,'Actuals Summer'!$A:$A,'Actuals Summer'!R:R,0,0)</f>
        <v>0</v>
      </c>
      <c r="DF113" s="311">
        <f>_xlfn.XLOOKUP($A113,'Actuals Summer'!$A:$A,'Actuals Summer'!J:J,0,0)</f>
        <v>0</v>
      </c>
      <c r="DG113" s="311">
        <f>_xlfn.XLOOKUP($A113,'Actuals Dep Summer'!$B:$B,'Actuals Dep Summer'!G:G,0,0)*'Actuals Dep Summer'!$F$2*'Actuals Dep Summer'!$C$2</f>
        <v>713.69999999999993</v>
      </c>
      <c r="DH113" s="311">
        <f>_xlfn.XLOOKUP($A113,'Actuals Dep Summer'!$B:$B,'Actuals Dep Summer'!H:H,0,0)*'Actuals Dep Summer'!$F$2*'Actuals Dep Summer'!$C$3</f>
        <v>113.1</v>
      </c>
      <c r="DI113" s="311">
        <f>_xlfn.XLOOKUP($A113,'Actuals Dep Summer'!$B:$B,'Actuals Dep Summer'!I:I,0,0)*'Actuals Dep Summer'!$F$2*'Actuals Dep Summer'!$C$4</f>
        <v>15.6</v>
      </c>
      <c r="DJ113" s="311">
        <f>_xlfn.XLOOKUP($A113,'Actuals Summer'!$A:$A,'Actuals Summer'!P:P,0,0)</f>
        <v>0</v>
      </c>
      <c r="DK113" s="311">
        <f>_xlfn.XLOOKUP($A113,'Actuals Summer'!$A:$A,'Actuals Summer'!O:O,0,0)</f>
        <v>0</v>
      </c>
      <c r="DL113" s="311"/>
      <c r="DM113" s="311">
        <f>_xlfn.XLOOKUP($A113,'Actuals Summer'!$A:$A,'Actuals Summer'!M:M,0,0)</f>
        <v>0</v>
      </c>
      <c r="DN113" s="312">
        <f t="shared" si="60"/>
        <v>842.4</v>
      </c>
      <c r="DO113" s="312">
        <f>_xlfn.XLOOKUP(A113,'Actuals Summer'!A:A,'Actuals Summer'!S:S,0,0)-'Summer data team '!DN113</f>
        <v>-842.4</v>
      </c>
      <c r="DP113" s="322">
        <f t="shared" si="61"/>
        <v>23283.17105263158</v>
      </c>
    </row>
    <row r="114" spans="1:120" x14ac:dyDescent="0.2">
      <c r="A114" s="231">
        <v>2211</v>
      </c>
      <c r="B114" s="231">
        <v>3302211</v>
      </c>
      <c r="C114" s="231" t="s">
        <v>287</v>
      </c>
      <c r="D114" s="359">
        <v>0</v>
      </c>
      <c r="E114" s="359">
        <v>0</v>
      </c>
      <c r="F114" s="359">
        <v>0</v>
      </c>
      <c r="G114" s="359">
        <v>45</v>
      </c>
      <c r="H114" s="359">
        <v>16</v>
      </c>
      <c r="I114" s="360">
        <v>0</v>
      </c>
      <c r="J114" s="360">
        <v>61</v>
      </c>
      <c r="K114" s="359">
        <v>7</v>
      </c>
      <c r="L114" s="359">
        <v>5</v>
      </c>
      <c r="M114" s="360">
        <v>12</v>
      </c>
      <c r="N114" s="359">
        <v>0</v>
      </c>
      <c r="O114" s="359">
        <v>0</v>
      </c>
      <c r="P114" s="359">
        <v>675</v>
      </c>
      <c r="Q114" s="359">
        <v>240</v>
      </c>
      <c r="R114" s="360">
        <v>915</v>
      </c>
      <c r="S114" s="359">
        <v>0</v>
      </c>
      <c r="T114" s="359">
        <v>0</v>
      </c>
      <c r="U114" s="359">
        <v>105</v>
      </c>
      <c r="V114" s="359">
        <v>75</v>
      </c>
      <c r="W114" s="360">
        <v>180</v>
      </c>
      <c r="X114" s="359">
        <v>5</v>
      </c>
      <c r="Y114" s="359">
        <v>75</v>
      </c>
      <c r="Z114" s="361">
        <v>0</v>
      </c>
      <c r="AA114" s="359">
        <v>32</v>
      </c>
      <c r="AB114" s="359">
        <v>480</v>
      </c>
      <c r="AC114" s="361">
        <v>75</v>
      </c>
      <c r="AD114" s="359">
        <v>5</v>
      </c>
      <c r="AE114" s="359">
        <v>75</v>
      </c>
      <c r="AF114" s="361">
        <v>45</v>
      </c>
      <c r="AG114" s="362">
        <v>0</v>
      </c>
      <c r="AH114" s="362">
        <v>0</v>
      </c>
      <c r="AI114" s="361">
        <v>0</v>
      </c>
      <c r="AJ114" s="362">
        <v>26</v>
      </c>
      <c r="AK114" s="362">
        <v>390</v>
      </c>
      <c r="AL114" s="361">
        <v>60</v>
      </c>
      <c r="AM114" s="359">
        <v>26</v>
      </c>
      <c r="AN114" s="359">
        <v>390</v>
      </c>
      <c r="AO114" s="361">
        <v>60</v>
      </c>
      <c r="AP114" s="361"/>
      <c r="AQ114" s="361">
        <f t="shared" si="35"/>
        <v>26</v>
      </c>
      <c r="AR114" s="362">
        <v>0</v>
      </c>
      <c r="AS114" s="362">
        <v>0</v>
      </c>
      <c r="AT114" s="361">
        <v>0</v>
      </c>
      <c r="AU114" s="362">
        <v>26</v>
      </c>
      <c r="AV114" s="362">
        <v>390</v>
      </c>
      <c r="AW114" s="361">
        <v>60</v>
      </c>
      <c r="AX114" s="359">
        <v>26</v>
      </c>
      <c r="AY114" s="359">
        <v>390</v>
      </c>
      <c r="AZ114" s="361">
        <v>60</v>
      </c>
      <c r="BA114" s="361"/>
      <c r="BB114" s="361">
        <f t="shared" si="36"/>
        <v>52</v>
      </c>
      <c r="BC114" s="362">
        <v>0</v>
      </c>
      <c r="BD114" s="362">
        <v>0</v>
      </c>
      <c r="BE114" s="359">
        <v>0</v>
      </c>
      <c r="BF114" s="134"/>
      <c r="BG114" s="134"/>
      <c r="BH114" s="134"/>
      <c r="BI114" s="134"/>
      <c r="BJ114" s="134"/>
      <c r="BK114" s="134"/>
      <c r="BL114" s="134"/>
      <c r="BM114" s="358">
        <f t="shared" si="37"/>
        <v>0</v>
      </c>
      <c r="BN114" s="134">
        <f t="shared" si="38"/>
        <v>0</v>
      </c>
      <c r="BO114" s="134">
        <f t="shared" si="58"/>
        <v>0</v>
      </c>
      <c r="BP114" s="134">
        <f t="shared" si="39"/>
        <v>11895</v>
      </c>
      <c r="BQ114" s="134">
        <f t="shared" si="40"/>
        <v>2340</v>
      </c>
      <c r="BR114" s="134">
        <f t="shared" si="41"/>
        <v>975</v>
      </c>
      <c r="BS114" s="134">
        <f t="shared" si="42"/>
        <v>7215</v>
      </c>
      <c r="BT114" s="134">
        <f t="shared" si="43"/>
        <v>1560</v>
      </c>
      <c r="BU114" s="134">
        <f t="shared" si="44"/>
        <v>5070</v>
      </c>
      <c r="BV114" s="134">
        <v>22</v>
      </c>
      <c r="BW114" s="134">
        <v>4</v>
      </c>
      <c r="BX114" s="134">
        <f t="shared" si="45"/>
        <v>0</v>
      </c>
      <c r="CB114" s="248">
        <f>_xlfn.IFNA(VLOOKUP(A114,'Actuals Summer'!$A:$AG,23,FALSE),0)</f>
        <v>0</v>
      </c>
      <c r="CC114" s="248">
        <f>_xlfn.IFNA(VLOOKUP(A114,'Actuals Summer'!$A:$AG,24,FALSE),0)</f>
        <v>0</v>
      </c>
      <c r="CD114" s="248">
        <f>_xlfn.IFNA(VLOOKUP(A114,'Actuals Summer'!$A:$AG,25,FALSE),0)</f>
        <v>0</v>
      </c>
      <c r="CE114" s="248">
        <f>_xlfn.IFNA(VLOOKUP(A114,'Actuals Summer'!$A:$AG,26,FALSE),0)</f>
        <v>0</v>
      </c>
      <c r="CF114" s="248">
        <f>_xlfn.IFNA(VLOOKUP(A114,'Actuals Summer'!$A:$AG,27,FALSE),0)</f>
        <v>0</v>
      </c>
      <c r="CG114" s="248">
        <f>_xlfn.IFNA(VLOOKUP(A114,'Actuals Dep Summer'!B:O,6,FALSE)*$BN$3,0)</f>
        <v>975</v>
      </c>
      <c r="CH114" s="248">
        <f>_xlfn.IFNA(VLOOKUP(A114,'Actuals Dep Summer'!B:O,7,FALSE)*$BN$3,0)</f>
        <v>6240</v>
      </c>
      <c r="CI114" s="248">
        <f>_xlfn.IFNA(VLOOKUP(A114,'Actuals Dep Summer'!B:O,8,FALSE)*$BN$3,0)</f>
        <v>975</v>
      </c>
      <c r="CJ114" s="248">
        <f>_xlfn.IFNA(VLOOKUP(A114,'Actuals Summer'!$A:$AG,31,FALSE),0)*$BN$3</f>
        <v>0</v>
      </c>
      <c r="CK114" s="248"/>
      <c r="CL114" s="248">
        <f>_xlfn.IFNA(VLOOKUP(A114,'Actuals Summer'!$A:$AG,32,FALSE),0)*$BN$3</f>
        <v>0</v>
      </c>
      <c r="CM114" s="248">
        <f>_xlfn.IFNA(VLOOKUP(A114,'Actuals Summer'!$A:$AG,33,FALSE),0)</f>
        <v>0</v>
      </c>
      <c r="CP114" s="317">
        <f t="shared" si="46"/>
        <v>0</v>
      </c>
      <c r="CQ114" s="317">
        <f t="shared" si="47"/>
        <v>0</v>
      </c>
      <c r="CR114" s="317">
        <f t="shared" si="59"/>
        <v>0</v>
      </c>
      <c r="CS114" s="317">
        <f t="shared" si="48"/>
        <v>67325.7</v>
      </c>
      <c r="CT114" s="317">
        <f t="shared" si="49"/>
        <v>13244.4</v>
      </c>
      <c r="CU114" s="317">
        <f t="shared" si="50"/>
        <v>594.75</v>
      </c>
      <c r="CV114" s="317">
        <f t="shared" si="51"/>
        <v>2092.35</v>
      </c>
      <c r="CW114" s="317">
        <f t="shared" si="52"/>
        <v>124.8</v>
      </c>
      <c r="CX114" s="317">
        <f t="shared" si="53"/>
        <v>5070</v>
      </c>
      <c r="CY114" s="317">
        <f t="shared" si="54"/>
        <v>1640.7368421052631</v>
      </c>
      <c r="CZ114" s="317">
        <f t="shared" si="55"/>
        <v>745.78947368421052</v>
      </c>
      <c r="DA114" s="317">
        <f t="shared" si="56"/>
        <v>0</v>
      </c>
      <c r="DB114" s="317">
        <f t="shared" si="57"/>
        <v>90838.526315789481</v>
      </c>
      <c r="DC114" s="311">
        <f>_xlfn.XLOOKUP($A114,'Actuals Summer'!$A:$A,'Actuals Summer'!L:L,0,0)</f>
        <v>0</v>
      </c>
      <c r="DD114" s="311">
        <f>_xlfn.XLOOKUP($A114,'Actuals Summer'!$A:$A,'Actuals Summer'!K:K,0,0)+_xlfn.XLOOKUP($A114,'Actuals Summer'!$A:$A,'Actuals Summer'!Q:Q,0,0)</f>
        <v>0</v>
      </c>
      <c r="DE114" s="311">
        <f>_xlfn.XLOOKUP($A114,'Actuals Summer'!$A:$A,'Actuals Summer'!I:I,0,0)+_xlfn.XLOOKUP($A114,'Actuals Summer'!$A:$A,'Actuals Summer'!R:R,0,0)</f>
        <v>0</v>
      </c>
      <c r="DF114" s="311">
        <f>_xlfn.XLOOKUP($A114,'Actuals Summer'!$A:$A,'Actuals Summer'!J:J,0,0)</f>
        <v>0</v>
      </c>
      <c r="DG114" s="311">
        <f>_xlfn.XLOOKUP($A114,'Actuals Dep Summer'!$B:$B,'Actuals Dep Summer'!G:G,0,0)*'Actuals Dep Summer'!$F$2*'Actuals Dep Summer'!$C$2</f>
        <v>594.75</v>
      </c>
      <c r="DH114" s="311">
        <f>_xlfn.XLOOKUP($A114,'Actuals Dep Summer'!$B:$B,'Actuals Dep Summer'!H:H,0,0)*'Actuals Dep Summer'!$F$2*'Actuals Dep Summer'!$C$3</f>
        <v>1809.6</v>
      </c>
      <c r="DI114" s="311">
        <f>_xlfn.XLOOKUP($A114,'Actuals Dep Summer'!$B:$B,'Actuals Dep Summer'!I:I,0,0)*'Actuals Dep Summer'!$F$2*'Actuals Dep Summer'!$C$4</f>
        <v>78</v>
      </c>
      <c r="DJ114" s="311">
        <f>_xlfn.XLOOKUP($A114,'Actuals Summer'!$A:$A,'Actuals Summer'!P:P,0,0)</f>
        <v>0</v>
      </c>
      <c r="DK114" s="311">
        <f>_xlfn.XLOOKUP($A114,'Actuals Summer'!$A:$A,'Actuals Summer'!O:O,0,0)</f>
        <v>0</v>
      </c>
      <c r="DL114" s="311"/>
      <c r="DM114" s="311">
        <f>_xlfn.XLOOKUP($A114,'Actuals Summer'!$A:$A,'Actuals Summer'!M:M,0,0)</f>
        <v>0</v>
      </c>
      <c r="DN114" s="312">
        <f t="shared" si="60"/>
        <v>2482.35</v>
      </c>
      <c r="DO114" s="312">
        <f>_xlfn.XLOOKUP(A114,'Actuals Summer'!A:A,'Actuals Summer'!S:S,0,0)-'Summer data team '!DN114</f>
        <v>-2482.35</v>
      </c>
      <c r="DP114" s="322">
        <f t="shared" si="61"/>
        <v>88356.176315789475</v>
      </c>
    </row>
    <row r="115" spans="1:120" x14ac:dyDescent="0.2">
      <c r="A115" s="231">
        <v>2212</v>
      </c>
      <c r="B115" s="231">
        <v>3302212</v>
      </c>
      <c r="C115" s="231" t="s">
        <v>288</v>
      </c>
      <c r="D115" s="359">
        <v>0</v>
      </c>
      <c r="E115" s="359">
        <v>0</v>
      </c>
      <c r="F115" s="359">
        <v>0</v>
      </c>
      <c r="G115" s="359">
        <v>5</v>
      </c>
      <c r="H115" s="359">
        <v>9</v>
      </c>
      <c r="I115" s="360">
        <v>0</v>
      </c>
      <c r="J115" s="360">
        <v>14</v>
      </c>
      <c r="K115" s="359">
        <v>0</v>
      </c>
      <c r="L115" s="359">
        <v>0</v>
      </c>
      <c r="M115" s="360">
        <v>0</v>
      </c>
      <c r="N115" s="359">
        <v>0</v>
      </c>
      <c r="O115" s="359">
        <v>0</v>
      </c>
      <c r="P115" s="359">
        <v>75</v>
      </c>
      <c r="Q115" s="359">
        <v>135</v>
      </c>
      <c r="R115" s="360">
        <v>210</v>
      </c>
      <c r="S115" s="359">
        <v>0</v>
      </c>
      <c r="T115" s="359">
        <v>0</v>
      </c>
      <c r="U115" s="359">
        <v>0</v>
      </c>
      <c r="V115" s="359">
        <v>0</v>
      </c>
      <c r="W115" s="360">
        <v>0</v>
      </c>
      <c r="X115" s="359">
        <v>6</v>
      </c>
      <c r="Y115" s="359">
        <v>90</v>
      </c>
      <c r="Z115" s="361">
        <v>0</v>
      </c>
      <c r="AA115" s="359">
        <v>8</v>
      </c>
      <c r="AB115" s="359">
        <v>120</v>
      </c>
      <c r="AC115" s="361">
        <v>0</v>
      </c>
      <c r="AD115" s="359">
        <v>0</v>
      </c>
      <c r="AE115" s="359">
        <v>0</v>
      </c>
      <c r="AF115" s="361">
        <v>0</v>
      </c>
      <c r="AG115" s="362">
        <v>0</v>
      </c>
      <c r="AH115" s="362">
        <v>0</v>
      </c>
      <c r="AI115" s="361">
        <v>0</v>
      </c>
      <c r="AJ115" s="362">
        <v>0</v>
      </c>
      <c r="AK115" s="362">
        <v>0</v>
      </c>
      <c r="AL115" s="361">
        <v>0</v>
      </c>
      <c r="AM115" s="359">
        <v>0</v>
      </c>
      <c r="AN115" s="359">
        <v>0</v>
      </c>
      <c r="AO115" s="361">
        <v>0</v>
      </c>
      <c r="AP115" s="361"/>
      <c r="AQ115" s="361">
        <f t="shared" si="35"/>
        <v>0</v>
      </c>
      <c r="AR115" s="362">
        <v>0</v>
      </c>
      <c r="AS115" s="362">
        <v>0</v>
      </c>
      <c r="AT115" s="361">
        <v>0</v>
      </c>
      <c r="AU115" s="362">
        <v>0</v>
      </c>
      <c r="AV115" s="362">
        <v>0</v>
      </c>
      <c r="AW115" s="361">
        <v>0</v>
      </c>
      <c r="AX115" s="359">
        <v>0</v>
      </c>
      <c r="AY115" s="359">
        <v>0</v>
      </c>
      <c r="AZ115" s="361">
        <v>0</v>
      </c>
      <c r="BA115" s="361"/>
      <c r="BB115" s="361">
        <f t="shared" si="36"/>
        <v>0</v>
      </c>
      <c r="BC115" s="362">
        <v>0</v>
      </c>
      <c r="BD115" s="362">
        <v>0</v>
      </c>
      <c r="BE115" s="359">
        <v>0</v>
      </c>
      <c r="BF115" s="134"/>
      <c r="BG115" s="134"/>
      <c r="BH115" s="134"/>
      <c r="BI115" s="134"/>
      <c r="BJ115" s="134"/>
      <c r="BK115" s="134"/>
      <c r="BL115" s="134"/>
      <c r="BM115" s="358">
        <f t="shared" si="37"/>
        <v>0</v>
      </c>
      <c r="BN115" s="134">
        <f t="shared" si="38"/>
        <v>0</v>
      </c>
      <c r="BO115" s="134">
        <f t="shared" si="58"/>
        <v>0</v>
      </c>
      <c r="BP115" s="134">
        <f t="shared" si="39"/>
        <v>2730</v>
      </c>
      <c r="BQ115" s="134">
        <f t="shared" si="40"/>
        <v>0</v>
      </c>
      <c r="BR115" s="134">
        <f t="shared" si="41"/>
        <v>1170</v>
      </c>
      <c r="BS115" s="134">
        <f t="shared" si="42"/>
        <v>1560</v>
      </c>
      <c r="BT115" s="134">
        <f t="shared" si="43"/>
        <v>0</v>
      </c>
      <c r="BU115" s="134">
        <f t="shared" si="44"/>
        <v>0</v>
      </c>
      <c r="BV115" s="134">
        <v>0</v>
      </c>
      <c r="BW115" s="134">
        <v>0</v>
      </c>
      <c r="BX115" s="134">
        <f t="shared" si="45"/>
        <v>0</v>
      </c>
      <c r="CB115" s="248">
        <f>_xlfn.IFNA(VLOOKUP(A115,'Actuals Summer'!$A:$AG,23,FALSE),0)</f>
        <v>0</v>
      </c>
      <c r="CC115" s="248">
        <f>_xlfn.IFNA(VLOOKUP(A115,'Actuals Summer'!$A:$AG,24,FALSE),0)</f>
        <v>0</v>
      </c>
      <c r="CD115" s="248">
        <f>_xlfn.IFNA(VLOOKUP(A115,'Actuals Summer'!$A:$AG,25,FALSE),0)</f>
        <v>0</v>
      </c>
      <c r="CE115" s="248">
        <f>_xlfn.IFNA(VLOOKUP(A115,'Actuals Summer'!$A:$AG,26,FALSE),0)</f>
        <v>0</v>
      </c>
      <c r="CF115" s="248">
        <f>_xlfn.IFNA(VLOOKUP(A115,'Actuals Summer'!$A:$AG,27,FALSE),0)</f>
        <v>0</v>
      </c>
      <c r="CG115" s="248">
        <f>_xlfn.IFNA(VLOOKUP(A115,'Actuals Dep Summer'!B:O,6,FALSE)*$BN$3,0)</f>
        <v>1170</v>
      </c>
      <c r="CH115" s="248">
        <f>_xlfn.IFNA(VLOOKUP(A115,'Actuals Dep Summer'!B:O,7,FALSE)*$BN$3,0)</f>
        <v>1560</v>
      </c>
      <c r="CI115" s="248">
        <f>_xlfn.IFNA(VLOOKUP(A115,'Actuals Dep Summer'!B:O,8,FALSE)*$BN$3,0)</f>
        <v>0</v>
      </c>
      <c r="CJ115" s="248">
        <f>_xlfn.IFNA(VLOOKUP(A115,'Actuals Summer'!$A:$AG,31,FALSE),0)*$BN$3</f>
        <v>0</v>
      </c>
      <c r="CK115" s="248"/>
      <c r="CL115" s="248">
        <f>_xlfn.IFNA(VLOOKUP(A115,'Actuals Summer'!$A:$AG,32,FALSE),0)*$BN$3</f>
        <v>0</v>
      </c>
      <c r="CM115" s="248">
        <f>_xlfn.IFNA(VLOOKUP(A115,'Actuals Summer'!$A:$AG,33,FALSE),0)</f>
        <v>0</v>
      </c>
      <c r="CP115" s="317">
        <f t="shared" si="46"/>
        <v>0</v>
      </c>
      <c r="CQ115" s="317">
        <f t="shared" si="47"/>
        <v>0</v>
      </c>
      <c r="CR115" s="317">
        <f t="shared" si="59"/>
        <v>0</v>
      </c>
      <c r="CS115" s="317">
        <f t="shared" si="48"/>
        <v>15451.800000000001</v>
      </c>
      <c r="CT115" s="317">
        <f t="shared" si="49"/>
        <v>0</v>
      </c>
      <c r="CU115" s="317">
        <f t="shared" si="50"/>
        <v>713.69999999999993</v>
      </c>
      <c r="CV115" s="317">
        <f t="shared" si="51"/>
        <v>452.4</v>
      </c>
      <c r="CW115" s="317">
        <f t="shared" si="52"/>
        <v>0</v>
      </c>
      <c r="CX115" s="317">
        <f t="shared" si="53"/>
        <v>0</v>
      </c>
      <c r="CY115" s="317">
        <f t="shared" si="54"/>
        <v>0</v>
      </c>
      <c r="CZ115" s="317">
        <f t="shared" si="55"/>
        <v>0</v>
      </c>
      <c r="DA115" s="317">
        <f t="shared" si="56"/>
        <v>0</v>
      </c>
      <c r="DB115" s="317">
        <f t="shared" si="57"/>
        <v>16617.900000000001</v>
      </c>
      <c r="DC115" s="311">
        <f>_xlfn.XLOOKUP($A115,'Actuals Summer'!$A:$A,'Actuals Summer'!L:L,0,0)</f>
        <v>0</v>
      </c>
      <c r="DD115" s="311">
        <f>_xlfn.XLOOKUP($A115,'Actuals Summer'!$A:$A,'Actuals Summer'!K:K,0,0)+_xlfn.XLOOKUP($A115,'Actuals Summer'!$A:$A,'Actuals Summer'!Q:Q,0,0)</f>
        <v>0</v>
      </c>
      <c r="DE115" s="311">
        <f>_xlfn.XLOOKUP($A115,'Actuals Summer'!$A:$A,'Actuals Summer'!I:I,0,0)+_xlfn.XLOOKUP($A115,'Actuals Summer'!$A:$A,'Actuals Summer'!R:R,0,0)</f>
        <v>0</v>
      </c>
      <c r="DF115" s="311">
        <f>_xlfn.XLOOKUP($A115,'Actuals Summer'!$A:$A,'Actuals Summer'!J:J,0,0)</f>
        <v>0</v>
      </c>
      <c r="DG115" s="311">
        <f>_xlfn.XLOOKUP($A115,'Actuals Dep Summer'!$B:$B,'Actuals Dep Summer'!G:G,0,0)*'Actuals Dep Summer'!$F$2*'Actuals Dep Summer'!$C$2</f>
        <v>713.69999999999993</v>
      </c>
      <c r="DH115" s="311">
        <f>_xlfn.XLOOKUP($A115,'Actuals Dep Summer'!$B:$B,'Actuals Dep Summer'!H:H,0,0)*'Actuals Dep Summer'!$F$2*'Actuals Dep Summer'!$C$3</f>
        <v>452.4</v>
      </c>
      <c r="DI115" s="311">
        <f>_xlfn.XLOOKUP($A115,'Actuals Dep Summer'!$B:$B,'Actuals Dep Summer'!I:I,0,0)*'Actuals Dep Summer'!$F$2*'Actuals Dep Summer'!$C$4</f>
        <v>0</v>
      </c>
      <c r="DJ115" s="311">
        <f>_xlfn.XLOOKUP($A115,'Actuals Summer'!$A:$A,'Actuals Summer'!P:P,0,0)</f>
        <v>0</v>
      </c>
      <c r="DK115" s="311">
        <f>_xlfn.XLOOKUP($A115,'Actuals Summer'!$A:$A,'Actuals Summer'!O:O,0,0)</f>
        <v>0</v>
      </c>
      <c r="DL115" s="311"/>
      <c r="DM115" s="311">
        <f>_xlfn.XLOOKUP($A115,'Actuals Summer'!$A:$A,'Actuals Summer'!M:M,0,0)</f>
        <v>0</v>
      </c>
      <c r="DN115" s="312">
        <f t="shared" si="60"/>
        <v>1166.0999999999999</v>
      </c>
      <c r="DO115" s="312">
        <f>_xlfn.XLOOKUP(A115,'Actuals Summer'!A:A,'Actuals Summer'!S:S,0,0)-'Summer data team '!DN115</f>
        <v>-1166.0999999999999</v>
      </c>
      <c r="DP115" s="322">
        <f t="shared" si="61"/>
        <v>15451.800000000001</v>
      </c>
    </row>
    <row r="116" spans="1:120" x14ac:dyDescent="0.2">
      <c r="A116" s="231">
        <v>2214</v>
      </c>
      <c r="B116" s="231">
        <v>3302214</v>
      </c>
      <c r="C116" s="231" t="s">
        <v>289</v>
      </c>
      <c r="D116" s="359">
        <v>0</v>
      </c>
      <c r="E116" s="359">
        <v>0</v>
      </c>
      <c r="F116" s="359">
        <v>0</v>
      </c>
      <c r="G116" s="359">
        <v>16</v>
      </c>
      <c r="H116" s="359">
        <v>22</v>
      </c>
      <c r="I116" s="360">
        <v>0</v>
      </c>
      <c r="J116" s="360">
        <v>38</v>
      </c>
      <c r="K116" s="359">
        <v>0</v>
      </c>
      <c r="L116" s="359">
        <v>0</v>
      </c>
      <c r="M116" s="360">
        <v>0</v>
      </c>
      <c r="N116" s="359">
        <v>0</v>
      </c>
      <c r="O116" s="359">
        <v>0</v>
      </c>
      <c r="P116" s="359">
        <v>240</v>
      </c>
      <c r="Q116" s="359">
        <v>330</v>
      </c>
      <c r="R116" s="360">
        <v>570</v>
      </c>
      <c r="S116" s="359">
        <v>0</v>
      </c>
      <c r="T116" s="359">
        <v>0</v>
      </c>
      <c r="U116" s="359">
        <v>0</v>
      </c>
      <c r="V116" s="359">
        <v>0</v>
      </c>
      <c r="W116" s="360">
        <v>0</v>
      </c>
      <c r="X116" s="359">
        <v>16</v>
      </c>
      <c r="Y116" s="359">
        <v>240</v>
      </c>
      <c r="Z116" s="361">
        <v>0</v>
      </c>
      <c r="AA116" s="359">
        <v>3</v>
      </c>
      <c r="AB116" s="359">
        <v>45</v>
      </c>
      <c r="AC116" s="361">
        <v>0</v>
      </c>
      <c r="AD116" s="359">
        <v>3</v>
      </c>
      <c r="AE116" s="359">
        <v>45</v>
      </c>
      <c r="AF116" s="361">
        <v>0</v>
      </c>
      <c r="AG116" s="362">
        <v>0</v>
      </c>
      <c r="AH116" s="362">
        <v>0</v>
      </c>
      <c r="AI116" s="361">
        <v>0</v>
      </c>
      <c r="AJ116" s="362">
        <v>20</v>
      </c>
      <c r="AK116" s="362">
        <v>300</v>
      </c>
      <c r="AL116" s="361">
        <v>0</v>
      </c>
      <c r="AM116" s="359">
        <v>20</v>
      </c>
      <c r="AN116" s="359">
        <v>300</v>
      </c>
      <c r="AO116" s="361">
        <v>0</v>
      </c>
      <c r="AP116" s="361"/>
      <c r="AQ116" s="361">
        <f t="shared" si="35"/>
        <v>20</v>
      </c>
      <c r="AR116" s="362">
        <v>0</v>
      </c>
      <c r="AS116" s="362">
        <v>0</v>
      </c>
      <c r="AT116" s="361">
        <v>0</v>
      </c>
      <c r="AU116" s="362">
        <v>0</v>
      </c>
      <c r="AV116" s="362">
        <v>0</v>
      </c>
      <c r="AW116" s="361">
        <v>0</v>
      </c>
      <c r="AX116" s="359">
        <v>0</v>
      </c>
      <c r="AY116" s="359">
        <v>0</v>
      </c>
      <c r="AZ116" s="361">
        <v>0</v>
      </c>
      <c r="BA116" s="361"/>
      <c r="BB116" s="361">
        <f t="shared" si="36"/>
        <v>0</v>
      </c>
      <c r="BC116" s="362">
        <v>0</v>
      </c>
      <c r="BD116" s="362">
        <v>0</v>
      </c>
      <c r="BE116" s="359">
        <v>0</v>
      </c>
      <c r="BF116" s="134"/>
      <c r="BG116" s="134"/>
      <c r="BH116" s="134"/>
      <c r="BI116" s="134"/>
      <c r="BJ116" s="134"/>
      <c r="BK116" s="134"/>
      <c r="BL116" s="134"/>
      <c r="BM116" s="358">
        <f t="shared" si="37"/>
        <v>0</v>
      </c>
      <c r="BN116" s="134">
        <f t="shared" si="38"/>
        <v>0</v>
      </c>
      <c r="BO116" s="134">
        <f t="shared" si="58"/>
        <v>0</v>
      </c>
      <c r="BP116" s="134">
        <f t="shared" si="39"/>
        <v>7410</v>
      </c>
      <c r="BQ116" s="134">
        <f t="shared" si="40"/>
        <v>0</v>
      </c>
      <c r="BR116" s="134">
        <f t="shared" si="41"/>
        <v>3120</v>
      </c>
      <c r="BS116" s="134">
        <f t="shared" si="42"/>
        <v>585</v>
      </c>
      <c r="BT116" s="134">
        <f t="shared" si="43"/>
        <v>585</v>
      </c>
      <c r="BU116" s="134">
        <f t="shared" si="44"/>
        <v>3900</v>
      </c>
      <c r="BV116" s="134">
        <v>0</v>
      </c>
      <c r="BW116" s="134">
        <v>0</v>
      </c>
      <c r="BX116" s="134">
        <f t="shared" si="45"/>
        <v>0</v>
      </c>
      <c r="CB116" s="248">
        <f>_xlfn.IFNA(VLOOKUP(A116,'Actuals Summer'!$A:$AG,23,FALSE),0)</f>
        <v>0</v>
      </c>
      <c r="CC116" s="248">
        <f>_xlfn.IFNA(VLOOKUP(A116,'Actuals Summer'!$A:$AG,24,FALSE),0)</f>
        <v>0</v>
      </c>
      <c r="CD116" s="248">
        <f>_xlfn.IFNA(VLOOKUP(A116,'Actuals Summer'!$A:$AG,25,FALSE),0)</f>
        <v>0</v>
      </c>
      <c r="CE116" s="248">
        <f>_xlfn.IFNA(VLOOKUP(A116,'Actuals Summer'!$A:$AG,26,FALSE),0)</f>
        <v>0</v>
      </c>
      <c r="CF116" s="248">
        <f>_xlfn.IFNA(VLOOKUP(A116,'Actuals Summer'!$A:$AG,27,FALSE),0)</f>
        <v>0</v>
      </c>
      <c r="CG116" s="248">
        <f>_xlfn.IFNA(VLOOKUP(A116,'Actuals Dep Summer'!B:O,6,FALSE)*$BN$3,0)</f>
        <v>3120</v>
      </c>
      <c r="CH116" s="248">
        <f>_xlfn.IFNA(VLOOKUP(A116,'Actuals Dep Summer'!B:O,7,FALSE)*$BN$3,0)</f>
        <v>585</v>
      </c>
      <c r="CI116" s="248">
        <f>_xlfn.IFNA(VLOOKUP(A116,'Actuals Dep Summer'!B:O,8,FALSE)*$BN$3,0)</f>
        <v>585</v>
      </c>
      <c r="CJ116" s="248">
        <f>_xlfn.IFNA(VLOOKUP(A116,'Actuals Summer'!$A:$AG,31,FALSE),0)*$BN$3</f>
        <v>0</v>
      </c>
      <c r="CK116" s="248"/>
      <c r="CL116" s="248">
        <f>_xlfn.IFNA(VLOOKUP(A116,'Actuals Summer'!$A:$AG,32,FALSE),0)*$BN$3</f>
        <v>0</v>
      </c>
      <c r="CM116" s="248">
        <f>_xlfn.IFNA(VLOOKUP(A116,'Actuals Summer'!$A:$AG,33,FALSE),0)</f>
        <v>0</v>
      </c>
      <c r="CP116" s="317">
        <f t="shared" si="46"/>
        <v>0</v>
      </c>
      <c r="CQ116" s="317">
        <f t="shared" si="47"/>
        <v>0</v>
      </c>
      <c r="CR116" s="317">
        <f t="shared" si="59"/>
        <v>0</v>
      </c>
      <c r="CS116" s="317">
        <f t="shared" si="48"/>
        <v>41940.6</v>
      </c>
      <c r="CT116" s="317">
        <f t="shared" si="49"/>
        <v>0</v>
      </c>
      <c r="CU116" s="317">
        <f t="shared" si="50"/>
        <v>1903.2</v>
      </c>
      <c r="CV116" s="317">
        <f t="shared" si="51"/>
        <v>169.64999999999998</v>
      </c>
      <c r="CW116" s="317">
        <f t="shared" si="52"/>
        <v>46.800000000000004</v>
      </c>
      <c r="CX116" s="317">
        <f t="shared" si="53"/>
        <v>3900</v>
      </c>
      <c r="CY116" s="317">
        <f t="shared" si="54"/>
        <v>0</v>
      </c>
      <c r="CZ116" s="317">
        <f t="shared" si="55"/>
        <v>0</v>
      </c>
      <c r="DA116" s="317">
        <f t="shared" si="56"/>
        <v>0</v>
      </c>
      <c r="DB116" s="317">
        <f t="shared" si="57"/>
        <v>47960.25</v>
      </c>
      <c r="DC116" s="311">
        <f>_xlfn.XLOOKUP($A116,'Actuals Summer'!$A:$A,'Actuals Summer'!L:L,0,0)</f>
        <v>0</v>
      </c>
      <c r="DD116" s="311">
        <f>_xlfn.XLOOKUP($A116,'Actuals Summer'!$A:$A,'Actuals Summer'!K:K,0,0)+_xlfn.XLOOKUP($A116,'Actuals Summer'!$A:$A,'Actuals Summer'!Q:Q,0,0)</f>
        <v>0</v>
      </c>
      <c r="DE116" s="311">
        <f>_xlfn.XLOOKUP($A116,'Actuals Summer'!$A:$A,'Actuals Summer'!I:I,0,0)+_xlfn.XLOOKUP($A116,'Actuals Summer'!$A:$A,'Actuals Summer'!R:R,0,0)</f>
        <v>0</v>
      </c>
      <c r="DF116" s="311">
        <f>_xlfn.XLOOKUP($A116,'Actuals Summer'!$A:$A,'Actuals Summer'!J:J,0,0)</f>
        <v>0</v>
      </c>
      <c r="DG116" s="311">
        <f>_xlfn.XLOOKUP($A116,'Actuals Dep Summer'!$B:$B,'Actuals Dep Summer'!G:G,0,0)*'Actuals Dep Summer'!$F$2*'Actuals Dep Summer'!$C$2</f>
        <v>1903.2</v>
      </c>
      <c r="DH116" s="311">
        <f>_xlfn.XLOOKUP($A116,'Actuals Dep Summer'!$B:$B,'Actuals Dep Summer'!H:H,0,0)*'Actuals Dep Summer'!$F$2*'Actuals Dep Summer'!$C$3</f>
        <v>169.64999999999998</v>
      </c>
      <c r="DI116" s="311">
        <f>_xlfn.XLOOKUP($A116,'Actuals Dep Summer'!$B:$B,'Actuals Dep Summer'!I:I,0,0)*'Actuals Dep Summer'!$F$2*'Actuals Dep Summer'!$C$4</f>
        <v>46.800000000000004</v>
      </c>
      <c r="DJ116" s="311">
        <f>_xlfn.XLOOKUP($A116,'Actuals Summer'!$A:$A,'Actuals Summer'!P:P,0,0)</f>
        <v>0</v>
      </c>
      <c r="DK116" s="311">
        <f>_xlfn.XLOOKUP($A116,'Actuals Summer'!$A:$A,'Actuals Summer'!O:O,0,0)</f>
        <v>0</v>
      </c>
      <c r="DL116" s="311"/>
      <c r="DM116" s="311">
        <f>_xlfn.XLOOKUP($A116,'Actuals Summer'!$A:$A,'Actuals Summer'!M:M,0,0)</f>
        <v>0</v>
      </c>
      <c r="DN116" s="312">
        <f t="shared" si="60"/>
        <v>2119.65</v>
      </c>
      <c r="DO116" s="312">
        <f>_xlfn.XLOOKUP(A116,'Actuals Summer'!A:A,'Actuals Summer'!S:S,0,0)-'Summer data team '!DN116</f>
        <v>-2119.65</v>
      </c>
      <c r="DP116" s="322">
        <f t="shared" si="61"/>
        <v>45840.6</v>
      </c>
    </row>
    <row r="117" spans="1:120" x14ac:dyDescent="0.2">
      <c r="A117" s="231">
        <v>2221</v>
      </c>
      <c r="B117" s="231">
        <v>3302221</v>
      </c>
      <c r="C117" s="231" t="s">
        <v>290</v>
      </c>
      <c r="D117" s="359">
        <v>0</v>
      </c>
      <c r="E117" s="359">
        <v>0</v>
      </c>
      <c r="F117" s="359">
        <v>0</v>
      </c>
      <c r="G117" s="359">
        <v>19</v>
      </c>
      <c r="H117" s="359">
        <v>24</v>
      </c>
      <c r="I117" s="360">
        <v>0</v>
      </c>
      <c r="J117" s="360">
        <v>43</v>
      </c>
      <c r="K117" s="359">
        <v>0</v>
      </c>
      <c r="L117" s="359">
        <v>0</v>
      </c>
      <c r="M117" s="360">
        <v>0</v>
      </c>
      <c r="N117" s="359">
        <v>0</v>
      </c>
      <c r="O117" s="359">
        <v>0</v>
      </c>
      <c r="P117" s="359">
        <v>285</v>
      </c>
      <c r="Q117" s="359">
        <v>360</v>
      </c>
      <c r="R117" s="360">
        <v>645</v>
      </c>
      <c r="S117" s="359">
        <v>0</v>
      </c>
      <c r="T117" s="359">
        <v>0</v>
      </c>
      <c r="U117" s="359">
        <v>0</v>
      </c>
      <c r="V117" s="359">
        <v>0</v>
      </c>
      <c r="W117" s="360">
        <v>0</v>
      </c>
      <c r="X117" s="359">
        <v>0</v>
      </c>
      <c r="Y117" s="359">
        <v>0</v>
      </c>
      <c r="Z117" s="361">
        <v>0</v>
      </c>
      <c r="AA117" s="359">
        <v>1</v>
      </c>
      <c r="AB117" s="359">
        <v>15</v>
      </c>
      <c r="AC117" s="361">
        <v>0</v>
      </c>
      <c r="AD117" s="359">
        <v>37</v>
      </c>
      <c r="AE117" s="359">
        <v>555</v>
      </c>
      <c r="AF117" s="361">
        <v>0</v>
      </c>
      <c r="AG117" s="362">
        <v>0</v>
      </c>
      <c r="AH117" s="362">
        <v>0</v>
      </c>
      <c r="AI117" s="361">
        <v>0</v>
      </c>
      <c r="AJ117" s="362">
        <v>16</v>
      </c>
      <c r="AK117" s="362">
        <v>240</v>
      </c>
      <c r="AL117" s="361">
        <v>0</v>
      </c>
      <c r="AM117" s="359">
        <v>16</v>
      </c>
      <c r="AN117" s="359">
        <v>240</v>
      </c>
      <c r="AO117" s="361">
        <v>0</v>
      </c>
      <c r="AP117" s="361"/>
      <c r="AQ117" s="361">
        <f t="shared" si="35"/>
        <v>16</v>
      </c>
      <c r="AR117" s="362">
        <v>0</v>
      </c>
      <c r="AS117" s="362">
        <v>0</v>
      </c>
      <c r="AT117" s="361">
        <v>0</v>
      </c>
      <c r="AU117" s="362">
        <v>15</v>
      </c>
      <c r="AV117" s="362">
        <v>225</v>
      </c>
      <c r="AW117" s="361">
        <v>0</v>
      </c>
      <c r="AX117" s="359">
        <v>15</v>
      </c>
      <c r="AY117" s="359">
        <v>225</v>
      </c>
      <c r="AZ117" s="361">
        <v>0</v>
      </c>
      <c r="BA117" s="361"/>
      <c r="BB117" s="361">
        <f t="shared" si="36"/>
        <v>30</v>
      </c>
      <c r="BC117" s="362">
        <v>0</v>
      </c>
      <c r="BD117" s="362">
        <v>0</v>
      </c>
      <c r="BE117" s="359">
        <v>0</v>
      </c>
      <c r="BF117" s="134"/>
      <c r="BG117" s="134"/>
      <c r="BH117" s="134"/>
      <c r="BI117" s="134"/>
      <c r="BJ117" s="134"/>
      <c r="BK117" s="134"/>
      <c r="BL117" s="134"/>
      <c r="BM117" s="358">
        <f t="shared" si="37"/>
        <v>0</v>
      </c>
      <c r="BN117" s="134">
        <f t="shared" si="38"/>
        <v>0</v>
      </c>
      <c r="BO117" s="134">
        <f t="shared" si="58"/>
        <v>0</v>
      </c>
      <c r="BP117" s="134">
        <f t="shared" si="39"/>
        <v>8385</v>
      </c>
      <c r="BQ117" s="134">
        <f t="shared" si="40"/>
        <v>0</v>
      </c>
      <c r="BR117" s="134">
        <f t="shared" si="41"/>
        <v>0</v>
      </c>
      <c r="BS117" s="134">
        <f t="shared" si="42"/>
        <v>195</v>
      </c>
      <c r="BT117" s="134">
        <f t="shared" si="43"/>
        <v>7215</v>
      </c>
      <c r="BU117" s="134">
        <f t="shared" si="44"/>
        <v>3120</v>
      </c>
      <c r="BV117" s="134">
        <v>15</v>
      </c>
      <c r="BW117" s="134">
        <v>0</v>
      </c>
      <c r="BX117" s="134">
        <f t="shared" si="45"/>
        <v>0</v>
      </c>
      <c r="CB117" s="248">
        <f>_xlfn.IFNA(VLOOKUP(A117,'Actuals Summer'!$A:$AG,23,FALSE),0)</f>
        <v>0</v>
      </c>
      <c r="CC117" s="248">
        <f>_xlfn.IFNA(VLOOKUP(A117,'Actuals Summer'!$A:$AG,24,FALSE),0)</f>
        <v>0</v>
      </c>
      <c r="CD117" s="248">
        <f>_xlfn.IFNA(VLOOKUP(A117,'Actuals Summer'!$A:$AG,25,FALSE),0)</f>
        <v>0</v>
      </c>
      <c r="CE117" s="248">
        <f>_xlfn.IFNA(VLOOKUP(A117,'Actuals Summer'!$A:$AG,26,FALSE),0)</f>
        <v>0</v>
      </c>
      <c r="CF117" s="248">
        <f>_xlfn.IFNA(VLOOKUP(A117,'Actuals Summer'!$A:$AG,27,FALSE),0)</f>
        <v>0</v>
      </c>
      <c r="CG117" s="248">
        <f>_xlfn.IFNA(VLOOKUP(A117,'Actuals Dep Summer'!B:O,6,FALSE)*$BN$3,0)</f>
        <v>0</v>
      </c>
      <c r="CH117" s="248">
        <f>_xlfn.IFNA(VLOOKUP(A117,'Actuals Dep Summer'!B:O,7,FALSE)*$BN$3,0)</f>
        <v>195</v>
      </c>
      <c r="CI117" s="248">
        <f>_xlfn.IFNA(VLOOKUP(A117,'Actuals Dep Summer'!B:O,8,FALSE)*$BN$3,0)</f>
        <v>7215</v>
      </c>
      <c r="CJ117" s="248">
        <f>_xlfn.IFNA(VLOOKUP(A117,'Actuals Summer'!$A:$AG,31,FALSE),0)*$BN$3</f>
        <v>0</v>
      </c>
      <c r="CK117" s="248"/>
      <c r="CL117" s="248">
        <f>_xlfn.IFNA(VLOOKUP(A117,'Actuals Summer'!$A:$AG,32,FALSE),0)*$BN$3</f>
        <v>0</v>
      </c>
      <c r="CM117" s="248">
        <f>_xlfn.IFNA(VLOOKUP(A117,'Actuals Summer'!$A:$AG,33,FALSE),0)</f>
        <v>0</v>
      </c>
      <c r="CP117" s="317">
        <f t="shared" si="46"/>
        <v>0</v>
      </c>
      <c r="CQ117" s="317">
        <f t="shared" si="47"/>
        <v>0</v>
      </c>
      <c r="CR117" s="317">
        <f t="shared" si="59"/>
        <v>0</v>
      </c>
      <c r="CS117" s="317">
        <f t="shared" si="48"/>
        <v>47459.1</v>
      </c>
      <c r="CT117" s="317">
        <f t="shared" si="49"/>
        <v>0</v>
      </c>
      <c r="CU117" s="317">
        <f t="shared" si="50"/>
        <v>0</v>
      </c>
      <c r="CV117" s="317">
        <f t="shared" si="51"/>
        <v>56.55</v>
      </c>
      <c r="CW117" s="317">
        <f t="shared" si="52"/>
        <v>577.20000000000005</v>
      </c>
      <c r="CX117" s="317">
        <f t="shared" si="53"/>
        <v>3120</v>
      </c>
      <c r="CY117" s="317">
        <f t="shared" si="54"/>
        <v>1118.6842105263158</v>
      </c>
      <c r="CZ117" s="317">
        <f t="shared" si="55"/>
        <v>0</v>
      </c>
      <c r="DA117" s="317">
        <f t="shared" si="56"/>
        <v>0</v>
      </c>
      <c r="DB117" s="317">
        <f t="shared" si="57"/>
        <v>52331.534210526312</v>
      </c>
      <c r="DC117" s="311">
        <f>_xlfn.XLOOKUP($A117,'Actuals Summer'!$A:$A,'Actuals Summer'!L:L,0,0)</f>
        <v>0</v>
      </c>
      <c r="DD117" s="311">
        <f>_xlfn.XLOOKUP($A117,'Actuals Summer'!$A:$A,'Actuals Summer'!K:K,0,0)+_xlfn.XLOOKUP($A117,'Actuals Summer'!$A:$A,'Actuals Summer'!Q:Q,0,0)</f>
        <v>0</v>
      </c>
      <c r="DE117" s="311">
        <f>_xlfn.XLOOKUP($A117,'Actuals Summer'!$A:$A,'Actuals Summer'!I:I,0,0)+_xlfn.XLOOKUP($A117,'Actuals Summer'!$A:$A,'Actuals Summer'!R:R,0,0)</f>
        <v>0</v>
      </c>
      <c r="DF117" s="311">
        <f>_xlfn.XLOOKUP($A117,'Actuals Summer'!$A:$A,'Actuals Summer'!J:J,0,0)</f>
        <v>0</v>
      </c>
      <c r="DG117" s="311">
        <f>_xlfn.XLOOKUP($A117,'Actuals Dep Summer'!$B:$B,'Actuals Dep Summer'!G:G,0,0)*'Actuals Dep Summer'!$F$2*'Actuals Dep Summer'!$C$2</f>
        <v>0</v>
      </c>
      <c r="DH117" s="311">
        <f>_xlfn.XLOOKUP($A117,'Actuals Dep Summer'!$B:$B,'Actuals Dep Summer'!H:H,0,0)*'Actuals Dep Summer'!$F$2*'Actuals Dep Summer'!$C$3</f>
        <v>56.55</v>
      </c>
      <c r="DI117" s="311">
        <f>_xlfn.XLOOKUP($A117,'Actuals Dep Summer'!$B:$B,'Actuals Dep Summer'!I:I,0,0)*'Actuals Dep Summer'!$F$2*'Actuals Dep Summer'!$C$4</f>
        <v>577.20000000000005</v>
      </c>
      <c r="DJ117" s="311">
        <f>_xlfn.XLOOKUP($A117,'Actuals Summer'!$A:$A,'Actuals Summer'!P:P,0,0)</f>
        <v>0</v>
      </c>
      <c r="DK117" s="311">
        <f>_xlfn.XLOOKUP($A117,'Actuals Summer'!$A:$A,'Actuals Summer'!O:O,0,0)</f>
        <v>0</v>
      </c>
      <c r="DL117" s="311"/>
      <c r="DM117" s="311">
        <f>_xlfn.XLOOKUP($A117,'Actuals Summer'!$A:$A,'Actuals Summer'!M:M,0,0)</f>
        <v>0</v>
      </c>
      <c r="DN117" s="312">
        <f t="shared" si="60"/>
        <v>633.75</v>
      </c>
      <c r="DO117" s="312">
        <f>_xlfn.XLOOKUP(A117,'Actuals Summer'!A:A,'Actuals Summer'!S:S,0,0)-'Summer data team '!DN117</f>
        <v>-633.75</v>
      </c>
      <c r="DP117" s="322">
        <f t="shared" si="61"/>
        <v>51697.784210526312</v>
      </c>
    </row>
    <row r="118" spans="1:120" x14ac:dyDescent="0.2">
      <c r="A118" s="231">
        <v>2227</v>
      </c>
      <c r="B118" s="231">
        <v>3302227</v>
      </c>
      <c r="C118" s="231" t="s">
        <v>291</v>
      </c>
      <c r="D118" s="359">
        <v>0</v>
      </c>
      <c r="E118" s="359">
        <v>0</v>
      </c>
      <c r="F118" s="359">
        <v>0</v>
      </c>
      <c r="G118" s="359">
        <v>30</v>
      </c>
      <c r="H118" s="359">
        <v>17</v>
      </c>
      <c r="I118" s="360">
        <v>0</v>
      </c>
      <c r="J118" s="360">
        <v>47</v>
      </c>
      <c r="K118" s="359">
        <v>3</v>
      </c>
      <c r="L118" s="359">
        <v>3</v>
      </c>
      <c r="M118" s="360">
        <v>6</v>
      </c>
      <c r="N118" s="359">
        <v>0</v>
      </c>
      <c r="O118" s="359">
        <v>0</v>
      </c>
      <c r="P118" s="359">
        <v>450</v>
      </c>
      <c r="Q118" s="359">
        <v>255</v>
      </c>
      <c r="R118" s="360">
        <v>705</v>
      </c>
      <c r="S118" s="359">
        <v>0</v>
      </c>
      <c r="T118" s="359">
        <v>0</v>
      </c>
      <c r="U118" s="359">
        <v>45</v>
      </c>
      <c r="V118" s="359">
        <v>45</v>
      </c>
      <c r="W118" s="360">
        <v>90</v>
      </c>
      <c r="X118" s="359">
        <v>7</v>
      </c>
      <c r="Y118" s="359">
        <v>105</v>
      </c>
      <c r="Z118" s="361">
        <v>45</v>
      </c>
      <c r="AA118" s="359">
        <v>21</v>
      </c>
      <c r="AB118" s="359">
        <v>315</v>
      </c>
      <c r="AC118" s="361">
        <v>15</v>
      </c>
      <c r="AD118" s="359">
        <v>12</v>
      </c>
      <c r="AE118" s="359">
        <v>180</v>
      </c>
      <c r="AF118" s="361">
        <v>15</v>
      </c>
      <c r="AG118" s="362">
        <v>0</v>
      </c>
      <c r="AH118" s="362">
        <v>0</v>
      </c>
      <c r="AI118" s="361">
        <v>0</v>
      </c>
      <c r="AJ118" s="362">
        <v>27</v>
      </c>
      <c r="AK118" s="362">
        <v>405</v>
      </c>
      <c r="AL118" s="361">
        <v>15</v>
      </c>
      <c r="AM118" s="359">
        <v>27</v>
      </c>
      <c r="AN118" s="359">
        <v>405</v>
      </c>
      <c r="AO118" s="361">
        <v>15</v>
      </c>
      <c r="AP118" s="361"/>
      <c r="AQ118" s="361">
        <f t="shared" si="35"/>
        <v>27</v>
      </c>
      <c r="AR118" s="362">
        <v>0</v>
      </c>
      <c r="AS118" s="362">
        <v>0</v>
      </c>
      <c r="AT118" s="361">
        <v>0</v>
      </c>
      <c r="AU118" s="362">
        <v>27</v>
      </c>
      <c r="AV118" s="362">
        <v>405</v>
      </c>
      <c r="AW118" s="361">
        <v>15</v>
      </c>
      <c r="AX118" s="359">
        <v>27</v>
      </c>
      <c r="AY118" s="359">
        <v>405</v>
      </c>
      <c r="AZ118" s="361">
        <v>15</v>
      </c>
      <c r="BA118" s="361"/>
      <c r="BB118" s="361">
        <f t="shared" si="36"/>
        <v>54</v>
      </c>
      <c r="BC118" s="362">
        <v>0</v>
      </c>
      <c r="BD118" s="362">
        <v>1</v>
      </c>
      <c r="BE118" s="359">
        <v>1</v>
      </c>
      <c r="BF118" s="134"/>
      <c r="BG118" s="134"/>
      <c r="BH118" s="134"/>
      <c r="BI118" s="134"/>
      <c r="BJ118" s="134"/>
      <c r="BK118" s="134"/>
      <c r="BL118" s="134"/>
      <c r="BM118" s="358">
        <f t="shared" si="37"/>
        <v>0</v>
      </c>
      <c r="BN118" s="134">
        <f t="shared" si="38"/>
        <v>0</v>
      </c>
      <c r="BO118" s="134">
        <f t="shared" si="58"/>
        <v>0</v>
      </c>
      <c r="BP118" s="134">
        <f t="shared" si="39"/>
        <v>9165</v>
      </c>
      <c r="BQ118" s="134">
        <f t="shared" si="40"/>
        <v>1170</v>
      </c>
      <c r="BR118" s="134">
        <f t="shared" si="41"/>
        <v>1950</v>
      </c>
      <c r="BS118" s="134">
        <f t="shared" si="42"/>
        <v>4290</v>
      </c>
      <c r="BT118" s="134">
        <f t="shared" si="43"/>
        <v>2535</v>
      </c>
      <c r="BU118" s="134">
        <f t="shared" si="44"/>
        <v>5265</v>
      </c>
      <c r="BV118" s="134">
        <v>26</v>
      </c>
      <c r="BW118" s="134">
        <v>1</v>
      </c>
      <c r="BX118" s="134">
        <f t="shared" si="45"/>
        <v>1</v>
      </c>
      <c r="CB118" s="248">
        <f>_xlfn.IFNA(VLOOKUP(A118,'Actuals Summer'!$A:$AG,23,FALSE),0)</f>
        <v>0</v>
      </c>
      <c r="CC118" s="248">
        <f>_xlfn.IFNA(VLOOKUP(A118,'Actuals Summer'!$A:$AG,24,FALSE),0)</f>
        <v>0</v>
      </c>
      <c r="CD118" s="248">
        <f>_xlfn.IFNA(VLOOKUP(A118,'Actuals Summer'!$A:$AG,25,FALSE),0)</f>
        <v>0</v>
      </c>
      <c r="CE118" s="248">
        <f>_xlfn.IFNA(VLOOKUP(A118,'Actuals Summer'!$A:$AG,26,FALSE),0)</f>
        <v>0</v>
      </c>
      <c r="CF118" s="248">
        <f>_xlfn.IFNA(VLOOKUP(A118,'Actuals Summer'!$A:$AG,27,FALSE),0)</f>
        <v>0</v>
      </c>
      <c r="CG118" s="248">
        <f>_xlfn.IFNA(VLOOKUP(A118,'Actuals Dep Summer'!B:O,6,FALSE)*$BN$3,0)</f>
        <v>1365</v>
      </c>
      <c r="CH118" s="248">
        <f>_xlfn.IFNA(VLOOKUP(A118,'Actuals Dep Summer'!B:O,7,FALSE)*$BN$3,0)</f>
        <v>4095</v>
      </c>
      <c r="CI118" s="248">
        <f>_xlfn.IFNA(VLOOKUP(A118,'Actuals Dep Summer'!B:O,8,FALSE)*$BN$3,0)</f>
        <v>2340</v>
      </c>
      <c r="CJ118" s="248">
        <f>_xlfn.IFNA(VLOOKUP(A118,'Actuals Summer'!$A:$AG,31,FALSE),0)*$BN$3</f>
        <v>0</v>
      </c>
      <c r="CK118" s="248"/>
      <c r="CL118" s="248">
        <f>_xlfn.IFNA(VLOOKUP(A118,'Actuals Summer'!$A:$AG,32,FALSE),0)*$BN$3</f>
        <v>0</v>
      </c>
      <c r="CM118" s="248">
        <f>_xlfn.IFNA(VLOOKUP(A118,'Actuals Summer'!$A:$AG,33,FALSE),0)</f>
        <v>0</v>
      </c>
      <c r="CP118" s="317">
        <f t="shared" si="46"/>
        <v>0</v>
      </c>
      <c r="CQ118" s="317">
        <f t="shared" si="47"/>
        <v>0</v>
      </c>
      <c r="CR118" s="317">
        <f t="shared" si="59"/>
        <v>0</v>
      </c>
      <c r="CS118" s="317">
        <f t="shared" si="48"/>
        <v>51873.9</v>
      </c>
      <c r="CT118" s="317">
        <f t="shared" si="49"/>
        <v>6622.2</v>
      </c>
      <c r="CU118" s="317">
        <f t="shared" si="50"/>
        <v>1189.5</v>
      </c>
      <c r="CV118" s="317">
        <f t="shared" si="51"/>
        <v>1244.0999999999999</v>
      </c>
      <c r="CW118" s="317">
        <f t="shared" si="52"/>
        <v>202.8</v>
      </c>
      <c r="CX118" s="317">
        <f t="shared" si="53"/>
        <v>5265</v>
      </c>
      <c r="CY118" s="317">
        <f t="shared" si="54"/>
        <v>1939.0526315789471</v>
      </c>
      <c r="CZ118" s="317">
        <f t="shared" si="55"/>
        <v>186.44736842105263</v>
      </c>
      <c r="DA118" s="317">
        <f t="shared" si="56"/>
        <v>938</v>
      </c>
      <c r="DB118" s="317">
        <f t="shared" si="57"/>
        <v>69461</v>
      </c>
      <c r="DC118" s="311">
        <f>_xlfn.XLOOKUP($A118,'Actuals Summer'!$A:$A,'Actuals Summer'!L:L,0,0)</f>
        <v>0</v>
      </c>
      <c r="DD118" s="311">
        <f>_xlfn.XLOOKUP($A118,'Actuals Summer'!$A:$A,'Actuals Summer'!K:K,0,0)+_xlfn.XLOOKUP($A118,'Actuals Summer'!$A:$A,'Actuals Summer'!Q:Q,0,0)</f>
        <v>0</v>
      </c>
      <c r="DE118" s="311">
        <f>_xlfn.XLOOKUP($A118,'Actuals Summer'!$A:$A,'Actuals Summer'!I:I,0,0)+_xlfn.XLOOKUP($A118,'Actuals Summer'!$A:$A,'Actuals Summer'!R:R,0,0)</f>
        <v>0</v>
      </c>
      <c r="DF118" s="311">
        <f>_xlfn.XLOOKUP($A118,'Actuals Summer'!$A:$A,'Actuals Summer'!J:J,0,0)</f>
        <v>0</v>
      </c>
      <c r="DG118" s="311">
        <f>_xlfn.XLOOKUP($A118,'Actuals Dep Summer'!$B:$B,'Actuals Dep Summer'!G:G,0,0)*'Actuals Dep Summer'!$F$2*'Actuals Dep Summer'!$C$2</f>
        <v>832.65</v>
      </c>
      <c r="DH118" s="311">
        <f>_xlfn.XLOOKUP($A118,'Actuals Dep Summer'!$B:$B,'Actuals Dep Summer'!H:H,0,0)*'Actuals Dep Summer'!$F$2*'Actuals Dep Summer'!$C$3</f>
        <v>1187.55</v>
      </c>
      <c r="DI118" s="311">
        <f>_xlfn.XLOOKUP($A118,'Actuals Dep Summer'!$B:$B,'Actuals Dep Summer'!I:I,0,0)*'Actuals Dep Summer'!$F$2*'Actuals Dep Summer'!$C$4</f>
        <v>187.20000000000002</v>
      </c>
      <c r="DJ118" s="311">
        <f>_xlfn.XLOOKUP($A118,'Actuals Summer'!$A:$A,'Actuals Summer'!P:P,0,0)</f>
        <v>0</v>
      </c>
      <c r="DK118" s="311">
        <f>_xlfn.XLOOKUP($A118,'Actuals Summer'!$A:$A,'Actuals Summer'!O:O,0,0)</f>
        <v>0</v>
      </c>
      <c r="DL118" s="311"/>
      <c r="DM118" s="311">
        <f>_xlfn.XLOOKUP($A118,'Actuals Summer'!$A:$A,'Actuals Summer'!M:M,0,0)</f>
        <v>0</v>
      </c>
      <c r="DN118" s="312">
        <f t="shared" si="60"/>
        <v>2207.3999999999996</v>
      </c>
      <c r="DO118" s="312">
        <f>_xlfn.XLOOKUP(A118,'Actuals Summer'!A:A,'Actuals Summer'!S:S,0,0)-'Summer data team '!DN118</f>
        <v>-2207.3999999999996</v>
      </c>
      <c r="DP118" s="322">
        <f t="shared" si="61"/>
        <v>67253.600000000006</v>
      </c>
    </row>
    <row r="119" spans="1:120" x14ac:dyDescent="0.2">
      <c r="A119" s="231">
        <v>2231</v>
      </c>
      <c r="B119" s="231">
        <v>3302231</v>
      </c>
      <c r="C119" s="231" t="s">
        <v>292</v>
      </c>
      <c r="D119" s="359">
        <v>0</v>
      </c>
      <c r="E119" s="359">
        <v>0</v>
      </c>
      <c r="F119" s="359">
        <v>0</v>
      </c>
      <c r="G119" s="359">
        <v>9</v>
      </c>
      <c r="H119" s="359">
        <v>20</v>
      </c>
      <c r="I119" s="360">
        <v>0</v>
      </c>
      <c r="J119" s="360">
        <v>29</v>
      </c>
      <c r="K119" s="359">
        <v>3</v>
      </c>
      <c r="L119" s="359">
        <v>3</v>
      </c>
      <c r="M119" s="360">
        <v>6</v>
      </c>
      <c r="N119" s="359">
        <v>0</v>
      </c>
      <c r="O119" s="359">
        <v>0</v>
      </c>
      <c r="P119" s="359">
        <v>135</v>
      </c>
      <c r="Q119" s="359">
        <v>300</v>
      </c>
      <c r="R119" s="360">
        <v>435</v>
      </c>
      <c r="S119" s="359">
        <v>0</v>
      </c>
      <c r="T119" s="359">
        <v>0</v>
      </c>
      <c r="U119" s="359">
        <v>45</v>
      </c>
      <c r="V119" s="359">
        <v>45</v>
      </c>
      <c r="W119" s="360">
        <v>90</v>
      </c>
      <c r="X119" s="359">
        <v>0</v>
      </c>
      <c r="Y119" s="359">
        <v>0</v>
      </c>
      <c r="Z119" s="361">
        <v>0</v>
      </c>
      <c r="AA119" s="359">
        <v>1</v>
      </c>
      <c r="AB119" s="359">
        <v>15</v>
      </c>
      <c r="AC119" s="361">
        <v>0</v>
      </c>
      <c r="AD119" s="359">
        <v>14</v>
      </c>
      <c r="AE119" s="359">
        <v>210</v>
      </c>
      <c r="AF119" s="361">
        <v>60</v>
      </c>
      <c r="AG119" s="362">
        <v>0</v>
      </c>
      <c r="AH119" s="362">
        <v>0</v>
      </c>
      <c r="AI119" s="361">
        <v>0</v>
      </c>
      <c r="AJ119" s="362">
        <v>0</v>
      </c>
      <c r="AK119" s="362">
        <v>0</v>
      </c>
      <c r="AL119" s="361">
        <v>0</v>
      </c>
      <c r="AM119" s="359">
        <v>0</v>
      </c>
      <c r="AN119" s="359">
        <v>0</v>
      </c>
      <c r="AO119" s="361">
        <v>0</v>
      </c>
      <c r="AP119" s="361"/>
      <c r="AQ119" s="361">
        <f t="shared" si="35"/>
        <v>0</v>
      </c>
      <c r="AR119" s="362">
        <v>0</v>
      </c>
      <c r="AS119" s="362">
        <v>0</v>
      </c>
      <c r="AT119" s="361">
        <v>0</v>
      </c>
      <c r="AU119" s="362">
        <v>0</v>
      </c>
      <c r="AV119" s="362">
        <v>0</v>
      </c>
      <c r="AW119" s="361">
        <v>0</v>
      </c>
      <c r="AX119" s="359">
        <v>0</v>
      </c>
      <c r="AY119" s="359">
        <v>0</v>
      </c>
      <c r="AZ119" s="361">
        <v>0</v>
      </c>
      <c r="BA119" s="361"/>
      <c r="BB119" s="361">
        <f t="shared" si="36"/>
        <v>0</v>
      </c>
      <c r="BC119" s="362">
        <v>0</v>
      </c>
      <c r="BD119" s="362">
        <v>0</v>
      </c>
      <c r="BE119" s="359">
        <v>0</v>
      </c>
      <c r="BF119" s="134"/>
      <c r="BG119" s="134"/>
      <c r="BH119" s="134"/>
      <c r="BI119" s="134"/>
      <c r="BJ119" s="134"/>
      <c r="BK119" s="134"/>
      <c r="BL119" s="134"/>
      <c r="BM119" s="358">
        <f t="shared" si="37"/>
        <v>0</v>
      </c>
      <c r="BN119" s="134">
        <f t="shared" si="38"/>
        <v>0</v>
      </c>
      <c r="BO119" s="134">
        <f t="shared" si="58"/>
        <v>0</v>
      </c>
      <c r="BP119" s="134">
        <f t="shared" si="39"/>
        <v>5655</v>
      </c>
      <c r="BQ119" s="134">
        <f t="shared" si="40"/>
        <v>1170</v>
      </c>
      <c r="BR119" s="134">
        <f t="shared" si="41"/>
        <v>0</v>
      </c>
      <c r="BS119" s="134">
        <f t="shared" si="42"/>
        <v>195</v>
      </c>
      <c r="BT119" s="134">
        <f t="shared" si="43"/>
        <v>3510</v>
      </c>
      <c r="BU119" s="134">
        <f t="shared" si="44"/>
        <v>0</v>
      </c>
      <c r="BV119" s="134">
        <v>0</v>
      </c>
      <c r="BW119" s="134">
        <v>0</v>
      </c>
      <c r="BX119" s="134">
        <f t="shared" si="45"/>
        <v>0</v>
      </c>
      <c r="CB119" s="248">
        <f>_xlfn.IFNA(VLOOKUP(A119,'Actuals Summer'!$A:$AG,23,FALSE),0)</f>
        <v>0</v>
      </c>
      <c r="CC119" s="248">
        <f>_xlfn.IFNA(VLOOKUP(A119,'Actuals Summer'!$A:$AG,24,FALSE),0)</f>
        <v>0</v>
      </c>
      <c r="CD119" s="248">
        <f>_xlfn.IFNA(VLOOKUP(A119,'Actuals Summer'!$A:$AG,25,FALSE),0)</f>
        <v>0</v>
      </c>
      <c r="CE119" s="248">
        <f>_xlfn.IFNA(VLOOKUP(A119,'Actuals Summer'!$A:$AG,26,FALSE),0)</f>
        <v>0</v>
      </c>
      <c r="CF119" s="248">
        <f>_xlfn.IFNA(VLOOKUP(A119,'Actuals Summer'!$A:$AG,27,FALSE),0)</f>
        <v>0</v>
      </c>
      <c r="CG119" s="248">
        <f>_xlfn.IFNA(VLOOKUP(A119,'Actuals Dep Summer'!B:O,6,FALSE)*$BN$3,0)</f>
        <v>0</v>
      </c>
      <c r="CH119" s="248">
        <f>_xlfn.IFNA(VLOOKUP(A119,'Actuals Dep Summer'!B:O,7,FALSE)*$BN$3,0)</f>
        <v>195</v>
      </c>
      <c r="CI119" s="248">
        <f>_xlfn.IFNA(VLOOKUP(A119,'Actuals Dep Summer'!B:O,8,FALSE)*$BN$3,0)</f>
        <v>2730</v>
      </c>
      <c r="CJ119" s="248">
        <f>_xlfn.IFNA(VLOOKUP(A119,'Actuals Summer'!$A:$AG,31,FALSE),0)*$BN$3</f>
        <v>0</v>
      </c>
      <c r="CK119" s="248"/>
      <c r="CL119" s="248">
        <f>_xlfn.IFNA(VLOOKUP(A119,'Actuals Summer'!$A:$AG,32,FALSE),0)*$BN$3</f>
        <v>0</v>
      </c>
      <c r="CM119" s="248">
        <f>_xlfn.IFNA(VLOOKUP(A119,'Actuals Summer'!$A:$AG,33,FALSE),0)</f>
        <v>0</v>
      </c>
      <c r="CP119" s="317">
        <f t="shared" si="46"/>
        <v>0</v>
      </c>
      <c r="CQ119" s="317">
        <f t="shared" si="47"/>
        <v>0</v>
      </c>
      <c r="CR119" s="317">
        <f t="shared" si="59"/>
        <v>0</v>
      </c>
      <c r="CS119" s="317">
        <f t="shared" si="48"/>
        <v>32007.3</v>
      </c>
      <c r="CT119" s="317">
        <f t="shared" si="49"/>
        <v>6622.2</v>
      </c>
      <c r="CU119" s="317">
        <f t="shared" si="50"/>
        <v>0</v>
      </c>
      <c r="CV119" s="317">
        <f t="shared" si="51"/>
        <v>56.55</v>
      </c>
      <c r="CW119" s="317">
        <f t="shared" si="52"/>
        <v>280.8</v>
      </c>
      <c r="CX119" s="317">
        <f t="shared" si="53"/>
        <v>0</v>
      </c>
      <c r="CY119" s="317">
        <f t="shared" si="54"/>
        <v>0</v>
      </c>
      <c r="CZ119" s="317">
        <f t="shared" si="55"/>
        <v>0</v>
      </c>
      <c r="DA119" s="317">
        <f t="shared" si="56"/>
        <v>0</v>
      </c>
      <c r="DB119" s="317">
        <f t="shared" si="57"/>
        <v>38966.850000000006</v>
      </c>
      <c r="DC119" s="311">
        <f>_xlfn.XLOOKUP($A119,'Actuals Summer'!$A:$A,'Actuals Summer'!L:L,0,0)</f>
        <v>0</v>
      </c>
      <c r="DD119" s="311">
        <f>_xlfn.XLOOKUP($A119,'Actuals Summer'!$A:$A,'Actuals Summer'!K:K,0,0)+_xlfn.XLOOKUP($A119,'Actuals Summer'!$A:$A,'Actuals Summer'!Q:Q,0,0)</f>
        <v>0</v>
      </c>
      <c r="DE119" s="311">
        <f>_xlfn.XLOOKUP($A119,'Actuals Summer'!$A:$A,'Actuals Summer'!I:I,0,0)+_xlfn.XLOOKUP($A119,'Actuals Summer'!$A:$A,'Actuals Summer'!R:R,0,0)</f>
        <v>0</v>
      </c>
      <c r="DF119" s="311">
        <f>_xlfn.XLOOKUP($A119,'Actuals Summer'!$A:$A,'Actuals Summer'!J:J,0,0)</f>
        <v>0</v>
      </c>
      <c r="DG119" s="311">
        <f>_xlfn.XLOOKUP($A119,'Actuals Dep Summer'!$B:$B,'Actuals Dep Summer'!G:G,0,0)*'Actuals Dep Summer'!$F$2*'Actuals Dep Summer'!$C$2</f>
        <v>0</v>
      </c>
      <c r="DH119" s="311">
        <f>_xlfn.XLOOKUP($A119,'Actuals Dep Summer'!$B:$B,'Actuals Dep Summer'!H:H,0,0)*'Actuals Dep Summer'!$F$2*'Actuals Dep Summer'!$C$3</f>
        <v>56.55</v>
      </c>
      <c r="DI119" s="311">
        <f>_xlfn.XLOOKUP($A119,'Actuals Dep Summer'!$B:$B,'Actuals Dep Summer'!I:I,0,0)*'Actuals Dep Summer'!$F$2*'Actuals Dep Summer'!$C$4</f>
        <v>218.4</v>
      </c>
      <c r="DJ119" s="311">
        <f>_xlfn.XLOOKUP($A119,'Actuals Summer'!$A:$A,'Actuals Summer'!P:P,0,0)</f>
        <v>0</v>
      </c>
      <c r="DK119" s="311">
        <f>_xlfn.XLOOKUP($A119,'Actuals Summer'!$A:$A,'Actuals Summer'!O:O,0,0)</f>
        <v>0</v>
      </c>
      <c r="DL119" s="311"/>
      <c r="DM119" s="311">
        <f>_xlfn.XLOOKUP($A119,'Actuals Summer'!$A:$A,'Actuals Summer'!M:M,0,0)</f>
        <v>0</v>
      </c>
      <c r="DN119" s="312">
        <f t="shared" si="60"/>
        <v>274.95</v>
      </c>
      <c r="DO119" s="312">
        <f>_xlfn.XLOOKUP(A119,'Actuals Summer'!A:A,'Actuals Summer'!S:S,0,0)-'Summer data team '!DN119</f>
        <v>-274.95</v>
      </c>
      <c r="DP119" s="322">
        <f t="shared" si="61"/>
        <v>38691.900000000009</v>
      </c>
    </row>
    <row r="120" spans="1:120" x14ac:dyDescent="0.2">
      <c r="A120" s="231">
        <v>2238</v>
      </c>
      <c r="B120" s="231">
        <v>3302238</v>
      </c>
      <c r="C120" s="231" t="s">
        <v>293</v>
      </c>
      <c r="D120" s="359">
        <v>0</v>
      </c>
      <c r="E120" s="359">
        <v>0</v>
      </c>
      <c r="F120" s="359">
        <v>0</v>
      </c>
      <c r="G120" s="359">
        <v>9</v>
      </c>
      <c r="H120" s="359">
        <v>15</v>
      </c>
      <c r="I120" s="360">
        <v>0</v>
      </c>
      <c r="J120" s="360">
        <v>24</v>
      </c>
      <c r="K120" s="359">
        <v>4</v>
      </c>
      <c r="L120" s="359">
        <v>5</v>
      </c>
      <c r="M120" s="360">
        <v>9</v>
      </c>
      <c r="N120" s="359">
        <v>0</v>
      </c>
      <c r="O120" s="359">
        <v>0</v>
      </c>
      <c r="P120" s="359">
        <v>135</v>
      </c>
      <c r="Q120" s="359">
        <v>225</v>
      </c>
      <c r="R120" s="360">
        <v>360</v>
      </c>
      <c r="S120" s="359">
        <v>0</v>
      </c>
      <c r="T120" s="359">
        <v>0</v>
      </c>
      <c r="U120" s="359">
        <v>60</v>
      </c>
      <c r="V120" s="359">
        <v>75</v>
      </c>
      <c r="W120" s="360">
        <v>135</v>
      </c>
      <c r="X120" s="359">
        <v>5</v>
      </c>
      <c r="Y120" s="359">
        <v>75</v>
      </c>
      <c r="Z120" s="361">
        <v>30</v>
      </c>
      <c r="AA120" s="359">
        <v>3</v>
      </c>
      <c r="AB120" s="359">
        <v>45</v>
      </c>
      <c r="AC120" s="361">
        <v>30</v>
      </c>
      <c r="AD120" s="359">
        <v>1</v>
      </c>
      <c r="AE120" s="359">
        <v>15</v>
      </c>
      <c r="AF120" s="361">
        <v>15</v>
      </c>
      <c r="AG120" s="362">
        <v>0</v>
      </c>
      <c r="AH120" s="362">
        <v>0</v>
      </c>
      <c r="AI120" s="361">
        <v>0</v>
      </c>
      <c r="AJ120" s="362">
        <v>10</v>
      </c>
      <c r="AK120" s="362">
        <v>150</v>
      </c>
      <c r="AL120" s="361">
        <v>30</v>
      </c>
      <c r="AM120" s="359">
        <v>10</v>
      </c>
      <c r="AN120" s="359">
        <v>150</v>
      </c>
      <c r="AO120" s="361">
        <v>30</v>
      </c>
      <c r="AP120" s="361"/>
      <c r="AQ120" s="361">
        <f t="shared" si="35"/>
        <v>10</v>
      </c>
      <c r="AR120" s="362">
        <v>0</v>
      </c>
      <c r="AS120" s="362">
        <v>0</v>
      </c>
      <c r="AT120" s="361">
        <v>0</v>
      </c>
      <c r="AU120" s="362">
        <v>0</v>
      </c>
      <c r="AV120" s="362">
        <v>0</v>
      </c>
      <c r="AW120" s="361">
        <v>0</v>
      </c>
      <c r="AX120" s="359">
        <v>0</v>
      </c>
      <c r="AY120" s="359">
        <v>0</v>
      </c>
      <c r="AZ120" s="361">
        <v>0</v>
      </c>
      <c r="BA120" s="361"/>
      <c r="BB120" s="361">
        <f t="shared" si="36"/>
        <v>0</v>
      </c>
      <c r="BC120" s="362">
        <v>0</v>
      </c>
      <c r="BD120" s="362">
        <v>0</v>
      </c>
      <c r="BE120" s="359">
        <v>0</v>
      </c>
      <c r="BF120" s="134"/>
      <c r="BG120" s="134"/>
      <c r="BH120" s="134"/>
      <c r="BI120" s="134"/>
      <c r="BJ120" s="134"/>
      <c r="BK120" s="134"/>
      <c r="BL120" s="134"/>
      <c r="BM120" s="358">
        <f t="shared" si="37"/>
        <v>0</v>
      </c>
      <c r="BN120" s="134">
        <f t="shared" si="38"/>
        <v>0</v>
      </c>
      <c r="BO120" s="134">
        <f t="shared" si="58"/>
        <v>0</v>
      </c>
      <c r="BP120" s="134">
        <f t="shared" si="39"/>
        <v>4680</v>
      </c>
      <c r="BQ120" s="134">
        <f t="shared" si="40"/>
        <v>1755</v>
      </c>
      <c r="BR120" s="134">
        <f t="shared" si="41"/>
        <v>1365</v>
      </c>
      <c r="BS120" s="134">
        <f t="shared" si="42"/>
        <v>975</v>
      </c>
      <c r="BT120" s="134">
        <f t="shared" si="43"/>
        <v>390</v>
      </c>
      <c r="BU120" s="134">
        <f t="shared" si="44"/>
        <v>1950</v>
      </c>
      <c r="BV120" s="134">
        <v>0</v>
      </c>
      <c r="BW120" s="134">
        <v>0</v>
      </c>
      <c r="BX120" s="134">
        <f t="shared" si="45"/>
        <v>0</v>
      </c>
      <c r="CB120" s="248">
        <f>_xlfn.IFNA(VLOOKUP(A120,'Actuals Summer'!$A:$AG,23,FALSE),0)</f>
        <v>0</v>
      </c>
      <c r="CC120" s="248">
        <f>_xlfn.IFNA(VLOOKUP(A120,'Actuals Summer'!$A:$AG,24,FALSE),0)</f>
        <v>0</v>
      </c>
      <c r="CD120" s="248">
        <f>_xlfn.IFNA(VLOOKUP(A120,'Actuals Summer'!$A:$AG,25,FALSE),0)</f>
        <v>0</v>
      </c>
      <c r="CE120" s="248">
        <f>_xlfn.IFNA(VLOOKUP(A120,'Actuals Summer'!$A:$AG,26,FALSE),0)</f>
        <v>0</v>
      </c>
      <c r="CF120" s="248">
        <f>_xlfn.IFNA(VLOOKUP(A120,'Actuals Summer'!$A:$AG,27,FALSE),0)</f>
        <v>0</v>
      </c>
      <c r="CG120" s="248">
        <f>_xlfn.IFNA(VLOOKUP(A120,'Actuals Dep Summer'!B:O,6,FALSE)*$BN$3,0)</f>
        <v>975</v>
      </c>
      <c r="CH120" s="248">
        <f>_xlfn.IFNA(VLOOKUP(A120,'Actuals Dep Summer'!B:O,7,FALSE)*$BN$3,0)</f>
        <v>585</v>
      </c>
      <c r="CI120" s="248">
        <f>_xlfn.IFNA(VLOOKUP(A120,'Actuals Dep Summer'!B:O,8,FALSE)*$BN$3,0)</f>
        <v>195</v>
      </c>
      <c r="CJ120" s="248">
        <f>_xlfn.IFNA(VLOOKUP(A120,'Actuals Summer'!$A:$AG,31,FALSE),0)*$BN$3</f>
        <v>0</v>
      </c>
      <c r="CK120" s="248"/>
      <c r="CL120" s="248">
        <f>_xlfn.IFNA(VLOOKUP(A120,'Actuals Summer'!$A:$AG,32,FALSE),0)*$BN$3</f>
        <v>0</v>
      </c>
      <c r="CM120" s="248">
        <f>_xlfn.IFNA(VLOOKUP(A120,'Actuals Summer'!$A:$AG,33,FALSE),0)</f>
        <v>0</v>
      </c>
      <c r="CP120" s="317">
        <f t="shared" si="46"/>
        <v>0</v>
      </c>
      <c r="CQ120" s="317">
        <f t="shared" si="47"/>
        <v>0</v>
      </c>
      <c r="CR120" s="317">
        <f t="shared" si="59"/>
        <v>0</v>
      </c>
      <c r="CS120" s="317">
        <f t="shared" si="48"/>
        <v>26488.799999999999</v>
      </c>
      <c r="CT120" s="317">
        <f t="shared" si="49"/>
        <v>9933.3000000000011</v>
      </c>
      <c r="CU120" s="317">
        <f t="shared" si="50"/>
        <v>832.65</v>
      </c>
      <c r="CV120" s="317">
        <f t="shared" si="51"/>
        <v>282.75</v>
      </c>
      <c r="CW120" s="317">
        <f t="shared" si="52"/>
        <v>31.2</v>
      </c>
      <c r="CX120" s="317">
        <f t="shared" si="53"/>
        <v>1950</v>
      </c>
      <c r="CY120" s="317">
        <f t="shared" si="54"/>
        <v>0</v>
      </c>
      <c r="CZ120" s="317">
        <f t="shared" si="55"/>
        <v>0</v>
      </c>
      <c r="DA120" s="317">
        <f t="shared" si="56"/>
        <v>0</v>
      </c>
      <c r="DB120" s="317">
        <f t="shared" si="57"/>
        <v>39518.699999999997</v>
      </c>
      <c r="DC120" s="311">
        <f>_xlfn.XLOOKUP($A120,'Actuals Summer'!$A:$A,'Actuals Summer'!L:L,0,0)</f>
        <v>0</v>
      </c>
      <c r="DD120" s="311">
        <f>_xlfn.XLOOKUP($A120,'Actuals Summer'!$A:$A,'Actuals Summer'!K:K,0,0)+_xlfn.XLOOKUP($A120,'Actuals Summer'!$A:$A,'Actuals Summer'!Q:Q,0,0)</f>
        <v>0</v>
      </c>
      <c r="DE120" s="311">
        <f>_xlfn.XLOOKUP($A120,'Actuals Summer'!$A:$A,'Actuals Summer'!I:I,0,0)+_xlfn.XLOOKUP($A120,'Actuals Summer'!$A:$A,'Actuals Summer'!R:R,0,0)</f>
        <v>0</v>
      </c>
      <c r="DF120" s="311">
        <f>_xlfn.XLOOKUP($A120,'Actuals Summer'!$A:$A,'Actuals Summer'!J:J,0,0)</f>
        <v>0</v>
      </c>
      <c r="DG120" s="311">
        <f>_xlfn.XLOOKUP($A120,'Actuals Dep Summer'!$B:$B,'Actuals Dep Summer'!G:G,0,0)*'Actuals Dep Summer'!$F$2*'Actuals Dep Summer'!$C$2</f>
        <v>594.75</v>
      </c>
      <c r="DH120" s="311">
        <f>_xlfn.XLOOKUP($A120,'Actuals Dep Summer'!$B:$B,'Actuals Dep Summer'!H:H,0,0)*'Actuals Dep Summer'!$F$2*'Actuals Dep Summer'!$C$3</f>
        <v>169.64999999999998</v>
      </c>
      <c r="DI120" s="311">
        <f>_xlfn.XLOOKUP($A120,'Actuals Dep Summer'!$B:$B,'Actuals Dep Summer'!I:I,0,0)*'Actuals Dep Summer'!$F$2*'Actuals Dep Summer'!$C$4</f>
        <v>15.6</v>
      </c>
      <c r="DJ120" s="311">
        <f>_xlfn.XLOOKUP($A120,'Actuals Summer'!$A:$A,'Actuals Summer'!P:P,0,0)</f>
        <v>0</v>
      </c>
      <c r="DK120" s="311">
        <f>_xlfn.XLOOKUP($A120,'Actuals Summer'!$A:$A,'Actuals Summer'!O:O,0,0)</f>
        <v>0</v>
      </c>
      <c r="DL120" s="311"/>
      <c r="DM120" s="311">
        <f>_xlfn.XLOOKUP($A120,'Actuals Summer'!$A:$A,'Actuals Summer'!M:M,0,0)</f>
        <v>0</v>
      </c>
      <c r="DN120" s="312">
        <f t="shared" si="60"/>
        <v>780</v>
      </c>
      <c r="DO120" s="312">
        <f>_xlfn.XLOOKUP(A120,'Actuals Summer'!A:A,'Actuals Summer'!S:S,0,0)-'Summer data team '!DN120</f>
        <v>-780</v>
      </c>
      <c r="DP120" s="322">
        <f t="shared" si="61"/>
        <v>38738.699999999997</v>
      </c>
    </row>
    <row r="121" spans="1:120" x14ac:dyDescent="0.2">
      <c r="A121" s="231">
        <v>2239</v>
      </c>
      <c r="B121" s="231">
        <v>3302239</v>
      </c>
      <c r="C121" s="231" t="s">
        <v>294</v>
      </c>
      <c r="D121" s="359">
        <v>0</v>
      </c>
      <c r="E121" s="359">
        <v>0</v>
      </c>
      <c r="F121" s="359">
        <v>0</v>
      </c>
      <c r="G121" s="359">
        <v>16</v>
      </c>
      <c r="H121" s="359">
        <v>25</v>
      </c>
      <c r="I121" s="360">
        <v>0</v>
      </c>
      <c r="J121" s="360">
        <v>41</v>
      </c>
      <c r="K121" s="359">
        <v>7</v>
      </c>
      <c r="L121" s="359">
        <v>8</v>
      </c>
      <c r="M121" s="360">
        <v>15</v>
      </c>
      <c r="N121" s="359">
        <v>0</v>
      </c>
      <c r="O121" s="359">
        <v>0</v>
      </c>
      <c r="P121" s="359">
        <v>240</v>
      </c>
      <c r="Q121" s="359">
        <v>375</v>
      </c>
      <c r="R121" s="360">
        <v>615</v>
      </c>
      <c r="S121" s="359">
        <v>0</v>
      </c>
      <c r="T121" s="359">
        <v>0</v>
      </c>
      <c r="U121" s="359">
        <v>105</v>
      </c>
      <c r="V121" s="359">
        <v>120</v>
      </c>
      <c r="W121" s="360">
        <v>225</v>
      </c>
      <c r="X121" s="359">
        <v>18</v>
      </c>
      <c r="Y121" s="359">
        <v>270</v>
      </c>
      <c r="Z121" s="361">
        <v>75</v>
      </c>
      <c r="AA121" s="359">
        <v>6</v>
      </c>
      <c r="AB121" s="359">
        <v>90</v>
      </c>
      <c r="AC121" s="361">
        <v>60</v>
      </c>
      <c r="AD121" s="359">
        <v>6</v>
      </c>
      <c r="AE121" s="359">
        <v>90</v>
      </c>
      <c r="AF121" s="361">
        <v>30</v>
      </c>
      <c r="AG121" s="362">
        <v>0</v>
      </c>
      <c r="AH121" s="362">
        <v>0</v>
      </c>
      <c r="AI121" s="361">
        <v>0</v>
      </c>
      <c r="AJ121" s="362">
        <v>16</v>
      </c>
      <c r="AK121" s="362">
        <v>240</v>
      </c>
      <c r="AL121" s="361">
        <v>30</v>
      </c>
      <c r="AM121" s="359">
        <v>16</v>
      </c>
      <c r="AN121" s="359">
        <v>240</v>
      </c>
      <c r="AO121" s="361">
        <v>30</v>
      </c>
      <c r="AP121" s="361"/>
      <c r="AQ121" s="361">
        <f t="shared" si="35"/>
        <v>16</v>
      </c>
      <c r="AR121" s="362">
        <v>0</v>
      </c>
      <c r="AS121" s="362">
        <v>0</v>
      </c>
      <c r="AT121" s="361">
        <v>0</v>
      </c>
      <c r="AU121" s="362">
        <v>16</v>
      </c>
      <c r="AV121" s="362">
        <v>240</v>
      </c>
      <c r="AW121" s="361">
        <v>30</v>
      </c>
      <c r="AX121" s="359">
        <v>16</v>
      </c>
      <c r="AY121" s="359">
        <v>240</v>
      </c>
      <c r="AZ121" s="361">
        <v>30</v>
      </c>
      <c r="BA121" s="361"/>
      <c r="BB121" s="361">
        <f t="shared" si="36"/>
        <v>32</v>
      </c>
      <c r="BC121" s="362">
        <v>0</v>
      </c>
      <c r="BD121" s="362">
        <v>3</v>
      </c>
      <c r="BE121" s="359">
        <v>3</v>
      </c>
      <c r="BF121" s="134"/>
      <c r="BG121" s="134"/>
      <c r="BH121" s="134"/>
      <c r="BI121" s="134"/>
      <c r="BJ121" s="134"/>
      <c r="BK121" s="134"/>
      <c r="BL121" s="134"/>
      <c r="BM121" s="358">
        <f t="shared" si="37"/>
        <v>0</v>
      </c>
      <c r="BN121" s="134">
        <f t="shared" si="38"/>
        <v>0</v>
      </c>
      <c r="BO121" s="134">
        <f t="shared" si="58"/>
        <v>0</v>
      </c>
      <c r="BP121" s="134">
        <f t="shared" si="39"/>
        <v>7995</v>
      </c>
      <c r="BQ121" s="134">
        <f t="shared" si="40"/>
        <v>2925</v>
      </c>
      <c r="BR121" s="134">
        <f t="shared" si="41"/>
        <v>4485</v>
      </c>
      <c r="BS121" s="134">
        <f t="shared" si="42"/>
        <v>1950</v>
      </c>
      <c r="BT121" s="134">
        <f t="shared" si="43"/>
        <v>1560</v>
      </c>
      <c r="BU121" s="134">
        <f t="shared" si="44"/>
        <v>3120</v>
      </c>
      <c r="BV121" s="134">
        <v>14</v>
      </c>
      <c r="BW121" s="134">
        <v>2</v>
      </c>
      <c r="BX121" s="134">
        <f t="shared" si="45"/>
        <v>3</v>
      </c>
      <c r="CB121" s="248">
        <f>_xlfn.IFNA(VLOOKUP(A121,'Actuals Summer'!$A:$AG,23,FALSE),0)</f>
        <v>0</v>
      </c>
      <c r="CC121" s="248">
        <f>_xlfn.IFNA(VLOOKUP(A121,'Actuals Summer'!$A:$AG,24,FALSE),0)</f>
        <v>0</v>
      </c>
      <c r="CD121" s="248">
        <f>_xlfn.IFNA(VLOOKUP(A121,'Actuals Summer'!$A:$AG,25,FALSE),0)</f>
        <v>0</v>
      </c>
      <c r="CE121" s="248">
        <f>_xlfn.IFNA(VLOOKUP(A121,'Actuals Summer'!$A:$AG,26,FALSE),0)</f>
        <v>0</v>
      </c>
      <c r="CF121" s="248">
        <f>_xlfn.IFNA(VLOOKUP(A121,'Actuals Summer'!$A:$AG,27,FALSE),0)</f>
        <v>0</v>
      </c>
      <c r="CG121" s="248">
        <f>_xlfn.IFNA(VLOOKUP(A121,'Actuals Dep Summer'!B:O,6,FALSE)*$BN$3,0)</f>
        <v>3510</v>
      </c>
      <c r="CH121" s="248">
        <f>_xlfn.IFNA(VLOOKUP(A121,'Actuals Dep Summer'!B:O,7,FALSE)*$BN$3,0)</f>
        <v>1170</v>
      </c>
      <c r="CI121" s="248">
        <f>_xlfn.IFNA(VLOOKUP(A121,'Actuals Dep Summer'!B:O,8,FALSE)*$BN$3,0)</f>
        <v>1170</v>
      </c>
      <c r="CJ121" s="248">
        <f>_xlfn.IFNA(VLOOKUP(A121,'Actuals Summer'!$A:$AG,31,FALSE),0)*$BN$3</f>
        <v>0</v>
      </c>
      <c r="CK121" s="248"/>
      <c r="CL121" s="248">
        <f>_xlfn.IFNA(VLOOKUP(A121,'Actuals Summer'!$A:$AG,32,FALSE),0)*$BN$3</f>
        <v>0</v>
      </c>
      <c r="CM121" s="248">
        <f>_xlfn.IFNA(VLOOKUP(A121,'Actuals Summer'!$A:$AG,33,FALSE),0)</f>
        <v>0</v>
      </c>
      <c r="CP121" s="317">
        <f t="shared" si="46"/>
        <v>0</v>
      </c>
      <c r="CQ121" s="317">
        <f t="shared" si="47"/>
        <v>0</v>
      </c>
      <c r="CR121" s="317">
        <f t="shared" si="59"/>
        <v>0</v>
      </c>
      <c r="CS121" s="317">
        <f t="shared" si="48"/>
        <v>45251.700000000004</v>
      </c>
      <c r="CT121" s="317">
        <f t="shared" si="49"/>
        <v>16555.5</v>
      </c>
      <c r="CU121" s="317">
        <f t="shared" si="50"/>
        <v>2735.85</v>
      </c>
      <c r="CV121" s="317">
        <f t="shared" si="51"/>
        <v>565.5</v>
      </c>
      <c r="CW121" s="317">
        <f t="shared" si="52"/>
        <v>124.8</v>
      </c>
      <c r="CX121" s="317">
        <f t="shared" si="53"/>
        <v>3120</v>
      </c>
      <c r="CY121" s="317">
        <f t="shared" si="54"/>
        <v>1044.1052631578946</v>
      </c>
      <c r="CZ121" s="317">
        <f t="shared" si="55"/>
        <v>372.89473684210526</v>
      </c>
      <c r="DA121" s="317">
        <f t="shared" si="56"/>
        <v>2814</v>
      </c>
      <c r="DB121" s="317">
        <f t="shared" si="57"/>
        <v>72584.350000000006</v>
      </c>
      <c r="DC121" s="311">
        <f>_xlfn.XLOOKUP($A121,'Actuals Summer'!$A:$A,'Actuals Summer'!L:L,0,0)</f>
        <v>0</v>
      </c>
      <c r="DD121" s="311">
        <f>_xlfn.XLOOKUP($A121,'Actuals Summer'!$A:$A,'Actuals Summer'!K:K,0,0)+_xlfn.XLOOKUP($A121,'Actuals Summer'!$A:$A,'Actuals Summer'!Q:Q,0,0)</f>
        <v>0</v>
      </c>
      <c r="DE121" s="311">
        <f>_xlfn.XLOOKUP($A121,'Actuals Summer'!$A:$A,'Actuals Summer'!I:I,0,0)+_xlfn.XLOOKUP($A121,'Actuals Summer'!$A:$A,'Actuals Summer'!R:R,0,0)</f>
        <v>0</v>
      </c>
      <c r="DF121" s="311">
        <f>_xlfn.XLOOKUP($A121,'Actuals Summer'!$A:$A,'Actuals Summer'!J:J,0,0)</f>
        <v>0</v>
      </c>
      <c r="DG121" s="311">
        <f>_xlfn.XLOOKUP($A121,'Actuals Dep Summer'!$B:$B,'Actuals Dep Summer'!G:G,0,0)*'Actuals Dep Summer'!$F$2*'Actuals Dep Summer'!$C$2</f>
        <v>2141.1</v>
      </c>
      <c r="DH121" s="311">
        <f>_xlfn.XLOOKUP($A121,'Actuals Dep Summer'!$B:$B,'Actuals Dep Summer'!H:H,0,0)*'Actuals Dep Summer'!$F$2*'Actuals Dep Summer'!$C$3</f>
        <v>339.29999999999995</v>
      </c>
      <c r="DI121" s="311">
        <f>_xlfn.XLOOKUP($A121,'Actuals Dep Summer'!$B:$B,'Actuals Dep Summer'!I:I,0,0)*'Actuals Dep Summer'!$F$2*'Actuals Dep Summer'!$C$4</f>
        <v>93.600000000000009</v>
      </c>
      <c r="DJ121" s="311">
        <f>_xlfn.XLOOKUP($A121,'Actuals Summer'!$A:$A,'Actuals Summer'!P:P,0,0)</f>
        <v>0</v>
      </c>
      <c r="DK121" s="311">
        <f>_xlfn.XLOOKUP($A121,'Actuals Summer'!$A:$A,'Actuals Summer'!O:O,0,0)</f>
        <v>0</v>
      </c>
      <c r="DL121" s="311"/>
      <c r="DM121" s="311">
        <f>_xlfn.XLOOKUP($A121,'Actuals Summer'!$A:$A,'Actuals Summer'!M:M,0,0)</f>
        <v>0</v>
      </c>
      <c r="DN121" s="312">
        <f t="shared" si="60"/>
        <v>2573.9999999999995</v>
      </c>
      <c r="DO121" s="312">
        <f>_xlfn.XLOOKUP(A121,'Actuals Summer'!A:A,'Actuals Summer'!S:S,0,0)-'Summer data team '!DN121</f>
        <v>-2573.9999999999995</v>
      </c>
      <c r="DP121" s="322">
        <f t="shared" si="61"/>
        <v>70010.350000000006</v>
      </c>
    </row>
    <row r="122" spans="1:120" x14ac:dyDescent="0.2">
      <c r="A122" s="231">
        <v>2245</v>
      </c>
      <c r="B122" s="231">
        <v>3302245</v>
      </c>
      <c r="C122" s="231" t="s">
        <v>295</v>
      </c>
      <c r="D122" s="359">
        <v>0</v>
      </c>
      <c r="E122" s="359">
        <v>0</v>
      </c>
      <c r="F122" s="359">
        <v>0</v>
      </c>
      <c r="G122" s="359">
        <v>11</v>
      </c>
      <c r="H122" s="359">
        <v>11</v>
      </c>
      <c r="I122" s="360">
        <v>0</v>
      </c>
      <c r="J122" s="360">
        <v>22</v>
      </c>
      <c r="K122" s="359">
        <v>0</v>
      </c>
      <c r="L122" s="359">
        <v>0</v>
      </c>
      <c r="M122" s="360">
        <v>0</v>
      </c>
      <c r="N122" s="359">
        <v>0</v>
      </c>
      <c r="O122" s="359">
        <v>0</v>
      </c>
      <c r="P122" s="359">
        <v>165</v>
      </c>
      <c r="Q122" s="359">
        <v>165</v>
      </c>
      <c r="R122" s="360">
        <v>330</v>
      </c>
      <c r="S122" s="359">
        <v>0</v>
      </c>
      <c r="T122" s="359">
        <v>0</v>
      </c>
      <c r="U122" s="359">
        <v>0</v>
      </c>
      <c r="V122" s="359">
        <v>0</v>
      </c>
      <c r="W122" s="360">
        <v>0</v>
      </c>
      <c r="X122" s="359">
        <v>19</v>
      </c>
      <c r="Y122" s="359">
        <v>285</v>
      </c>
      <c r="Z122" s="361">
        <v>0</v>
      </c>
      <c r="AA122" s="359">
        <v>1</v>
      </c>
      <c r="AB122" s="359">
        <v>15</v>
      </c>
      <c r="AC122" s="361">
        <v>0</v>
      </c>
      <c r="AD122" s="359">
        <v>0</v>
      </c>
      <c r="AE122" s="359">
        <v>0</v>
      </c>
      <c r="AF122" s="361">
        <v>0</v>
      </c>
      <c r="AG122" s="362">
        <v>0</v>
      </c>
      <c r="AH122" s="362">
        <v>0</v>
      </c>
      <c r="AI122" s="361">
        <v>0</v>
      </c>
      <c r="AJ122" s="362">
        <v>19</v>
      </c>
      <c r="AK122" s="362">
        <v>285</v>
      </c>
      <c r="AL122" s="361">
        <v>0</v>
      </c>
      <c r="AM122" s="359">
        <v>19</v>
      </c>
      <c r="AN122" s="359">
        <v>285</v>
      </c>
      <c r="AO122" s="361">
        <v>0</v>
      </c>
      <c r="AP122" s="361"/>
      <c r="AQ122" s="361">
        <f t="shared" si="35"/>
        <v>19</v>
      </c>
      <c r="AR122" s="362">
        <v>0</v>
      </c>
      <c r="AS122" s="362">
        <v>0</v>
      </c>
      <c r="AT122" s="361">
        <v>0</v>
      </c>
      <c r="AU122" s="362">
        <v>19</v>
      </c>
      <c r="AV122" s="362">
        <v>285</v>
      </c>
      <c r="AW122" s="361">
        <v>0</v>
      </c>
      <c r="AX122" s="359">
        <v>19</v>
      </c>
      <c r="AY122" s="359">
        <v>285</v>
      </c>
      <c r="AZ122" s="361">
        <v>0</v>
      </c>
      <c r="BA122" s="361"/>
      <c r="BB122" s="361">
        <f t="shared" si="36"/>
        <v>38</v>
      </c>
      <c r="BC122" s="362">
        <v>0</v>
      </c>
      <c r="BD122" s="362">
        <v>0</v>
      </c>
      <c r="BE122" s="359">
        <v>0</v>
      </c>
      <c r="BF122" s="134"/>
      <c r="BG122" s="134"/>
      <c r="BH122" s="134"/>
      <c r="BI122" s="134"/>
      <c r="BJ122" s="134"/>
      <c r="BK122" s="134"/>
      <c r="BL122" s="134"/>
      <c r="BM122" s="358">
        <f t="shared" si="37"/>
        <v>0</v>
      </c>
      <c r="BN122" s="134">
        <f t="shared" si="38"/>
        <v>0</v>
      </c>
      <c r="BO122" s="134">
        <f t="shared" si="58"/>
        <v>0</v>
      </c>
      <c r="BP122" s="134">
        <f t="shared" si="39"/>
        <v>4290</v>
      </c>
      <c r="BQ122" s="134">
        <f t="shared" si="40"/>
        <v>0</v>
      </c>
      <c r="BR122" s="134">
        <f t="shared" si="41"/>
        <v>3705</v>
      </c>
      <c r="BS122" s="134">
        <f t="shared" si="42"/>
        <v>195</v>
      </c>
      <c r="BT122" s="134">
        <f t="shared" si="43"/>
        <v>0</v>
      </c>
      <c r="BU122" s="134">
        <f t="shared" si="44"/>
        <v>3705</v>
      </c>
      <c r="BV122" s="134">
        <v>19</v>
      </c>
      <c r="BW122" s="134">
        <v>0</v>
      </c>
      <c r="BX122" s="134">
        <f t="shared" si="45"/>
        <v>0</v>
      </c>
      <c r="CB122" s="248">
        <f>_xlfn.IFNA(VLOOKUP(A122,'Actuals Summer'!$A:$AG,23,FALSE),0)</f>
        <v>0</v>
      </c>
      <c r="CC122" s="248">
        <f>_xlfn.IFNA(VLOOKUP(A122,'Actuals Summer'!$A:$AG,24,FALSE),0)</f>
        <v>0</v>
      </c>
      <c r="CD122" s="248">
        <f>_xlfn.IFNA(VLOOKUP(A122,'Actuals Summer'!$A:$AG,25,FALSE),0)</f>
        <v>0</v>
      </c>
      <c r="CE122" s="248">
        <f>_xlfn.IFNA(VLOOKUP(A122,'Actuals Summer'!$A:$AG,26,FALSE),0)</f>
        <v>0</v>
      </c>
      <c r="CF122" s="248">
        <f>_xlfn.IFNA(VLOOKUP(A122,'Actuals Summer'!$A:$AG,27,FALSE),0)</f>
        <v>0</v>
      </c>
      <c r="CG122" s="248">
        <f>_xlfn.IFNA(VLOOKUP(A122,'Actuals Dep Summer'!B:O,6,FALSE)*$BN$3,0)</f>
        <v>3705</v>
      </c>
      <c r="CH122" s="248">
        <f>_xlfn.IFNA(VLOOKUP(A122,'Actuals Dep Summer'!B:O,7,FALSE)*$BN$3,0)</f>
        <v>195</v>
      </c>
      <c r="CI122" s="248">
        <f>_xlfn.IFNA(VLOOKUP(A122,'Actuals Dep Summer'!B:O,8,FALSE)*$BN$3,0)</f>
        <v>0</v>
      </c>
      <c r="CJ122" s="248">
        <f>_xlfn.IFNA(VLOOKUP(A122,'Actuals Summer'!$A:$AG,31,FALSE),0)*$BN$3</f>
        <v>0</v>
      </c>
      <c r="CK122" s="248"/>
      <c r="CL122" s="248">
        <f>_xlfn.IFNA(VLOOKUP(A122,'Actuals Summer'!$A:$AG,32,FALSE),0)*$BN$3</f>
        <v>0</v>
      </c>
      <c r="CM122" s="248">
        <f>_xlfn.IFNA(VLOOKUP(A122,'Actuals Summer'!$A:$AG,33,FALSE),0)</f>
        <v>0</v>
      </c>
      <c r="CP122" s="317">
        <f t="shared" si="46"/>
        <v>0</v>
      </c>
      <c r="CQ122" s="317">
        <f t="shared" si="47"/>
        <v>0</v>
      </c>
      <c r="CR122" s="317">
        <f t="shared" si="59"/>
        <v>0</v>
      </c>
      <c r="CS122" s="317">
        <f t="shared" si="48"/>
        <v>24281.4</v>
      </c>
      <c r="CT122" s="317">
        <f t="shared" si="49"/>
        <v>0</v>
      </c>
      <c r="CU122" s="317">
        <f t="shared" si="50"/>
        <v>2260.0499999999997</v>
      </c>
      <c r="CV122" s="317">
        <f t="shared" si="51"/>
        <v>56.55</v>
      </c>
      <c r="CW122" s="317">
        <f t="shared" si="52"/>
        <v>0</v>
      </c>
      <c r="CX122" s="317">
        <f t="shared" si="53"/>
        <v>3705</v>
      </c>
      <c r="CY122" s="317">
        <f t="shared" si="54"/>
        <v>1417</v>
      </c>
      <c r="CZ122" s="317">
        <f t="shared" si="55"/>
        <v>0</v>
      </c>
      <c r="DA122" s="317">
        <f t="shared" si="56"/>
        <v>0</v>
      </c>
      <c r="DB122" s="317">
        <f t="shared" si="57"/>
        <v>31720</v>
      </c>
      <c r="DC122" s="311">
        <f>_xlfn.XLOOKUP($A122,'Actuals Summer'!$A:$A,'Actuals Summer'!L:L,0,0)</f>
        <v>0</v>
      </c>
      <c r="DD122" s="311">
        <f>_xlfn.XLOOKUP($A122,'Actuals Summer'!$A:$A,'Actuals Summer'!K:K,0,0)+_xlfn.XLOOKUP($A122,'Actuals Summer'!$A:$A,'Actuals Summer'!Q:Q,0,0)</f>
        <v>0</v>
      </c>
      <c r="DE122" s="311">
        <f>_xlfn.XLOOKUP($A122,'Actuals Summer'!$A:$A,'Actuals Summer'!I:I,0,0)+_xlfn.XLOOKUP($A122,'Actuals Summer'!$A:$A,'Actuals Summer'!R:R,0,0)</f>
        <v>0</v>
      </c>
      <c r="DF122" s="311">
        <f>_xlfn.XLOOKUP($A122,'Actuals Summer'!$A:$A,'Actuals Summer'!J:J,0,0)</f>
        <v>0</v>
      </c>
      <c r="DG122" s="311">
        <f>_xlfn.XLOOKUP($A122,'Actuals Dep Summer'!$B:$B,'Actuals Dep Summer'!G:G,0,0)*'Actuals Dep Summer'!$F$2*'Actuals Dep Summer'!$C$2</f>
        <v>2260.0499999999997</v>
      </c>
      <c r="DH122" s="311">
        <f>_xlfn.XLOOKUP($A122,'Actuals Dep Summer'!$B:$B,'Actuals Dep Summer'!H:H,0,0)*'Actuals Dep Summer'!$F$2*'Actuals Dep Summer'!$C$3</f>
        <v>56.55</v>
      </c>
      <c r="DI122" s="311">
        <f>_xlfn.XLOOKUP($A122,'Actuals Dep Summer'!$B:$B,'Actuals Dep Summer'!I:I,0,0)*'Actuals Dep Summer'!$F$2*'Actuals Dep Summer'!$C$4</f>
        <v>0</v>
      </c>
      <c r="DJ122" s="311">
        <f>_xlfn.XLOOKUP($A122,'Actuals Summer'!$A:$A,'Actuals Summer'!P:P,0,0)</f>
        <v>0</v>
      </c>
      <c r="DK122" s="311">
        <f>_xlfn.XLOOKUP($A122,'Actuals Summer'!$A:$A,'Actuals Summer'!O:O,0,0)</f>
        <v>0</v>
      </c>
      <c r="DL122" s="311"/>
      <c r="DM122" s="311">
        <f>_xlfn.XLOOKUP($A122,'Actuals Summer'!$A:$A,'Actuals Summer'!M:M,0,0)</f>
        <v>0</v>
      </c>
      <c r="DN122" s="312">
        <f t="shared" si="60"/>
        <v>2316.6</v>
      </c>
      <c r="DO122" s="312">
        <f>_xlfn.XLOOKUP(A122,'Actuals Summer'!A:A,'Actuals Summer'!S:S,0,0)-'Summer data team '!DN122</f>
        <v>-2316.6</v>
      </c>
      <c r="DP122" s="322">
        <f t="shared" si="61"/>
        <v>29403.4</v>
      </c>
    </row>
    <row r="123" spans="1:120" x14ac:dyDescent="0.2">
      <c r="A123" s="231">
        <v>2251</v>
      </c>
      <c r="B123" s="231">
        <v>3302251</v>
      </c>
      <c r="C123" s="231" t="s">
        <v>296</v>
      </c>
      <c r="D123" s="359">
        <v>0</v>
      </c>
      <c r="E123" s="359">
        <v>0</v>
      </c>
      <c r="F123" s="359">
        <v>0</v>
      </c>
      <c r="G123" s="359">
        <v>9</v>
      </c>
      <c r="H123" s="359">
        <v>15</v>
      </c>
      <c r="I123" s="360">
        <v>0</v>
      </c>
      <c r="J123" s="360">
        <v>24</v>
      </c>
      <c r="K123" s="359">
        <v>8</v>
      </c>
      <c r="L123" s="359">
        <v>13</v>
      </c>
      <c r="M123" s="360">
        <v>21</v>
      </c>
      <c r="N123" s="359">
        <v>0</v>
      </c>
      <c r="O123" s="359">
        <v>0</v>
      </c>
      <c r="P123" s="359">
        <v>135</v>
      </c>
      <c r="Q123" s="359">
        <v>225</v>
      </c>
      <c r="R123" s="360">
        <v>360</v>
      </c>
      <c r="S123" s="359">
        <v>0</v>
      </c>
      <c r="T123" s="359">
        <v>0</v>
      </c>
      <c r="U123" s="359">
        <v>120</v>
      </c>
      <c r="V123" s="359">
        <v>195</v>
      </c>
      <c r="W123" s="360">
        <v>315</v>
      </c>
      <c r="X123" s="359">
        <v>0</v>
      </c>
      <c r="Y123" s="359">
        <v>0</v>
      </c>
      <c r="Z123" s="361">
        <v>0</v>
      </c>
      <c r="AA123" s="359">
        <v>0</v>
      </c>
      <c r="AB123" s="359">
        <v>0</v>
      </c>
      <c r="AC123" s="361">
        <v>0</v>
      </c>
      <c r="AD123" s="359">
        <v>1</v>
      </c>
      <c r="AE123" s="359">
        <v>15</v>
      </c>
      <c r="AF123" s="361">
        <v>0</v>
      </c>
      <c r="AG123" s="362">
        <v>0</v>
      </c>
      <c r="AH123" s="362">
        <v>0</v>
      </c>
      <c r="AI123" s="361">
        <v>0</v>
      </c>
      <c r="AJ123" s="362">
        <v>2</v>
      </c>
      <c r="AK123" s="362">
        <v>30</v>
      </c>
      <c r="AL123" s="361">
        <v>30</v>
      </c>
      <c r="AM123" s="359">
        <v>2</v>
      </c>
      <c r="AN123" s="359">
        <v>30</v>
      </c>
      <c r="AO123" s="361">
        <v>30</v>
      </c>
      <c r="AP123" s="361"/>
      <c r="AQ123" s="361">
        <f t="shared" si="35"/>
        <v>2</v>
      </c>
      <c r="AR123" s="362">
        <v>0</v>
      </c>
      <c r="AS123" s="362">
        <v>0</v>
      </c>
      <c r="AT123" s="361">
        <v>0</v>
      </c>
      <c r="AU123" s="362">
        <v>2</v>
      </c>
      <c r="AV123" s="362">
        <v>30</v>
      </c>
      <c r="AW123" s="361">
        <v>30</v>
      </c>
      <c r="AX123" s="359">
        <v>2</v>
      </c>
      <c r="AY123" s="359">
        <v>30</v>
      </c>
      <c r="AZ123" s="361">
        <v>30</v>
      </c>
      <c r="BA123" s="361"/>
      <c r="BB123" s="361">
        <f t="shared" si="36"/>
        <v>4</v>
      </c>
      <c r="BC123" s="362">
        <v>0</v>
      </c>
      <c r="BD123" s="362">
        <v>0</v>
      </c>
      <c r="BE123" s="359">
        <v>0</v>
      </c>
      <c r="BF123" s="134"/>
      <c r="BG123" s="134"/>
      <c r="BH123" s="134"/>
      <c r="BI123" s="134"/>
      <c r="BJ123" s="134"/>
      <c r="BK123" s="134"/>
      <c r="BL123" s="134"/>
      <c r="BM123" s="358">
        <f t="shared" si="37"/>
        <v>0</v>
      </c>
      <c r="BN123" s="134">
        <f t="shared" si="38"/>
        <v>0</v>
      </c>
      <c r="BO123" s="134">
        <f t="shared" si="58"/>
        <v>0</v>
      </c>
      <c r="BP123" s="134">
        <f t="shared" si="39"/>
        <v>4680</v>
      </c>
      <c r="BQ123" s="134">
        <f t="shared" si="40"/>
        <v>4095</v>
      </c>
      <c r="BR123" s="134">
        <f t="shared" si="41"/>
        <v>0</v>
      </c>
      <c r="BS123" s="134">
        <f t="shared" si="42"/>
        <v>0</v>
      </c>
      <c r="BT123" s="134">
        <f t="shared" si="43"/>
        <v>195</v>
      </c>
      <c r="BU123" s="134">
        <f t="shared" si="44"/>
        <v>390</v>
      </c>
      <c r="BV123" s="134">
        <v>0</v>
      </c>
      <c r="BW123" s="134">
        <v>2</v>
      </c>
      <c r="BX123" s="134">
        <f t="shared" si="45"/>
        <v>0</v>
      </c>
      <c r="CB123" s="248">
        <f>_xlfn.IFNA(VLOOKUP(A123,'Actuals Summer'!$A:$AG,23,FALSE),0)</f>
        <v>0</v>
      </c>
      <c r="CC123" s="248">
        <f>_xlfn.IFNA(VLOOKUP(A123,'Actuals Summer'!$A:$AG,24,FALSE),0)</f>
        <v>0</v>
      </c>
      <c r="CD123" s="248">
        <f>_xlfn.IFNA(VLOOKUP(A123,'Actuals Summer'!$A:$AG,25,FALSE),0)</f>
        <v>0</v>
      </c>
      <c r="CE123" s="248">
        <f>_xlfn.IFNA(VLOOKUP(A123,'Actuals Summer'!$A:$AG,26,FALSE),0)</f>
        <v>0</v>
      </c>
      <c r="CF123" s="248">
        <f>_xlfn.IFNA(VLOOKUP(A123,'Actuals Summer'!$A:$AG,27,FALSE),0)</f>
        <v>0</v>
      </c>
      <c r="CG123" s="248">
        <f>_xlfn.IFNA(VLOOKUP(A123,'Actuals Dep Summer'!B:O,6,FALSE)*$BN$3,0)</f>
        <v>0</v>
      </c>
      <c r="CH123" s="248">
        <f>_xlfn.IFNA(VLOOKUP(A123,'Actuals Dep Summer'!B:O,7,FALSE)*$BN$3,0)</f>
        <v>0</v>
      </c>
      <c r="CI123" s="248">
        <f>_xlfn.IFNA(VLOOKUP(A123,'Actuals Dep Summer'!B:O,8,FALSE)*$BN$3,0)</f>
        <v>195</v>
      </c>
      <c r="CJ123" s="248">
        <f>_xlfn.IFNA(VLOOKUP(A123,'Actuals Summer'!$A:$AG,31,FALSE),0)*$BN$3</f>
        <v>0</v>
      </c>
      <c r="CK123" s="248"/>
      <c r="CL123" s="248">
        <f>_xlfn.IFNA(VLOOKUP(A123,'Actuals Summer'!$A:$AG,32,FALSE),0)*$BN$3</f>
        <v>0</v>
      </c>
      <c r="CM123" s="248">
        <f>_xlfn.IFNA(VLOOKUP(A123,'Actuals Summer'!$A:$AG,33,FALSE),0)</f>
        <v>0</v>
      </c>
      <c r="CP123" s="317">
        <f t="shared" si="46"/>
        <v>0</v>
      </c>
      <c r="CQ123" s="317">
        <f t="shared" si="47"/>
        <v>0</v>
      </c>
      <c r="CR123" s="317">
        <f t="shared" si="59"/>
        <v>0</v>
      </c>
      <c r="CS123" s="317">
        <f t="shared" si="48"/>
        <v>26488.799999999999</v>
      </c>
      <c r="CT123" s="317">
        <f t="shared" si="49"/>
        <v>23177.7</v>
      </c>
      <c r="CU123" s="317">
        <f t="shared" si="50"/>
        <v>0</v>
      </c>
      <c r="CV123" s="317">
        <f t="shared" si="51"/>
        <v>0</v>
      </c>
      <c r="CW123" s="317">
        <f t="shared" si="52"/>
        <v>15.6</v>
      </c>
      <c r="CX123" s="317">
        <f t="shared" si="53"/>
        <v>390</v>
      </c>
      <c r="CY123" s="317">
        <f t="shared" si="54"/>
        <v>0</v>
      </c>
      <c r="CZ123" s="317">
        <f t="shared" si="55"/>
        <v>372.89473684210526</v>
      </c>
      <c r="DA123" s="317">
        <f t="shared" si="56"/>
        <v>0</v>
      </c>
      <c r="DB123" s="317">
        <f t="shared" si="57"/>
        <v>50444.994736842105</v>
      </c>
      <c r="DC123" s="311">
        <f>_xlfn.XLOOKUP($A123,'Actuals Summer'!$A:$A,'Actuals Summer'!L:L,0,0)</f>
        <v>0</v>
      </c>
      <c r="DD123" s="311">
        <f>_xlfn.XLOOKUP($A123,'Actuals Summer'!$A:$A,'Actuals Summer'!K:K,0,0)+_xlfn.XLOOKUP($A123,'Actuals Summer'!$A:$A,'Actuals Summer'!Q:Q,0,0)</f>
        <v>0</v>
      </c>
      <c r="DE123" s="311">
        <f>_xlfn.XLOOKUP($A123,'Actuals Summer'!$A:$A,'Actuals Summer'!I:I,0,0)+_xlfn.XLOOKUP($A123,'Actuals Summer'!$A:$A,'Actuals Summer'!R:R,0,0)</f>
        <v>0</v>
      </c>
      <c r="DF123" s="311">
        <f>_xlfn.XLOOKUP($A123,'Actuals Summer'!$A:$A,'Actuals Summer'!J:J,0,0)</f>
        <v>0</v>
      </c>
      <c r="DG123" s="311">
        <f>_xlfn.XLOOKUP($A123,'Actuals Dep Summer'!$B:$B,'Actuals Dep Summer'!G:G,0,0)*'Actuals Dep Summer'!$F$2*'Actuals Dep Summer'!$C$2</f>
        <v>0</v>
      </c>
      <c r="DH123" s="311">
        <f>_xlfn.XLOOKUP($A123,'Actuals Dep Summer'!$B:$B,'Actuals Dep Summer'!H:H,0,0)*'Actuals Dep Summer'!$F$2*'Actuals Dep Summer'!$C$3</f>
        <v>0</v>
      </c>
      <c r="DI123" s="311">
        <f>_xlfn.XLOOKUP($A123,'Actuals Dep Summer'!$B:$B,'Actuals Dep Summer'!I:I,0,0)*'Actuals Dep Summer'!$F$2*'Actuals Dep Summer'!$C$4</f>
        <v>15.6</v>
      </c>
      <c r="DJ123" s="311">
        <f>_xlfn.XLOOKUP($A123,'Actuals Summer'!$A:$A,'Actuals Summer'!P:P,0,0)</f>
        <v>0</v>
      </c>
      <c r="DK123" s="311">
        <f>_xlfn.XLOOKUP($A123,'Actuals Summer'!$A:$A,'Actuals Summer'!O:O,0,0)</f>
        <v>0</v>
      </c>
      <c r="DL123" s="311"/>
      <c r="DM123" s="311">
        <f>_xlfn.XLOOKUP($A123,'Actuals Summer'!$A:$A,'Actuals Summer'!M:M,0,0)</f>
        <v>0</v>
      </c>
      <c r="DN123" s="312">
        <f t="shared" si="60"/>
        <v>15.6</v>
      </c>
      <c r="DO123" s="312">
        <f>_xlfn.XLOOKUP(A123,'Actuals Summer'!A:A,'Actuals Summer'!S:S,0,0)-'Summer data team '!DN123</f>
        <v>-15.6</v>
      </c>
      <c r="DP123" s="322">
        <f t="shared" si="61"/>
        <v>50429.394736842107</v>
      </c>
    </row>
    <row r="124" spans="1:120" x14ac:dyDescent="0.2">
      <c r="A124" s="231">
        <v>2293</v>
      </c>
      <c r="B124" s="231">
        <v>3302293</v>
      </c>
      <c r="C124" s="231" t="s">
        <v>297</v>
      </c>
      <c r="D124" s="359">
        <v>0</v>
      </c>
      <c r="E124" s="359">
        <v>0</v>
      </c>
      <c r="F124" s="359">
        <v>0</v>
      </c>
      <c r="G124" s="359">
        <v>23</v>
      </c>
      <c r="H124" s="359">
        <v>43</v>
      </c>
      <c r="I124" s="360">
        <v>0</v>
      </c>
      <c r="J124" s="360">
        <v>66</v>
      </c>
      <c r="K124" s="359">
        <v>0</v>
      </c>
      <c r="L124" s="359">
        <v>0</v>
      </c>
      <c r="M124" s="360">
        <v>0</v>
      </c>
      <c r="N124" s="359">
        <v>0</v>
      </c>
      <c r="O124" s="359">
        <v>0</v>
      </c>
      <c r="P124" s="359">
        <v>345</v>
      </c>
      <c r="Q124" s="359">
        <v>645</v>
      </c>
      <c r="R124" s="360">
        <v>990</v>
      </c>
      <c r="S124" s="359">
        <v>0</v>
      </c>
      <c r="T124" s="359">
        <v>0</v>
      </c>
      <c r="U124" s="359">
        <v>0</v>
      </c>
      <c r="V124" s="359">
        <v>0</v>
      </c>
      <c r="W124" s="360">
        <v>0</v>
      </c>
      <c r="X124" s="359">
        <v>0</v>
      </c>
      <c r="Y124" s="359">
        <v>0</v>
      </c>
      <c r="Z124" s="361">
        <v>0</v>
      </c>
      <c r="AA124" s="359">
        <v>11</v>
      </c>
      <c r="AB124" s="359">
        <v>165</v>
      </c>
      <c r="AC124" s="361">
        <v>0</v>
      </c>
      <c r="AD124" s="359">
        <v>50</v>
      </c>
      <c r="AE124" s="359">
        <v>750</v>
      </c>
      <c r="AF124" s="361">
        <v>0</v>
      </c>
      <c r="AG124" s="362">
        <v>0</v>
      </c>
      <c r="AH124" s="362">
        <v>0</v>
      </c>
      <c r="AI124" s="361">
        <v>0</v>
      </c>
      <c r="AJ124" s="362">
        <v>24</v>
      </c>
      <c r="AK124" s="362">
        <v>360</v>
      </c>
      <c r="AL124" s="361">
        <v>0</v>
      </c>
      <c r="AM124" s="359">
        <v>24</v>
      </c>
      <c r="AN124" s="359">
        <v>360</v>
      </c>
      <c r="AO124" s="361">
        <v>0</v>
      </c>
      <c r="AP124" s="361"/>
      <c r="AQ124" s="361">
        <f t="shared" si="35"/>
        <v>24</v>
      </c>
      <c r="AR124" s="362">
        <v>0</v>
      </c>
      <c r="AS124" s="362">
        <v>0</v>
      </c>
      <c r="AT124" s="361">
        <v>0</v>
      </c>
      <c r="AU124" s="362">
        <v>0</v>
      </c>
      <c r="AV124" s="362">
        <v>0</v>
      </c>
      <c r="AW124" s="361">
        <v>0</v>
      </c>
      <c r="AX124" s="359">
        <v>0</v>
      </c>
      <c r="AY124" s="359">
        <v>0</v>
      </c>
      <c r="AZ124" s="361">
        <v>0</v>
      </c>
      <c r="BA124" s="361"/>
      <c r="BB124" s="361">
        <f t="shared" si="36"/>
        <v>0</v>
      </c>
      <c r="BC124" s="362">
        <v>0</v>
      </c>
      <c r="BD124" s="362">
        <v>0</v>
      </c>
      <c r="BE124" s="359">
        <v>0</v>
      </c>
      <c r="BF124" s="134"/>
      <c r="BG124" s="134"/>
      <c r="BH124" s="134"/>
      <c r="BI124" s="134"/>
      <c r="BJ124" s="134"/>
      <c r="BK124" s="134"/>
      <c r="BL124" s="134"/>
      <c r="BM124" s="358">
        <f t="shared" si="37"/>
        <v>0</v>
      </c>
      <c r="BN124" s="134">
        <f t="shared" si="38"/>
        <v>0</v>
      </c>
      <c r="BO124" s="134">
        <f t="shared" si="58"/>
        <v>0</v>
      </c>
      <c r="BP124" s="134">
        <f t="shared" si="39"/>
        <v>12870</v>
      </c>
      <c r="BQ124" s="134">
        <f t="shared" si="40"/>
        <v>0</v>
      </c>
      <c r="BR124" s="134">
        <f t="shared" si="41"/>
        <v>0</v>
      </c>
      <c r="BS124" s="134">
        <f t="shared" si="42"/>
        <v>2145</v>
      </c>
      <c r="BT124" s="134">
        <f t="shared" si="43"/>
        <v>9750</v>
      </c>
      <c r="BU124" s="134">
        <f t="shared" si="44"/>
        <v>4680</v>
      </c>
      <c r="BV124" s="134">
        <v>0</v>
      </c>
      <c r="BW124" s="134">
        <v>0</v>
      </c>
      <c r="BX124" s="134">
        <f t="shared" si="45"/>
        <v>0</v>
      </c>
      <c r="CB124" s="248">
        <f>_xlfn.IFNA(VLOOKUP(A124,'Actuals Summer'!$A:$AG,23,FALSE),0)</f>
        <v>0</v>
      </c>
      <c r="CC124" s="248">
        <f>_xlfn.IFNA(VLOOKUP(A124,'Actuals Summer'!$A:$AG,24,FALSE),0)</f>
        <v>0</v>
      </c>
      <c r="CD124" s="248">
        <f>_xlfn.IFNA(VLOOKUP(A124,'Actuals Summer'!$A:$AG,25,FALSE),0)</f>
        <v>0</v>
      </c>
      <c r="CE124" s="248">
        <f>_xlfn.IFNA(VLOOKUP(A124,'Actuals Summer'!$A:$AG,26,FALSE),0)</f>
        <v>0</v>
      </c>
      <c r="CF124" s="248">
        <f>_xlfn.IFNA(VLOOKUP(A124,'Actuals Summer'!$A:$AG,27,FALSE),0)</f>
        <v>0</v>
      </c>
      <c r="CG124" s="248">
        <f>_xlfn.IFNA(VLOOKUP(A124,'Actuals Dep Summer'!B:O,6,FALSE)*$BN$3,0)</f>
        <v>0</v>
      </c>
      <c r="CH124" s="248">
        <f>_xlfn.IFNA(VLOOKUP(A124,'Actuals Dep Summer'!B:O,7,FALSE)*$BN$3,0)</f>
        <v>2145</v>
      </c>
      <c r="CI124" s="248">
        <f>_xlfn.IFNA(VLOOKUP(A124,'Actuals Dep Summer'!B:O,8,FALSE)*$BN$3,0)</f>
        <v>9750</v>
      </c>
      <c r="CJ124" s="248">
        <f>_xlfn.IFNA(VLOOKUP(A124,'Actuals Summer'!$A:$AG,31,FALSE),0)*$BN$3</f>
        <v>0</v>
      </c>
      <c r="CK124" s="248"/>
      <c r="CL124" s="248">
        <f>_xlfn.IFNA(VLOOKUP(A124,'Actuals Summer'!$A:$AG,32,FALSE),0)*$BN$3</f>
        <v>0</v>
      </c>
      <c r="CM124" s="248">
        <f>_xlfn.IFNA(VLOOKUP(A124,'Actuals Summer'!$A:$AG,33,FALSE),0)</f>
        <v>0</v>
      </c>
      <c r="CP124" s="317">
        <f t="shared" si="46"/>
        <v>0</v>
      </c>
      <c r="CQ124" s="317">
        <f t="shared" si="47"/>
        <v>0</v>
      </c>
      <c r="CR124" s="317">
        <f t="shared" si="59"/>
        <v>0</v>
      </c>
      <c r="CS124" s="317">
        <f t="shared" si="48"/>
        <v>72844.2</v>
      </c>
      <c r="CT124" s="317">
        <f t="shared" si="49"/>
        <v>0</v>
      </c>
      <c r="CU124" s="317">
        <f t="shared" si="50"/>
        <v>0</v>
      </c>
      <c r="CV124" s="317">
        <f t="shared" si="51"/>
        <v>622.04999999999995</v>
      </c>
      <c r="CW124" s="317">
        <f t="shared" si="52"/>
        <v>780</v>
      </c>
      <c r="CX124" s="317">
        <f t="shared" si="53"/>
        <v>4680</v>
      </c>
      <c r="CY124" s="317">
        <f t="shared" si="54"/>
        <v>0</v>
      </c>
      <c r="CZ124" s="317">
        <f t="shared" si="55"/>
        <v>0</v>
      </c>
      <c r="DA124" s="317">
        <f t="shared" si="56"/>
        <v>0</v>
      </c>
      <c r="DB124" s="317">
        <f t="shared" si="57"/>
        <v>78926.25</v>
      </c>
      <c r="DC124" s="311">
        <f>_xlfn.XLOOKUP($A124,'Actuals Summer'!$A:$A,'Actuals Summer'!L:L,0,0)</f>
        <v>0</v>
      </c>
      <c r="DD124" s="311">
        <f>_xlfn.XLOOKUP($A124,'Actuals Summer'!$A:$A,'Actuals Summer'!K:K,0,0)+_xlfn.XLOOKUP($A124,'Actuals Summer'!$A:$A,'Actuals Summer'!Q:Q,0,0)</f>
        <v>0</v>
      </c>
      <c r="DE124" s="311">
        <f>_xlfn.XLOOKUP($A124,'Actuals Summer'!$A:$A,'Actuals Summer'!I:I,0,0)+_xlfn.XLOOKUP($A124,'Actuals Summer'!$A:$A,'Actuals Summer'!R:R,0,0)</f>
        <v>0</v>
      </c>
      <c r="DF124" s="311">
        <f>_xlfn.XLOOKUP($A124,'Actuals Summer'!$A:$A,'Actuals Summer'!J:J,0,0)</f>
        <v>0</v>
      </c>
      <c r="DG124" s="311">
        <f>_xlfn.XLOOKUP($A124,'Actuals Dep Summer'!$B:$B,'Actuals Dep Summer'!G:G,0,0)*'Actuals Dep Summer'!$F$2*'Actuals Dep Summer'!$C$2</f>
        <v>0</v>
      </c>
      <c r="DH124" s="311">
        <f>_xlfn.XLOOKUP($A124,'Actuals Dep Summer'!$B:$B,'Actuals Dep Summer'!H:H,0,0)*'Actuals Dep Summer'!$F$2*'Actuals Dep Summer'!$C$3</f>
        <v>622.04999999999995</v>
      </c>
      <c r="DI124" s="311">
        <f>_xlfn.XLOOKUP($A124,'Actuals Dep Summer'!$B:$B,'Actuals Dep Summer'!I:I,0,0)*'Actuals Dep Summer'!$F$2*'Actuals Dep Summer'!$C$4</f>
        <v>780</v>
      </c>
      <c r="DJ124" s="311">
        <f>_xlfn.XLOOKUP($A124,'Actuals Summer'!$A:$A,'Actuals Summer'!P:P,0,0)</f>
        <v>0</v>
      </c>
      <c r="DK124" s="311">
        <f>_xlfn.XLOOKUP($A124,'Actuals Summer'!$A:$A,'Actuals Summer'!O:O,0,0)</f>
        <v>0</v>
      </c>
      <c r="DL124" s="311"/>
      <c r="DM124" s="311">
        <f>_xlfn.XLOOKUP($A124,'Actuals Summer'!$A:$A,'Actuals Summer'!M:M,0,0)</f>
        <v>0</v>
      </c>
      <c r="DN124" s="312">
        <f t="shared" si="60"/>
        <v>1402.05</v>
      </c>
      <c r="DO124" s="312">
        <f>_xlfn.XLOOKUP(A124,'Actuals Summer'!A:A,'Actuals Summer'!S:S,0,0)-'Summer data team '!DN124</f>
        <v>-1402.05</v>
      </c>
      <c r="DP124" s="322">
        <f t="shared" si="61"/>
        <v>77524.2</v>
      </c>
    </row>
    <row r="125" spans="1:120" x14ac:dyDescent="0.2">
      <c r="A125" s="231">
        <v>2299</v>
      </c>
      <c r="B125" s="231">
        <v>3302299</v>
      </c>
      <c r="C125" s="231" t="s">
        <v>298</v>
      </c>
      <c r="D125" s="359">
        <v>0</v>
      </c>
      <c r="E125" s="359">
        <v>0</v>
      </c>
      <c r="F125" s="359">
        <v>0</v>
      </c>
      <c r="G125" s="359">
        <v>41</v>
      </c>
      <c r="H125" s="359">
        <v>27</v>
      </c>
      <c r="I125" s="360">
        <v>0</v>
      </c>
      <c r="J125" s="360">
        <v>68</v>
      </c>
      <c r="K125" s="359">
        <v>7</v>
      </c>
      <c r="L125" s="359">
        <v>1</v>
      </c>
      <c r="M125" s="360">
        <v>8</v>
      </c>
      <c r="N125" s="359">
        <v>0</v>
      </c>
      <c r="O125" s="359">
        <v>0</v>
      </c>
      <c r="P125" s="359">
        <v>615</v>
      </c>
      <c r="Q125" s="359">
        <v>405</v>
      </c>
      <c r="R125" s="360">
        <v>1020</v>
      </c>
      <c r="S125" s="359">
        <v>0</v>
      </c>
      <c r="T125" s="359">
        <v>0</v>
      </c>
      <c r="U125" s="359">
        <v>105</v>
      </c>
      <c r="V125" s="359">
        <v>15</v>
      </c>
      <c r="W125" s="360">
        <v>120</v>
      </c>
      <c r="X125" s="359">
        <v>0</v>
      </c>
      <c r="Y125" s="359">
        <v>0</v>
      </c>
      <c r="Z125" s="361">
        <v>0</v>
      </c>
      <c r="AA125" s="359">
        <v>14</v>
      </c>
      <c r="AB125" s="359">
        <v>210</v>
      </c>
      <c r="AC125" s="361">
        <v>45</v>
      </c>
      <c r="AD125" s="359">
        <v>6</v>
      </c>
      <c r="AE125" s="359">
        <v>90</v>
      </c>
      <c r="AF125" s="361">
        <v>15</v>
      </c>
      <c r="AG125" s="362">
        <v>0</v>
      </c>
      <c r="AH125" s="362">
        <v>0</v>
      </c>
      <c r="AI125" s="361">
        <v>0</v>
      </c>
      <c r="AJ125" s="362">
        <v>19</v>
      </c>
      <c r="AK125" s="362">
        <v>285</v>
      </c>
      <c r="AL125" s="361">
        <v>15</v>
      </c>
      <c r="AM125" s="359">
        <v>19</v>
      </c>
      <c r="AN125" s="359">
        <v>285</v>
      </c>
      <c r="AO125" s="361">
        <v>15</v>
      </c>
      <c r="AP125" s="361"/>
      <c r="AQ125" s="361">
        <f t="shared" si="35"/>
        <v>19</v>
      </c>
      <c r="AR125" s="362">
        <v>0</v>
      </c>
      <c r="AS125" s="362">
        <v>0</v>
      </c>
      <c r="AT125" s="361">
        <v>0</v>
      </c>
      <c r="AU125" s="362">
        <v>0</v>
      </c>
      <c r="AV125" s="362">
        <v>0</v>
      </c>
      <c r="AW125" s="361">
        <v>0</v>
      </c>
      <c r="AX125" s="359">
        <v>0</v>
      </c>
      <c r="AY125" s="359">
        <v>0</v>
      </c>
      <c r="AZ125" s="361">
        <v>0</v>
      </c>
      <c r="BA125" s="361"/>
      <c r="BB125" s="361">
        <f t="shared" si="36"/>
        <v>0</v>
      </c>
      <c r="BC125" s="362">
        <v>0</v>
      </c>
      <c r="BD125" s="362">
        <v>0</v>
      </c>
      <c r="BE125" s="359">
        <v>0</v>
      </c>
      <c r="BF125" s="134"/>
      <c r="BG125" s="134"/>
      <c r="BH125" s="134"/>
      <c r="BI125" s="134"/>
      <c r="BJ125" s="134"/>
      <c r="BK125" s="134"/>
      <c r="BL125" s="134"/>
      <c r="BM125" s="358">
        <f t="shared" si="37"/>
        <v>0</v>
      </c>
      <c r="BN125" s="134">
        <f t="shared" si="38"/>
        <v>0</v>
      </c>
      <c r="BO125" s="134">
        <f t="shared" si="58"/>
        <v>0</v>
      </c>
      <c r="BP125" s="134">
        <f t="shared" si="39"/>
        <v>13260</v>
      </c>
      <c r="BQ125" s="134">
        <f t="shared" si="40"/>
        <v>1560</v>
      </c>
      <c r="BR125" s="134">
        <f t="shared" si="41"/>
        <v>0</v>
      </c>
      <c r="BS125" s="134">
        <f t="shared" si="42"/>
        <v>3315</v>
      </c>
      <c r="BT125" s="134">
        <f t="shared" si="43"/>
        <v>1365</v>
      </c>
      <c r="BU125" s="134">
        <f t="shared" si="44"/>
        <v>3705</v>
      </c>
      <c r="BV125" s="134">
        <v>0</v>
      </c>
      <c r="BW125" s="134">
        <v>0</v>
      </c>
      <c r="BX125" s="134">
        <f t="shared" si="45"/>
        <v>0</v>
      </c>
      <c r="CB125" s="248">
        <f>_xlfn.IFNA(VLOOKUP(A125,'Actuals Summer'!$A:$AG,23,FALSE),0)</f>
        <v>0</v>
      </c>
      <c r="CC125" s="248">
        <f>_xlfn.IFNA(VLOOKUP(A125,'Actuals Summer'!$A:$AG,24,FALSE),0)</f>
        <v>0</v>
      </c>
      <c r="CD125" s="248">
        <f>_xlfn.IFNA(VLOOKUP(A125,'Actuals Summer'!$A:$AG,25,FALSE),0)</f>
        <v>0</v>
      </c>
      <c r="CE125" s="248">
        <f>_xlfn.IFNA(VLOOKUP(A125,'Actuals Summer'!$A:$AG,26,FALSE),0)</f>
        <v>0</v>
      </c>
      <c r="CF125" s="248">
        <f>_xlfn.IFNA(VLOOKUP(A125,'Actuals Summer'!$A:$AG,27,FALSE),0)</f>
        <v>0</v>
      </c>
      <c r="CG125" s="248">
        <f>_xlfn.IFNA(VLOOKUP(A125,'Actuals Dep Summer'!B:O,6,FALSE)*$BN$3,0)</f>
        <v>0</v>
      </c>
      <c r="CH125" s="248">
        <f>_xlfn.IFNA(VLOOKUP(A125,'Actuals Dep Summer'!B:O,7,FALSE)*$BN$3,0)</f>
        <v>2730</v>
      </c>
      <c r="CI125" s="248">
        <f>_xlfn.IFNA(VLOOKUP(A125,'Actuals Dep Summer'!B:O,8,FALSE)*$BN$3,0)</f>
        <v>1170</v>
      </c>
      <c r="CJ125" s="248">
        <f>_xlfn.IFNA(VLOOKUP(A125,'Actuals Summer'!$A:$AG,31,FALSE),0)*$BN$3</f>
        <v>0</v>
      </c>
      <c r="CK125" s="248"/>
      <c r="CL125" s="248">
        <f>_xlfn.IFNA(VLOOKUP(A125,'Actuals Summer'!$A:$AG,32,FALSE),0)*$BN$3</f>
        <v>0</v>
      </c>
      <c r="CM125" s="248">
        <f>_xlfn.IFNA(VLOOKUP(A125,'Actuals Summer'!$A:$AG,33,FALSE),0)</f>
        <v>0</v>
      </c>
      <c r="CP125" s="317">
        <f t="shared" si="46"/>
        <v>0</v>
      </c>
      <c r="CQ125" s="317">
        <f t="shared" si="47"/>
        <v>0</v>
      </c>
      <c r="CR125" s="317">
        <f t="shared" si="59"/>
        <v>0</v>
      </c>
      <c r="CS125" s="317">
        <f t="shared" si="48"/>
        <v>75051.600000000006</v>
      </c>
      <c r="CT125" s="317">
        <f t="shared" si="49"/>
        <v>8829.6</v>
      </c>
      <c r="CU125" s="317">
        <f t="shared" si="50"/>
        <v>0</v>
      </c>
      <c r="CV125" s="317">
        <f t="shared" si="51"/>
        <v>961.34999999999991</v>
      </c>
      <c r="CW125" s="317">
        <f t="shared" si="52"/>
        <v>109.2</v>
      </c>
      <c r="CX125" s="317">
        <f t="shared" si="53"/>
        <v>3705</v>
      </c>
      <c r="CY125" s="317">
        <f t="shared" si="54"/>
        <v>0</v>
      </c>
      <c r="CZ125" s="317">
        <f t="shared" si="55"/>
        <v>0</v>
      </c>
      <c r="DA125" s="317">
        <f t="shared" si="56"/>
        <v>0</v>
      </c>
      <c r="DB125" s="317">
        <f t="shared" si="57"/>
        <v>88656.750000000015</v>
      </c>
      <c r="DC125" s="311">
        <f>_xlfn.XLOOKUP($A125,'Actuals Summer'!$A:$A,'Actuals Summer'!L:L,0,0)</f>
        <v>0</v>
      </c>
      <c r="DD125" s="311">
        <f>_xlfn.XLOOKUP($A125,'Actuals Summer'!$A:$A,'Actuals Summer'!K:K,0,0)+_xlfn.XLOOKUP($A125,'Actuals Summer'!$A:$A,'Actuals Summer'!Q:Q,0,0)</f>
        <v>0</v>
      </c>
      <c r="DE125" s="311">
        <f>_xlfn.XLOOKUP($A125,'Actuals Summer'!$A:$A,'Actuals Summer'!I:I,0,0)+_xlfn.XLOOKUP($A125,'Actuals Summer'!$A:$A,'Actuals Summer'!R:R,0,0)</f>
        <v>0</v>
      </c>
      <c r="DF125" s="311">
        <f>_xlfn.XLOOKUP($A125,'Actuals Summer'!$A:$A,'Actuals Summer'!J:J,0,0)</f>
        <v>0</v>
      </c>
      <c r="DG125" s="311">
        <f>_xlfn.XLOOKUP($A125,'Actuals Dep Summer'!$B:$B,'Actuals Dep Summer'!G:G,0,0)*'Actuals Dep Summer'!$F$2*'Actuals Dep Summer'!$C$2</f>
        <v>0</v>
      </c>
      <c r="DH125" s="311">
        <f>_xlfn.XLOOKUP($A125,'Actuals Dep Summer'!$B:$B,'Actuals Dep Summer'!H:H,0,0)*'Actuals Dep Summer'!$F$2*'Actuals Dep Summer'!$C$3</f>
        <v>791.69999999999993</v>
      </c>
      <c r="DI125" s="311">
        <f>_xlfn.XLOOKUP($A125,'Actuals Dep Summer'!$B:$B,'Actuals Dep Summer'!I:I,0,0)*'Actuals Dep Summer'!$F$2*'Actuals Dep Summer'!$C$4</f>
        <v>93.600000000000009</v>
      </c>
      <c r="DJ125" s="311">
        <f>_xlfn.XLOOKUP($A125,'Actuals Summer'!$A:$A,'Actuals Summer'!P:P,0,0)</f>
        <v>0</v>
      </c>
      <c r="DK125" s="311">
        <f>_xlfn.XLOOKUP($A125,'Actuals Summer'!$A:$A,'Actuals Summer'!O:O,0,0)</f>
        <v>0</v>
      </c>
      <c r="DL125" s="311"/>
      <c r="DM125" s="311">
        <f>_xlfn.XLOOKUP($A125,'Actuals Summer'!$A:$A,'Actuals Summer'!M:M,0,0)</f>
        <v>0</v>
      </c>
      <c r="DN125" s="312">
        <f t="shared" si="60"/>
        <v>885.3</v>
      </c>
      <c r="DO125" s="312">
        <f>_xlfn.XLOOKUP(A125,'Actuals Summer'!A:A,'Actuals Summer'!S:S,0,0)-'Summer data team '!DN125</f>
        <v>-885.3</v>
      </c>
      <c r="DP125" s="322">
        <f t="shared" si="61"/>
        <v>87771.450000000012</v>
      </c>
    </row>
    <row r="126" spans="1:120" x14ac:dyDescent="0.2">
      <c r="A126" s="231">
        <v>2300</v>
      </c>
      <c r="B126" s="231">
        <v>3302300</v>
      </c>
      <c r="C126" s="231" t="s">
        <v>299</v>
      </c>
      <c r="D126" s="359">
        <v>0</v>
      </c>
      <c r="E126" s="359">
        <v>0</v>
      </c>
      <c r="F126" s="359">
        <v>0</v>
      </c>
      <c r="G126" s="359">
        <v>30</v>
      </c>
      <c r="H126" s="359">
        <v>40</v>
      </c>
      <c r="I126" s="360">
        <v>0</v>
      </c>
      <c r="J126" s="360">
        <v>70</v>
      </c>
      <c r="K126" s="359">
        <v>2</v>
      </c>
      <c r="L126" s="359">
        <v>4</v>
      </c>
      <c r="M126" s="360">
        <v>6</v>
      </c>
      <c r="N126" s="359">
        <v>0</v>
      </c>
      <c r="O126" s="359">
        <v>0</v>
      </c>
      <c r="P126" s="359">
        <v>450</v>
      </c>
      <c r="Q126" s="359">
        <v>600</v>
      </c>
      <c r="R126" s="360">
        <v>1050</v>
      </c>
      <c r="S126" s="359">
        <v>0</v>
      </c>
      <c r="T126" s="359">
        <v>0</v>
      </c>
      <c r="U126" s="359">
        <v>30</v>
      </c>
      <c r="V126" s="359">
        <v>60</v>
      </c>
      <c r="W126" s="360">
        <v>90</v>
      </c>
      <c r="X126" s="359">
        <v>6</v>
      </c>
      <c r="Y126" s="359">
        <v>90</v>
      </c>
      <c r="Z126" s="361">
        <v>0</v>
      </c>
      <c r="AA126" s="359">
        <v>25</v>
      </c>
      <c r="AB126" s="359">
        <v>375</v>
      </c>
      <c r="AC126" s="361">
        <v>45</v>
      </c>
      <c r="AD126" s="359">
        <v>36</v>
      </c>
      <c r="AE126" s="359">
        <v>540</v>
      </c>
      <c r="AF126" s="361">
        <v>30</v>
      </c>
      <c r="AG126" s="362">
        <v>0</v>
      </c>
      <c r="AH126" s="362">
        <v>0</v>
      </c>
      <c r="AI126" s="361">
        <v>0</v>
      </c>
      <c r="AJ126" s="362">
        <v>26</v>
      </c>
      <c r="AK126" s="362">
        <v>390</v>
      </c>
      <c r="AL126" s="361">
        <v>0</v>
      </c>
      <c r="AM126" s="359">
        <v>26</v>
      </c>
      <c r="AN126" s="359">
        <v>390</v>
      </c>
      <c r="AO126" s="361">
        <v>0</v>
      </c>
      <c r="AP126" s="361"/>
      <c r="AQ126" s="361">
        <f t="shared" si="35"/>
        <v>26</v>
      </c>
      <c r="AR126" s="362">
        <v>0</v>
      </c>
      <c r="AS126" s="362">
        <v>0</v>
      </c>
      <c r="AT126" s="361">
        <v>0</v>
      </c>
      <c r="AU126" s="362">
        <v>26</v>
      </c>
      <c r="AV126" s="362">
        <v>390</v>
      </c>
      <c r="AW126" s="361">
        <v>0</v>
      </c>
      <c r="AX126" s="359">
        <v>26</v>
      </c>
      <c r="AY126" s="359">
        <v>390</v>
      </c>
      <c r="AZ126" s="361">
        <v>0</v>
      </c>
      <c r="BA126" s="361"/>
      <c r="BB126" s="361">
        <f t="shared" si="36"/>
        <v>52</v>
      </c>
      <c r="BC126" s="362">
        <v>0</v>
      </c>
      <c r="BD126" s="362">
        <v>0</v>
      </c>
      <c r="BE126" s="359">
        <v>0</v>
      </c>
      <c r="BF126" s="134"/>
      <c r="BG126" s="134"/>
      <c r="BH126" s="134"/>
      <c r="BI126" s="134"/>
      <c r="BJ126" s="134"/>
      <c r="BK126" s="134"/>
      <c r="BL126" s="134"/>
      <c r="BM126" s="358">
        <f t="shared" si="37"/>
        <v>0</v>
      </c>
      <c r="BN126" s="134">
        <f t="shared" si="38"/>
        <v>0</v>
      </c>
      <c r="BO126" s="134">
        <f t="shared" si="58"/>
        <v>0</v>
      </c>
      <c r="BP126" s="134">
        <f t="shared" si="39"/>
        <v>13650</v>
      </c>
      <c r="BQ126" s="134">
        <f t="shared" si="40"/>
        <v>1170</v>
      </c>
      <c r="BR126" s="134">
        <f t="shared" si="41"/>
        <v>1170</v>
      </c>
      <c r="BS126" s="134">
        <f t="shared" si="42"/>
        <v>5460</v>
      </c>
      <c r="BT126" s="134">
        <f t="shared" si="43"/>
        <v>7410</v>
      </c>
      <c r="BU126" s="134">
        <f t="shared" si="44"/>
        <v>5070</v>
      </c>
      <c r="BV126" s="134">
        <v>26</v>
      </c>
      <c r="BW126" s="134">
        <v>0</v>
      </c>
      <c r="BX126" s="134">
        <f t="shared" si="45"/>
        <v>0</v>
      </c>
      <c r="CB126" s="248">
        <f>_xlfn.IFNA(VLOOKUP(A126,'Actuals Summer'!$A:$AG,23,FALSE),0)</f>
        <v>0</v>
      </c>
      <c r="CC126" s="248">
        <f>_xlfn.IFNA(VLOOKUP(A126,'Actuals Summer'!$A:$AG,24,FALSE),0)</f>
        <v>0</v>
      </c>
      <c r="CD126" s="248">
        <f>_xlfn.IFNA(VLOOKUP(A126,'Actuals Summer'!$A:$AG,25,FALSE),0)</f>
        <v>0</v>
      </c>
      <c r="CE126" s="248">
        <f>_xlfn.IFNA(VLOOKUP(A126,'Actuals Summer'!$A:$AG,26,FALSE),0)</f>
        <v>0</v>
      </c>
      <c r="CF126" s="248">
        <f>_xlfn.IFNA(VLOOKUP(A126,'Actuals Summer'!$A:$AG,27,FALSE),0)</f>
        <v>0</v>
      </c>
      <c r="CG126" s="248">
        <f>_xlfn.IFNA(VLOOKUP(A126,'Actuals Dep Summer'!B:O,6,FALSE)*$BN$3,0)</f>
        <v>1170</v>
      </c>
      <c r="CH126" s="248">
        <f>_xlfn.IFNA(VLOOKUP(A126,'Actuals Dep Summer'!B:O,7,FALSE)*$BN$3,0)</f>
        <v>4875</v>
      </c>
      <c r="CI126" s="248">
        <f>_xlfn.IFNA(VLOOKUP(A126,'Actuals Dep Summer'!B:O,8,FALSE)*$BN$3,0)</f>
        <v>7020</v>
      </c>
      <c r="CJ126" s="248">
        <f>_xlfn.IFNA(VLOOKUP(A126,'Actuals Summer'!$A:$AG,31,FALSE),0)*$BN$3</f>
        <v>0</v>
      </c>
      <c r="CK126" s="248"/>
      <c r="CL126" s="248">
        <f>_xlfn.IFNA(VLOOKUP(A126,'Actuals Summer'!$A:$AG,32,FALSE),0)*$BN$3</f>
        <v>0</v>
      </c>
      <c r="CM126" s="248">
        <f>_xlfn.IFNA(VLOOKUP(A126,'Actuals Summer'!$A:$AG,33,FALSE),0)</f>
        <v>0</v>
      </c>
      <c r="CP126" s="317">
        <f t="shared" si="46"/>
        <v>0</v>
      </c>
      <c r="CQ126" s="317">
        <f t="shared" si="47"/>
        <v>0</v>
      </c>
      <c r="CR126" s="317">
        <f t="shared" si="59"/>
        <v>0</v>
      </c>
      <c r="CS126" s="317">
        <f t="shared" si="48"/>
        <v>77259</v>
      </c>
      <c r="CT126" s="317">
        <f t="shared" si="49"/>
        <v>6622.2</v>
      </c>
      <c r="CU126" s="317">
        <f t="shared" si="50"/>
        <v>713.69999999999993</v>
      </c>
      <c r="CV126" s="317">
        <f t="shared" si="51"/>
        <v>1583.3999999999999</v>
      </c>
      <c r="CW126" s="317">
        <f t="shared" si="52"/>
        <v>592.80000000000007</v>
      </c>
      <c r="CX126" s="317">
        <f t="shared" si="53"/>
        <v>5070</v>
      </c>
      <c r="CY126" s="317">
        <f t="shared" si="54"/>
        <v>1939.0526315789471</v>
      </c>
      <c r="CZ126" s="317">
        <f t="shared" si="55"/>
        <v>0</v>
      </c>
      <c r="DA126" s="317">
        <f t="shared" si="56"/>
        <v>0</v>
      </c>
      <c r="DB126" s="317">
        <f t="shared" si="57"/>
        <v>93780.152631578938</v>
      </c>
      <c r="DC126" s="311">
        <f>_xlfn.XLOOKUP($A126,'Actuals Summer'!$A:$A,'Actuals Summer'!L:L,0,0)</f>
        <v>0</v>
      </c>
      <c r="DD126" s="311">
        <f>_xlfn.XLOOKUP($A126,'Actuals Summer'!$A:$A,'Actuals Summer'!K:K,0,0)+_xlfn.XLOOKUP($A126,'Actuals Summer'!$A:$A,'Actuals Summer'!Q:Q,0,0)</f>
        <v>0</v>
      </c>
      <c r="DE126" s="311">
        <f>_xlfn.XLOOKUP($A126,'Actuals Summer'!$A:$A,'Actuals Summer'!I:I,0,0)+_xlfn.XLOOKUP($A126,'Actuals Summer'!$A:$A,'Actuals Summer'!R:R,0,0)</f>
        <v>0</v>
      </c>
      <c r="DF126" s="311">
        <f>_xlfn.XLOOKUP($A126,'Actuals Summer'!$A:$A,'Actuals Summer'!J:J,0,0)</f>
        <v>0</v>
      </c>
      <c r="DG126" s="311">
        <f>_xlfn.XLOOKUP($A126,'Actuals Dep Summer'!$B:$B,'Actuals Dep Summer'!G:G,0,0)*'Actuals Dep Summer'!$F$2*'Actuals Dep Summer'!$C$2</f>
        <v>713.69999999999993</v>
      </c>
      <c r="DH126" s="311">
        <f>_xlfn.XLOOKUP($A126,'Actuals Dep Summer'!$B:$B,'Actuals Dep Summer'!H:H,0,0)*'Actuals Dep Summer'!$F$2*'Actuals Dep Summer'!$C$3</f>
        <v>1413.75</v>
      </c>
      <c r="DI126" s="311">
        <f>_xlfn.XLOOKUP($A126,'Actuals Dep Summer'!$B:$B,'Actuals Dep Summer'!I:I,0,0)*'Actuals Dep Summer'!$F$2*'Actuals Dep Summer'!$C$4</f>
        <v>561.6</v>
      </c>
      <c r="DJ126" s="311">
        <f>_xlfn.XLOOKUP($A126,'Actuals Summer'!$A:$A,'Actuals Summer'!P:P,0,0)</f>
        <v>0</v>
      </c>
      <c r="DK126" s="311">
        <f>_xlfn.XLOOKUP($A126,'Actuals Summer'!$A:$A,'Actuals Summer'!O:O,0,0)</f>
        <v>0</v>
      </c>
      <c r="DL126" s="311"/>
      <c r="DM126" s="311">
        <f>_xlfn.XLOOKUP($A126,'Actuals Summer'!$A:$A,'Actuals Summer'!M:M,0,0)</f>
        <v>0</v>
      </c>
      <c r="DN126" s="312">
        <f t="shared" si="60"/>
        <v>2689.0499999999997</v>
      </c>
      <c r="DO126" s="312">
        <f>_xlfn.XLOOKUP(A126,'Actuals Summer'!A:A,'Actuals Summer'!S:S,0,0)-'Summer data team '!DN126</f>
        <v>-2689.0499999999997</v>
      </c>
      <c r="DP126" s="322">
        <f t="shared" si="61"/>
        <v>91091.102631578935</v>
      </c>
    </row>
    <row r="127" spans="1:120" x14ac:dyDescent="0.2">
      <c r="A127" s="231">
        <v>2308</v>
      </c>
      <c r="B127" s="231">
        <v>3302308</v>
      </c>
      <c r="C127" s="231" t="s">
        <v>300</v>
      </c>
      <c r="D127" s="359">
        <v>0</v>
      </c>
      <c r="E127" s="359">
        <v>0</v>
      </c>
      <c r="F127" s="359">
        <v>0</v>
      </c>
      <c r="G127" s="359">
        <v>26</v>
      </c>
      <c r="H127" s="359">
        <v>12</v>
      </c>
      <c r="I127" s="360">
        <v>0</v>
      </c>
      <c r="J127" s="360">
        <v>38</v>
      </c>
      <c r="K127" s="359">
        <v>2</v>
      </c>
      <c r="L127" s="359">
        <v>4</v>
      </c>
      <c r="M127" s="360">
        <v>6</v>
      </c>
      <c r="N127" s="359">
        <v>0</v>
      </c>
      <c r="O127" s="359">
        <v>0</v>
      </c>
      <c r="P127" s="359">
        <v>390</v>
      </c>
      <c r="Q127" s="359">
        <v>180</v>
      </c>
      <c r="R127" s="360">
        <v>570</v>
      </c>
      <c r="S127" s="359">
        <v>0</v>
      </c>
      <c r="T127" s="359">
        <v>0</v>
      </c>
      <c r="U127" s="359">
        <v>30</v>
      </c>
      <c r="V127" s="359">
        <v>60</v>
      </c>
      <c r="W127" s="360">
        <v>90</v>
      </c>
      <c r="X127" s="359">
        <v>0</v>
      </c>
      <c r="Y127" s="359">
        <v>0</v>
      </c>
      <c r="Z127" s="361">
        <v>0</v>
      </c>
      <c r="AA127" s="359">
        <v>31</v>
      </c>
      <c r="AB127" s="359">
        <v>465</v>
      </c>
      <c r="AC127" s="361">
        <v>75</v>
      </c>
      <c r="AD127" s="359">
        <v>5</v>
      </c>
      <c r="AE127" s="359">
        <v>75</v>
      </c>
      <c r="AF127" s="361">
        <v>0</v>
      </c>
      <c r="AG127" s="362">
        <v>0</v>
      </c>
      <c r="AH127" s="362">
        <v>0</v>
      </c>
      <c r="AI127" s="361">
        <v>0</v>
      </c>
      <c r="AJ127" s="362">
        <v>11</v>
      </c>
      <c r="AK127" s="362">
        <v>165</v>
      </c>
      <c r="AL127" s="361">
        <v>0</v>
      </c>
      <c r="AM127" s="359">
        <v>11</v>
      </c>
      <c r="AN127" s="359">
        <v>165</v>
      </c>
      <c r="AO127" s="361">
        <v>0</v>
      </c>
      <c r="AP127" s="361"/>
      <c r="AQ127" s="361">
        <f t="shared" si="35"/>
        <v>11</v>
      </c>
      <c r="AR127" s="362">
        <v>0</v>
      </c>
      <c r="AS127" s="362">
        <v>0</v>
      </c>
      <c r="AT127" s="361">
        <v>0</v>
      </c>
      <c r="AU127" s="362">
        <v>0</v>
      </c>
      <c r="AV127" s="362">
        <v>0</v>
      </c>
      <c r="AW127" s="361">
        <v>0</v>
      </c>
      <c r="AX127" s="359">
        <v>0</v>
      </c>
      <c r="AY127" s="359">
        <v>0</v>
      </c>
      <c r="AZ127" s="361">
        <v>0</v>
      </c>
      <c r="BA127" s="361"/>
      <c r="BB127" s="361">
        <f t="shared" si="36"/>
        <v>0</v>
      </c>
      <c r="BC127" s="362">
        <v>0</v>
      </c>
      <c r="BD127" s="362">
        <v>0</v>
      </c>
      <c r="BE127" s="359">
        <v>0</v>
      </c>
      <c r="BF127" s="134"/>
      <c r="BG127" s="134"/>
      <c r="BH127" s="134"/>
      <c r="BI127" s="134"/>
      <c r="BJ127" s="134"/>
      <c r="BK127" s="134"/>
      <c r="BL127" s="134"/>
      <c r="BM127" s="358">
        <f t="shared" si="37"/>
        <v>0</v>
      </c>
      <c r="BN127" s="134">
        <f t="shared" si="38"/>
        <v>0</v>
      </c>
      <c r="BO127" s="134">
        <f t="shared" si="58"/>
        <v>0</v>
      </c>
      <c r="BP127" s="134">
        <f t="shared" si="39"/>
        <v>7410</v>
      </c>
      <c r="BQ127" s="134">
        <f t="shared" si="40"/>
        <v>1170</v>
      </c>
      <c r="BR127" s="134">
        <f t="shared" si="41"/>
        <v>0</v>
      </c>
      <c r="BS127" s="134">
        <f t="shared" si="42"/>
        <v>7020</v>
      </c>
      <c r="BT127" s="134">
        <f t="shared" si="43"/>
        <v>975</v>
      </c>
      <c r="BU127" s="134">
        <f t="shared" si="44"/>
        <v>2145</v>
      </c>
      <c r="BV127" s="134">
        <v>0</v>
      </c>
      <c r="BW127" s="134">
        <v>0</v>
      </c>
      <c r="BX127" s="134">
        <f t="shared" si="45"/>
        <v>0</v>
      </c>
      <c r="CB127" s="248">
        <f>_xlfn.IFNA(VLOOKUP(A127,'Actuals Summer'!$A:$AG,23,FALSE),0)</f>
        <v>0</v>
      </c>
      <c r="CC127" s="248">
        <f>_xlfn.IFNA(VLOOKUP(A127,'Actuals Summer'!$A:$AG,24,FALSE),0)</f>
        <v>0</v>
      </c>
      <c r="CD127" s="248">
        <f>_xlfn.IFNA(VLOOKUP(A127,'Actuals Summer'!$A:$AG,25,FALSE),0)</f>
        <v>0</v>
      </c>
      <c r="CE127" s="248">
        <f>_xlfn.IFNA(VLOOKUP(A127,'Actuals Summer'!$A:$AG,26,FALSE),0)</f>
        <v>0</v>
      </c>
      <c r="CF127" s="248">
        <f>_xlfn.IFNA(VLOOKUP(A127,'Actuals Summer'!$A:$AG,27,FALSE),0)</f>
        <v>0</v>
      </c>
      <c r="CG127" s="248">
        <f>_xlfn.IFNA(VLOOKUP(A127,'Actuals Dep Summer'!B:O,6,FALSE)*$BN$3,0)</f>
        <v>0</v>
      </c>
      <c r="CH127" s="248">
        <f>_xlfn.IFNA(VLOOKUP(A127,'Actuals Dep Summer'!B:O,7,FALSE)*$BN$3,0)</f>
        <v>6045</v>
      </c>
      <c r="CI127" s="248">
        <f>_xlfn.IFNA(VLOOKUP(A127,'Actuals Dep Summer'!B:O,8,FALSE)*$BN$3,0)</f>
        <v>975</v>
      </c>
      <c r="CJ127" s="248">
        <f>_xlfn.IFNA(VLOOKUP(A127,'Actuals Summer'!$A:$AG,31,FALSE),0)*$BN$3</f>
        <v>0</v>
      </c>
      <c r="CK127" s="248"/>
      <c r="CL127" s="248">
        <f>_xlfn.IFNA(VLOOKUP(A127,'Actuals Summer'!$A:$AG,32,FALSE),0)*$BN$3</f>
        <v>0</v>
      </c>
      <c r="CM127" s="248">
        <f>_xlfn.IFNA(VLOOKUP(A127,'Actuals Summer'!$A:$AG,33,FALSE),0)</f>
        <v>0</v>
      </c>
      <c r="CP127" s="317">
        <f t="shared" si="46"/>
        <v>0</v>
      </c>
      <c r="CQ127" s="317">
        <f t="shared" si="47"/>
        <v>0</v>
      </c>
      <c r="CR127" s="317">
        <f t="shared" si="59"/>
        <v>0</v>
      </c>
      <c r="CS127" s="317">
        <f t="shared" si="48"/>
        <v>41940.6</v>
      </c>
      <c r="CT127" s="317">
        <f t="shared" si="49"/>
        <v>6622.2</v>
      </c>
      <c r="CU127" s="317">
        <f t="shared" si="50"/>
        <v>0</v>
      </c>
      <c r="CV127" s="317">
        <f t="shared" si="51"/>
        <v>2035.8</v>
      </c>
      <c r="CW127" s="317">
        <f t="shared" si="52"/>
        <v>78</v>
      </c>
      <c r="CX127" s="317">
        <f t="shared" si="53"/>
        <v>2145</v>
      </c>
      <c r="CY127" s="317">
        <f t="shared" si="54"/>
        <v>0</v>
      </c>
      <c r="CZ127" s="317">
        <f t="shared" si="55"/>
        <v>0</v>
      </c>
      <c r="DA127" s="317">
        <f t="shared" si="56"/>
        <v>0</v>
      </c>
      <c r="DB127" s="317">
        <f t="shared" si="57"/>
        <v>52821.599999999999</v>
      </c>
      <c r="DC127" s="311">
        <f>_xlfn.XLOOKUP($A127,'Actuals Summer'!$A:$A,'Actuals Summer'!L:L,0,0)</f>
        <v>0</v>
      </c>
      <c r="DD127" s="311">
        <f>_xlfn.XLOOKUP($A127,'Actuals Summer'!$A:$A,'Actuals Summer'!K:K,0,0)+_xlfn.XLOOKUP($A127,'Actuals Summer'!$A:$A,'Actuals Summer'!Q:Q,0,0)</f>
        <v>0</v>
      </c>
      <c r="DE127" s="311">
        <f>_xlfn.XLOOKUP($A127,'Actuals Summer'!$A:$A,'Actuals Summer'!I:I,0,0)+_xlfn.XLOOKUP($A127,'Actuals Summer'!$A:$A,'Actuals Summer'!R:R,0,0)</f>
        <v>0</v>
      </c>
      <c r="DF127" s="311">
        <f>_xlfn.XLOOKUP($A127,'Actuals Summer'!$A:$A,'Actuals Summer'!J:J,0,0)</f>
        <v>0</v>
      </c>
      <c r="DG127" s="311">
        <f>_xlfn.XLOOKUP($A127,'Actuals Dep Summer'!$B:$B,'Actuals Dep Summer'!G:G,0,0)*'Actuals Dep Summer'!$F$2*'Actuals Dep Summer'!$C$2</f>
        <v>0</v>
      </c>
      <c r="DH127" s="311">
        <f>_xlfn.XLOOKUP($A127,'Actuals Dep Summer'!$B:$B,'Actuals Dep Summer'!H:H,0,0)*'Actuals Dep Summer'!$F$2*'Actuals Dep Summer'!$C$3</f>
        <v>1753.05</v>
      </c>
      <c r="DI127" s="311">
        <f>_xlfn.XLOOKUP($A127,'Actuals Dep Summer'!$B:$B,'Actuals Dep Summer'!I:I,0,0)*'Actuals Dep Summer'!$F$2*'Actuals Dep Summer'!$C$4</f>
        <v>78</v>
      </c>
      <c r="DJ127" s="311">
        <f>_xlfn.XLOOKUP($A127,'Actuals Summer'!$A:$A,'Actuals Summer'!P:P,0,0)</f>
        <v>0</v>
      </c>
      <c r="DK127" s="311">
        <f>_xlfn.XLOOKUP($A127,'Actuals Summer'!$A:$A,'Actuals Summer'!O:O,0,0)</f>
        <v>0</v>
      </c>
      <c r="DL127" s="311"/>
      <c r="DM127" s="311">
        <f>_xlfn.XLOOKUP($A127,'Actuals Summer'!$A:$A,'Actuals Summer'!M:M,0,0)</f>
        <v>0</v>
      </c>
      <c r="DN127" s="312">
        <f t="shared" si="60"/>
        <v>1831.05</v>
      </c>
      <c r="DO127" s="312">
        <f>_xlfn.XLOOKUP(A127,'Actuals Summer'!A:A,'Actuals Summer'!S:S,0,0)-'Summer data team '!DN127</f>
        <v>-1831.05</v>
      </c>
      <c r="DP127" s="322">
        <f t="shared" si="61"/>
        <v>50990.549999999996</v>
      </c>
    </row>
    <row r="128" spans="1:120" x14ac:dyDescent="0.2">
      <c r="A128" s="231">
        <v>2309</v>
      </c>
      <c r="B128" s="231">
        <v>3302309</v>
      </c>
      <c r="C128" s="231" t="s">
        <v>301</v>
      </c>
      <c r="D128" s="359">
        <v>0</v>
      </c>
      <c r="E128" s="359">
        <v>0</v>
      </c>
      <c r="F128" s="359">
        <v>0</v>
      </c>
      <c r="G128" s="359">
        <v>18</v>
      </c>
      <c r="H128" s="359">
        <v>24</v>
      </c>
      <c r="I128" s="360">
        <v>0</v>
      </c>
      <c r="J128" s="360">
        <v>42</v>
      </c>
      <c r="K128" s="359">
        <v>4</v>
      </c>
      <c r="L128" s="359">
        <v>3</v>
      </c>
      <c r="M128" s="360">
        <v>7</v>
      </c>
      <c r="N128" s="359">
        <v>0</v>
      </c>
      <c r="O128" s="359">
        <v>0</v>
      </c>
      <c r="P128" s="359">
        <v>270</v>
      </c>
      <c r="Q128" s="359">
        <v>360</v>
      </c>
      <c r="R128" s="360">
        <v>630</v>
      </c>
      <c r="S128" s="359">
        <v>0</v>
      </c>
      <c r="T128" s="359">
        <v>0</v>
      </c>
      <c r="U128" s="359">
        <v>60</v>
      </c>
      <c r="V128" s="359">
        <v>45</v>
      </c>
      <c r="W128" s="360">
        <v>105</v>
      </c>
      <c r="X128" s="359">
        <v>1</v>
      </c>
      <c r="Y128" s="359">
        <v>15</v>
      </c>
      <c r="Z128" s="361">
        <v>15</v>
      </c>
      <c r="AA128" s="359">
        <v>17</v>
      </c>
      <c r="AB128" s="359">
        <v>255</v>
      </c>
      <c r="AC128" s="361">
        <v>30</v>
      </c>
      <c r="AD128" s="359">
        <v>24</v>
      </c>
      <c r="AE128" s="359">
        <v>360</v>
      </c>
      <c r="AF128" s="361">
        <v>60</v>
      </c>
      <c r="AG128" s="362">
        <v>0</v>
      </c>
      <c r="AH128" s="362">
        <v>0</v>
      </c>
      <c r="AI128" s="361">
        <v>0</v>
      </c>
      <c r="AJ128" s="362">
        <v>15</v>
      </c>
      <c r="AK128" s="362">
        <v>225</v>
      </c>
      <c r="AL128" s="361">
        <v>0</v>
      </c>
      <c r="AM128" s="359">
        <v>15</v>
      </c>
      <c r="AN128" s="359">
        <v>225</v>
      </c>
      <c r="AO128" s="361">
        <v>0</v>
      </c>
      <c r="AP128" s="361"/>
      <c r="AQ128" s="361">
        <f t="shared" si="35"/>
        <v>15</v>
      </c>
      <c r="AR128" s="362">
        <v>0</v>
      </c>
      <c r="AS128" s="362">
        <v>0</v>
      </c>
      <c r="AT128" s="361">
        <v>0</v>
      </c>
      <c r="AU128" s="362">
        <v>15</v>
      </c>
      <c r="AV128" s="362">
        <v>225</v>
      </c>
      <c r="AW128" s="361">
        <v>0</v>
      </c>
      <c r="AX128" s="359">
        <v>15</v>
      </c>
      <c r="AY128" s="359">
        <v>225</v>
      </c>
      <c r="AZ128" s="361">
        <v>0</v>
      </c>
      <c r="BA128" s="361"/>
      <c r="BB128" s="361">
        <f t="shared" si="36"/>
        <v>30</v>
      </c>
      <c r="BC128" s="362">
        <v>0</v>
      </c>
      <c r="BD128" s="362">
        <v>0</v>
      </c>
      <c r="BE128" s="359">
        <v>0</v>
      </c>
      <c r="BF128" s="134"/>
      <c r="BG128" s="134"/>
      <c r="BH128" s="134"/>
      <c r="BI128" s="134"/>
      <c r="BJ128" s="134"/>
      <c r="BK128" s="134"/>
      <c r="BL128" s="134"/>
      <c r="BM128" s="358">
        <f t="shared" si="37"/>
        <v>0</v>
      </c>
      <c r="BN128" s="134">
        <f t="shared" si="38"/>
        <v>0</v>
      </c>
      <c r="BO128" s="134">
        <f t="shared" si="58"/>
        <v>0</v>
      </c>
      <c r="BP128" s="134">
        <f t="shared" si="39"/>
        <v>8190</v>
      </c>
      <c r="BQ128" s="134">
        <f t="shared" si="40"/>
        <v>1365</v>
      </c>
      <c r="BR128" s="134">
        <f t="shared" si="41"/>
        <v>390</v>
      </c>
      <c r="BS128" s="134">
        <f t="shared" si="42"/>
        <v>3705</v>
      </c>
      <c r="BT128" s="134">
        <f t="shared" si="43"/>
        <v>5460</v>
      </c>
      <c r="BU128" s="134">
        <f t="shared" si="44"/>
        <v>2925</v>
      </c>
      <c r="BV128" s="134">
        <v>15</v>
      </c>
      <c r="BW128" s="134">
        <v>0</v>
      </c>
      <c r="BX128" s="134">
        <f t="shared" si="45"/>
        <v>0</v>
      </c>
      <c r="CB128" s="248">
        <f>_xlfn.IFNA(VLOOKUP(A128,'Actuals Summer'!$A:$AG,23,FALSE),0)</f>
        <v>0</v>
      </c>
      <c r="CC128" s="248">
        <f>_xlfn.IFNA(VLOOKUP(A128,'Actuals Summer'!$A:$AG,24,FALSE),0)</f>
        <v>0</v>
      </c>
      <c r="CD128" s="248">
        <f>_xlfn.IFNA(VLOOKUP(A128,'Actuals Summer'!$A:$AG,25,FALSE),0)</f>
        <v>0</v>
      </c>
      <c r="CE128" s="248">
        <f>_xlfn.IFNA(VLOOKUP(A128,'Actuals Summer'!$A:$AG,26,FALSE),0)</f>
        <v>0</v>
      </c>
      <c r="CF128" s="248">
        <f>_xlfn.IFNA(VLOOKUP(A128,'Actuals Summer'!$A:$AG,27,FALSE),0)</f>
        <v>0</v>
      </c>
      <c r="CG128" s="248">
        <f>_xlfn.IFNA(VLOOKUP(A128,'Actuals Dep Summer'!B:O,6,FALSE)*$BN$3,0)</f>
        <v>195</v>
      </c>
      <c r="CH128" s="248">
        <f>_xlfn.IFNA(VLOOKUP(A128,'Actuals Dep Summer'!B:O,7,FALSE)*$BN$3,0)</f>
        <v>3315</v>
      </c>
      <c r="CI128" s="248">
        <f>_xlfn.IFNA(VLOOKUP(A128,'Actuals Dep Summer'!B:O,8,FALSE)*$BN$3,0)</f>
        <v>4680</v>
      </c>
      <c r="CJ128" s="248">
        <f>_xlfn.IFNA(VLOOKUP(A128,'Actuals Summer'!$A:$AG,31,FALSE),0)*$BN$3</f>
        <v>0</v>
      </c>
      <c r="CK128" s="248"/>
      <c r="CL128" s="248">
        <f>_xlfn.IFNA(VLOOKUP(A128,'Actuals Summer'!$A:$AG,32,FALSE),0)*$BN$3</f>
        <v>0</v>
      </c>
      <c r="CM128" s="248">
        <f>_xlfn.IFNA(VLOOKUP(A128,'Actuals Summer'!$A:$AG,33,FALSE),0)</f>
        <v>0</v>
      </c>
      <c r="CP128" s="317">
        <f t="shared" si="46"/>
        <v>0</v>
      </c>
      <c r="CQ128" s="317">
        <f t="shared" si="47"/>
        <v>0</v>
      </c>
      <c r="CR128" s="317">
        <f t="shared" si="59"/>
        <v>0</v>
      </c>
      <c r="CS128" s="317">
        <f t="shared" si="48"/>
        <v>46355.4</v>
      </c>
      <c r="CT128" s="317">
        <f t="shared" si="49"/>
        <v>7725.9000000000005</v>
      </c>
      <c r="CU128" s="317">
        <f t="shared" si="50"/>
        <v>237.9</v>
      </c>
      <c r="CV128" s="317">
        <f t="shared" si="51"/>
        <v>1074.4499999999998</v>
      </c>
      <c r="CW128" s="317">
        <f t="shared" si="52"/>
        <v>436.8</v>
      </c>
      <c r="CX128" s="317">
        <f t="shared" si="53"/>
        <v>2925</v>
      </c>
      <c r="CY128" s="317">
        <f t="shared" si="54"/>
        <v>1118.6842105263158</v>
      </c>
      <c r="CZ128" s="317">
        <f t="shared" si="55"/>
        <v>0</v>
      </c>
      <c r="DA128" s="317">
        <f t="shared" si="56"/>
        <v>0</v>
      </c>
      <c r="DB128" s="317">
        <f t="shared" si="57"/>
        <v>59874.134210526317</v>
      </c>
      <c r="DC128" s="311">
        <f>_xlfn.XLOOKUP($A128,'Actuals Summer'!$A:$A,'Actuals Summer'!L:L,0,0)</f>
        <v>0</v>
      </c>
      <c r="DD128" s="311">
        <f>_xlfn.XLOOKUP($A128,'Actuals Summer'!$A:$A,'Actuals Summer'!K:K,0,0)+_xlfn.XLOOKUP($A128,'Actuals Summer'!$A:$A,'Actuals Summer'!Q:Q,0,0)</f>
        <v>0</v>
      </c>
      <c r="DE128" s="311">
        <f>_xlfn.XLOOKUP($A128,'Actuals Summer'!$A:$A,'Actuals Summer'!I:I,0,0)+_xlfn.XLOOKUP($A128,'Actuals Summer'!$A:$A,'Actuals Summer'!R:R,0,0)</f>
        <v>0</v>
      </c>
      <c r="DF128" s="311">
        <f>_xlfn.XLOOKUP($A128,'Actuals Summer'!$A:$A,'Actuals Summer'!J:J,0,0)</f>
        <v>0</v>
      </c>
      <c r="DG128" s="311">
        <f>_xlfn.XLOOKUP($A128,'Actuals Dep Summer'!$B:$B,'Actuals Dep Summer'!G:G,0,0)*'Actuals Dep Summer'!$F$2*'Actuals Dep Summer'!$C$2</f>
        <v>118.95</v>
      </c>
      <c r="DH128" s="311">
        <f>_xlfn.XLOOKUP($A128,'Actuals Dep Summer'!$B:$B,'Actuals Dep Summer'!H:H,0,0)*'Actuals Dep Summer'!$F$2*'Actuals Dep Summer'!$C$3</f>
        <v>961.34999999999991</v>
      </c>
      <c r="DI128" s="311">
        <f>_xlfn.XLOOKUP($A128,'Actuals Dep Summer'!$B:$B,'Actuals Dep Summer'!I:I,0,0)*'Actuals Dep Summer'!$F$2*'Actuals Dep Summer'!$C$4</f>
        <v>374.40000000000003</v>
      </c>
      <c r="DJ128" s="311">
        <f>_xlfn.XLOOKUP($A128,'Actuals Summer'!$A:$A,'Actuals Summer'!P:P,0,0)</f>
        <v>0</v>
      </c>
      <c r="DK128" s="311">
        <f>_xlfn.XLOOKUP($A128,'Actuals Summer'!$A:$A,'Actuals Summer'!O:O,0,0)</f>
        <v>0</v>
      </c>
      <c r="DL128" s="311"/>
      <c r="DM128" s="311">
        <f>_xlfn.XLOOKUP($A128,'Actuals Summer'!$A:$A,'Actuals Summer'!M:M,0,0)</f>
        <v>0</v>
      </c>
      <c r="DN128" s="312">
        <f t="shared" si="60"/>
        <v>1454.7</v>
      </c>
      <c r="DO128" s="312">
        <f>_xlfn.XLOOKUP(A128,'Actuals Summer'!A:A,'Actuals Summer'!S:S,0,0)-'Summer data team '!DN128</f>
        <v>-1454.7</v>
      </c>
      <c r="DP128" s="322">
        <f t="shared" si="61"/>
        <v>58419.43421052632</v>
      </c>
    </row>
    <row r="129" spans="1:120" x14ac:dyDescent="0.2">
      <c r="A129" s="231">
        <v>2317</v>
      </c>
      <c r="B129" s="231">
        <v>3302317</v>
      </c>
      <c r="C129" s="231" t="s">
        <v>302</v>
      </c>
      <c r="D129" s="359">
        <v>0</v>
      </c>
      <c r="E129" s="359">
        <v>0</v>
      </c>
      <c r="F129" s="359">
        <v>0</v>
      </c>
      <c r="G129" s="359">
        <v>33</v>
      </c>
      <c r="H129" s="359">
        <v>25</v>
      </c>
      <c r="I129" s="360">
        <v>0</v>
      </c>
      <c r="J129" s="360">
        <v>58</v>
      </c>
      <c r="K129" s="359">
        <v>18</v>
      </c>
      <c r="L129" s="359">
        <v>7</v>
      </c>
      <c r="M129" s="360">
        <v>25</v>
      </c>
      <c r="N129" s="359">
        <v>0</v>
      </c>
      <c r="O129" s="359">
        <v>0</v>
      </c>
      <c r="P129" s="359">
        <v>495</v>
      </c>
      <c r="Q129" s="359">
        <v>375</v>
      </c>
      <c r="R129" s="360">
        <v>870</v>
      </c>
      <c r="S129" s="359">
        <v>0</v>
      </c>
      <c r="T129" s="359">
        <v>0</v>
      </c>
      <c r="U129" s="359">
        <v>270</v>
      </c>
      <c r="V129" s="359">
        <v>105</v>
      </c>
      <c r="W129" s="360">
        <v>375</v>
      </c>
      <c r="X129" s="359">
        <v>10</v>
      </c>
      <c r="Y129" s="359">
        <v>150</v>
      </c>
      <c r="Z129" s="361">
        <v>45</v>
      </c>
      <c r="AA129" s="359">
        <v>10</v>
      </c>
      <c r="AB129" s="359">
        <v>150</v>
      </c>
      <c r="AC129" s="361">
        <v>45</v>
      </c>
      <c r="AD129" s="359">
        <v>24</v>
      </c>
      <c r="AE129" s="359">
        <v>360</v>
      </c>
      <c r="AF129" s="361">
        <v>120</v>
      </c>
      <c r="AG129" s="362">
        <v>0</v>
      </c>
      <c r="AH129" s="362">
        <v>0</v>
      </c>
      <c r="AI129" s="361">
        <v>0</v>
      </c>
      <c r="AJ129" s="362">
        <v>12</v>
      </c>
      <c r="AK129" s="362">
        <v>180</v>
      </c>
      <c r="AL129" s="361">
        <v>15</v>
      </c>
      <c r="AM129" s="359">
        <v>12</v>
      </c>
      <c r="AN129" s="359">
        <v>180</v>
      </c>
      <c r="AO129" s="361">
        <v>15</v>
      </c>
      <c r="AP129" s="361"/>
      <c r="AQ129" s="361">
        <f t="shared" si="35"/>
        <v>12</v>
      </c>
      <c r="AR129" s="362">
        <v>0</v>
      </c>
      <c r="AS129" s="362">
        <v>0</v>
      </c>
      <c r="AT129" s="361">
        <v>0</v>
      </c>
      <c r="AU129" s="362">
        <v>12</v>
      </c>
      <c r="AV129" s="362">
        <v>180</v>
      </c>
      <c r="AW129" s="361">
        <v>15</v>
      </c>
      <c r="AX129" s="359">
        <v>12</v>
      </c>
      <c r="AY129" s="359">
        <v>180</v>
      </c>
      <c r="AZ129" s="361">
        <v>15</v>
      </c>
      <c r="BA129" s="361"/>
      <c r="BB129" s="361">
        <f t="shared" si="36"/>
        <v>24</v>
      </c>
      <c r="BC129" s="362">
        <v>0</v>
      </c>
      <c r="BD129" s="362">
        <v>0</v>
      </c>
      <c r="BE129" s="359">
        <v>0</v>
      </c>
      <c r="BF129" s="134"/>
      <c r="BG129" s="134"/>
      <c r="BH129" s="134"/>
      <c r="BI129" s="134"/>
      <c r="BJ129" s="134"/>
      <c r="BK129" s="134"/>
      <c r="BL129" s="134"/>
      <c r="BM129" s="358">
        <f t="shared" si="37"/>
        <v>0</v>
      </c>
      <c r="BN129" s="134">
        <f t="shared" si="38"/>
        <v>0</v>
      </c>
      <c r="BO129" s="134">
        <f t="shared" si="58"/>
        <v>0</v>
      </c>
      <c r="BP129" s="134">
        <f t="shared" si="39"/>
        <v>11310</v>
      </c>
      <c r="BQ129" s="134">
        <f t="shared" si="40"/>
        <v>4875</v>
      </c>
      <c r="BR129" s="134">
        <f t="shared" si="41"/>
        <v>2535</v>
      </c>
      <c r="BS129" s="134">
        <f t="shared" si="42"/>
        <v>2535</v>
      </c>
      <c r="BT129" s="134">
        <f t="shared" si="43"/>
        <v>6240</v>
      </c>
      <c r="BU129" s="134">
        <f t="shared" si="44"/>
        <v>2340</v>
      </c>
      <c r="BV129" s="134">
        <v>11</v>
      </c>
      <c r="BW129" s="134">
        <v>1</v>
      </c>
      <c r="BX129" s="134">
        <f t="shared" si="45"/>
        <v>0</v>
      </c>
      <c r="CB129" s="248">
        <f>_xlfn.IFNA(VLOOKUP(A129,'Actuals Summer'!$A:$AG,23,FALSE),0)</f>
        <v>0</v>
      </c>
      <c r="CC129" s="248">
        <f>_xlfn.IFNA(VLOOKUP(A129,'Actuals Summer'!$A:$AG,24,FALSE),0)</f>
        <v>0</v>
      </c>
      <c r="CD129" s="248">
        <f>_xlfn.IFNA(VLOOKUP(A129,'Actuals Summer'!$A:$AG,25,FALSE),0)</f>
        <v>0</v>
      </c>
      <c r="CE129" s="248">
        <f>_xlfn.IFNA(VLOOKUP(A129,'Actuals Summer'!$A:$AG,26,FALSE),0)</f>
        <v>0</v>
      </c>
      <c r="CF129" s="248">
        <f>_xlfn.IFNA(VLOOKUP(A129,'Actuals Summer'!$A:$AG,27,FALSE),0)</f>
        <v>0</v>
      </c>
      <c r="CG129" s="248">
        <f>_xlfn.IFNA(VLOOKUP(A129,'Actuals Dep Summer'!B:O,6,FALSE)*$BN$3,0)</f>
        <v>1950</v>
      </c>
      <c r="CH129" s="248">
        <f>_xlfn.IFNA(VLOOKUP(A129,'Actuals Dep Summer'!B:O,7,FALSE)*$BN$3,0)</f>
        <v>1950</v>
      </c>
      <c r="CI129" s="248">
        <f>_xlfn.IFNA(VLOOKUP(A129,'Actuals Dep Summer'!B:O,8,FALSE)*$BN$3,0)</f>
        <v>4680</v>
      </c>
      <c r="CJ129" s="248">
        <f>_xlfn.IFNA(VLOOKUP(A129,'Actuals Summer'!$A:$AG,31,FALSE),0)*$BN$3</f>
        <v>0</v>
      </c>
      <c r="CK129" s="248"/>
      <c r="CL129" s="248">
        <f>_xlfn.IFNA(VLOOKUP(A129,'Actuals Summer'!$A:$AG,32,FALSE),0)*$BN$3</f>
        <v>0</v>
      </c>
      <c r="CM129" s="248">
        <f>_xlfn.IFNA(VLOOKUP(A129,'Actuals Summer'!$A:$AG,33,FALSE),0)</f>
        <v>0</v>
      </c>
      <c r="CP129" s="317">
        <f t="shared" si="46"/>
        <v>0</v>
      </c>
      <c r="CQ129" s="317">
        <f t="shared" si="47"/>
        <v>0</v>
      </c>
      <c r="CR129" s="317">
        <f t="shared" si="59"/>
        <v>0</v>
      </c>
      <c r="CS129" s="317">
        <f t="shared" si="48"/>
        <v>64014.6</v>
      </c>
      <c r="CT129" s="317">
        <f t="shared" si="49"/>
        <v>27592.5</v>
      </c>
      <c r="CU129" s="317">
        <f t="shared" si="50"/>
        <v>1546.35</v>
      </c>
      <c r="CV129" s="317">
        <f t="shared" si="51"/>
        <v>735.15</v>
      </c>
      <c r="CW129" s="317">
        <f t="shared" si="52"/>
        <v>499.2</v>
      </c>
      <c r="CX129" s="317">
        <f t="shared" si="53"/>
        <v>2340</v>
      </c>
      <c r="CY129" s="317">
        <f t="shared" si="54"/>
        <v>820.36842105263156</v>
      </c>
      <c r="CZ129" s="317">
        <f t="shared" si="55"/>
        <v>186.44736842105263</v>
      </c>
      <c r="DA129" s="317">
        <f t="shared" si="56"/>
        <v>0</v>
      </c>
      <c r="DB129" s="317">
        <f t="shared" si="57"/>
        <v>97734.615789473683</v>
      </c>
      <c r="DC129" s="311">
        <f>_xlfn.XLOOKUP($A129,'Actuals Summer'!$A:$A,'Actuals Summer'!L:L,0,0)</f>
        <v>0</v>
      </c>
      <c r="DD129" s="311">
        <f>_xlfn.XLOOKUP($A129,'Actuals Summer'!$A:$A,'Actuals Summer'!K:K,0,0)+_xlfn.XLOOKUP($A129,'Actuals Summer'!$A:$A,'Actuals Summer'!Q:Q,0,0)</f>
        <v>0</v>
      </c>
      <c r="DE129" s="311">
        <f>_xlfn.XLOOKUP($A129,'Actuals Summer'!$A:$A,'Actuals Summer'!I:I,0,0)+_xlfn.XLOOKUP($A129,'Actuals Summer'!$A:$A,'Actuals Summer'!R:R,0,0)</f>
        <v>0</v>
      </c>
      <c r="DF129" s="311">
        <f>_xlfn.XLOOKUP($A129,'Actuals Summer'!$A:$A,'Actuals Summer'!J:J,0,0)</f>
        <v>0</v>
      </c>
      <c r="DG129" s="311">
        <f>_xlfn.XLOOKUP($A129,'Actuals Dep Summer'!$B:$B,'Actuals Dep Summer'!G:G,0,0)*'Actuals Dep Summer'!$F$2*'Actuals Dep Summer'!$C$2</f>
        <v>1189.5</v>
      </c>
      <c r="DH129" s="311">
        <f>_xlfn.XLOOKUP($A129,'Actuals Dep Summer'!$B:$B,'Actuals Dep Summer'!H:H,0,0)*'Actuals Dep Summer'!$F$2*'Actuals Dep Summer'!$C$3</f>
        <v>565.5</v>
      </c>
      <c r="DI129" s="311">
        <f>_xlfn.XLOOKUP($A129,'Actuals Dep Summer'!$B:$B,'Actuals Dep Summer'!I:I,0,0)*'Actuals Dep Summer'!$F$2*'Actuals Dep Summer'!$C$4</f>
        <v>374.40000000000003</v>
      </c>
      <c r="DJ129" s="311">
        <f>_xlfn.XLOOKUP($A129,'Actuals Summer'!$A:$A,'Actuals Summer'!P:P,0,0)</f>
        <v>0</v>
      </c>
      <c r="DK129" s="311">
        <f>_xlfn.XLOOKUP($A129,'Actuals Summer'!$A:$A,'Actuals Summer'!O:O,0,0)</f>
        <v>0</v>
      </c>
      <c r="DL129" s="311"/>
      <c r="DM129" s="311">
        <f>_xlfn.XLOOKUP($A129,'Actuals Summer'!$A:$A,'Actuals Summer'!M:M,0,0)</f>
        <v>0</v>
      </c>
      <c r="DN129" s="312">
        <f t="shared" si="60"/>
        <v>2129.4</v>
      </c>
      <c r="DO129" s="312">
        <f>_xlfn.XLOOKUP(A129,'Actuals Summer'!A:A,'Actuals Summer'!S:S,0,0)-'Summer data team '!DN129</f>
        <v>-2129.4</v>
      </c>
      <c r="DP129" s="322">
        <f t="shared" si="61"/>
        <v>95605.215789473688</v>
      </c>
    </row>
    <row r="130" spans="1:120" x14ac:dyDescent="0.2">
      <c r="A130" s="231">
        <v>2402</v>
      </c>
      <c r="B130" s="231">
        <v>3302402</v>
      </c>
      <c r="C130" s="231" t="s">
        <v>303</v>
      </c>
      <c r="D130" s="359">
        <v>0</v>
      </c>
      <c r="E130" s="359">
        <v>0</v>
      </c>
      <c r="F130" s="359">
        <v>0</v>
      </c>
      <c r="G130" s="359">
        <v>17</v>
      </c>
      <c r="H130" s="359">
        <v>16</v>
      </c>
      <c r="I130" s="360">
        <v>0</v>
      </c>
      <c r="J130" s="360">
        <v>33</v>
      </c>
      <c r="K130" s="359">
        <v>10</v>
      </c>
      <c r="L130" s="359">
        <v>7</v>
      </c>
      <c r="M130" s="360">
        <v>17</v>
      </c>
      <c r="N130" s="359">
        <v>0</v>
      </c>
      <c r="O130" s="359">
        <v>0</v>
      </c>
      <c r="P130" s="359">
        <v>255</v>
      </c>
      <c r="Q130" s="359">
        <v>240</v>
      </c>
      <c r="R130" s="360">
        <v>495</v>
      </c>
      <c r="S130" s="359">
        <v>0</v>
      </c>
      <c r="T130" s="359">
        <v>0</v>
      </c>
      <c r="U130" s="359">
        <v>150</v>
      </c>
      <c r="V130" s="359">
        <v>105</v>
      </c>
      <c r="W130" s="360">
        <v>255</v>
      </c>
      <c r="X130" s="359">
        <v>0</v>
      </c>
      <c r="Y130" s="359">
        <v>0</v>
      </c>
      <c r="Z130" s="361">
        <v>0</v>
      </c>
      <c r="AA130" s="359">
        <v>0</v>
      </c>
      <c r="AB130" s="359">
        <v>0</v>
      </c>
      <c r="AC130" s="361">
        <v>0</v>
      </c>
      <c r="AD130" s="359">
        <v>1</v>
      </c>
      <c r="AE130" s="359">
        <v>15</v>
      </c>
      <c r="AF130" s="361">
        <v>0</v>
      </c>
      <c r="AG130" s="362">
        <v>0</v>
      </c>
      <c r="AH130" s="362">
        <v>0</v>
      </c>
      <c r="AI130" s="361">
        <v>0</v>
      </c>
      <c r="AJ130" s="362">
        <v>7</v>
      </c>
      <c r="AK130" s="362">
        <v>105</v>
      </c>
      <c r="AL130" s="361">
        <v>30</v>
      </c>
      <c r="AM130" s="359">
        <v>7</v>
      </c>
      <c r="AN130" s="359">
        <v>105</v>
      </c>
      <c r="AO130" s="361">
        <v>30</v>
      </c>
      <c r="AP130" s="361"/>
      <c r="AQ130" s="361">
        <f t="shared" si="35"/>
        <v>7</v>
      </c>
      <c r="AR130" s="362">
        <v>0</v>
      </c>
      <c r="AS130" s="362">
        <v>0</v>
      </c>
      <c r="AT130" s="361">
        <v>0</v>
      </c>
      <c r="AU130" s="362">
        <v>0</v>
      </c>
      <c r="AV130" s="362">
        <v>0</v>
      </c>
      <c r="AW130" s="361">
        <v>0</v>
      </c>
      <c r="AX130" s="359">
        <v>0</v>
      </c>
      <c r="AY130" s="359">
        <v>0</v>
      </c>
      <c r="AZ130" s="361">
        <v>0</v>
      </c>
      <c r="BA130" s="361"/>
      <c r="BB130" s="361">
        <f t="shared" si="36"/>
        <v>0</v>
      </c>
      <c r="BC130" s="362">
        <v>0</v>
      </c>
      <c r="BD130" s="362">
        <v>0</v>
      </c>
      <c r="BE130" s="359">
        <v>0</v>
      </c>
      <c r="BF130" s="134"/>
      <c r="BG130" s="134"/>
      <c r="BH130" s="134"/>
      <c r="BI130" s="134"/>
      <c r="BJ130" s="134"/>
      <c r="BK130" s="134"/>
      <c r="BL130" s="134"/>
      <c r="BM130" s="358">
        <f t="shared" si="37"/>
        <v>0</v>
      </c>
      <c r="BN130" s="134">
        <f t="shared" si="38"/>
        <v>0</v>
      </c>
      <c r="BO130" s="134">
        <f t="shared" si="58"/>
        <v>0</v>
      </c>
      <c r="BP130" s="134">
        <f t="shared" si="39"/>
        <v>6435</v>
      </c>
      <c r="BQ130" s="134">
        <f t="shared" si="40"/>
        <v>3315</v>
      </c>
      <c r="BR130" s="134">
        <f t="shared" si="41"/>
        <v>0</v>
      </c>
      <c r="BS130" s="134">
        <f t="shared" si="42"/>
        <v>0</v>
      </c>
      <c r="BT130" s="134">
        <f t="shared" si="43"/>
        <v>195</v>
      </c>
      <c r="BU130" s="134">
        <f t="shared" si="44"/>
        <v>1365</v>
      </c>
      <c r="BV130" s="134">
        <v>0</v>
      </c>
      <c r="BW130" s="134">
        <v>0</v>
      </c>
      <c r="BX130" s="134">
        <f t="shared" si="45"/>
        <v>0</v>
      </c>
      <c r="CB130" s="248">
        <f>_xlfn.IFNA(VLOOKUP(A130,'Actuals Summer'!$A:$AG,23,FALSE),0)</f>
        <v>0</v>
      </c>
      <c r="CC130" s="248">
        <f>_xlfn.IFNA(VLOOKUP(A130,'Actuals Summer'!$A:$AG,24,FALSE),0)</f>
        <v>0</v>
      </c>
      <c r="CD130" s="248">
        <f>_xlfn.IFNA(VLOOKUP(A130,'Actuals Summer'!$A:$AG,25,FALSE),0)</f>
        <v>0</v>
      </c>
      <c r="CE130" s="248">
        <f>_xlfn.IFNA(VLOOKUP(A130,'Actuals Summer'!$A:$AG,26,FALSE),0)</f>
        <v>0</v>
      </c>
      <c r="CF130" s="248">
        <f>_xlfn.IFNA(VLOOKUP(A130,'Actuals Summer'!$A:$AG,27,FALSE),0)</f>
        <v>0</v>
      </c>
      <c r="CG130" s="248">
        <f>_xlfn.IFNA(VLOOKUP(A130,'Actuals Dep Summer'!B:O,6,FALSE)*$BN$3,0)</f>
        <v>0</v>
      </c>
      <c r="CH130" s="248">
        <f>_xlfn.IFNA(VLOOKUP(A130,'Actuals Dep Summer'!B:O,7,FALSE)*$BN$3,0)</f>
        <v>0</v>
      </c>
      <c r="CI130" s="248">
        <f>_xlfn.IFNA(VLOOKUP(A130,'Actuals Dep Summer'!B:O,8,FALSE)*$BN$3,0)</f>
        <v>195</v>
      </c>
      <c r="CJ130" s="248">
        <f>_xlfn.IFNA(VLOOKUP(A130,'Actuals Summer'!$A:$AG,31,FALSE),0)*$BN$3</f>
        <v>0</v>
      </c>
      <c r="CK130" s="248"/>
      <c r="CL130" s="248">
        <f>_xlfn.IFNA(VLOOKUP(A130,'Actuals Summer'!$A:$AG,32,FALSE),0)*$BN$3</f>
        <v>0</v>
      </c>
      <c r="CM130" s="248">
        <f>_xlfn.IFNA(VLOOKUP(A130,'Actuals Summer'!$A:$AG,33,FALSE),0)</f>
        <v>0</v>
      </c>
      <c r="CP130" s="317">
        <f t="shared" si="46"/>
        <v>0</v>
      </c>
      <c r="CQ130" s="317">
        <f t="shared" si="47"/>
        <v>0</v>
      </c>
      <c r="CR130" s="317">
        <f t="shared" si="59"/>
        <v>0</v>
      </c>
      <c r="CS130" s="317">
        <f t="shared" si="48"/>
        <v>36422.1</v>
      </c>
      <c r="CT130" s="317">
        <f t="shared" si="49"/>
        <v>18762.900000000001</v>
      </c>
      <c r="CU130" s="317">
        <f t="shared" si="50"/>
        <v>0</v>
      </c>
      <c r="CV130" s="317">
        <f t="shared" si="51"/>
        <v>0</v>
      </c>
      <c r="CW130" s="317">
        <f t="shared" si="52"/>
        <v>15.6</v>
      </c>
      <c r="CX130" s="317">
        <f t="shared" si="53"/>
        <v>1365</v>
      </c>
      <c r="CY130" s="317">
        <f t="shared" si="54"/>
        <v>0</v>
      </c>
      <c r="CZ130" s="317">
        <f t="shared" si="55"/>
        <v>0</v>
      </c>
      <c r="DA130" s="317">
        <f t="shared" si="56"/>
        <v>0</v>
      </c>
      <c r="DB130" s="317">
        <f t="shared" si="57"/>
        <v>56565.599999999999</v>
      </c>
      <c r="DC130" s="311">
        <f>_xlfn.XLOOKUP($A130,'Actuals Summer'!$A:$A,'Actuals Summer'!L:L,0,0)</f>
        <v>0</v>
      </c>
      <c r="DD130" s="311">
        <f>_xlfn.XLOOKUP($A130,'Actuals Summer'!$A:$A,'Actuals Summer'!K:K,0,0)+_xlfn.XLOOKUP($A130,'Actuals Summer'!$A:$A,'Actuals Summer'!Q:Q,0,0)</f>
        <v>0</v>
      </c>
      <c r="DE130" s="311">
        <f>_xlfn.XLOOKUP($A130,'Actuals Summer'!$A:$A,'Actuals Summer'!I:I,0,0)+_xlfn.XLOOKUP($A130,'Actuals Summer'!$A:$A,'Actuals Summer'!R:R,0,0)</f>
        <v>0</v>
      </c>
      <c r="DF130" s="311">
        <f>_xlfn.XLOOKUP($A130,'Actuals Summer'!$A:$A,'Actuals Summer'!J:J,0,0)</f>
        <v>0</v>
      </c>
      <c r="DG130" s="311">
        <f>_xlfn.XLOOKUP($A130,'Actuals Dep Summer'!$B:$B,'Actuals Dep Summer'!G:G,0,0)*'Actuals Dep Summer'!$F$2*'Actuals Dep Summer'!$C$2</f>
        <v>0</v>
      </c>
      <c r="DH130" s="311">
        <f>_xlfn.XLOOKUP($A130,'Actuals Dep Summer'!$B:$B,'Actuals Dep Summer'!H:H,0,0)*'Actuals Dep Summer'!$F$2*'Actuals Dep Summer'!$C$3</f>
        <v>0</v>
      </c>
      <c r="DI130" s="311">
        <f>_xlfn.XLOOKUP($A130,'Actuals Dep Summer'!$B:$B,'Actuals Dep Summer'!I:I,0,0)*'Actuals Dep Summer'!$F$2*'Actuals Dep Summer'!$C$4</f>
        <v>15.6</v>
      </c>
      <c r="DJ130" s="311">
        <f>_xlfn.XLOOKUP($A130,'Actuals Summer'!$A:$A,'Actuals Summer'!P:P,0,0)</f>
        <v>0</v>
      </c>
      <c r="DK130" s="311">
        <f>_xlfn.XLOOKUP($A130,'Actuals Summer'!$A:$A,'Actuals Summer'!O:O,0,0)</f>
        <v>0</v>
      </c>
      <c r="DL130" s="311"/>
      <c r="DM130" s="311">
        <f>_xlfn.XLOOKUP($A130,'Actuals Summer'!$A:$A,'Actuals Summer'!M:M,0,0)</f>
        <v>0</v>
      </c>
      <c r="DN130" s="312">
        <f t="shared" si="60"/>
        <v>15.6</v>
      </c>
      <c r="DO130" s="312">
        <f>_xlfn.XLOOKUP(A130,'Actuals Summer'!A:A,'Actuals Summer'!S:S,0,0)-'Summer data team '!DN130</f>
        <v>-15.6</v>
      </c>
      <c r="DP130" s="322">
        <f t="shared" si="61"/>
        <v>56550</v>
      </c>
    </row>
    <row r="131" spans="1:120" x14ac:dyDescent="0.2">
      <c r="A131" s="231">
        <v>2429</v>
      </c>
      <c r="B131" s="231">
        <v>3302429</v>
      </c>
      <c r="C131" s="231" t="s">
        <v>304</v>
      </c>
      <c r="D131" s="359">
        <v>0</v>
      </c>
      <c r="E131" s="359">
        <v>0</v>
      </c>
      <c r="F131" s="359">
        <v>0</v>
      </c>
      <c r="G131" s="359">
        <v>21</v>
      </c>
      <c r="H131" s="359">
        <v>14</v>
      </c>
      <c r="I131" s="360">
        <v>0</v>
      </c>
      <c r="J131" s="360">
        <v>35</v>
      </c>
      <c r="K131" s="359">
        <v>8</v>
      </c>
      <c r="L131" s="359">
        <v>7</v>
      </c>
      <c r="M131" s="360">
        <v>15</v>
      </c>
      <c r="N131" s="359">
        <v>0</v>
      </c>
      <c r="O131" s="359">
        <v>0</v>
      </c>
      <c r="P131" s="359">
        <v>315</v>
      </c>
      <c r="Q131" s="359">
        <v>210</v>
      </c>
      <c r="R131" s="360">
        <v>525</v>
      </c>
      <c r="S131" s="359">
        <v>0</v>
      </c>
      <c r="T131" s="359">
        <v>0</v>
      </c>
      <c r="U131" s="359">
        <v>120</v>
      </c>
      <c r="V131" s="359">
        <v>105</v>
      </c>
      <c r="W131" s="360">
        <v>225</v>
      </c>
      <c r="X131" s="359">
        <v>0</v>
      </c>
      <c r="Y131" s="359">
        <v>0</v>
      </c>
      <c r="Z131" s="361">
        <v>0</v>
      </c>
      <c r="AA131" s="359">
        <v>0</v>
      </c>
      <c r="AB131" s="359">
        <v>0</v>
      </c>
      <c r="AC131" s="361">
        <v>0</v>
      </c>
      <c r="AD131" s="359">
        <v>1</v>
      </c>
      <c r="AE131" s="359">
        <v>15</v>
      </c>
      <c r="AF131" s="361">
        <v>15</v>
      </c>
      <c r="AG131" s="362">
        <v>0</v>
      </c>
      <c r="AH131" s="362">
        <v>0</v>
      </c>
      <c r="AI131" s="361">
        <v>0</v>
      </c>
      <c r="AJ131" s="362">
        <v>6</v>
      </c>
      <c r="AK131" s="362">
        <v>90</v>
      </c>
      <c r="AL131" s="361">
        <v>30</v>
      </c>
      <c r="AM131" s="359">
        <v>6</v>
      </c>
      <c r="AN131" s="359">
        <v>90</v>
      </c>
      <c r="AO131" s="361">
        <v>30</v>
      </c>
      <c r="AP131" s="361"/>
      <c r="AQ131" s="361">
        <f t="shared" si="35"/>
        <v>6</v>
      </c>
      <c r="AR131" s="362">
        <v>0</v>
      </c>
      <c r="AS131" s="362">
        <v>0</v>
      </c>
      <c r="AT131" s="361">
        <v>0</v>
      </c>
      <c r="AU131" s="362">
        <v>5</v>
      </c>
      <c r="AV131" s="362">
        <v>75</v>
      </c>
      <c r="AW131" s="361">
        <v>30</v>
      </c>
      <c r="AX131" s="359">
        <v>5</v>
      </c>
      <c r="AY131" s="359">
        <v>75</v>
      </c>
      <c r="AZ131" s="361">
        <v>30</v>
      </c>
      <c r="BA131" s="361"/>
      <c r="BB131" s="361">
        <f t="shared" si="36"/>
        <v>10</v>
      </c>
      <c r="BC131" s="362">
        <v>0</v>
      </c>
      <c r="BD131" s="362">
        <v>0</v>
      </c>
      <c r="BE131" s="359">
        <v>0</v>
      </c>
      <c r="BF131" s="134"/>
      <c r="BG131" s="134"/>
      <c r="BH131" s="134"/>
      <c r="BI131" s="134"/>
      <c r="BJ131" s="134"/>
      <c r="BK131" s="134"/>
      <c r="BL131" s="134"/>
      <c r="BM131" s="358">
        <f t="shared" si="37"/>
        <v>0</v>
      </c>
      <c r="BN131" s="134">
        <f t="shared" si="38"/>
        <v>0</v>
      </c>
      <c r="BO131" s="134">
        <f t="shared" si="58"/>
        <v>0</v>
      </c>
      <c r="BP131" s="134">
        <f t="shared" si="39"/>
        <v>6825</v>
      </c>
      <c r="BQ131" s="134">
        <f t="shared" si="40"/>
        <v>2925</v>
      </c>
      <c r="BR131" s="134">
        <f t="shared" si="41"/>
        <v>0</v>
      </c>
      <c r="BS131" s="134">
        <f t="shared" si="42"/>
        <v>0</v>
      </c>
      <c r="BT131" s="134">
        <f t="shared" si="43"/>
        <v>390</v>
      </c>
      <c r="BU131" s="134">
        <f t="shared" si="44"/>
        <v>1170</v>
      </c>
      <c r="BV131" s="134">
        <v>3</v>
      </c>
      <c r="BW131" s="134">
        <v>2</v>
      </c>
      <c r="BX131" s="134">
        <f t="shared" si="45"/>
        <v>0</v>
      </c>
      <c r="CB131" s="248">
        <f>_xlfn.IFNA(VLOOKUP(A131,'Actuals Summer'!$A:$AG,23,FALSE),0)</f>
        <v>0</v>
      </c>
      <c r="CC131" s="248">
        <f>_xlfn.IFNA(VLOOKUP(A131,'Actuals Summer'!$A:$AG,24,FALSE),0)</f>
        <v>0</v>
      </c>
      <c r="CD131" s="248">
        <f>_xlfn.IFNA(VLOOKUP(A131,'Actuals Summer'!$A:$AG,25,FALSE),0)</f>
        <v>0</v>
      </c>
      <c r="CE131" s="248">
        <f>_xlfn.IFNA(VLOOKUP(A131,'Actuals Summer'!$A:$AG,26,FALSE),0)</f>
        <v>0</v>
      </c>
      <c r="CF131" s="248">
        <f>_xlfn.IFNA(VLOOKUP(A131,'Actuals Summer'!$A:$AG,27,FALSE),0)</f>
        <v>0</v>
      </c>
      <c r="CG131" s="248">
        <f>_xlfn.IFNA(VLOOKUP(A131,'Actuals Dep Summer'!B:O,6,FALSE)*$BN$3,0)</f>
        <v>0</v>
      </c>
      <c r="CH131" s="248">
        <f>_xlfn.IFNA(VLOOKUP(A131,'Actuals Dep Summer'!B:O,7,FALSE)*$BN$3,0)</f>
        <v>0</v>
      </c>
      <c r="CI131" s="248">
        <f>_xlfn.IFNA(VLOOKUP(A131,'Actuals Dep Summer'!B:O,8,FALSE)*$BN$3,0)</f>
        <v>195</v>
      </c>
      <c r="CJ131" s="248">
        <f>_xlfn.IFNA(VLOOKUP(A131,'Actuals Summer'!$A:$AG,31,FALSE),0)*$BN$3</f>
        <v>0</v>
      </c>
      <c r="CK131" s="248"/>
      <c r="CL131" s="248">
        <f>_xlfn.IFNA(VLOOKUP(A131,'Actuals Summer'!$A:$AG,32,FALSE),0)*$BN$3</f>
        <v>0</v>
      </c>
      <c r="CM131" s="248">
        <f>_xlfn.IFNA(VLOOKUP(A131,'Actuals Summer'!$A:$AG,33,FALSE),0)</f>
        <v>0</v>
      </c>
      <c r="CP131" s="317">
        <f t="shared" si="46"/>
        <v>0</v>
      </c>
      <c r="CQ131" s="317">
        <f t="shared" si="47"/>
        <v>0</v>
      </c>
      <c r="CR131" s="317">
        <f t="shared" si="59"/>
        <v>0</v>
      </c>
      <c r="CS131" s="317">
        <f t="shared" si="48"/>
        <v>38629.5</v>
      </c>
      <c r="CT131" s="317">
        <f t="shared" si="49"/>
        <v>16555.5</v>
      </c>
      <c r="CU131" s="317">
        <f t="shared" si="50"/>
        <v>0</v>
      </c>
      <c r="CV131" s="317">
        <f t="shared" si="51"/>
        <v>0</v>
      </c>
      <c r="CW131" s="317">
        <f t="shared" si="52"/>
        <v>31.2</v>
      </c>
      <c r="CX131" s="317">
        <f t="shared" si="53"/>
        <v>1170</v>
      </c>
      <c r="CY131" s="317">
        <f t="shared" si="54"/>
        <v>223.73684210526315</v>
      </c>
      <c r="CZ131" s="317">
        <f t="shared" si="55"/>
        <v>372.89473684210526</v>
      </c>
      <c r="DA131" s="317">
        <f t="shared" si="56"/>
        <v>0</v>
      </c>
      <c r="DB131" s="317">
        <f t="shared" si="57"/>
        <v>56982.831578947364</v>
      </c>
      <c r="DC131" s="311">
        <f>_xlfn.XLOOKUP($A131,'Actuals Summer'!$A:$A,'Actuals Summer'!L:L,0,0)</f>
        <v>0</v>
      </c>
      <c r="DD131" s="311">
        <f>_xlfn.XLOOKUP($A131,'Actuals Summer'!$A:$A,'Actuals Summer'!K:K,0,0)+_xlfn.XLOOKUP($A131,'Actuals Summer'!$A:$A,'Actuals Summer'!Q:Q,0,0)</f>
        <v>0</v>
      </c>
      <c r="DE131" s="311">
        <f>_xlfn.XLOOKUP($A131,'Actuals Summer'!$A:$A,'Actuals Summer'!I:I,0,0)+_xlfn.XLOOKUP($A131,'Actuals Summer'!$A:$A,'Actuals Summer'!R:R,0,0)</f>
        <v>0</v>
      </c>
      <c r="DF131" s="311">
        <f>_xlfn.XLOOKUP($A131,'Actuals Summer'!$A:$A,'Actuals Summer'!J:J,0,0)</f>
        <v>0</v>
      </c>
      <c r="DG131" s="311">
        <f>_xlfn.XLOOKUP($A131,'Actuals Dep Summer'!$B:$B,'Actuals Dep Summer'!G:G,0,0)*'Actuals Dep Summer'!$F$2*'Actuals Dep Summer'!$C$2</f>
        <v>0</v>
      </c>
      <c r="DH131" s="311">
        <f>_xlfn.XLOOKUP($A131,'Actuals Dep Summer'!$B:$B,'Actuals Dep Summer'!H:H,0,0)*'Actuals Dep Summer'!$F$2*'Actuals Dep Summer'!$C$3</f>
        <v>0</v>
      </c>
      <c r="DI131" s="311">
        <f>_xlfn.XLOOKUP($A131,'Actuals Dep Summer'!$B:$B,'Actuals Dep Summer'!I:I,0,0)*'Actuals Dep Summer'!$F$2*'Actuals Dep Summer'!$C$4</f>
        <v>15.6</v>
      </c>
      <c r="DJ131" s="311">
        <f>_xlfn.XLOOKUP($A131,'Actuals Summer'!$A:$A,'Actuals Summer'!P:P,0,0)</f>
        <v>0</v>
      </c>
      <c r="DK131" s="311">
        <f>_xlfn.XLOOKUP($A131,'Actuals Summer'!$A:$A,'Actuals Summer'!O:O,0,0)</f>
        <v>0</v>
      </c>
      <c r="DL131" s="311"/>
      <c r="DM131" s="311">
        <f>_xlfn.XLOOKUP($A131,'Actuals Summer'!$A:$A,'Actuals Summer'!M:M,0,0)</f>
        <v>0</v>
      </c>
      <c r="DN131" s="312">
        <f t="shared" si="60"/>
        <v>15.6</v>
      </c>
      <c r="DO131" s="312">
        <f>_xlfn.XLOOKUP(A131,'Actuals Summer'!A:A,'Actuals Summer'!S:S,0,0)-'Summer data team '!DN131</f>
        <v>-15.6</v>
      </c>
      <c r="DP131" s="322">
        <f t="shared" si="61"/>
        <v>56967.231578947365</v>
      </c>
    </row>
    <row r="132" spans="1:120" x14ac:dyDescent="0.2">
      <c r="A132" s="231">
        <v>2434</v>
      </c>
      <c r="B132" s="231">
        <v>3302434</v>
      </c>
      <c r="C132" s="231" t="s">
        <v>305</v>
      </c>
      <c r="D132" s="359">
        <v>0</v>
      </c>
      <c r="E132" s="359">
        <v>1</v>
      </c>
      <c r="F132" s="359">
        <v>0</v>
      </c>
      <c r="G132" s="359">
        <v>23</v>
      </c>
      <c r="H132" s="359">
        <v>20</v>
      </c>
      <c r="I132" s="360">
        <v>1</v>
      </c>
      <c r="J132" s="360">
        <v>43</v>
      </c>
      <c r="K132" s="359">
        <v>11</v>
      </c>
      <c r="L132" s="359">
        <v>8</v>
      </c>
      <c r="M132" s="360">
        <v>19</v>
      </c>
      <c r="N132" s="359">
        <v>0</v>
      </c>
      <c r="O132" s="359">
        <v>15</v>
      </c>
      <c r="P132" s="359">
        <v>345</v>
      </c>
      <c r="Q132" s="359">
        <v>300</v>
      </c>
      <c r="R132" s="360">
        <v>645</v>
      </c>
      <c r="S132" s="359">
        <v>0</v>
      </c>
      <c r="T132" s="359">
        <v>15</v>
      </c>
      <c r="U132" s="359">
        <v>165</v>
      </c>
      <c r="V132" s="359">
        <v>120</v>
      </c>
      <c r="W132" s="360">
        <v>285</v>
      </c>
      <c r="X132" s="359">
        <v>9</v>
      </c>
      <c r="Y132" s="359">
        <v>135</v>
      </c>
      <c r="Z132" s="361">
        <v>60</v>
      </c>
      <c r="AA132" s="359">
        <v>6</v>
      </c>
      <c r="AB132" s="359">
        <v>90</v>
      </c>
      <c r="AC132" s="361">
        <v>75</v>
      </c>
      <c r="AD132" s="359">
        <v>22</v>
      </c>
      <c r="AE132" s="359">
        <v>330</v>
      </c>
      <c r="AF132" s="361">
        <v>90</v>
      </c>
      <c r="AG132" s="362">
        <v>0</v>
      </c>
      <c r="AH132" s="362">
        <v>0</v>
      </c>
      <c r="AI132" s="361">
        <v>0</v>
      </c>
      <c r="AJ132" s="362">
        <v>13</v>
      </c>
      <c r="AK132" s="362">
        <v>195</v>
      </c>
      <c r="AL132" s="361">
        <v>30</v>
      </c>
      <c r="AM132" s="359">
        <v>13</v>
      </c>
      <c r="AN132" s="359">
        <v>195</v>
      </c>
      <c r="AO132" s="361">
        <v>30</v>
      </c>
      <c r="AP132" s="361"/>
      <c r="AQ132" s="361">
        <f t="shared" si="35"/>
        <v>13</v>
      </c>
      <c r="AR132" s="362">
        <v>0</v>
      </c>
      <c r="AS132" s="362">
        <v>0</v>
      </c>
      <c r="AT132" s="361">
        <v>0</v>
      </c>
      <c r="AU132" s="362">
        <v>13</v>
      </c>
      <c r="AV132" s="362">
        <v>195</v>
      </c>
      <c r="AW132" s="361">
        <v>30</v>
      </c>
      <c r="AX132" s="359">
        <v>13</v>
      </c>
      <c r="AY132" s="359">
        <v>195</v>
      </c>
      <c r="AZ132" s="361">
        <v>30</v>
      </c>
      <c r="BA132" s="361"/>
      <c r="BB132" s="361">
        <f t="shared" si="36"/>
        <v>26</v>
      </c>
      <c r="BC132" s="362">
        <v>0</v>
      </c>
      <c r="BD132" s="362">
        <v>0</v>
      </c>
      <c r="BE132" s="359">
        <v>0</v>
      </c>
      <c r="BF132" s="134"/>
      <c r="BG132" s="134"/>
      <c r="BH132" s="134"/>
      <c r="BI132" s="134"/>
      <c r="BJ132" s="134"/>
      <c r="BK132" s="134"/>
      <c r="BL132" s="134"/>
      <c r="BM132" s="358">
        <f t="shared" si="37"/>
        <v>0</v>
      </c>
      <c r="BN132" s="134">
        <f t="shared" si="38"/>
        <v>195</v>
      </c>
      <c r="BO132" s="134">
        <f t="shared" si="58"/>
        <v>0</v>
      </c>
      <c r="BP132" s="134">
        <f t="shared" si="39"/>
        <v>8385</v>
      </c>
      <c r="BQ132" s="134">
        <f t="shared" si="40"/>
        <v>3705</v>
      </c>
      <c r="BR132" s="134">
        <f t="shared" si="41"/>
        <v>2535</v>
      </c>
      <c r="BS132" s="134">
        <f t="shared" si="42"/>
        <v>2145</v>
      </c>
      <c r="BT132" s="134">
        <f t="shared" si="43"/>
        <v>5460</v>
      </c>
      <c r="BU132" s="134">
        <f t="shared" si="44"/>
        <v>2535</v>
      </c>
      <c r="BV132" s="134">
        <v>11</v>
      </c>
      <c r="BW132" s="134">
        <v>2</v>
      </c>
      <c r="BX132" s="134">
        <f t="shared" si="45"/>
        <v>0</v>
      </c>
      <c r="CB132" s="248">
        <f>_xlfn.IFNA(VLOOKUP(A132,'Actuals Summer'!$A:$AG,23,FALSE),0)</f>
        <v>0</v>
      </c>
      <c r="CC132" s="248">
        <f>_xlfn.IFNA(VLOOKUP(A132,'Actuals Summer'!$A:$AG,24,FALSE),0)</f>
        <v>0</v>
      </c>
      <c r="CD132" s="248">
        <f>_xlfn.IFNA(VLOOKUP(A132,'Actuals Summer'!$A:$AG,25,FALSE),0)</f>
        <v>0</v>
      </c>
      <c r="CE132" s="248">
        <f>_xlfn.IFNA(VLOOKUP(A132,'Actuals Summer'!$A:$AG,26,FALSE),0)</f>
        <v>0</v>
      </c>
      <c r="CF132" s="248">
        <f>_xlfn.IFNA(VLOOKUP(A132,'Actuals Summer'!$A:$AG,27,FALSE),0)</f>
        <v>0</v>
      </c>
      <c r="CG132" s="248">
        <f>_xlfn.IFNA(VLOOKUP(A132,'Actuals Dep Summer'!B:O,6,FALSE)*$BN$3,0)</f>
        <v>1755</v>
      </c>
      <c r="CH132" s="248">
        <f>_xlfn.IFNA(VLOOKUP(A132,'Actuals Dep Summer'!B:O,7,FALSE)*$BN$3,0)</f>
        <v>1170</v>
      </c>
      <c r="CI132" s="248">
        <f>_xlfn.IFNA(VLOOKUP(A132,'Actuals Dep Summer'!B:O,8,FALSE)*$BN$3,0)</f>
        <v>4290</v>
      </c>
      <c r="CJ132" s="248">
        <f>_xlfn.IFNA(VLOOKUP(A132,'Actuals Summer'!$A:$AG,31,FALSE),0)*$BN$3</f>
        <v>0</v>
      </c>
      <c r="CK132" s="248"/>
      <c r="CL132" s="248">
        <f>_xlfn.IFNA(VLOOKUP(A132,'Actuals Summer'!$A:$AG,32,FALSE),0)*$BN$3</f>
        <v>0</v>
      </c>
      <c r="CM132" s="248">
        <f>_xlfn.IFNA(VLOOKUP(A132,'Actuals Summer'!$A:$AG,33,FALSE),0)</f>
        <v>0</v>
      </c>
      <c r="CP132" s="317">
        <f t="shared" si="46"/>
        <v>0</v>
      </c>
      <c r="CQ132" s="317">
        <f t="shared" si="47"/>
        <v>1659.45</v>
      </c>
      <c r="CR132" s="317">
        <f t="shared" si="59"/>
        <v>0</v>
      </c>
      <c r="CS132" s="317">
        <f t="shared" si="48"/>
        <v>47459.1</v>
      </c>
      <c r="CT132" s="317">
        <f t="shared" si="49"/>
        <v>20970.3</v>
      </c>
      <c r="CU132" s="317">
        <f t="shared" si="50"/>
        <v>1546.35</v>
      </c>
      <c r="CV132" s="317">
        <f t="shared" si="51"/>
        <v>622.04999999999995</v>
      </c>
      <c r="CW132" s="317">
        <f t="shared" si="52"/>
        <v>436.8</v>
      </c>
      <c r="CX132" s="317">
        <f t="shared" si="53"/>
        <v>2535</v>
      </c>
      <c r="CY132" s="317">
        <f t="shared" si="54"/>
        <v>820.36842105263156</v>
      </c>
      <c r="CZ132" s="317">
        <f t="shared" si="55"/>
        <v>372.89473684210526</v>
      </c>
      <c r="DA132" s="317">
        <f t="shared" si="56"/>
        <v>0</v>
      </c>
      <c r="DB132" s="317">
        <f t="shared" si="57"/>
        <v>76422.313157894736</v>
      </c>
      <c r="DC132" s="311">
        <f>_xlfn.XLOOKUP($A132,'Actuals Summer'!$A:$A,'Actuals Summer'!L:L,0,0)</f>
        <v>0</v>
      </c>
      <c r="DD132" s="311">
        <f>_xlfn.XLOOKUP($A132,'Actuals Summer'!$A:$A,'Actuals Summer'!K:K,0,0)+_xlfn.XLOOKUP($A132,'Actuals Summer'!$A:$A,'Actuals Summer'!Q:Q,0,0)</f>
        <v>0</v>
      </c>
      <c r="DE132" s="311">
        <f>_xlfn.XLOOKUP($A132,'Actuals Summer'!$A:$A,'Actuals Summer'!I:I,0,0)+_xlfn.XLOOKUP($A132,'Actuals Summer'!$A:$A,'Actuals Summer'!R:R,0,0)</f>
        <v>0</v>
      </c>
      <c r="DF132" s="311">
        <f>_xlfn.XLOOKUP($A132,'Actuals Summer'!$A:$A,'Actuals Summer'!J:J,0,0)</f>
        <v>0</v>
      </c>
      <c r="DG132" s="311">
        <f>_xlfn.XLOOKUP($A132,'Actuals Dep Summer'!$B:$B,'Actuals Dep Summer'!G:G,0,0)*'Actuals Dep Summer'!$F$2*'Actuals Dep Summer'!$C$2</f>
        <v>1070.55</v>
      </c>
      <c r="DH132" s="311">
        <f>_xlfn.XLOOKUP($A132,'Actuals Dep Summer'!$B:$B,'Actuals Dep Summer'!H:H,0,0)*'Actuals Dep Summer'!$F$2*'Actuals Dep Summer'!$C$3</f>
        <v>339.29999999999995</v>
      </c>
      <c r="DI132" s="311">
        <f>_xlfn.XLOOKUP($A132,'Actuals Dep Summer'!$B:$B,'Actuals Dep Summer'!I:I,0,0)*'Actuals Dep Summer'!$F$2*'Actuals Dep Summer'!$C$4</f>
        <v>343.2</v>
      </c>
      <c r="DJ132" s="311">
        <f>_xlfn.XLOOKUP($A132,'Actuals Summer'!$A:$A,'Actuals Summer'!P:P,0,0)</f>
        <v>0</v>
      </c>
      <c r="DK132" s="311">
        <f>_xlfn.XLOOKUP($A132,'Actuals Summer'!$A:$A,'Actuals Summer'!O:O,0,0)</f>
        <v>0</v>
      </c>
      <c r="DL132" s="311"/>
      <c r="DM132" s="311">
        <f>_xlfn.XLOOKUP($A132,'Actuals Summer'!$A:$A,'Actuals Summer'!M:M,0,0)</f>
        <v>0</v>
      </c>
      <c r="DN132" s="312">
        <f t="shared" si="60"/>
        <v>1753.05</v>
      </c>
      <c r="DO132" s="312">
        <f>_xlfn.XLOOKUP(A132,'Actuals Summer'!A:A,'Actuals Summer'!S:S,0,0)-'Summer data team '!DN132</f>
        <v>-1753.05</v>
      </c>
      <c r="DP132" s="322">
        <f t="shared" si="61"/>
        <v>74669.263157894733</v>
      </c>
    </row>
    <row r="133" spans="1:120" x14ac:dyDescent="0.2">
      <c r="A133" s="231">
        <v>2441</v>
      </c>
      <c r="B133" s="231">
        <v>3302441</v>
      </c>
      <c r="C133" s="231" t="s">
        <v>306</v>
      </c>
      <c r="D133" s="359">
        <v>0</v>
      </c>
      <c r="E133" s="359">
        <v>0</v>
      </c>
      <c r="F133" s="359">
        <v>0</v>
      </c>
      <c r="G133" s="359">
        <v>12</v>
      </c>
      <c r="H133" s="359">
        <v>6</v>
      </c>
      <c r="I133" s="360">
        <v>0</v>
      </c>
      <c r="J133" s="360">
        <v>18</v>
      </c>
      <c r="K133" s="359">
        <v>0</v>
      </c>
      <c r="L133" s="359">
        <v>0</v>
      </c>
      <c r="M133" s="360">
        <v>0</v>
      </c>
      <c r="N133" s="359">
        <v>0</v>
      </c>
      <c r="O133" s="359">
        <v>0</v>
      </c>
      <c r="P133" s="359">
        <v>180</v>
      </c>
      <c r="Q133" s="359">
        <v>90</v>
      </c>
      <c r="R133" s="360">
        <v>270</v>
      </c>
      <c r="S133" s="359">
        <v>0</v>
      </c>
      <c r="T133" s="359">
        <v>0</v>
      </c>
      <c r="U133" s="359">
        <v>0</v>
      </c>
      <c r="V133" s="359">
        <v>0</v>
      </c>
      <c r="W133" s="360">
        <v>0</v>
      </c>
      <c r="X133" s="359">
        <v>6</v>
      </c>
      <c r="Y133" s="359">
        <v>90</v>
      </c>
      <c r="Z133" s="361">
        <v>0</v>
      </c>
      <c r="AA133" s="359">
        <v>10</v>
      </c>
      <c r="AB133" s="359">
        <v>150</v>
      </c>
      <c r="AC133" s="361">
        <v>0</v>
      </c>
      <c r="AD133" s="359">
        <v>0</v>
      </c>
      <c r="AE133" s="359">
        <v>0</v>
      </c>
      <c r="AF133" s="361">
        <v>0</v>
      </c>
      <c r="AG133" s="362">
        <v>0</v>
      </c>
      <c r="AH133" s="362">
        <v>0</v>
      </c>
      <c r="AI133" s="361">
        <v>0</v>
      </c>
      <c r="AJ133" s="362">
        <v>7</v>
      </c>
      <c r="AK133" s="362">
        <v>105</v>
      </c>
      <c r="AL133" s="361">
        <v>0</v>
      </c>
      <c r="AM133" s="359">
        <v>7</v>
      </c>
      <c r="AN133" s="359">
        <v>105</v>
      </c>
      <c r="AO133" s="361">
        <v>0</v>
      </c>
      <c r="AP133" s="361"/>
      <c r="AQ133" s="361">
        <f t="shared" si="35"/>
        <v>7</v>
      </c>
      <c r="AR133" s="362">
        <v>0</v>
      </c>
      <c r="AS133" s="362">
        <v>0</v>
      </c>
      <c r="AT133" s="361">
        <v>0</v>
      </c>
      <c r="AU133" s="362">
        <v>0</v>
      </c>
      <c r="AV133" s="362">
        <v>0</v>
      </c>
      <c r="AW133" s="361">
        <v>0</v>
      </c>
      <c r="AX133" s="359">
        <v>0</v>
      </c>
      <c r="AY133" s="359">
        <v>0</v>
      </c>
      <c r="AZ133" s="361">
        <v>0</v>
      </c>
      <c r="BA133" s="361"/>
      <c r="BB133" s="361">
        <f t="shared" si="36"/>
        <v>0</v>
      </c>
      <c r="BC133" s="362">
        <v>0</v>
      </c>
      <c r="BD133" s="362">
        <v>0</v>
      </c>
      <c r="BE133" s="359">
        <v>0</v>
      </c>
      <c r="BF133" s="134"/>
      <c r="BG133" s="134"/>
      <c r="BH133" s="134"/>
      <c r="BI133" s="134"/>
      <c r="BJ133" s="134"/>
      <c r="BK133" s="134"/>
      <c r="BL133" s="134"/>
      <c r="BM133" s="358">
        <f t="shared" si="37"/>
        <v>0</v>
      </c>
      <c r="BN133" s="134">
        <f t="shared" si="38"/>
        <v>0</v>
      </c>
      <c r="BO133" s="134">
        <f t="shared" ref="BO133:BO164" si="62">S133*$BN$3</f>
        <v>0</v>
      </c>
      <c r="BP133" s="134">
        <f t="shared" si="39"/>
        <v>3510</v>
      </c>
      <c r="BQ133" s="134">
        <f t="shared" si="40"/>
        <v>0</v>
      </c>
      <c r="BR133" s="134">
        <f t="shared" si="41"/>
        <v>1170</v>
      </c>
      <c r="BS133" s="134">
        <f t="shared" si="42"/>
        <v>1950</v>
      </c>
      <c r="BT133" s="134">
        <f t="shared" si="43"/>
        <v>0</v>
      </c>
      <c r="BU133" s="134">
        <f t="shared" si="44"/>
        <v>1365</v>
      </c>
      <c r="BV133" s="134">
        <v>0</v>
      </c>
      <c r="BW133" s="134">
        <v>0</v>
      </c>
      <c r="BX133" s="134">
        <f t="shared" si="45"/>
        <v>0</v>
      </c>
      <c r="CB133" s="248">
        <f>_xlfn.IFNA(VLOOKUP(A133,'Actuals Summer'!$A:$AG,23,FALSE),0)</f>
        <v>0</v>
      </c>
      <c r="CC133" s="248">
        <f>_xlfn.IFNA(VLOOKUP(A133,'Actuals Summer'!$A:$AG,24,FALSE),0)</f>
        <v>0</v>
      </c>
      <c r="CD133" s="248">
        <f>_xlfn.IFNA(VLOOKUP(A133,'Actuals Summer'!$A:$AG,25,FALSE),0)</f>
        <v>0</v>
      </c>
      <c r="CE133" s="248">
        <f>_xlfn.IFNA(VLOOKUP(A133,'Actuals Summer'!$A:$AG,26,FALSE),0)</f>
        <v>0</v>
      </c>
      <c r="CF133" s="248">
        <f>_xlfn.IFNA(VLOOKUP(A133,'Actuals Summer'!$A:$AG,27,FALSE),0)</f>
        <v>0</v>
      </c>
      <c r="CG133" s="248">
        <f>_xlfn.IFNA(VLOOKUP(A133,'Actuals Dep Summer'!B:O,6,FALSE)*$BN$3,0)</f>
        <v>1170</v>
      </c>
      <c r="CH133" s="248">
        <f>_xlfn.IFNA(VLOOKUP(A133,'Actuals Dep Summer'!B:O,7,FALSE)*$BN$3,0)</f>
        <v>1950</v>
      </c>
      <c r="CI133" s="248">
        <f>_xlfn.IFNA(VLOOKUP(A133,'Actuals Dep Summer'!B:O,8,FALSE)*$BN$3,0)</f>
        <v>0</v>
      </c>
      <c r="CJ133" s="248">
        <f>_xlfn.IFNA(VLOOKUP(A133,'Actuals Summer'!$A:$AG,31,FALSE),0)*$BN$3</f>
        <v>0</v>
      </c>
      <c r="CK133" s="248"/>
      <c r="CL133" s="248">
        <f>_xlfn.IFNA(VLOOKUP(A133,'Actuals Summer'!$A:$AG,32,FALSE),0)*$BN$3</f>
        <v>0</v>
      </c>
      <c r="CM133" s="248">
        <f>_xlfn.IFNA(VLOOKUP(A133,'Actuals Summer'!$A:$AG,33,FALSE),0)</f>
        <v>0</v>
      </c>
      <c r="CP133" s="317">
        <f t="shared" si="46"/>
        <v>0</v>
      </c>
      <c r="CQ133" s="317">
        <f t="shared" si="47"/>
        <v>0</v>
      </c>
      <c r="CR133" s="317">
        <f t="shared" ref="CR133:CR164" si="63">BO133*$BO$2</f>
        <v>0</v>
      </c>
      <c r="CS133" s="317">
        <f t="shared" si="48"/>
        <v>19866.600000000002</v>
      </c>
      <c r="CT133" s="317">
        <f t="shared" si="49"/>
        <v>0</v>
      </c>
      <c r="CU133" s="317">
        <f t="shared" si="50"/>
        <v>713.69999999999993</v>
      </c>
      <c r="CV133" s="317">
        <f t="shared" si="51"/>
        <v>565.5</v>
      </c>
      <c r="CW133" s="317">
        <f t="shared" si="52"/>
        <v>0</v>
      </c>
      <c r="CX133" s="317">
        <f t="shared" si="53"/>
        <v>1365</v>
      </c>
      <c r="CY133" s="317">
        <f t="shared" si="54"/>
        <v>0</v>
      </c>
      <c r="CZ133" s="317">
        <f t="shared" si="55"/>
        <v>0</v>
      </c>
      <c r="DA133" s="317">
        <f t="shared" si="56"/>
        <v>0</v>
      </c>
      <c r="DB133" s="317">
        <f t="shared" si="57"/>
        <v>22510.800000000003</v>
      </c>
      <c r="DC133" s="311">
        <f>_xlfn.XLOOKUP($A133,'Actuals Summer'!$A:$A,'Actuals Summer'!L:L,0,0)</f>
        <v>0</v>
      </c>
      <c r="DD133" s="311">
        <f>_xlfn.XLOOKUP($A133,'Actuals Summer'!$A:$A,'Actuals Summer'!K:K,0,0)+_xlfn.XLOOKUP($A133,'Actuals Summer'!$A:$A,'Actuals Summer'!Q:Q,0,0)</f>
        <v>0</v>
      </c>
      <c r="DE133" s="311">
        <f>_xlfn.XLOOKUP($A133,'Actuals Summer'!$A:$A,'Actuals Summer'!I:I,0,0)+_xlfn.XLOOKUP($A133,'Actuals Summer'!$A:$A,'Actuals Summer'!R:R,0,0)</f>
        <v>0</v>
      </c>
      <c r="DF133" s="311">
        <f>_xlfn.XLOOKUP($A133,'Actuals Summer'!$A:$A,'Actuals Summer'!J:J,0,0)</f>
        <v>0</v>
      </c>
      <c r="DG133" s="311">
        <f>_xlfn.XLOOKUP($A133,'Actuals Dep Summer'!$B:$B,'Actuals Dep Summer'!G:G,0,0)*'Actuals Dep Summer'!$F$2*'Actuals Dep Summer'!$C$2</f>
        <v>713.69999999999993</v>
      </c>
      <c r="DH133" s="311">
        <f>_xlfn.XLOOKUP($A133,'Actuals Dep Summer'!$B:$B,'Actuals Dep Summer'!H:H,0,0)*'Actuals Dep Summer'!$F$2*'Actuals Dep Summer'!$C$3</f>
        <v>565.5</v>
      </c>
      <c r="DI133" s="311">
        <f>_xlfn.XLOOKUP($A133,'Actuals Dep Summer'!$B:$B,'Actuals Dep Summer'!I:I,0,0)*'Actuals Dep Summer'!$F$2*'Actuals Dep Summer'!$C$4</f>
        <v>0</v>
      </c>
      <c r="DJ133" s="311">
        <f>_xlfn.XLOOKUP($A133,'Actuals Summer'!$A:$A,'Actuals Summer'!P:P,0,0)</f>
        <v>0</v>
      </c>
      <c r="DK133" s="311">
        <f>_xlfn.XLOOKUP($A133,'Actuals Summer'!$A:$A,'Actuals Summer'!O:O,0,0)</f>
        <v>0</v>
      </c>
      <c r="DL133" s="311"/>
      <c r="DM133" s="311">
        <f>_xlfn.XLOOKUP($A133,'Actuals Summer'!$A:$A,'Actuals Summer'!M:M,0,0)</f>
        <v>0</v>
      </c>
      <c r="DN133" s="312">
        <f t="shared" ref="DN133:DN164" si="64">SUM(DC133:DM133)</f>
        <v>1279.1999999999998</v>
      </c>
      <c r="DO133" s="312">
        <f>_xlfn.XLOOKUP(A133,'Actuals Summer'!A:A,'Actuals Summer'!S:S,0,0)-'Summer data team '!DN133</f>
        <v>-1279.1999999999998</v>
      </c>
      <c r="DP133" s="322">
        <f t="shared" ref="DP133:DP164" si="65">DB133-DN133</f>
        <v>21231.600000000002</v>
      </c>
    </row>
    <row r="134" spans="1:120" x14ac:dyDescent="0.2">
      <c r="A134" s="231">
        <v>2443</v>
      </c>
      <c r="B134" s="231">
        <v>3302443</v>
      </c>
      <c r="C134" s="231" t="s">
        <v>307</v>
      </c>
      <c r="D134" s="359">
        <v>0</v>
      </c>
      <c r="E134" s="359">
        <v>0</v>
      </c>
      <c r="F134" s="359">
        <v>0</v>
      </c>
      <c r="G134" s="359">
        <v>12</v>
      </c>
      <c r="H134" s="359">
        <v>16</v>
      </c>
      <c r="I134" s="360">
        <v>0</v>
      </c>
      <c r="J134" s="360">
        <v>28</v>
      </c>
      <c r="K134" s="359">
        <v>0</v>
      </c>
      <c r="L134" s="359">
        <v>0</v>
      </c>
      <c r="M134" s="360">
        <v>0</v>
      </c>
      <c r="N134" s="359">
        <v>0</v>
      </c>
      <c r="O134" s="359">
        <v>0</v>
      </c>
      <c r="P134" s="359">
        <v>180</v>
      </c>
      <c r="Q134" s="359">
        <v>240</v>
      </c>
      <c r="R134" s="360">
        <v>420</v>
      </c>
      <c r="S134" s="359">
        <v>0</v>
      </c>
      <c r="T134" s="359">
        <v>0</v>
      </c>
      <c r="U134" s="359">
        <v>0</v>
      </c>
      <c r="V134" s="359">
        <v>0</v>
      </c>
      <c r="W134" s="360">
        <v>0</v>
      </c>
      <c r="X134" s="359">
        <v>2</v>
      </c>
      <c r="Y134" s="359">
        <v>30</v>
      </c>
      <c r="Z134" s="361">
        <v>0</v>
      </c>
      <c r="AA134" s="359">
        <v>22</v>
      </c>
      <c r="AB134" s="359">
        <v>330</v>
      </c>
      <c r="AC134" s="361">
        <v>0</v>
      </c>
      <c r="AD134" s="359">
        <v>3</v>
      </c>
      <c r="AE134" s="359">
        <v>45</v>
      </c>
      <c r="AF134" s="361">
        <v>0</v>
      </c>
      <c r="AG134" s="362">
        <v>0</v>
      </c>
      <c r="AH134" s="362">
        <v>0</v>
      </c>
      <c r="AI134" s="361">
        <v>0</v>
      </c>
      <c r="AJ134" s="362">
        <v>17</v>
      </c>
      <c r="AK134" s="362">
        <v>255</v>
      </c>
      <c r="AL134" s="361">
        <v>0</v>
      </c>
      <c r="AM134" s="359">
        <v>17</v>
      </c>
      <c r="AN134" s="359">
        <v>255</v>
      </c>
      <c r="AO134" s="361">
        <v>0</v>
      </c>
      <c r="AP134" s="361"/>
      <c r="AQ134" s="361">
        <f t="shared" ref="AQ134:AQ197" si="66">AM134+AP134</f>
        <v>17</v>
      </c>
      <c r="AR134" s="362">
        <v>0</v>
      </c>
      <c r="AS134" s="362">
        <v>0</v>
      </c>
      <c r="AT134" s="361">
        <v>0</v>
      </c>
      <c r="AU134" s="362">
        <v>16</v>
      </c>
      <c r="AV134" s="362">
        <v>240</v>
      </c>
      <c r="AW134" s="361">
        <v>0</v>
      </c>
      <c r="AX134" s="359">
        <v>16</v>
      </c>
      <c r="AY134" s="359">
        <v>240</v>
      </c>
      <c r="AZ134" s="361">
        <v>0</v>
      </c>
      <c r="BA134" s="361"/>
      <c r="BB134" s="361">
        <f t="shared" ref="BB134:BB197" si="67">AU134+AX134</f>
        <v>32</v>
      </c>
      <c r="BC134" s="362">
        <v>0</v>
      </c>
      <c r="BD134" s="362">
        <v>0</v>
      </c>
      <c r="BE134" s="359">
        <v>0</v>
      </c>
      <c r="BF134" s="134"/>
      <c r="BG134" s="134"/>
      <c r="BH134" s="134"/>
      <c r="BI134" s="134"/>
      <c r="BJ134" s="134"/>
      <c r="BK134" s="134"/>
      <c r="BL134" s="134"/>
      <c r="BM134" s="358">
        <f t="shared" ref="BM134:BM197" si="68">N134*$BN$3</f>
        <v>0</v>
      </c>
      <c r="BN134" s="134">
        <f t="shared" ref="BN134:BN197" si="69">(O134*$BN$3)+BF134</f>
        <v>0</v>
      </c>
      <c r="BO134" s="134">
        <f t="shared" si="62"/>
        <v>0</v>
      </c>
      <c r="BP134" s="134">
        <f t="shared" ref="BP134:BP197" si="70">R134*$BN$3</f>
        <v>5460</v>
      </c>
      <c r="BQ134" s="134">
        <f t="shared" ref="BQ134:BQ197" si="71">(W134*$BN$3)+BG134</f>
        <v>0</v>
      </c>
      <c r="BR134" s="134">
        <f t="shared" ref="BR134:BR197" si="72">(Y134+Z134)*$BN$3</f>
        <v>390</v>
      </c>
      <c r="BS134" s="134">
        <f t="shared" ref="BS134:BS197" si="73">(AB134+AC134)*$BN$3</f>
        <v>4290</v>
      </c>
      <c r="BT134" s="134">
        <f t="shared" ref="BT134:BT197" si="74">(AE134+AF134)*$BN$3</f>
        <v>585</v>
      </c>
      <c r="BU134" s="134">
        <f t="shared" ref="BU134:BU197" si="75">AN134*$BN$3</f>
        <v>3315</v>
      </c>
      <c r="BV134" s="134">
        <v>16</v>
      </c>
      <c r="BW134" s="134">
        <v>0</v>
      </c>
      <c r="BX134" s="134">
        <f t="shared" ref="BX134:BX197" si="76">BE134</f>
        <v>0</v>
      </c>
      <c r="CB134" s="248">
        <f>_xlfn.IFNA(VLOOKUP(A134,'Actuals Summer'!$A:$AG,23,FALSE),0)</f>
        <v>0</v>
      </c>
      <c r="CC134" s="248">
        <f>_xlfn.IFNA(VLOOKUP(A134,'Actuals Summer'!$A:$AG,24,FALSE),0)</f>
        <v>0</v>
      </c>
      <c r="CD134" s="248">
        <f>_xlfn.IFNA(VLOOKUP(A134,'Actuals Summer'!$A:$AG,25,FALSE),0)</f>
        <v>0</v>
      </c>
      <c r="CE134" s="248">
        <f>_xlfn.IFNA(VLOOKUP(A134,'Actuals Summer'!$A:$AG,26,FALSE),0)</f>
        <v>0</v>
      </c>
      <c r="CF134" s="248">
        <f>_xlfn.IFNA(VLOOKUP(A134,'Actuals Summer'!$A:$AG,27,FALSE),0)</f>
        <v>0</v>
      </c>
      <c r="CG134" s="248">
        <f>_xlfn.IFNA(VLOOKUP(A134,'Actuals Dep Summer'!B:O,6,FALSE)*$BN$3,0)</f>
        <v>390</v>
      </c>
      <c r="CH134" s="248">
        <f>_xlfn.IFNA(VLOOKUP(A134,'Actuals Dep Summer'!B:O,7,FALSE)*$BN$3,0)</f>
        <v>4290</v>
      </c>
      <c r="CI134" s="248">
        <f>_xlfn.IFNA(VLOOKUP(A134,'Actuals Dep Summer'!B:O,8,FALSE)*$BN$3,0)</f>
        <v>585</v>
      </c>
      <c r="CJ134" s="248">
        <f>_xlfn.IFNA(VLOOKUP(A134,'Actuals Summer'!$A:$AG,31,FALSE),0)*$BN$3</f>
        <v>0</v>
      </c>
      <c r="CK134" s="248"/>
      <c r="CL134" s="248">
        <f>_xlfn.IFNA(VLOOKUP(A134,'Actuals Summer'!$A:$AG,32,FALSE),0)*$BN$3</f>
        <v>0</v>
      </c>
      <c r="CM134" s="248">
        <f>_xlfn.IFNA(VLOOKUP(A134,'Actuals Summer'!$A:$AG,33,FALSE),0)</f>
        <v>0</v>
      </c>
      <c r="CP134" s="317">
        <f t="shared" ref="CP134:CP197" si="77">BM134*$BM$2</f>
        <v>0</v>
      </c>
      <c r="CQ134" s="317">
        <f t="shared" ref="CQ134:CQ197" si="78">BN134*$BN$2</f>
        <v>0</v>
      </c>
      <c r="CR134" s="317">
        <f t="shared" si="63"/>
        <v>0</v>
      </c>
      <c r="CS134" s="317">
        <f t="shared" ref="CS134:CS197" si="79">BP134*$BP$2</f>
        <v>30903.600000000002</v>
      </c>
      <c r="CT134" s="317">
        <f t="shared" ref="CT134:CT197" si="80">BQ134*$BQ$2</f>
        <v>0</v>
      </c>
      <c r="CU134" s="317">
        <f t="shared" ref="CU134:CU197" si="81">BR134*$BR$2</f>
        <v>237.9</v>
      </c>
      <c r="CV134" s="317">
        <f t="shared" ref="CV134:CV197" si="82">BS134*$BS$2</f>
        <v>1244.0999999999999</v>
      </c>
      <c r="CW134" s="317">
        <f t="shared" ref="CW134:CW197" si="83">BT134*$BT$2</f>
        <v>46.800000000000004</v>
      </c>
      <c r="CX134" s="317">
        <f t="shared" ref="CX134:CX197" si="84">BU134*$BU$2</f>
        <v>3315</v>
      </c>
      <c r="CY134" s="317">
        <f t="shared" ref="CY134:CY197" si="85">BV134*$BV$2*$BN$3</f>
        <v>1193.2631578947367</v>
      </c>
      <c r="CZ134" s="317">
        <f t="shared" ref="CZ134:CZ197" si="86">BW134*$BW$2*$BN$3</f>
        <v>0</v>
      </c>
      <c r="DA134" s="317">
        <f t="shared" ref="DA134:DA197" si="87">BX134*$BX$2</f>
        <v>0</v>
      </c>
      <c r="DB134" s="317">
        <f t="shared" ref="DB134:DB197" si="88">SUM(CP134:DA134)</f>
        <v>36940.663157894742</v>
      </c>
      <c r="DC134" s="311">
        <f>_xlfn.XLOOKUP($A134,'Actuals Summer'!$A:$A,'Actuals Summer'!L:L,0,0)</f>
        <v>0</v>
      </c>
      <c r="DD134" s="311">
        <f>_xlfn.XLOOKUP($A134,'Actuals Summer'!$A:$A,'Actuals Summer'!K:K,0,0)+_xlfn.XLOOKUP($A134,'Actuals Summer'!$A:$A,'Actuals Summer'!Q:Q,0,0)</f>
        <v>0</v>
      </c>
      <c r="DE134" s="311">
        <f>_xlfn.XLOOKUP($A134,'Actuals Summer'!$A:$A,'Actuals Summer'!I:I,0,0)+_xlfn.XLOOKUP($A134,'Actuals Summer'!$A:$A,'Actuals Summer'!R:R,0,0)</f>
        <v>0</v>
      </c>
      <c r="DF134" s="311">
        <f>_xlfn.XLOOKUP($A134,'Actuals Summer'!$A:$A,'Actuals Summer'!J:J,0,0)</f>
        <v>0</v>
      </c>
      <c r="DG134" s="311">
        <f>_xlfn.XLOOKUP($A134,'Actuals Dep Summer'!$B:$B,'Actuals Dep Summer'!G:G,0,0)*'Actuals Dep Summer'!$F$2*'Actuals Dep Summer'!$C$2</f>
        <v>237.9</v>
      </c>
      <c r="DH134" s="311">
        <f>_xlfn.XLOOKUP($A134,'Actuals Dep Summer'!$B:$B,'Actuals Dep Summer'!H:H,0,0)*'Actuals Dep Summer'!$F$2*'Actuals Dep Summer'!$C$3</f>
        <v>1244.0999999999999</v>
      </c>
      <c r="DI134" s="311">
        <f>_xlfn.XLOOKUP($A134,'Actuals Dep Summer'!$B:$B,'Actuals Dep Summer'!I:I,0,0)*'Actuals Dep Summer'!$F$2*'Actuals Dep Summer'!$C$4</f>
        <v>46.800000000000004</v>
      </c>
      <c r="DJ134" s="311">
        <f>_xlfn.XLOOKUP($A134,'Actuals Summer'!$A:$A,'Actuals Summer'!P:P,0,0)</f>
        <v>0</v>
      </c>
      <c r="DK134" s="311">
        <f>_xlfn.XLOOKUP($A134,'Actuals Summer'!$A:$A,'Actuals Summer'!O:O,0,0)</f>
        <v>0</v>
      </c>
      <c r="DL134" s="311"/>
      <c r="DM134" s="311">
        <f>_xlfn.XLOOKUP($A134,'Actuals Summer'!$A:$A,'Actuals Summer'!M:M,0,0)</f>
        <v>0</v>
      </c>
      <c r="DN134" s="312">
        <f t="shared" si="64"/>
        <v>1528.8</v>
      </c>
      <c r="DO134" s="312">
        <f>_xlfn.XLOOKUP(A134,'Actuals Summer'!A:A,'Actuals Summer'!S:S,0,0)-'Summer data team '!DN134</f>
        <v>-1528.8</v>
      </c>
      <c r="DP134" s="322">
        <f t="shared" si="65"/>
        <v>35411.863157894739</v>
      </c>
    </row>
    <row r="135" spans="1:120" x14ac:dyDescent="0.2">
      <c r="A135" s="231">
        <v>2447</v>
      </c>
      <c r="B135" s="231">
        <v>3302447</v>
      </c>
      <c r="C135" s="231" t="s">
        <v>308</v>
      </c>
      <c r="D135" s="359">
        <v>0</v>
      </c>
      <c r="E135" s="359">
        <v>0</v>
      </c>
      <c r="F135" s="359">
        <v>0</v>
      </c>
      <c r="G135" s="359">
        <v>22</v>
      </c>
      <c r="H135" s="359">
        <v>23</v>
      </c>
      <c r="I135" s="360">
        <v>0</v>
      </c>
      <c r="J135" s="360">
        <v>45</v>
      </c>
      <c r="K135" s="359">
        <v>0</v>
      </c>
      <c r="L135" s="359">
        <v>0</v>
      </c>
      <c r="M135" s="360">
        <v>0</v>
      </c>
      <c r="N135" s="359">
        <v>0</v>
      </c>
      <c r="O135" s="359">
        <v>0</v>
      </c>
      <c r="P135" s="359">
        <v>330</v>
      </c>
      <c r="Q135" s="359">
        <v>345</v>
      </c>
      <c r="R135" s="360">
        <v>675</v>
      </c>
      <c r="S135" s="359">
        <v>0</v>
      </c>
      <c r="T135" s="359">
        <v>0</v>
      </c>
      <c r="U135" s="359">
        <v>0</v>
      </c>
      <c r="V135" s="359">
        <v>0</v>
      </c>
      <c r="W135" s="360">
        <v>0</v>
      </c>
      <c r="X135" s="359">
        <v>20</v>
      </c>
      <c r="Y135" s="359">
        <v>300</v>
      </c>
      <c r="Z135" s="361">
        <v>0</v>
      </c>
      <c r="AA135" s="359">
        <v>7</v>
      </c>
      <c r="AB135" s="359">
        <v>105</v>
      </c>
      <c r="AC135" s="361">
        <v>0</v>
      </c>
      <c r="AD135" s="359">
        <v>9</v>
      </c>
      <c r="AE135" s="359">
        <v>135</v>
      </c>
      <c r="AF135" s="361">
        <v>0</v>
      </c>
      <c r="AG135" s="362">
        <v>0</v>
      </c>
      <c r="AH135" s="362">
        <v>0</v>
      </c>
      <c r="AI135" s="361">
        <v>0</v>
      </c>
      <c r="AJ135" s="362">
        <v>29</v>
      </c>
      <c r="AK135" s="362">
        <v>435</v>
      </c>
      <c r="AL135" s="361">
        <v>0</v>
      </c>
      <c r="AM135" s="359">
        <v>29</v>
      </c>
      <c r="AN135" s="359">
        <v>435</v>
      </c>
      <c r="AO135" s="361">
        <v>0</v>
      </c>
      <c r="AP135" s="361"/>
      <c r="AQ135" s="361">
        <f t="shared" si="66"/>
        <v>29</v>
      </c>
      <c r="AR135" s="362">
        <v>0</v>
      </c>
      <c r="AS135" s="362">
        <v>0</v>
      </c>
      <c r="AT135" s="361">
        <v>0</v>
      </c>
      <c r="AU135" s="362">
        <v>29</v>
      </c>
      <c r="AV135" s="362">
        <v>435</v>
      </c>
      <c r="AW135" s="361">
        <v>0</v>
      </c>
      <c r="AX135" s="359">
        <v>29</v>
      </c>
      <c r="AY135" s="359">
        <v>435</v>
      </c>
      <c r="AZ135" s="361">
        <v>0</v>
      </c>
      <c r="BA135" s="361"/>
      <c r="BB135" s="361">
        <f t="shared" si="67"/>
        <v>58</v>
      </c>
      <c r="BC135" s="362">
        <v>0</v>
      </c>
      <c r="BD135" s="362">
        <v>0</v>
      </c>
      <c r="BE135" s="359">
        <v>0</v>
      </c>
      <c r="BF135" s="134"/>
      <c r="BG135" s="134"/>
      <c r="BH135" s="134"/>
      <c r="BI135" s="134"/>
      <c r="BJ135" s="134"/>
      <c r="BK135" s="134"/>
      <c r="BL135" s="134"/>
      <c r="BM135" s="358">
        <f t="shared" si="68"/>
        <v>0</v>
      </c>
      <c r="BN135" s="134">
        <f t="shared" si="69"/>
        <v>0</v>
      </c>
      <c r="BO135" s="134">
        <f t="shared" si="62"/>
        <v>0</v>
      </c>
      <c r="BP135" s="134">
        <f t="shared" si="70"/>
        <v>8775</v>
      </c>
      <c r="BQ135" s="134">
        <f t="shared" si="71"/>
        <v>0</v>
      </c>
      <c r="BR135" s="134">
        <f t="shared" si="72"/>
        <v>3900</v>
      </c>
      <c r="BS135" s="134">
        <f t="shared" si="73"/>
        <v>1365</v>
      </c>
      <c r="BT135" s="134">
        <f t="shared" si="74"/>
        <v>1755</v>
      </c>
      <c r="BU135" s="134">
        <f t="shared" si="75"/>
        <v>5655</v>
      </c>
      <c r="BV135" s="134">
        <v>29</v>
      </c>
      <c r="BW135" s="134">
        <v>0</v>
      </c>
      <c r="BX135" s="134">
        <f t="shared" si="76"/>
        <v>0</v>
      </c>
      <c r="CB135" s="248">
        <f>_xlfn.IFNA(VLOOKUP(A135,'Actuals Summer'!$A:$AG,23,FALSE),0)</f>
        <v>0</v>
      </c>
      <c r="CC135" s="248">
        <f>_xlfn.IFNA(VLOOKUP(A135,'Actuals Summer'!$A:$AG,24,FALSE),0)</f>
        <v>0</v>
      </c>
      <c r="CD135" s="248">
        <f>_xlfn.IFNA(VLOOKUP(A135,'Actuals Summer'!$A:$AG,25,FALSE),0)</f>
        <v>0</v>
      </c>
      <c r="CE135" s="248">
        <f>_xlfn.IFNA(VLOOKUP(A135,'Actuals Summer'!$A:$AG,26,FALSE),0)</f>
        <v>0</v>
      </c>
      <c r="CF135" s="248">
        <f>_xlfn.IFNA(VLOOKUP(A135,'Actuals Summer'!$A:$AG,27,FALSE),0)</f>
        <v>0</v>
      </c>
      <c r="CG135" s="248">
        <f>_xlfn.IFNA(VLOOKUP(A135,'Actuals Dep Summer'!B:O,6,FALSE)*$BN$3,0)</f>
        <v>3900</v>
      </c>
      <c r="CH135" s="248">
        <f>_xlfn.IFNA(VLOOKUP(A135,'Actuals Dep Summer'!B:O,7,FALSE)*$BN$3,0)</f>
        <v>1365</v>
      </c>
      <c r="CI135" s="248">
        <f>_xlfn.IFNA(VLOOKUP(A135,'Actuals Dep Summer'!B:O,8,FALSE)*$BN$3,0)</f>
        <v>1755</v>
      </c>
      <c r="CJ135" s="248">
        <f>_xlfn.IFNA(VLOOKUP(A135,'Actuals Summer'!$A:$AG,31,FALSE),0)*$BN$3</f>
        <v>0</v>
      </c>
      <c r="CK135" s="248"/>
      <c r="CL135" s="248">
        <f>_xlfn.IFNA(VLOOKUP(A135,'Actuals Summer'!$A:$AG,32,FALSE),0)*$BN$3</f>
        <v>0</v>
      </c>
      <c r="CM135" s="248">
        <f>_xlfn.IFNA(VLOOKUP(A135,'Actuals Summer'!$A:$AG,33,FALSE),0)</f>
        <v>0</v>
      </c>
      <c r="CP135" s="317">
        <f t="shared" si="77"/>
        <v>0</v>
      </c>
      <c r="CQ135" s="317">
        <f t="shared" si="78"/>
        <v>0</v>
      </c>
      <c r="CR135" s="317">
        <f t="shared" si="63"/>
        <v>0</v>
      </c>
      <c r="CS135" s="317">
        <f t="shared" si="79"/>
        <v>49666.5</v>
      </c>
      <c r="CT135" s="317">
        <f t="shared" si="80"/>
        <v>0</v>
      </c>
      <c r="CU135" s="317">
        <f t="shared" si="81"/>
        <v>2379</v>
      </c>
      <c r="CV135" s="317">
        <f t="shared" si="82"/>
        <v>395.84999999999997</v>
      </c>
      <c r="CW135" s="317">
        <f t="shared" si="83"/>
        <v>140.4</v>
      </c>
      <c r="CX135" s="317">
        <f t="shared" si="84"/>
        <v>5655</v>
      </c>
      <c r="CY135" s="317">
        <f t="shared" si="85"/>
        <v>2162.7894736842104</v>
      </c>
      <c r="CZ135" s="317">
        <f t="shared" si="86"/>
        <v>0</v>
      </c>
      <c r="DA135" s="317">
        <f t="shared" si="87"/>
        <v>0</v>
      </c>
      <c r="DB135" s="317">
        <f t="shared" si="88"/>
        <v>60399.539473684214</v>
      </c>
      <c r="DC135" s="311">
        <f>_xlfn.XLOOKUP($A135,'Actuals Summer'!$A:$A,'Actuals Summer'!L:L,0,0)</f>
        <v>0</v>
      </c>
      <c r="DD135" s="311">
        <f>_xlfn.XLOOKUP($A135,'Actuals Summer'!$A:$A,'Actuals Summer'!K:K,0,0)+_xlfn.XLOOKUP($A135,'Actuals Summer'!$A:$A,'Actuals Summer'!Q:Q,0,0)</f>
        <v>0</v>
      </c>
      <c r="DE135" s="311">
        <f>_xlfn.XLOOKUP($A135,'Actuals Summer'!$A:$A,'Actuals Summer'!I:I,0,0)+_xlfn.XLOOKUP($A135,'Actuals Summer'!$A:$A,'Actuals Summer'!R:R,0,0)</f>
        <v>0</v>
      </c>
      <c r="DF135" s="311">
        <f>_xlfn.XLOOKUP($A135,'Actuals Summer'!$A:$A,'Actuals Summer'!J:J,0,0)</f>
        <v>0</v>
      </c>
      <c r="DG135" s="311">
        <f>_xlfn.XLOOKUP($A135,'Actuals Dep Summer'!$B:$B,'Actuals Dep Summer'!G:G,0,0)*'Actuals Dep Summer'!$F$2*'Actuals Dep Summer'!$C$2</f>
        <v>2379</v>
      </c>
      <c r="DH135" s="311">
        <f>_xlfn.XLOOKUP($A135,'Actuals Dep Summer'!$B:$B,'Actuals Dep Summer'!H:H,0,0)*'Actuals Dep Summer'!$F$2*'Actuals Dep Summer'!$C$3</f>
        <v>395.84999999999997</v>
      </c>
      <c r="DI135" s="311">
        <f>_xlfn.XLOOKUP($A135,'Actuals Dep Summer'!$B:$B,'Actuals Dep Summer'!I:I,0,0)*'Actuals Dep Summer'!$F$2*'Actuals Dep Summer'!$C$4</f>
        <v>140.4</v>
      </c>
      <c r="DJ135" s="311">
        <f>_xlfn.XLOOKUP($A135,'Actuals Summer'!$A:$A,'Actuals Summer'!P:P,0,0)</f>
        <v>0</v>
      </c>
      <c r="DK135" s="311">
        <f>_xlfn.XLOOKUP($A135,'Actuals Summer'!$A:$A,'Actuals Summer'!O:O,0,0)</f>
        <v>0</v>
      </c>
      <c r="DL135" s="311"/>
      <c r="DM135" s="311">
        <f>_xlfn.XLOOKUP($A135,'Actuals Summer'!$A:$A,'Actuals Summer'!M:M,0,0)</f>
        <v>0</v>
      </c>
      <c r="DN135" s="312">
        <f t="shared" si="64"/>
        <v>2915.25</v>
      </c>
      <c r="DO135" s="312">
        <f>_xlfn.XLOOKUP(A135,'Actuals Summer'!A:A,'Actuals Summer'!S:S,0,0)-'Summer data team '!DN135</f>
        <v>-2915.25</v>
      </c>
      <c r="DP135" s="322">
        <f t="shared" si="65"/>
        <v>57484.289473684214</v>
      </c>
    </row>
    <row r="136" spans="1:120" x14ac:dyDescent="0.2">
      <c r="A136" s="231">
        <v>2449</v>
      </c>
      <c r="B136" s="231">
        <v>3302449</v>
      </c>
      <c r="C136" s="231" t="s">
        <v>309</v>
      </c>
      <c r="D136" s="359">
        <v>0</v>
      </c>
      <c r="E136" s="359">
        <v>0</v>
      </c>
      <c r="F136" s="359">
        <v>0</v>
      </c>
      <c r="G136" s="359">
        <v>18</v>
      </c>
      <c r="H136" s="359">
        <v>20</v>
      </c>
      <c r="I136" s="360">
        <v>0</v>
      </c>
      <c r="J136" s="360">
        <v>38</v>
      </c>
      <c r="K136" s="359">
        <v>2</v>
      </c>
      <c r="L136" s="359">
        <v>1</v>
      </c>
      <c r="M136" s="360">
        <v>3</v>
      </c>
      <c r="N136" s="359">
        <v>0</v>
      </c>
      <c r="O136" s="359">
        <v>0</v>
      </c>
      <c r="P136" s="359">
        <v>270</v>
      </c>
      <c r="Q136" s="359">
        <v>300</v>
      </c>
      <c r="R136" s="360">
        <v>570</v>
      </c>
      <c r="S136" s="359">
        <v>0</v>
      </c>
      <c r="T136" s="359">
        <v>0</v>
      </c>
      <c r="U136" s="359">
        <v>30</v>
      </c>
      <c r="V136" s="359">
        <v>15</v>
      </c>
      <c r="W136" s="360">
        <v>45</v>
      </c>
      <c r="X136" s="359">
        <v>23</v>
      </c>
      <c r="Y136" s="359">
        <v>345</v>
      </c>
      <c r="Z136" s="361">
        <v>30</v>
      </c>
      <c r="AA136" s="359">
        <v>7</v>
      </c>
      <c r="AB136" s="359">
        <v>105</v>
      </c>
      <c r="AC136" s="361">
        <v>15</v>
      </c>
      <c r="AD136" s="359">
        <v>6</v>
      </c>
      <c r="AE136" s="359">
        <v>90</v>
      </c>
      <c r="AF136" s="361">
        <v>0</v>
      </c>
      <c r="AG136" s="362">
        <v>0</v>
      </c>
      <c r="AH136" s="362">
        <v>0</v>
      </c>
      <c r="AI136" s="361">
        <v>0</v>
      </c>
      <c r="AJ136" s="362">
        <v>23</v>
      </c>
      <c r="AK136" s="362">
        <v>345</v>
      </c>
      <c r="AL136" s="361">
        <v>0</v>
      </c>
      <c r="AM136" s="359">
        <v>23</v>
      </c>
      <c r="AN136" s="359">
        <v>345</v>
      </c>
      <c r="AO136" s="361">
        <v>0</v>
      </c>
      <c r="AP136" s="361"/>
      <c r="AQ136" s="361">
        <f t="shared" si="66"/>
        <v>23</v>
      </c>
      <c r="AR136" s="362">
        <v>0</v>
      </c>
      <c r="AS136" s="362">
        <v>0</v>
      </c>
      <c r="AT136" s="361">
        <v>0</v>
      </c>
      <c r="AU136" s="362">
        <v>23</v>
      </c>
      <c r="AV136" s="362">
        <v>345</v>
      </c>
      <c r="AW136" s="361">
        <v>0</v>
      </c>
      <c r="AX136" s="359">
        <v>23</v>
      </c>
      <c r="AY136" s="359">
        <v>345</v>
      </c>
      <c r="AZ136" s="361">
        <v>0</v>
      </c>
      <c r="BA136" s="361"/>
      <c r="BB136" s="361">
        <f t="shared" si="67"/>
        <v>46</v>
      </c>
      <c r="BC136" s="362">
        <v>0</v>
      </c>
      <c r="BD136" s="362">
        <v>0</v>
      </c>
      <c r="BE136" s="359">
        <v>0</v>
      </c>
      <c r="BF136" s="134"/>
      <c r="BG136" s="134"/>
      <c r="BH136" s="134"/>
      <c r="BI136" s="134"/>
      <c r="BJ136" s="134"/>
      <c r="BK136" s="134"/>
      <c r="BL136" s="134"/>
      <c r="BM136" s="358">
        <f t="shared" si="68"/>
        <v>0</v>
      </c>
      <c r="BN136" s="134">
        <f t="shared" si="69"/>
        <v>0</v>
      </c>
      <c r="BO136" s="134">
        <f t="shared" si="62"/>
        <v>0</v>
      </c>
      <c r="BP136" s="134">
        <f t="shared" si="70"/>
        <v>7410</v>
      </c>
      <c r="BQ136" s="134">
        <f t="shared" si="71"/>
        <v>585</v>
      </c>
      <c r="BR136" s="134">
        <f t="shared" si="72"/>
        <v>4875</v>
      </c>
      <c r="BS136" s="134">
        <f t="shared" si="73"/>
        <v>1560</v>
      </c>
      <c r="BT136" s="134">
        <f t="shared" si="74"/>
        <v>1170</v>
      </c>
      <c r="BU136" s="134">
        <f t="shared" si="75"/>
        <v>4485</v>
      </c>
      <c r="BV136" s="134">
        <v>23</v>
      </c>
      <c r="BW136" s="134">
        <v>0</v>
      </c>
      <c r="BX136" s="134">
        <f t="shared" si="76"/>
        <v>0</v>
      </c>
      <c r="CB136" s="248">
        <f>_xlfn.IFNA(VLOOKUP(A136,'Actuals Summer'!$A:$AG,23,FALSE),0)</f>
        <v>0</v>
      </c>
      <c r="CC136" s="248">
        <f>_xlfn.IFNA(VLOOKUP(A136,'Actuals Summer'!$A:$AG,24,FALSE),0)</f>
        <v>0</v>
      </c>
      <c r="CD136" s="248">
        <f>_xlfn.IFNA(VLOOKUP(A136,'Actuals Summer'!$A:$AG,25,FALSE),0)</f>
        <v>0</v>
      </c>
      <c r="CE136" s="248">
        <f>_xlfn.IFNA(VLOOKUP(A136,'Actuals Summer'!$A:$AG,26,FALSE),0)</f>
        <v>0</v>
      </c>
      <c r="CF136" s="248">
        <f>_xlfn.IFNA(VLOOKUP(A136,'Actuals Summer'!$A:$AG,27,FALSE),0)</f>
        <v>0</v>
      </c>
      <c r="CG136" s="248">
        <f>_xlfn.IFNA(VLOOKUP(A136,'Actuals Dep Summer'!B:O,6,FALSE)*$BN$3,0)</f>
        <v>4485</v>
      </c>
      <c r="CH136" s="248">
        <f>_xlfn.IFNA(VLOOKUP(A136,'Actuals Dep Summer'!B:O,7,FALSE)*$BN$3,0)</f>
        <v>1365</v>
      </c>
      <c r="CI136" s="248">
        <f>_xlfn.IFNA(VLOOKUP(A136,'Actuals Dep Summer'!B:O,8,FALSE)*$BN$3,0)</f>
        <v>1170</v>
      </c>
      <c r="CJ136" s="248">
        <f>_xlfn.IFNA(VLOOKUP(A136,'Actuals Summer'!$A:$AG,31,FALSE),0)*$BN$3</f>
        <v>0</v>
      </c>
      <c r="CK136" s="248"/>
      <c r="CL136" s="248">
        <f>_xlfn.IFNA(VLOOKUP(A136,'Actuals Summer'!$A:$AG,32,FALSE),0)*$BN$3</f>
        <v>0</v>
      </c>
      <c r="CM136" s="248">
        <f>_xlfn.IFNA(VLOOKUP(A136,'Actuals Summer'!$A:$AG,33,FALSE),0)</f>
        <v>0</v>
      </c>
      <c r="CP136" s="317">
        <f t="shared" si="77"/>
        <v>0</v>
      </c>
      <c r="CQ136" s="317">
        <f t="shared" si="78"/>
        <v>0</v>
      </c>
      <c r="CR136" s="317">
        <f t="shared" si="63"/>
        <v>0</v>
      </c>
      <c r="CS136" s="317">
        <f t="shared" si="79"/>
        <v>41940.6</v>
      </c>
      <c r="CT136" s="317">
        <f t="shared" si="80"/>
        <v>3311.1</v>
      </c>
      <c r="CU136" s="317">
        <f t="shared" si="81"/>
        <v>2973.75</v>
      </c>
      <c r="CV136" s="317">
        <f t="shared" si="82"/>
        <v>452.4</v>
      </c>
      <c r="CW136" s="317">
        <f t="shared" si="83"/>
        <v>93.600000000000009</v>
      </c>
      <c r="CX136" s="317">
        <f t="shared" si="84"/>
        <v>4485</v>
      </c>
      <c r="CY136" s="317">
        <f t="shared" si="85"/>
        <v>1715.3157894736842</v>
      </c>
      <c r="CZ136" s="317">
        <f t="shared" si="86"/>
        <v>0</v>
      </c>
      <c r="DA136" s="317">
        <f t="shared" si="87"/>
        <v>0</v>
      </c>
      <c r="DB136" s="317">
        <f t="shared" si="88"/>
        <v>54971.765789473684</v>
      </c>
      <c r="DC136" s="311">
        <f>_xlfn.XLOOKUP($A136,'Actuals Summer'!$A:$A,'Actuals Summer'!L:L,0,0)</f>
        <v>0</v>
      </c>
      <c r="DD136" s="311">
        <f>_xlfn.XLOOKUP($A136,'Actuals Summer'!$A:$A,'Actuals Summer'!K:K,0,0)+_xlfn.XLOOKUP($A136,'Actuals Summer'!$A:$A,'Actuals Summer'!Q:Q,0,0)</f>
        <v>0</v>
      </c>
      <c r="DE136" s="311">
        <f>_xlfn.XLOOKUP($A136,'Actuals Summer'!$A:$A,'Actuals Summer'!I:I,0,0)+_xlfn.XLOOKUP($A136,'Actuals Summer'!$A:$A,'Actuals Summer'!R:R,0,0)</f>
        <v>0</v>
      </c>
      <c r="DF136" s="311">
        <f>_xlfn.XLOOKUP($A136,'Actuals Summer'!$A:$A,'Actuals Summer'!J:J,0,0)</f>
        <v>0</v>
      </c>
      <c r="DG136" s="311">
        <f>_xlfn.XLOOKUP($A136,'Actuals Dep Summer'!$B:$B,'Actuals Dep Summer'!G:G,0,0)*'Actuals Dep Summer'!$F$2*'Actuals Dep Summer'!$C$2</f>
        <v>2735.85</v>
      </c>
      <c r="DH136" s="311">
        <f>_xlfn.XLOOKUP($A136,'Actuals Dep Summer'!$B:$B,'Actuals Dep Summer'!H:H,0,0)*'Actuals Dep Summer'!$F$2*'Actuals Dep Summer'!$C$3</f>
        <v>395.84999999999997</v>
      </c>
      <c r="DI136" s="311">
        <f>_xlfn.XLOOKUP($A136,'Actuals Dep Summer'!$B:$B,'Actuals Dep Summer'!I:I,0,0)*'Actuals Dep Summer'!$F$2*'Actuals Dep Summer'!$C$4</f>
        <v>93.600000000000009</v>
      </c>
      <c r="DJ136" s="311">
        <f>_xlfn.XLOOKUP($A136,'Actuals Summer'!$A:$A,'Actuals Summer'!P:P,0,0)</f>
        <v>0</v>
      </c>
      <c r="DK136" s="311">
        <f>_xlfn.XLOOKUP($A136,'Actuals Summer'!$A:$A,'Actuals Summer'!O:O,0,0)</f>
        <v>0</v>
      </c>
      <c r="DL136" s="311"/>
      <c r="DM136" s="311">
        <f>_xlfn.XLOOKUP($A136,'Actuals Summer'!$A:$A,'Actuals Summer'!M:M,0,0)</f>
        <v>0</v>
      </c>
      <c r="DN136" s="312">
        <f t="shared" si="64"/>
        <v>3225.2999999999997</v>
      </c>
      <c r="DO136" s="312">
        <f>_xlfn.XLOOKUP(A136,'Actuals Summer'!A:A,'Actuals Summer'!S:S,0,0)-'Summer data team '!DN136</f>
        <v>-3225.2999999999997</v>
      </c>
      <c r="DP136" s="322">
        <f t="shared" si="65"/>
        <v>51746.465789473681</v>
      </c>
    </row>
    <row r="137" spans="1:120" x14ac:dyDescent="0.2">
      <c r="A137" s="231">
        <v>2450</v>
      </c>
      <c r="B137" s="231">
        <v>3302450</v>
      </c>
      <c r="C137" s="231" t="s">
        <v>310</v>
      </c>
      <c r="D137" s="359">
        <v>0</v>
      </c>
      <c r="E137" s="359">
        <v>0</v>
      </c>
      <c r="F137" s="359">
        <v>0</v>
      </c>
      <c r="G137" s="359">
        <v>15</v>
      </c>
      <c r="H137" s="359">
        <v>14</v>
      </c>
      <c r="I137" s="360">
        <v>0</v>
      </c>
      <c r="J137" s="360">
        <v>29</v>
      </c>
      <c r="K137" s="359">
        <v>9</v>
      </c>
      <c r="L137" s="359">
        <v>8</v>
      </c>
      <c r="M137" s="360">
        <v>17</v>
      </c>
      <c r="N137" s="359">
        <v>0</v>
      </c>
      <c r="O137" s="359">
        <v>0</v>
      </c>
      <c r="P137" s="359">
        <v>225</v>
      </c>
      <c r="Q137" s="359">
        <v>210</v>
      </c>
      <c r="R137" s="360">
        <v>435</v>
      </c>
      <c r="S137" s="359">
        <v>0</v>
      </c>
      <c r="T137" s="359">
        <v>0</v>
      </c>
      <c r="U137" s="359">
        <v>135</v>
      </c>
      <c r="V137" s="359">
        <v>120</v>
      </c>
      <c r="W137" s="360">
        <v>255</v>
      </c>
      <c r="X137" s="359">
        <v>0</v>
      </c>
      <c r="Y137" s="359">
        <v>0</v>
      </c>
      <c r="Z137" s="361">
        <v>0</v>
      </c>
      <c r="AA137" s="359">
        <v>1</v>
      </c>
      <c r="AB137" s="359">
        <v>15</v>
      </c>
      <c r="AC137" s="361">
        <v>15</v>
      </c>
      <c r="AD137" s="359">
        <v>1</v>
      </c>
      <c r="AE137" s="359">
        <v>15</v>
      </c>
      <c r="AF137" s="361">
        <v>15</v>
      </c>
      <c r="AG137" s="362">
        <v>0</v>
      </c>
      <c r="AH137" s="362">
        <v>0</v>
      </c>
      <c r="AI137" s="361">
        <v>0</v>
      </c>
      <c r="AJ137" s="362">
        <v>3</v>
      </c>
      <c r="AK137" s="362">
        <v>45</v>
      </c>
      <c r="AL137" s="361">
        <v>15</v>
      </c>
      <c r="AM137" s="359">
        <v>3</v>
      </c>
      <c r="AN137" s="359">
        <v>45</v>
      </c>
      <c r="AO137" s="361">
        <v>15</v>
      </c>
      <c r="AP137" s="361"/>
      <c r="AQ137" s="361">
        <f t="shared" si="66"/>
        <v>3</v>
      </c>
      <c r="AR137" s="362">
        <v>0</v>
      </c>
      <c r="AS137" s="362">
        <v>0</v>
      </c>
      <c r="AT137" s="361">
        <v>0</v>
      </c>
      <c r="AU137" s="362">
        <v>3</v>
      </c>
      <c r="AV137" s="362">
        <v>45</v>
      </c>
      <c r="AW137" s="361">
        <v>15</v>
      </c>
      <c r="AX137" s="359">
        <v>3</v>
      </c>
      <c r="AY137" s="359">
        <v>45</v>
      </c>
      <c r="AZ137" s="361">
        <v>15</v>
      </c>
      <c r="BA137" s="361"/>
      <c r="BB137" s="361">
        <f t="shared" si="67"/>
        <v>6</v>
      </c>
      <c r="BC137" s="362">
        <v>0</v>
      </c>
      <c r="BD137" s="362">
        <v>0</v>
      </c>
      <c r="BE137" s="359">
        <v>0</v>
      </c>
      <c r="BF137" s="134"/>
      <c r="BG137" s="134"/>
      <c r="BH137" s="134"/>
      <c r="BI137" s="134"/>
      <c r="BJ137" s="134"/>
      <c r="BK137" s="134"/>
      <c r="BL137" s="134"/>
      <c r="BM137" s="358">
        <f t="shared" si="68"/>
        <v>0</v>
      </c>
      <c r="BN137" s="134">
        <f t="shared" si="69"/>
        <v>0</v>
      </c>
      <c r="BO137" s="134">
        <f t="shared" si="62"/>
        <v>0</v>
      </c>
      <c r="BP137" s="134">
        <f t="shared" si="70"/>
        <v>5655</v>
      </c>
      <c r="BQ137" s="134">
        <f t="shared" si="71"/>
        <v>3315</v>
      </c>
      <c r="BR137" s="134">
        <f t="shared" si="72"/>
        <v>0</v>
      </c>
      <c r="BS137" s="134">
        <f t="shared" si="73"/>
        <v>390</v>
      </c>
      <c r="BT137" s="134">
        <f t="shared" si="74"/>
        <v>390</v>
      </c>
      <c r="BU137" s="134">
        <f t="shared" si="75"/>
        <v>585</v>
      </c>
      <c r="BV137" s="134">
        <v>2</v>
      </c>
      <c r="BW137" s="134">
        <v>1</v>
      </c>
      <c r="BX137" s="134">
        <f t="shared" si="76"/>
        <v>0</v>
      </c>
      <c r="CB137" s="248">
        <f>_xlfn.IFNA(VLOOKUP(A137,'Actuals Summer'!$A:$AG,23,FALSE),0)</f>
        <v>0</v>
      </c>
      <c r="CC137" s="248">
        <f>_xlfn.IFNA(VLOOKUP(A137,'Actuals Summer'!$A:$AG,24,FALSE),0)</f>
        <v>0</v>
      </c>
      <c r="CD137" s="248">
        <f>_xlfn.IFNA(VLOOKUP(A137,'Actuals Summer'!$A:$AG,25,FALSE),0)</f>
        <v>0</v>
      </c>
      <c r="CE137" s="248">
        <f>_xlfn.IFNA(VLOOKUP(A137,'Actuals Summer'!$A:$AG,26,FALSE),0)</f>
        <v>0</v>
      </c>
      <c r="CF137" s="248">
        <f>_xlfn.IFNA(VLOOKUP(A137,'Actuals Summer'!$A:$AG,27,FALSE),0)</f>
        <v>0</v>
      </c>
      <c r="CG137" s="248">
        <f>_xlfn.IFNA(VLOOKUP(A137,'Actuals Dep Summer'!B:O,6,FALSE)*$BN$3,0)</f>
        <v>0</v>
      </c>
      <c r="CH137" s="248">
        <f>_xlfn.IFNA(VLOOKUP(A137,'Actuals Dep Summer'!B:O,7,FALSE)*$BN$3,0)</f>
        <v>195</v>
      </c>
      <c r="CI137" s="248">
        <f>_xlfn.IFNA(VLOOKUP(A137,'Actuals Dep Summer'!B:O,8,FALSE)*$BN$3,0)</f>
        <v>195</v>
      </c>
      <c r="CJ137" s="248">
        <f>_xlfn.IFNA(VLOOKUP(A137,'Actuals Summer'!$A:$AG,31,FALSE),0)*$BN$3</f>
        <v>0</v>
      </c>
      <c r="CK137" s="248"/>
      <c r="CL137" s="248">
        <f>_xlfn.IFNA(VLOOKUP(A137,'Actuals Summer'!$A:$AG,32,FALSE),0)*$BN$3</f>
        <v>0</v>
      </c>
      <c r="CM137" s="248">
        <f>_xlfn.IFNA(VLOOKUP(A137,'Actuals Summer'!$A:$AG,33,FALSE),0)</f>
        <v>0</v>
      </c>
      <c r="CP137" s="317">
        <f t="shared" si="77"/>
        <v>0</v>
      </c>
      <c r="CQ137" s="317">
        <f t="shared" si="78"/>
        <v>0</v>
      </c>
      <c r="CR137" s="317">
        <f t="shared" si="63"/>
        <v>0</v>
      </c>
      <c r="CS137" s="317">
        <f t="shared" si="79"/>
        <v>32007.3</v>
      </c>
      <c r="CT137" s="317">
        <f t="shared" si="80"/>
        <v>18762.900000000001</v>
      </c>
      <c r="CU137" s="317">
        <f t="shared" si="81"/>
        <v>0</v>
      </c>
      <c r="CV137" s="317">
        <f t="shared" si="82"/>
        <v>113.1</v>
      </c>
      <c r="CW137" s="317">
        <f t="shared" si="83"/>
        <v>31.2</v>
      </c>
      <c r="CX137" s="317">
        <f t="shared" si="84"/>
        <v>585</v>
      </c>
      <c r="CY137" s="317">
        <f t="shared" si="85"/>
        <v>149.15789473684208</v>
      </c>
      <c r="CZ137" s="317">
        <f t="shared" si="86"/>
        <v>186.44736842105263</v>
      </c>
      <c r="DA137" s="317">
        <f t="shared" si="87"/>
        <v>0</v>
      </c>
      <c r="DB137" s="317">
        <f t="shared" si="88"/>
        <v>51835.105263157886</v>
      </c>
      <c r="DC137" s="311">
        <f>_xlfn.XLOOKUP($A137,'Actuals Summer'!$A:$A,'Actuals Summer'!L:L,0,0)</f>
        <v>0</v>
      </c>
      <c r="DD137" s="311">
        <f>_xlfn.XLOOKUP($A137,'Actuals Summer'!$A:$A,'Actuals Summer'!K:K,0,0)+_xlfn.XLOOKUP($A137,'Actuals Summer'!$A:$A,'Actuals Summer'!Q:Q,0,0)</f>
        <v>0</v>
      </c>
      <c r="DE137" s="311">
        <f>_xlfn.XLOOKUP($A137,'Actuals Summer'!$A:$A,'Actuals Summer'!I:I,0,0)+_xlfn.XLOOKUP($A137,'Actuals Summer'!$A:$A,'Actuals Summer'!R:R,0,0)</f>
        <v>0</v>
      </c>
      <c r="DF137" s="311">
        <f>_xlfn.XLOOKUP($A137,'Actuals Summer'!$A:$A,'Actuals Summer'!J:J,0,0)</f>
        <v>0</v>
      </c>
      <c r="DG137" s="311">
        <f>_xlfn.XLOOKUP($A137,'Actuals Dep Summer'!$B:$B,'Actuals Dep Summer'!G:G,0,0)*'Actuals Dep Summer'!$F$2*'Actuals Dep Summer'!$C$2</f>
        <v>0</v>
      </c>
      <c r="DH137" s="311">
        <f>_xlfn.XLOOKUP($A137,'Actuals Dep Summer'!$B:$B,'Actuals Dep Summer'!H:H,0,0)*'Actuals Dep Summer'!$F$2*'Actuals Dep Summer'!$C$3</f>
        <v>56.55</v>
      </c>
      <c r="DI137" s="311">
        <f>_xlfn.XLOOKUP($A137,'Actuals Dep Summer'!$B:$B,'Actuals Dep Summer'!I:I,0,0)*'Actuals Dep Summer'!$F$2*'Actuals Dep Summer'!$C$4</f>
        <v>15.6</v>
      </c>
      <c r="DJ137" s="311">
        <f>_xlfn.XLOOKUP($A137,'Actuals Summer'!$A:$A,'Actuals Summer'!P:P,0,0)</f>
        <v>0</v>
      </c>
      <c r="DK137" s="311">
        <f>_xlfn.XLOOKUP($A137,'Actuals Summer'!$A:$A,'Actuals Summer'!O:O,0,0)</f>
        <v>0</v>
      </c>
      <c r="DL137" s="311"/>
      <c r="DM137" s="311">
        <f>_xlfn.XLOOKUP($A137,'Actuals Summer'!$A:$A,'Actuals Summer'!M:M,0,0)</f>
        <v>0</v>
      </c>
      <c r="DN137" s="312">
        <f t="shared" si="64"/>
        <v>72.149999999999991</v>
      </c>
      <c r="DO137" s="312">
        <f>_xlfn.XLOOKUP(A137,'Actuals Summer'!A:A,'Actuals Summer'!S:S,0,0)-'Summer data team '!DN137</f>
        <v>-72.149999999999991</v>
      </c>
      <c r="DP137" s="322">
        <f t="shared" si="65"/>
        <v>51762.955263157884</v>
      </c>
    </row>
    <row r="138" spans="1:120" x14ac:dyDescent="0.2">
      <c r="A138" s="231">
        <v>2453</v>
      </c>
      <c r="B138" s="231">
        <v>3302453</v>
      </c>
      <c r="C138" s="231" t="s">
        <v>311</v>
      </c>
      <c r="D138" s="359">
        <v>0</v>
      </c>
      <c r="E138" s="359">
        <v>0</v>
      </c>
      <c r="F138" s="359">
        <v>0</v>
      </c>
      <c r="G138" s="359">
        <v>15</v>
      </c>
      <c r="H138" s="359">
        <v>11</v>
      </c>
      <c r="I138" s="360">
        <v>0</v>
      </c>
      <c r="J138" s="360">
        <v>26</v>
      </c>
      <c r="K138" s="359">
        <v>0</v>
      </c>
      <c r="L138" s="359">
        <v>0</v>
      </c>
      <c r="M138" s="360">
        <v>0</v>
      </c>
      <c r="N138" s="359">
        <v>0</v>
      </c>
      <c r="O138" s="359">
        <v>0</v>
      </c>
      <c r="P138" s="359">
        <v>225</v>
      </c>
      <c r="Q138" s="359">
        <v>165</v>
      </c>
      <c r="R138" s="360">
        <v>390</v>
      </c>
      <c r="S138" s="359">
        <v>0</v>
      </c>
      <c r="T138" s="359">
        <v>0</v>
      </c>
      <c r="U138" s="359">
        <v>0</v>
      </c>
      <c r="V138" s="359">
        <v>0</v>
      </c>
      <c r="W138" s="360">
        <v>0</v>
      </c>
      <c r="X138" s="359">
        <v>4</v>
      </c>
      <c r="Y138" s="359">
        <v>60</v>
      </c>
      <c r="Z138" s="361">
        <v>0</v>
      </c>
      <c r="AA138" s="359">
        <v>4</v>
      </c>
      <c r="AB138" s="359">
        <v>60</v>
      </c>
      <c r="AC138" s="361">
        <v>0</v>
      </c>
      <c r="AD138" s="359">
        <v>16</v>
      </c>
      <c r="AE138" s="359">
        <v>240</v>
      </c>
      <c r="AF138" s="361">
        <v>0</v>
      </c>
      <c r="AG138" s="362">
        <v>0</v>
      </c>
      <c r="AH138" s="362">
        <v>0</v>
      </c>
      <c r="AI138" s="361">
        <v>0</v>
      </c>
      <c r="AJ138" s="362">
        <v>2</v>
      </c>
      <c r="AK138" s="362">
        <v>30</v>
      </c>
      <c r="AL138" s="361">
        <v>0</v>
      </c>
      <c r="AM138" s="359">
        <v>2</v>
      </c>
      <c r="AN138" s="359">
        <v>30</v>
      </c>
      <c r="AO138" s="361">
        <v>0</v>
      </c>
      <c r="AP138" s="361"/>
      <c r="AQ138" s="361">
        <f t="shared" si="66"/>
        <v>2</v>
      </c>
      <c r="AR138" s="362">
        <v>0</v>
      </c>
      <c r="AS138" s="362">
        <v>0</v>
      </c>
      <c r="AT138" s="361">
        <v>0</v>
      </c>
      <c r="AU138" s="362">
        <v>2</v>
      </c>
      <c r="AV138" s="362">
        <v>30</v>
      </c>
      <c r="AW138" s="361">
        <v>0</v>
      </c>
      <c r="AX138" s="359">
        <v>2</v>
      </c>
      <c r="AY138" s="359">
        <v>30</v>
      </c>
      <c r="AZ138" s="361">
        <v>0</v>
      </c>
      <c r="BA138" s="361"/>
      <c r="BB138" s="361">
        <f t="shared" si="67"/>
        <v>4</v>
      </c>
      <c r="BC138" s="362">
        <v>0</v>
      </c>
      <c r="BD138" s="362">
        <v>0</v>
      </c>
      <c r="BE138" s="359">
        <v>0</v>
      </c>
      <c r="BF138" s="134"/>
      <c r="BG138" s="134"/>
      <c r="BH138" s="134"/>
      <c r="BI138" s="134"/>
      <c r="BJ138" s="134"/>
      <c r="BK138" s="134"/>
      <c r="BL138" s="134"/>
      <c r="BM138" s="358">
        <f t="shared" si="68"/>
        <v>0</v>
      </c>
      <c r="BN138" s="134">
        <f t="shared" si="69"/>
        <v>0</v>
      </c>
      <c r="BO138" s="134">
        <f t="shared" si="62"/>
        <v>0</v>
      </c>
      <c r="BP138" s="134">
        <f t="shared" si="70"/>
        <v>5070</v>
      </c>
      <c r="BQ138" s="134">
        <f t="shared" si="71"/>
        <v>0</v>
      </c>
      <c r="BR138" s="134">
        <f t="shared" si="72"/>
        <v>780</v>
      </c>
      <c r="BS138" s="134">
        <f t="shared" si="73"/>
        <v>780</v>
      </c>
      <c r="BT138" s="134">
        <f t="shared" si="74"/>
        <v>3120</v>
      </c>
      <c r="BU138" s="134">
        <f t="shared" si="75"/>
        <v>390</v>
      </c>
      <c r="BV138" s="134">
        <v>2</v>
      </c>
      <c r="BW138" s="134">
        <v>0</v>
      </c>
      <c r="BX138" s="134">
        <f t="shared" si="76"/>
        <v>0</v>
      </c>
      <c r="CB138" s="248">
        <f>_xlfn.IFNA(VLOOKUP(A138,'Actuals Summer'!$A:$AG,23,FALSE),0)</f>
        <v>0</v>
      </c>
      <c r="CC138" s="248">
        <f>_xlfn.IFNA(VLOOKUP(A138,'Actuals Summer'!$A:$AG,24,FALSE),0)</f>
        <v>0</v>
      </c>
      <c r="CD138" s="248">
        <f>_xlfn.IFNA(VLOOKUP(A138,'Actuals Summer'!$A:$AG,25,FALSE),0)</f>
        <v>0</v>
      </c>
      <c r="CE138" s="248">
        <f>_xlfn.IFNA(VLOOKUP(A138,'Actuals Summer'!$A:$AG,26,FALSE),0)</f>
        <v>0</v>
      </c>
      <c r="CF138" s="248">
        <f>_xlfn.IFNA(VLOOKUP(A138,'Actuals Summer'!$A:$AG,27,FALSE),0)</f>
        <v>0</v>
      </c>
      <c r="CG138" s="248">
        <f>_xlfn.IFNA(VLOOKUP(A138,'Actuals Dep Summer'!B:O,6,FALSE)*$BN$3,0)</f>
        <v>780</v>
      </c>
      <c r="CH138" s="248">
        <f>_xlfn.IFNA(VLOOKUP(A138,'Actuals Dep Summer'!B:O,7,FALSE)*$BN$3,0)</f>
        <v>780</v>
      </c>
      <c r="CI138" s="248">
        <f>_xlfn.IFNA(VLOOKUP(A138,'Actuals Dep Summer'!B:O,8,FALSE)*$BN$3,0)</f>
        <v>3120</v>
      </c>
      <c r="CJ138" s="248">
        <f>_xlfn.IFNA(VLOOKUP(A138,'Actuals Summer'!$A:$AG,31,FALSE),0)*$BN$3</f>
        <v>0</v>
      </c>
      <c r="CK138" s="248"/>
      <c r="CL138" s="248">
        <f>_xlfn.IFNA(VLOOKUP(A138,'Actuals Summer'!$A:$AG,32,FALSE),0)*$BN$3</f>
        <v>0</v>
      </c>
      <c r="CM138" s="248">
        <f>_xlfn.IFNA(VLOOKUP(A138,'Actuals Summer'!$A:$AG,33,FALSE),0)</f>
        <v>0</v>
      </c>
      <c r="CP138" s="317">
        <f t="shared" si="77"/>
        <v>0</v>
      </c>
      <c r="CQ138" s="317">
        <f t="shared" si="78"/>
        <v>0</v>
      </c>
      <c r="CR138" s="317">
        <f t="shared" si="63"/>
        <v>0</v>
      </c>
      <c r="CS138" s="317">
        <f t="shared" si="79"/>
        <v>28696.2</v>
      </c>
      <c r="CT138" s="317">
        <f t="shared" si="80"/>
        <v>0</v>
      </c>
      <c r="CU138" s="317">
        <f t="shared" si="81"/>
        <v>475.8</v>
      </c>
      <c r="CV138" s="317">
        <f t="shared" si="82"/>
        <v>226.2</v>
      </c>
      <c r="CW138" s="317">
        <f t="shared" si="83"/>
        <v>249.6</v>
      </c>
      <c r="CX138" s="317">
        <f t="shared" si="84"/>
        <v>390</v>
      </c>
      <c r="CY138" s="317">
        <f t="shared" si="85"/>
        <v>149.15789473684208</v>
      </c>
      <c r="CZ138" s="317">
        <f t="shared" si="86"/>
        <v>0</v>
      </c>
      <c r="DA138" s="317">
        <f t="shared" si="87"/>
        <v>0</v>
      </c>
      <c r="DB138" s="317">
        <f t="shared" si="88"/>
        <v>30186.957894736843</v>
      </c>
      <c r="DC138" s="311">
        <f>_xlfn.XLOOKUP($A138,'Actuals Summer'!$A:$A,'Actuals Summer'!L:L,0,0)</f>
        <v>0</v>
      </c>
      <c r="DD138" s="311">
        <f>_xlfn.XLOOKUP($A138,'Actuals Summer'!$A:$A,'Actuals Summer'!K:K,0,0)+_xlfn.XLOOKUP($A138,'Actuals Summer'!$A:$A,'Actuals Summer'!Q:Q,0,0)</f>
        <v>0</v>
      </c>
      <c r="DE138" s="311">
        <f>_xlfn.XLOOKUP($A138,'Actuals Summer'!$A:$A,'Actuals Summer'!I:I,0,0)+_xlfn.XLOOKUP($A138,'Actuals Summer'!$A:$A,'Actuals Summer'!R:R,0,0)</f>
        <v>0</v>
      </c>
      <c r="DF138" s="311">
        <f>_xlfn.XLOOKUP($A138,'Actuals Summer'!$A:$A,'Actuals Summer'!J:J,0,0)</f>
        <v>0</v>
      </c>
      <c r="DG138" s="311">
        <f>_xlfn.XLOOKUP($A138,'Actuals Dep Summer'!$B:$B,'Actuals Dep Summer'!G:G,0,0)*'Actuals Dep Summer'!$F$2*'Actuals Dep Summer'!$C$2</f>
        <v>475.8</v>
      </c>
      <c r="DH138" s="311">
        <f>_xlfn.XLOOKUP($A138,'Actuals Dep Summer'!$B:$B,'Actuals Dep Summer'!H:H,0,0)*'Actuals Dep Summer'!$F$2*'Actuals Dep Summer'!$C$3</f>
        <v>226.2</v>
      </c>
      <c r="DI138" s="311">
        <f>_xlfn.XLOOKUP($A138,'Actuals Dep Summer'!$B:$B,'Actuals Dep Summer'!I:I,0,0)*'Actuals Dep Summer'!$F$2*'Actuals Dep Summer'!$C$4</f>
        <v>249.6</v>
      </c>
      <c r="DJ138" s="311">
        <f>_xlfn.XLOOKUP($A138,'Actuals Summer'!$A:$A,'Actuals Summer'!P:P,0,0)</f>
        <v>0</v>
      </c>
      <c r="DK138" s="311">
        <f>_xlfn.XLOOKUP($A138,'Actuals Summer'!$A:$A,'Actuals Summer'!O:O,0,0)</f>
        <v>0</v>
      </c>
      <c r="DL138" s="311"/>
      <c r="DM138" s="311">
        <f>_xlfn.XLOOKUP($A138,'Actuals Summer'!$A:$A,'Actuals Summer'!M:M,0,0)</f>
        <v>0</v>
      </c>
      <c r="DN138" s="312">
        <f t="shared" si="64"/>
        <v>951.6</v>
      </c>
      <c r="DO138" s="312">
        <f>_xlfn.XLOOKUP(A138,'Actuals Summer'!A:A,'Actuals Summer'!S:S,0,0)-'Summer data team '!DN138</f>
        <v>-951.6</v>
      </c>
      <c r="DP138" s="322">
        <f t="shared" si="65"/>
        <v>29235.357894736844</v>
      </c>
    </row>
    <row r="139" spans="1:120" x14ac:dyDescent="0.2">
      <c r="A139" s="231">
        <v>2454</v>
      </c>
      <c r="B139" s="231">
        <v>3302454</v>
      </c>
      <c r="C139" s="231" t="s">
        <v>312</v>
      </c>
      <c r="D139" s="359">
        <v>0</v>
      </c>
      <c r="E139" s="359">
        <v>0</v>
      </c>
      <c r="F139" s="359">
        <v>0</v>
      </c>
      <c r="G139" s="359">
        <v>22</v>
      </c>
      <c r="H139" s="359">
        <v>30</v>
      </c>
      <c r="I139" s="360">
        <v>0</v>
      </c>
      <c r="J139" s="360">
        <v>52</v>
      </c>
      <c r="K139" s="359">
        <v>0</v>
      </c>
      <c r="L139" s="359">
        <v>8</v>
      </c>
      <c r="M139" s="360">
        <v>8</v>
      </c>
      <c r="N139" s="359">
        <v>0</v>
      </c>
      <c r="O139" s="359">
        <v>0</v>
      </c>
      <c r="P139" s="359">
        <v>330</v>
      </c>
      <c r="Q139" s="359">
        <v>450</v>
      </c>
      <c r="R139" s="360">
        <v>780</v>
      </c>
      <c r="S139" s="359">
        <v>0</v>
      </c>
      <c r="T139" s="359">
        <v>0</v>
      </c>
      <c r="U139" s="359">
        <v>0</v>
      </c>
      <c r="V139" s="359">
        <v>120</v>
      </c>
      <c r="W139" s="360">
        <v>120</v>
      </c>
      <c r="X139" s="359">
        <v>26</v>
      </c>
      <c r="Y139" s="359">
        <v>390</v>
      </c>
      <c r="Z139" s="361">
        <v>45</v>
      </c>
      <c r="AA139" s="359">
        <v>2</v>
      </c>
      <c r="AB139" s="359">
        <v>30</v>
      </c>
      <c r="AC139" s="361">
        <v>15</v>
      </c>
      <c r="AD139" s="359">
        <v>13</v>
      </c>
      <c r="AE139" s="359">
        <v>195</v>
      </c>
      <c r="AF139" s="361">
        <v>15</v>
      </c>
      <c r="AG139" s="362">
        <v>0</v>
      </c>
      <c r="AH139" s="362">
        <v>0</v>
      </c>
      <c r="AI139" s="361">
        <v>0</v>
      </c>
      <c r="AJ139" s="362">
        <v>16</v>
      </c>
      <c r="AK139" s="362">
        <v>240</v>
      </c>
      <c r="AL139" s="361">
        <v>15</v>
      </c>
      <c r="AM139" s="359">
        <v>16</v>
      </c>
      <c r="AN139" s="359">
        <v>240</v>
      </c>
      <c r="AO139" s="361">
        <v>15</v>
      </c>
      <c r="AP139" s="361"/>
      <c r="AQ139" s="361">
        <f t="shared" si="66"/>
        <v>16</v>
      </c>
      <c r="AR139" s="362">
        <v>0</v>
      </c>
      <c r="AS139" s="362">
        <v>0</v>
      </c>
      <c r="AT139" s="361">
        <v>0</v>
      </c>
      <c r="AU139" s="362">
        <v>16</v>
      </c>
      <c r="AV139" s="362">
        <v>240</v>
      </c>
      <c r="AW139" s="361">
        <v>15</v>
      </c>
      <c r="AX139" s="359">
        <v>16</v>
      </c>
      <c r="AY139" s="359">
        <v>240</v>
      </c>
      <c r="AZ139" s="361">
        <v>15</v>
      </c>
      <c r="BA139" s="361"/>
      <c r="BB139" s="361">
        <f t="shared" si="67"/>
        <v>32</v>
      </c>
      <c r="BC139" s="362">
        <v>0</v>
      </c>
      <c r="BD139" s="362">
        <v>0</v>
      </c>
      <c r="BE139" s="359">
        <v>0</v>
      </c>
      <c r="BF139" s="134"/>
      <c r="BG139" s="134"/>
      <c r="BH139" s="134"/>
      <c r="BI139" s="134"/>
      <c r="BJ139" s="134"/>
      <c r="BK139" s="134"/>
      <c r="BL139" s="134"/>
      <c r="BM139" s="358">
        <f t="shared" si="68"/>
        <v>0</v>
      </c>
      <c r="BN139" s="134">
        <f t="shared" si="69"/>
        <v>0</v>
      </c>
      <c r="BO139" s="134">
        <f t="shared" si="62"/>
        <v>0</v>
      </c>
      <c r="BP139" s="134">
        <f t="shared" si="70"/>
        <v>10140</v>
      </c>
      <c r="BQ139" s="134">
        <f t="shared" si="71"/>
        <v>1560</v>
      </c>
      <c r="BR139" s="134">
        <f t="shared" si="72"/>
        <v>5655</v>
      </c>
      <c r="BS139" s="134">
        <f t="shared" si="73"/>
        <v>585</v>
      </c>
      <c r="BT139" s="134">
        <f t="shared" si="74"/>
        <v>2730</v>
      </c>
      <c r="BU139" s="134">
        <f t="shared" si="75"/>
        <v>3120</v>
      </c>
      <c r="BV139" s="134">
        <v>15</v>
      </c>
      <c r="BW139" s="134">
        <v>1</v>
      </c>
      <c r="BX139" s="134">
        <f t="shared" si="76"/>
        <v>0</v>
      </c>
      <c r="CB139" s="248">
        <f>_xlfn.IFNA(VLOOKUP(A139,'Actuals Summer'!$A:$AG,23,FALSE),0)</f>
        <v>0</v>
      </c>
      <c r="CC139" s="248">
        <f>_xlfn.IFNA(VLOOKUP(A139,'Actuals Summer'!$A:$AG,24,FALSE),0)</f>
        <v>0</v>
      </c>
      <c r="CD139" s="248">
        <f>_xlfn.IFNA(VLOOKUP(A139,'Actuals Summer'!$A:$AG,25,FALSE),0)</f>
        <v>0</v>
      </c>
      <c r="CE139" s="248">
        <f>_xlfn.IFNA(VLOOKUP(A139,'Actuals Summer'!$A:$AG,26,FALSE),0)</f>
        <v>0</v>
      </c>
      <c r="CF139" s="248">
        <f>_xlfn.IFNA(VLOOKUP(A139,'Actuals Summer'!$A:$AG,27,FALSE),0)</f>
        <v>0</v>
      </c>
      <c r="CG139" s="248">
        <f>_xlfn.IFNA(VLOOKUP(A139,'Actuals Dep Summer'!B:O,6,FALSE)*$BN$3,0)</f>
        <v>5070</v>
      </c>
      <c r="CH139" s="248">
        <f>_xlfn.IFNA(VLOOKUP(A139,'Actuals Dep Summer'!B:O,7,FALSE)*$BN$3,0)</f>
        <v>390</v>
      </c>
      <c r="CI139" s="248">
        <f>_xlfn.IFNA(VLOOKUP(A139,'Actuals Dep Summer'!B:O,8,FALSE)*$BN$3,0)</f>
        <v>2535</v>
      </c>
      <c r="CJ139" s="248">
        <f>_xlfn.IFNA(VLOOKUP(A139,'Actuals Summer'!$A:$AG,31,FALSE),0)*$BN$3</f>
        <v>0</v>
      </c>
      <c r="CK139" s="248"/>
      <c r="CL139" s="248">
        <f>_xlfn.IFNA(VLOOKUP(A139,'Actuals Summer'!$A:$AG,32,FALSE),0)*$BN$3</f>
        <v>0</v>
      </c>
      <c r="CM139" s="248">
        <f>_xlfn.IFNA(VLOOKUP(A139,'Actuals Summer'!$A:$AG,33,FALSE),0)</f>
        <v>0</v>
      </c>
      <c r="CP139" s="317">
        <f t="shared" si="77"/>
        <v>0</v>
      </c>
      <c r="CQ139" s="317">
        <f t="shared" si="78"/>
        <v>0</v>
      </c>
      <c r="CR139" s="317">
        <f t="shared" si="63"/>
        <v>0</v>
      </c>
      <c r="CS139" s="317">
        <f t="shared" si="79"/>
        <v>57392.4</v>
      </c>
      <c r="CT139" s="317">
        <f t="shared" si="80"/>
        <v>8829.6</v>
      </c>
      <c r="CU139" s="317">
        <f t="shared" si="81"/>
        <v>3449.5499999999997</v>
      </c>
      <c r="CV139" s="317">
        <f t="shared" si="82"/>
        <v>169.64999999999998</v>
      </c>
      <c r="CW139" s="317">
        <f t="shared" si="83"/>
        <v>218.4</v>
      </c>
      <c r="CX139" s="317">
        <f t="shared" si="84"/>
        <v>3120</v>
      </c>
      <c r="CY139" s="317">
        <f t="shared" si="85"/>
        <v>1118.6842105263158</v>
      </c>
      <c r="CZ139" s="317">
        <f t="shared" si="86"/>
        <v>186.44736842105263</v>
      </c>
      <c r="DA139" s="317">
        <f t="shared" si="87"/>
        <v>0</v>
      </c>
      <c r="DB139" s="317">
        <f t="shared" si="88"/>
        <v>74484.731578947365</v>
      </c>
      <c r="DC139" s="311">
        <f>_xlfn.XLOOKUP($A139,'Actuals Summer'!$A:$A,'Actuals Summer'!L:L,0,0)</f>
        <v>0</v>
      </c>
      <c r="DD139" s="311">
        <f>_xlfn.XLOOKUP($A139,'Actuals Summer'!$A:$A,'Actuals Summer'!K:K,0,0)+_xlfn.XLOOKUP($A139,'Actuals Summer'!$A:$A,'Actuals Summer'!Q:Q,0,0)</f>
        <v>0</v>
      </c>
      <c r="DE139" s="311">
        <f>_xlfn.XLOOKUP($A139,'Actuals Summer'!$A:$A,'Actuals Summer'!I:I,0,0)+_xlfn.XLOOKUP($A139,'Actuals Summer'!$A:$A,'Actuals Summer'!R:R,0,0)</f>
        <v>0</v>
      </c>
      <c r="DF139" s="311">
        <f>_xlfn.XLOOKUP($A139,'Actuals Summer'!$A:$A,'Actuals Summer'!J:J,0,0)</f>
        <v>0</v>
      </c>
      <c r="DG139" s="311">
        <f>_xlfn.XLOOKUP($A139,'Actuals Dep Summer'!$B:$B,'Actuals Dep Summer'!G:G,0,0)*'Actuals Dep Summer'!$F$2*'Actuals Dep Summer'!$C$2</f>
        <v>3092.7</v>
      </c>
      <c r="DH139" s="311">
        <f>_xlfn.XLOOKUP($A139,'Actuals Dep Summer'!$B:$B,'Actuals Dep Summer'!H:H,0,0)*'Actuals Dep Summer'!$F$2*'Actuals Dep Summer'!$C$3</f>
        <v>113.1</v>
      </c>
      <c r="DI139" s="311">
        <f>_xlfn.XLOOKUP($A139,'Actuals Dep Summer'!$B:$B,'Actuals Dep Summer'!I:I,0,0)*'Actuals Dep Summer'!$F$2*'Actuals Dep Summer'!$C$4</f>
        <v>202.8</v>
      </c>
      <c r="DJ139" s="311">
        <f>_xlfn.XLOOKUP($A139,'Actuals Summer'!$A:$A,'Actuals Summer'!P:P,0,0)</f>
        <v>0</v>
      </c>
      <c r="DK139" s="311">
        <f>_xlfn.XLOOKUP($A139,'Actuals Summer'!$A:$A,'Actuals Summer'!O:O,0,0)</f>
        <v>0</v>
      </c>
      <c r="DL139" s="311"/>
      <c r="DM139" s="311">
        <f>_xlfn.XLOOKUP($A139,'Actuals Summer'!$A:$A,'Actuals Summer'!M:M,0,0)</f>
        <v>0</v>
      </c>
      <c r="DN139" s="312">
        <f t="shared" si="64"/>
        <v>3408.6</v>
      </c>
      <c r="DO139" s="312">
        <f>_xlfn.XLOOKUP(A139,'Actuals Summer'!A:A,'Actuals Summer'!S:S,0,0)-'Summer data team '!DN139</f>
        <v>-3408.6</v>
      </c>
      <c r="DP139" s="322">
        <f t="shared" si="65"/>
        <v>71076.131578947359</v>
      </c>
    </row>
    <row r="140" spans="1:120" x14ac:dyDescent="0.2">
      <c r="A140" s="231">
        <v>2455</v>
      </c>
      <c r="B140" s="231">
        <v>3302455</v>
      </c>
      <c r="C140" s="231" t="s">
        <v>313</v>
      </c>
      <c r="D140" s="359">
        <v>0</v>
      </c>
      <c r="E140" s="359">
        <v>0</v>
      </c>
      <c r="F140" s="359">
        <v>0</v>
      </c>
      <c r="G140" s="359">
        <v>15</v>
      </c>
      <c r="H140" s="359">
        <v>22</v>
      </c>
      <c r="I140" s="360">
        <v>0</v>
      </c>
      <c r="J140" s="360">
        <v>37</v>
      </c>
      <c r="K140" s="359">
        <v>3</v>
      </c>
      <c r="L140" s="359">
        <v>8</v>
      </c>
      <c r="M140" s="360">
        <v>11</v>
      </c>
      <c r="N140" s="359">
        <v>0</v>
      </c>
      <c r="O140" s="359">
        <v>0</v>
      </c>
      <c r="P140" s="359">
        <v>225</v>
      </c>
      <c r="Q140" s="359">
        <v>330</v>
      </c>
      <c r="R140" s="360">
        <v>555</v>
      </c>
      <c r="S140" s="359">
        <v>0</v>
      </c>
      <c r="T140" s="359">
        <v>0</v>
      </c>
      <c r="U140" s="359">
        <v>45</v>
      </c>
      <c r="V140" s="359">
        <v>120</v>
      </c>
      <c r="W140" s="360">
        <v>165</v>
      </c>
      <c r="X140" s="359">
        <v>3</v>
      </c>
      <c r="Y140" s="359">
        <v>45</v>
      </c>
      <c r="Z140" s="361">
        <v>0</v>
      </c>
      <c r="AA140" s="359">
        <v>9</v>
      </c>
      <c r="AB140" s="359">
        <v>135</v>
      </c>
      <c r="AC140" s="361">
        <v>30</v>
      </c>
      <c r="AD140" s="359">
        <v>14</v>
      </c>
      <c r="AE140" s="359">
        <v>210</v>
      </c>
      <c r="AF140" s="361">
        <v>90</v>
      </c>
      <c r="AG140" s="362">
        <v>0</v>
      </c>
      <c r="AH140" s="362">
        <v>0</v>
      </c>
      <c r="AI140" s="361">
        <v>0</v>
      </c>
      <c r="AJ140" s="362">
        <v>10</v>
      </c>
      <c r="AK140" s="362">
        <v>150</v>
      </c>
      <c r="AL140" s="361">
        <v>15</v>
      </c>
      <c r="AM140" s="359">
        <v>10</v>
      </c>
      <c r="AN140" s="359">
        <v>150</v>
      </c>
      <c r="AO140" s="361">
        <v>15</v>
      </c>
      <c r="AP140" s="361"/>
      <c r="AQ140" s="361">
        <f t="shared" si="66"/>
        <v>10</v>
      </c>
      <c r="AR140" s="362">
        <v>0</v>
      </c>
      <c r="AS140" s="362">
        <v>0</v>
      </c>
      <c r="AT140" s="361">
        <v>0</v>
      </c>
      <c r="AU140" s="362">
        <v>10</v>
      </c>
      <c r="AV140" s="362">
        <v>150</v>
      </c>
      <c r="AW140" s="361">
        <v>15</v>
      </c>
      <c r="AX140" s="359">
        <v>10</v>
      </c>
      <c r="AY140" s="359">
        <v>150</v>
      </c>
      <c r="AZ140" s="361">
        <v>15</v>
      </c>
      <c r="BA140" s="361"/>
      <c r="BB140" s="361">
        <f t="shared" si="67"/>
        <v>20</v>
      </c>
      <c r="BC140" s="362">
        <v>0</v>
      </c>
      <c r="BD140" s="362">
        <v>0</v>
      </c>
      <c r="BE140" s="359">
        <v>0</v>
      </c>
      <c r="BF140" s="134"/>
      <c r="BG140" s="134"/>
      <c r="BH140" s="134"/>
      <c r="BI140" s="134"/>
      <c r="BJ140" s="134"/>
      <c r="BK140" s="134"/>
      <c r="BL140" s="134"/>
      <c r="BM140" s="358">
        <f t="shared" si="68"/>
        <v>0</v>
      </c>
      <c r="BN140" s="134">
        <f t="shared" si="69"/>
        <v>0</v>
      </c>
      <c r="BO140" s="134">
        <f t="shared" si="62"/>
        <v>0</v>
      </c>
      <c r="BP140" s="134">
        <f t="shared" si="70"/>
        <v>7215</v>
      </c>
      <c r="BQ140" s="134">
        <f t="shared" si="71"/>
        <v>2145</v>
      </c>
      <c r="BR140" s="134">
        <f t="shared" si="72"/>
        <v>585</v>
      </c>
      <c r="BS140" s="134">
        <f t="shared" si="73"/>
        <v>2145</v>
      </c>
      <c r="BT140" s="134">
        <f t="shared" si="74"/>
        <v>3900</v>
      </c>
      <c r="BU140" s="134">
        <f t="shared" si="75"/>
        <v>1950</v>
      </c>
      <c r="BV140" s="134">
        <v>9</v>
      </c>
      <c r="BW140" s="134">
        <v>1</v>
      </c>
      <c r="BX140" s="134">
        <f t="shared" si="76"/>
        <v>0</v>
      </c>
      <c r="CB140" s="248">
        <f>_xlfn.IFNA(VLOOKUP(A140,'Actuals Summer'!$A:$AG,23,FALSE),0)</f>
        <v>0</v>
      </c>
      <c r="CC140" s="248">
        <f>_xlfn.IFNA(VLOOKUP(A140,'Actuals Summer'!$A:$AG,24,FALSE),0)</f>
        <v>0</v>
      </c>
      <c r="CD140" s="248">
        <f>_xlfn.IFNA(VLOOKUP(A140,'Actuals Summer'!$A:$AG,25,FALSE),0)</f>
        <v>0</v>
      </c>
      <c r="CE140" s="248">
        <f>_xlfn.IFNA(VLOOKUP(A140,'Actuals Summer'!$A:$AG,26,FALSE),0)</f>
        <v>0</v>
      </c>
      <c r="CF140" s="248">
        <f>_xlfn.IFNA(VLOOKUP(A140,'Actuals Summer'!$A:$AG,27,FALSE),0)</f>
        <v>0</v>
      </c>
      <c r="CG140" s="248">
        <f>_xlfn.IFNA(VLOOKUP(A140,'Actuals Dep Summer'!B:O,6,FALSE)*$BN$3,0)</f>
        <v>585</v>
      </c>
      <c r="CH140" s="248">
        <f>_xlfn.IFNA(VLOOKUP(A140,'Actuals Dep Summer'!B:O,7,FALSE)*$BN$3,0)</f>
        <v>1755</v>
      </c>
      <c r="CI140" s="248">
        <f>_xlfn.IFNA(VLOOKUP(A140,'Actuals Dep Summer'!B:O,8,FALSE)*$BN$3,0)</f>
        <v>2730</v>
      </c>
      <c r="CJ140" s="248">
        <f>_xlfn.IFNA(VLOOKUP(A140,'Actuals Summer'!$A:$AG,31,FALSE),0)*$BN$3</f>
        <v>0</v>
      </c>
      <c r="CK140" s="248"/>
      <c r="CL140" s="248">
        <f>_xlfn.IFNA(VLOOKUP(A140,'Actuals Summer'!$A:$AG,32,FALSE),0)*$BN$3</f>
        <v>0</v>
      </c>
      <c r="CM140" s="248">
        <f>_xlfn.IFNA(VLOOKUP(A140,'Actuals Summer'!$A:$AG,33,FALSE),0)</f>
        <v>0</v>
      </c>
      <c r="CP140" s="317">
        <f t="shared" si="77"/>
        <v>0</v>
      </c>
      <c r="CQ140" s="317">
        <f t="shared" si="78"/>
        <v>0</v>
      </c>
      <c r="CR140" s="317">
        <f t="shared" si="63"/>
        <v>0</v>
      </c>
      <c r="CS140" s="317">
        <f t="shared" si="79"/>
        <v>40836.9</v>
      </c>
      <c r="CT140" s="317">
        <f t="shared" si="80"/>
        <v>12140.7</v>
      </c>
      <c r="CU140" s="317">
        <f t="shared" si="81"/>
        <v>356.84999999999997</v>
      </c>
      <c r="CV140" s="317">
        <f t="shared" si="82"/>
        <v>622.04999999999995</v>
      </c>
      <c r="CW140" s="317">
        <f t="shared" si="83"/>
        <v>312</v>
      </c>
      <c r="CX140" s="317">
        <f t="shared" si="84"/>
        <v>1950</v>
      </c>
      <c r="CY140" s="317">
        <f t="shared" si="85"/>
        <v>671.21052631578948</v>
      </c>
      <c r="CZ140" s="317">
        <f t="shared" si="86"/>
        <v>186.44736842105263</v>
      </c>
      <c r="DA140" s="317">
        <f t="shared" si="87"/>
        <v>0</v>
      </c>
      <c r="DB140" s="317">
        <f t="shared" si="88"/>
        <v>57076.157894736847</v>
      </c>
      <c r="DC140" s="311">
        <f>_xlfn.XLOOKUP($A140,'Actuals Summer'!$A:$A,'Actuals Summer'!L:L,0,0)</f>
        <v>0</v>
      </c>
      <c r="DD140" s="311">
        <f>_xlfn.XLOOKUP($A140,'Actuals Summer'!$A:$A,'Actuals Summer'!K:K,0,0)+_xlfn.XLOOKUP($A140,'Actuals Summer'!$A:$A,'Actuals Summer'!Q:Q,0,0)</f>
        <v>0</v>
      </c>
      <c r="DE140" s="311">
        <f>_xlfn.XLOOKUP($A140,'Actuals Summer'!$A:$A,'Actuals Summer'!I:I,0,0)+_xlfn.XLOOKUP($A140,'Actuals Summer'!$A:$A,'Actuals Summer'!R:R,0,0)</f>
        <v>0</v>
      </c>
      <c r="DF140" s="311">
        <f>_xlfn.XLOOKUP($A140,'Actuals Summer'!$A:$A,'Actuals Summer'!J:J,0,0)</f>
        <v>0</v>
      </c>
      <c r="DG140" s="311">
        <f>_xlfn.XLOOKUP($A140,'Actuals Dep Summer'!$B:$B,'Actuals Dep Summer'!G:G,0,0)*'Actuals Dep Summer'!$F$2*'Actuals Dep Summer'!$C$2</f>
        <v>356.84999999999997</v>
      </c>
      <c r="DH140" s="311">
        <f>_xlfn.XLOOKUP($A140,'Actuals Dep Summer'!$B:$B,'Actuals Dep Summer'!H:H,0,0)*'Actuals Dep Summer'!$F$2*'Actuals Dep Summer'!$C$3</f>
        <v>508.95</v>
      </c>
      <c r="DI140" s="311">
        <f>_xlfn.XLOOKUP($A140,'Actuals Dep Summer'!$B:$B,'Actuals Dep Summer'!I:I,0,0)*'Actuals Dep Summer'!$F$2*'Actuals Dep Summer'!$C$4</f>
        <v>218.4</v>
      </c>
      <c r="DJ140" s="311">
        <f>_xlfn.XLOOKUP($A140,'Actuals Summer'!$A:$A,'Actuals Summer'!P:P,0,0)</f>
        <v>0</v>
      </c>
      <c r="DK140" s="311">
        <f>_xlfn.XLOOKUP($A140,'Actuals Summer'!$A:$A,'Actuals Summer'!O:O,0,0)</f>
        <v>0</v>
      </c>
      <c r="DL140" s="311"/>
      <c r="DM140" s="311">
        <f>_xlfn.XLOOKUP($A140,'Actuals Summer'!$A:$A,'Actuals Summer'!M:M,0,0)</f>
        <v>0</v>
      </c>
      <c r="DN140" s="312">
        <f t="shared" si="64"/>
        <v>1084.2</v>
      </c>
      <c r="DO140" s="312">
        <f>_xlfn.XLOOKUP(A140,'Actuals Summer'!A:A,'Actuals Summer'!S:S,0,0)-'Summer data team '!DN140</f>
        <v>-1084.2</v>
      </c>
      <c r="DP140" s="322">
        <f t="shared" si="65"/>
        <v>55991.95789473685</v>
      </c>
    </row>
    <row r="141" spans="1:120" x14ac:dyDescent="0.2">
      <c r="A141" s="231">
        <v>2457</v>
      </c>
      <c r="B141" s="231">
        <v>3302457</v>
      </c>
      <c r="C141" s="231" t="s">
        <v>314</v>
      </c>
      <c r="D141" s="359">
        <v>0</v>
      </c>
      <c r="E141" s="359">
        <v>0</v>
      </c>
      <c r="F141" s="359">
        <v>0</v>
      </c>
      <c r="G141" s="359">
        <v>8</v>
      </c>
      <c r="H141" s="359">
        <v>16</v>
      </c>
      <c r="I141" s="360">
        <v>0</v>
      </c>
      <c r="J141" s="360">
        <v>24</v>
      </c>
      <c r="K141" s="359">
        <v>0</v>
      </c>
      <c r="L141" s="359">
        <v>0</v>
      </c>
      <c r="M141" s="360">
        <v>0</v>
      </c>
      <c r="N141" s="359">
        <v>0</v>
      </c>
      <c r="O141" s="359">
        <v>0</v>
      </c>
      <c r="P141" s="359">
        <v>120</v>
      </c>
      <c r="Q141" s="359">
        <v>240</v>
      </c>
      <c r="R141" s="360">
        <v>360</v>
      </c>
      <c r="S141" s="359">
        <v>0</v>
      </c>
      <c r="T141" s="359">
        <v>0</v>
      </c>
      <c r="U141" s="359">
        <v>0</v>
      </c>
      <c r="V141" s="359">
        <v>0</v>
      </c>
      <c r="W141" s="360">
        <v>0</v>
      </c>
      <c r="X141" s="359">
        <v>7</v>
      </c>
      <c r="Y141" s="359">
        <v>105</v>
      </c>
      <c r="Z141" s="361">
        <v>0</v>
      </c>
      <c r="AA141" s="359">
        <v>11</v>
      </c>
      <c r="AB141" s="359">
        <v>165</v>
      </c>
      <c r="AC141" s="361">
        <v>0</v>
      </c>
      <c r="AD141" s="359">
        <v>4</v>
      </c>
      <c r="AE141" s="359">
        <v>60</v>
      </c>
      <c r="AF141" s="361">
        <v>0</v>
      </c>
      <c r="AG141" s="362">
        <v>0</v>
      </c>
      <c r="AH141" s="362">
        <v>0</v>
      </c>
      <c r="AI141" s="361">
        <v>0</v>
      </c>
      <c r="AJ141" s="362">
        <v>14</v>
      </c>
      <c r="AK141" s="362">
        <v>210</v>
      </c>
      <c r="AL141" s="361">
        <v>0</v>
      </c>
      <c r="AM141" s="359">
        <v>14</v>
      </c>
      <c r="AN141" s="359">
        <v>210</v>
      </c>
      <c r="AO141" s="361">
        <v>0</v>
      </c>
      <c r="AP141" s="361"/>
      <c r="AQ141" s="361">
        <f t="shared" si="66"/>
        <v>14</v>
      </c>
      <c r="AR141" s="362">
        <v>0</v>
      </c>
      <c r="AS141" s="362">
        <v>0</v>
      </c>
      <c r="AT141" s="361">
        <v>0</v>
      </c>
      <c r="AU141" s="362">
        <v>0</v>
      </c>
      <c r="AV141" s="362">
        <v>0</v>
      </c>
      <c r="AW141" s="361">
        <v>0</v>
      </c>
      <c r="AX141" s="359">
        <v>0</v>
      </c>
      <c r="AY141" s="359">
        <v>0</v>
      </c>
      <c r="AZ141" s="361">
        <v>0</v>
      </c>
      <c r="BA141" s="361"/>
      <c r="BB141" s="361">
        <f t="shared" si="67"/>
        <v>0</v>
      </c>
      <c r="BC141" s="362">
        <v>0</v>
      </c>
      <c r="BD141" s="362">
        <v>0</v>
      </c>
      <c r="BE141" s="359">
        <v>0</v>
      </c>
      <c r="BF141" s="134"/>
      <c r="BG141" s="134"/>
      <c r="BH141" s="134"/>
      <c r="BI141" s="134"/>
      <c r="BJ141" s="134"/>
      <c r="BK141" s="134"/>
      <c r="BL141" s="134"/>
      <c r="BM141" s="358">
        <f t="shared" si="68"/>
        <v>0</v>
      </c>
      <c r="BN141" s="134">
        <f t="shared" si="69"/>
        <v>0</v>
      </c>
      <c r="BO141" s="134">
        <f t="shared" si="62"/>
        <v>0</v>
      </c>
      <c r="BP141" s="134">
        <f t="shared" si="70"/>
        <v>4680</v>
      </c>
      <c r="BQ141" s="134">
        <f t="shared" si="71"/>
        <v>0</v>
      </c>
      <c r="BR141" s="134">
        <f t="shared" si="72"/>
        <v>1365</v>
      </c>
      <c r="BS141" s="134">
        <f t="shared" si="73"/>
        <v>2145</v>
      </c>
      <c r="BT141" s="134">
        <f t="shared" si="74"/>
        <v>780</v>
      </c>
      <c r="BU141" s="134">
        <f t="shared" si="75"/>
        <v>2730</v>
      </c>
      <c r="BV141" s="134">
        <v>0</v>
      </c>
      <c r="BW141" s="134">
        <v>0</v>
      </c>
      <c r="BX141" s="134">
        <f t="shared" si="76"/>
        <v>0</v>
      </c>
      <c r="CB141" s="248">
        <f>_xlfn.IFNA(VLOOKUP(A141,'Actuals Summer'!$A:$AG,23,FALSE),0)</f>
        <v>0</v>
      </c>
      <c r="CC141" s="248">
        <f>_xlfn.IFNA(VLOOKUP(A141,'Actuals Summer'!$A:$AG,24,FALSE),0)</f>
        <v>0</v>
      </c>
      <c r="CD141" s="248">
        <f>_xlfn.IFNA(VLOOKUP(A141,'Actuals Summer'!$A:$AG,25,FALSE),0)</f>
        <v>0</v>
      </c>
      <c r="CE141" s="248">
        <f>_xlfn.IFNA(VLOOKUP(A141,'Actuals Summer'!$A:$AG,26,FALSE),0)</f>
        <v>0</v>
      </c>
      <c r="CF141" s="248">
        <f>_xlfn.IFNA(VLOOKUP(A141,'Actuals Summer'!$A:$AG,27,FALSE),0)</f>
        <v>0</v>
      </c>
      <c r="CG141" s="248">
        <f>_xlfn.IFNA(VLOOKUP(A141,'Actuals Dep Summer'!B:O,6,FALSE)*$BN$3,0)</f>
        <v>1365</v>
      </c>
      <c r="CH141" s="248">
        <f>_xlfn.IFNA(VLOOKUP(A141,'Actuals Dep Summer'!B:O,7,FALSE)*$BN$3,0)</f>
        <v>2145</v>
      </c>
      <c r="CI141" s="248">
        <f>_xlfn.IFNA(VLOOKUP(A141,'Actuals Dep Summer'!B:O,8,FALSE)*$BN$3,0)</f>
        <v>780</v>
      </c>
      <c r="CJ141" s="248">
        <f>_xlfn.IFNA(VLOOKUP(A141,'Actuals Summer'!$A:$AG,31,FALSE),0)*$BN$3</f>
        <v>0</v>
      </c>
      <c r="CK141" s="248"/>
      <c r="CL141" s="248">
        <f>_xlfn.IFNA(VLOOKUP(A141,'Actuals Summer'!$A:$AG,32,FALSE),0)*$BN$3</f>
        <v>0</v>
      </c>
      <c r="CM141" s="248">
        <f>_xlfn.IFNA(VLOOKUP(A141,'Actuals Summer'!$A:$AG,33,FALSE),0)</f>
        <v>0</v>
      </c>
      <c r="CP141" s="317">
        <f t="shared" si="77"/>
        <v>0</v>
      </c>
      <c r="CQ141" s="317">
        <f t="shared" si="78"/>
        <v>0</v>
      </c>
      <c r="CR141" s="317">
        <f t="shared" si="63"/>
        <v>0</v>
      </c>
      <c r="CS141" s="317">
        <f t="shared" si="79"/>
        <v>26488.799999999999</v>
      </c>
      <c r="CT141" s="317">
        <f t="shared" si="80"/>
        <v>0</v>
      </c>
      <c r="CU141" s="317">
        <f t="shared" si="81"/>
        <v>832.65</v>
      </c>
      <c r="CV141" s="317">
        <f t="shared" si="82"/>
        <v>622.04999999999995</v>
      </c>
      <c r="CW141" s="317">
        <f t="shared" si="83"/>
        <v>62.4</v>
      </c>
      <c r="CX141" s="317">
        <f t="shared" si="84"/>
        <v>2730</v>
      </c>
      <c r="CY141" s="317">
        <f t="shared" si="85"/>
        <v>0</v>
      </c>
      <c r="CZ141" s="317">
        <f t="shared" si="86"/>
        <v>0</v>
      </c>
      <c r="DA141" s="317">
        <f t="shared" si="87"/>
        <v>0</v>
      </c>
      <c r="DB141" s="317">
        <f t="shared" si="88"/>
        <v>30735.9</v>
      </c>
      <c r="DC141" s="311">
        <f>_xlfn.XLOOKUP($A141,'Actuals Summer'!$A:$A,'Actuals Summer'!L:L,0,0)</f>
        <v>0</v>
      </c>
      <c r="DD141" s="311">
        <f>_xlfn.XLOOKUP($A141,'Actuals Summer'!$A:$A,'Actuals Summer'!K:K,0,0)+_xlfn.XLOOKUP($A141,'Actuals Summer'!$A:$A,'Actuals Summer'!Q:Q,0,0)</f>
        <v>0</v>
      </c>
      <c r="DE141" s="311">
        <f>_xlfn.XLOOKUP($A141,'Actuals Summer'!$A:$A,'Actuals Summer'!I:I,0,0)+_xlfn.XLOOKUP($A141,'Actuals Summer'!$A:$A,'Actuals Summer'!R:R,0,0)</f>
        <v>0</v>
      </c>
      <c r="DF141" s="311">
        <f>_xlfn.XLOOKUP($A141,'Actuals Summer'!$A:$A,'Actuals Summer'!J:J,0,0)</f>
        <v>0</v>
      </c>
      <c r="DG141" s="311">
        <f>_xlfn.XLOOKUP($A141,'Actuals Dep Summer'!$B:$B,'Actuals Dep Summer'!G:G,0,0)*'Actuals Dep Summer'!$F$2*'Actuals Dep Summer'!$C$2</f>
        <v>832.65</v>
      </c>
      <c r="DH141" s="311">
        <f>_xlfn.XLOOKUP($A141,'Actuals Dep Summer'!$B:$B,'Actuals Dep Summer'!H:H,0,0)*'Actuals Dep Summer'!$F$2*'Actuals Dep Summer'!$C$3</f>
        <v>622.04999999999995</v>
      </c>
      <c r="DI141" s="311">
        <f>_xlfn.XLOOKUP($A141,'Actuals Dep Summer'!$B:$B,'Actuals Dep Summer'!I:I,0,0)*'Actuals Dep Summer'!$F$2*'Actuals Dep Summer'!$C$4</f>
        <v>62.4</v>
      </c>
      <c r="DJ141" s="311">
        <f>_xlfn.XLOOKUP($A141,'Actuals Summer'!$A:$A,'Actuals Summer'!P:P,0,0)</f>
        <v>0</v>
      </c>
      <c r="DK141" s="311">
        <f>_xlfn.XLOOKUP($A141,'Actuals Summer'!$A:$A,'Actuals Summer'!O:O,0,0)</f>
        <v>0</v>
      </c>
      <c r="DL141" s="311"/>
      <c r="DM141" s="311">
        <f>_xlfn.XLOOKUP($A141,'Actuals Summer'!$A:$A,'Actuals Summer'!M:M,0,0)</f>
        <v>0</v>
      </c>
      <c r="DN141" s="312">
        <f t="shared" si="64"/>
        <v>1517.1</v>
      </c>
      <c r="DO141" s="312">
        <f>_xlfn.XLOOKUP(A141,'Actuals Summer'!A:A,'Actuals Summer'!S:S,0,0)-'Summer data team '!DN141</f>
        <v>-1517.1</v>
      </c>
      <c r="DP141" s="322">
        <f t="shared" si="65"/>
        <v>29218.800000000003</v>
      </c>
    </row>
    <row r="142" spans="1:120" x14ac:dyDescent="0.2">
      <c r="A142" s="231">
        <v>2458</v>
      </c>
      <c r="B142" s="231">
        <v>3302458</v>
      </c>
      <c r="C142" s="231" t="s">
        <v>315</v>
      </c>
      <c r="D142" s="359">
        <v>0</v>
      </c>
      <c r="E142" s="359">
        <v>0</v>
      </c>
      <c r="F142" s="359">
        <v>0</v>
      </c>
      <c r="G142" s="359">
        <v>18</v>
      </c>
      <c r="H142" s="359">
        <v>32</v>
      </c>
      <c r="I142" s="360">
        <v>0</v>
      </c>
      <c r="J142" s="360">
        <v>50</v>
      </c>
      <c r="K142" s="359">
        <v>0</v>
      </c>
      <c r="L142" s="359">
        <v>0</v>
      </c>
      <c r="M142" s="360">
        <v>0</v>
      </c>
      <c r="N142" s="359">
        <v>0</v>
      </c>
      <c r="O142" s="359">
        <v>0</v>
      </c>
      <c r="P142" s="359">
        <v>270</v>
      </c>
      <c r="Q142" s="359">
        <v>480</v>
      </c>
      <c r="R142" s="360">
        <v>750</v>
      </c>
      <c r="S142" s="359">
        <v>0</v>
      </c>
      <c r="T142" s="359">
        <v>0</v>
      </c>
      <c r="U142" s="359">
        <v>0</v>
      </c>
      <c r="V142" s="359">
        <v>0</v>
      </c>
      <c r="W142" s="360">
        <v>0</v>
      </c>
      <c r="X142" s="359">
        <v>1</v>
      </c>
      <c r="Y142" s="359">
        <v>15</v>
      </c>
      <c r="Z142" s="361">
        <v>0</v>
      </c>
      <c r="AA142" s="359">
        <v>2</v>
      </c>
      <c r="AB142" s="359">
        <v>30</v>
      </c>
      <c r="AC142" s="361">
        <v>0</v>
      </c>
      <c r="AD142" s="359">
        <v>40</v>
      </c>
      <c r="AE142" s="359">
        <v>600</v>
      </c>
      <c r="AF142" s="361">
        <v>0</v>
      </c>
      <c r="AG142" s="362">
        <v>0</v>
      </c>
      <c r="AH142" s="362">
        <v>0</v>
      </c>
      <c r="AI142" s="361">
        <v>0</v>
      </c>
      <c r="AJ142" s="362">
        <v>10</v>
      </c>
      <c r="AK142" s="362">
        <v>150</v>
      </c>
      <c r="AL142" s="361">
        <v>0</v>
      </c>
      <c r="AM142" s="359">
        <v>10</v>
      </c>
      <c r="AN142" s="359">
        <v>150</v>
      </c>
      <c r="AO142" s="361">
        <v>0</v>
      </c>
      <c r="AP142" s="361"/>
      <c r="AQ142" s="361">
        <f t="shared" si="66"/>
        <v>10</v>
      </c>
      <c r="AR142" s="362">
        <v>0</v>
      </c>
      <c r="AS142" s="362">
        <v>0</v>
      </c>
      <c r="AT142" s="361">
        <v>0</v>
      </c>
      <c r="AU142" s="362">
        <v>1</v>
      </c>
      <c r="AV142" s="362">
        <v>15</v>
      </c>
      <c r="AW142" s="361">
        <v>0</v>
      </c>
      <c r="AX142" s="359">
        <v>1</v>
      </c>
      <c r="AY142" s="359">
        <v>15</v>
      </c>
      <c r="AZ142" s="361">
        <v>0</v>
      </c>
      <c r="BA142" s="361"/>
      <c r="BB142" s="361">
        <f t="shared" si="67"/>
        <v>2</v>
      </c>
      <c r="BC142" s="362">
        <v>0</v>
      </c>
      <c r="BD142" s="362">
        <v>0</v>
      </c>
      <c r="BE142" s="359">
        <v>0</v>
      </c>
      <c r="BF142" s="134"/>
      <c r="BG142" s="134"/>
      <c r="BH142" s="134"/>
      <c r="BI142" s="134"/>
      <c r="BJ142" s="134"/>
      <c r="BK142" s="134"/>
      <c r="BL142" s="134"/>
      <c r="BM142" s="358">
        <f t="shared" si="68"/>
        <v>0</v>
      </c>
      <c r="BN142" s="134">
        <f t="shared" si="69"/>
        <v>0</v>
      </c>
      <c r="BO142" s="134">
        <f t="shared" si="62"/>
        <v>0</v>
      </c>
      <c r="BP142" s="134">
        <f t="shared" si="70"/>
        <v>9750</v>
      </c>
      <c r="BQ142" s="134">
        <f t="shared" si="71"/>
        <v>0</v>
      </c>
      <c r="BR142" s="134">
        <f t="shared" si="72"/>
        <v>195</v>
      </c>
      <c r="BS142" s="134">
        <f t="shared" si="73"/>
        <v>390</v>
      </c>
      <c r="BT142" s="134">
        <f t="shared" si="74"/>
        <v>7800</v>
      </c>
      <c r="BU142" s="134">
        <f t="shared" si="75"/>
        <v>1950</v>
      </c>
      <c r="BV142" s="134">
        <v>1</v>
      </c>
      <c r="BW142" s="134">
        <v>0</v>
      </c>
      <c r="BX142" s="134">
        <f t="shared" si="76"/>
        <v>0</v>
      </c>
      <c r="CB142" s="248">
        <f>_xlfn.IFNA(VLOOKUP(A142,'Actuals Summer'!$A:$AG,23,FALSE),0)</f>
        <v>0</v>
      </c>
      <c r="CC142" s="248">
        <f>_xlfn.IFNA(VLOOKUP(A142,'Actuals Summer'!$A:$AG,24,FALSE),0)</f>
        <v>0</v>
      </c>
      <c r="CD142" s="248">
        <f>_xlfn.IFNA(VLOOKUP(A142,'Actuals Summer'!$A:$AG,25,FALSE),0)</f>
        <v>0</v>
      </c>
      <c r="CE142" s="248">
        <f>_xlfn.IFNA(VLOOKUP(A142,'Actuals Summer'!$A:$AG,26,FALSE),0)</f>
        <v>0</v>
      </c>
      <c r="CF142" s="248">
        <f>_xlfn.IFNA(VLOOKUP(A142,'Actuals Summer'!$A:$AG,27,FALSE),0)</f>
        <v>0</v>
      </c>
      <c r="CG142" s="248">
        <f>_xlfn.IFNA(VLOOKUP(A142,'Actuals Dep Summer'!B:O,6,FALSE)*$BN$3,0)</f>
        <v>195</v>
      </c>
      <c r="CH142" s="248">
        <f>_xlfn.IFNA(VLOOKUP(A142,'Actuals Dep Summer'!B:O,7,FALSE)*$BN$3,0)</f>
        <v>390</v>
      </c>
      <c r="CI142" s="248">
        <f>_xlfn.IFNA(VLOOKUP(A142,'Actuals Dep Summer'!B:O,8,FALSE)*$BN$3,0)</f>
        <v>7800</v>
      </c>
      <c r="CJ142" s="248">
        <f>_xlfn.IFNA(VLOOKUP(A142,'Actuals Summer'!$A:$AG,31,FALSE),0)*$BN$3</f>
        <v>0</v>
      </c>
      <c r="CK142" s="248"/>
      <c r="CL142" s="248">
        <f>_xlfn.IFNA(VLOOKUP(A142,'Actuals Summer'!$A:$AG,32,FALSE),0)*$BN$3</f>
        <v>0</v>
      </c>
      <c r="CM142" s="248">
        <f>_xlfn.IFNA(VLOOKUP(A142,'Actuals Summer'!$A:$AG,33,FALSE),0)</f>
        <v>0</v>
      </c>
      <c r="CP142" s="317">
        <f t="shared" si="77"/>
        <v>0</v>
      </c>
      <c r="CQ142" s="317">
        <f t="shared" si="78"/>
        <v>0</v>
      </c>
      <c r="CR142" s="317">
        <f t="shared" si="63"/>
        <v>0</v>
      </c>
      <c r="CS142" s="317">
        <f t="shared" si="79"/>
        <v>55185</v>
      </c>
      <c r="CT142" s="317">
        <f t="shared" si="80"/>
        <v>0</v>
      </c>
      <c r="CU142" s="317">
        <f t="shared" si="81"/>
        <v>118.95</v>
      </c>
      <c r="CV142" s="317">
        <f t="shared" si="82"/>
        <v>113.1</v>
      </c>
      <c r="CW142" s="317">
        <f t="shared" si="83"/>
        <v>624</v>
      </c>
      <c r="CX142" s="317">
        <f t="shared" si="84"/>
        <v>1950</v>
      </c>
      <c r="CY142" s="317">
        <f t="shared" si="85"/>
        <v>74.578947368421041</v>
      </c>
      <c r="CZ142" s="317">
        <f t="shared" si="86"/>
        <v>0</v>
      </c>
      <c r="DA142" s="317">
        <f t="shared" si="87"/>
        <v>0</v>
      </c>
      <c r="DB142" s="317">
        <f t="shared" si="88"/>
        <v>58065.628947368416</v>
      </c>
      <c r="DC142" s="311">
        <f>_xlfn.XLOOKUP($A142,'Actuals Summer'!$A:$A,'Actuals Summer'!L:L,0,0)</f>
        <v>0</v>
      </c>
      <c r="DD142" s="311">
        <f>_xlfn.XLOOKUP($A142,'Actuals Summer'!$A:$A,'Actuals Summer'!K:K,0,0)+_xlfn.XLOOKUP($A142,'Actuals Summer'!$A:$A,'Actuals Summer'!Q:Q,0,0)</f>
        <v>0</v>
      </c>
      <c r="DE142" s="311">
        <f>_xlfn.XLOOKUP($A142,'Actuals Summer'!$A:$A,'Actuals Summer'!I:I,0,0)+_xlfn.XLOOKUP($A142,'Actuals Summer'!$A:$A,'Actuals Summer'!R:R,0,0)</f>
        <v>0</v>
      </c>
      <c r="DF142" s="311">
        <f>_xlfn.XLOOKUP($A142,'Actuals Summer'!$A:$A,'Actuals Summer'!J:J,0,0)</f>
        <v>0</v>
      </c>
      <c r="DG142" s="311">
        <f>_xlfn.XLOOKUP($A142,'Actuals Dep Summer'!$B:$B,'Actuals Dep Summer'!G:G,0,0)*'Actuals Dep Summer'!$F$2*'Actuals Dep Summer'!$C$2</f>
        <v>118.95</v>
      </c>
      <c r="DH142" s="311">
        <f>_xlfn.XLOOKUP($A142,'Actuals Dep Summer'!$B:$B,'Actuals Dep Summer'!H:H,0,0)*'Actuals Dep Summer'!$F$2*'Actuals Dep Summer'!$C$3</f>
        <v>113.1</v>
      </c>
      <c r="DI142" s="311">
        <f>_xlfn.XLOOKUP($A142,'Actuals Dep Summer'!$B:$B,'Actuals Dep Summer'!I:I,0,0)*'Actuals Dep Summer'!$F$2*'Actuals Dep Summer'!$C$4</f>
        <v>624</v>
      </c>
      <c r="DJ142" s="311">
        <f>_xlfn.XLOOKUP($A142,'Actuals Summer'!$A:$A,'Actuals Summer'!P:P,0,0)</f>
        <v>0</v>
      </c>
      <c r="DK142" s="311">
        <f>_xlfn.XLOOKUP($A142,'Actuals Summer'!$A:$A,'Actuals Summer'!O:O,0,0)</f>
        <v>0</v>
      </c>
      <c r="DL142" s="311"/>
      <c r="DM142" s="311">
        <f>_xlfn.XLOOKUP($A142,'Actuals Summer'!$A:$A,'Actuals Summer'!M:M,0,0)</f>
        <v>0</v>
      </c>
      <c r="DN142" s="312">
        <f t="shared" si="64"/>
        <v>856.05</v>
      </c>
      <c r="DO142" s="312">
        <f>_xlfn.XLOOKUP(A142,'Actuals Summer'!A:A,'Actuals Summer'!S:S,0,0)-'Summer data team '!DN142</f>
        <v>-856.05</v>
      </c>
      <c r="DP142" s="322">
        <f t="shared" si="65"/>
        <v>57209.578947368413</v>
      </c>
    </row>
    <row r="143" spans="1:120" x14ac:dyDescent="0.2">
      <c r="A143" s="231">
        <v>2460</v>
      </c>
      <c r="B143" s="231">
        <v>3302460</v>
      </c>
      <c r="C143" s="231" t="s">
        <v>316</v>
      </c>
      <c r="D143" s="359">
        <v>0</v>
      </c>
      <c r="E143" s="359">
        <v>0</v>
      </c>
      <c r="F143" s="359">
        <v>0</v>
      </c>
      <c r="G143" s="359">
        <v>11</v>
      </c>
      <c r="H143" s="359">
        <v>17</v>
      </c>
      <c r="I143" s="360">
        <v>0</v>
      </c>
      <c r="J143" s="360">
        <v>28</v>
      </c>
      <c r="K143" s="359">
        <v>2</v>
      </c>
      <c r="L143" s="359">
        <v>2</v>
      </c>
      <c r="M143" s="360">
        <v>4</v>
      </c>
      <c r="N143" s="359">
        <v>0</v>
      </c>
      <c r="O143" s="359">
        <v>0</v>
      </c>
      <c r="P143" s="359">
        <v>165</v>
      </c>
      <c r="Q143" s="359">
        <v>255</v>
      </c>
      <c r="R143" s="360">
        <v>420</v>
      </c>
      <c r="S143" s="359">
        <v>0</v>
      </c>
      <c r="T143" s="359">
        <v>0</v>
      </c>
      <c r="U143" s="359">
        <v>30</v>
      </c>
      <c r="V143" s="359">
        <v>30</v>
      </c>
      <c r="W143" s="360">
        <v>60</v>
      </c>
      <c r="X143" s="359">
        <v>0</v>
      </c>
      <c r="Y143" s="359">
        <v>0</v>
      </c>
      <c r="Z143" s="361">
        <v>0</v>
      </c>
      <c r="AA143" s="359">
        <v>2</v>
      </c>
      <c r="AB143" s="359">
        <v>30</v>
      </c>
      <c r="AC143" s="361">
        <v>15</v>
      </c>
      <c r="AD143" s="359">
        <v>9</v>
      </c>
      <c r="AE143" s="359">
        <v>135</v>
      </c>
      <c r="AF143" s="361">
        <v>30</v>
      </c>
      <c r="AG143" s="362">
        <v>0</v>
      </c>
      <c r="AH143" s="362">
        <v>0</v>
      </c>
      <c r="AI143" s="361">
        <v>0</v>
      </c>
      <c r="AJ143" s="362">
        <v>10</v>
      </c>
      <c r="AK143" s="362">
        <v>150</v>
      </c>
      <c r="AL143" s="361">
        <v>0</v>
      </c>
      <c r="AM143" s="359">
        <v>10</v>
      </c>
      <c r="AN143" s="359">
        <v>150</v>
      </c>
      <c r="AO143" s="361">
        <v>0</v>
      </c>
      <c r="AP143" s="361"/>
      <c r="AQ143" s="361">
        <f t="shared" si="66"/>
        <v>10</v>
      </c>
      <c r="AR143" s="362">
        <v>0</v>
      </c>
      <c r="AS143" s="362">
        <v>0</v>
      </c>
      <c r="AT143" s="361">
        <v>0</v>
      </c>
      <c r="AU143" s="362">
        <v>10</v>
      </c>
      <c r="AV143" s="362">
        <v>150</v>
      </c>
      <c r="AW143" s="361">
        <v>0</v>
      </c>
      <c r="AX143" s="359">
        <v>10</v>
      </c>
      <c r="AY143" s="359">
        <v>150</v>
      </c>
      <c r="AZ143" s="361">
        <v>0</v>
      </c>
      <c r="BA143" s="361"/>
      <c r="BB143" s="361">
        <f t="shared" si="67"/>
        <v>20</v>
      </c>
      <c r="BC143" s="362">
        <v>0</v>
      </c>
      <c r="BD143" s="362">
        <v>0</v>
      </c>
      <c r="BE143" s="359">
        <v>0</v>
      </c>
      <c r="BF143" s="134"/>
      <c r="BG143" s="134"/>
      <c r="BH143" s="134"/>
      <c r="BI143" s="134"/>
      <c r="BJ143" s="134"/>
      <c r="BK143" s="134"/>
      <c r="BL143" s="134"/>
      <c r="BM143" s="358">
        <f t="shared" si="68"/>
        <v>0</v>
      </c>
      <c r="BN143" s="134">
        <f t="shared" si="69"/>
        <v>0</v>
      </c>
      <c r="BO143" s="134">
        <f t="shared" si="62"/>
        <v>0</v>
      </c>
      <c r="BP143" s="134">
        <f t="shared" si="70"/>
        <v>5460</v>
      </c>
      <c r="BQ143" s="134">
        <f t="shared" si="71"/>
        <v>780</v>
      </c>
      <c r="BR143" s="134">
        <f t="shared" si="72"/>
        <v>0</v>
      </c>
      <c r="BS143" s="134">
        <f t="shared" si="73"/>
        <v>585</v>
      </c>
      <c r="BT143" s="134">
        <f t="shared" si="74"/>
        <v>2145</v>
      </c>
      <c r="BU143" s="134">
        <f t="shared" si="75"/>
        <v>1950</v>
      </c>
      <c r="BV143" s="134">
        <v>10</v>
      </c>
      <c r="BW143" s="134">
        <v>0</v>
      </c>
      <c r="BX143" s="134">
        <f t="shared" si="76"/>
        <v>0</v>
      </c>
      <c r="CB143" s="248">
        <f>_xlfn.IFNA(VLOOKUP(A143,'Actuals Summer'!$A:$AG,23,FALSE),0)</f>
        <v>0</v>
      </c>
      <c r="CC143" s="248">
        <f>_xlfn.IFNA(VLOOKUP(A143,'Actuals Summer'!$A:$AG,24,FALSE),0)</f>
        <v>0</v>
      </c>
      <c r="CD143" s="248">
        <f>_xlfn.IFNA(VLOOKUP(A143,'Actuals Summer'!$A:$AG,25,FALSE),0)</f>
        <v>0</v>
      </c>
      <c r="CE143" s="248">
        <f>_xlfn.IFNA(VLOOKUP(A143,'Actuals Summer'!$A:$AG,26,FALSE),0)</f>
        <v>0</v>
      </c>
      <c r="CF143" s="248">
        <f>_xlfn.IFNA(VLOOKUP(A143,'Actuals Summer'!$A:$AG,27,FALSE),0)</f>
        <v>0</v>
      </c>
      <c r="CG143" s="248">
        <f>_xlfn.IFNA(VLOOKUP(A143,'Actuals Dep Summer'!B:O,6,FALSE)*$BN$3,0)</f>
        <v>0</v>
      </c>
      <c r="CH143" s="248">
        <f>_xlfn.IFNA(VLOOKUP(A143,'Actuals Dep Summer'!B:O,7,FALSE)*$BN$3,0)</f>
        <v>390</v>
      </c>
      <c r="CI143" s="248">
        <f>_xlfn.IFNA(VLOOKUP(A143,'Actuals Dep Summer'!B:O,8,FALSE)*$BN$3,0)</f>
        <v>1755</v>
      </c>
      <c r="CJ143" s="248">
        <f>_xlfn.IFNA(VLOOKUP(A143,'Actuals Summer'!$A:$AG,31,FALSE),0)*$BN$3</f>
        <v>0</v>
      </c>
      <c r="CK143" s="248"/>
      <c r="CL143" s="248">
        <f>_xlfn.IFNA(VLOOKUP(A143,'Actuals Summer'!$A:$AG,32,FALSE),0)*$BN$3</f>
        <v>0</v>
      </c>
      <c r="CM143" s="248">
        <f>_xlfn.IFNA(VLOOKUP(A143,'Actuals Summer'!$A:$AG,33,FALSE),0)</f>
        <v>0</v>
      </c>
      <c r="CP143" s="317">
        <f t="shared" si="77"/>
        <v>0</v>
      </c>
      <c r="CQ143" s="317">
        <f t="shared" si="78"/>
        <v>0</v>
      </c>
      <c r="CR143" s="317">
        <f t="shared" si="63"/>
        <v>0</v>
      </c>
      <c r="CS143" s="317">
        <f t="shared" si="79"/>
        <v>30903.600000000002</v>
      </c>
      <c r="CT143" s="317">
        <f t="shared" si="80"/>
        <v>4414.8</v>
      </c>
      <c r="CU143" s="317">
        <f t="shared" si="81"/>
        <v>0</v>
      </c>
      <c r="CV143" s="317">
        <f t="shared" si="82"/>
        <v>169.64999999999998</v>
      </c>
      <c r="CW143" s="317">
        <f t="shared" si="83"/>
        <v>171.6</v>
      </c>
      <c r="CX143" s="317">
        <f t="shared" si="84"/>
        <v>1950</v>
      </c>
      <c r="CY143" s="317">
        <f t="shared" si="85"/>
        <v>745.78947368421052</v>
      </c>
      <c r="CZ143" s="317">
        <f t="shared" si="86"/>
        <v>0</v>
      </c>
      <c r="DA143" s="317">
        <f t="shared" si="87"/>
        <v>0</v>
      </c>
      <c r="DB143" s="317">
        <f t="shared" si="88"/>
        <v>38355.439473684215</v>
      </c>
      <c r="DC143" s="311">
        <f>_xlfn.XLOOKUP($A143,'Actuals Summer'!$A:$A,'Actuals Summer'!L:L,0,0)</f>
        <v>0</v>
      </c>
      <c r="DD143" s="311">
        <f>_xlfn.XLOOKUP($A143,'Actuals Summer'!$A:$A,'Actuals Summer'!K:K,0,0)+_xlfn.XLOOKUP($A143,'Actuals Summer'!$A:$A,'Actuals Summer'!Q:Q,0,0)</f>
        <v>0</v>
      </c>
      <c r="DE143" s="311">
        <f>_xlfn.XLOOKUP($A143,'Actuals Summer'!$A:$A,'Actuals Summer'!I:I,0,0)+_xlfn.XLOOKUP($A143,'Actuals Summer'!$A:$A,'Actuals Summer'!R:R,0,0)</f>
        <v>0</v>
      </c>
      <c r="DF143" s="311">
        <f>_xlfn.XLOOKUP($A143,'Actuals Summer'!$A:$A,'Actuals Summer'!J:J,0,0)</f>
        <v>0</v>
      </c>
      <c r="DG143" s="311">
        <f>_xlfn.XLOOKUP($A143,'Actuals Dep Summer'!$B:$B,'Actuals Dep Summer'!G:G,0,0)*'Actuals Dep Summer'!$F$2*'Actuals Dep Summer'!$C$2</f>
        <v>0</v>
      </c>
      <c r="DH143" s="311">
        <f>_xlfn.XLOOKUP($A143,'Actuals Dep Summer'!$B:$B,'Actuals Dep Summer'!H:H,0,0)*'Actuals Dep Summer'!$F$2*'Actuals Dep Summer'!$C$3</f>
        <v>113.1</v>
      </c>
      <c r="DI143" s="311">
        <f>_xlfn.XLOOKUP($A143,'Actuals Dep Summer'!$B:$B,'Actuals Dep Summer'!I:I,0,0)*'Actuals Dep Summer'!$F$2*'Actuals Dep Summer'!$C$4</f>
        <v>140.4</v>
      </c>
      <c r="DJ143" s="311">
        <f>_xlfn.XLOOKUP($A143,'Actuals Summer'!$A:$A,'Actuals Summer'!P:P,0,0)</f>
        <v>0</v>
      </c>
      <c r="DK143" s="311">
        <f>_xlfn.XLOOKUP($A143,'Actuals Summer'!$A:$A,'Actuals Summer'!O:O,0,0)</f>
        <v>0</v>
      </c>
      <c r="DL143" s="311"/>
      <c r="DM143" s="311">
        <f>_xlfn.XLOOKUP($A143,'Actuals Summer'!$A:$A,'Actuals Summer'!M:M,0,0)</f>
        <v>0</v>
      </c>
      <c r="DN143" s="312">
        <f t="shared" si="64"/>
        <v>253.5</v>
      </c>
      <c r="DO143" s="312">
        <f>_xlfn.XLOOKUP(A143,'Actuals Summer'!A:A,'Actuals Summer'!S:S,0,0)-'Summer data team '!DN143</f>
        <v>-253.5</v>
      </c>
      <c r="DP143" s="322">
        <f t="shared" si="65"/>
        <v>38101.939473684215</v>
      </c>
    </row>
    <row r="144" spans="1:120" x14ac:dyDescent="0.2">
      <c r="A144" s="231">
        <v>2463</v>
      </c>
      <c r="B144" s="231">
        <v>3302463</v>
      </c>
      <c r="C144" s="231" t="s">
        <v>317</v>
      </c>
      <c r="D144" s="359">
        <v>0</v>
      </c>
      <c r="E144" s="359">
        <v>0</v>
      </c>
      <c r="F144" s="359">
        <v>0</v>
      </c>
      <c r="G144" s="359">
        <v>12</v>
      </c>
      <c r="H144" s="359">
        <v>13</v>
      </c>
      <c r="I144" s="360">
        <v>0</v>
      </c>
      <c r="J144" s="360">
        <v>25</v>
      </c>
      <c r="K144" s="359">
        <v>5</v>
      </c>
      <c r="L144" s="359">
        <v>9</v>
      </c>
      <c r="M144" s="360">
        <v>14</v>
      </c>
      <c r="N144" s="359">
        <v>0</v>
      </c>
      <c r="O144" s="359">
        <v>0</v>
      </c>
      <c r="P144" s="359">
        <v>180</v>
      </c>
      <c r="Q144" s="359">
        <v>195</v>
      </c>
      <c r="R144" s="360">
        <v>375</v>
      </c>
      <c r="S144" s="359">
        <v>0</v>
      </c>
      <c r="T144" s="359">
        <v>0</v>
      </c>
      <c r="U144" s="359">
        <v>75</v>
      </c>
      <c r="V144" s="359">
        <v>135</v>
      </c>
      <c r="W144" s="360">
        <v>210</v>
      </c>
      <c r="X144" s="359">
        <v>0</v>
      </c>
      <c r="Y144" s="359">
        <v>0</v>
      </c>
      <c r="Z144" s="361">
        <v>0</v>
      </c>
      <c r="AA144" s="359">
        <v>0</v>
      </c>
      <c r="AB144" s="359">
        <v>0</v>
      </c>
      <c r="AC144" s="361">
        <v>0</v>
      </c>
      <c r="AD144" s="359">
        <v>1</v>
      </c>
      <c r="AE144" s="359">
        <v>15</v>
      </c>
      <c r="AF144" s="361">
        <v>0</v>
      </c>
      <c r="AG144" s="362">
        <v>0</v>
      </c>
      <c r="AH144" s="362">
        <v>0</v>
      </c>
      <c r="AI144" s="361">
        <v>0</v>
      </c>
      <c r="AJ144" s="362">
        <v>0</v>
      </c>
      <c r="AK144" s="362">
        <v>0</v>
      </c>
      <c r="AL144" s="361">
        <v>0</v>
      </c>
      <c r="AM144" s="359">
        <v>0</v>
      </c>
      <c r="AN144" s="359">
        <v>0</v>
      </c>
      <c r="AO144" s="361">
        <v>0</v>
      </c>
      <c r="AP144" s="361"/>
      <c r="AQ144" s="361">
        <f t="shared" si="66"/>
        <v>0</v>
      </c>
      <c r="AR144" s="362">
        <v>0</v>
      </c>
      <c r="AS144" s="362">
        <v>0</v>
      </c>
      <c r="AT144" s="361">
        <v>0</v>
      </c>
      <c r="AU144" s="362">
        <v>0</v>
      </c>
      <c r="AV144" s="362">
        <v>0</v>
      </c>
      <c r="AW144" s="361">
        <v>0</v>
      </c>
      <c r="AX144" s="359">
        <v>0</v>
      </c>
      <c r="AY144" s="359">
        <v>0</v>
      </c>
      <c r="AZ144" s="361">
        <v>0</v>
      </c>
      <c r="BA144" s="361"/>
      <c r="BB144" s="361">
        <f t="shared" si="67"/>
        <v>0</v>
      </c>
      <c r="BC144" s="362">
        <v>0</v>
      </c>
      <c r="BD144" s="362">
        <v>0</v>
      </c>
      <c r="BE144" s="359">
        <v>0</v>
      </c>
      <c r="BF144" s="134"/>
      <c r="BG144" s="134"/>
      <c r="BH144" s="134"/>
      <c r="BI144" s="134"/>
      <c r="BJ144" s="134"/>
      <c r="BK144" s="134"/>
      <c r="BL144" s="134"/>
      <c r="BM144" s="358">
        <f t="shared" si="68"/>
        <v>0</v>
      </c>
      <c r="BN144" s="134">
        <f t="shared" si="69"/>
        <v>0</v>
      </c>
      <c r="BO144" s="134">
        <f t="shared" si="62"/>
        <v>0</v>
      </c>
      <c r="BP144" s="134">
        <f t="shared" si="70"/>
        <v>4875</v>
      </c>
      <c r="BQ144" s="134">
        <f t="shared" si="71"/>
        <v>2730</v>
      </c>
      <c r="BR144" s="134">
        <f t="shared" si="72"/>
        <v>0</v>
      </c>
      <c r="BS144" s="134">
        <f t="shared" si="73"/>
        <v>0</v>
      </c>
      <c r="BT144" s="134">
        <f t="shared" si="74"/>
        <v>195</v>
      </c>
      <c r="BU144" s="134">
        <f t="shared" si="75"/>
        <v>0</v>
      </c>
      <c r="BV144" s="134">
        <v>0</v>
      </c>
      <c r="BW144" s="134">
        <v>0</v>
      </c>
      <c r="BX144" s="134">
        <f t="shared" si="76"/>
        <v>0</v>
      </c>
      <c r="CB144" s="248">
        <f>_xlfn.IFNA(VLOOKUP(A144,'Actuals Summer'!$A:$AG,23,FALSE),0)</f>
        <v>0</v>
      </c>
      <c r="CC144" s="248">
        <f>_xlfn.IFNA(VLOOKUP(A144,'Actuals Summer'!$A:$AG,24,FALSE),0)</f>
        <v>0</v>
      </c>
      <c r="CD144" s="248">
        <f>_xlfn.IFNA(VLOOKUP(A144,'Actuals Summer'!$A:$AG,25,FALSE),0)</f>
        <v>0</v>
      </c>
      <c r="CE144" s="248">
        <f>_xlfn.IFNA(VLOOKUP(A144,'Actuals Summer'!$A:$AG,26,FALSE),0)</f>
        <v>0</v>
      </c>
      <c r="CF144" s="248">
        <f>_xlfn.IFNA(VLOOKUP(A144,'Actuals Summer'!$A:$AG,27,FALSE),0)</f>
        <v>0</v>
      </c>
      <c r="CG144" s="248">
        <f>_xlfn.IFNA(VLOOKUP(A144,'Actuals Dep Summer'!B:O,6,FALSE)*$BN$3,0)</f>
        <v>0</v>
      </c>
      <c r="CH144" s="248">
        <f>_xlfn.IFNA(VLOOKUP(A144,'Actuals Dep Summer'!B:O,7,FALSE)*$BN$3,0)</f>
        <v>0</v>
      </c>
      <c r="CI144" s="248">
        <f>_xlfn.IFNA(VLOOKUP(A144,'Actuals Dep Summer'!B:O,8,FALSE)*$BN$3,0)</f>
        <v>195</v>
      </c>
      <c r="CJ144" s="248">
        <f>_xlfn.IFNA(VLOOKUP(A144,'Actuals Summer'!$A:$AG,31,FALSE),0)*$BN$3</f>
        <v>0</v>
      </c>
      <c r="CK144" s="248"/>
      <c r="CL144" s="248">
        <f>_xlfn.IFNA(VLOOKUP(A144,'Actuals Summer'!$A:$AG,32,FALSE),0)*$BN$3</f>
        <v>0</v>
      </c>
      <c r="CM144" s="248">
        <f>_xlfn.IFNA(VLOOKUP(A144,'Actuals Summer'!$A:$AG,33,FALSE),0)</f>
        <v>0</v>
      </c>
      <c r="CP144" s="317">
        <f t="shared" si="77"/>
        <v>0</v>
      </c>
      <c r="CQ144" s="317">
        <f t="shared" si="78"/>
        <v>0</v>
      </c>
      <c r="CR144" s="317">
        <f t="shared" si="63"/>
        <v>0</v>
      </c>
      <c r="CS144" s="317">
        <f t="shared" si="79"/>
        <v>27592.5</v>
      </c>
      <c r="CT144" s="317">
        <f t="shared" si="80"/>
        <v>15451.800000000001</v>
      </c>
      <c r="CU144" s="317">
        <f t="shared" si="81"/>
        <v>0</v>
      </c>
      <c r="CV144" s="317">
        <f t="shared" si="82"/>
        <v>0</v>
      </c>
      <c r="CW144" s="317">
        <f t="shared" si="83"/>
        <v>15.6</v>
      </c>
      <c r="CX144" s="317">
        <f t="shared" si="84"/>
        <v>0</v>
      </c>
      <c r="CY144" s="317">
        <f t="shared" si="85"/>
        <v>0</v>
      </c>
      <c r="CZ144" s="317">
        <f t="shared" si="86"/>
        <v>0</v>
      </c>
      <c r="DA144" s="317">
        <f t="shared" si="87"/>
        <v>0</v>
      </c>
      <c r="DB144" s="317">
        <f t="shared" si="88"/>
        <v>43059.9</v>
      </c>
      <c r="DC144" s="311">
        <f>_xlfn.XLOOKUP($A144,'Actuals Summer'!$A:$A,'Actuals Summer'!L:L,0,0)</f>
        <v>0</v>
      </c>
      <c r="DD144" s="311">
        <f>_xlfn.XLOOKUP($A144,'Actuals Summer'!$A:$A,'Actuals Summer'!K:K,0,0)+_xlfn.XLOOKUP($A144,'Actuals Summer'!$A:$A,'Actuals Summer'!Q:Q,0,0)</f>
        <v>0</v>
      </c>
      <c r="DE144" s="311">
        <f>_xlfn.XLOOKUP($A144,'Actuals Summer'!$A:$A,'Actuals Summer'!I:I,0,0)+_xlfn.XLOOKUP($A144,'Actuals Summer'!$A:$A,'Actuals Summer'!R:R,0,0)</f>
        <v>0</v>
      </c>
      <c r="DF144" s="311">
        <f>_xlfn.XLOOKUP($A144,'Actuals Summer'!$A:$A,'Actuals Summer'!J:J,0,0)</f>
        <v>0</v>
      </c>
      <c r="DG144" s="311">
        <f>_xlfn.XLOOKUP($A144,'Actuals Dep Summer'!$B:$B,'Actuals Dep Summer'!G:G,0,0)*'Actuals Dep Summer'!$F$2*'Actuals Dep Summer'!$C$2</f>
        <v>0</v>
      </c>
      <c r="DH144" s="311">
        <f>_xlfn.XLOOKUP($A144,'Actuals Dep Summer'!$B:$B,'Actuals Dep Summer'!H:H,0,0)*'Actuals Dep Summer'!$F$2*'Actuals Dep Summer'!$C$3</f>
        <v>0</v>
      </c>
      <c r="DI144" s="311">
        <f>_xlfn.XLOOKUP($A144,'Actuals Dep Summer'!$B:$B,'Actuals Dep Summer'!I:I,0,0)*'Actuals Dep Summer'!$F$2*'Actuals Dep Summer'!$C$4</f>
        <v>15.6</v>
      </c>
      <c r="DJ144" s="311">
        <f>_xlfn.XLOOKUP($A144,'Actuals Summer'!$A:$A,'Actuals Summer'!P:P,0,0)</f>
        <v>0</v>
      </c>
      <c r="DK144" s="311">
        <f>_xlfn.XLOOKUP($A144,'Actuals Summer'!$A:$A,'Actuals Summer'!O:O,0,0)</f>
        <v>0</v>
      </c>
      <c r="DL144" s="311"/>
      <c r="DM144" s="311">
        <f>_xlfn.XLOOKUP($A144,'Actuals Summer'!$A:$A,'Actuals Summer'!M:M,0,0)</f>
        <v>0</v>
      </c>
      <c r="DN144" s="312">
        <f t="shared" si="64"/>
        <v>15.6</v>
      </c>
      <c r="DO144" s="312">
        <f>_xlfn.XLOOKUP(A144,'Actuals Summer'!A:A,'Actuals Summer'!S:S,0,0)-'Summer data team '!DN144</f>
        <v>-15.6</v>
      </c>
      <c r="DP144" s="322">
        <f t="shared" si="65"/>
        <v>43044.3</v>
      </c>
    </row>
    <row r="145" spans="1:120" x14ac:dyDescent="0.2">
      <c r="A145" s="231">
        <v>2465</v>
      </c>
      <c r="B145" s="231">
        <v>3302465</v>
      </c>
      <c r="C145" s="231" t="s">
        <v>318</v>
      </c>
      <c r="D145" s="359">
        <v>0</v>
      </c>
      <c r="E145" s="359">
        <v>0</v>
      </c>
      <c r="F145" s="359">
        <v>0</v>
      </c>
      <c r="G145" s="359">
        <v>12</v>
      </c>
      <c r="H145" s="359">
        <v>18</v>
      </c>
      <c r="I145" s="360">
        <v>0</v>
      </c>
      <c r="J145" s="360">
        <v>30</v>
      </c>
      <c r="K145" s="359">
        <v>0</v>
      </c>
      <c r="L145" s="359">
        <v>0</v>
      </c>
      <c r="M145" s="360">
        <v>0</v>
      </c>
      <c r="N145" s="359">
        <v>0</v>
      </c>
      <c r="O145" s="359">
        <v>0</v>
      </c>
      <c r="P145" s="359">
        <v>180</v>
      </c>
      <c r="Q145" s="359">
        <v>270</v>
      </c>
      <c r="R145" s="360">
        <v>450</v>
      </c>
      <c r="S145" s="359">
        <v>0</v>
      </c>
      <c r="T145" s="359">
        <v>0</v>
      </c>
      <c r="U145" s="359">
        <v>0</v>
      </c>
      <c r="V145" s="359">
        <v>0</v>
      </c>
      <c r="W145" s="360">
        <v>0</v>
      </c>
      <c r="X145" s="359">
        <v>0</v>
      </c>
      <c r="Y145" s="359">
        <v>0</v>
      </c>
      <c r="Z145" s="361">
        <v>0</v>
      </c>
      <c r="AA145" s="359">
        <v>1</v>
      </c>
      <c r="AB145" s="359">
        <v>15</v>
      </c>
      <c r="AC145" s="361">
        <v>0</v>
      </c>
      <c r="AD145" s="359">
        <v>0</v>
      </c>
      <c r="AE145" s="359">
        <v>0</v>
      </c>
      <c r="AF145" s="361">
        <v>0</v>
      </c>
      <c r="AG145" s="362">
        <v>0</v>
      </c>
      <c r="AH145" s="362">
        <v>0</v>
      </c>
      <c r="AI145" s="361">
        <v>0</v>
      </c>
      <c r="AJ145" s="362">
        <v>8</v>
      </c>
      <c r="AK145" s="362">
        <v>120</v>
      </c>
      <c r="AL145" s="361">
        <v>0</v>
      </c>
      <c r="AM145" s="359">
        <v>8</v>
      </c>
      <c r="AN145" s="359">
        <v>120</v>
      </c>
      <c r="AO145" s="361">
        <v>0</v>
      </c>
      <c r="AP145" s="361"/>
      <c r="AQ145" s="361">
        <f t="shared" si="66"/>
        <v>8</v>
      </c>
      <c r="AR145" s="362">
        <v>0</v>
      </c>
      <c r="AS145" s="362">
        <v>0</v>
      </c>
      <c r="AT145" s="361">
        <v>0</v>
      </c>
      <c r="AU145" s="362">
        <v>0</v>
      </c>
      <c r="AV145" s="362">
        <v>0</v>
      </c>
      <c r="AW145" s="361">
        <v>0</v>
      </c>
      <c r="AX145" s="359">
        <v>0</v>
      </c>
      <c r="AY145" s="359">
        <v>0</v>
      </c>
      <c r="AZ145" s="361">
        <v>0</v>
      </c>
      <c r="BA145" s="361"/>
      <c r="BB145" s="361">
        <f t="shared" si="67"/>
        <v>0</v>
      </c>
      <c r="BC145" s="362">
        <v>0</v>
      </c>
      <c r="BD145" s="362">
        <v>0</v>
      </c>
      <c r="BE145" s="359">
        <v>0</v>
      </c>
      <c r="BF145" s="134"/>
      <c r="BG145" s="134"/>
      <c r="BH145" s="134"/>
      <c r="BI145" s="134"/>
      <c r="BJ145" s="134"/>
      <c r="BK145" s="134"/>
      <c r="BL145" s="134"/>
      <c r="BM145" s="358">
        <f t="shared" si="68"/>
        <v>0</v>
      </c>
      <c r="BN145" s="134">
        <f t="shared" si="69"/>
        <v>0</v>
      </c>
      <c r="BO145" s="134">
        <f t="shared" si="62"/>
        <v>0</v>
      </c>
      <c r="BP145" s="134">
        <f t="shared" si="70"/>
        <v>5850</v>
      </c>
      <c r="BQ145" s="134">
        <f t="shared" si="71"/>
        <v>0</v>
      </c>
      <c r="BR145" s="134">
        <f t="shared" si="72"/>
        <v>0</v>
      </c>
      <c r="BS145" s="134">
        <f t="shared" si="73"/>
        <v>195</v>
      </c>
      <c r="BT145" s="134">
        <f t="shared" si="74"/>
        <v>0</v>
      </c>
      <c r="BU145" s="134">
        <f t="shared" si="75"/>
        <v>1560</v>
      </c>
      <c r="BV145" s="134">
        <v>0</v>
      </c>
      <c r="BW145" s="134">
        <v>0</v>
      </c>
      <c r="BX145" s="134">
        <f t="shared" si="76"/>
        <v>0</v>
      </c>
      <c r="CB145" s="248">
        <f>_xlfn.IFNA(VLOOKUP(A145,'Actuals Summer'!$A:$AG,23,FALSE),0)</f>
        <v>0</v>
      </c>
      <c r="CC145" s="248">
        <f>_xlfn.IFNA(VLOOKUP(A145,'Actuals Summer'!$A:$AG,24,FALSE),0)</f>
        <v>0</v>
      </c>
      <c r="CD145" s="248">
        <f>_xlfn.IFNA(VLOOKUP(A145,'Actuals Summer'!$A:$AG,25,FALSE),0)</f>
        <v>0</v>
      </c>
      <c r="CE145" s="248">
        <f>_xlfn.IFNA(VLOOKUP(A145,'Actuals Summer'!$A:$AG,26,FALSE),0)</f>
        <v>0</v>
      </c>
      <c r="CF145" s="248">
        <f>_xlfn.IFNA(VLOOKUP(A145,'Actuals Summer'!$A:$AG,27,FALSE),0)</f>
        <v>0</v>
      </c>
      <c r="CG145" s="248">
        <f>_xlfn.IFNA(VLOOKUP(A145,'Actuals Dep Summer'!B:O,6,FALSE)*$BN$3,0)</f>
        <v>0</v>
      </c>
      <c r="CH145" s="248">
        <f>_xlfn.IFNA(VLOOKUP(A145,'Actuals Dep Summer'!B:O,7,FALSE)*$BN$3,0)</f>
        <v>195</v>
      </c>
      <c r="CI145" s="248">
        <f>_xlfn.IFNA(VLOOKUP(A145,'Actuals Dep Summer'!B:O,8,FALSE)*$BN$3,0)</f>
        <v>0</v>
      </c>
      <c r="CJ145" s="248">
        <f>_xlfn.IFNA(VLOOKUP(A145,'Actuals Summer'!$A:$AG,31,FALSE),0)*$BN$3</f>
        <v>0</v>
      </c>
      <c r="CK145" s="248"/>
      <c r="CL145" s="248">
        <f>_xlfn.IFNA(VLOOKUP(A145,'Actuals Summer'!$A:$AG,32,FALSE),0)*$BN$3</f>
        <v>0</v>
      </c>
      <c r="CM145" s="248">
        <f>_xlfn.IFNA(VLOOKUP(A145,'Actuals Summer'!$A:$AG,33,FALSE),0)</f>
        <v>0</v>
      </c>
      <c r="CP145" s="317">
        <f t="shared" si="77"/>
        <v>0</v>
      </c>
      <c r="CQ145" s="317">
        <f t="shared" si="78"/>
        <v>0</v>
      </c>
      <c r="CR145" s="317">
        <f t="shared" si="63"/>
        <v>0</v>
      </c>
      <c r="CS145" s="317">
        <f t="shared" si="79"/>
        <v>33111</v>
      </c>
      <c r="CT145" s="317">
        <f t="shared" si="80"/>
        <v>0</v>
      </c>
      <c r="CU145" s="317">
        <f t="shared" si="81"/>
        <v>0</v>
      </c>
      <c r="CV145" s="317">
        <f t="shared" si="82"/>
        <v>56.55</v>
      </c>
      <c r="CW145" s="317">
        <f t="shared" si="83"/>
        <v>0</v>
      </c>
      <c r="CX145" s="317">
        <f t="shared" si="84"/>
        <v>1560</v>
      </c>
      <c r="CY145" s="317">
        <f t="shared" si="85"/>
        <v>0</v>
      </c>
      <c r="CZ145" s="317">
        <f t="shared" si="86"/>
        <v>0</v>
      </c>
      <c r="DA145" s="317">
        <f t="shared" si="87"/>
        <v>0</v>
      </c>
      <c r="DB145" s="317">
        <f t="shared" si="88"/>
        <v>34727.550000000003</v>
      </c>
      <c r="DC145" s="311">
        <f>_xlfn.XLOOKUP($A145,'Actuals Summer'!$A:$A,'Actuals Summer'!L:L,0,0)</f>
        <v>0</v>
      </c>
      <c r="DD145" s="311">
        <f>_xlfn.XLOOKUP($A145,'Actuals Summer'!$A:$A,'Actuals Summer'!K:K,0,0)+_xlfn.XLOOKUP($A145,'Actuals Summer'!$A:$A,'Actuals Summer'!Q:Q,0,0)</f>
        <v>0</v>
      </c>
      <c r="DE145" s="311">
        <f>_xlfn.XLOOKUP($A145,'Actuals Summer'!$A:$A,'Actuals Summer'!I:I,0,0)+_xlfn.XLOOKUP($A145,'Actuals Summer'!$A:$A,'Actuals Summer'!R:R,0,0)</f>
        <v>0</v>
      </c>
      <c r="DF145" s="311">
        <f>_xlfn.XLOOKUP($A145,'Actuals Summer'!$A:$A,'Actuals Summer'!J:J,0,0)</f>
        <v>0</v>
      </c>
      <c r="DG145" s="311">
        <f>_xlfn.XLOOKUP($A145,'Actuals Dep Summer'!$B:$B,'Actuals Dep Summer'!G:G,0,0)*'Actuals Dep Summer'!$F$2*'Actuals Dep Summer'!$C$2</f>
        <v>0</v>
      </c>
      <c r="DH145" s="311">
        <f>_xlfn.XLOOKUP($A145,'Actuals Dep Summer'!$B:$B,'Actuals Dep Summer'!H:H,0,0)*'Actuals Dep Summer'!$F$2*'Actuals Dep Summer'!$C$3</f>
        <v>56.55</v>
      </c>
      <c r="DI145" s="311">
        <f>_xlfn.XLOOKUP($A145,'Actuals Dep Summer'!$B:$B,'Actuals Dep Summer'!I:I,0,0)*'Actuals Dep Summer'!$F$2*'Actuals Dep Summer'!$C$4</f>
        <v>0</v>
      </c>
      <c r="DJ145" s="311">
        <f>_xlfn.XLOOKUP($A145,'Actuals Summer'!$A:$A,'Actuals Summer'!P:P,0,0)</f>
        <v>0</v>
      </c>
      <c r="DK145" s="311">
        <f>_xlfn.XLOOKUP($A145,'Actuals Summer'!$A:$A,'Actuals Summer'!O:O,0,0)</f>
        <v>0</v>
      </c>
      <c r="DL145" s="311"/>
      <c r="DM145" s="311">
        <f>_xlfn.XLOOKUP($A145,'Actuals Summer'!$A:$A,'Actuals Summer'!M:M,0,0)</f>
        <v>0</v>
      </c>
      <c r="DN145" s="312">
        <f t="shared" si="64"/>
        <v>56.55</v>
      </c>
      <c r="DO145" s="312">
        <f>_xlfn.XLOOKUP(A145,'Actuals Summer'!A:A,'Actuals Summer'!S:S,0,0)-'Summer data team '!DN145</f>
        <v>-56.55</v>
      </c>
      <c r="DP145" s="322">
        <f t="shared" si="65"/>
        <v>34671</v>
      </c>
    </row>
    <row r="146" spans="1:120" x14ac:dyDescent="0.2">
      <c r="A146" s="231">
        <v>2466</v>
      </c>
      <c r="B146" s="231">
        <v>3302466</v>
      </c>
      <c r="C146" s="231" t="s">
        <v>319</v>
      </c>
      <c r="D146" s="359">
        <v>0</v>
      </c>
      <c r="E146" s="359">
        <v>0</v>
      </c>
      <c r="F146" s="359">
        <v>0</v>
      </c>
      <c r="G146" s="359">
        <v>19</v>
      </c>
      <c r="H146" s="359">
        <v>26</v>
      </c>
      <c r="I146" s="360">
        <v>0</v>
      </c>
      <c r="J146" s="360">
        <v>45</v>
      </c>
      <c r="K146" s="359">
        <v>1</v>
      </c>
      <c r="L146" s="359">
        <v>5</v>
      </c>
      <c r="M146" s="360">
        <v>6</v>
      </c>
      <c r="N146" s="359">
        <v>0</v>
      </c>
      <c r="O146" s="359">
        <v>0</v>
      </c>
      <c r="P146" s="359">
        <v>285</v>
      </c>
      <c r="Q146" s="359">
        <v>390</v>
      </c>
      <c r="R146" s="360">
        <v>675</v>
      </c>
      <c r="S146" s="359">
        <v>0</v>
      </c>
      <c r="T146" s="359">
        <v>0</v>
      </c>
      <c r="U146" s="359">
        <v>15</v>
      </c>
      <c r="V146" s="359">
        <v>75</v>
      </c>
      <c r="W146" s="360">
        <v>90</v>
      </c>
      <c r="X146" s="359">
        <v>1</v>
      </c>
      <c r="Y146" s="359">
        <v>15</v>
      </c>
      <c r="Z146" s="361">
        <v>0</v>
      </c>
      <c r="AA146" s="359">
        <v>8</v>
      </c>
      <c r="AB146" s="359">
        <v>120</v>
      </c>
      <c r="AC146" s="361">
        <v>15</v>
      </c>
      <c r="AD146" s="359">
        <v>34</v>
      </c>
      <c r="AE146" s="359">
        <v>510</v>
      </c>
      <c r="AF146" s="361">
        <v>60</v>
      </c>
      <c r="AG146" s="362">
        <v>0</v>
      </c>
      <c r="AH146" s="362">
        <v>0</v>
      </c>
      <c r="AI146" s="361">
        <v>0</v>
      </c>
      <c r="AJ146" s="362">
        <v>15</v>
      </c>
      <c r="AK146" s="362">
        <v>225</v>
      </c>
      <c r="AL146" s="361">
        <v>0</v>
      </c>
      <c r="AM146" s="359">
        <v>15</v>
      </c>
      <c r="AN146" s="359">
        <v>225</v>
      </c>
      <c r="AO146" s="361">
        <v>0</v>
      </c>
      <c r="AP146" s="361"/>
      <c r="AQ146" s="361">
        <f t="shared" si="66"/>
        <v>15</v>
      </c>
      <c r="AR146" s="362">
        <v>0</v>
      </c>
      <c r="AS146" s="362">
        <v>0</v>
      </c>
      <c r="AT146" s="361">
        <v>0</v>
      </c>
      <c r="AU146" s="362">
        <v>0</v>
      </c>
      <c r="AV146" s="362">
        <v>0</v>
      </c>
      <c r="AW146" s="361">
        <v>0</v>
      </c>
      <c r="AX146" s="359">
        <v>0</v>
      </c>
      <c r="AY146" s="359">
        <v>0</v>
      </c>
      <c r="AZ146" s="361">
        <v>0</v>
      </c>
      <c r="BA146" s="361"/>
      <c r="BB146" s="361">
        <f t="shared" si="67"/>
        <v>0</v>
      </c>
      <c r="BC146" s="362">
        <v>0</v>
      </c>
      <c r="BD146" s="362">
        <v>0</v>
      </c>
      <c r="BE146" s="359">
        <v>0</v>
      </c>
      <c r="BF146" s="134"/>
      <c r="BG146" s="134"/>
      <c r="BH146" s="134"/>
      <c r="BI146" s="134"/>
      <c r="BJ146" s="134"/>
      <c r="BK146" s="134"/>
      <c r="BL146" s="134"/>
      <c r="BM146" s="358">
        <f t="shared" si="68"/>
        <v>0</v>
      </c>
      <c r="BN146" s="134">
        <f t="shared" si="69"/>
        <v>0</v>
      </c>
      <c r="BO146" s="134">
        <f t="shared" si="62"/>
        <v>0</v>
      </c>
      <c r="BP146" s="134">
        <f t="shared" si="70"/>
        <v>8775</v>
      </c>
      <c r="BQ146" s="134">
        <f t="shared" si="71"/>
        <v>1170</v>
      </c>
      <c r="BR146" s="134">
        <f t="shared" si="72"/>
        <v>195</v>
      </c>
      <c r="BS146" s="134">
        <f t="shared" si="73"/>
        <v>1755</v>
      </c>
      <c r="BT146" s="134">
        <f t="shared" si="74"/>
        <v>7410</v>
      </c>
      <c r="BU146" s="134">
        <f t="shared" si="75"/>
        <v>2925</v>
      </c>
      <c r="BV146" s="134">
        <v>0</v>
      </c>
      <c r="BW146" s="134">
        <v>0</v>
      </c>
      <c r="BX146" s="134">
        <f t="shared" si="76"/>
        <v>0</v>
      </c>
      <c r="CB146" s="248">
        <f>_xlfn.IFNA(VLOOKUP(A146,'Actuals Summer'!$A:$AG,23,FALSE),0)</f>
        <v>0</v>
      </c>
      <c r="CC146" s="248">
        <f>_xlfn.IFNA(VLOOKUP(A146,'Actuals Summer'!$A:$AG,24,FALSE),0)</f>
        <v>0</v>
      </c>
      <c r="CD146" s="248">
        <f>_xlfn.IFNA(VLOOKUP(A146,'Actuals Summer'!$A:$AG,25,FALSE),0)</f>
        <v>0</v>
      </c>
      <c r="CE146" s="248">
        <f>_xlfn.IFNA(VLOOKUP(A146,'Actuals Summer'!$A:$AG,26,FALSE),0)</f>
        <v>0</v>
      </c>
      <c r="CF146" s="248">
        <f>_xlfn.IFNA(VLOOKUP(A146,'Actuals Summer'!$A:$AG,27,FALSE),0)</f>
        <v>0</v>
      </c>
      <c r="CG146" s="248">
        <f>_xlfn.IFNA(VLOOKUP(A146,'Actuals Dep Summer'!B:O,6,FALSE)*$BN$3,0)</f>
        <v>195</v>
      </c>
      <c r="CH146" s="248">
        <f>_xlfn.IFNA(VLOOKUP(A146,'Actuals Dep Summer'!B:O,7,FALSE)*$BN$3,0)</f>
        <v>1560</v>
      </c>
      <c r="CI146" s="248">
        <f>_xlfn.IFNA(VLOOKUP(A146,'Actuals Dep Summer'!B:O,8,FALSE)*$BN$3,0)</f>
        <v>6630</v>
      </c>
      <c r="CJ146" s="248">
        <f>_xlfn.IFNA(VLOOKUP(A146,'Actuals Summer'!$A:$AG,31,FALSE),0)*$BN$3</f>
        <v>0</v>
      </c>
      <c r="CK146" s="248"/>
      <c r="CL146" s="248">
        <f>_xlfn.IFNA(VLOOKUP(A146,'Actuals Summer'!$A:$AG,32,FALSE),0)*$BN$3</f>
        <v>0</v>
      </c>
      <c r="CM146" s="248">
        <f>_xlfn.IFNA(VLOOKUP(A146,'Actuals Summer'!$A:$AG,33,FALSE),0)</f>
        <v>0</v>
      </c>
      <c r="CP146" s="317">
        <f t="shared" si="77"/>
        <v>0</v>
      </c>
      <c r="CQ146" s="317">
        <f t="shared" si="78"/>
        <v>0</v>
      </c>
      <c r="CR146" s="317">
        <f t="shared" si="63"/>
        <v>0</v>
      </c>
      <c r="CS146" s="317">
        <f t="shared" si="79"/>
        <v>49666.5</v>
      </c>
      <c r="CT146" s="317">
        <f t="shared" si="80"/>
        <v>6622.2</v>
      </c>
      <c r="CU146" s="317">
        <f t="shared" si="81"/>
        <v>118.95</v>
      </c>
      <c r="CV146" s="317">
        <f t="shared" si="82"/>
        <v>508.95</v>
      </c>
      <c r="CW146" s="317">
        <f t="shared" si="83"/>
        <v>592.80000000000007</v>
      </c>
      <c r="CX146" s="317">
        <f t="shared" si="84"/>
        <v>2925</v>
      </c>
      <c r="CY146" s="317">
        <f t="shared" si="85"/>
        <v>0</v>
      </c>
      <c r="CZ146" s="317">
        <f t="shared" si="86"/>
        <v>0</v>
      </c>
      <c r="DA146" s="317">
        <f t="shared" si="87"/>
        <v>0</v>
      </c>
      <c r="DB146" s="317">
        <f t="shared" si="88"/>
        <v>60434.399999999994</v>
      </c>
      <c r="DC146" s="311">
        <f>_xlfn.XLOOKUP($A146,'Actuals Summer'!$A:$A,'Actuals Summer'!L:L,0,0)</f>
        <v>0</v>
      </c>
      <c r="DD146" s="311">
        <f>_xlfn.XLOOKUP($A146,'Actuals Summer'!$A:$A,'Actuals Summer'!K:K,0,0)+_xlfn.XLOOKUP($A146,'Actuals Summer'!$A:$A,'Actuals Summer'!Q:Q,0,0)</f>
        <v>0</v>
      </c>
      <c r="DE146" s="311">
        <f>_xlfn.XLOOKUP($A146,'Actuals Summer'!$A:$A,'Actuals Summer'!I:I,0,0)+_xlfn.XLOOKUP($A146,'Actuals Summer'!$A:$A,'Actuals Summer'!R:R,0,0)</f>
        <v>0</v>
      </c>
      <c r="DF146" s="311">
        <f>_xlfn.XLOOKUP($A146,'Actuals Summer'!$A:$A,'Actuals Summer'!J:J,0,0)</f>
        <v>0</v>
      </c>
      <c r="DG146" s="311">
        <f>_xlfn.XLOOKUP($A146,'Actuals Dep Summer'!$B:$B,'Actuals Dep Summer'!G:G,0,0)*'Actuals Dep Summer'!$F$2*'Actuals Dep Summer'!$C$2</f>
        <v>118.95</v>
      </c>
      <c r="DH146" s="311">
        <f>_xlfn.XLOOKUP($A146,'Actuals Dep Summer'!$B:$B,'Actuals Dep Summer'!H:H,0,0)*'Actuals Dep Summer'!$F$2*'Actuals Dep Summer'!$C$3</f>
        <v>452.4</v>
      </c>
      <c r="DI146" s="311">
        <f>_xlfn.XLOOKUP($A146,'Actuals Dep Summer'!$B:$B,'Actuals Dep Summer'!I:I,0,0)*'Actuals Dep Summer'!$F$2*'Actuals Dep Summer'!$C$4</f>
        <v>530.4</v>
      </c>
      <c r="DJ146" s="311">
        <f>_xlfn.XLOOKUP($A146,'Actuals Summer'!$A:$A,'Actuals Summer'!P:P,0,0)</f>
        <v>0</v>
      </c>
      <c r="DK146" s="311">
        <f>_xlfn.XLOOKUP($A146,'Actuals Summer'!$A:$A,'Actuals Summer'!O:O,0,0)</f>
        <v>0</v>
      </c>
      <c r="DL146" s="311"/>
      <c r="DM146" s="311">
        <f>_xlfn.XLOOKUP($A146,'Actuals Summer'!$A:$A,'Actuals Summer'!M:M,0,0)</f>
        <v>0</v>
      </c>
      <c r="DN146" s="312">
        <f t="shared" si="64"/>
        <v>1101.75</v>
      </c>
      <c r="DO146" s="312">
        <f>_xlfn.XLOOKUP(A146,'Actuals Summer'!A:A,'Actuals Summer'!S:S,0,0)-'Summer data team '!DN146</f>
        <v>-1101.75</v>
      </c>
      <c r="DP146" s="322">
        <f t="shared" si="65"/>
        <v>59332.649999999994</v>
      </c>
    </row>
    <row r="147" spans="1:120" x14ac:dyDescent="0.2">
      <c r="A147" s="231">
        <v>2471</v>
      </c>
      <c r="B147" s="231">
        <v>3302471</v>
      </c>
      <c r="C147" s="231" t="s">
        <v>320</v>
      </c>
      <c r="D147" s="359">
        <v>0</v>
      </c>
      <c r="E147" s="359">
        <v>0</v>
      </c>
      <c r="F147" s="359">
        <v>0</v>
      </c>
      <c r="G147" s="359">
        <v>17</v>
      </c>
      <c r="H147" s="359">
        <v>17</v>
      </c>
      <c r="I147" s="360">
        <v>0</v>
      </c>
      <c r="J147" s="360">
        <v>34</v>
      </c>
      <c r="K147" s="359">
        <v>0</v>
      </c>
      <c r="L147" s="359">
        <v>0</v>
      </c>
      <c r="M147" s="360">
        <v>0</v>
      </c>
      <c r="N147" s="359">
        <v>0</v>
      </c>
      <c r="O147" s="359">
        <v>0</v>
      </c>
      <c r="P147" s="359">
        <v>255</v>
      </c>
      <c r="Q147" s="359">
        <v>255</v>
      </c>
      <c r="R147" s="360">
        <v>510</v>
      </c>
      <c r="S147" s="359">
        <v>0</v>
      </c>
      <c r="T147" s="359">
        <v>0</v>
      </c>
      <c r="U147" s="359">
        <v>0</v>
      </c>
      <c r="V147" s="359">
        <v>0</v>
      </c>
      <c r="W147" s="360">
        <v>0</v>
      </c>
      <c r="X147" s="359">
        <v>0</v>
      </c>
      <c r="Y147" s="359">
        <v>0</v>
      </c>
      <c r="Z147" s="361">
        <v>0</v>
      </c>
      <c r="AA147" s="359">
        <v>19</v>
      </c>
      <c r="AB147" s="359">
        <v>285</v>
      </c>
      <c r="AC147" s="361">
        <v>0</v>
      </c>
      <c r="AD147" s="359">
        <v>13</v>
      </c>
      <c r="AE147" s="359">
        <v>195</v>
      </c>
      <c r="AF147" s="361">
        <v>0</v>
      </c>
      <c r="AG147" s="362">
        <v>0</v>
      </c>
      <c r="AH147" s="362">
        <v>0</v>
      </c>
      <c r="AI147" s="361">
        <v>0</v>
      </c>
      <c r="AJ147" s="362">
        <v>9</v>
      </c>
      <c r="AK147" s="362">
        <v>135</v>
      </c>
      <c r="AL147" s="361">
        <v>0</v>
      </c>
      <c r="AM147" s="359">
        <v>9</v>
      </c>
      <c r="AN147" s="359">
        <v>135</v>
      </c>
      <c r="AO147" s="361">
        <v>0</v>
      </c>
      <c r="AP147" s="361"/>
      <c r="AQ147" s="361">
        <f t="shared" si="66"/>
        <v>9</v>
      </c>
      <c r="AR147" s="362">
        <v>0</v>
      </c>
      <c r="AS147" s="362">
        <v>0</v>
      </c>
      <c r="AT147" s="361">
        <v>0</v>
      </c>
      <c r="AU147" s="362">
        <v>0</v>
      </c>
      <c r="AV147" s="362">
        <v>0</v>
      </c>
      <c r="AW147" s="361">
        <v>0</v>
      </c>
      <c r="AX147" s="359">
        <v>0</v>
      </c>
      <c r="AY147" s="359">
        <v>0</v>
      </c>
      <c r="AZ147" s="361">
        <v>0</v>
      </c>
      <c r="BA147" s="361"/>
      <c r="BB147" s="361">
        <f t="shared" si="67"/>
        <v>0</v>
      </c>
      <c r="BC147" s="362">
        <v>0</v>
      </c>
      <c r="BD147" s="362">
        <v>0</v>
      </c>
      <c r="BE147" s="359">
        <v>0</v>
      </c>
      <c r="BF147" s="134"/>
      <c r="BG147" s="134"/>
      <c r="BH147" s="134"/>
      <c r="BI147" s="134"/>
      <c r="BJ147" s="134"/>
      <c r="BK147" s="134"/>
      <c r="BL147" s="134"/>
      <c r="BM147" s="358">
        <f t="shared" si="68"/>
        <v>0</v>
      </c>
      <c r="BN147" s="134">
        <f t="shared" si="69"/>
        <v>0</v>
      </c>
      <c r="BO147" s="134">
        <f t="shared" si="62"/>
        <v>0</v>
      </c>
      <c r="BP147" s="134">
        <f t="shared" si="70"/>
        <v>6630</v>
      </c>
      <c r="BQ147" s="134">
        <f t="shared" si="71"/>
        <v>0</v>
      </c>
      <c r="BR147" s="134">
        <f t="shared" si="72"/>
        <v>0</v>
      </c>
      <c r="BS147" s="134">
        <f t="shared" si="73"/>
        <v>3705</v>
      </c>
      <c r="BT147" s="134">
        <f t="shared" si="74"/>
        <v>2535</v>
      </c>
      <c r="BU147" s="134">
        <f t="shared" si="75"/>
        <v>1755</v>
      </c>
      <c r="BV147" s="134">
        <v>0</v>
      </c>
      <c r="BW147" s="134">
        <v>0</v>
      </c>
      <c r="BX147" s="134">
        <f t="shared" si="76"/>
        <v>0</v>
      </c>
      <c r="CB147" s="248">
        <f>_xlfn.IFNA(VLOOKUP(A147,'Actuals Summer'!$A:$AG,23,FALSE),0)</f>
        <v>0</v>
      </c>
      <c r="CC147" s="248">
        <f>_xlfn.IFNA(VLOOKUP(A147,'Actuals Summer'!$A:$AG,24,FALSE),0)</f>
        <v>0</v>
      </c>
      <c r="CD147" s="248">
        <f>_xlfn.IFNA(VLOOKUP(A147,'Actuals Summer'!$A:$AG,25,FALSE),0)</f>
        <v>0</v>
      </c>
      <c r="CE147" s="248">
        <f>_xlfn.IFNA(VLOOKUP(A147,'Actuals Summer'!$A:$AG,26,FALSE),0)</f>
        <v>0</v>
      </c>
      <c r="CF147" s="248">
        <f>_xlfn.IFNA(VLOOKUP(A147,'Actuals Summer'!$A:$AG,27,FALSE),0)</f>
        <v>0</v>
      </c>
      <c r="CG147" s="248">
        <f>_xlfn.IFNA(VLOOKUP(A147,'Actuals Dep Summer'!B:O,6,FALSE)*$BN$3,0)</f>
        <v>0</v>
      </c>
      <c r="CH147" s="248">
        <f>_xlfn.IFNA(VLOOKUP(A147,'Actuals Dep Summer'!B:O,7,FALSE)*$BN$3,0)</f>
        <v>3705</v>
      </c>
      <c r="CI147" s="248">
        <f>_xlfn.IFNA(VLOOKUP(A147,'Actuals Dep Summer'!B:O,8,FALSE)*$BN$3,0)</f>
        <v>2535</v>
      </c>
      <c r="CJ147" s="248">
        <f>_xlfn.IFNA(VLOOKUP(A147,'Actuals Summer'!$A:$AG,31,FALSE),0)*$BN$3</f>
        <v>0</v>
      </c>
      <c r="CK147" s="248"/>
      <c r="CL147" s="248">
        <f>_xlfn.IFNA(VLOOKUP(A147,'Actuals Summer'!$A:$AG,32,FALSE),0)*$BN$3</f>
        <v>0</v>
      </c>
      <c r="CM147" s="248">
        <f>_xlfn.IFNA(VLOOKUP(A147,'Actuals Summer'!$A:$AG,33,FALSE),0)</f>
        <v>0</v>
      </c>
      <c r="CP147" s="317">
        <f t="shared" si="77"/>
        <v>0</v>
      </c>
      <c r="CQ147" s="317">
        <f t="shared" si="78"/>
        <v>0</v>
      </c>
      <c r="CR147" s="317">
        <f t="shared" si="63"/>
        <v>0</v>
      </c>
      <c r="CS147" s="317">
        <f t="shared" si="79"/>
        <v>37525.800000000003</v>
      </c>
      <c r="CT147" s="317">
        <f t="shared" si="80"/>
        <v>0</v>
      </c>
      <c r="CU147" s="317">
        <f t="shared" si="81"/>
        <v>0</v>
      </c>
      <c r="CV147" s="317">
        <f t="shared" si="82"/>
        <v>1074.4499999999998</v>
      </c>
      <c r="CW147" s="317">
        <f t="shared" si="83"/>
        <v>202.8</v>
      </c>
      <c r="CX147" s="317">
        <f t="shared" si="84"/>
        <v>1755</v>
      </c>
      <c r="CY147" s="317">
        <f t="shared" si="85"/>
        <v>0</v>
      </c>
      <c r="CZ147" s="317">
        <f t="shared" si="86"/>
        <v>0</v>
      </c>
      <c r="DA147" s="317">
        <f t="shared" si="87"/>
        <v>0</v>
      </c>
      <c r="DB147" s="317">
        <f t="shared" si="88"/>
        <v>40558.050000000003</v>
      </c>
      <c r="DC147" s="311">
        <f>_xlfn.XLOOKUP($A147,'Actuals Summer'!$A:$A,'Actuals Summer'!L:L,0,0)</f>
        <v>0</v>
      </c>
      <c r="DD147" s="311">
        <f>_xlfn.XLOOKUP($A147,'Actuals Summer'!$A:$A,'Actuals Summer'!K:K,0,0)+_xlfn.XLOOKUP($A147,'Actuals Summer'!$A:$A,'Actuals Summer'!Q:Q,0,0)</f>
        <v>0</v>
      </c>
      <c r="DE147" s="311">
        <f>_xlfn.XLOOKUP($A147,'Actuals Summer'!$A:$A,'Actuals Summer'!I:I,0,0)+_xlfn.XLOOKUP($A147,'Actuals Summer'!$A:$A,'Actuals Summer'!R:R,0,0)</f>
        <v>0</v>
      </c>
      <c r="DF147" s="311">
        <f>_xlfn.XLOOKUP($A147,'Actuals Summer'!$A:$A,'Actuals Summer'!J:J,0,0)</f>
        <v>0</v>
      </c>
      <c r="DG147" s="311">
        <f>_xlfn.XLOOKUP($A147,'Actuals Dep Summer'!$B:$B,'Actuals Dep Summer'!G:G,0,0)*'Actuals Dep Summer'!$F$2*'Actuals Dep Summer'!$C$2</f>
        <v>0</v>
      </c>
      <c r="DH147" s="311">
        <f>_xlfn.XLOOKUP($A147,'Actuals Dep Summer'!$B:$B,'Actuals Dep Summer'!H:H,0,0)*'Actuals Dep Summer'!$F$2*'Actuals Dep Summer'!$C$3</f>
        <v>1074.4499999999998</v>
      </c>
      <c r="DI147" s="311">
        <f>_xlfn.XLOOKUP($A147,'Actuals Dep Summer'!$B:$B,'Actuals Dep Summer'!I:I,0,0)*'Actuals Dep Summer'!$F$2*'Actuals Dep Summer'!$C$4</f>
        <v>202.8</v>
      </c>
      <c r="DJ147" s="311">
        <f>_xlfn.XLOOKUP($A147,'Actuals Summer'!$A:$A,'Actuals Summer'!P:P,0,0)</f>
        <v>0</v>
      </c>
      <c r="DK147" s="311">
        <f>_xlfn.XLOOKUP($A147,'Actuals Summer'!$A:$A,'Actuals Summer'!O:O,0,0)</f>
        <v>0</v>
      </c>
      <c r="DL147" s="311"/>
      <c r="DM147" s="311">
        <f>_xlfn.XLOOKUP($A147,'Actuals Summer'!$A:$A,'Actuals Summer'!M:M,0,0)</f>
        <v>0</v>
      </c>
      <c r="DN147" s="312">
        <f t="shared" si="64"/>
        <v>1277.2499999999998</v>
      </c>
      <c r="DO147" s="312">
        <f>_xlfn.XLOOKUP(A147,'Actuals Summer'!A:A,'Actuals Summer'!S:S,0,0)-'Summer data team '!DN147</f>
        <v>-1277.2499999999998</v>
      </c>
      <c r="DP147" s="322">
        <f t="shared" si="65"/>
        <v>39280.800000000003</v>
      </c>
    </row>
    <row r="148" spans="1:120" x14ac:dyDescent="0.2">
      <c r="A148" s="231">
        <v>2478</v>
      </c>
      <c r="B148" s="231">
        <v>3302478</v>
      </c>
      <c r="C148" s="231" t="s">
        <v>321</v>
      </c>
      <c r="D148" s="359">
        <v>0</v>
      </c>
      <c r="E148" s="359">
        <v>0</v>
      </c>
      <c r="F148" s="359">
        <v>0</v>
      </c>
      <c r="G148" s="359">
        <v>11</v>
      </c>
      <c r="H148" s="359">
        <v>15</v>
      </c>
      <c r="I148" s="360">
        <v>0</v>
      </c>
      <c r="J148" s="360">
        <v>26</v>
      </c>
      <c r="K148" s="359">
        <v>10</v>
      </c>
      <c r="L148" s="359">
        <v>8</v>
      </c>
      <c r="M148" s="360">
        <v>18</v>
      </c>
      <c r="N148" s="359">
        <v>0</v>
      </c>
      <c r="O148" s="359">
        <v>0</v>
      </c>
      <c r="P148" s="359">
        <v>165</v>
      </c>
      <c r="Q148" s="359">
        <v>225</v>
      </c>
      <c r="R148" s="360">
        <v>390</v>
      </c>
      <c r="S148" s="359">
        <v>0</v>
      </c>
      <c r="T148" s="359">
        <v>0</v>
      </c>
      <c r="U148" s="359">
        <v>150</v>
      </c>
      <c r="V148" s="359">
        <v>120</v>
      </c>
      <c r="W148" s="360">
        <v>270</v>
      </c>
      <c r="X148" s="359">
        <v>0</v>
      </c>
      <c r="Y148" s="359">
        <v>0</v>
      </c>
      <c r="Z148" s="361">
        <v>0</v>
      </c>
      <c r="AA148" s="359">
        <v>0</v>
      </c>
      <c r="AB148" s="359">
        <v>0</v>
      </c>
      <c r="AC148" s="361">
        <v>0</v>
      </c>
      <c r="AD148" s="359">
        <v>2</v>
      </c>
      <c r="AE148" s="359">
        <v>30</v>
      </c>
      <c r="AF148" s="361">
        <v>30</v>
      </c>
      <c r="AG148" s="362">
        <v>0</v>
      </c>
      <c r="AH148" s="362">
        <v>0</v>
      </c>
      <c r="AI148" s="361">
        <v>0</v>
      </c>
      <c r="AJ148" s="362">
        <v>2</v>
      </c>
      <c r="AK148" s="362">
        <v>30</v>
      </c>
      <c r="AL148" s="361">
        <v>30</v>
      </c>
      <c r="AM148" s="359">
        <v>2</v>
      </c>
      <c r="AN148" s="359">
        <v>30</v>
      </c>
      <c r="AO148" s="361">
        <v>30</v>
      </c>
      <c r="AP148" s="361"/>
      <c r="AQ148" s="361">
        <f t="shared" si="66"/>
        <v>2</v>
      </c>
      <c r="AR148" s="362">
        <v>0</v>
      </c>
      <c r="AS148" s="362">
        <v>0</v>
      </c>
      <c r="AT148" s="361">
        <v>0</v>
      </c>
      <c r="AU148" s="362">
        <v>2</v>
      </c>
      <c r="AV148" s="362">
        <v>30</v>
      </c>
      <c r="AW148" s="361">
        <v>30</v>
      </c>
      <c r="AX148" s="359">
        <v>2</v>
      </c>
      <c r="AY148" s="359">
        <v>30</v>
      </c>
      <c r="AZ148" s="361">
        <v>30</v>
      </c>
      <c r="BA148" s="361"/>
      <c r="BB148" s="361">
        <f t="shared" si="67"/>
        <v>4</v>
      </c>
      <c r="BC148" s="362">
        <v>0</v>
      </c>
      <c r="BD148" s="362">
        <v>0</v>
      </c>
      <c r="BE148" s="359">
        <v>0</v>
      </c>
      <c r="BF148" s="134"/>
      <c r="BG148" s="134"/>
      <c r="BH148" s="134"/>
      <c r="BI148" s="134"/>
      <c r="BJ148" s="134"/>
      <c r="BK148" s="134"/>
      <c r="BL148" s="134"/>
      <c r="BM148" s="358">
        <f t="shared" si="68"/>
        <v>0</v>
      </c>
      <c r="BN148" s="134">
        <f t="shared" si="69"/>
        <v>0</v>
      </c>
      <c r="BO148" s="134">
        <f t="shared" si="62"/>
        <v>0</v>
      </c>
      <c r="BP148" s="134">
        <f t="shared" si="70"/>
        <v>5070</v>
      </c>
      <c r="BQ148" s="134">
        <f t="shared" si="71"/>
        <v>3510</v>
      </c>
      <c r="BR148" s="134">
        <f t="shared" si="72"/>
        <v>0</v>
      </c>
      <c r="BS148" s="134">
        <f t="shared" si="73"/>
        <v>0</v>
      </c>
      <c r="BT148" s="134">
        <f t="shared" si="74"/>
        <v>780</v>
      </c>
      <c r="BU148" s="134">
        <f t="shared" si="75"/>
        <v>390</v>
      </c>
      <c r="BV148" s="134">
        <v>0</v>
      </c>
      <c r="BW148" s="134">
        <v>2</v>
      </c>
      <c r="BX148" s="134">
        <f t="shared" si="76"/>
        <v>0</v>
      </c>
      <c r="CB148" s="248">
        <f>_xlfn.IFNA(VLOOKUP(A148,'Actuals Summer'!$A:$AG,23,FALSE),0)</f>
        <v>0</v>
      </c>
      <c r="CC148" s="248">
        <f>_xlfn.IFNA(VLOOKUP(A148,'Actuals Summer'!$A:$AG,24,FALSE),0)</f>
        <v>0</v>
      </c>
      <c r="CD148" s="248">
        <f>_xlfn.IFNA(VLOOKUP(A148,'Actuals Summer'!$A:$AG,25,FALSE),0)</f>
        <v>0</v>
      </c>
      <c r="CE148" s="248">
        <f>_xlfn.IFNA(VLOOKUP(A148,'Actuals Summer'!$A:$AG,26,FALSE),0)</f>
        <v>0</v>
      </c>
      <c r="CF148" s="248">
        <f>_xlfn.IFNA(VLOOKUP(A148,'Actuals Summer'!$A:$AG,27,FALSE),0)</f>
        <v>0</v>
      </c>
      <c r="CG148" s="248">
        <f>_xlfn.IFNA(VLOOKUP(A148,'Actuals Dep Summer'!B:O,6,FALSE)*$BN$3,0)</f>
        <v>0</v>
      </c>
      <c r="CH148" s="248">
        <f>_xlfn.IFNA(VLOOKUP(A148,'Actuals Dep Summer'!B:O,7,FALSE)*$BN$3,0)</f>
        <v>0</v>
      </c>
      <c r="CI148" s="248">
        <f>_xlfn.IFNA(VLOOKUP(A148,'Actuals Dep Summer'!B:O,8,FALSE)*$BN$3,0)</f>
        <v>390</v>
      </c>
      <c r="CJ148" s="248">
        <f>_xlfn.IFNA(VLOOKUP(A148,'Actuals Summer'!$A:$AG,31,FALSE),0)*$BN$3</f>
        <v>0</v>
      </c>
      <c r="CK148" s="248"/>
      <c r="CL148" s="248">
        <f>_xlfn.IFNA(VLOOKUP(A148,'Actuals Summer'!$A:$AG,32,FALSE),0)*$BN$3</f>
        <v>0</v>
      </c>
      <c r="CM148" s="248">
        <f>_xlfn.IFNA(VLOOKUP(A148,'Actuals Summer'!$A:$AG,33,FALSE),0)</f>
        <v>0</v>
      </c>
      <c r="CP148" s="317">
        <f t="shared" si="77"/>
        <v>0</v>
      </c>
      <c r="CQ148" s="317">
        <f t="shared" si="78"/>
        <v>0</v>
      </c>
      <c r="CR148" s="317">
        <f t="shared" si="63"/>
        <v>0</v>
      </c>
      <c r="CS148" s="317">
        <f t="shared" si="79"/>
        <v>28696.2</v>
      </c>
      <c r="CT148" s="317">
        <f t="shared" si="80"/>
        <v>19866.600000000002</v>
      </c>
      <c r="CU148" s="317">
        <f t="shared" si="81"/>
        <v>0</v>
      </c>
      <c r="CV148" s="317">
        <f t="shared" si="82"/>
        <v>0</v>
      </c>
      <c r="CW148" s="317">
        <f t="shared" si="83"/>
        <v>62.4</v>
      </c>
      <c r="CX148" s="317">
        <f t="shared" si="84"/>
        <v>390</v>
      </c>
      <c r="CY148" s="317">
        <f t="shared" si="85"/>
        <v>0</v>
      </c>
      <c r="CZ148" s="317">
        <f t="shared" si="86"/>
        <v>372.89473684210526</v>
      </c>
      <c r="DA148" s="317">
        <f t="shared" si="87"/>
        <v>0</v>
      </c>
      <c r="DB148" s="317">
        <f t="shared" si="88"/>
        <v>49388.094736842111</v>
      </c>
      <c r="DC148" s="311">
        <f>_xlfn.XLOOKUP($A148,'Actuals Summer'!$A:$A,'Actuals Summer'!L:L,0,0)</f>
        <v>0</v>
      </c>
      <c r="DD148" s="311">
        <f>_xlfn.XLOOKUP($A148,'Actuals Summer'!$A:$A,'Actuals Summer'!K:K,0,0)+_xlfn.XLOOKUP($A148,'Actuals Summer'!$A:$A,'Actuals Summer'!Q:Q,0,0)</f>
        <v>0</v>
      </c>
      <c r="DE148" s="311">
        <f>_xlfn.XLOOKUP($A148,'Actuals Summer'!$A:$A,'Actuals Summer'!I:I,0,0)+_xlfn.XLOOKUP($A148,'Actuals Summer'!$A:$A,'Actuals Summer'!R:R,0,0)</f>
        <v>0</v>
      </c>
      <c r="DF148" s="311">
        <f>_xlfn.XLOOKUP($A148,'Actuals Summer'!$A:$A,'Actuals Summer'!J:J,0,0)</f>
        <v>0</v>
      </c>
      <c r="DG148" s="311">
        <f>_xlfn.XLOOKUP($A148,'Actuals Dep Summer'!$B:$B,'Actuals Dep Summer'!G:G,0,0)*'Actuals Dep Summer'!$F$2*'Actuals Dep Summer'!$C$2</f>
        <v>0</v>
      </c>
      <c r="DH148" s="311">
        <f>_xlfn.XLOOKUP($A148,'Actuals Dep Summer'!$B:$B,'Actuals Dep Summer'!H:H,0,0)*'Actuals Dep Summer'!$F$2*'Actuals Dep Summer'!$C$3</f>
        <v>0</v>
      </c>
      <c r="DI148" s="311">
        <f>_xlfn.XLOOKUP($A148,'Actuals Dep Summer'!$B:$B,'Actuals Dep Summer'!I:I,0,0)*'Actuals Dep Summer'!$F$2*'Actuals Dep Summer'!$C$4</f>
        <v>31.2</v>
      </c>
      <c r="DJ148" s="311">
        <f>_xlfn.XLOOKUP($A148,'Actuals Summer'!$A:$A,'Actuals Summer'!P:P,0,0)</f>
        <v>0</v>
      </c>
      <c r="DK148" s="311">
        <f>_xlfn.XLOOKUP($A148,'Actuals Summer'!$A:$A,'Actuals Summer'!O:O,0,0)</f>
        <v>0</v>
      </c>
      <c r="DL148" s="311"/>
      <c r="DM148" s="311">
        <f>_xlfn.XLOOKUP($A148,'Actuals Summer'!$A:$A,'Actuals Summer'!M:M,0,0)</f>
        <v>0</v>
      </c>
      <c r="DN148" s="312">
        <f t="shared" si="64"/>
        <v>31.2</v>
      </c>
      <c r="DO148" s="312">
        <f>_xlfn.XLOOKUP(A148,'Actuals Summer'!A:A,'Actuals Summer'!S:S,0,0)-'Summer data team '!DN148</f>
        <v>-31.2</v>
      </c>
      <c r="DP148" s="322">
        <f t="shared" si="65"/>
        <v>49356.894736842114</v>
      </c>
    </row>
    <row r="149" spans="1:120" x14ac:dyDescent="0.2">
      <c r="A149" s="231">
        <v>2479</v>
      </c>
      <c r="B149" s="231">
        <v>3302479</v>
      </c>
      <c r="C149" s="231" t="s">
        <v>322</v>
      </c>
      <c r="D149" s="359">
        <v>0</v>
      </c>
      <c r="E149" s="359">
        <v>0</v>
      </c>
      <c r="F149" s="359">
        <v>0</v>
      </c>
      <c r="G149" s="359">
        <v>44</v>
      </c>
      <c r="H149" s="359">
        <v>33</v>
      </c>
      <c r="I149" s="360">
        <v>0</v>
      </c>
      <c r="J149" s="360">
        <v>77</v>
      </c>
      <c r="K149" s="359">
        <v>9</v>
      </c>
      <c r="L149" s="359">
        <v>2</v>
      </c>
      <c r="M149" s="360">
        <v>11</v>
      </c>
      <c r="N149" s="359">
        <v>0</v>
      </c>
      <c r="O149" s="359">
        <v>0</v>
      </c>
      <c r="P149" s="359">
        <v>660</v>
      </c>
      <c r="Q149" s="359">
        <v>495</v>
      </c>
      <c r="R149" s="360">
        <v>1155</v>
      </c>
      <c r="S149" s="359">
        <v>0</v>
      </c>
      <c r="T149" s="359">
        <v>0</v>
      </c>
      <c r="U149" s="359">
        <v>135</v>
      </c>
      <c r="V149" s="359">
        <v>30</v>
      </c>
      <c r="W149" s="360">
        <v>165</v>
      </c>
      <c r="X149" s="359">
        <v>18</v>
      </c>
      <c r="Y149" s="359">
        <v>270</v>
      </c>
      <c r="Z149" s="361">
        <v>30</v>
      </c>
      <c r="AA149" s="359">
        <v>46</v>
      </c>
      <c r="AB149" s="359">
        <v>690</v>
      </c>
      <c r="AC149" s="361">
        <v>90</v>
      </c>
      <c r="AD149" s="359">
        <v>10</v>
      </c>
      <c r="AE149" s="359">
        <v>150</v>
      </c>
      <c r="AF149" s="361">
        <v>15</v>
      </c>
      <c r="AG149" s="362">
        <v>0</v>
      </c>
      <c r="AH149" s="362">
        <v>0</v>
      </c>
      <c r="AI149" s="361">
        <v>0</v>
      </c>
      <c r="AJ149" s="362">
        <v>17</v>
      </c>
      <c r="AK149" s="362">
        <v>255</v>
      </c>
      <c r="AL149" s="361">
        <v>0</v>
      </c>
      <c r="AM149" s="359">
        <v>17</v>
      </c>
      <c r="AN149" s="359">
        <v>255</v>
      </c>
      <c r="AO149" s="361">
        <v>0</v>
      </c>
      <c r="AP149" s="361"/>
      <c r="AQ149" s="361">
        <f t="shared" si="66"/>
        <v>17</v>
      </c>
      <c r="AR149" s="362">
        <v>0</v>
      </c>
      <c r="AS149" s="362">
        <v>0</v>
      </c>
      <c r="AT149" s="361">
        <v>0</v>
      </c>
      <c r="AU149" s="362">
        <v>17</v>
      </c>
      <c r="AV149" s="362">
        <v>255</v>
      </c>
      <c r="AW149" s="361">
        <v>0</v>
      </c>
      <c r="AX149" s="359">
        <v>17</v>
      </c>
      <c r="AY149" s="359">
        <v>255</v>
      </c>
      <c r="AZ149" s="361">
        <v>0</v>
      </c>
      <c r="BA149" s="361"/>
      <c r="BB149" s="361">
        <f t="shared" si="67"/>
        <v>34</v>
      </c>
      <c r="BC149" s="362">
        <v>0</v>
      </c>
      <c r="BD149" s="362">
        <v>0</v>
      </c>
      <c r="BE149" s="359">
        <v>0</v>
      </c>
      <c r="BF149" s="134"/>
      <c r="BG149" s="134"/>
      <c r="BH149" s="134"/>
      <c r="BI149" s="134"/>
      <c r="BJ149" s="134"/>
      <c r="BK149" s="134"/>
      <c r="BL149" s="134"/>
      <c r="BM149" s="358">
        <f t="shared" si="68"/>
        <v>0</v>
      </c>
      <c r="BN149" s="134">
        <f t="shared" si="69"/>
        <v>0</v>
      </c>
      <c r="BO149" s="134">
        <f t="shared" si="62"/>
        <v>0</v>
      </c>
      <c r="BP149" s="134">
        <f t="shared" si="70"/>
        <v>15015</v>
      </c>
      <c r="BQ149" s="134">
        <f t="shared" si="71"/>
        <v>2145</v>
      </c>
      <c r="BR149" s="134">
        <f t="shared" si="72"/>
        <v>3900</v>
      </c>
      <c r="BS149" s="134">
        <f t="shared" si="73"/>
        <v>10140</v>
      </c>
      <c r="BT149" s="134">
        <f t="shared" si="74"/>
        <v>2145</v>
      </c>
      <c r="BU149" s="134">
        <f t="shared" si="75"/>
        <v>3315</v>
      </c>
      <c r="BV149" s="134">
        <v>17</v>
      </c>
      <c r="BW149" s="134">
        <v>0</v>
      </c>
      <c r="BX149" s="134">
        <f t="shared" si="76"/>
        <v>0</v>
      </c>
      <c r="CB149" s="248">
        <f>_xlfn.IFNA(VLOOKUP(A149,'Actuals Summer'!$A:$AG,23,FALSE),0)</f>
        <v>0</v>
      </c>
      <c r="CC149" s="248">
        <f>_xlfn.IFNA(VLOOKUP(A149,'Actuals Summer'!$A:$AG,24,FALSE),0)</f>
        <v>0</v>
      </c>
      <c r="CD149" s="248">
        <f>_xlfn.IFNA(VLOOKUP(A149,'Actuals Summer'!$A:$AG,25,FALSE),0)</f>
        <v>0</v>
      </c>
      <c r="CE149" s="248">
        <f>_xlfn.IFNA(VLOOKUP(A149,'Actuals Summer'!$A:$AG,26,FALSE),0)</f>
        <v>0</v>
      </c>
      <c r="CF149" s="248">
        <f>_xlfn.IFNA(VLOOKUP(A149,'Actuals Summer'!$A:$AG,27,FALSE),0)</f>
        <v>0</v>
      </c>
      <c r="CG149" s="248">
        <f>_xlfn.IFNA(VLOOKUP(A149,'Actuals Dep Summer'!B:O,6,FALSE)*$BN$3,0)</f>
        <v>3510</v>
      </c>
      <c r="CH149" s="248">
        <f>_xlfn.IFNA(VLOOKUP(A149,'Actuals Dep Summer'!B:O,7,FALSE)*$BN$3,0)</f>
        <v>8970</v>
      </c>
      <c r="CI149" s="248">
        <f>_xlfn.IFNA(VLOOKUP(A149,'Actuals Dep Summer'!B:O,8,FALSE)*$BN$3,0)</f>
        <v>1950</v>
      </c>
      <c r="CJ149" s="248">
        <f>_xlfn.IFNA(VLOOKUP(A149,'Actuals Summer'!$A:$AG,31,FALSE),0)*$BN$3</f>
        <v>0</v>
      </c>
      <c r="CK149" s="248"/>
      <c r="CL149" s="248">
        <f>_xlfn.IFNA(VLOOKUP(A149,'Actuals Summer'!$A:$AG,32,FALSE),0)*$BN$3</f>
        <v>0</v>
      </c>
      <c r="CM149" s="248">
        <f>_xlfn.IFNA(VLOOKUP(A149,'Actuals Summer'!$A:$AG,33,FALSE),0)</f>
        <v>0</v>
      </c>
      <c r="CP149" s="317">
        <f t="shared" si="77"/>
        <v>0</v>
      </c>
      <c r="CQ149" s="317">
        <f t="shared" si="78"/>
        <v>0</v>
      </c>
      <c r="CR149" s="317">
        <f t="shared" si="63"/>
        <v>0</v>
      </c>
      <c r="CS149" s="317">
        <f t="shared" si="79"/>
        <v>84984.900000000009</v>
      </c>
      <c r="CT149" s="317">
        <f t="shared" si="80"/>
        <v>12140.7</v>
      </c>
      <c r="CU149" s="317">
        <f t="shared" si="81"/>
        <v>2379</v>
      </c>
      <c r="CV149" s="317">
        <f t="shared" si="82"/>
        <v>2940.6</v>
      </c>
      <c r="CW149" s="317">
        <f t="shared" si="83"/>
        <v>171.6</v>
      </c>
      <c r="CX149" s="317">
        <f t="shared" si="84"/>
        <v>3315</v>
      </c>
      <c r="CY149" s="317">
        <f t="shared" si="85"/>
        <v>1267.8421052631577</v>
      </c>
      <c r="CZ149" s="317">
        <f t="shared" si="86"/>
        <v>0</v>
      </c>
      <c r="DA149" s="317">
        <f t="shared" si="87"/>
        <v>0</v>
      </c>
      <c r="DB149" s="317">
        <f t="shared" si="88"/>
        <v>107199.64210526318</v>
      </c>
      <c r="DC149" s="311">
        <f>_xlfn.XLOOKUP($A149,'Actuals Summer'!$A:$A,'Actuals Summer'!L:L,0,0)</f>
        <v>0</v>
      </c>
      <c r="DD149" s="311">
        <f>_xlfn.XLOOKUP($A149,'Actuals Summer'!$A:$A,'Actuals Summer'!K:K,0,0)+_xlfn.XLOOKUP($A149,'Actuals Summer'!$A:$A,'Actuals Summer'!Q:Q,0,0)</f>
        <v>0</v>
      </c>
      <c r="DE149" s="311">
        <f>_xlfn.XLOOKUP($A149,'Actuals Summer'!$A:$A,'Actuals Summer'!I:I,0,0)+_xlfn.XLOOKUP($A149,'Actuals Summer'!$A:$A,'Actuals Summer'!R:R,0,0)</f>
        <v>0</v>
      </c>
      <c r="DF149" s="311">
        <f>_xlfn.XLOOKUP($A149,'Actuals Summer'!$A:$A,'Actuals Summer'!J:J,0,0)</f>
        <v>0</v>
      </c>
      <c r="DG149" s="311">
        <f>_xlfn.XLOOKUP($A149,'Actuals Dep Summer'!$B:$B,'Actuals Dep Summer'!G:G,0,0)*'Actuals Dep Summer'!$F$2*'Actuals Dep Summer'!$C$2</f>
        <v>2141.1</v>
      </c>
      <c r="DH149" s="311">
        <f>_xlfn.XLOOKUP($A149,'Actuals Dep Summer'!$B:$B,'Actuals Dep Summer'!H:H,0,0)*'Actuals Dep Summer'!$F$2*'Actuals Dep Summer'!$C$3</f>
        <v>2601.2999999999997</v>
      </c>
      <c r="DI149" s="311">
        <f>_xlfn.XLOOKUP($A149,'Actuals Dep Summer'!$B:$B,'Actuals Dep Summer'!I:I,0,0)*'Actuals Dep Summer'!$F$2*'Actuals Dep Summer'!$C$4</f>
        <v>156</v>
      </c>
      <c r="DJ149" s="311">
        <f>_xlfn.XLOOKUP($A149,'Actuals Summer'!$A:$A,'Actuals Summer'!P:P,0,0)</f>
        <v>0</v>
      </c>
      <c r="DK149" s="311">
        <f>_xlfn.XLOOKUP($A149,'Actuals Summer'!$A:$A,'Actuals Summer'!O:O,0,0)</f>
        <v>0</v>
      </c>
      <c r="DL149" s="311"/>
      <c r="DM149" s="311">
        <f>_xlfn.XLOOKUP($A149,'Actuals Summer'!$A:$A,'Actuals Summer'!M:M,0,0)</f>
        <v>0</v>
      </c>
      <c r="DN149" s="312">
        <f t="shared" si="64"/>
        <v>4898.3999999999996</v>
      </c>
      <c r="DO149" s="312">
        <f>_xlfn.XLOOKUP(A149,'Actuals Summer'!A:A,'Actuals Summer'!S:S,0,0)-'Summer data team '!DN149</f>
        <v>-4898.3999999999996</v>
      </c>
      <c r="DP149" s="322">
        <f t="shared" si="65"/>
        <v>102301.24210526318</v>
      </c>
    </row>
    <row r="150" spans="1:120" x14ac:dyDescent="0.2">
      <c r="A150" s="231">
        <v>2480</v>
      </c>
      <c r="B150" s="231">
        <v>3302480</v>
      </c>
      <c r="C150" s="231" t="s">
        <v>323</v>
      </c>
      <c r="D150" s="359">
        <v>0</v>
      </c>
      <c r="E150" s="359">
        <v>0</v>
      </c>
      <c r="F150" s="359">
        <v>0</v>
      </c>
      <c r="G150" s="359">
        <v>13</v>
      </c>
      <c r="H150" s="359">
        <v>15</v>
      </c>
      <c r="I150" s="360">
        <v>0</v>
      </c>
      <c r="J150" s="360">
        <v>28</v>
      </c>
      <c r="K150" s="359">
        <v>1</v>
      </c>
      <c r="L150" s="359">
        <v>1</v>
      </c>
      <c r="M150" s="360">
        <v>2</v>
      </c>
      <c r="N150" s="359">
        <v>0</v>
      </c>
      <c r="O150" s="359">
        <v>0</v>
      </c>
      <c r="P150" s="359">
        <v>195</v>
      </c>
      <c r="Q150" s="359">
        <v>225</v>
      </c>
      <c r="R150" s="360">
        <v>420</v>
      </c>
      <c r="S150" s="359">
        <v>0</v>
      </c>
      <c r="T150" s="359">
        <v>0</v>
      </c>
      <c r="U150" s="359">
        <v>15</v>
      </c>
      <c r="V150" s="359">
        <v>15</v>
      </c>
      <c r="W150" s="360">
        <v>30</v>
      </c>
      <c r="X150" s="359">
        <v>24</v>
      </c>
      <c r="Y150" s="359">
        <v>360</v>
      </c>
      <c r="Z150" s="361">
        <v>30</v>
      </c>
      <c r="AA150" s="359">
        <v>1</v>
      </c>
      <c r="AB150" s="359">
        <v>15</v>
      </c>
      <c r="AC150" s="361">
        <v>0</v>
      </c>
      <c r="AD150" s="359">
        <v>0</v>
      </c>
      <c r="AE150" s="359">
        <v>0</v>
      </c>
      <c r="AF150" s="361">
        <v>0</v>
      </c>
      <c r="AG150" s="362">
        <v>0</v>
      </c>
      <c r="AH150" s="362">
        <v>0</v>
      </c>
      <c r="AI150" s="361">
        <v>0</v>
      </c>
      <c r="AJ150" s="362">
        <v>11</v>
      </c>
      <c r="AK150" s="362">
        <v>165</v>
      </c>
      <c r="AL150" s="361">
        <v>15</v>
      </c>
      <c r="AM150" s="359">
        <v>11</v>
      </c>
      <c r="AN150" s="359">
        <v>165</v>
      </c>
      <c r="AO150" s="361">
        <v>15</v>
      </c>
      <c r="AP150" s="361"/>
      <c r="AQ150" s="361">
        <f t="shared" si="66"/>
        <v>11</v>
      </c>
      <c r="AR150" s="362">
        <v>0</v>
      </c>
      <c r="AS150" s="362">
        <v>0</v>
      </c>
      <c r="AT150" s="361">
        <v>0</v>
      </c>
      <c r="AU150" s="362">
        <v>1</v>
      </c>
      <c r="AV150" s="362">
        <v>15</v>
      </c>
      <c r="AW150" s="361">
        <v>0</v>
      </c>
      <c r="AX150" s="359">
        <v>1</v>
      </c>
      <c r="AY150" s="359">
        <v>15</v>
      </c>
      <c r="AZ150" s="361">
        <v>0</v>
      </c>
      <c r="BA150" s="361"/>
      <c r="BB150" s="361">
        <f t="shared" si="67"/>
        <v>2</v>
      </c>
      <c r="BC150" s="362">
        <v>0</v>
      </c>
      <c r="BD150" s="362">
        <v>0</v>
      </c>
      <c r="BE150" s="359">
        <v>0</v>
      </c>
      <c r="BF150" s="134"/>
      <c r="BG150" s="134"/>
      <c r="BH150" s="134"/>
      <c r="BI150" s="134"/>
      <c r="BJ150" s="134"/>
      <c r="BK150" s="134"/>
      <c r="BL150" s="134"/>
      <c r="BM150" s="358">
        <f t="shared" si="68"/>
        <v>0</v>
      </c>
      <c r="BN150" s="134">
        <f t="shared" si="69"/>
        <v>0</v>
      </c>
      <c r="BO150" s="134">
        <f t="shared" si="62"/>
        <v>0</v>
      </c>
      <c r="BP150" s="134">
        <f t="shared" si="70"/>
        <v>5460</v>
      </c>
      <c r="BQ150" s="134">
        <f t="shared" si="71"/>
        <v>390</v>
      </c>
      <c r="BR150" s="134">
        <f t="shared" si="72"/>
        <v>5070</v>
      </c>
      <c r="BS150" s="134">
        <f t="shared" si="73"/>
        <v>195</v>
      </c>
      <c r="BT150" s="134">
        <f t="shared" si="74"/>
        <v>0</v>
      </c>
      <c r="BU150" s="134">
        <f t="shared" si="75"/>
        <v>2145</v>
      </c>
      <c r="BV150" s="134">
        <v>1</v>
      </c>
      <c r="BW150" s="134">
        <v>0</v>
      </c>
      <c r="BX150" s="134">
        <f t="shared" si="76"/>
        <v>0</v>
      </c>
      <c r="CB150" s="248">
        <f>_xlfn.IFNA(VLOOKUP(A150,'Actuals Summer'!$A:$AG,23,FALSE),0)</f>
        <v>0</v>
      </c>
      <c r="CC150" s="248">
        <f>_xlfn.IFNA(VLOOKUP(A150,'Actuals Summer'!$A:$AG,24,FALSE),0)</f>
        <v>0</v>
      </c>
      <c r="CD150" s="248">
        <f>_xlfn.IFNA(VLOOKUP(A150,'Actuals Summer'!$A:$AG,25,FALSE),0)</f>
        <v>0</v>
      </c>
      <c r="CE150" s="248">
        <f>_xlfn.IFNA(VLOOKUP(A150,'Actuals Summer'!$A:$AG,26,FALSE),0)</f>
        <v>0</v>
      </c>
      <c r="CF150" s="248">
        <f>_xlfn.IFNA(VLOOKUP(A150,'Actuals Summer'!$A:$AG,27,FALSE),0)</f>
        <v>0</v>
      </c>
      <c r="CG150" s="248">
        <f>_xlfn.IFNA(VLOOKUP(A150,'Actuals Dep Summer'!B:O,6,FALSE)*$BN$3,0)</f>
        <v>4680</v>
      </c>
      <c r="CH150" s="248">
        <f>_xlfn.IFNA(VLOOKUP(A150,'Actuals Dep Summer'!B:O,7,FALSE)*$BN$3,0)</f>
        <v>195</v>
      </c>
      <c r="CI150" s="248">
        <f>_xlfn.IFNA(VLOOKUP(A150,'Actuals Dep Summer'!B:O,8,FALSE)*$BN$3,0)</f>
        <v>0</v>
      </c>
      <c r="CJ150" s="248">
        <f>_xlfn.IFNA(VLOOKUP(A150,'Actuals Summer'!$A:$AG,31,FALSE),0)*$BN$3</f>
        <v>0</v>
      </c>
      <c r="CK150" s="248"/>
      <c r="CL150" s="248">
        <f>_xlfn.IFNA(VLOOKUP(A150,'Actuals Summer'!$A:$AG,32,FALSE),0)*$BN$3</f>
        <v>0</v>
      </c>
      <c r="CM150" s="248">
        <f>_xlfn.IFNA(VLOOKUP(A150,'Actuals Summer'!$A:$AG,33,FALSE),0)</f>
        <v>0</v>
      </c>
      <c r="CP150" s="317">
        <f t="shared" si="77"/>
        <v>0</v>
      </c>
      <c r="CQ150" s="317">
        <f t="shared" si="78"/>
        <v>0</v>
      </c>
      <c r="CR150" s="317">
        <f t="shared" si="63"/>
        <v>0</v>
      </c>
      <c r="CS150" s="317">
        <f t="shared" si="79"/>
        <v>30903.600000000002</v>
      </c>
      <c r="CT150" s="317">
        <f t="shared" si="80"/>
        <v>2207.4</v>
      </c>
      <c r="CU150" s="317">
        <f t="shared" si="81"/>
        <v>3092.7</v>
      </c>
      <c r="CV150" s="317">
        <f t="shared" si="82"/>
        <v>56.55</v>
      </c>
      <c r="CW150" s="317">
        <f t="shared" si="83"/>
        <v>0</v>
      </c>
      <c r="CX150" s="317">
        <f t="shared" si="84"/>
        <v>2145</v>
      </c>
      <c r="CY150" s="317">
        <f t="shared" si="85"/>
        <v>74.578947368421041</v>
      </c>
      <c r="CZ150" s="317">
        <f t="shared" si="86"/>
        <v>0</v>
      </c>
      <c r="DA150" s="317">
        <f t="shared" si="87"/>
        <v>0</v>
      </c>
      <c r="DB150" s="317">
        <f t="shared" si="88"/>
        <v>38479.82894736842</v>
      </c>
      <c r="DC150" s="311">
        <f>_xlfn.XLOOKUP($A150,'Actuals Summer'!$A:$A,'Actuals Summer'!L:L,0,0)</f>
        <v>0</v>
      </c>
      <c r="DD150" s="311">
        <f>_xlfn.XLOOKUP($A150,'Actuals Summer'!$A:$A,'Actuals Summer'!K:K,0,0)+_xlfn.XLOOKUP($A150,'Actuals Summer'!$A:$A,'Actuals Summer'!Q:Q,0,0)</f>
        <v>0</v>
      </c>
      <c r="DE150" s="311">
        <f>_xlfn.XLOOKUP($A150,'Actuals Summer'!$A:$A,'Actuals Summer'!I:I,0,0)+_xlfn.XLOOKUP($A150,'Actuals Summer'!$A:$A,'Actuals Summer'!R:R,0,0)</f>
        <v>0</v>
      </c>
      <c r="DF150" s="311">
        <f>_xlfn.XLOOKUP($A150,'Actuals Summer'!$A:$A,'Actuals Summer'!J:J,0,0)</f>
        <v>0</v>
      </c>
      <c r="DG150" s="311">
        <f>_xlfn.XLOOKUP($A150,'Actuals Dep Summer'!$B:$B,'Actuals Dep Summer'!G:G,0,0)*'Actuals Dep Summer'!$F$2*'Actuals Dep Summer'!$C$2</f>
        <v>2854.7999999999997</v>
      </c>
      <c r="DH150" s="311">
        <f>_xlfn.XLOOKUP($A150,'Actuals Dep Summer'!$B:$B,'Actuals Dep Summer'!H:H,0,0)*'Actuals Dep Summer'!$F$2*'Actuals Dep Summer'!$C$3</f>
        <v>56.55</v>
      </c>
      <c r="DI150" s="311">
        <f>_xlfn.XLOOKUP($A150,'Actuals Dep Summer'!$B:$B,'Actuals Dep Summer'!I:I,0,0)*'Actuals Dep Summer'!$F$2*'Actuals Dep Summer'!$C$4</f>
        <v>0</v>
      </c>
      <c r="DJ150" s="311">
        <f>_xlfn.XLOOKUP($A150,'Actuals Summer'!$A:$A,'Actuals Summer'!P:P,0,0)</f>
        <v>0</v>
      </c>
      <c r="DK150" s="311">
        <f>_xlfn.XLOOKUP($A150,'Actuals Summer'!$A:$A,'Actuals Summer'!O:O,0,0)</f>
        <v>0</v>
      </c>
      <c r="DL150" s="311"/>
      <c r="DM150" s="311">
        <f>_xlfn.XLOOKUP($A150,'Actuals Summer'!$A:$A,'Actuals Summer'!M:M,0,0)</f>
        <v>0</v>
      </c>
      <c r="DN150" s="312">
        <f t="shared" si="64"/>
        <v>2911.35</v>
      </c>
      <c r="DO150" s="312">
        <f>_xlfn.XLOOKUP(A150,'Actuals Summer'!A:A,'Actuals Summer'!S:S,0,0)-'Summer data team '!DN150</f>
        <v>-2911.35</v>
      </c>
      <c r="DP150" s="322">
        <f t="shared" si="65"/>
        <v>35568.478947368421</v>
      </c>
    </row>
    <row r="151" spans="1:120" x14ac:dyDescent="0.2">
      <c r="A151" s="231">
        <v>2481</v>
      </c>
      <c r="B151" s="231">
        <v>3302481</v>
      </c>
      <c r="C151" s="231" t="s">
        <v>324</v>
      </c>
      <c r="D151" s="359">
        <v>0</v>
      </c>
      <c r="E151" s="359">
        <v>0</v>
      </c>
      <c r="F151" s="359">
        <v>0</v>
      </c>
      <c r="G151" s="359">
        <v>21</v>
      </c>
      <c r="H151" s="359">
        <v>25</v>
      </c>
      <c r="I151" s="360">
        <v>0</v>
      </c>
      <c r="J151" s="360">
        <v>46</v>
      </c>
      <c r="K151" s="359">
        <v>1</v>
      </c>
      <c r="L151" s="359">
        <v>2</v>
      </c>
      <c r="M151" s="360">
        <v>3</v>
      </c>
      <c r="N151" s="359">
        <v>0</v>
      </c>
      <c r="O151" s="359">
        <v>0</v>
      </c>
      <c r="P151" s="359">
        <v>315</v>
      </c>
      <c r="Q151" s="359">
        <v>375</v>
      </c>
      <c r="R151" s="360">
        <v>690</v>
      </c>
      <c r="S151" s="359">
        <v>0</v>
      </c>
      <c r="T151" s="359">
        <v>0</v>
      </c>
      <c r="U151" s="359">
        <v>15</v>
      </c>
      <c r="V151" s="359">
        <v>30</v>
      </c>
      <c r="W151" s="360">
        <v>45</v>
      </c>
      <c r="X151" s="359">
        <v>0</v>
      </c>
      <c r="Y151" s="359">
        <v>0</v>
      </c>
      <c r="Z151" s="361">
        <v>0</v>
      </c>
      <c r="AA151" s="359">
        <v>2</v>
      </c>
      <c r="AB151" s="359">
        <v>30</v>
      </c>
      <c r="AC151" s="361">
        <v>0</v>
      </c>
      <c r="AD151" s="359">
        <v>37</v>
      </c>
      <c r="AE151" s="359">
        <v>555</v>
      </c>
      <c r="AF151" s="361">
        <v>15</v>
      </c>
      <c r="AG151" s="362">
        <v>0</v>
      </c>
      <c r="AH151" s="362">
        <v>0</v>
      </c>
      <c r="AI151" s="361">
        <v>0</v>
      </c>
      <c r="AJ151" s="362">
        <v>18</v>
      </c>
      <c r="AK151" s="362">
        <v>270</v>
      </c>
      <c r="AL151" s="361">
        <v>30</v>
      </c>
      <c r="AM151" s="359">
        <v>18</v>
      </c>
      <c r="AN151" s="359">
        <v>270</v>
      </c>
      <c r="AO151" s="361">
        <v>30</v>
      </c>
      <c r="AP151" s="361"/>
      <c r="AQ151" s="361">
        <f t="shared" si="66"/>
        <v>18</v>
      </c>
      <c r="AR151" s="362">
        <v>0</v>
      </c>
      <c r="AS151" s="362">
        <v>0</v>
      </c>
      <c r="AT151" s="361">
        <v>0</v>
      </c>
      <c r="AU151" s="362">
        <v>18</v>
      </c>
      <c r="AV151" s="362">
        <v>270</v>
      </c>
      <c r="AW151" s="361">
        <v>30</v>
      </c>
      <c r="AX151" s="359">
        <v>18</v>
      </c>
      <c r="AY151" s="359">
        <v>270</v>
      </c>
      <c r="AZ151" s="361">
        <v>30</v>
      </c>
      <c r="BA151" s="361"/>
      <c r="BB151" s="361">
        <f t="shared" si="67"/>
        <v>36</v>
      </c>
      <c r="BC151" s="362">
        <v>0</v>
      </c>
      <c r="BD151" s="362">
        <v>0</v>
      </c>
      <c r="BE151" s="359">
        <v>0</v>
      </c>
      <c r="BF151" s="134"/>
      <c r="BG151" s="134"/>
      <c r="BH151" s="134"/>
      <c r="BI151" s="134"/>
      <c r="BJ151" s="134"/>
      <c r="BK151" s="134"/>
      <c r="BL151" s="134"/>
      <c r="BM151" s="358">
        <f t="shared" si="68"/>
        <v>0</v>
      </c>
      <c r="BN151" s="134">
        <f t="shared" si="69"/>
        <v>0</v>
      </c>
      <c r="BO151" s="134">
        <f t="shared" si="62"/>
        <v>0</v>
      </c>
      <c r="BP151" s="134">
        <f t="shared" si="70"/>
        <v>8970</v>
      </c>
      <c r="BQ151" s="134">
        <f t="shared" si="71"/>
        <v>585</v>
      </c>
      <c r="BR151" s="134">
        <f t="shared" si="72"/>
        <v>0</v>
      </c>
      <c r="BS151" s="134">
        <f t="shared" si="73"/>
        <v>390</v>
      </c>
      <c r="BT151" s="134">
        <f t="shared" si="74"/>
        <v>7410</v>
      </c>
      <c r="BU151" s="134">
        <f t="shared" si="75"/>
        <v>3510</v>
      </c>
      <c r="BV151" s="134">
        <v>16</v>
      </c>
      <c r="BW151" s="134">
        <v>2</v>
      </c>
      <c r="BX151" s="134">
        <f t="shared" si="76"/>
        <v>0</v>
      </c>
      <c r="CB151" s="248">
        <f>_xlfn.IFNA(VLOOKUP(A151,'Actuals Summer'!$A:$AG,23,FALSE),0)</f>
        <v>0</v>
      </c>
      <c r="CC151" s="248">
        <f>_xlfn.IFNA(VLOOKUP(A151,'Actuals Summer'!$A:$AG,24,FALSE),0)</f>
        <v>0</v>
      </c>
      <c r="CD151" s="248">
        <f>_xlfn.IFNA(VLOOKUP(A151,'Actuals Summer'!$A:$AG,25,FALSE),0)</f>
        <v>0</v>
      </c>
      <c r="CE151" s="248">
        <f>_xlfn.IFNA(VLOOKUP(A151,'Actuals Summer'!$A:$AG,26,FALSE),0)</f>
        <v>0</v>
      </c>
      <c r="CF151" s="248">
        <f>_xlfn.IFNA(VLOOKUP(A151,'Actuals Summer'!$A:$AG,27,FALSE),0)</f>
        <v>0</v>
      </c>
      <c r="CG151" s="248">
        <f>_xlfn.IFNA(VLOOKUP(A151,'Actuals Dep Summer'!B:O,6,FALSE)*$BN$3,0)</f>
        <v>0</v>
      </c>
      <c r="CH151" s="248">
        <f>_xlfn.IFNA(VLOOKUP(A151,'Actuals Dep Summer'!B:O,7,FALSE)*$BN$3,0)</f>
        <v>390</v>
      </c>
      <c r="CI151" s="248">
        <f>_xlfn.IFNA(VLOOKUP(A151,'Actuals Dep Summer'!B:O,8,FALSE)*$BN$3,0)</f>
        <v>7215</v>
      </c>
      <c r="CJ151" s="248">
        <f>_xlfn.IFNA(VLOOKUP(A151,'Actuals Summer'!$A:$AG,31,FALSE),0)*$BN$3</f>
        <v>0</v>
      </c>
      <c r="CK151" s="248"/>
      <c r="CL151" s="248">
        <f>_xlfn.IFNA(VLOOKUP(A151,'Actuals Summer'!$A:$AG,32,FALSE),0)*$BN$3</f>
        <v>0</v>
      </c>
      <c r="CM151" s="248">
        <f>_xlfn.IFNA(VLOOKUP(A151,'Actuals Summer'!$A:$AG,33,FALSE),0)</f>
        <v>0</v>
      </c>
      <c r="CP151" s="317">
        <f t="shared" si="77"/>
        <v>0</v>
      </c>
      <c r="CQ151" s="317">
        <f t="shared" si="78"/>
        <v>0</v>
      </c>
      <c r="CR151" s="317">
        <f t="shared" si="63"/>
        <v>0</v>
      </c>
      <c r="CS151" s="317">
        <f t="shared" si="79"/>
        <v>50770.200000000004</v>
      </c>
      <c r="CT151" s="317">
        <f t="shared" si="80"/>
        <v>3311.1</v>
      </c>
      <c r="CU151" s="317">
        <f t="shared" si="81"/>
        <v>0</v>
      </c>
      <c r="CV151" s="317">
        <f t="shared" si="82"/>
        <v>113.1</v>
      </c>
      <c r="CW151" s="317">
        <f t="shared" si="83"/>
        <v>592.80000000000007</v>
      </c>
      <c r="CX151" s="317">
        <f t="shared" si="84"/>
        <v>3510</v>
      </c>
      <c r="CY151" s="317">
        <f t="shared" si="85"/>
        <v>1193.2631578947367</v>
      </c>
      <c r="CZ151" s="317">
        <f t="shared" si="86"/>
        <v>372.89473684210526</v>
      </c>
      <c r="DA151" s="317">
        <f t="shared" si="87"/>
        <v>0</v>
      </c>
      <c r="DB151" s="317">
        <f t="shared" si="88"/>
        <v>59863.357894736851</v>
      </c>
      <c r="DC151" s="311">
        <f>_xlfn.XLOOKUP($A151,'Actuals Summer'!$A:$A,'Actuals Summer'!L:L,0,0)</f>
        <v>0</v>
      </c>
      <c r="DD151" s="311">
        <f>_xlfn.XLOOKUP($A151,'Actuals Summer'!$A:$A,'Actuals Summer'!K:K,0,0)+_xlfn.XLOOKUP($A151,'Actuals Summer'!$A:$A,'Actuals Summer'!Q:Q,0,0)</f>
        <v>0</v>
      </c>
      <c r="DE151" s="311">
        <f>_xlfn.XLOOKUP($A151,'Actuals Summer'!$A:$A,'Actuals Summer'!I:I,0,0)+_xlfn.XLOOKUP($A151,'Actuals Summer'!$A:$A,'Actuals Summer'!R:R,0,0)</f>
        <v>0</v>
      </c>
      <c r="DF151" s="311">
        <f>_xlfn.XLOOKUP($A151,'Actuals Summer'!$A:$A,'Actuals Summer'!J:J,0,0)</f>
        <v>0</v>
      </c>
      <c r="DG151" s="311">
        <f>_xlfn.XLOOKUP($A151,'Actuals Dep Summer'!$B:$B,'Actuals Dep Summer'!G:G,0,0)*'Actuals Dep Summer'!$F$2*'Actuals Dep Summer'!$C$2</f>
        <v>0</v>
      </c>
      <c r="DH151" s="311">
        <f>_xlfn.XLOOKUP($A151,'Actuals Dep Summer'!$B:$B,'Actuals Dep Summer'!H:H,0,0)*'Actuals Dep Summer'!$F$2*'Actuals Dep Summer'!$C$3</f>
        <v>113.1</v>
      </c>
      <c r="DI151" s="311">
        <f>_xlfn.XLOOKUP($A151,'Actuals Dep Summer'!$B:$B,'Actuals Dep Summer'!I:I,0,0)*'Actuals Dep Summer'!$F$2*'Actuals Dep Summer'!$C$4</f>
        <v>577.20000000000005</v>
      </c>
      <c r="DJ151" s="311">
        <f>_xlfn.XLOOKUP($A151,'Actuals Summer'!$A:$A,'Actuals Summer'!P:P,0,0)</f>
        <v>0</v>
      </c>
      <c r="DK151" s="311">
        <f>_xlfn.XLOOKUP($A151,'Actuals Summer'!$A:$A,'Actuals Summer'!O:O,0,0)</f>
        <v>0</v>
      </c>
      <c r="DL151" s="311"/>
      <c r="DM151" s="311">
        <f>_xlfn.XLOOKUP($A151,'Actuals Summer'!$A:$A,'Actuals Summer'!M:M,0,0)</f>
        <v>0</v>
      </c>
      <c r="DN151" s="312">
        <f t="shared" si="64"/>
        <v>690.30000000000007</v>
      </c>
      <c r="DO151" s="312">
        <f>_xlfn.XLOOKUP(A151,'Actuals Summer'!A:A,'Actuals Summer'!S:S,0,0)-'Summer data team '!DN151</f>
        <v>-690.30000000000007</v>
      </c>
      <c r="DP151" s="322">
        <f t="shared" si="65"/>
        <v>59173.057894736849</v>
      </c>
    </row>
    <row r="152" spans="1:120" x14ac:dyDescent="0.2">
      <c r="A152" s="231">
        <v>2486</v>
      </c>
      <c r="B152" s="231">
        <v>3302486</v>
      </c>
      <c r="C152" s="231" t="s">
        <v>325</v>
      </c>
      <c r="D152" s="359">
        <v>0</v>
      </c>
      <c r="E152" s="359">
        <v>0</v>
      </c>
      <c r="F152" s="359">
        <v>0</v>
      </c>
      <c r="G152" s="359">
        <v>13</v>
      </c>
      <c r="H152" s="359">
        <v>5</v>
      </c>
      <c r="I152" s="360">
        <v>0</v>
      </c>
      <c r="J152" s="360">
        <v>18</v>
      </c>
      <c r="K152" s="359">
        <v>0</v>
      </c>
      <c r="L152" s="359">
        <v>0</v>
      </c>
      <c r="M152" s="360">
        <v>0</v>
      </c>
      <c r="N152" s="359">
        <v>0</v>
      </c>
      <c r="O152" s="359">
        <v>0</v>
      </c>
      <c r="P152" s="359">
        <v>195</v>
      </c>
      <c r="Q152" s="359">
        <v>75</v>
      </c>
      <c r="R152" s="360">
        <v>270</v>
      </c>
      <c r="S152" s="359">
        <v>0</v>
      </c>
      <c r="T152" s="359">
        <v>0</v>
      </c>
      <c r="U152" s="359">
        <v>0</v>
      </c>
      <c r="V152" s="359">
        <v>0</v>
      </c>
      <c r="W152" s="360">
        <v>0</v>
      </c>
      <c r="X152" s="359">
        <v>16</v>
      </c>
      <c r="Y152" s="359">
        <v>240</v>
      </c>
      <c r="Z152" s="361">
        <v>0</v>
      </c>
      <c r="AA152" s="359">
        <v>2</v>
      </c>
      <c r="AB152" s="359">
        <v>30</v>
      </c>
      <c r="AC152" s="361">
        <v>0</v>
      </c>
      <c r="AD152" s="359">
        <v>0</v>
      </c>
      <c r="AE152" s="359">
        <v>0</v>
      </c>
      <c r="AF152" s="361">
        <v>0</v>
      </c>
      <c r="AG152" s="362">
        <v>0</v>
      </c>
      <c r="AH152" s="362">
        <v>0</v>
      </c>
      <c r="AI152" s="361">
        <v>0</v>
      </c>
      <c r="AJ152" s="362">
        <v>9</v>
      </c>
      <c r="AK152" s="362">
        <v>135</v>
      </c>
      <c r="AL152" s="361">
        <v>0</v>
      </c>
      <c r="AM152" s="359">
        <v>9</v>
      </c>
      <c r="AN152" s="359">
        <v>135</v>
      </c>
      <c r="AO152" s="361">
        <v>0</v>
      </c>
      <c r="AP152" s="361"/>
      <c r="AQ152" s="361">
        <f t="shared" si="66"/>
        <v>9</v>
      </c>
      <c r="AR152" s="362">
        <v>0</v>
      </c>
      <c r="AS152" s="362">
        <v>0</v>
      </c>
      <c r="AT152" s="361">
        <v>0</v>
      </c>
      <c r="AU152" s="362">
        <v>9</v>
      </c>
      <c r="AV152" s="362">
        <v>135</v>
      </c>
      <c r="AW152" s="361">
        <v>0</v>
      </c>
      <c r="AX152" s="359">
        <v>9</v>
      </c>
      <c r="AY152" s="359">
        <v>135</v>
      </c>
      <c r="AZ152" s="361">
        <v>0</v>
      </c>
      <c r="BA152" s="361"/>
      <c r="BB152" s="361">
        <f t="shared" si="67"/>
        <v>18</v>
      </c>
      <c r="BC152" s="362">
        <v>0</v>
      </c>
      <c r="BD152" s="362">
        <v>0</v>
      </c>
      <c r="BE152" s="359">
        <v>0</v>
      </c>
      <c r="BF152" s="134"/>
      <c r="BG152" s="134"/>
      <c r="BH152" s="134"/>
      <c r="BI152" s="134"/>
      <c r="BJ152" s="134"/>
      <c r="BK152" s="134"/>
      <c r="BL152" s="134"/>
      <c r="BM152" s="358">
        <f t="shared" si="68"/>
        <v>0</v>
      </c>
      <c r="BN152" s="134">
        <f t="shared" si="69"/>
        <v>0</v>
      </c>
      <c r="BO152" s="134">
        <f t="shared" si="62"/>
        <v>0</v>
      </c>
      <c r="BP152" s="134">
        <f t="shared" si="70"/>
        <v>3510</v>
      </c>
      <c r="BQ152" s="134">
        <f t="shared" si="71"/>
        <v>0</v>
      </c>
      <c r="BR152" s="134">
        <f t="shared" si="72"/>
        <v>3120</v>
      </c>
      <c r="BS152" s="134">
        <f t="shared" si="73"/>
        <v>390</v>
      </c>
      <c r="BT152" s="134">
        <f t="shared" si="74"/>
        <v>0</v>
      </c>
      <c r="BU152" s="134">
        <f t="shared" si="75"/>
        <v>1755</v>
      </c>
      <c r="BV152" s="134">
        <v>9</v>
      </c>
      <c r="BW152" s="134">
        <v>0</v>
      </c>
      <c r="BX152" s="134">
        <f t="shared" si="76"/>
        <v>0</v>
      </c>
      <c r="CB152" s="248">
        <f>_xlfn.IFNA(VLOOKUP(A152,'Actuals Summer'!$A:$AG,23,FALSE),0)</f>
        <v>0</v>
      </c>
      <c r="CC152" s="248">
        <f>_xlfn.IFNA(VLOOKUP(A152,'Actuals Summer'!$A:$AG,24,FALSE),0)</f>
        <v>0</v>
      </c>
      <c r="CD152" s="248">
        <f>_xlfn.IFNA(VLOOKUP(A152,'Actuals Summer'!$A:$AG,25,FALSE),0)</f>
        <v>0</v>
      </c>
      <c r="CE152" s="248">
        <f>_xlfn.IFNA(VLOOKUP(A152,'Actuals Summer'!$A:$AG,26,FALSE),0)</f>
        <v>0</v>
      </c>
      <c r="CF152" s="248">
        <f>_xlfn.IFNA(VLOOKUP(A152,'Actuals Summer'!$A:$AG,27,FALSE),0)</f>
        <v>0</v>
      </c>
      <c r="CG152" s="248">
        <f>_xlfn.IFNA(VLOOKUP(A152,'Actuals Dep Summer'!B:O,6,FALSE)*$BN$3,0)</f>
        <v>3120</v>
      </c>
      <c r="CH152" s="248">
        <f>_xlfn.IFNA(VLOOKUP(A152,'Actuals Dep Summer'!B:O,7,FALSE)*$BN$3,0)</f>
        <v>390</v>
      </c>
      <c r="CI152" s="248">
        <f>_xlfn.IFNA(VLOOKUP(A152,'Actuals Dep Summer'!B:O,8,FALSE)*$BN$3,0)</f>
        <v>0</v>
      </c>
      <c r="CJ152" s="248">
        <f>_xlfn.IFNA(VLOOKUP(A152,'Actuals Summer'!$A:$AG,31,FALSE),0)*$BN$3</f>
        <v>0</v>
      </c>
      <c r="CK152" s="248"/>
      <c r="CL152" s="248">
        <f>_xlfn.IFNA(VLOOKUP(A152,'Actuals Summer'!$A:$AG,32,FALSE),0)*$BN$3</f>
        <v>0</v>
      </c>
      <c r="CM152" s="248">
        <f>_xlfn.IFNA(VLOOKUP(A152,'Actuals Summer'!$A:$AG,33,FALSE),0)</f>
        <v>0</v>
      </c>
      <c r="CP152" s="317">
        <f t="shared" si="77"/>
        <v>0</v>
      </c>
      <c r="CQ152" s="317">
        <f t="shared" si="78"/>
        <v>0</v>
      </c>
      <c r="CR152" s="317">
        <f t="shared" si="63"/>
        <v>0</v>
      </c>
      <c r="CS152" s="317">
        <f t="shared" si="79"/>
        <v>19866.600000000002</v>
      </c>
      <c r="CT152" s="317">
        <f t="shared" si="80"/>
        <v>0</v>
      </c>
      <c r="CU152" s="317">
        <f t="shared" si="81"/>
        <v>1903.2</v>
      </c>
      <c r="CV152" s="317">
        <f t="shared" si="82"/>
        <v>113.1</v>
      </c>
      <c r="CW152" s="317">
        <f t="shared" si="83"/>
        <v>0</v>
      </c>
      <c r="CX152" s="317">
        <f t="shared" si="84"/>
        <v>1755</v>
      </c>
      <c r="CY152" s="317">
        <f t="shared" si="85"/>
        <v>671.21052631578948</v>
      </c>
      <c r="CZ152" s="317">
        <f t="shared" si="86"/>
        <v>0</v>
      </c>
      <c r="DA152" s="317">
        <f t="shared" si="87"/>
        <v>0</v>
      </c>
      <c r="DB152" s="317">
        <f t="shared" si="88"/>
        <v>24309.110526315792</v>
      </c>
      <c r="DC152" s="311">
        <f>_xlfn.XLOOKUP($A152,'Actuals Summer'!$A:$A,'Actuals Summer'!L:L,0,0)</f>
        <v>0</v>
      </c>
      <c r="DD152" s="311">
        <f>_xlfn.XLOOKUP($A152,'Actuals Summer'!$A:$A,'Actuals Summer'!K:K,0,0)+_xlfn.XLOOKUP($A152,'Actuals Summer'!$A:$A,'Actuals Summer'!Q:Q,0,0)</f>
        <v>0</v>
      </c>
      <c r="DE152" s="311">
        <f>_xlfn.XLOOKUP($A152,'Actuals Summer'!$A:$A,'Actuals Summer'!I:I,0,0)+_xlfn.XLOOKUP($A152,'Actuals Summer'!$A:$A,'Actuals Summer'!R:R,0,0)</f>
        <v>0</v>
      </c>
      <c r="DF152" s="311">
        <f>_xlfn.XLOOKUP($A152,'Actuals Summer'!$A:$A,'Actuals Summer'!J:J,0,0)</f>
        <v>0</v>
      </c>
      <c r="DG152" s="311">
        <f>_xlfn.XLOOKUP($A152,'Actuals Dep Summer'!$B:$B,'Actuals Dep Summer'!G:G,0,0)*'Actuals Dep Summer'!$F$2*'Actuals Dep Summer'!$C$2</f>
        <v>1903.2</v>
      </c>
      <c r="DH152" s="311">
        <f>_xlfn.XLOOKUP($A152,'Actuals Dep Summer'!$B:$B,'Actuals Dep Summer'!H:H,0,0)*'Actuals Dep Summer'!$F$2*'Actuals Dep Summer'!$C$3</f>
        <v>113.1</v>
      </c>
      <c r="DI152" s="311">
        <f>_xlfn.XLOOKUP($A152,'Actuals Dep Summer'!$B:$B,'Actuals Dep Summer'!I:I,0,0)*'Actuals Dep Summer'!$F$2*'Actuals Dep Summer'!$C$4</f>
        <v>0</v>
      </c>
      <c r="DJ152" s="311">
        <f>_xlfn.XLOOKUP($A152,'Actuals Summer'!$A:$A,'Actuals Summer'!P:P,0,0)</f>
        <v>0</v>
      </c>
      <c r="DK152" s="311">
        <f>_xlfn.XLOOKUP($A152,'Actuals Summer'!$A:$A,'Actuals Summer'!O:O,0,0)</f>
        <v>0</v>
      </c>
      <c r="DL152" s="311"/>
      <c r="DM152" s="311">
        <f>_xlfn.XLOOKUP($A152,'Actuals Summer'!$A:$A,'Actuals Summer'!M:M,0,0)</f>
        <v>0</v>
      </c>
      <c r="DN152" s="312">
        <f t="shared" si="64"/>
        <v>2016.3</v>
      </c>
      <c r="DO152" s="312">
        <f>_xlfn.XLOOKUP(A152,'Actuals Summer'!A:A,'Actuals Summer'!S:S,0,0)-'Summer data team '!DN152</f>
        <v>-2016.3</v>
      </c>
      <c r="DP152" s="322">
        <f t="shared" si="65"/>
        <v>22292.810526315792</v>
      </c>
    </row>
    <row r="153" spans="1:120" x14ac:dyDescent="0.2">
      <c r="A153" s="231">
        <v>3002</v>
      </c>
      <c r="B153" s="231">
        <v>3303002</v>
      </c>
      <c r="C153" s="231" t="s">
        <v>326</v>
      </c>
      <c r="D153" s="359">
        <v>0</v>
      </c>
      <c r="E153" s="359">
        <v>0</v>
      </c>
      <c r="F153" s="359">
        <v>0</v>
      </c>
      <c r="G153" s="359">
        <v>9</v>
      </c>
      <c r="H153" s="359">
        <v>7</v>
      </c>
      <c r="I153" s="360">
        <v>0</v>
      </c>
      <c r="J153" s="360">
        <v>16</v>
      </c>
      <c r="K153" s="359">
        <v>0</v>
      </c>
      <c r="L153" s="359">
        <v>0</v>
      </c>
      <c r="M153" s="360">
        <v>0</v>
      </c>
      <c r="N153" s="359">
        <v>0</v>
      </c>
      <c r="O153" s="359">
        <v>0</v>
      </c>
      <c r="P153" s="359">
        <v>135</v>
      </c>
      <c r="Q153" s="359">
        <v>105</v>
      </c>
      <c r="R153" s="360">
        <v>240</v>
      </c>
      <c r="S153" s="359">
        <v>0</v>
      </c>
      <c r="T153" s="359">
        <v>0</v>
      </c>
      <c r="U153" s="359">
        <v>0</v>
      </c>
      <c r="V153" s="359">
        <v>0</v>
      </c>
      <c r="W153" s="360">
        <v>0</v>
      </c>
      <c r="X153" s="359">
        <v>12</v>
      </c>
      <c r="Y153" s="359">
        <v>180</v>
      </c>
      <c r="Z153" s="361">
        <v>0</v>
      </c>
      <c r="AA153" s="359">
        <v>1</v>
      </c>
      <c r="AB153" s="359">
        <v>15</v>
      </c>
      <c r="AC153" s="361">
        <v>0</v>
      </c>
      <c r="AD153" s="359">
        <v>2</v>
      </c>
      <c r="AE153" s="359">
        <v>30</v>
      </c>
      <c r="AF153" s="361">
        <v>0</v>
      </c>
      <c r="AG153" s="362">
        <v>0</v>
      </c>
      <c r="AH153" s="362">
        <v>0</v>
      </c>
      <c r="AI153" s="361">
        <v>0</v>
      </c>
      <c r="AJ153" s="362">
        <v>9</v>
      </c>
      <c r="AK153" s="362">
        <v>135</v>
      </c>
      <c r="AL153" s="361">
        <v>0</v>
      </c>
      <c r="AM153" s="359">
        <v>9</v>
      </c>
      <c r="AN153" s="359">
        <v>135</v>
      </c>
      <c r="AO153" s="361">
        <v>0</v>
      </c>
      <c r="AP153" s="361"/>
      <c r="AQ153" s="361">
        <f t="shared" si="66"/>
        <v>9</v>
      </c>
      <c r="AR153" s="362">
        <v>0</v>
      </c>
      <c r="AS153" s="362">
        <v>0</v>
      </c>
      <c r="AT153" s="361">
        <v>0</v>
      </c>
      <c r="AU153" s="362">
        <v>9</v>
      </c>
      <c r="AV153" s="362">
        <v>135</v>
      </c>
      <c r="AW153" s="361">
        <v>0</v>
      </c>
      <c r="AX153" s="359">
        <v>9</v>
      </c>
      <c r="AY153" s="359">
        <v>135</v>
      </c>
      <c r="AZ153" s="361">
        <v>0</v>
      </c>
      <c r="BA153" s="361"/>
      <c r="BB153" s="361">
        <f t="shared" si="67"/>
        <v>18</v>
      </c>
      <c r="BC153" s="362">
        <v>0</v>
      </c>
      <c r="BD153" s="362">
        <v>0</v>
      </c>
      <c r="BE153" s="359">
        <v>0</v>
      </c>
      <c r="BF153" s="134"/>
      <c r="BG153" s="134"/>
      <c r="BH153" s="134"/>
      <c r="BI153" s="134"/>
      <c r="BJ153" s="134"/>
      <c r="BK153" s="134"/>
      <c r="BL153" s="134"/>
      <c r="BM153" s="358">
        <f t="shared" si="68"/>
        <v>0</v>
      </c>
      <c r="BN153" s="134">
        <f t="shared" si="69"/>
        <v>0</v>
      </c>
      <c r="BO153" s="134">
        <f t="shared" si="62"/>
        <v>0</v>
      </c>
      <c r="BP153" s="134">
        <f t="shared" si="70"/>
        <v>3120</v>
      </c>
      <c r="BQ153" s="134">
        <f t="shared" si="71"/>
        <v>0</v>
      </c>
      <c r="BR153" s="134">
        <f t="shared" si="72"/>
        <v>2340</v>
      </c>
      <c r="BS153" s="134">
        <f t="shared" si="73"/>
        <v>195</v>
      </c>
      <c r="BT153" s="134">
        <f t="shared" si="74"/>
        <v>390</v>
      </c>
      <c r="BU153" s="134">
        <f t="shared" si="75"/>
        <v>1755</v>
      </c>
      <c r="BV153" s="134">
        <v>9</v>
      </c>
      <c r="BW153" s="134">
        <v>0</v>
      </c>
      <c r="BX153" s="134">
        <f t="shared" si="76"/>
        <v>0</v>
      </c>
      <c r="CB153" s="248">
        <f>_xlfn.IFNA(VLOOKUP(A153,'Actuals Summer'!$A:$AG,23,FALSE),0)</f>
        <v>0</v>
      </c>
      <c r="CC153" s="248">
        <f>_xlfn.IFNA(VLOOKUP(A153,'Actuals Summer'!$A:$AG,24,FALSE),0)</f>
        <v>0</v>
      </c>
      <c r="CD153" s="248">
        <f>_xlfn.IFNA(VLOOKUP(A153,'Actuals Summer'!$A:$AG,25,FALSE),0)</f>
        <v>0</v>
      </c>
      <c r="CE153" s="248">
        <f>_xlfn.IFNA(VLOOKUP(A153,'Actuals Summer'!$A:$AG,26,FALSE),0)</f>
        <v>0</v>
      </c>
      <c r="CF153" s="248">
        <f>_xlfn.IFNA(VLOOKUP(A153,'Actuals Summer'!$A:$AG,27,FALSE),0)</f>
        <v>0</v>
      </c>
      <c r="CG153" s="248">
        <f>_xlfn.IFNA(VLOOKUP(A153,'Actuals Dep Summer'!B:O,6,FALSE)*$BN$3,0)</f>
        <v>2340</v>
      </c>
      <c r="CH153" s="248">
        <f>_xlfn.IFNA(VLOOKUP(A153,'Actuals Dep Summer'!B:O,7,FALSE)*$BN$3,0)</f>
        <v>195</v>
      </c>
      <c r="CI153" s="248">
        <f>_xlfn.IFNA(VLOOKUP(A153,'Actuals Dep Summer'!B:O,8,FALSE)*$BN$3,0)</f>
        <v>390</v>
      </c>
      <c r="CJ153" s="248">
        <f>_xlfn.IFNA(VLOOKUP(A153,'Actuals Summer'!$A:$AG,31,FALSE),0)*$BN$3</f>
        <v>0</v>
      </c>
      <c r="CK153" s="248"/>
      <c r="CL153" s="248">
        <f>_xlfn.IFNA(VLOOKUP(A153,'Actuals Summer'!$A:$AG,32,FALSE),0)*$BN$3</f>
        <v>0</v>
      </c>
      <c r="CM153" s="248">
        <f>_xlfn.IFNA(VLOOKUP(A153,'Actuals Summer'!$A:$AG,33,FALSE),0)</f>
        <v>0</v>
      </c>
      <c r="CP153" s="317">
        <f t="shared" si="77"/>
        <v>0</v>
      </c>
      <c r="CQ153" s="317">
        <f t="shared" si="78"/>
        <v>0</v>
      </c>
      <c r="CR153" s="317">
        <f t="shared" si="63"/>
        <v>0</v>
      </c>
      <c r="CS153" s="317">
        <f t="shared" si="79"/>
        <v>17659.2</v>
      </c>
      <c r="CT153" s="317">
        <f t="shared" si="80"/>
        <v>0</v>
      </c>
      <c r="CU153" s="317">
        <f t="shared" si="81"/>
        <v>1427.3999999999999</v>
      </c>
      <c r="CV153" s="317">
        <f t="shared" si="82"/>
        <v>56.55</v>
      </c>
      <c r="CW153" s="317">
        <f t="shared" si="83"/>
        <v>31.2</v>
      </c>
      <c r="CX153" s="317">
        <f t="shared" si="84"/>
        <v>1755</v>
      </c>
      <c r="CY153" s="317">
        <f t="shared" si="85"/>
        <v>671.21052631578948</v>
      </c>
      <c r="CZ153" s="317">
        <f t="shared" si="86"/>
        <v>0</v>
      </c>
      <c r="DA153" s="317">
        <f t="shared" si="87"/>
        <v>0</v>
      </c>
      <c r="DB153" s="317">
        <f t="shared" si="88"/>
        <v>21600.560526315792</v>
      </c>
      <c r="DC153" s="311">
        <f>_xlfn.XLOOKUP($A153,'Actuals Summer'!$A:$A,'Actuals Summer'!L:L,0,0)</f>
        <v>0</v>
      </c>
      <c r="DD153" s="311">
        <f>_xlfn.XLOOKUP($A153,'Actuals Summer'!$A:$A,'Actuals Summer'!K:K,0,0)+_xlfn.XLOOKUP($A153,'Actuals Summer'!$A:$A,'Actuals Summer'!Q:Q,0,0)</f>
        <v>0</v>
      </c>
      <c r="DE153" s="311">
        <f>_xlfn.XLOOKUP($A153,'Actuals Summer'!$A:$A,'Actuals Summer'!I:I,0,0)+_xlfn.XLOOKUP($A153,'Actuals Summer'!$A:$A,'Actuals Summer'!R:R,0,0)</f>
        <v>0</v>
      </c>
      <c r="DF153" s="311">
        <f>_xlfn.XLOOKUP($A153,'Actuals Summer'!$A:$A,'Actuals Summer'!J:J,0,0)</f>
        <v>0</v>
      </c>
      <c r="DG153" s="311">
        <f>_xlfn.XLOOKUP($A153,'Actuals Dep Summer'!$B:$B,'Actuals Dep Summer'!G:G,0,0)*'Actuals Dep Summer'!$F$2*'Actuals Dep Summer'!$C$2</f>
        <v>1427.3999999999999</v>
      </c>
      <c r="DH153" s="311">
        <f>_xlfn.XLOOKUP($A153,'Actuals Dep Summer'!$B:$B,'Actuals Dep Summer'!H:H,0,0)*'Actuals Dep Summer'!$F$2*'Actuals Dep Summer'!$C$3</f>
        <v>56.55</v>
      </c>
      <c r="DI153" s="311">
        <f>_xlfn.XLOOKUP($A153,'Actuals Dep Summer'!$B:$B,'Actuals Dep Summer'!I:I,0,0)*'Actuals Dep Summer'!$F$2*'Actuals Dep Summer'!$C$4</f>
        <v>31.2</v>
      </c>
      <c r="DJ153" s="311">
        <f>_xlfn.XLOOKUP($A153,'Actuals Summer'!$A:$A,'Actuals Summer'!P:P,0,0)</f>
        <v>0</v>
      </c>
      <c r="DK153" s="311">
        <f>_xlfn.XLOOKUP($A153,'Actuals Summer'!$A:$A,'Actuals Summer'!O:O,0,0)</f>
        <v>0</v>
      </c>
      <c r="DL153" s="311"/>
      <c r="DM153" s="311">
        <f>_xlfn.XLOOKUP($A153,'Actuals Summer'!$A:$A,'Actuals Summer'!M:M,0,0)</f>
        <v>0</v>
      </c>
      <c r="DN153" s="312">
        <f t="shared" si="64"/>
        <v>1515.1499999999999</v>
      </c>
      <c r="DO153" s="312">
        <f>_xlfn.XLOOKUP(A153,'Actuals Summer'!A:A,'Actuals Summer'!S:S,0,0)-'Summer data team '!DN153</f>
        <v>-1515.1499999999999</v>
      </c>
      <c r="DP153" s="322">
        <f t="shared" si="65"/>
        <v>20085.410526315791</v>
      </c>
    </row>
    <row r="154" spans="1:120" x14ac:dyDescent="0.2">
      <c r="A154" s="231">
        <v>3015</v>
      </c>
      <c r="B154" s="231">
        <v>3303015</v>
      </c>
      <c r="C154" s="231" t="s">
        <v>327</v>
      </c>
      <c r="D154" s="359">
        <v>0</v>
      </c>
      <c r="E154" s="359">
        <v>0</v>
      </c>
      <c r="F154" s="359">
        <v>0</v>
      </c>
      <c r="G154" s="359">
        <v>9</v>
      </c>
      <c r="H154" s="359">
        <v>16</v>
      </c>
      <c r="I154" s="360">
        <v>0</v>
      </c>
      <c r="J154" s="360">
        <v>25</v>
      </c>
      <c r="K154" s="359">
        <v>0</v>
      </c>
      <c r="L154" s="359">
        <v>0</v>
      </c>
      <c r="M154" s="360">
        <v>0</v>
      </c>
      <c r="N154" s="359">
        <v>0</v>
      </c>
      <c r="O154" s="359">
        <v>0</v>
      </c>
      <c r="P154" s="359">
        <v>135</v>
      </c>
      <c r="Q154" s="359">
        <v>240</v>
      </c>
      <c r="R154" s="360">
        <v>375</v>
      </c>
      <c r="S154" s="359">
        <v>0</v>
      </c>
      <c r="T154" s="359">
        <v>0</v>
      </c>
      <c r="U154" s="359">
        <v>0</v>
      </c>
      <c r="V154" s="359">
        <v>0</v>
      </c>
      <c r="W154" s="360">
        <v>0</v>
      </c>
      <c r="X154" s="359">
        <v>1</v>
      </c>
      <c r="Y154" s="359">
        <v>15</v>
      </c>
      <c r="Z154" s="361">
        <v>0</v>
      </c>
      <c r="AA154" s="359">
        <v>9</v>
      </c>
      <c r="AB154" s="359">
        <v>135</v>
      </c>
      <c r="AC154" s="361">
        <v>0</v>
      </c>
      <c r="AD154" s="359">
        <v>3</v>
      </c>
      <c r="AE154" s="359">
        <v>45</v>
      </c>
      <c r="AF154" s="361">
        <v>0</v>
      </c>
      <c r="AG154" s="362">
        <v>0</v>
      </c>
      <c r="AH154" s="362">
        <v>0</v>
      </c>
      <c r="AI154" s="361">
        <v>0</v>
      </c>
      <c r="AJ154" s="362">
        <v>0</v>
      </c>
      <c r="AK154" s="362">
        <v>0</v>
      </c>
      <c r="AL154" s="361">
        <v>0</v>
      </c>
      <c r="AM154" s="359">
        <v>0</v>
      </c>
      <c r="AN154" s="359">
        <v>0</v>
      </c>
      <c r="AO154" s="361">
        <v>0</v>
      </c>
      <c r="AP154" s="361"/>
      <c r="AQ154" s="361">
        <f t="shared" si="66"/>
        <v>0</v>
      </c>
      <c r="AR154" s="362">
        <v>0</v>
      </c>
      <c r="AS154" s="362">
        <v>0</v>
      </c>
      <c r="AT154" s="361">
        <v>0</v>
      </c>
      <c r="AU154" s="362">
        <v>0</v>
      </c>
      <c r="AV154" s="362">
        <v>0</v>
      </c>
      <c r="AW154" s="361">
        <v>0</v>
      </c>
      <c r="AX154" s="359">
        <v>0</v>
      </c>
      <c r="AY154" s="359">
        <v>0</v>
      </c>
      <c r="AZ154" s="361">
        <v>0</v>
      </c>
      <c r="BA154" s="361"/>
      <c r="BB154" s="361">
        <f t="shared" si="67"/>
        <v>0</v>
      </c>
      <c r="BC154" s="362">
        <v>0</v>
      </c>
      <c r="BD154" s="362">
        <v>0</v>
      </c>
      <c r="BE154" s="359">
        <v>0</v>
      </c>
      <c r="BF154" s="134"/>
      <c r="BG154" s="134"/>
      <c r="BH154" s="134"/>
      <c r="BI154" s="134"/>
      <c r="BJ154" s="134"/>
      <c r="BK154" s="134"/>
      <c r="BL154" s="134"/>
      <c r="BM154" s="358">
        <f t="shared" si="68"/>
        <v>0</v>
      </c>
      <c r="BN154" s="134">
        <f t="shared" si="69"/>
        <v>0</v>
      </c>
      <c r="BO154" s="134">
        <f t="shared" si="62"/>
        <v>0</v>
      </c>
      <c r="BP154" s="134">
        <f t="shared" si="70"/>
        <v>4875</v>
      </c>
      <c r="BQ154" s="134">
        <f t="shared" si="71"/>
        <v>0</v>
      </c>
      <c r="BR154" s="134">
        <f t="shared" si="72"/>
        <v>195</v>
      </c>
      <c r="BS154" s="134">
        <f t="shared" si="73"/>
        <v>1755</v>
      </c>
      <c r="BT154" s="134">
        <f t="shared" si="74"/>
        <v>585</v>
      </c>
      <c r="BU154" s="134">
        <f t="shared" si="75"/>
        <v>0</v>
      </c>
      <c r="BV154" s="134">
        <v>0</v>
      </c>
      <c r="BW154" s="134">
        <v>0</v>
      </c>
      <c r="BX154" s="134">
        <f t="shared" si="76"/>
        <v>0</v>
      </c>
      <c r="CB154" s="248">
        <f>_xlfn.IFNA(VLOOKUP(A154,'Actuals Summer'!$A:$AG,23,FALSE),0)</f>
        <v>0</v>
      </c>
      <c r="CC154" s="248">
        <f>_xlfn.IFNA(VLOOKUP(A154,'Actuals Summer'!$A:$AG,24,FALSE),0)</f>
        <v>0</v>
      </c>
      <c r="CD154" s="248">
        <f>_xlfn.IFNA(VLOOKUP(A154,'Actuals Summer'!$A:$AG,25,FALSE),0)</f>
        <v>0</v>
      </c>
      <c r="CE154" s="248">
        <f>_xlfn.IFNA(VLOOKUP(A154,'Actuals Summer'!$A:$AG,26,FALSE),0)</f>
        <v>0</v>
      </c>
      <c r="CF154" s="248">
        <f>_xlfn.IFNA(VLOOKUP(A154,'Actuals Summer'!$A:$AG,27,FALSE),0)</f>
        <v>0</v>
      </c>
      <c r="CG154" s="248">
        <f>_xlfn.IFNA(VLOOKUP(A154,'Actuals Dep Summer'!B:O,6,FALSE)*$BN$3,0)</f>
        <v>195</v>
      </c>
      <c r="CH154" s="248">
        <f>_xlfn.IFNA(VLOOKUP(A154,'Actuals Dep Summer'!B:O,7,FALSE)*$BN$3,0)</f>
        <v>1755</v>
      </c>
      <c r="CI154" s="248">
        <f>_xlfn.IFNA(VLOOKUP(A154,'Actuals Dep Summer'!B:O,8,FALSE)*$BN$3,0)</f>
        <v>585</v>
      </c>
      <c r="CJ154" s="248">
        <f>_xlfn.IFNA(VLOOKUP(A154,'Actuals Summer'!$A:$AG,31,FALSE),0)*$BN$3</f>
        <v>0</v>
      </c>
      <c r="CK154" s="248"/>
      <c r="CL154" s="248">
        <f>_xlfn.IFNA(VLOOKUP(A154,'Actuals Summer'!$A:$AG,32,FALSE),0)*$BN$3</f>
        <v>0</v>
      </c>
      <c r="CM154" s="248">
        <f>_xlfn.IFNA(VLOOKUP(A154,'Actuals Summer'!$A:$AG,33,FALSE),0)</f>
        <v>0</v>
      </c>
      <c r="CP154" s="317">
        <f t="shared" si="77"/>
        <v>0</v>
      </c>
      <c r="CQ154" s="317">
        <f t="shared" si="78"/>
        <v>0</v>
      </c>
      <c r="CR154" s="317">
        <f t="shared" si="63"/>
        <v>0</v>
      </c>
      <c r="CS154" s="317">
        <f t="shared" si="79"/>
        <v>27592.5</v>
      </c>
      <c r="CT154" s="317">
        <f t="shared" si="80"/>
        <v>0</v>
      </c>
      <c r="CU154" s="317">
        <f t="shared" si="81"/>
        <v>118.95</v>
      </c>
      <c r="CV154" s="317">
        <f t="shared" si="82"/>
        <v>508.95</v>
      </c>
      <c r="CW154" s="317">
        <f t="shared" si="83"/>
        <v>46.800000000000004</v>
      </c>
      <c r="CX154" s="317">
        <f t="shared" si="84"/>
        <v>0</v>
      </c>
      <c r="CY154" s="317">
        <f t="shared" si="85"/>
        <v>0</v>
      </c>
      <c r="CZ154" s="317">
        <f t="shared" si="86"/>
        <v>0</v>
      </c>
      <c r="DA154" s="317">
        <f t="shared" si="87"/>
        <v>0</v>
      </c>
      <c r="DB154" s="317">
        <f t="shared" si="88"/>
        <v>28267.200000000001</v>
      </c>
      <c r="DC154" s="311">
        <f>_xlfn.XLOOKUP($A154,'Actuals Summer'!$A:$A,'Actuals Summer'!L:L,0,0)</f>
        <v>0</v>
      </c>
      <c r="DD154" s="311">
        <f>_xlfn.XLOOKUP($A154,'Actuals Summer'!$A:$A,'Actuals Summer'!K:K,0,0)+_xlfn.XLOOKUP($A154,'Actuals Summer'!$A:$A,'Actuals Summer'!Q:Q,0,0)</f>
        <v>0</v>
      </c>
      <c r="DE154" s="311">
        <f>_xlfn.XLOOKUP($A154,'Actuals Summer'!$A:$A,'Actuals Summer'!I:I,0,0)+_xlfn.XLOOKUP($A154,'Actuals Summer'!$A:$A,'Actuals Summer'!R:R,0,0)</f>
        <v>0</v>
      </c>
      <c r="DF154" s="311">
        <f>_xlfn.XLOOKUP($A154,'Actuals Summer'!$A:$A,'Actuals Summer'!J:J,0,0)</f>
        <v>0</v>
      </c>
      <c r="DG154" s="311">
        <f>_xlfn.XLOOKUP($A154,'Actuals Dep Summer'!$B:$B,'Actuals Dep Summer'!G:G,0,0)*'Actuals Dep Summer'!$F$2*'Actuals Dep Summer'!$C$2</f>
        <v>118.95</v>
      </c>
      <c r="DH154" s="311">
        <f>_xlfn.XLOOKUP($A154,'Actuals Dep Summer'!$B:$B,'Actuals Dep Summer'!H:H,0,0)*'Actuals Dep Summer'!$F$2*'Actuals Dep Summer'!$C$3</f>
        <v>508.95</v>
      </c>
      <c r="DI154" s="311">
        <f>_xlfn.XLOOKUP($A154,'Actuals Dep Summer'!$B:$B,'Actuals Dep Summer'!I:I,0,0)*'Actuals Dep Summer'!$F$2*'Actuals Dep Summer'!$C$4</f>
        <v>46.800000000000004</v>
      </c>
      <c r="DJ154" s="311">
        <f>_xlfn.XLOOKUP($A154,'Actuals Summer'!$A:$A,'Actuals Summer'!P:P,0,0)</f>
        <v>0</v>
      </c>
      <c r="DK154" s="311">
        <f>_xlfn.XLOOKUP($A154,'Actuals Summer'!$A:$A,'Actuals Summer'!O:O,0,0)</f>
        <v>0</v>
      </c>
      <c r="DL154" s="311"/>
      <c r="DM154" s="311">
        <f>_xlfn.XLOOKUP($A154,'Actuals Summer'!$A:$A,'Actuals Summer'!M:M,0,0)</f>
        <v>0</v>
      </c>
      <c r="DN154" s="312">
        <f t="shared" si="64"/>
        <v>674.69999999999993</v>
      </c>
      <c r="DO154" s="312">
        <f>_xlfn.XLOOKUP(A154,'Actuals Summer'!A:A,'Actuals Summer'!S:S,0,0)-'Summer data team '!DN154</f>
        <v>-674.69999999999993</v>
      </c>
      <c r="DP154" s="322">
        <f t="shared" si="65"/>
        <v>27592.5</v>
      </c>
    </row>
    <row r="155" spans="1:120" x14ac:dyDescent="0.2">
      <c r="A155" s="231">
        <v>3302</v>
      </c>
      <c r="B155" s="231">
        <v>3303302</v>
      </c>
      <c r="C155" s="231" t="s">
        <v>328</v>
      </c>
      <c r="D155" s="359">
        <v>0</v>
      </c>
      <c r="E155" s="359">
        <v>0</v>
      </c>
      <c r="F155" s="359">
        <v>0</v>
      </c>
      <c r="G155" s="359">
        <v>18</v>
      </c>
      <c r="H155" s="359">
        <v>18</v>
      </c>
      <c r="I155" s="360">
        <v>0</v>
      </c>
      <c r="J155" s="360">
        <v>36</v>
      </c>
      <c r="K155" s="359">
        <v>7</v>
      </c>
      <c r="L155" s="359">
        <v>7</v>
      </c>
      <c r="M155" s="360">
        <v>14</v>
      </c>
      <c r="N155" s="359">
        <v>0</v>
      </c>
      <c r="O155" s="359">
        <v>0</v>
      </c>
      <c r="P155" s="359">
        <v>270</v>
      </c>
      <c r="Q155" s="359">
        <v>270</v>
      </c>
      <c r="R155" s="360">
        <v>540</v>
      </c>
      <c r="S155" s="359">
        <v>0</v>
      </c>
      <c r="T155" s="359">
        <v>0</v>
      </c>
      <c r="U155" s="359">
        <v>105</v>
      </c>
      <c r="V155" s="359">
        <v>105</v>
      </c>
      <c r="W155" s="360">
        <v>210</v>
      </c>
      <c r="X155" s="359">
        <v>4</v>
      </c>
      <c r="Y155" s="359">
        <v>60</v>
      </c>
      <c r="Z155" s="361">
        <v>15</v>
      </c>
      <c r="AA155" s="359">
        <v>5</v>
      </c>
      <c r="AB155" s="359">
        <v>75</v>
      </c>
      <c r="AC155" s="361">
        <v>15</v>
      </c>
      <c r="AD155" s="359">
        <v>4</v>
      </c>
      <c r="AE155" s="359">
        <v>60</v>
      </c>
      <c r="AF155" s="361">
        <v>30</v>
      </c>
      <c r="AG155" s="362">
        <v>0</v>
      </c>
      <c r="AH155" s="362">
        <v>0</v>
      </c>
      <c r="AI155" s="361">
        <v>0</v>
      </c>
      <c r="AJ155" s="362">
        <v>8</v>
      </c>
      <c r="AK155" s="362">
        <v>120</v>
      </c>
      <c r="AL155" s="361">
        <v>15</v>
      </c>
      <c r="AM155" s="359">
        <v>8</v>
      </c>
      <c r="AN155" s="359">
        <v>120</v>
      </c>
      <c r="AO155" s="361">
        <v>15</v>
      </c>
      <c r="AP155" s="361"/>
      <c r="AQ155" s="361">
        <f t="shared" si="66"/>
        <v>8</v>
      </c>
      <c r="AR155" s="362">
        <v>0</v>
      </c>
      <c r="AS155" s="362">
        <v>0</v>
      </c>
      <c r="AT155" s="361">
        <v>0</v>
      </c>
      <c r="AU155" s="362">
        <v>8</v>
      </c>
      <c r="AV155" s="362">
        <v>120</v>
      </c>
      <c r="AW155" s="361">
        <v>15</v>
      </c>
      <c r="AX155" s="359">
        <v>8</v>
      </c>
      <c r="AY155" s="359">
        <v>120</v>
      </c>
      <c r="AZ155" s="361">
        <v>15</v>
      </c>
      <c r="BA155" s="361"/>
      <c r="BB155" s="361">
        <f t="shared" si="67"/>
        <v>16</v>
      </c>
      <c r="BC155" s="362">
        <v>0</v>
      </c>
      <c r="BD155" s="362">
        <v>0</v>
      </c>
      <c r="BE155" s="359">
        <v>0</v>
      </c>
      <c r="BF155" s="134"/>
      <c r="BG155" s="134"/>
      <c r="BH155" s="134"/>
      <c r="BI155" s="134"/>
      <c r="BJ155" s="134"/>
      <c r="BK155" s="134"/>
      <c r="BL155" s="134"/>
      <c r="BM155" s="358">
        <f t="shared" si="68"/>
        <v>0</v>
      </c>
      <c r="BN155" s="134">
        <f t="shared" si="69"/>
        <v>0</v>
      </c>
      <c r="BO155" s="134">
        <f t="shared" si="62"/>
        <v>0</v>
      </c>
      <c r="BP155" s="134">
        <f t="shared" si="70"/>
        <v>7020</v>
      </c>
      <c r="BQ155" s="134">
        <f t="shared" si="71"/>
        <v>2730</v>
      </c>
      <c r="BR155" s="134">
        <f t="shared" si="72"/>
        <v>975</v>
      </c>
      <c r="BS155" s="134">
        <f t="shared" si="73"/>
        <v>1170</v>
      </c>
      <c r="BT155" s="134">
        <f t="shared" si="74"/>
        <v>1170</v>
      </c>
      <c r="BU155" s="134">
        <f t="shared" si="75"/>
        <v>1560</v>
      </c>
      <c r="BV155" s="134">
        <v>7</v>
      </c>
      <c r="BW155" s="134">
        <v>1</v>
      </c>
      <c r="BX155" s="134">
        <f t="shared" si="76"/>
        <v>0</v>
      </c>
      <c r="CB155" s="248">
        <f>_xlfn.IFNA(VLOOKUP(A155,'Actuals Summer'!$A:$AG,23,FALSE),0)</f>
        <v>0</v>
      </c>
      <c r="CC155" s="248">
        <f>_xlfn.IFNA(VLOOKUP(A155,'Actuals Summer'!$A:$AG,24,FALSE),0)</f>
        <v>0</v>
      </c>
      <c r="CD155" s="248">
        <f>_xlfn.IFNA(VLOOKUP(A155,'Actuals Summer'!$A:$AG,25,FALSE),0)</f>
        <v>0</v>
      </c>
      <c r="CE155" s="248">
        <f>_xlfn.IFNA(VLOOKUP(A155,'Actuals Summer'!$A:$AG,26,FALSE),0)</f>
        <v>0</v>
      </c>
      <c r="CF155" s="248">
        <f>_xlfn.IFNA(VLOOKUP(A155,'Actuals Summer'!$A:$AG,27,FALSE),0)</f>
        <v>0</v>
      </c>
      <c r="CG155" s="248">
        <f>_xlfn.IFNA(VLOOKUP(A155,'Actuals Dep Summer'!B:O,6,FALSE)*$BN$3,0)</f>
        <v>780</v>
      </c>
      <c r="CH155" s="248">
        <f>_xlfn.IFNA(VLOOKUP(A155,'Actuals Dep Summer'!B:O,7,FALSE)*$BN$3,0)</f>
        <v>975</v>
      </c>
      <c r="CI155" s="248">
        <f>_xlfn.IFNA(VLOOKUP(A155,'Actuals Dep Summer'!B:O,8,FALSE)*$BN$3,0)</f>
        <v>780</v>
      </c>
      <c r="CJ155" s="248">
        <f>_xlfn.IFNA(VLOOKUP(A155,'Actuals Summer'!$A:$AG,31,FALSE),0)*$BN$3</f>
        <v>0</v>
      </c>
      <c r="CK155" s="248"/>
      <c r="CL155" s="248">
        <f>_xlfn.IFNA(VLOOKUP(A155,'Actuals Summer'!$A:$AG,32,FALSE),0)*$BN$3</f>
        <v>0</v>
      </c>
      <c r="CM155" s="248">
        <f>_xlfn.IFNA(VLOOKUP(A155,'Actuals Summer'!$A:$AG,33,FALSE),0)</f>
        <v>0</v>
      </c>
      <c r="CP155" s="317">
        <f t="shared" si="77"/>
        <v>0</v>
      </c>
      <c r="CQ155" s="317">
        <f t="shared" si="78"/>
        <v>0</v>
      </c>
      <c r="CR155" s="317">
        <f t="shared" si="63"/>
        <v>0</v>
      </c>
      <c r="CS155" s="317">
        <f t="shared" si="79"/>
        <v>39733.200000000004</v>
      </c>
      <c r="CT155" s="317">
        <f t="shared" si="80"/>
        <v>15451.800000000001</v>
      </c>
      <c r="CU155" s="317">
        <f t="shared" si="81"/>
        <v>594.75</v>
      </c>
      <c r="CV155" s="317">
        <f t="shared" si="82"/>
        <v>339.29999999999995</v>
      </c>
      <c r="CW155" s="317">
        <f t="shared" si="83"/>
        <v>93.600000000000009</v>
      </c>
      <c r="CX155" s="317">
        <f t="shared" si="84"/>
        <v>1560</v>
      </c>
      <c r="CY155" s="317">
        <f t="shared" si="85"/>
        <v>522.05263157894728</v>
      </c>
      <c r="CZ155" s="317">
        <f t="shared" si="86"/>
        <v>186.44736842105263</v>
      </c>
      <c r="DA155" s="317">
        <f t="shared" si="87"/>
        <v>0</v>
      </c>
      <c r="DB155" s="317">
        <f t="shared" si="88"/>
        <v>58481.150000000009</v>
      </c>
      <c r="DC155" s="311">
        <f>_xlfn.XLOOKUP($A155,'Actuals Summer'!$A:$A,'Actuals Summer'!L:L,0,0)</f>
        <v>0</v>
      </c>
      <c r="DD155" s="311">
        <f>_xlfn.XLOOKUP($A155,'Actuals Summer'!$A:$A,'Actuals Summer'!K:K,0,0)+_xlfn.XLOOKUP($A155,'Actuals Summer'!$A:$A,'Actuals Summer'!Q:Q,0,0)</f>
        <v>0</v>
      </c>
      <c r="DE155" s="311">
        <f>_xlfn.XLOOKUP($A155,'Actuals Summer'!$A:$A,'Actuals Summer'!I:I,0,0)+_xlfn.XLOOKUP($A155,'Actuals Summer'!$A:$A,'Actuals Summer'!R:R,0,0)</f>
        <v>0</v>
      </c>
      <c r="DF155" s="311">
        <f>_xlfn.XLOOKUP($A155,'Actuals Summer'!$A:$A,'Actuals Summer'!J:J,0,0)</f>
        <v>0</v>
      </c>
      <c r="DG155" s="311">
        <f>_xlfn.XLOOKUP($A155,'Actuals Dep Summer'!$B:$B,'Actuals Dep Summer'!G:G,0,0)*'Actuals Dep Summer'!$F$2*'Actuals Dep Summer'!$C$2</f>
        <v>475.8</v>
      </c>
      <c r="DH155" s="311">
        <f>_xlfn.XLOOKUP($A155,'Actuals Dep Summer'!$B:$B,'Actuals Dep Summer'!H:H,0,0)*'Actuals Dep Summer'!$F$2*'Actuals Dep Summer'!$C$3</f>
        <v>282.75</v>
      </c>
      <c r="DI155" s="311">
        <f>_xlfn.XLOOKUP($A155,'Actuals Dep Summer'!$B:$B,'Actuals Dep Summer'!I:I,0,0)*'Actuals Dep Summer'!$F$2*'Actuals Dep Summer'!$C$4</f>
        <v>62.4</v>
      </c>
      <c r="DJ155" s="311">
        <f>_xlfn.XLOOKUP($A155,'Actuals Summer'!$A:$A,'Actuals Summer'!P:P,0,0)</f>
        <v>0</v>
      </c>
      <c r="DK155" s="311">
        <f>_xlfn.XLOOKUP($A155,'Actuals Summer'!$A:$A,'Actuals Summer'!O:O,0,0)</f>
        <v>0</v>
      </c>
      <c r="DL155" s="311"/>
      <c r="DM155" s="311">
        <f>_xlfn.XLOOKUP($A155,'Actuals Summer'!$A:$A,'Actuals Summer'!M:M,0,0)</f>
        <v>0</v>
      </c>
      <c r="DN155" s="312">
        <f t="shared" si="64"/>
        <v>820.94999999999993</v>
      </c>
      <c r="DO155" s="312">
        <f>_xlfn.XLOOKUP(A155,'Actuals Summer'!A:A,'Actuals Summer'!S:S,0,0)-'Summer data team '!DN155</f>
        <v>-820.94999999999993</v>
      </c>
      <c r="DP155" s="322">
        <f t="shared" si="65"/>
        <v>57660.200000000012</v>
      </c>
    </row>
    <row r="156" spans="1:120" x14ac:dyDescent="0.2">
      <c r="A156" s="231">
        <v>3306</v>
      </c>
      <c r="B156" s="231">
        <v>3303306</v>
      </c>
      <c r="C156" s="231" t="s">
        <v>329</v>
      </c>
      <c r="D156" s="359">
        <v>0</v>
      </c>
      <c r="E156" s="359">
        <v>0</v>
      </c>
      <c r="F156" s="359">
        <v>0</v>
      </c>
      <c r="G156" s="359">
        <v>14</v>
      </c>
      <c r="H156" s="359">
        <v>24</v>
      </c>
      <c r="I156" s="360">
        <v>0</v>
      </c>
      <c r="J156" s="360">
        <v>38</v>
      </c>
      <c r="K156" s="359">
        <v>0</v>
      </c>
      <c r="L156" s="359">
        <v>0</v>
      </c>
      <c r="M156" s="360">
        <v>0</v>
      </c>
      <c r="N156" s="359">
        <v>0</v>
      </c>
      <c r="O156" s="359">
        <v>0</v>
      </c>
      <c r="P156" s="359">
        <v>210</v>
      </c>
      <c r="Q156" s="359">
        <v>360</v>
      </c>
      <c r="R156" s="360">
        <v>570</v>
      </c>
      <c r="S156" s="359">
        <v>0</v>
      </c>
      <c r="T156" s="359">
        <v>0</v>
      </c>
      <c r="U156" s="359">
        <v>0</v>
      </c>
      <c r="V156" s="359">
        <v>0</v>
      </c>
      <c r="W156" s="360">
        <v>0</v>
      </c>
      <c r="X156" s="359">
        <v>0</v>
      </c>
      <c r="Y156" s="359">
        <v>0</v>
      </c>
      <c r="Z156" s="361">
        <v>0</v>
      </c>
      <c r="AA156" s="359">
        <v>2</v>
      </c>
      <c r="AB156" s="359">
        <v>30</v>
      </c>
      <c r="AC156" s="361">
        <v>0</v>
      </c>
      <c r="AD156" s="359">
        <v>28</v>
      </c>
      <c r="AE156" s="359">
        <v>420</v>
      </c>
      <c r="AF156" s="361">
        <v>0</v>
      </c>
      <c r="AG156" s="362">
        <v>0</v>
      </c>
      <c r="AH156" s="362">
        <v>0</v>
      </c>
      <c r="AI156" s="361">
        <v>0</v>
      </c>
      <c r="AJ156" s="362">
        <v>7</v>
      </c>
      <c r="AK156" s="362">
        <v>105</v>
      </c>
      <c r="AL156" s="361">
        <v>0</v>
      </c>
      <c r="AM156" s="359">
        <v>7</v>
      </c>
      <c r="AN156" s="359">
        <v>105</v>
      </c>
      <c r="AO156" s="361">
        <v>0</v>
      </c>
      <c r="AP156" s="361"/>
      <c r="AQ156" s="361">
        <f t="shared" si="66"/>
        <v>7</v>
      </c>
      <c r="AR156" s="362">
        <v>0</v>
      </c>
      <c r="AS156" s="362">
        <v>0</v>
      </c>
      <c r="AT156" s="361">
        <v>0</v>
      </c>
      <c r="AU156" s="362">
        <v>0</v>
      </c>
      <c r="AV156" s="362">
        <v>0</v>
      </c>
      <c r="AW156" s="361">
        <v>0</v>
      </c>
      <c r="AX156" s="359">
        <v>0</v>
      </c>
      <c r="AY156" s="359">
        <v>0</v>
      </c>
      <c r="AZ156" s="361">
        <v>0</v>
      </c>
      <c r="BA156" s="361"/>
      <c r="BB156" s="361">
        <f t="shared" si="67"/>
        <v>0</v>
      </c>
      <c r="BC156" s="362">
        <v>0</v>
      </c>
      <c r="BD156" s="362">
        <v>0</v>
      </c>
      <c r="BE156" s="359">
        <v>0</v>
      </c>
      <c r="BF156" s="134"/>
      <c r="BG156" s="134"/>
      <c r="BH156" s="134"/>
      <c r="BI156" s="134"/>
      <c r="BJ156" s="134"/>
      <c r="BK156" s="134"/>
      <c r="BL156" s="134"/>
      <c r="BM156" s="358">
        <f t="shared" si="68"/>
        <v>0</v>
      </c>
      <c r="BN156" s="134">
        <f t="shared" si="69"/>
        <v>0</v>
      </c>
      <c r="BO156" s="134">
        <f t="shared" si="62"/>
        <v>0</v>
      </c>
      <c r="BP156" s="134">
        <f t="shared" si="70"/>
        <v>7410</v>
      </c>
      <c r="BQ156" s="134">
        <f t="shared" si="71"/>
        <v>0</v>
      </c>
      <c r="BR156" s="134">
        <f t="shared" si="72"/>
        <v>0</v>
      </c>
      <c r="BS156" s="134">
        <f t="shared" si="73"/>
        <v>390</v>
      </c>
      <c r="BT156" s="134">
        <f t="shared" si="74"/>
        <v>5460</v>
      </c>
      <c r="BU156" s="134">
        <f t="shared" si="75"/>
        <v>1365</v>
      </c>
      <c r="BV156" s="134">
        <v>0</v>
      </c>
      <c r="BW156" s="134">
        <v>0</v>
      </c>
      <c r="BX156" s="134">
        <f t="shared" si="76"/>
        <v>0</v>
      </c>
      <c r="CB156" s="248">
        <f>_xlfn.IFNA(VLOOKUP(A156,'Actuals Summer'!$A:$AG,23,FALSE),0)</f>
        <v>0</v>
      </c>
      <c r="CC156" s="248">
        <f>_xlfn.IFNA(VLOOKUP(A156,'Actuals Summer'!$A:$AG,24,FALSE),0)</f>
        <v>0</v>
      </c>
      <c r="CD156" s="248">
        <f>_xlfn.IFNA(VLOOKUP(A156,'Actuals Summer'!$A:$AG,25,FALSE),0)</f>
        <v>0</v>
      </c>
      <c r="CE156" s="248">
        <f>_xlfn.IFNA(VLOOKUP(A156,'Actuals Summer'!$A:$AG,26,FALSE),0)</f>
        <v>0</v>
      </c>
      <c r="CF156" s="248">
        <f>_xlfn.IFNA(VLOOKUP(A156,'Actuals Summer'!$A:$AG,27,FALSE),0)</f>
        <v>0</v>
      </c>
      <c r="CG156" s="248">
        <f>_xlfn.IFNA(VLOOKUP(A156,'Actuals Dep Summer'!B:O,6,FALSE)*$BN$3,0)</f>
        <v>0</v>
      </c>
      <c r="CH156" s="248">
        <f>_xlfn.IFNA(VLOOKUP(A156,'Actuals Dep Summer'!B:O,7,FALSE)*$BN$3,0)</f>
        <v>390</v>
      </c>
      <c r="CI156" s="248">
        <f>_xlfn.IFNA(VLOOKUP(A156,'Actuals Dep Summer'!B:O,8,FALSE)*$BN$3,0)</f>
        <v>5460</v>
      </c>
      <c r="CJ156" s="248">
        <f>_xlfn.IFNA(VLOOKUP(A156,'Actuals Summer'!$A:$AG,31,FALSE),0)*$BN$3</f>
        <v>0</v>
      </c>
      <c r="CK156" s="248"/>
      <c r="CL156" s="248">
        <f>_xlfn.IFNA(VLOOKUP(A156,'Actuals Summer'!$A:$AG,32,FALSE),0)*$BN$3</f>
        <v>0</v>
      </c>
      <c r="CM156" s="248">
        <f>_xlfn.IFNA(VLOOKUP(A156,'Actuals Summer'!$A:$AG,33,FALSE),0)</f>
        <v>0</v>
      </c>
      <c r="CP156" s="317">
        <f t="shared" si="77"/>
        <v>0</v>
      </c>
      <c r="CQ156" s="317">
        <f t="shared" si="78"/>
        <v>0</v>
      </c>
      <c r="CR156" s="317">
        <f t="shared" si="63"/>
        <v>0</v>
      </c>
      <c r="CS156" s="317">
        <f t="shared" si="79"/>
        <v>41940.6</v>
      </c>
      <c r="CT156" s="317">
        <f t="shared" si="80"/>
        <v>0</v>
      </c>
      <c r="CU156" s="317">
        <f t="shared" si="81"/>
        <v>0</v>
      </c>
      <c r="CV156" s="317">
        <f t="shared" si="82"/>
        <v>113.1</v>
      </c>
      <c r="CW156" s="317">
        <f t="shared" si="83"/>
        <v>436.8</v>
      </c>
      <c r="CX156" s="317">
        <f t="shared" si="84"/>
        <v>1365</v>
      </c>
      <c r="CY156" s="317">
        <f t="shared" si="85"/>
        <v>0</v>
      </c>
      <c r="CZ156" s="317">
        <f t="shared" si="86"/>
        <v>0</v>
      </c>
      <c r="DA156" s="317">
        <f t="shared" si="87"/>
        <v>0</v>
      </c>
      <c r="DB156" s="317">
        <f t="shared" si="88"/>
        <v>43855.5</v>
      </c>
      <c r="DC156" s="311">
        <f>_xlfn.XLOOKUP($A156,'Actuals Summer'!$A:$A,'Actuals Summer'!L:L,0,0)</f>
        <v>0</v>
      </c>
      <c r="DD156" s="311">
        <f>_xlfn.XLOOKUP($A156,'Actuals Summer'!$A:$A,'Actuals Summer'!K:K,0,0)+_xlfn.XLOOKUP($A156,'Actuals Summer'!$A:$A,'Actuals Summer'!Q:Q,0,0)</f>
        <v>0</v>
      </c>
      <c r="DE156" s="311">
        <f>_xlfn.XLOOKUP($A156,'Actuals Summer'!$A:$A,'Actuals Summer'!I:I,0,0)+_xlfn.XLOOKUP($A156,'Actuals Summer'!$A:$A,'Actuals Summer'!R:R,0,0)</f>
        <v>0</v>
      </c>
      <c r="DF156" s="311">
        <f>_xlfn.XLOOKUP($A156,'Actuals Summer'!$A:$A,'Actuals Summer'!J:J,0,0)</f>
        <v>0</v>
      </c>
      <c r="DG156" s="311">
        <f>_xlfn.XLOOKUP($A156,'Actuals Dep Summer'!$B:$B,'Actuals Dep Summer'!G:G,0,0)*'Actuals Dep Summer'!$F$2*'Actuals Dep Summer'!$C$2</f>
        <v>0</v>
      </c>
      <c r="DH156" s="311">
        <f>_xlfn.XLOOKUP($A156,'Actuals Dep Summer'!$B:$B,'Actuals Dep Summer'!H:H,0,0)*'Actuals Dep Summer'!$F$2*'Actuals Dep Summer'!$C$3</f>
        <v>113.1</v>
      </c>
      <c r="DI156" s="311">
        <f>_xlfn.XLOOKUP($A156,'Actuals Dep Summer'!$B:$B,'Actuals Dep Summer'!I:I,0,0)*'Actuals Dep Summer'!$F$2*'Actuals Dep Summer'!$C$4</f>
        <v>436.8</v>
      </c>
      <c r="DJ156" s="311">
        <f>_xlfn.XLOOKUP($A156,'Actuals Summer'!$A:$A,'Actuals Summer'!P:P,0,0)</f>
        <v>0</v>
      </c>
      <c r="DK156" s="311">
        <f>_xlfn.XLOOKUP($A156,'Actuals Summer'!$A:$A,'Actuals Summer'!O:O,0,0)</f>
        <v>0</v>
      </c>
      <c r="DL156" s="311"/>
      <c r="DM156" s="311">
        <f>_xlfn.XLOOKUP($A156,'Actuals Summer'!$A:$A,'Actuals Summer'!M:M,0,0)</f>
        <v>0</v>
      </c>
      <c r="DN156" s="312">
        <f t="shared" si="64"/>
        <v>549.9</v>
      </c>
      <c r="DO156" s="312">
        <f>_xlfn.XLOOKUP(A156,'Actuals Summer'!A:A,'Actuals Summer'!S:S,0,0)-'Summer data team '!DN156</f>
        <v>-549.9</v>
      </c>
      <c r="DP156" s="322">
        <f t="shared" si="65"/>
        <v>43305.599999999999</v>
      </c>
    </row>
    <row r="157" spans="1:120" x14ac:dyDescent="0.2">
      <c r="A157" s="231">
        <v>3310</v>
      </c>
      <c r="B157" s="231">
        <v>3303310</v>
      </c>
      <c r="C157" s="231" t="s">
        <v>330</v>
      </c>
      <c r="D157" s="359">
        <v>0</v>
      </c>
      <c r="E157" s="359">
        <v>0</v>
      </c>
      <c r="F157" s="359">
        <v>0</v>
      </c>
      <c r="G157" s="359">
        <v>14</v>
      </c>
      <c r="H157" s="359">
        <v>11</v>
      </c>
      <c r="I157" s="360">
        <v>0</v>
      </c>
      <c r="J157" s="360">
        <v>25</v>
      </c>
      <c r="K157" s="359">
        <v>1</v>
      </c>
      <c r="L157" s="359">
        <v>0</v>
      </c>
      <c r="M157" s="360">
        <v>1</v>
      </c>
      <c r="N157" s="359">
        <v>0</v>
      </c>
      <c r="O157" s="359">
        <v>0</v>
      </c>
      <c r="P157" s="359">
        <v>210</v>
      </c>
      <c r="Q157" s="359">
        <v>165</v>
      </c>
      <c r="R157" s="360">
        <v>375</v>
      </c>
      <c r="S157" s="359">
        <v>0</v>
      </c>
      <c r="T157" s="359">
        <v>0</v>
      </c>
      <c r="U157" s="359">
        <v>15</v>
      </c>
      <c r="V157" s="359">
        <v>0</v>
      </c>
      <c r="W157" s="360">
        <v>15</v>
      </c>
      <c r="X157" s="359">
        <v>18</v>
      </c>
      <c r="Y157" s="359">
        <v>270</v>
      </c>
      <c r="Z157" s="361">
        <v>15</v>
      </c>
      <c r="AA157" s="359">
        <v>2</v>
      </c>
      <c r="AB157" s="359">
        <v>30</v>
      </c>
      <c r="AC157" s="361">
        <v>0</v>
      </c>
      <c r="AD157" s="359">
        <v>1</v>
      </c>
      <c r="AE157" s="359">
        <v>15</v>
      </c>
      <c r="AF157" s="361">
        <v>0</v>
      </c>
      <c r="AG157" s="362">
        <v>0</v>
      </c>
      <c r="AH157" s="362">
        <v>0</v>
      </c>
      <c r="AI157" s="361">
        <v>0</v>
      </c>
      <c r="AJ157" s="362">
        <v>13</v>
      </c>
      <c r="AK157" s="362">
        <v>195</v>
      </c>
      <c r="AL157" s="361">
        <v>15</v>
      </c>
      <c r="AM157" s="359">
        <v>13</v>
      </c>
      <c r="AN157" s="359">
        <v>195</v>
      </c>
      <c r="AO157" s="361">
        <v>15</v>
      </c>
      <c r="AP157" s="361"/>
      <c r="AQ157" s="361">
        <f t="shared" si="66"/>
        <v>13</v>
      </c>
      <c r="AR157" s="362">
        <v>0</v>
      </c>
      <c r="AS157" s="362">
        <v>0</v>
      </c>
      <c r="AT157" s="361">
        <v>0</v>
      </c>
      <c r="AU157" s="362">
        <v>13</v>
      </c>
      <c r="AV157" s="362">
        <v>195</v>
      </c>
      <c r="AW157" s="361">
        <v>15</v>
      </c>
      <c r="AX157" s="359">
        <v>13</v>
      </c>
      <c r="AY157" s="359">
        <v>195</v>
      </c>
      <c r="AZ157" s="361">
        <v>15</v>
      </c>
      <c r="BA157" s="361"/>
      <c r="BB157" s="361">
        <f t="shared" si="67"/>
        <v>26</v>
      </c>
      <c r="BC157" s="362">
        <v>0</v>
      </c>
      <c r="BD157" s="362">
        <v>0</v>
      </c>
      <c r="BE157" s="359">
        <v>0</v>
      </c>
      <c r="BF157" s="134"/>
      <c r="BG157" s="134"/>
      <c r="BH157" s="134"/>
      <c r="BI157" s="134"/>
      <c r="BJ157" s="134"/>
      <c r="BK157" s="134"/>
      <c r="BL157" s="134"/>
      <c r="BM157" s="358">
        <f t="shared" si="68"/>
        <v>0</v>
      </c>
      <c r="BN157" s="134">
        <f t="shared" si="69"/>
        <v>0</v>
      </c>
      <c r="BO157" s="134">
        <f t="shared" si="62"/>
        <v>0</v>
      </c>
      <c r="BP157" s="134">
        <f t="shared" si="70"/>
        <v>4875</v>
      </c>
      <c r="BQ157" s="134">
        <f t="shared" si="71"/>
        <v>195</v>
      </c>
      <c r="BR157" s="134">
        <f t="shared" si="72"/>
        <v>3705</v>
      </c>
      <c r="BS157" s="134">
        <f t="shared" si="73"/>
        <v>390</v>
      </c>
      <c r="BT157" s="134">
        <f t="shared" si="74"/>
        <v>195</v>
      </c>
      <c r="BU157" s="134">
        <f t="shared" si="75"/>
        <v>2535</v>
      </c>
      <c r="BV157" s="134">
        <v>12</v>
      </c>
      <c r="BW157" s="134">
        <v>1</v>
      </c>
      <c r="BX157" s="134">
        <f t="shared" si="76"/>
        <v>0</v>
      </c>
      <c r="CB157" s="248">
        <f>_xlfn.IFNA(VLOOKUP(A157,'Actuals Summer'!$A:$AG,23,FALSE),0)</f>
        <v>0</v>
      </c>
      <c r="CC157" s="248">
        <f>_xlfn.IFNA(VLOOKUP(A157,'Actuals Summer'!$A:$AG,24,FALSE),0)</f>
        <v>0</v>
      </c>
      <c r="CD157" s="248">
        <f>_xlfn.IFNA(VLOOKUP(A157,'Actuals Summer'!$A:$AG,25,FALSE),0)</f>
        <v>0</v>
      </c>
      <c r="CE157" s="248">
        <f>_xlfn.IFNA(VLOOKUP(A157,'Actuals Summer'!$A:$AG,26,FALSE),0)</f>
        <v>0</v>
      </c>
      <c r="CF157" s="248">
        <f>_xlfn.IFNA(VLOOKUP(A157,'Actuals Summer'!$A:$AG,27,FALSE),0)</f>
        <v>0</v>
      </c>
      <c r="CG157" s="248">
        <f>_xlfn.IFNA(VLOOKUP(A157,'Actuals Dep Summer'!B:O,6,FALSE)*$BN$3,0)</f>
        <v>3510</v>
      </c>
      <c r="CH157" s="248">
        <f>_xlfn.IFNA(VLOOKUP(A157,'Actuals Dep Summer'!B:O,7,FALSE)*$BN$3,0)</f>
        <v>390</v>
      </c>
      <c r="CI157" s="248">
        <f>_xlfn.IFNA(VLOOKUP(A157,'Actuals Dep Summer'!B:O,8,FALSE)*$BN$3,0)</f>
        <v>195</v>
      </c>
      <c r="CJ157" s="248">
        <f>_xlfn.IFNA(VLOOKUP(A157,'Actuals Summer'!$A:$AG,31,FALSE),0)*$BN$3</f>
        <v>0</v>
      </c>
      <c r="CK157" s="248"/>
      <c r="CL157" s="248">
        <f>_xlfn.IFNA(VLOOKUP(A157,'Actuals Summer'!$A:$AG,32,FALSE),0)*$BN$3</f>
        <v>0</v>
      </c>
      <c r="CM157" s="248">
        <f>_xlfn.IFNA(VLOOKUP(A157,'Actuals Summer'!$A:$AG,33,FALSE),0)</f>
        <v>0</v>
      </c>
      <c r="CP157" s="317">
        <f t="shared" si="77"/>
        <v>0</v>
      </c>
      <c r="CQ157" s="317">
        <f t="shared" si="78"/>
        <v>0</v>
      </c>
      <c r="CR157" s="317">
        <f t="shared" si="63"/>
        <v>0</v>
      </c>
      <c r="CS157" s="317">
        <f t="shared" si="79"/>
        <v>27592.5</v>
      </c>
      <c r="CT157" s="317">
        <f t="shared" si="80"/>
        <v>1103.7</v>
      </c>
      <c r="CU157" s="317">
        <f t="shared" si="81"/>
        <v>2260.0499999999997</v>
      </c>
      <c r="CV157" s="317">
        <f t="shared" si="82"/>
        <v>113.1</v>
      </c>
      <c r="CW157" s="317">
        <f t="shared" si="83"/>
        <v>15.6</v>
      </c>
      <c r="CX157" s="317">
        <f t="shared" si="84"/>
        <v>2535</v>
      </c>
      <c r="CY157" s="317">
        <f t="shared" si="85"/>
        <v>894.9473684210526</v>
      </c>
      <c r="CZ157" s="317">
        <f t="shared" si="86"/>
        <v>186.44736842105263</v>
      </c>
      <c r="DA157" s="317">
        <f t="shared" si="87"/>
        <v>0</v>
      </c>
      <c r="DB157" s="317">
        <f t="shared" si="88"/>
        <v>34701.344736842104</v>
      </c>
      <c r="DC157" s="311">
        <f>_xlfn.XLOOKUP($A157,'Actuals Summer'!$A:$A,'Actuals Summer'!L:L,0,0)</f>
        <v>0</v>
      </c>
      <c r="DD157" s="311">
        <f>_xlfn.XLOOKUP($A157,'Actuals Summer'!$A:$A,'Actuals Summer'!K:K,0,0)+_xlfn.XLOOKUP($A157,'Actuals Summer'!$A:$A,'Actuals Summer'!Q:Q,0,0)</f>
        <v>0</v>
      </c>
      <c r="DE157" s="311">
        <f>_xlfn.XLOOKUP($A157,'Actuals Summer'!$A:$A,'Actuals Summer'!I:I,0,0)+_xlfn.XLOOKUP($A157,'Actuals Summer'!$A:$A,'Actuals Summer'!R:R,0,0)</f>
        <v>0</v>
      </c>
      <c r="DF157" s="311">
        <f>_xlfn.XLOOKUP($A157,'Actuals Summer'!$A:$A,'Actuals Summer'!J:J,0,0)</f>
        <v>0</v>
      </c>
      <c r="DG157" s="311">
        <f>_xlfn.XLOOKUP($A157,'Actuals Dep Summer'!$B:$B,'Actuals Dep Summer'!G:G,0,0)*'Actuals Dep Summer'!$F$2*'Actuals Dep Summer'!$C$2</f>
        <v>2141.1</v>
      </c>
      <c r="DH157" s="311">
        <f>_xlfn.XLOOKUP($A157,'Actuals Dep Summer'!$B:$B,'Actuals Dep Summer'!H:H,0,0)*'Actuals Dep Summer'!$F$2*'Actuals Dep Summer'!$C$3</f>
        <v>113.1</v>
      </c>
      <c r="DI157" s="311">
        <f>_xlfn.XLOOKUP($A157,'Actuals Dep Summer'!$B:$B,'Actuals Dep Summer'!I:I,0,0)*'Actuals Dep Summer'!$F$2*'Actuals Dep Summer'!$C$4</f>
        <v>15.6</v>
      </c>
      <c r="DJ157" s="311">
        <f>_xlfn.XLOOKUP($A157,'Actuals Summer'!$A:$A,'Actuals Summer'!P:P,0,0)</f>
        <v>0</v>
      </c>
      <c r="DK157" s="311">
        <f>_xlfn.XLOOKUP($A157,'Actuals Summer'!$A:$A,'Actuals Summer'!O:O,0,0)</f>
        <v>0</v>
      </c>
      <c r="DL157" s="311"/>
      <c r="DM157" s="311">
        <f>_xlfn.XLOOKUP($A157,'Actuals Summer'!$A:$A,'Actuals Summer'!M:M,0,0)</f>
        <v>0</v>
      </c>
      <c r="DN157" s="312">
        <f t="shared" si="64"/>
        <v>2269.7999999999997</v>
      </c>
      <c r="DO157" s="312">
        <f>_xlfn.XLOOKUP(A157,'Actuals Summer'!A:A,'Actuals Summer'!S:S,0,0)-'Summer data team '!DN157</f>
        <v>-2269.7999999999997</v>
      </c>
      <c r="DP157" s="322">
        <f t="shared" si="65"/>
        <v>32431.544736842105</v>
      </c>
    </row>
    <row r="158" spans="1:120" x14ac:dyDescent="0.2">
      <c r="A158" s="231">
        <v>3311</v>
      </c>
      <c r="B158" s="231">
        <v>3303311</v>
      </c>
      <c r="C158" s="231" t="s">
        <v>331</v>
      </c>
      <c r="D158" s="359">
        <v>0</v>
      </c>
      <c r="E158" s="359">
        <v>0</v>
      </c>
      <c r="F158" s="359">
        <v>0</v>
      </c>
      <c r="G158" s="359">
        <v>25</v>
      </c>
      <c r="H158" s="359">
        <v>22</v>
      </c>
      <c r="I158" s="360">
        <v>0</v>
      </c>
      <c r="J158" s="360">
        <v>47</v>
      </c>
      <c r="K158" s="359">
        <v>0</v>
      </c>
      <c r="L158" s="359">
        <v>3</v>
      </c>
      <c r="M158" s="360">
        <v>3</v>
      </c>
      <c r="N158" s="359">
        <v>0</v>
      </c>
      <c r="O158" s="359">
        <v>0</v>
      </c>
      <c r="P158" s="359">
        <v>375</v>
      </c>
      <c r="Q158" s="359">
        <v>324</v>
      </c>
      <c r="R158" s="360">
        <v>699</v>
      </c>
      <c r="S158" s="359">
        <v>0</v>
      </c>
      <c r="T158" s="359">
        <v>0</v>
      </c>
      <c r="U158" s="359">
        <v>0</v>
      </c>
      <c r="V158" s="359">
        <v>45</v>
      </c>
      <c r="W158" s="360">
        <v>45</v>
      </c>
      <c r="X158" s="359">
        <v>32</v>
      </c>
      <c r="Y158" s="359">
        <v>477</v>
      </c>
      <c r="Z158" s="361">
        <v>30</v>
      </c>
      <c r="AA158" s="359">
        <v>9</v>
      </c>
      <c r="AB158" s="359">
        <v>132</v>
      </c>
      <c r="AC158" s="361">
        <v>0</v>
      </c>
      <c r="AD158" s="359">
        <v>1</v>
      </c>
      <c r="AE158" s="359">
        <v>15</v>
      </c>
      <c r="AF158" s="361">
        <v>0</v>
      </c>
      <c r="AG158" s="362">
        <v>0</v>
      </c>
      <c r="AH158" s="362">
        <v>0</v>
      </c>
      <c r="AI158" s="361">
        <v>0</v>
      </c>
      <c r="AJ158" s="362">
        <v>18</v>
      </c>
      <c r="AK158" s="362">
        <v>267</v>
      </c>
      <c r="AL158" s="361">
        <v>0</v>
      </c>
      <c r="AM158" s="359">
        <v>18</v>
      </c>
      <c r="AN158" s="359">
        <v>267</v>
      </c>
      <c r="AO158" s="361">
        <v>0</v>
      </c>
      <c r="AP158" s="361"/>
      <c r="AQ158" s="361">
        <f t="shared" si="66"/>
        <v>18</v>
      </c>
      <c r="AR158" s="362">
        <v>0</v>
      </c>
      <c r="AS158" s="362">
        <v>0</v>
      </c>
      <c r="AT158" s="361">
        <v>0</v>
      </c>
      <c r="AU158" s="362">
        <v>18</v>
      </c>
      <c r="AV158" s="362">
        <v>267</v>
      </c>
      <c r="AW158" s="361">
        <v>0</v>
      </c>
      <c r="AX158" s="359">
        <v>18</v>
      </c>
      <c r="AY158" s="359">
        <v>267</v>
      </c>
      <c r="AZ158" s="361">
        <v>0</v>
      </c>
      <c r="BA158" s="361"/>
      <c r="BB158" s="361">
        <f t="shared" si="67"/>
        <v>36</v>
      </c>
      <c r="BC158" s="362">
        <v>0</v>
      </c>
      <c r="BD158" s="362">
        <v>0</v>
      </c>
      <c r="BE158" s="359">
        <v>0</v>
      </c>
      <c r="BF158" s="134"/>
      <c r="BG158" s="134"/>
      <c r="BH158" s="134"/>
      <c r="BI158" s="134"/>
      <c r="BJ158" s="134"/>
      <c r="BK158" s="134"/>
      <c r="BL158" s="134"/>
      <c r="BM158" s="358">
        <f t="shared" si="68"/>
        <v>0</v>
      </c>
      <c r="BN158" s="134">
        <f t="shared" si="69"/>
        <v>0</v>
      </c>
      <c r="BO158" s="134">
        <f t="shared" si="62"/>
        <v>0</v>
      </c>
      <c r="BP158" s="134">
        <f t="shared" si="70"/>
        <v>9087</v>
      </c>
      <c r="BQ158" s="134">
        <f t="shared" si="71"/>
        <v>585</v>
      </c>
      <c r="BR158" s="134">
        <f t="shared" si="72"/>
        <v>6591</v>
      </c>
      <c r="BS158" s="134">
        <f t="shared" si="73"/>
        <v>1716</v>
      </c>
      <c r="BT158" s="134">
        <f t="shared" si="74"/>
        <v>195</v>
      </c>
      <c r="BU158" s="134">
        <f t="shared" si="75"/>
        <v>3471</v>
      </c>
      <c r="BV158" s="134">
        <v>18</v>
      </c>
      <c r="BW158" s="134">
        <v>0</v>
      </c>
      <c r="BX158" s="134">
        <f t="shared" si="76"/>
        <v>0</v>
      </c>
      <c r="CB158" s="248">
        <f>_xlfn.IFNA(VLOOKUP(A158,'Actuals Summer'!$A:$AG,23,FALSE),0)</f>
        <v>0</v>
      </c>
      <c r="CC158" s="248">
        <f>_xlfn.IFNA(VLOOKUP(A158,'Actuals Summer'!$A:$AG,24,FALSE),0)</f>
        <v>0</v>
      </c>
      <c r="CD158" s="248">
        <f>_xlfn.IFNA(VLOOKUP(A158,'Actuals Summer'!$A:$AG,25,FALSE),0)</f>
        <v>0</v>
      </c>
      <c r="CE158" s="248">
        <f>_xlfn.IFNA(VLOOKUP(A158,'Actuals Summer'!$A:$AG,26,FALSE),0)</f>
        <v>0</v>
      </c>
      <c r="CF158" s="248">
        <f>_xlfn.IFNA(VLOOKUP(A158,'Actuals Summer'!$A:$AG,27,FALSE),0)</f>
        <v>0</v>
      </c>
      <c r="CG158" s="248">
        <f>_xlfn.IFNA(VLOOKUP(A158,'Actuals Dep Summer'!B:O,6,FALSE)*$BN$3,0)</f>
        <v>6201</v>
      </c>
      <c r="CH158" s="248">
        <f>_xlfn.IFNA(VLOOKUP(A158,'Actuals Dep Summer'!B:O,7,FALSE)*$BN$3,0)</f>
        <v>1716</v>
      </c>
      <c r="CI158" s="248">
        <f>_xlfn.IFNA(VLOOKUP(A158,'Actuals Dep Summer'!B:O,8,FALSE)*$BN$3,0)</f>
        <v>195</v>
      </c>
      <c r="CJ158" s="248">
        <f>_xlfn.IFNA(VLOOKUP(A158,'Actuals Summer'!$A:$AG,31,FALSE),0)*$BN$3</f>
        <v>0</v>
      </c>
      <c r="CK158" s="248"/>
      <c r="CL158" s="248">
        <f>_xlfn.IFNA(VLOOKUP(A158,'Actuals Summer'!$A:$AG,32,FALSE),0)*$BN$3</f>
        <v>0</v>
      </c>
      <c r="CM158" s="248">
        <f>_xlfn.IFNA(VLOOKUP(A158,'Actuals Summer'!$A:$AG,33,FALSE),0)</f>
        <v>0</v>
      </c>
      <c r="CP158" s="317">
        <f t="shared" si="77"/>
        <v>0</v>
      </c>
      <c r="CQ158" s="317">
        <f t="shared" si="78"/>
        <v>0</v>
      </c>
      <c r="CR158" s="317">
        <f t="shared" si="63"/>
        <v>0</v>
      </c>
      <c r="CS158" s="317">
        <f t="shared" si="79"/>
        <v>51432.42</v>
      </c>
      <c r="CT158" s="317">
        <f t="shared" si="80"/>
        <v>3311.1</v>
      </c>
      <c r="CU158" s="317">
        <f t="shared" si="81"/>
        <v>4020.5099999999998</v>
      </c>
      <c r="CV158" s="317">
        <f t="shared" si="82"/>
        <v>497.64</v>
      </c>
      <c r="CW158" s="317">
        <f t="shared" si="83"/>
        <v>15.6</v>
      </c>
      <c r="CX158" s="317">
        <f t="shared" si="84"/>
        <v>3471</v>
      </c>
      <c r="CY158" s="317">
        <f t="shared" si="85"/>
        <v>1342.421052631579</v>
      </c>
      <c r="CZ158" s="317">
        <f t="shared" si="86"/>
        <v>0</v>
      </c>
      <c r="DA158" s="317">
        <f t="shared" si="87"/>
        <v>0</v>
      </c>
      <c r="DB158" s="317">
        <f t="shared" si="88"/>
        <v>64090.691052631577</v>
      </c>
      <c r="DC158" s="311">
        <f>_xlfn.XLOOKUP($A158,'Actuals Summer'!$A:$A,'Actuals Summer'!L:L,0,0)</f>
        <v>0</v>
      </c>
      <c r="DD158" s="311">
        <f>_xlfn.XLOOKUP($A158,'Actuals Summer'!$A:$A,'Actuals Summer'!K:K,0,0)+_xlfn.XLOOKUP($A158,'Actuals Summer'!$A:$A,'Actuals Summer'!Q:Q,0,0)</f>
        <v>0</v>
      </c>
      <c r="DE158" s="311">
        <f>_xlfn.XLOOKUP($A158,'Actuals Summer'!$A:$A,'Actuals Summer'!I:I,0,0)+_xlfn.XLOOKUP($A158,'Actuals Summer'!$A:$A,'Actuals Summer'!R:R,0,0)</f>
        <v>0</v>
      </c>
      <c r="DF158" s="311">
        <f>_xlfn.XLOOKUP($A158,'Actuals Summer'!$A:$A,'Actuals Summer'!J:J,0,0)</f>
        <v>0</v>
      </c>
      <c r="DG158" s="311">
        <f>_xlfn.XLOOKUP($A158,'Actuals Dep Summer'!$B:$B,'Actuals Dep Summer'!G:G,0,0)*'Actuals Dep Summer'!$F$2*'Actuals Dep Summer'!$C$2</f>
        <v>3782.61</v>
      </c>
      <c r="DH158" s="311">
        <f>_xlfn.XLOOKUP($A158,'Actuals Dep Summer'!$B:$B,'Actuals Dep Summer'!H:H,0,0)*'Actuals Dep Summer'!$F$2*'Actuals Dep Summer'!$C$3</f>
        <v>497.64</v>
      </c>
      <c r="DI158" s="311">
        <f>_xlfn.XLOOKUP($A158,'Actuals Dep Summer'!$B:$B,'Actuals Dep Summer'!I:I,0,0)*'Actuals Dep Summer'!$F$2*'Actuals Dep Summer'!$C$4</f>
        <v>15.6</v>
      </c>
      <c r="DJ158" s="311">
        <f>_xlfn.XLOOKUP($A158,'Actuals Summer'!$A:$A,'Actuals Summer'!P:P,0,0)</f>
        <v>0</v>
      </c>
      <c r="DK158" s="311">
        <f>_xlfn.XLOOKUP($A158,'Actuals Summer'!$A:$A,'Actuals Summer'!O:O,0,0)</f>
        <v>0</v>
      </c>
      <c r="DL158" s="311"/>
      <c r="DM158" s="311">
        <f>_xlfn.XLOOKUP($A158,'Actuals Summer'!$A:$A,'Actuals Summer'!M:M,0,0)</f>
        <v>0</v>
      </c>
      <c r="DN158" s="312">
        <f t="shared" si="64"/>
        <v>4295.8500000000004</v>
      </c>
      <c r="DO158" s="312">
        <f>_xlfn.XLOOKUP(A158,'Actuals Summer'!A:A,'Actuals Summer'!S:S,0,0)-'Summer data team '!DN158</f>
        <v>-4295.8500000000004</v>
      </c>
      <c r="DP158" s="322">
        <f t="shared" si="65"/>
        <v>59794.841052631578</v>
      </c>
    </row>
    <row r="159" spans="1:120" x14ac:dyDescent="0.2">
      <c r="A159" s="231">
        <v>3314</v>
      </c>
      <c r="B159" s="231">
        <v>3303314</v>
      </c>
      <c r="C159" s="231" t="s">
        <v>332</v>
      </c>
      <c r="D159" s="359">
        <v>0</v>
      </c>
      <c r="E159" s="359">
        <v>0</v>
      </c>
      <c r="F159" s="359">
        <v>0</v>
      </c>
      <c r="G159" s="359">
        <v>3</v>
      </c>
      <c r="H159" s="359">
        <v>23</v>
      </c>
      <c r="I159" s="360">
        <v>0</v>
      </c>
      <c r="J159" s="360">
        <v>26</v>
      </c>
      <c r="K159" s="359">
        <v>0</v>
      </c>
      <c r="L159" s="359">
        <v>3</v>
      </c>
      <c r="M159" s="360">
        <v>3</v>
      </c>
      <c r="N159" s="359">
        <v>0</v>
      </c>
      <c r="O159" s="359">
        <v>0</v>
      </c>
      <c r="P159" s="359">
        <v>45</v>
      </c>
      <c r="Q159" s="359">
        <v>345</v>
      </c>
      <c r="R159" s="360">
        <v>390</v>
      </c>
      <c r="S159" s="359">
        <v>0</v>
      </c>
      <c r="T159" s="359">
        <v>0</v>
      </c>
      <c r="U159" s="359">
        <v>0</v>
      </c>
      <c r="V159" s="359">
        <v>45</v>
      </c>
      <c r="W159" s="360">
        <v>45</v>
      </c>
      <c r="X159" s="359">
        <v>13</v>
      </c>
      <c r="Y159" s="359">
        <v>195</v>
      </c>
      <c r="Z159" s="361">
        <v>30</v>
      </c>
      <c r="AA159" s="359">
        <v>1</v>
      </c>
      <c r="AB159" s="359">
        <v>15</v>
      </c>
      <c r="AC159" s="361">
        <v>0</v>
      </c>
      <c r="AD159" s="359">
        <v>3</v>
      </c>
      <c r="AE159" s="359">
        <v>45</v>
      </c>
      <c r="AF159" s="361">
        <v>15</v>
      </c>
      <c r="AG159" s="362">
        <v>0</v>
      </c>
      <c r="AH159" s="362">
        <v>0</v>
      </c>
      <c r="AI159" s="361">
        <v>0</v>
      </c>
      <c r="AJ159" s="362">
        <v>8</v>
      </c>
      <c r="AK159" s="362">
        <v>120</v>
      </c>
      <c r="AL159" s="361">
        <v>0</v>
      </c>
      <c r="AM159" s="359">
        <v>8</v>
      </c>
      <c r="AN159" s="359">
        <v>120</v>
      </c>
      <c r="AO159" s="361">
        <v>0</v>
      </c>
      <c r="AP159" s="361"/>
      <c r="AQ159" s="361">
        <f t="shared" si="66"/>
        <v>8</v>
      </c>
      <c r="AR159" s="362">
        <v>0</v>
      </c>
      <c r="AS159" s="362">
        <v>0</v>
      </c>
      <c r="AT159" s="361">
        <v>0</v>
      </c>
      <c r="AU159" s="362">
        <v>8</v>
      </c>
      <c r="AV159" s="362">
        <v>120</v>
      </c>
      <c r="AW159" s="361">
        <v>0</v>
      </c>
      <c r="AX159" s="359">
        <v>8</v>
      </c>
      <c r="AY159" s="359">
        <v>120</v>
      </c>
      <c r="AZ159" s="361">
        <v>0</v>
      </c>
      <c r="BA159" s="361"/>
      <c r="BB159" s="361">
        <f t="shared" si="67"/>
        <v>16</v>
      </c>
      <c r="BC159" s="362">
        <v>0</v>
      </c>
      <c r="BD159" s="362">
        <v>0</v>
      </c>
      <c r="BE159" s="359">
        <v>0</v>
      </c>
      <c r="BF159" s="134"/>
      <c r="BG159" s="134"/>
      <c r="BH159" s="134"/>
      <c r="BI159" s="134"/>
      <c r="BJ159" s="134"/>
      <c r="BK159" s="134"/>
      <c r="BL159" s="134"/>
      <c r="BM159" s="358">
        <f t="shared" si="68"/>
        <v>0</v>
      </c>
      <c r="BN159" s="134">
        <f t="shared" si="69"/>
        <v>0</v>
      </c>
      <c r="BO159" s="134">
        <f t="shared" si="62"/>
        <v>0</v>
      </c>
      <c r="BP159" s="134">
        <f t="shared" si="70"/>
        <v>5070</v>
      </c>
      <c r="BQ159" s="134">
        <f t="shared" si="71"/>
        <v>585</v>
      </c>
      <c r="BR159" s="134">
        <f t="shared" si="72"/>
        <v>2925</v>
      </c>
      <c r="BS159" s="134">
        <f t="shared" si="73"/>
        <v>195</v>
      </c>
      <c r="BT159" s="134">
        <f t="shared" si="74"/>
        <v>780</v>
      </c>
      <c r="BU159" s="134">
        <f t="shared" si="75"/>
        <v>1560</v>
      </c>
      <c r="BV159" s="134">
        <v>8</v>
      </c>
      <c r="BW159" s="134">
        <v>0</v>
      </c>
      <c r="BX159" s="134">
        <f t="shared" si="76"/>
        <v>0</v>
      </c>
      <c r="CB159" s="248">
        <f>_xlfn.IFNA(VLOOKUP(A159,'Actuals Summer'!$A:$AG,23,FALSE),0)</f>
        <v>0</v>
      </c>
      <c r="CC159" s="248">
        <f>_xlfn.IFNA(VLOOKUP(A159,'Actuals Summer'!$A:$AG,24,FALSE),0)</f>
        <v>0</v>
      </c>
      <c r="CD159" s="248">
        <f>_xlfn.IFNA(VLOOKUP(A159,'Actuals Summer'!$A:$AG,25,FALSE),0)</f>
        <v>0</v>
      </c>
      <c r="CE159" s="248">
        <f>_xlfn.IFNA(VLOOKUP(A159,'Actuals Summer'!$A:$AG,26,FALSE),0)</f>
        <v>0</v>
      </c>
      <c r="CF159" s="248">
        <f>_xlfn.IFNA(VLOOKUP(A159,'Actuals Summer'!$A:$AG,27,FALSE),0)</f>
        <v>0</v>
      </c>
      <c r="CG159" s="248">
        <f>_xlfn.IFNA(VLOOKUP(A159,'Actuals Dep Summer'!B:O,6,FALSE)*$BN$3,0)</f>
        <v>2535</v>
      </c>
      <c r="CH159" s="248">
        <f>_xlfn.IFNA(VLOOKUP(A159,'Actuals Dep Summer'!B:O,7,FALSE)*$BN$3,0)</f>
        <v>195</v>
      </c>
      <c r="CI159" s="248">
        <f>_xlfn.IFNA(VLOOKUP(A159,'Actuals Dep Summer'!B:O,8,FALSE)*$BN$3,0)</f>
        <v>585</v>
      </c>
      <c r="CJ159" s="248">
        <f>_xlfn.IFNA(VLOOKUP(A159,'Actuals Summer'!$A:$AG,31,FALSE),0)*$BN$3</f>
        <v>0</v>
      </c>
      <c r="CK159" s="248"/>
      <c r="CL159" s="248">
        <f>_xlfn.IFNA(VLOOKUP(A159,'Actuals Summer'!$A:$AG,32,FALSE),0)*$BN$3</f>
        <v>0</v>
      </c>
      <c r="CM159" s="248">
        <f>_xlfn.IFNA(VLOOKUP(A159,'Actuals Summer'!$A:$AG,33,FALSE),0)</f>
        <v>0</v>
      </c>
      <c r="CP159" s="317">
        <f t="shared" si="77"/>
        <v>0</v>
      </c>
      <c r="CQ159" s="317">
        <f t="shared" si="78"/>
        <v>0</v>
      </c>
      <c r="CR159" s="317">
        <f t="shared" si="63"/>
        <v>0</v>
      </c>
      <c r="CS159" s="317">
        <f t="shared" si="79"/>
        <v>28696.2</v>
      </c>
      <c r="CT159" s="317">
        <f t="shared" si="80"/>
        <v>3311.1</v>
      </c>
      <c r="CU159" s="317">
        <f t="shared" si="81"/>
        <v>1784.25</v>
      </c>
      <c r="CV159" s="317">
        <f t="shared" si="82"/>
        <v>56.55</v>
      </c>
      <c r="CW159" s="317">
        <f t="shared" si="83"/>
        <v>62.4</v>
      </c>
      <c r="CX159" s="317">
        <f t="shared" si="84"/>
        <v>1560</v>
      </c>
      <c r="CY159" s="317">
        <f t="shared" si="85"/>
        <v>596.63157894736833</v>
      </c>
      <c r="CZ159" s="317">
        <f t="shared" si="86"/>
        <v>0</v>
      </c>
      <c r="DA159" s="317">
        <f t="shared" si="87"/>
        <v>0</v>
      </c>
      <c r="DB159" s="317">
        <f t="shared" si="88"/>
        <v>36067.131578947374</v>
      </c>
      <c r="DC159" s="311">
        <f>_xlfn.XLOOKUP($A159,'Actuals Summer'!$A:$A,'Actuals Summer'!L:L,0,0)</f>
        <v>0</v>
      </c>
      <c r="DD159" s="311">
        <f>_xlfn.XLOOKUP($A159,'Actuals Summer'!$A:$A,'Actuals Summer'!K:K,0,0)+_xlfn.XLOOKUP($A159,'Actuals Summer'!$A:$A,'Actuals Summer'!Q:Q,0,0)</f>
        <v>0</v>
      </c>
      <c r="DE159" s="311">
        <f>_xlfn.XLOOKUP($A159,'Actuals Summer'!$A:$A,'Actuals Summer'!I:I,0,0)+_xlfn.XLOOKUP($A159,'Actuals Summer'!$A:$A,'Actuals Summer'!R:R,0,0)</f>
        <v>0</v>
      </c>
      <c r="DF159" s="311">
        <f>_xlfn.XLOOKUP($A159,'Actuals Summer'!$A:$A,'Actuals Summer'!J:J,0,0)</f>
        <v>0</v>
      </c>
      <c r="DG159" s="311">
        <f>_xlfn.XLOOKUP($A159,'Actuals Dep Summer'!$B:$B,'Actuals Dep Summer'!G:G,0,0)*'Actuals Dep Summer'!$F$2*'Actuals Dep Summer'!$C$2</f>
        <v>1546.35</v>
      </c>
      <c r="DH159" s="311">
        <f>_xlfn.XLOOKUP($A159,'Actuals Dep Summer'!$B:$B,'Actuals Dep Summer'!H:H,0,0)*'Actuals Dep Summer'!$F$2*'Actuals Dep Summer'!$C$3</f>
        <v>56.55</v>
      </c>
      <c r="DI159" s="311">
        <f>_xlfn.XLOOKUP($A159,'Actuals Dep Summer'!$B:$B,'Actuals Dep Summer'!I:I,0,0)*'Actuals Dep Summer'!$F$2*'Actuals Dep Summer'!$C$4</f>
        <v>46.800000000000004</v>
      </c>
      <c r="DJ159" s="311">
        <f>_xlfn.XLOOKUP($A159,'Actuals Summer'!$A:$A,'Actuals Summer'!P:P,0,0)</f>
        <v>0</v>
      </c>
      <c r="DK159" s="311">
        <f>_xlfn.XLOOKUP($A159,'Actuals Summer'!$A:$A,'Actuals Summer'!O:O,0,0)</f>
        <v>0</v>
      </c>
      <c r="DL159" s="311"/>
      <c r="DM159" s="311">
        <f>_xlfn.XLOOKUP($A159,'Actuals Summer'!$A:$A,'Actuals Summer'!M:M,0,0)</f>
        <v>0</v>
      </c>
      <c r="DN159" s="312">
        <f t="shared" si="64"/>
        <v>1649.6999999999998</v>
      </c>
      <c r="DO159" s="312">
        <f>_xlfn.XLOOKUP(A159,'Actuals Summer'!A:A,'Actuals Summer'!S:S,0,0)-'Summer data team '!DN159</f>
        <v>-1649.6999999999998</v>
      </c>
      <c r="DP159" s="322">
        <f t="shared" si="65"/>
        <v>34417.431578947377</v>
      </c>
    </row>
    <row r="160" spans="1:120" x14ac:dyDescent="0.2">
      <c r="A160" s="231">
        <v>3317</v>
      </c>
      <c r="B160" s="231">
        <v>3303317</v>
      </c>
      <c r="C160" s="231" t="s">
        <v>333</v>
      </c>
      <c r="D160" s="359">
        <v>0</v>
      </c>
      <c r="E160" s="359">
        <v>0</v>
      </c>
      <c r="F160" s="359">
        <v>0</v>
      </c>
      <c r="G160" s="359">
        <v>10</v>
      </c>
      <c r="H160" s="359">
        <v>16</v>
      </c>
      <c r="I160" s="360">
        <v>0</v>
      </c>
      <c r="J160" s="360">
        <v>26</v>
      </c>
      <c r="K160" s="359">
        <v>0</v>
      </c>
      <c r="L160" s="359">
        <v>2</v>
      </c>
      <c r="M160" s="360">
        <v>2</v>
      </c>
      <c r="N160" s="359">
        <v>0</v>
      </c>
      <c r="O160" s="359">
        <v>0</v>
      </c>
      <c r="P160" s="359">
        <v>150</v>
      </c>
      <c r="Q160" s="359">
        <v>240</v>
      </c>
      <c r="R160" s="360">
        <v>390</v>
      </c>
      <c r="S160" s="359">
        <v>0</v>
      </c>
      <c r="T160" s="359">
        <v>0</v>
      </c>
      <c r="U160" s="359">
        <v>0</v>
      </c>
      <c r="V160" s="359">
        <v>30</v>
      </c>
      <c r="W160" s="360">
        <v>30</v>
      </c>
      <c r="X160" s="359">
        <v>1</v>
      </c>
      <c r="Y160" s="359">
        <v>15</v>
      </c>
      <c r="Z160" s="361">
        <v>0</v>
      </c>
      <c r="AA160" s="359">
        <v>1</v>
      </c>
      <c r="AB160" s="359">
        <v>15</v>
      </c>
      <c r="AC160" s="361">
        <v>0</v>
      </c>
      <c r="AD160" s="359">
        <v>14</v>
      </c>
      <c r="AE160" s="359">
        <v>210</v>
      </c>
      <c r="AF160" s="361">
        <v>30</v>
      </c>
      <c r="AG160" s="362">
        <v>0</v>
      </c>
      <c r="AH160" s="362">
        <v>0</v>
      </c>
      <c r="AI160" s="361">
        <v>0</v>
      </c>
      <c r="AJ160" s="362">
        <v>14</v>
      </c>
      <c r="AK160" s="362">
        <v>210</v>
      </c>
      <c r="AL160" s="361">
        <v>0</v>
      </c>
      <c r="AM160" s="359">
        <v>14</v>
      </c>
      <c r="AN160" s="359">
        <v>210</v>
      </c>
      <c r="AO160" s="361">
        <v>0</v>
      </c>
      <c r="AP160" s="361"/>
      <c r="AQ160" s="361">
        <f t="shared" si="66"/>
        <v>14</v>
      </c>
      <c r="AR160" s="362">
        <v>0</v>
      </c>
      <c r="AS160" s="362">
        <v>0</v>
      </c>
      <c r="AT160" s="361">
        <v>0</v>
      </c>
      <c r="AU160" s="362">
        <v>14</v>
      </c>
      <c r="AV160" s="362">
        <v>210</v>
      </c>
      <c r="AW160" s="361">
        <v>0</v>
      </c>
      <c r="AX160" s="359">
        <v>14</v>
      </c>
      <c r="AY160" s="359">
        <v>210</v>
      </c>
      <c r="AZ160" s="361">
        <v>0</v>
      </c>
      <c r="BA160" s="361"/>
      <c r="BB160" s="361">
        <f t="shared" si="67"/>
        <v>28</v>
      </c>
      <c r="BC160" s="362">
        <v>0</v>
      </c>
      <c r="BD160" s="362">
        <v>0</v>
      </c>
      <c r="BE160" s="359">
        <v>0</v>
      </c>
      <c r="BF160" s="134"/>
      <c r="BG160" s="134"/>
      <c r="BH160" s="134"/>
      <c r="BI160" s="134"/>
      <c r="BJ160" s="134"/>
      <c r="BK160" s="134"/>
      <c r="BL160" s="134"/>
      <c r="BM160" s="358">
        <f t="shared" si="68"/>
        <v>0</v>
      </c>
      <c r="BN160" s="134">
        <f t="shared" si="69"/>
        <v>0</v>
      </c>
      <c r="BO160" s="134">
        <f t="shared" si="62"/>
        <v>0</v>
      </c>
      <c r="BP160" s="134">
        <f t="shared" si="70"/>
        <v>5070</v>
      </c>
      <c r="BQ160" s="134">
        <f t="shared" si="71"/>
        <v>390</v>
      </c>
      <c r="BR160" s="134">
        <f t="shared" si="72"/>
        <v>195</v>
      </c>
      <c r="BS160" s="134">
        <f t="shared" si="73"/>
        <v>195</v>
      </c>
      <c r="BT160" s="134">
        <f t="shared" si="74"/>
        <v>3120</v>
      </c>
      <c r="BU160" s="134">
        <f t="shared" si="75"/>
        <v>2730</v>
      </c>
      <c r="BV160" s="134">
        <v>14</v>
      </c>
      <c r="BW160" s="134">
        <v>0</v>
      </c>
      <c r="BX160" s="134">
        <f t="shared" si="76"/>
        <v>0</v>
      </c>
      <c r="CB160" s="248">
        <f>_xlfn.IFNA(VLOOKUP(A160,'Actuals Summer'!$A:$AG,23,FALSE),0)</f>
        <v>0</v>
      </c>
      <c r="CC160" s="248">
        <f>_xlfn.IFNA(VLOOKUP(A160,'Actuals Summer'!$A:$AG,24,FALSE),0)</f>
        <v>0</v>
      </c>
      <c r="CD160" s="248">
        <f>_xlfn.IFNA(VLOOKUP(A160,'Actuals Summer'!$A:$AG,25,FALSE),0)</f>
        <v>0</v>
      </c>
      <c r="CE160" s="248">
        <f>_xlfn.IFNA(VLOOKUP(A160,'Actuals Summer'!$A:$AG,26,FALSE),0)</f>
        <v>0</v>
      </c>
      <c r="CF160" s="248">
        <f>_xlfn.IFNA(VLOOKUP(A160,'Actuals Summer'!$A:$AG,27,FALSE),0)</f>
        <v>0</v>
      </c>
      <c r="CG160" s="248">
        <f>_xlfn.IFNA(VLOOKUP(A160,'Actuals Dep Summer'!B:O,6,FALSE)*$BN$3,0)</f>
        <v>195</v>
      </c>
      <c r="CH160" s="248">
        <f>_xlfn.IFNA(VLOOKUP(A160,'Actuals Dep Summer'!B:O,7,FALSE)*$BN$3,0)</f>
        <v>195</v>
      </c>
      <c r="CI160" s="248">
        <f>_xlfn.IFNA(VLOOKUP(A160,'Actuals Dep Summer'!B:O,8,FALSE)*$BN$3,0)</f>
        <v>2730</v>
      </c>
      <c r="CJ160" s="248">
        <f>_xlfn.IFNA(VLOOKUP(A160,'Actuals Summer'!$A:$AG,31,FALSE),0)*$BN$3</f>
        <v>0</v>
      </c>
      <c r="CK160" s="248"/>
      <c r="CL160" s="248">
        <f>_xlfn.IFNA(VLOOKUP(A160,'Actuals Summer'!$A:$AG,32,FALSE),0)*$BN$3</f>
        <v>0</v>
      </c>
      <c r="CM160" s="248">
        <f>_xlfn.IFNA(VLOOKUP(A160,'Actuals Summer'!$A:$AG,33,FALSE),0)</f>
        <v>0</v>
      </c>
      <c r="CP160" s="317">
        <f t="shared" si="77"/>
        <v>0</v>
      </c>
      <c r="CQ160" s="317">
        <f t="shared" si="78"/>
        <v>0</v>
      </c>
      <c r="CR160" s="317">
        <f t="shared" si="63"/>
        <v>0</v>
      </c>
      <c r="CS160" s="317">
        <f t="shared" si="79"/>
        <v>28696.2</v>
      </c>
      <c r="CT160" s="317">
        <f t="shared" si="80"/>
        <v>2207.4</v>
      </c>
      <c r="CU160" s="317">
        <f t="shared" si="81"/>
        <v>118.95</v>
      </c>
      <c r="CV160" s="317">
        <f t="shared" si="82"/>
        <v>56.55</v>
      </c>
      <c r="CW160" s="317">
        <f t="shared" si="83"/>
        <v>249.6</v>
      </c>
      <c r="CX160" s="317">
        <f t="shared" si="84"/>
        <v>2730</v>
      </c>
      <c r="CY160" s="317">
        <f t="shared" si="85"/>
        <v>1044.1052631578946</v>
      </c>
      <c r="CZ160" s="317">
        <f t="shared" si="86"/>
        <v>0</v>
      </c>
      <c r="DA160" s="317">
        <f t="shared" si="87"/>
        <v>0</v>
      </c>
      <c r="DB160" s="317">
        <f t="shared" si="88"/>
        <v>35102.80526315789</v>
      </c>
      <c r="DC160" s="311">
        <f>_xlfn.XLOOKUP($A160,'Actuals Summer'!$A:$A,'Actuals Summer'!L:L,0,0)</f>
        <v>0</v>
      </c>
      <c r="DD160" s="311">
        <f>_xlfn.XLOOKUP($A160,'Actuals Summer'!$A:$A,'Actuals Summer'!K:K,0,0)+_xlfn.XLOOKUP($A160,'Actuals Summer'!$A:$A,'Actuals Summer'!Q:Q,0,0)</f>
        <v>0</v>
      </c>
      <c r="DE160" s="311">
        <f>_xlfn.XLOOKUP($A160,'Actuals Summer'!$A:$A,'Actuals Summer'!I:I,0,0)+_xlfn.XLOOKUP($A160,'Actuals Summer'!$A:$A,'Actuals Summer'!R:R,0,0)</f>
        <v>0</v>
      </c>
      <c r="DF160" s="311">
        <f>_xlfn.XLOOKUP($A160,'Actuals Summer'!$A:$A,'Actuals Summer'!J:J,0,0)</f>
        <v>0</v>
      </c>
      <c r="DG160" s="311">
        <f>_xlfn.XLOOKUP($A160,'Actuals Dep Summer'!$B:$B,'Actuals Dep Summer'!G:G,0,0)*'Actuals Dep Summer'!$F$2*'Actuals Dep Summer'!$C$2</f>
        <v>118.95</v>
      </c>
      <c r="DH160" s="311">
        <f>_xlfn.XLOOKUP($A160,'Actuals Dep Summer'!$B:$B,'Actuals Dep Summer'!H:H,0,0)*'Actuals Dep Summer'!$F$2*'Actuals Dep Summer'!$C$3</f>
        <v>56.55</v>
      </c>
      <c r="DI160" s="311">
        <f>_xlfn.XLOOKUP($A160,'Actuals Dep Summer'!$B:$B,'Actuals Dep Summer'!I:I,0,0)*'Actuals Dep Summer'!$F$2*'Actuals Dep Summer'!$C$4</f>
        <v>218.4</v>
      </c>
      <c r="DJ160" s="311">
        <f>_xlfn.XLOOKUP($A160,'Actuals Summer'!$A:$A,'Actuals Summer'!P:P,0,0)</f>
        <v>0</v>
      </c>
      <c r="DK160" s="311">
        <f>_xlfn.XLOOKUP($A160,'Actuals Summer'!$A:$A,'Actuals Summer'!O:O,0,0)</f>
        <v>0</v>
      </c>
      <c r="DL160" s="311"/>
      <c r="DM160" s="311">
        <f>_xlfn.XLOOKUP($A160,'Actuals Summer'!$A:$A,'Actuals Summer'!M:M,0,0)</f>
        <v>0</v>
      </c>
      <c r="DN160" s="312">
        <f t="shared" si="64"/>
        <v>393.9</v>
      </c>
      <c r="DO160" s="312">
        <f>_xlfn.XLOOKUP(A160,'Actuals Summer'!A:A,'Actuals Summer'!S:S,0,0)-'Summer data team '!DN160</f>
        <v>-393.9</v>
      </c>
      <c r="DP160" s="322">
        <f t="shared" si="65"/>
        <v>34708.905263157889</v>
      </c>
    </row>
    <row r="161" spans="1:120" x14ac:dyDescent="0.2">
      <c r="A161" s="231">
        <v>3319</v>
      </c>
      <c r="B161" s="231">
        <v>3303319</v>
      </c>
      <c r="C161" s="231" t="s">
        <v>334</v>
      </c>
      <c r="D161" s="359">
        <v>0</v>
      </c>
      <c r="E161" s="359">
        <v>0</v>
      </c>
      <c r="F161" s="359">
        <v>0</v>
      </c>
      <c r="G161" s="359">
        <v>11</v>
      </c>
      <c r="H161" s="359">
        <v>24</v>
      </c>
      <c r="I161" s="360">
        <v>0</v>
      </c>
      <c r="J161" s="360">
        <v>35</v>
      </c>
      <c r="K161" s="359">
        <v>2</v>
      </c>
      <c r="L161" s="359">
        <v>8</v>
      </c>
      <c r="M161" s="360">
        <v>10</v>
      </c>
      <c r="N161" s="359">
        <v>0</v>
      </c>
      <c r="O161" s="359">
        <v>0</v>
      </c>
      <c r="P161" s="359">
        <v>165</v>
      </c>
      <c r="Q161" s="359">
        <v>360</v>
      </c>
      <c r="R161" s="360">
        <v>525</v>
      </c>
      <c r="S161" s="359">
        <v>0</v>
      </c>
      <c r="T161" s="359">
        <v>0</v>
      </c>
      <c r="U161" s="359">
        <v>30</v>
      </c>
      <c r="V161" s="359">
        <v>120</v>
      </c>
      <c r="W161" s="360">
        <v>150</v>
      </c>
      <c r="X161" s="359">
        <v>10</v>
      </c>
      <c r="Y161" s="359">
        <v>150</v>
      </c>
      <c r="Z161" s="361">
        <v>30</v>
      </c>
      <c r="AA161" s="359">
        <v>15</v>
      </c>
      <c r="AB161" s="359">
        <v>225</v>
      </c>
      <c r="AC161" s="361">
        <v>90</v>
      </c>
      <c r="AD161" s="359">
        <v>2</v>
      </c>
      <c r="AE161" s="359">
        <v>30</v>
      </c>
      <c r="AF161" s="361">
        <v>0</v>
      </c>
      <c r="AG161" s="362">
        <v>0</v>
      </c>
      <c r="AH161" s="362">
        <v>0</v>
      </c>
      <c r="AI161" s="361">
        <v>0</v>
      </c>
      <c r="AJ161" s="362">
        <v>20</v>
      </c>
      <c r="AK161" s="362">
        <v>300</v>
      </c>
      <c r="AL161" s="361">
        <v>75</v>
      </c>
      <c r="AM161" s="359">
        <v>20</v>
      </c>
      <c r="AN161" s="359">
        <v>300</v>
      </c>
      <c r="AO161" s="361">
        <v>75</v>
      </c>
      <c r="AP161" s="361"/>
      <c r="AQ161" s="361">
        <f t="shared" si="66"/>
        <v>20</v>
      </c>
      <c r="AR161" s="362">
        <v>0</v>
      </c>
      <c r="AS161" s="362">
        <v>0</v>
      </c>
      <c r="AT161" s="361">
        <v>0</v>
      </c>
      <c r="AU161" s="362">
        <v>20</v>
      </c>
      <c r="AV161" s="362">
        <v>300</v>
      </c>
      <c r="AW161" s="361">
        <v>75</v>
      </c>
      <c r="AX161" s="359">
        <v>20</v>
      </c>
      <c r="AY161" s="359">
        <v>300</v>
      </c>
      <c r="AZ161" s="361">
        <v>75</v>
      </c>
      <c r="BA161" s="361"/>
      <c r="BB161" s="361">
        <f t="shared" si="67"/>
        <v>40</v>
      </c>
      <c r="BC161" s="362">
        <v>0</v>
      </c>
      <c r="BD161" s="362">
        <v>0</v>
      </c>
      <c r="BE161" s="359">
        <v>0</v>
      </c>
      <c r="BF161" s="134"/>
      <c r="BG161" s="134"/>
      <c r="BH161" s="134"/>
      <c r="BI161" s="134"/>
      <c r="BJ161" s="134"/>
      <c r="BK161" s="134"/>
      <c r="BL161" s="134"/>
      <c r="BM161" s="358">
        <f t="shared" si="68"/>
        <v>0</v>
      </c>
      <c r="BN161" s="134">
        <f t="shared" si="69"/>
        <v>0</v>
      </c>
      <c r="BO161" s="134">
        <f t="shared" si="62"/>
        <v>0</v>
      </c>
      <c r="BP161" s="134">
        <f t="shared" si="70"/>
        <v>6825</v>
      </c>
      <c r="BQ161" s="134">
        <f t="shared" si="71"/>
        <v>1950</v>
      </c>
      <c r="BR161" s="134">
        <f t="shared" si="72"/>
        <v>2340</v>
      </c>
      <c r="BS161" s="134">
        <f t="shared" si="73"/>
        <v>4095</v>
      </c>
      <c r="BT161" s="134">
        <f t="shared" si="74"/>
        <v>390</v>
      </c>
      <c r="BU161" s="134">
        <f t="shared" si="75"/>
        <v>3900</v>
      </c>
      <c r="BV161" s="134">
        <v>15</v>
      </c>
      <c r="BW161" s="134">
        <v>5</v>
      </c>
      <c r="BX161" s="134">
        <f t="shared" si="76"/>
        <v>0</v>
      </c>
      <c r="CB161" s="248">
        <f>_xlfn.IFNA(VLOOKUP(A161,'Actuals Summer'!$A:$AG,23,FALSE),0)</f>
        <v>0</v>
      </c>
      <c r="CC161" s="248">
        <f>_xlfn.IFNA(VLOOKUP(A161,'Actuals Summer'!$A:$AG,24,FALSE),0)</f>
        <v>0</v>
      </c>
      <c r="CD161" s="248">
        <f>_xlfn.IFNA(VLOOKUP(A161,'Actuals Summer'!$A:$AG,25,FALSE),0)</f>
        <v>0</v>
      </c>
      <c r="CE161" s="248">
        <f>_xlfn.IFNA(VLOOKUP(A161,'Actuals Summer'!$A:$AG,26,FALSE),0)</f>
        <v>0</v>
      </c>
      <c r="CF161" s="248">
        <f>_xlfn.IFNA(VLOOKUP(A161,'Actuals Summer'!$A:$AG,27,FALSE),0)</f>
        <v>0</v>
      </c>
      <c r="CG161" s="248">
        <f>_xlfn.IFNA(VLOOKUP(A161,'Actuals Dep Summer'!B:O,6,FALSE)*$BN$3,0)</f>
        <v>1950</v>
      </c>
      <c r="CH161" s="248">
        <f>_xlfn.IFNA(VLOOKUP(A161,'Actuals Dep Summer'!B:O,7,FALSE)*$BN$3,0)</f>
        <v>2925</v>
      </c>
      <c r="CI161" s="248">
        <f>_xlfn.IFNA(VLOOKUP(A161,'Actuals Dep Summer'!B:O,8,FALSE)*$BN$3,0)</f>
        <v>390</v>
      </c>
      <c r="CJ161" s="248">
        <f>_xlfn.IFNA(VLOOKUP(A161,'Actuals Summer'!$A:$AG,31,FALSE),0)*$BN$3</f>
        <v>0</v>
      </c>
      <c r="CK161" s="248"/>
      <c r="CL161" s="248">
        <f>_xlfn.IFNA(VLOOKUP(A161,'Actuals Summer'!$A:$AG,32,FALSE),0)*$BN$3</f>
        <v>0</v>
      </c>
      <c r="CM161" s="248">
        <f>_xlfn.IFNA(VLOOKUP(A161,'Actuals Summer'!$A:$AG,33,FALSE),0)</f>
        <v>0</v>
      </c>
      <c r="CP161" s="317">
        <f t="shared" si="77"/>
        <v>0</v>
      </c>
      <c r="CQ161" s="317">
        <f t="shared" si="78"/>
        <v>0</v>
      </c>
      <c r="CR161" s="317">
        <f t="shared" si="63"/>
        <v>0</v>
      </c>
      <c r="CS161" s="317">
        <f t="shared" si="79"/>
        <v>38629.5</v>
      </c>
      <c r="CT161" s="317">
        <f t="shared" si="80"/>
        <v>11037</v>
      </c>
      <c r="CU161" s="317">
        <f t="shared" si="81"/>
        <v>1427.3999999999999</v>
      </c>
      <c r="CV161" s="317">
        <f t="shared" si="82"/>
        <v>1187.55</v>
      </c>
      <c r="CW161" s="317">
        <f t="shared" si="83"/>
        <v>31.2</v>
      </c>
      <c r="CX161" s="317">
        <f t="shared" si="84"/>
        <v>3900</v>
      </c>
      <c r="CY161" s="317">
        <f t="shared" si="85"/>
        <v>1118.6842105263158</v>
      </c>
      <c r="CZ161" s="317">
        <f t="shared" si="86"/>
        <v>932.23684210526324</v>
      </c>
      <c r="DA161" s="317">
        <f t="shared" si="87"/>
        <v>0</v>
      </c>
      <c r="DB161" s="317">
        <f t="shared" si="88"/>
        <v>58263.571052631574</v>
      </c>
      <c r="DC161" s="311">
        <f>_xlfn.XLOOKUP($A161,'Actuals Summer'!$A:$A,'Actuals Summer'!L:L,0,0)</f>
        <v>0</v>
      </c>
      <c r="DD161" s="311">
        <f>_xlfn.XLOOKUP($A161,'Actuals Summer'!$A:$A,'Actuals Summer'!K:K,0,0)+_xlfn.XLOOKUP($A161,'Actuals Summer'!$A:$A,'Actuals Summer'!Q:Q,0,0)</f>
        <v>0</v>
      </c>
      <c r="DE161" s="311">
        <f>_xlfn.XLOOKUP($A161,'Actuals Summer'!$A:$A,'Actuals Summer'!I:I,0,0)+_xlfn.XLOOKUP($A161,'Actuals Summer'!$A:$A,'Actuals Summer'!R:R,0,0)</f>
        <v>0</v>
      </c>
      <c r="DF161" s="311">
        <f>_xlfn.XLOOKUP($A161,'Actuals Summer'!$A:$A,'Actuals Summer'!J:J,0,0)</f>
        <v>0</v>
      </c>
      <c r="DG161" s="311">
        <f>_xlfn.XLOOKUP($A161,'Actuals Dep Summer'!$B:$B,'Actuals Dep Summer'!G:G,0,0)*'Actuals Dep Summer'!$F$2*'Actuals Dep Summer'!$C$2</f>
        <v>1189.5</v>
      </c>
      <c r="DH161" s="311">
        <f>_xlfn.XLOOKUP($A161,'Actuals Dep Summer'!$B:$B,'Actuals Dep Summer'!H:H,0,0)*'Actuals Dep Summer'!$F$2*'Actuals Dep Summer'!$C$3</f>
        <v>848.24999999999989</v>
      </c>
      <c r="DI161" s="311">
        <f>_xlfn.XLOOKUP($A161,'Actuals Dep Summer'!$B:$B,'Actuals Dep Summer'!I:I,0,0)*'Actuals Dep Summer'!$F$2*'Actuals Dep Summer'!$C$4</f>
        <v>31.2</v>
      </c>
      <c r="DJ161" s="311">
        <f>_xlfn.XLOOKUP($A161,'Actuals Summer'!$A:$A,'Actuals Summer'!P:P,0,0)</f>
        <v>0</v>
      </c>
      <c r="DK161" s="311">
        <f>_xlfn.XLOOKUP($A161,'Actuals Summer'!$A:$A,'Actuals Summer'!O:O,0,0)</f>
        <v>0</v>
      </c>
      <c r="DL161" s="311"/>
      <c r="DM161" s="311">
        <f>_xlfn.XLOOKUP($A161,'Actuals Summer'!$A:$A,'Actuals Summer'!M:M,0,0)</f>
        <v>0</v>
      </c>
      <c r="DN161" s="312">
        <f t="shared" si="64"/>
        <v>2068.9499999999998</v>
      </c>
      <c r="DO161" s="312">
        <f>_xlfn.XLOOKUP(A161,'Actuals Summer'!A:A,'Actuals Summer'!S:S,0,0)-'Summer data team '!DN161</f>
        <v>-2068.9499999999998</v>
      </c>
      <c r="DP161" s="322">
        <f t="shared" si="65"/>
        <v>56194.621052631577</v>
      </c>
    </row>
    <row r="162" spans="1:120" x14ac:dyDescent="0.2">
      <c r="A162" s="231">
        <v>3322</v>
      </c>
      <c r="B162" s="231">
        <v>3303322</v>
      </c>
      <c r="C162" s="231" t="s">
        <v>335</v>
      </c>
      <c r="D162" s="359">
        <v>0</v>
      </c>
      <c r="E162" s="359">
        <v>0</v>
      </c>
      <c r="F162" s="359">
        <v>0</v>
      </c>
      <c r="G162" s="359">
        <v>18</v>
      </c>
      <c r="H162" s="359">
        <v>9</v>
      </c>
      <c r="I162" s="360">
        <v>0</v>
      </c>
      <c r="J162" s="360">
        <v>27</v>
      </c>
      <c r="K162" s="359">
        <v>7</v>
      </c>
      <c r="L162" s="359">
        <v>4</v>
      </c>
      <c r="M162" s="360">
        <v>11</v>
      </c>
      <c r="N162" s="359">
        <v>0</v>
      </c>
      <c r="O162" s="359">
        <v>0</v>
      </c>
      <c r="P162" s="359">
        <v>270</v>
      </c>
      <c r="Q162" s="359">
        <v>135</v>
      </c>
      <c r="R162" s="360">
        <v>405</v>
      </c>
      <c r="S162" s="359">
        <v>0</v>
      </c>
      <c r="T162" s="359">
        <v>0</v>
      </c>
      <c r="U162" s="359">
        <v>105</v>
      </c>
      <c r="V162" s="359">
        <v>60</v>
      </c>
      <c r="W162" s="360">
        <v>165</v>
      </c>
      <c r="X162" s="359">
        <v>5</v>
      </c>
      <c r="Y162" s="359">
        <v>75</v>
      </c>
      <c r="Z162" s="361">
        <v>30</v>
      </c>
      <c r="AA162" s="359">
        <v>2</v>
      </c>
      <c r="AB162" s="359">
        <v>30</v>
      </c>
      <c r="AC162" s="361">
        <v>0</v>
      </c>
      <c r="AD162" s="359">
        <v>1</v>
      </c>
      <c r="AE162" s="359">
        <v>15</v>
      </c>
      <c r="AF162" s="361">
        <v>0</v>
      </c>
      <c r="AG162" s="362">
        <v>0</v>
      </c>
      <c r="AH162" s="362">
        <v>0</v>
      </c>
      <c r="AI162" s="361">
        <v>0</v>
      </c>
      <c r="AJ162" s="362">
        <v>7</v>
      </c>
      <c r="AK162" s="362">
        <v>105</v>
      </c>
      <c r="AL162" s="361">
        <v>15</v>
      </c>
      <c r="AM162" s="359">
        <v>7</v>
      </c>
      <c r="AN162" s="359">
        <v>105</v>
      </c>
      <c r="AO162" s="361">
        <v>15</v>
      </c>
      <c r="AP162" s="361"/>
      <c r="AQ162" s="361">
        <f t="shared" si="66"/>
        <v>7</v>
      </c>
      <c r="AR162" s="362">
        <v>0</v>
      </c>
      <c r="AS162" s="362">
        <v>0</v>
      </c>
      <c r="AT162" s="361">
        <v>0</v>
      </c>
      <c r="AU162" s="362">
        <v>0</v>
      </c>
      <c r="AV162" s="362">
        <v>0</v>
      </c>
      <c r="AW162" s="361">
        <v>0</v>
      </c>
      <c r="AX162" s="359">
        <v>0</v>
      </c>
      <c r="AY162" s="359">
        <v>0</v>
      </c>
      <c r="AZ162" s="361">
        <v>0</v>
      </c>
      <c r="BA162" s="361"/>
      <c r="BB162" s="361">
        <f t="shared" si="67"/>
        <v>0</v>
      </c>
      <c r="BC162" s="362">
        <v>0</v>
      </c>
      <c r="BD162" s="362">
        <v>0</v>
      </c>
      <c r="BE162" s="359">
        <v>0</v>
      </c>
      <c r="BF162" s="134"/>
      <c r="BG162" s="134"/>
      <c r="BH162" s="134"/>
      <c r="BI162" s="134"/>
      <c r="BJ162" s="134"/>
      <c r="BK162" s="134"/>
      <c r="BL162" s="134"/>
      <c r="BM162" s="358">
        <f t="shared" si="68"/>
        <v>0</v>
      </c>
      <c r="BN162" s="134">
        <f t="shared" si="69"/>
        <v>0</v>
      </c>
      <c r="BO162" s="134">
        <f t="shared" si="62"/>
        <v>0</v>
      </c>
      <c r="BP162" s="134">
        <f t="shared" si="70"/>
        <v>5265</v>
      </c>
      <c r="BQ162" s="134">
        <f t="shared" si="71"/>
        <v>2145</v>
      </c>
      <c r="BR162" s="134">
        <f t="shared" si="72"/>
        <v>1365</v>
      </c>
      <c r="BS162" s="134">
        <f t="shared" si="73"/>
        <v>390</v>
      </c>
      <c r="BT162" s="134">
        <f t="shared" si="74"/>
        <v>195</v>
      </c>
      <c r="BU162" s="134">
        <f t="shared" si="75"/>
        <v>1365</v>
      </c>
      <c r="BV162" s="134">
        <v>0</v>
      </c>
      <c r="BW162" s="134">
        <v>0</v>
      </c>
      <c r="BX162" s="134">
        <f t="shared" si="76"/>
        <v>0</v>
      </c>
      <c r="CB162" s="248">
        <f>_xlfn.IFNA(VLOOKUP(A162,'Actuals Summer'!$A:$AG,23,FALSE),0)</f>
        <v>0</v>
      </c>
      <c r="CC162" s="248">
        <f>_xlfn.IFNA(VLOOKUP(A162,'Actuals Summer'!$A:$AG,24,FALSE),0)</f>
        <v>0</v>
      </c>
      <c r="CD162" s="248">
        <f>_xlfn.IFNA(VLOOKUP(A162,'Actuals Summer'!$A:$AG,25,FALSE),0)</f>
        <v>0</v>
      </c>
      <c r="CE162" s="248">
        <f>_xlfn.IFNA(VLOOKUP(A162,'Actuals Summer'!$A:$AG,26,FALSE),0)</f>
        <v>0</v>
      </c>
      <c r="CF162" s="248">
        <f>_xlfn.IFNA(VLOOKUP(A162,'Actuals Summer'!$A:$AG,27,FALSE),0)</f>
        <v>0</v>
      </c>
      <c r="CG162" s="248">
        <f>_xlfn.IFNA(VLOOKUP(A162,'Actuals Dep Summer'!B:O,6,FALSE)*$BN$3,0)</f>
        <v>975</v>
      </c>
      <c r="CH162" s="248">
        <f>_xlfn.IFNA(VLOOKUP(A162,'Actuals Dep Summer'!B:O,7,FALSE)*$BN$3,0)</f>
        <v>390</v>
      </c>
      <c r="CI162" s="248">
        <f>_xlfn.IFNA(VLOOKUP(A162,'Actuals Dep Summer'!B:O,8,FALSE)*$BN$3,0)</f>
        <v>195</v>
      </c>
      <c r="CJ162" s="248">
        <f>_xlfn.IFNA(VLOOKUP(A162,'Actuals Summer'!$A:$AG,31,FALSE),0)*$BN$3</f>
        <v>0</v>
      </c>
      <c r="CK162" s="248"/>
      <c r="CL162" s="248">
        <f>_xlfn.IFNA(VLOOKUP(A162,'Actuals Summer'!$A:$AG,32,FALSE),0)*$BN$3</f>
        <v>0</v>
      </c>
      <c r="CM162" s="248">
        <f>_xlfn.IFNA(VLOOKUP(A162,'Actuals Summer'!$A:$AG,33,FALSE),0)</f>
        <v>0</v>
      </c>
      <c r="CP162" s="317">
        <f t="shared" si="77"/>
        <v>0</v>
      </c>
      <c r="CQ162" s="317">
        <f t="shared" si="78"/>
        <v>0</v>
      </c>
      <c r="CR162" s="317">
        <f t="shared" si="63"/>
        <v>0</v>
      </c>
      <c r="CS162" s="317">
        <f t="shared" si="79"/>
        <v>29799.9</v>
      </c>
      <c r="CT162" s="317">
        <f t="shared" si="80"/>
        <v>12140.7</v>
      </c>
      <c r="CU162" s="317">
        <f t="shared" si="81"/>
        <v>832.65</v>
      </c>
      <c r="CV162" s="317">
        <f t="shared" si="82"/>
        <v>113.1</v>
      </c>
      <c r="CW162" s="317">
        <f t="shared" si="83"/>
        <v>15.6</v>
      </c>
      <c r="CX162" s="317">
        <f t="shared" si="84"/>
        <v>1365</v>
      </c>
      <c r="CY162" s="317">
        <f t="shared" si="85"/>
        <v>0</v>
      </c>
      <c r="CZ162" s="317">
        <f t="shared" si="86"/>
        <v>0</v>
      </c>
      <c r="DA162" s="317">
        <f t="shared" si="87"/>
        <v>0</v>
      </c>
      <c r="DB162" s="317">
        <f t="shared" si="88"/>
        <v>44266.950000000004</v>
      </c>
      <c r="DC162" s="311">
        <f>_xlfn.XLOOKUP($A162,'Actuals Summer'!$A:$A,'Actuals Summer'!L:L,0,0)</f>
        <v>0</v>
      </c>
      <c r="DD162" s="311">
        <f>_xlfn.XLOOKUP($A162,'Actuals Summer'!$A:$A,'Actuals Summer'!K:K,0,0)+_xlfn.XLOOKUP($A162,'Actuals Summer'!$A:$A,'Actuals Summer'!Q:Q,0,0)</f>
        <v>0</v>
      </c>
      <c r="DE162" s="311">
        <f>_xlfn.XLOOKUP($A162,'Actuals Summer'!$A:$A,'Actuals Summer'!I:I,0,0)+_xlfn.XLOOKUP($A162,'Actuals Summer'!$A:$A,'Actuals Summer'!R:R,0,0)</f>
        <v>0</v>
      </c>
      <c r="DF162" s="311">
        <f>_xlfn.XLOOKUP($A162,'Actuals Summer'!$A:$A,'Actuals Summer'!J:J,0,0)</f>
        <v>0</v>
      </c>
      <c r="DG162" s="311">
        <f>_xlfn.XLOOKUP($A162,'Actuals Dep Summer'!$B:$B,'Actuals Dep Summer'!G:G,0,0)*'Actuals Dep Summer'!$F$2*'Actuals Dep Summer'!$C$2</f>
        <v>594.75</v>
      </c>
      <c r="DH162" s="311">
        <f>_xlfn.XLOOKUP($A162,'Actuals Dep Summer'!$B:$B,'Actuals Dep Summer'!H:H,0,0)*'Actuals Dep Summer'!$F$2*'Actuals Dep Summer'!$C$3</f>
        <v>113.1</v>
      </c>
      <c r="DI162" s="311">
        <f>_xlfn.XLOOKUP($A162,'Actuals Dep Summer'!$B:$B,'Actuals Dep Summer'!I:I,0,0)*'Actuals Dep Summer'!$F$2*'Actuals Dep Summer'!$C$4</f>
        <v>15.6</v>
      </c>
      <c r="DJ162" s="311">
        <f>_xlfn.XLOOKUP($A162,'Actuals Summer'!$A:$A,'Actuals Summer'!P:P,0,0)</f>
        <v>0</v>
      </c>
      <c r="DK162" s="311">
        <f>_xlfn.XLOOKUP($A162,'Actuals Summer'!$A:$A,'Actuals Summer'!O:O,0,0)</f>
        <v>0</v>
      </c>
      <c r="DL162" s="311"/>
      <c r="DM162" s="311">
        <f>_xlfn.XLOOKUP($A162,'Actuals Summer'!$A:$A,'Actuals Summer'!M:M,0,0)</f>
        <v>0</v>
      </c>
      <c r="DN162" s="312">
        <f t="shared" si="64"/>
        <v>723.45</v>
      </c>
      <c r="DO162" s="312">
        <f>_xlfn.XLOOKUP(A162,'Actuals Summer'!A:A,'Actuals Summer'!S:S,0,0)-'Summer data team '!DN162</f>
        <v>-723.45</v>
      </c>
      <c r="DP162" s="322">
        <f t="shared" si="65"/>
        <v>43543.500000000007</v>
      </c>
    </row>
    <row r="163" spans="1:120" x14ac:dyDescent="0.2">
      <c r="A163" s="231">
        <v>3323</v>
      </c>
      <c r="B163" s="231">
        <v>3303323</v>
      </c>
      <c r="C163" s="231" t="s">
        <v>336</v>
      </c>
      <c r="D163" s="359">
        <v>0</v>
      </c>
      <c r="E163" s="359">
        <v>0</v>
      </c>
      <c r="F163" s="359">
        <v>0</v>
      </c>
      <c r="G163" s="359">
        <v>5</v>
      </c>
      <c r="H163" s="359">
        <v>11</v>
      </c>
      <c r="I163" s="360">
        <v>0</v>
      </c>
      <c r="J163" s="360">
        <v>16</v>
      </c>
      <c r="K163" s="359">
        <v>0</v>
      </c>
      <c r="L163" s="359">
        <v>0</v>
      </c>
      <c r="M163" s="360">
        <v>0</v>
      </c>
      <c r="N163" s="359">
        <v>0</v>
      </c>
      <c r="O163" s="359">
        <v>0</v>
      </c>
      <c r="P163" s="359">
        <v>75</v>
      </c>
      <c r="Q163" s="359">
        <v>165</v>
      </c>
      <c r="R163" s="360">
        <v>240</v>
      </c>
      <c r="S163" s="359">
        <v>0</v>
      </c>
      <c r="T163" s="359">
        <v>0</v>
      </c>
      <c r="U163" s="359">
        <v>0</v>
      </c>
      <c r="V163" s="359">
        <v>0</v>
      </c>
      <c r="W163" s="360">
        <v>0</v>
      </c>
      <c r="X163" s="359">
        <v>6</v>
      </c>
      <c r="Y163" s="359">
        <v>90</v>
      </c>
      <c r="Z163" s="361">
        <v>0</v>
      </c>
      <c r="AA163" s="359">
        <v>0</v>
      </c>
      <c r="AB163" s="359">
        <v>0</v>
      </c>
      <c r="AC163" s="361">
        <v>0</v>
      </c>
      <c r="AD163" s="359">
        <v>3</v>
      </c>
      <c r="AE163" s="359">
        <v>45</v>
      </c>
      <c r="AF163" s="361">
        <v>0</v>
      </c>
      <c r="AG163" s="362">
        <v>0</v>
      </c>
      <c r="AH163" s="362">
        <v>0</v>
      </c>
      <c r="AI163" s="361">
        <v>0</v>
      </c>
      <c r="AJ163" s="362">
        <v>7</v>
      </c>
      <c r="AK163" s="362">
        <v>105</v>
      </c>
      <c r="AL163" s="361">
        <v>0</v>
      </c>
      <c r="AM163" s="359">
        <v>7</v>
      </c>
      <c r="AN163" s="359">
        <v>105</v>
      </c>
      <c r="AO163" s="361">
        <v>0</v>
      </c>
      <c r="AP163" s="361"/>
      <c r="AQ163" s="361">
        <f t="shared" si="66"/>
        <v>7</v>
      </c>
      <c r="AR163" s="362">
        <v>0</v>
      </c>
      <c r="AS163" s="362">
        <v>0</v>
      </c>
      <c r="AT163" s="361">
        <v>0</v>
      </c>
      <c r="AU163" s="362">
        <v>0</v>
      </c>
      <c r="AV163" s="362">
        <v>0</v>
      </c>
      <c r="AW163" s="361">
        <v>0</v>
      </c>
      <c r="AX163" s="359">
        <v>0</v>
      </c>
      <c r="AY163" s="359">
        <v>0</v>
      </c>
      <c r="AZ163" s="361">
        <v>0</v>
      </c>
      <c r="BA163" s="361"/>
      <c r="BB163" s="361">
        <f t="shared" si="67"/>
        <v>0</v>
      </c>
      <c r="BC163" s="362">
        <v>0</v>
      </c>
      <c r="BD163" s="362">
        <v>0</v>
      </c>
      <c r="BE163" s="359">
        <v>0</v>
      </c>
      <c r="BF163" s="134"/>
      <c r="BG163" s="134"/>
      <c r="BH163" s="134"/>
      <c r="BI163" s="134"/>
      <c r="BJ163" s="134"/>
      <c r="BK163" s="134"/>
      <c r="BL163" s="134"/>
      <c r="BM163" s="358">
        <f t="shared" si="68"/>
        <v>0</v>
      </c>
      <c r="BN163" s="134">
        <f t="shared" si="69"/>
        <v>0</v>
      </c>
      <c r="BO163" s="134">
        <f t="shared" si="62"/>
        <v>0</v>
      </c>
      <c r="BP163" s="134">
        <f t="shared" si="70"/>
        <v>3120</v>
      </c>
      <c r="BQ163" s="134">
        <f t="shared" si="71"/>
        <v>0</v>
      </c>
      <c r="BR163" s="134">
        <f t="shared" si="72"/>
        <v>1170</v>
      </c>
      <c r="BS163" s="134">
        <f t="shared" si="73"/>
        <v>0</v>
      </c>
      <c r="BT163" s="134">
        <f t="shared" si="74"/>
        <v>585</v>
      </c>
      <c r="BU163" s="134">
        <f t="shared" si="75"/>
        <v>1365</v>
      </c>
      <c r="BV163" s="134">
        <v>0</v>
      </c>
      <c r="BW163" s="134">
        <v>0</v>
      </c>
      <c r="BX163" s="134">
        <f t="shared" si="76"/>
        <v>0</v>
      </c>
      <c r="CB163" s="248">
        <f>_xlfn.IFNA(VLOOKUP(A163,'Actuals Summer'!$A:$AG,23,FALSE),0)</f>
        <v>0</v>
      </c>
      <c r="CC163" s="248">
        <f>_xlfn.IFNA(VLOOKUP(A163,'Actuals Summer'!$A:$AG,24,FALSE),0)</f>
        <v>0</v>
      </c>
      <c r="CD163" s="248">
        <f>_xlfn.IFNA(VLOOKUP(A163,'Actuals Summer'!$A:$AG,25,FALSE),0)</f>
        <v>0</v>
      </c>
      <c r="CE163" s="248">
        <f>_xlfn.IFNA(VLOOKUP(A163,'Actuals Summer'!$A:$AG,26,FALSE),0)</f>
        <v>0</v>
      </c>
      <c r="CF163" s="248">
        <f>_xlfn.IFNA(VLOOKUP(A163,'Actuals Summer'!$A:$AG,27,FALSE),0)</f>
        <v>0</v>
      </c>
      <c r="CG163" s="248">
        <f>_xlfn.IFNA(VLOOKUP(A163,'Actuals Dep Summer'!B:O,6,FALSE)*$BN$3,0)</f>
        <v>1170</v>
      </c>
      <c r="CH163" s="248">
        <f>_xlfn.IFNA(VLOOKUP(A163,'Actuals Dep Summer'!B:O,7,FALSE)*$BN$3,0)</f>
        <v>0</v>
      </c>
      <c r="CI163" s="248">
        <f>_xlfn.IFNA(VLOOKUP(A163,'Actuals Dep Summer'!B:O,8,FALSE)*$BN$3,0)</f>
        <v>585</v>
      </c>
      <c r="CJ163" s="248">
        <f>_xlfn.IFNA(VLOOKUP(A163,'Actuals Summer'!$A:$AG,31,FALSE),0)*$BN$3</f>
        <v>0</v>
      </c>
      <c r="CK163" s="248"/>
      <c r="CL163" s="248">
        <f>_xlfn.IFNA(VLOOKUP(A163,'Actuals Summer'!$A:$AG,32,FALSE),0)*$BN$3</f>
        <v>0</v>
      </c>
      <c r="CM163" s="248">
        <f>_xlfn.IFNA(VLOOKUP(A163,'Actuals Summer'!$A:$AG,33,FALSE),0)</f>
        <v>0</v>
      </c>
      <c r="CP163" s="317">
        <f t="shared" si="77"/>
        <v>0</v>
      </c>
      <c r="CQ163" s="317">
        <f t="shared" si="78"/>
        <v>0</v>
      </c>
      <c r="CR163" s="317">
        <f t="shared" si="63"/>
        <v>0</v>
      </c>
      <c r="CS163" s="317">
        <f t="shared" si="79"/>
        <v>17659.2</v>
      </c>
      <c r="CT163" s="317">
        <f t="shared" si="80"/>
        <v>0</v>
      </c>
      <c r="CU163" s="317">
        <f t="shared" si="81"/>
        <v>713.69999999999993</v>
      </c>
      <c r="CV163" s="317">
        <f t="shared" si="82"/>
        <v>0</v>
      </c>
      <c r="CW163" s="317">
        <f t="shared" si="83"/>
        <v>46.800000000000004</v>
      </c>
      <c r="CX163" s="317">
        <f t="shared" si="84"/>
        <v>1365</v>
      </c>
      <c r="CY163" s="317">
        <f t="shared" si="85"/>
        <v>0</v>
      </c>
      <c r="CZ163" s="317">
        <f t="shared" si="86"/>
        <v>0</v>
      </c>
      <c r="DA163" s="317">
        <f t="shared" si="87"/>
        <v>0</v>
      </c>
      <c r="DB163" s="317">
        <f t="shared" si="88"/>
        <v>19784.7</v>
      </c>
      <c r="DC163" s="311">
        <f>_xlfn.XLOOKUP($A163,'Actuals Summer'!$A:$A,'Actuals Summer'!L:L,0,0)</f>
        <v>0</v>
      </c>
      <c r="DD163" s="311">
        <f>_xlfn.XLOOKUP($A163,'Actuals Summer'!$A:$A,'Actuals Summer'!K:K,0,0)+_xlfn.XLOOKUP($A163,'Actuals Summer'!$A:$A,'Actuals Summer'!Q:Q,0,0)</f>
        <v>0</v>
      </c>
      <c r="DE163" s="311">
        <f>_xlfn.XLOOKUP($A163,'Actuals Summer'!$A:$A,'Actuals Summer'!I:I,0,0)+_xlfn.XLOOKUP($A163,'Actuals Summer'!$A:$A,'Actuals Summer'!R:R,0,0)</f>
        <v>0</v>
      </c>
      <c r="DF163" s="311">
        <f>_xlfn.XLOOKUP($A163,'Actuals Summer'!$A:$A,'Actuals Summer'!J:J,0,0)</f>
        <v>0</v>
      </c>
      <c r="DG163" s="311">
        <f>_xlfn.XLOOKUP($A163,'Actuals Dep Summer'!$B:$B,'Actuals Dep Summer'!G:G,0,0)*'Actuals Dep Summer'!$F$2*'Actuals Dep Summer'!$C$2</f>
        <v>713.69999999999993</v>
      </c>
      <c r="DH163" s="311">
        <f>_xlfn.XLOOKUP($A163,'Actuals Dep Summer'!$B:$B,'Actuals Dep Summer'!H:H,0,0)*'Actuals Dep Summer'!$F$2*'Actuals Dep Summer'!$C$3</f>
        <v>0</v>
      </c>
      <c r="DI163" s="311">
        <f>_xlfn.XLOOKUP($A163,'Actuals Dep Summer'!$B:$B,'Actuals Dep Summer'!I:I,0,0)*'Actuals Dep Summer'!$F$2*'Actuals Dep Summer'!$C$4</f>
        <v>46.800000000000004</v>
      </c>
      <c r="DJ163" s="311">
        <f>_xlfn.XLOOKUP($A163,'Actuals Summer'!$A:$A,'Actuals Summer'!P:P,0,0)</f>
        <v>0</v>
      </c>
      <c r="DK163" s="311">
        <f>_xlfn.XLOOKUP($A163,'Actuals Summer'!$A:$A,'Actuals Summer'!O:O,0,0)</f>
        <v>0</v>
      </c>
      <c r="DL163" s="311"/>
      <c r="DM163" s="311">
        <f>_xlfn.XLOOKUP($A163,'Actuals Summer'!$A:$A,'Actuals Summer'!M:M,0,0)</f>
        <v>0</v>
      </c>
      <c r="DN163" s="312">
        <f t="shared" si="64"/>
        <v>760.49999999999989</v>
      </c>
      <c r="DO163" s="312">
        <f>_xlfn.XLOOKUP(A163,'Actuals Summer'!A:A,'Actuals Summer'!S:S,0,0)-'Summer data team '!DN163</f>
        <v>-760.49999999999989</v>
      </c>
      <c r="DP163" s="322">
        <f t="shared" si="65"/>
        <v>19024.2</v>
      </c>
    </row>
    <row r="164" spans="1:120" x14ac:dyDescent="0.2">
      <c r="A164" s="231">
        <v>3325</v>
      </c>
      <c r="B164" s="231">
        <v>3303325</v>
      </c>
      <c r="C164" s="231" t="s">
        <v>337</v>
      </c>
      <c r="D164" s="359">
        <v>0</v>
      </c>
      <c r="E164" s="359">
        <v>0</v>
      </c>
      <c r="F164" s="359">
        <v>0</v>
      </c>
      <c r="G164" s="359">
        <v>6</v>
      </c>
      <c r="H164" s="359">
        <v>17</v>
      </c>
      <c r="I164" s="360">
        <v>0</v>
      </c>
      <c r="J164" s="360">
        <v>23</v>
      </c>
      <c r="K164" s="359">
        <v>1</v>
      </c>
      <c r="L164" s="359">
        <v>0</v>
      </c>
      <c r="M164" s="360">
        <v>1</v>
      </c>
      <c r="N164" s="359">
        <v>0</v>
      </c>
      <c r="O164" s="359">
        <v>0</v>
      </c>
      <c r="P164" s="359">
        <v>90</v>
      </c>
      <c r="Q164" s="359">
        <v>255</v>
      </c>
      <c r="R164" s="360">
        <v>345</v>
      </c>
      <c r="S164" s="359">
        <v>0</v>
      </c>
      <c r="T164" s="359">
        <v>0</v>
      </c>
      <c r="U164" s="359">
        <v>15</v>
      </c>
      <c r="V164" s="359">
        <v>0</v>
      </c>
      <c r="W164" s="360">
        <v>15</v>
      </c>
      <c r="X164" s="359">
        <v>0</v>
      </c>
      <c r="Y164" s="359">
        <v>0</v>
      </c>
      <c r="Z164" s="361">
        <v>0</v>
      </c>
      <c r="AA164" s="359">
        <v>2</v>
      </c>
      <c r="AB164" s="359">
        <v>30</v>
      </c>
      <c r="AC164" s="361">
        <v>0</v>
      </c>
      <c r="AD164" s="359">
        <v>13</v>
      </c>
      <c r="AE164" s="359">
        <v>195</v>
      </c>
      <c r="AF164" s="361">
        <v>15</v>
      </c>
      <c r="AG164" s="362">
        <v>0</v>
      </c>
      <c r="AH164" s="362">
        <v>0</v>
      </c>
      <c r="AI164" s="361">
        <v>0</v>
      </c>
      <c r="AJ164" s="362">
        <v>5</v>
      </c>
      <c r="AK164" s="362">
        <v>75</v>
      </c>
      <c r="AL164" s="361">
        <v>0</v>
      </c>
      <c r="AM164" s="359">
        <v>5</v>
      </c>
      <c r="AN164" s="359">
        <v>75</v>
      </c>
      <c r="AO164" s="361">
        <v>0</v>
      </c>
      <c r="AP164" s="361"/>
      <c r="AQ164" s="361">
        <f t="shared" si="66"/>
        <v>5</v>
      </c>
      <c r="AR164" s="362">
        <v>0</v>
      </c>
      <c r="AS164" s="362">
        <v>0</v>
      </c>
      <c r="AT164" s="361">
        <v>0</v>
      </c>
      <c r="AU164" s="362">
        <v>5</v>
      </c>
      <c r="AV164" s="362">
        <v>75</v>
      </c>
      <c r="AW164" s="361">
        <v>0</v>
      </c>
      <c r="AX164" s="359">
        <v>5</v>
      </c>
      <c r="AY164" s="359">
        <v>75</v>
      </c>
      <c r="AZ164" s="361">
        <v>0</v>
      </c>
      <c r="BA164" s="361"/>
      <c r="BB164" s="361">
        <f t="shared" si="67"/>
        <v>10</v>
      </c>
      <c r="BC164" s="362">
        <v>0</v>
      </c>
      <c r="BD164" s="362">
        <v>0</v>
      </c>
      <c r="BE164" s="359">
        <v>0</v>
      </c>
      <c r="BF164" s="134"/>
      <c r="BG164" s="134"/>
      <c r="BH164" s="134"/>
      <c r="BI164" s="134"/>
      <c r="BJ164" s="134"/>
      <c r="BK164" s="134"/>
      <c r="BL164" s="134"/>
      <c r="BM164" s="358">
        <f t="shared" si="68"/>
        <v>0</v>
      </c>
      <c r="BN164" s="134">
        <f t="shared" si="69"/>
        <v>0</v>
      </c>
      <c r="BO164" s="134">
        <f t="shared" si="62"/>
        <v>0</v>
      </c>
      <c r="BP164" s="134">
        <f t="shared" si="70"/>
        <v>4485</v>
      </c>
      <c r="BQ164" s="134">
        <f t="shared" si="71"/>
        <v>195</v>
      </c>
      <c r="BR164" s="134">
        <f t="shared" si="72"/>
        <v>0</v>
      </c>
      <c r="BS164" s="134">
        <f t="shared" si="73"/>
        <v>390</v>
      </c>
      <c r="BT164" s="134">
        <f t="shared" si="74"/>
        <v>2730</v>
      </c>
      <c r="BU164" s="134">
        <f t="shared" si="75"/>
        <v>975</v>
      </c>
      <c r="BV164" s="134">
        <v>5</v>
      </c>
      <c r="BW164" s="134">
        <v>0</v>
      </c>
      <c r="BX164" s="134">
        <f t="shared" si="76"/>
        <v>0</v>
      </c>
      <c r="CB164" s="248">
        <f>_xlfn.IFNA(VLOOKUP(A164,'Actuals Summer'!$A:$AG,23,FALSE),0)</f>
        <v>0</v>
      </c>
      <c r="CC164" s="248">
        <f>_xlfn.IFNA(VLOOKUP(A164,'Actuals Summer'!$A:$AG,24,FALSE),0)</f>
        <v>0</v>
      </c>
      <c r="CD164" s="248">
        <f>_xlfn.IFNA(VLOOKUP(A164,'Actuals Summer'!$A:$AG,25,FALSE),0)</f>
        <v>0</v>
      </c>
      <c r="CE164" s="248">
        <f>_xlfn.IFNA(VLOOKUP(A164,'Actuals Summer'!$A:$AG,26,FALSE),0)</f>
        <v>0</v>
      </c>
      <c r="CF164" s="248">
        <f>_xlfn.IFNA(VLOOKUP(A164,'Actuals Summer'!$A:$AG,27,FALSE),0)</f>
        <v>0</v>
      </c>
      <c r="CG164" s="248">
        <f>_xlfn.IFNA(VLOOKUP(A164,'Actuals Dep Summer'!B:O,6,FALSE)*$BN$3,0)</f>
        <v>0</v>
      </c>
      <c r="CH164" s="248">
        <f>_xlfn.IFNA(VLOOKUP(A164,'Actuals Dep Summer'!B:O,7,FALSE)*$BN$3,0)</f>
        <v>390</v>
      </c>
      <c r="CI164" s="248">
        <f>_xlfn.IFNA(VLOOKUP(A164,'Actuals Dep Summer'!B:O,8,FALSE)*$BN$3,0)</f>
        <v>2535</v>
      </c>
      <c r="CJ164" s="248">
        <f>_xlfn.IFNA(VLOOKUP(A164,'Actuals Summer'!$A:$AG,31,FALSE),0)*$BN$3</f>
        <v>0</v>
      </c>
      <c r="CK164" s="248"/>
      <c r="CL164" s="248">
        <f>_xlfn.IFNA(VLOOKUP(A164,'Actuals Summer'!$A:$AG,32,FALSE),0)*$BN$3</f>
        <v>0</v>
      </c>
      <c r="CM164" s="248">
        <f>_xlfn.IFNA(VLOOKUP(A164,'Actuals Summer'!$A:$AG,33,FALSE),0)</f>
        <v>0</v>
      </c>
      <c r="CP164" s="317">
        <f t="shared" si="77"/>
        <v>0</v>
      </c>
      <c r="CQ164" s="317">
        <f t="shared" si="78"/>
        <v>0</v>
      </c>
      <c r="CR164" s="317">
        <f t="shared" si="63"/>
        <v>0</v>
      </c>
      <c r="CS164" s="317">
        <f t="shared" si="79"/>
        <v>25385.100000000002</v>
      </c>
      <c r="CT164" s="317">
        <f t="shared" si="80"/>
        <v>1103.7</v>
      </c>
      <c r="CU164" s="317">
        <f t="shared" si="81"/>
        <v>0</v>
      </c>
      <c r="CV164" s="317">
        <f t="shared" si="82"/>
        <v>113.1</v>
      </c>
      <c r="CW164" s="317">
        <f t="shared" si="83"/>
        <v>218.4</v>
      </c>
      <c r="CX164" s="317">
        <f t="shared" si="84"/>
        <v>975</v>
      </c>
      <c r="CY164" s="317">
        <f t="shared" si="85"/>
        <v>372.89473684210526</v>
      </c>
      <c r="CZ164" s="317">
        <f t="shared" si="86"/>
        <v>0</v>
      </c>
      <c r="DA164" s="317">
        <f t="shared" si="87"/>
        <v>0</v>
      </c>
      <c r="DB164" s="317">
        <f t="shared" si="88"/>
        <v>28168.19473684211</v>
      </c>
      <c r="DC164" s="311">
        <f>_xlfn.XLOOKUP($A164,'Actuals Summer'!$A:$A,'Actuals Summer'!L:L,0,0)</f>
        <v>0</v>
      </c>
      <c r="DD164" s="311">
        <f>_xlfn.XLOOKUP($A164,'Actuals Summer'!$A:$A,'Actuals Summer'!K:K,0,0)+_xlfn.XLOOKUP($A164,'Actuals Summer'!$A:$A,'Actuals Summer'!Q:Q,0,0)</f>
        <v>0</v>
      </c>
      <c r="DE164" s="311">
        <f>_xlfn.XLOOKUP($A164,'Actuals Summer'!$A:$A,'Actuals Summer'!I:I,0,0)+_xlfn.XLOOKUP($A164,'Actuals Summer'!$A:$A,'Actuals Summer'!R:R,0,0)</f>
        <v>0</v>
      </c>
      <c r="DF164" s="311">
        <f>_xlfn.XLOOKUP($A164,'Actuals Summer'!$A:$A,'Actuals Summer'!J:J,0,0)</f>
        <v>0</v>
      </c>
      <c r="DG164" s="311">
        <f>_xlfn.XLOOKUP($A164,'Actuals Dep Summer'!$B:$B,'Actuals Dep Summer'!G:G,0,0)*'Actuals Dep Summer'!$F$2*'Actuals Dep Summer'!$C$2</f>
        <v>0</v>
      </c>
      <c r="DH164" s="311">
        <f>_xlfn.XLOOKUP($A164,'Actuals Dep Summer'!$B:$B,'Actuals Dep Summer'!H:H,0,0)*'Actuals Dep Summer'!$F$2*'Actuals Dep Summer'!$C$3</f>
        <v>113.1</v>
      </c>
      <c r="DI164" s="311">
        <f>_xlfn.XLOOKUP($A164,'Actuals Dep Summer'!$B:$B,'Actuals Dep Summer'!I:I,0,0)*'Actuals Dep Summer'!$F$2*'Actuals Dep Summer'!$C$4</f>
        <v>202.8</v>
      </c>
      <c r="DJ164" s="311">
        <f>_xlfn.XLOOKUP($A164,'Actuals Summer'!$A:$A,'Actuals Summer'!P:P,0,0)</f>
        <v>0</v>
      </c>
      <c r="DK164" s="311">
        <f>_xlfn.XLOOKUP($A164,'Actuals Summer'!$A:$A,'Actuals Summer'!O:O,0,0)</f>
        <v>0</v>
      </c>
      <c r="DL164" s="311"/>
      <c r="DM164" s="311">
        <f>_xlfn.XLOOKUP($A164,'Actuals Summer'!$A:$A,'Actuals Summer'!M:M,0,0)</f>
        <v>0</v>
      </c>
      <c r="DN164" s="312">
        <f t="shared" si="64"/>
        <v>315.89999999999998</v>
      </c>
      <c r="DO164" s="312">
        <f>_xlfn.XLOOKUP(A164,'Actuals Summer'!A:A,'Actuals Summer'!S:S,0,0)-'Summer data team '!DN164</f>
        <v>-315.89999999999998</v>
      </c>
      <c r="DP164" s="322">
        <f t="shared" si="65"/>
        <v>27852.294736842108</v>
      </c>
    </row>
    <row r="165" spans="1:120" x14ac:dyDescent="0.2">
      <c r="A165" s="231">
        <v>3328</v>
      </c>
      <c r="B165" s="231">
        <v>3303328</v>
      </c>
      <c r="C165" s="231" t="s">
        <v>338</v>
      </c>
      <c r="D165" s="359">
        <v>0</v>
      </c>
      <c r="E165" s="359">
        <v>0</v>
      </c>
      <c r="F165" s="359">
        <v>0</v>
      </c>
      <c r="G165" s="359">
        <v>6</v>
      </c>
      <c r="H165" s="359">
        <v>6</v>
      </c>
      <c r="I165" s="360">
        <v>0</v>
      </c>
      <c r="J165" s="360">
        <v>12</v>
      </c>
      <c r="K165" s="359">
        <v>0</v>
      </c>
      <c r="L165" s="359">
        <v>0</v>
      </c>
      <c r="M165" s="360">
        <v>0</v>
      </c>
      <c r="N165" s="359">
        <v>0</v>
      </c>
      <c r="O165" s="359">
        <v>0</v>
      </c>
      <c r="P165" s="359">
        <v>90</v>
      </c>
      <c r="Q165" s="359">
        <v>90</v>
      </c>
      <c r="R165" s="360">
        <v>180</v>
      </c>
      <c r="S165" s="359">
        <v>0</v>
      </c>
      <c r="T165" s="359">
        <v>0</v>
      </c>
      <c r="U165" s="359">
        <v>0</v>
      </c>
      <c r="V165" s="359">
        <v>0</v>
      </c>
      <c r="W165" s="360">
        <v>0</v>
      </c>
      <c r="X165" s="359">
        <v>1</v>
      </c>
      <c r="Y165" s="359">
        <v>15</v>
      </c>
      <c r="Z165" s="361">
        <v>0</v>
      </c>
      <c r="AA165" s="359">
        <v>2</v>
      </c>
      <c r="AB165" s="359">
        <v>30</v>
      </c>
      <c r="AC165" s="361">
        <v>0</v>
      </c>
      <c r="AD165" s="359">
        <v>4</v>
      </c>
      <c r="AE165" s="359">
        <v>60</v>
      </c>
      <c r="AF165" s="361">
        <v>0</v>
      </c>
      <c r="AG165" s="362">
        <v>0</v>
      </c>
      <c r="AH165" s="362">
        <v>0</v>
      </c>
      <c r="AI165" s="361">
        <v>0</v>
      </c>
      <c r="AJ165" s="362">
        <v>0</v>
      </c>
      <c r="AK165" s="362">
        <v>0</v>
      </c>
      <c r="AL165" s="361">
        <v>0</v>
      </c>
      <c r="AM165" s="359">
        <v>0</v>
      </c>
      <c r="AN165" s="359">
        <v>0</v>
      </c>
      <c r="AO165" s="361">
        <v>0</v>
      </c>
      <c r="AP165" s="361"/>
      <c r="AQ165" s="361">
        <f t="shared" si="66"/>
        <v>0</v>
      </c>
      <c r="AR165" s="362">
        <v>0</v>
      </c>
      <c r="AS165" s="362">
        <v>0</v>
      </c>
      <c r="AT165" s="361">
        <v>0</v>
      </c>
      <c r="AU165" s="362">
        <v>0</v>
      </c>
      <c r="AV165" s="362">
        <v>0</v>
      </c>
      <c r="AW165" s="361">
        <v>0</v>
      </c>
      <c r="AX165" s="359">
        <v>0</v>
      </c>
      <c r="AY165" s="359">
        <v>0</v>
      </c>
      <c r="AZ165" s="361">
        <v>0</v>
      </c>
      <c r="BA165" s="361"/>
      <c r="BB165" s="361">
        <f t="shared" si="67"/>
        <v>0</v>
      </c>
      <c r="BC165" s="362">
        <v>0</v>
      </c>
      <c r="BD165" s="362">
        <v>0</v>
      </c>
      <c r="BE165" s="359">
        <v>0</v>
      </c>
      <c r="BF165" s="134"/>
      <c r="BG165" s="134"/>
      <c r="BH165" s="134"/>
      <c r="BI165" s="134"/>
      <c r="BJ165" s="134"/>
      <c r="BK165" s="134"/>
      <c r="BL165" s="134"/>
      <c r="BM165" s="358">
        <f t="shared" si="68"/>
        <v>0</v>
      </c>
      <c r="BN165" s="134">
        <f t="shared" si="69"/>
        <v>0</v>
      </c>
      <c r="BO165" s="134">
        <f t="shared" ref="BO165:BO200" si="89">S165*$BN$3</f>
        <v>0</v>
      </c>
      <c r="BP165" s="134">
        <f t="shared" si="70"/>
        <v>2340</v>
      </c>
      <c r="BQ165" s="134">
        <f t="shared" si="71"/>
        <v>0</v>
      </c>
      <c r="BR165" s="134">
        <f t="shared" si="72"/>
        <v>195</v>
      </c>
      <c r="BS165" s="134">
        <f t="shared" si="73"/>
        <v>390</v>
      </c>
      <c r="BT165" s="134">
        <f t="shared" si="74"/>
        <v>780</v>
      </c>
      <c r="BU165" s="134">
        <f t="shared" si="75"/>
        <v>0</v>
      </c>
      <c r="BV165" s="134">
        <v>0</v>
      </c>
      <c r="BW165" s="134">
        <v>0</v>
      </c>
      <c r="BX165" s="134">
        <f t="shared" si="76"/>
        <v>0</v>
      </c>
      <c r="CB165" s="248">
        <f>_xlfn.IFNA(VLOOKUP(A165,'Actuals Summer'!$A:$AG,23,FALSE),0)</f>
        <v>0</v>
      </c>
      <c r="CC165" s="248">
        <f>_xlfn.IFNA(VLOOKUP(A165,'Actuals Summer'!$A:$AG,24,FALSE),0)</f>
        <v>0</v>
      </c>
      <c r="CD165" s="248">
        <f>_xlfn.IFNA(VLOOKUP(A165,'Actuals Summer'!$A:$AG,25,FALSE),0)</f>
        <v>0</v>
      </c>
      <c r="CE165" s="248">
        <f>_xlfn.IFNA(VLOOKUP(A165,'Actuals Summer'!$A:$AG,26,FALSE),0)</f>
        <v>0</v>
      </c>
      <c r="CF165" s="248">
        <f>_xlfn.IFNA(VLOOKUP(A165,'Actuals Summer'!$A:$AG,27,FALSE),0)</f>
        <v>0</v>
      </c>
      <c r="CG165" s="248">
        <f>_xlfn.IFNA(VLOOKUP(A165,'Actuals Dep Summer'!B:O,6,FALSE)*$BN$3,0)</f>
        <v>195</v>
      </c>
      <c r="CH165" s="248">
        <f>_xlfn.IFNA(VLOOKUP(A165,'Actuals Dep Summer'!B:O,7,FALSE)*$BN$3,0)</f>
        <v>390</v>
      </c>
      <c r="CI165" s="248">
        <f>_xlfn.IFNA(VLOOKUP(A165,'Actuals Dep Summer'!B:O,8,FALSE)*$BN$3,0)</f>
        <v>780</v>
      </c>
      <c r="CJ165" s="248">
        <f>_xlfn.IFNA(VLOOKUP(A165,'Actuals Summer'!$A:$AG,31,FALSE),0)*$BN$3</f>
        <v>0</v>
      </c>
      <c r="CK165" s="248"/>
      <c r="CL165" s="248">
        <f>_xlfn.IFNA(VLOOKUP(A165,'Actuals Summer'!$A:$AG,32,FALSE),0)*$BN$3</f>
        <v>0</v>
      </c>
      <c r="CM165" s="248">
        <f>_xlfn.IFNA(VLOOKUP(A165,'Actuals Summer'!$A:$AG,33,FALSE),0)</f>
        <v>0</v>
      </c>
      <c r="CP165" s="317">
        <f t="shared" si="77"/>
        <v>0</v>
      </c>
      <c r="CQ165" s="317">
        <f t="shared" si="78"/>
        <v>0</v>
      </c>
      <c r="CR165" s="317">
        <f t="shared" ref="CR165:CR200" si="90">BO165*$BO$2</f>
        <v>0</v>
      </c>
      <c r="CS165" s="317">
        <f t="shared" si="79"/>
        <v>13244.4</v>
      </c>
      <c r="CT165" s="317">
        <f t="shared" si="80"/>
        <v>0</v>
      </c>
      <c r="CU165" s="317">
        <f t="shared" si="81"/>
        <v>118.95</v>
      </c>
      <c r="CV165" s="317">
        <f t="shared" si="82"/>
        <v>113.1</v>
      </c>
      <c r="CW165" s="317">
        <f t="shared" si="83"/>
        <v>62.4</v>
      </c>
      <c r="CX165" s="317">
        <f t="shared" si="84"/>
        <v>0</v>
      </c>
      <c r="CY165" s="317">
        <f t="shared" si="85"/>
        <v>0</v>
      </c>
      <c r="CZ165" s="317">
        <f t="shared" si="86"/>
        <v>0</v>
      </c>
      <c r="DA165" s="317">
        <f t="shared" si="87"/>
        <v>0</v>
      </c>
      <c r="DB165" s="317">
        <f t="shared" si="88"/>
        <v>13538.85</v>
      </c>
      <c r="DC165" s="311">
        <f>_xlfn.XLOOKUP($A165,'Actuals Summer'!$A:$A,'Actuals Summer'!L:L,0,0)</f>
        <v>0</v>
      </c>
      <c r="DD165" s="311">
        <f>_xlfn.XLOOKUP($A165,'Actuals Summer'!$A:$A,'Actuals Summer'!K:K,0,0)+_xlfn.XLOOKUP($A165,'Actuals Summer'!$A:$A,'Actuals Summer'!Q:Q,0,0)</f>
        <v>0</v>
      </c>
      <c r="DE165" s="311">
        <f>_xlfn.XLOOKUP($A165,'Actuals Summer'!$A:$A,'Actuals Summer'!I:I,0,0)+_xlfn.XLOOKUP($A165,'Actuals Summer'!$A:$A,'Actuals Summer'!R:R,0,0)</f>
        <v>0</v>
      </c>
      <c r="DF165" s="311">
        <f>_xlfn.XLOOKUP($A165,'Actuals Summer'!$A:$A,'Actuals Summer'!J:J,0,0)</f>
        <v>0</v>
      </c>
      <c r="DG165" s="311">
        <f>_xlfn.XLOOKUP($A165,'Actuals Dep Summer'!$B:$B,'Actuals Dep Summer'!G:G,0,0)*'Actuals Dep Summer'!$F$2*'Actuals Dep Summer'!$C$2</f>
        <v>118.95</v>
      </c>
      <c r="DH165" s="311">
        <f>_xlfn.XLOOKUP($A165,'Actuals Dep Summer'!$B:$B,'Actuals Dep Summer'!H:H,0,0)*'Actuals Dep Summer'!$F$2*'Actuals Dep Summer'!$C$3</f>
        <v>113.1</v>
      </c>
      <c r="DI165" s="311">
        <f>_xlfn.XLOOKUP($A165,'Actuals Dep Summer'!$B:$B,'Actuals Dep Summer'!I:I,0,0)*'Actuals Dep Summer'!$F$2*'Actuals Dep Summer'!$C$4</f>
        <v>62.4</v>
      </c>
      <c r="DJ165" s="311">
        <f>_xlfn.XLOOKUP($A165,'Actuals Summer'!$A:$A,'Actuals Summer'!P:P,0,0)</f>
        <v>0</v>
      </c>
      <c r="DK165" s="311">
        <f>_xlfn.XLOOKUP($A165,'Actuals Summer'!$A:$A,'Actuals Summer'!O:O,0,0)</f>
        <v>0</v>
      </c>
      <c r="DL165" s="311"/>
      <c r="DM165" s="311">
        <f>_xlfn.XLOOKUP($A165,'Actuals Summer'!$A:$A,'Actuals Summer'!M:M,0,0)</f>
        <v>0</v>
      </c>
      <c r="DN165" s="312">
        <f t="shared" ref="DN165:DN196" si="91">SUM(DC165:DM165)</f>
        <v>294.45</v>
      </c>
      <c r="DO165" s="312">
        <f>_xlfn.XLOOKUP(A165,'Actuals Summer'!A:A,'Actuals Summer'!S:S,0,0)-'Summer data team '!DN165</f>
        <v>-294.45</v>
      </c>
      <c r="DP165" s="322">
        <f t="shared" ref="DP165:DP200" si="92">DB165-DN165</f>
        <v>13244.4</v>
      </c>
    </row>
    <row r="166" spans="1:120" x14ac:dyDescent="0.2">
      <c r="A166" s="231">
        <v>3329</v>
      </c>
      <c r="B166" s="231">
        <v>3303329</v>
      </c>
      <c r="C166" s="231" t="s">
        <v>339</v>
      </c>
      <c r="D166" s="359">
        <v>0</v>
      </c>
      <c r="E166" s="359">
        <v>0</v>
      </c>
      <c r="F166" s="359">
        <v>0</v>
      </c>
      <c r="G166" s="359">
        <v>17</v>
      </c>
      <c r="H166" s="359">
        <v>10</v>
      </c>
      <c r="I166" s="360">
        <v>0</v>
      </c>
      <c r="J166" s="360">
        <v>27</v>
      </c>
      <c r="K166" s="359">
        <v>1</v>
      </c>
      <c r="L166" s="359">
        <v>2</v>
      </c>
      <c r="M166" s="360">
        <v>3</v>
      </c>
      <c r="N166" s="359">
        <v>0</v>
      </c>
      <c r="O166" s="359">
        <v>0</v>
      </c>
      <c r="P166" s="359">
        <v>255</v>
      </c>
      <c r="Q166" s="359">
        <v>150</v>
      </c>
      <c r="R166" s="360">
        <v>405</v>
      </c>
      <c r="S166" s="359">
        <v>0</v>
      </c>
      <c r="T166" s="359">
        <v>0</v>
      </c>
      <c r="U166" s="359">
        <v>15</v>
      </c>
      <c r="V166" s="359">
        <v>30</v>
      </c>
      <c r="W166" s="360">
        <v>45</v>
      </c>
      <c r="X166" s="359">
        <v>1</v>
      </c>
      <c r="Y166" s="359">
        <v>15</v>
      </c>
      <c r="Z166" s="361">
        <v>0</v>
      </c>
      <c r="AA166" s="359">
        <v>3</v>
      </c>
      <c r="AB166" s="359">
        <v>45</v>
      </c>
      <c r="AC166" s="361">
        <v>0</v>
      </c>
      <c r="AD166" s="359">
        <v>19</v>
      </c>
      <c r="AE166" s="359">
        <v>285</v>
      </c>
      <c r="AF166" s="361">
        <v>45</v>
      </c>
      <c r="AG166" s="362">
        <v>0</v>
      </c>
      <c r="AH166" s="362">
        <v>0</v>
      </c>
      <c r="AI166" s="361">
        <v>0</v>
      </c>
      <c r="AJ166" s="362">
        <v>8</v>
      </c>
      <c r="AK166" s="362">
        <v>120</v>
      </c>
      <c r="AL166" s="361">
        <v>30</v>
      </c>
      <c r="AM166" s="359">
        <v>8</v>
      </c>
      <c r="AN166" s="359">
        <v>120</v>
      </c>
      <c r="AO166" s="361">
        <v>30</v>
      </c>
      <c r="AP166" s="361"/>
      <c r="AQ166" s="361">
        <f t="shared" si="66"/>
        <v>8</v>
      </c>
      <c r="AR166" s="362">
        <v>0</v>
      </c>
      <c r="AS166" s="362">
        <v>0</v>
      </c>
      <c r="AT166" s="361">
        <v>0</v>
      </c>
      <c r="AU166" s="362">
        <v>8</v>
      </c>
      <c r="AV166" s="362">
        <v>120</v>
      </c>
      <c r="AW166" s="361">
        <v>30</v>
      </c>
      <c r="AX166" s="359">
        <v>8</v>
      </c>
      <c r="AY166" s="359">
        <v>120</v>
      </c>
      <c r="AZ166" s="361">
        <v>30</v>
      </c>
      <c r="BA166" s="361"/>
      <c r="BB166" s="361">
        <f t="shared" si="67"/>
        <v>16</v>
      </c>
      <c r="BC166" s="362">
        <v>0</v>
      </c>
      <c r="BD166" s="362">
        <v>0</v>
      </c>
      <c r="BE166" s="359">
        <v>0</v>
      </c>
      <c r="BF166" s="134"/>
      <c r="BG166" s="134"/>
      <c r="BH166" s="134"/>
      <c r="BI166" s="134"/>
      <c r="BJ166" s="134"/>
      <c r="BK166" s="134"/>
      <c r="BL166" s="134"/>
      <c r="BM166" s="358">
        <f t="shared" si="68"/>
        <v>0</v>
      </c>
      <c r="BN166" s="134">
        <f t="shared" si="69"/>
        <v>0</v>
      </c>
      <c r="BO166" s="134">
        <f t="shared" si="89"/>
        <v>0</v>
      </c>
      <c r="BP166" s="134">
        <f t="shared" si="70"/>
        <v>5265</v>
      </c>
      <c r="BQ166" s="134">
        <f t="shared" si="71"/>
        <v>585</v>
      </c>
      <c r="BR166" s="134">
        <f t="shared" si="72"/>
        <v>195</v>
      </c>
      <c r="BS166" s="134">
        <f t="shared" si="73"/>
        <v>585</v>
      </c>
      <c r="BT166" s="134">
        <f t="shared" si="74"/>
        <v>4290</v>
      </c>
      <c r="BU166" s="134">
        <f t="shared" si="75"/>
        <v>1560</v>
      </c>
      <c r="BV166" s="134">
        <v>6</v>
      </c>
      <c r="BW166" s="134">
        <v>2</v>
      </c>
      <c r="BX166" s="134">
        <f t="shared" si="76"/>
        <v>0</v>
      </c>
      <c r="CB166" s="248">
        <f>_xlfn.IFNA(VLOOKUP(A166,'Actuals Summer'!$A:$AG,23,FALSE),0)</f>
        <v>0</v>
      </c>
      <c r="CC166" s="248">
        <f>_xlfn.IFNA(VLOOKUP(A166,'Actuals Summer'!$A:$AG,24,FALSE),0)</f>
        <v>0</v>
      </c>
      <c r="CD166" s="248">
        <f>_xlfn.IFNA(VLOOKUP(A166,'Actuals Summer'!$A:$AG,25,FALSE),0)</f>
        <v>0</v>
      </c>
      <c r="CE166" s="248">
        <f>_xlfn.IFNA(VLOOKUP(A166,'Actuals Summer'!$A:$AG,26,FALSE),0)</f>
        <v>0</v>
      </c>
      <c r="CF166" s="248">
        <f>_xlfn.IFNA(VLOOKUP(A166,'Actuals Summer'!$A:$AG,27,FALSE),0)</f>
        <v>0</v>
      </c>
      <c r="CG166" s="248">
        <f>_xlfn.IFNA(VLOOKUP(A166,'Actuals Dep Summer'!B:O,6,FALSE)*$BN$3,0)</f>
        <v>195</v>
      </c>
      <c r="CH166" s="248">
        <f>_xlfn.IFNA(VLOOKUP(A166,'Actuals Dep Summer'!B:O,7,FALSE)*$BN$3,0)</f>
        <v>585</v>
      </c>
      <c r="CI166" s="248">
        <f>_xlfn.IFNA(VLOOKUP(A166,'Actuals Dep Summer'!B:O,8,FALSE)*$BN$3,0)</f>
        <v>3705</v>
      </c>
      <c r="CJ166" s="248">
        <f>_xlfn.IFNA(VLOOKUP(A166,'Actuals Summer'!$A:$AG,31,FALSE),0)*$BN$3</f>
        <v>0</v>
      </c>
      <c r="CK166" s="248"/>
      <c r="CL166" s="248">
        <f>_xlfn.IFNA(VLOOKUP(A166,'Actuals Summer'!$A:$AG,32,FALSE),0)*$BN$3</f>
        <v>0</v>
      </c>
      <c r="CM166" s="248">
        <f>_xlfn.IFNA(VLOOKUP(A166,'Actuals Summer'!$A:$AG,33,FALSE),0)</f>
        <v>0</v>
      </c>
      <c r="CP166" s="317">
        <f t="shared" si="77"/>
        <v>0</v>
      </c>
      <c r="CQ166" s="317">
        <f t="shared" si="78"/>
        <v>0</v>
      </c>
      <c r="CR166" s="317">
        <f t="shared" si="90"/>
        <v>0</v>
      </c>
      <c r="CS166" s="317">
        <f t="shared" si="79"/>
        <v>29799.9</v>
      </c>
      <c r="CT166" s="317">
        <f t="shared" si="80"/>
        <v>3311.1</v>
      </c>
      <c r="CU166" s="317">
        <f t="shared" si="81"/>
        <v>118.95</v>
      </c>
      <c r="CV166" s="317">
        <f t="shared" si="82"/>
        <v>169.64999999999998</v>
      </c>
      <c r="CW166" s="317">
        <f t="shared" si="83"/>
        <v>343.2</v>
      </c>
      <c r="CX166" s="317">
        <f t="shared" si="84"/>
        <v>1560</v>
      </c>
      <c r="CY166" s="317">
        <f t="shared" si="85"/>
        <v>447.4736842105263</v>
      </c>
      <c r="CZ166" s="317">
        <f t="shared" si="86"/>
        <v>372.89473684210526</v>
      </c>
      <c r="DA166" s="317">
        <f t="shared" si="87"/>
        <v>0</v>
      </c>
      <c r="DB166" s="317">
        <f t="shared" si="88"/>
        <v>36123.168421052629</v>
      </c>
      <c r="DC166" s="311">
        <f>_xlfn.XLOOKUP($A166,'Actuals Summer'!$A:$A,'Actuals Summer'!L:L,0,0)</f>
        <v>0</v>
      </c>
      <c r="DD166" s="311">
        <f>_xlfn.XLOOKUP($A166,'Actuals Summer'!$A:$A,'Actuals Summer'!K:K,0,0)+_xlfn.XLOOKUP($A166,'Actuals Summer'!$A:$A,'Actuals Summer'!Q:Q,0,0)</f>
        <v>0</v>
      </c>
      <c r="DE166" s="311">
        <f>_xlfn.XLOOKUP($A166,'Actuals Summer'!$A:$A,'Actuals Summer'!I:I,0,0)+_xlfn.XLOOKUP($A166,'Actuals Summer'!$A:$A,'Actuals Summer'!R:R,0,0)</f>
        <v>0</v>
      </c>
      <c r="DF166" s="311">
        <f>_xlfn.XLOOKUP($A166,'Actuals Summer'!$A:$A,'Actuals Summer'!J:J,0,0)</f>
        <v>0</v>
      </c>
      <c r="DG166" s="311">
        <f>_xlfn.XLOOKUP($A166,'Actuals Dep Summer'!$B:$B,'Actuals Dep Summer'!G:G,0,0)*'Actuals Dep Summer'!$F$2*'Actuals Dep Summer'!$C$2</f>
        <v>118.95</v>
      </c>
      <c r="DH166" s="311">
        <f>_xlfn.XLOOKUP($A166,'Actuals Dep Summer'!$B:$B,'Actuals Dep Summer'!H:H,0,0)*'Actuals Dep Summer'!$F$2*'Actuals Dep Summer'!$C$3</f>
        <v>169.64999999999998</v>
      </c>
      <c r="DI166" s="311">
        <f>_xlfn.XLOOKUP($A166,'Actuals Dep Summer'!$B:$B,'Actuals Dep Summer'!I:I,0,0)*'Actuals Dep Summer'!$F$2*'Actuals Dep Summer'!$C$4</f>
        <v>296.40000000000003</v>
      </c>
      <c r="DJ166" s="311">
        <f>_xlfn.XLOOKUP($A166,'Actuals Summer'!$A:$A,'Actuals Summer'!P:P,0,0)</f>
        <v>0</v>
      </c>
      <c r="DK166" s="311">
        <f>_xlfn.XLOOKUP($A166,'Actuals Summer'!$A:$A,'Actuals Summer'!O:O,0,0)</f>
        <v>0</v>
      </c>
      <c r="DL166" s="311"/>
      <c r="DM166" s="311">
        <f>_xlfn.XLOOKUP($A166,'Actuals Summer'!$A:$A,'Actuals Summer'!M:M,0,0)</f>
        <v>0</v>
      </c>
      <c r="DN166" s="312">
        <f t="shared" si="91"/>
        <v>585</v>
      </c>
      <c r="DO166" s="312">
        <f>_xlfn.XLOOKUP(A166,'Actuals Summer'!A:A,'Actuals Summer'!S:S,0,0)-'Summer data team '!DN166</f>
        <v>-585</v>
      </c>
      <c r="DP166" s="322">
        <f t="shared" si="92"/>
        <v>35538.168421052629</v>
      </c>
    </row>
    <row r="167" spans="1:120" x14ac:dyDescent="0.2">
      <c r="A167" s="231">
        <v>3330</v>
      </c>
      <c r="B167" s="231">
        <v>3303330</v>
      </c>
      <c r="C167" s="231" t="s">
        <v>340</v>
      </c>
      <c r="D167" s="359">
        <v>0</v>
      </c>
      <c r="E167" s="359">
        <v>0</v>
      </c>
      <c r="F167" s="359">
        <v>0</v>
      </c>
      <c r="G167" s="359">
        <v>15</v>
      </c>
      <c r="H167" s="359">
        <v>21</v>
      </c>
      <c r="I167" s="360">
        <v>0</v>
      </c>
      <c r="J167" s="360">
        <v>36</v>
      </c>
      <c r="K167" s="359">
        <v>5</v>
      </c>
      <c r="L167" s="359">
        <v>6</v>
      </c>
      <c r="M167" s="360">
        <v>11</v>
      </c>
      <c r="N167" s="359">
        <v>0</v>
      </c>
      <c r="O167" s="359">
        <v>0</v>
      </c>
      <c r="P167" s="359">
        <v>225</v>
      </c>
      <c r="Q167" s="359">
        <v>315</v>
      </c>
      <c r="R167" s="360">
        <v>540</v>
      </c>
      <c r="S167" s="359">
        <v>0</v>
      </c>
      <c r="T167" s="359">
        <v>0</v>
      </c>
      <c r="U167" s="359">
        <v>75</v>
      </c>
      <c r="V167" s="359">
        <v>90</v>
      </c>
      <c r="W167" s="360">
        <v>165</v>
      </c>
      <c r="X167" s="359">
        <v>10</v>
      </c>
      <c r="Y167" s="359">
        <v>150</v>
      </c>
      <c r="Z167" s="361">
        <v>45</v>
      </c>
      <c r="AA167" s="359">
        <v>7</v>
      </c>
      <c r="AB167" s="359">
        <v>105</v>
      </c>
      <c r="AC167" s="361">
        <v>30</v>
      </c>
      <c r="AD167" s="359">
        <v>3</v>
      </c>
      <c r="AE167" s="359">
        <v>45</v>
      </c>
      <c r="AF167" s="361">
        <v>15</v>
      </c>
      <c r="AG167" s="362">
        <v>0</v>
      </c>
      <c r="AH167" s="362">
        <v>0</v>
      </c>
      <c r="AI167" s="361">
        <v>0</v>
      </c>
      <c r="AJ167" s="362">
        <v>0</v>
      </c>
      <c r="AK167" s="362">
        <v>0</v>
      </c>
      <c r="AL167" s="361">
        <v>0</v>
      </c>
      <c r="AM167" s="359">
        <v>0</v>
      </c>
      <c r="AN167" s="359">
        <v>0</v>
      </c>
      <c r="AO167" s="361">
        <v>0</v>
      </c>
      <c r="AP167" s="361"/>
      <c r="AQ167" s="361">
        <f t="shared" si="66"/>
        <v>0</v>
      </c>
      <c r="AR167" s="362">
        <v>0</v>
      </c>
      <c r="AS167" s="362">
        <v>0</v>
      </c>
      <c r="AT167" s="361">
        <v>0</v>
      </c>
      <c r="AU167" s="362">
        <v>0</v>
      </c>
      <c r="AV167" s="362">
        <v>0</v>
      </c>
      <c r="AW167" s="361">
        <v>0</v>
      </c>
      <c r="AX167" s="359">
        <v>0</v>
      </c>
      <c r="AY167" s="359">
        <v>0</v>
      </c>
      <c r="AZ167" s="361">
        <v>0</v>
      </c>
      <c r="BA167" s="361"/>
      <c r="BB167" s="361">
        <f t="shared" si="67"/>
        <v>0</v>
      </c>
      <c r="BC167" s="362">
        <v>0</v>
      </c>
      <c r="BD167" s="362">
        <v>0</v>
      </c>
      <c r="BE167" s="359">
        <v>0</v>
      </c>
      <c r="BF167" s="134"/>
      <c r="BG167" s="134"/>
      <c r="BH167" s="134"/>
      <c r="BI167" s="134"/>
      <c r="BJ167" s="134"/>
      <c r="BK167" s="134"/>
      <c r="BL167" s="134"/>
      <c r="BM167" s="358">
        <f t="shared" si="68"/>
        <v>0</v>
      </c>
      <c r="BN167" s="134">
        <f t="shared" si="69"/>
        <v>0</v>
      </c>
      <c r="BO167" s="134">
        <f t="shared" si="89"/>
        <v>0</v>
      </c>
      <c r="BP167" s="134">
        <f t="shared" si="70"/>
        <v>7020</v>
      </c>
      <c r="BQ167" s="134">
        <f t="shared" si="71"/>
        <v>2145</v>
      </c>
      <c r="BR167" s="134">
        <f t="shared" si="72"/>
        <v>2535</v>
      </c>
      <c r="BS167" s="134">
        <f t="shared" si="73"/>
        <v>1755</v>
      </c>
      <c r="BT167" s="134">
        <f t="shared" si="74"/>
        <v>780</v>
      </c>
      <c r="BU167" s="134">
        <f t="shared" si="75"/>
        <v>0</v>
      </c>
      <c r="BV167" s="134">
        <v>0</v>
      </c>
      <c r="BW167" s="134">
        <v>0</v>
      </c>
      <c r="BX167" s="134">
        <f t="shared" si="76"/>
        <v>0</v>
      </c>
      <c r="CB167" s="248">
        <f>_xlfn.IFNA(VLOOKUP(A167,'Actuals Summer'!$A:$AG,23,FALSE),0)</f>
        <v>0</v>
      </c>
      <c r="CC167" s="248">
        <f>_xlfn.IFNA(VLOOKUP(A167,'Actuals Summer'!$A:$AG,24,FALSE),0)</f>
        <v>0</v>
      </c>
      <c r="CD167" s="248">
        <f>_xlfn.IFNA(VLOOKUP(A167,'Actuals Summer'!$A:$AG,25,FALSE),0)</f>
        <v>0</v>
      </c>
      <c r="CE167" s="248">
        <f>_xlfn.IFNA(VLOOKUP(A167,'Actuals Summer'!$A:$AG,26,FALSE),0)</f>
        <v>0</v>
      </c>
      <c r="CF167" s="248">
        <f>_xlfn.IFNA(VLOOKUP(A167,'Actuals Summer'!$A:$AG,27,FALSE),0)</f>
        <v>0</v>
      </c>
      <c r="CG167" s="248">
        <f>_xlfn.IFNA(VLOOKUP(A167,'Actuals Dep Summer'!B:O,6,FALSE)*$BN$3,0)</f>
        <v>1950</v>
      </c>
      <c r="CH167" s="248">
        <f>_xlfn.IFNA(VLOOKUP(A167,'Actuals Dep Summer'!B:O,7,FALSE)*$BN$3,0)</f>
        <v>1365</v>
      </c>
      <c r="CI167" s="248">
        <f>_xlfn.IFNA(VLOOKUP(A167,'Actuals Dep Summer'!B:O,8,FALSE)*$BN$3,0)</f>
        <v>585</v>
      </c>
      <c r="CJ167" s="248">
        <f>_xlfn.IFNA(VLOOKUP(A167,'Actuals Summer'!$A:$AG,31,FALSE),0)*$BN$3</f>
        <v>0</v>
      </c>
      <c r="CK167" s="248"/>
      <c r="CL167" s="248">
        <f>_xlfn.IFNA(VLOOKUP(A167,'Actuals Summer'!$A:$AG,32,FALSE),0)*$BN$3</f>
        <v>0</v>
      </c>
      <c r="CM167" s="248">
        <f>_xlfn.IFNA(VLOOKUP(A167,'Actuals Summer'!$A:$AG,33,FALSE),0)</f>
        <v>0</v>
      </c>
      <c r="CP167" s="317">
        <f t="shared" si="77"/>
        <v>0</v>
      </c>
      <c r="CQ167" s="317">
        <f t="shared" si="78"/>
        <v>0</v>
      </c>
      <c r="CR167" s="317">
        <f t="shared" si="90"/>
        <v>0</v>
      </c>
      <c r="CS167" s="317">
        <f t="shared" si="79"/>
        <v>39733.200000000004</v>
      </c>
      <c r="CT167" s="317">
        <f t="shared" si="80"/>
        <v>12140.7</v>
      </c>
      <c r="CU167" s="317">
        <f t="shared" si="81"/>
        <v>1546.35</v>
      </c>
      <c r="CV167" s="317">
        <f t="shared" si="82"/>
        <v>508.95</v>
      </c>
      <c r="CW167" s="317">
        <f t="shared" si="83"/>
        <v>62.4</v>
      </c>
      <c r="CX167" s="317">
        <f t="shared" si="84"/>
        <v>0</v>
      </c>
      <c r="CY167" s="317">
        <f t="shared" si="85"/>
        <v>0</v>
      </c>
      <c r="CZ167" s="317">
        <f t="shared" si="86"/>
        <v>0</v>
      </c>
      <c r="DA167" s="317">
        <f t="shared" si="87"/>
        <v>0</v>
      </c>
      <c r="DB167" s="317">
        <f t="shared" si="88"/>
        <v>53991.600000000006</v>
      </c>
      <c r="DC167" s="311">
        <f>_xlfn.XLOOKUP($A167,'Actuals Summer'!$A:$A,'Actuals Summer'!L:L,0,0)</f>
        <v>0</v>
      </c>
      <c r="DD167" s="311">
        <f>_xlfn.XLOOKUP($A167,'Actuals Summer'!$A:$A,'Actuals Summer'!K:K,0,0)+_xlfn.XLOOKUP($A167,'Actuals Summer'!$A:$A,'Actuals Summer'!Q:Q,0,0)</f>
        <v>0</v>
      </c>
      <c r="DE167" s="311">
        <f>_xlfn.XLOOKUP($A167,'Actuals Summer'!$A:$A,'Actuals Summer'!I:I,0,0)+_xlfn.XLOOKUP($A167,'Actuals Summer'!$A:$A,'Actuals Summer'!R:R,0,0)</f>
        <v>0</v>
      </c>
      <c r="DF167" s="311">
        <f>_xlfn.XLOOKUP($A167,'Actuals Summer'!$A:$A,'Actuals Summer'!J:J,0,0)</f>
        <v>0</v>
      </c>
      <c r="DG167" s="311">
        <f>_xlfn.XLOOKUP($A167,'Actuals Dep Summer'!$B:$B,'Actuals Dep Summer'!G:G,0,0)*'Actuals Dep Summer'!$F$2*'Actuals Dep Summer'!$C$2</f>
        <v>1189.5</v>
      </c>
      <c r="DH167" s="311">
        <f>_xlfn.XLOOKUP($A167,'Actuals Dep Summer'!$B:$B,'Actuals Dep Summer'!H:H,0,0)*'Actuals Dep Summer'!$F$2*'Actuals Dep Summer'!$C$3</f>
        <v>395.84999999999997</v>
      </c>
      <c r="DI167" s="311">
        <f>_xlfn.XLOOKUP($A167,'Actuals Dep Summer'!$B:$B,'Actuals Dep Summer'!I:I,0,0)*'Actuals Dep Summer'!$F$2*'Actuals Dep Summer'!$C$4</f>
        <v>46.800000000000004</v>
      </c>
      <c r="DJ167" s="311">
        <f>_xlfn.XLOOKUP($A167,'Actuals Summer'!$A:$A,'Actuals Summer'!P:P,0,0)</f>
        <v>0</v>
      </c>
      <c r="DK167" s="311">
        <f>_xlfn.XLOOKUP($A167,'Actuals Summer'!$A:$A,'Actuals Summer'!O:O,0,0)</f>
        <v>0</v>
      </c>
      <c r="DL167" s="311"/>
      <c r="DM167" s="311">
        <f>_xlfn.XLOOKUP($A167,'Actuals Summer'!$A:$A,'Actuals Summer'!M:M,0,0)</f>
        <v>0</v>
      </c>
      <c r="DN167" s="312">
        <f t="shared" si="91"/>
        <v>1632.1499999999999</v>
      </c>
      <c r="DO167" s="312">
        <f>_xlfn.XLOOKUP(A167,'Actuals Summer'!A:A,'Actuals Summer'!S:S,0,0)-'Summer data team '!DN167</f>
        <v>-1632.1499999999999</v>
      </c>
      <c r="DP167" s="322">
        <f t="shared" si="92"/>
        <v>52359.450000000004</v>
      </c>
    </row>
    <row r="168" spans="1:120" x14ac:dyDescent="0.2">
      <c r="A168" s="231">
        <v>3331</v>
      </c>
      <c r="B168" s="231">
        <v>3303331</v>
      </c>
      <c r="C168" s="231" t="s">
        <v>341</v>
      </c>
      <c r="D168" s="359">
        <v>0</v>
      </c>
      <c r="E168" s="359">
        <v>0</v>
      </c>
      <c r="F168" s="359">
        <v>0</v>
      </c>
      <c r="G168" s="359">
        <v>25</v>
      </c>
      <c r="H168" s="359">
        <v>17</v>
      </c>
      <c r="I168" s="360">
        <v>0</v>
      </c>
      <c r="J168" s="360">
        <v>42</v>
      </c>
      <c r="K168" s="359">
        <v>4</v>
      </c>
      <c r="L168" s="359">
        <v>3</v>
      </c>
      <c r="M168" s="360">
        <v>7</v>
      </c>
      <c r="N168" s="359">
        <v>0</v>
      </c>
      <c r="O168" s="359">
        <v>0</v>
      </c>
      <c r="P168" s="359">
        <v>375</v>
      </c>
      <c r="Q168" s="359">
        <v>255</v>
      </c>
      <c r="R168" s="360">
        <v>630</v>
      </c>
      <c r="S168" s="359">
        <v>0</v>
      </c>
      <c r="T168" s="359">
        <v>0</v>
      </c>
      <c r="U168" s="359">
        <v>60</v>
      </c>
      <c r="V168" s="359">
        <v>45</v>
      </c>
      <c r="W168" s="360">
        <v>105</v>
      </c>
      <c r="X168" s="359">
        <v>15</v>
      </c>
      <c r="Y168" s="359">
        <v>225</v>
      </c>
      <c r="Z168" s="361">
        <v>30</v>
      </c>
      <c r="AA168" s="359">
        <v>1</v>
      </c>
      <c r="AB168" s="359">
        <v>15</v>
      </c>
      <c r="AC168" s="361">
        <v>0</v>
      </c>
      <c r="AD168" s="359">
        <v>1</v>
      </c>
      <c r="AE168" s="359">
        <v>15</v>
      </c>
      <c r="AF168" s="361">
        <v>15</v>
      </c>
      <c r="AG168" s="362">
        <v>0</v>
      </c>
      <c r="AH168" s="362">
        <v>0</v>
      </c>
      <c r="AI168" s="361">
        <v>0</v>
      </c>
      <c r="AJ168" s="362">
        <v>12</v>
      </c>
      <c r="AK168" s="362">
        <v>180</v>
      </c>
      <c r="AL168" s="361">
        <v>15</v>
      </c>
      <c r="AM168" s="359">
        <v>12</v>
      </c>
      <c r="AN168" s="359">
        <v>180</v>
      </c>
      <c r="AO168" s="361">
        <v>15</v>
      </c>
      <c r="AP168" s="361"/>
      <c r="AQ168" s="361">
        <f t="shared" si="66"/>
        <v>12</v>
      </c>
      <c r="AR168" s="362">
        <v>0</v>
      </c>
      <c r="AS168" s="362">
        <v>0</v>
      </c>
      <c r="AT168" s="361">
        <v>0</v>
      </c>
      <c r="AU168" s="362">
        <v>12</v>
      </c>
      <c r="AV168" s="362">
        <v>180</v>
      </c>
      <c r="AW168" s="361">
        <v>15</v>
      </c>
      <c r="AX168" s="359">
        <v>12</v>
      </c>
      <c r="AY168" s="359">
        <v>180</v>
      </c>
      <c r="AZ168" s="361">
        <v>15</v>
      </c>
      <c r="BA168" s="361"/>
      <c r="BB168" s="361">
        <f t="shared" si="67"/>
        <v>24</v>
      </c>
      <c r="BC168" s="362">
        <v>0</v>
      </c>
      <c r="BD168" s="362">
        <v>0</v>
      </c>
      <c r="BE168" s="359">
        <v>0</v>
      </c>
      <c r="BF168" s="134"/>
      <c r="BG168" s="134"/>
      <c r="BH168" s="134"/>
      <c r="BI168" s="134"/>
      <c r="BJ168" s="134"/>
      <c r="BK168" s="134"/>
      <c r="BL168" s="134"/>
      <c r="BM168" s="358">
        <f t="shared" si="68"/>
        <v>0</v>
      </c>
      <c r="BN168" s="134">
        <f t="shared" si="69"/>
        <v>0</v>
      </c>
      <c r="BO168" s="134">
        <f t="shared" si="89"/>
        <v>0</v>
      </c>
      <c r="BP168" s="134">
        <f t="shared" si="70"/>
        <v>8190</v>
      </c>
      <c r="BQ168" s="134">
        <f t="shared" si="71"/>
        <v>1365</v>
      </c>
      <c r="BR168" s="134">
        <f t="shared" si="72"/>
        <v>3315</v>
      </c>
      <c r="BS168" s="134">
        <f t="shared" si="73"/>
        <v>195</v>
      </c>
      <c r="BT168" s="134">
        <f t="shared" si="74"/>
        <v>390</v>
      </c>
      <c r="BU168" s="134">
        <f t="shared" si="75"/>
        <v>2340</v>
      </c>
      <c r="BV168" s="134">
        <v>11</v>
      </c>
      <c r="BW168" s="134">
        <v>1</v>
      </c>
      <c r="BX168" s="134">
        <f t="shared" si="76"/>
        <v>0</v>
      </c>
      <c r="CB168" s="248">
        <f>_xlfn.IFNA(VLOOKUP(A168,'Actuals Summer'!$A:$AG,23,FALSE),0)</f>
        <v>0</v>
      </c>
      <c r="CC168" s="248">
        <f>_xlfn.IFNA(VLOOKUP(A168,'Actuals Summer'!$A:$AG,24,FALSE),0)</f>
        <v>0</v>
      </c>
      <c r="CD168" s="248">
        <f>_xlfn.IFNA(VLOOKUP(A168,'Actuals Summer'!$A:$AG,25,FALSE),0)</f>
        <v>0</v>
      </c>
      <c r="CE168" s="248">
        <f>_xlfn.IFNA(VLOOKUP(A168,'Actuals Summer'!$A:$AG,26,FALSE),0)</f>
        <v>0</v>
      </c>
      <c r="CF168" s="248">
        <f>_xlfn.IFNA(VLOOKUP(A168,'Actuals Summer'!$A:$AG,27,FALSE),0)</f>
        <v>0</v>
      </c>
      <c r="CG168" s="248">
        <f>_xlfn.IFNA(VLOOKUP(A168,'Actuals Dep Summer'!B:O,6,FALSE)*$BN$3,0)</f>
        <v>2925</v>
      </c>
      <c r="CH168" s="248">
        <f>_xlfn.IFNA(VLOOKUP(A168,'Actuals Dep Summer'!B:O,7,FALSE)*$BN$3,0)</f>
        <v>195</v>
      </c>
      <c r="CI168" s="248">
        <f>_xlfn.IFNA(VLOOKUP(A168,'Actuals Dep Summer'!B:O,8,FALSE)*$BN$3,0)</f>
        <v>195</v>
      </c>
      <c r="CJ168" s="248">
        <f>_xlfn.IFNA(VLOOKUP(A168,'Actuals Summer'!$A:$AG,31,FALSE),0)*$BN$3</f>
        <v>0</v>
      </c>
      <c r="CK168" s="248"/>
      <c r="CL168" s="248">
        <f>_xlfn.IFNA(VLOOKUP(A168,'Actuals Summer'!$A:$AG,32,FALSE),0)*$BN$3</f>
        <v>0</v>
      </c>
      <c r="CM168" s="248">
        <f>_xlfn.IFNA(VLOOKUP(A168,'Actuals Summer'!$A:$AG,33,FALSE),0)</f>
        <v>0</v>
      </c>
      <c r="CP168" s="317">
        <f t="shared" si="77"/>
        <v>0</v>
      </c>
      <c r="CQ168" s="317">
        <f t="shared" si="78"/>
        <v>0</v>
      </c>
      <c r="CR168" s="317">
        <f t="shared" si="90"/>
        <v>0</v>
      </c>
      <c r="CS168" s="317">
        <f t="shared" si="79"/>
        <v>46355.4</v>
      </c>
      <c r="CT168" s="317">
        <f t="shared" si="80"/>
        <v>7725.9000000000005</v>
      </c>
      <c r="CU168" s="317">
        <f t="shared" si="81"/>
        <v>2022.1499999999999</v>
      </c>
      <c r="CV168" s="317">
        <f t="shared" si="82"/>
        <v>56.55</v>
      </c>
      <c r="CW168" s="317">
        <f t="shared" si="83"/>
        <v>31.2</v>
      </c>
      <c r="CX168" s="317">
        <f t="shared" si="84"/>
        <v>2340</v>
      </c>
      <c r="CY168" s="317">
        <f t="shared" si="85"/>
        <v>820.36842105263156</v>
      </c>
      <c r="CZ168" s="317">
        <f t="shared" si="86"/>
        <v>186.44736842105263</v>
      </c>
      <c r="DA168" s="317">
        <f t="shared" si="87"/>
        <v>0</v>
      </c>
      <c r="DB168" s="317">
        <f t="shared" si="88"/>
        <v>59538.015789473691</v>
      </c>
      <c r="DC168" s="311">
        <f>_xlfn.XLOOKUP($A168,'Actuals Summer'!$A:$A,'Actuals Summer'!L:L,0,0)</f>
        <v>0</v>
      </c>
      <c r="DD168" s="311">
        <f>_xlfn.XLOOKUP($A168,'Actuals Summer'!$A:$A,'Actuals Summer'!K:K,0,0)+_xlfn.XLOOKUP($A168,'Actuals Summer'!$A:$A,'Actuals Summer'!Q:Q,0,0)</f>
        <v>0</v>
      </c>
      <c r="DE168" s="311">
        <f>_xlfn.XLOOKUP($A168,'Actuals Summer'!$A:$A,'Actuals Summer'!I:I,0,0)+_xlfn.XLOOKUP($A168,'Actuals Summer'!$A:$A,'Actuals Summer'!R:R,0,0)</f>
        <v>0</v>
      </c>
      <c r="DF168" s="311">
        <f>_xlfn.XLOOKUP($A168,'Actuals Summer'!$A:$A,'Actuals Summer'!J:J,0,0)</f>
        <v>0</v>
      </c>
      <c r="DG168" s="311">
        <f>_xlfn.XLOOKUP($A168,'Actuals Dep Summer'!$B:$B,'Actuals Dep Summer'!G:G,0,0)*'Actuals Dep Summer'!$F$2*'Actuals Dep Summer'!$C$2</f>
        <v>1784.25</v>
      </c>
      <c r="DH168" s="311">
        <f>_xlfn.XLOOKUP($A168,'Actuals Dep Summer'!$B:$B,'Actuals Dep Summer'!H:H,0,0)*'Actuals Dep Summer'!$F$2*'Actuals Dep Summer'!$C$3</f>
        <v>56.55</v>
      </c>
      <c r="DI168" s="311">
        <f>_xlfn.XLOOKUP($A168,'Actuals Dep Summer'!$B:$B,'Actuals Dep Summer'!I:I,0,0)*'Actuals Dep Summer'!$F$2*'Actuals Dep Summer'!$C$4</f>
        <v>15.6</v>
      </c>
      <c r="DJ168" s="311">
        <f>_xlfn.XLOOKUP($A168,'Actuals Summer'!$A:$A,'Actuals Summer'!P:P,0,0)</f>
        <v>0</v>
      </c>
      <c r="DK168" s="311">
        <f>_xlfn.XLOOKUP($A168,'Actuals Summer'!$A:$A,'Actuals Summer'!O:O,0,0)</f>
        <v>0</v>
      </c>
      <c r="DL168" s="311"/>
      <c r="DM168" s="311">
        <f>_xlfn.XLOOKUP($A168,'Actuals Summer'!$A:$A,'Actuals Summer'!M:M,0,0)</f>
        <v>0</v>
      </c>
      <c r="DN168" s="312">
        <f t="shared" si="91"/>
        <v>1856.3999999999999</v>
      </c>
      <c r="DO168" s="312">
        <f>_xlfn.XLOOKUP(A168,'Actuals Summer'!A:A,'Actuals Summer'!S:S,0,0)-'Summer data team '!DN168</f>
        <v>-1856.3999999999999</v>
      </c>
      <c r="DP168" s="322">
        <f t="shared" si="92"/>
        <v>57681.61578947369</v>
      </c>
    </row>
    <row r="169" spans="1:120" x14ac:dyDescent="0.2">
      <c r="A169" s="231">
        <v>3346</v>
      </c>
      <c r="B169" s="231">
        <v>3303346</v>
      </c>
      <c r="C169" s="231" t="s">
        <v>342</v>
      </c>
      <c r="D169" s="359">
        <v>0</v>
      </c>
      <c r="E169" s="359">
        <v>0</v>
      </c>
      <c r="F169" s="359">
        <v>0</v>
      </c>
      <c r="G169" s="359">
        <v>8</v>
      </c>
      <c r="H169" s="359">
        <v>17</v>
      </c>
      <c r="I169" s="360">
        <v>0</v>
      </c>
      <c r="J169" s="360">
        <v>25</v>
      </c>
      <c r="K169" s="359">
        <v>0</v>
      </c>
      <c r="L169" s="359">
        <v>4</v>
      </c>
      <c r="M169" s="360">
        <v>4</v>
      </c>
      <c r="N169" s="359">
        <v>0</v>
      </c>
      <c r="O169" s="359">
        <v>0</v>
      </c>
      <c r="P169" s="359">
        <v>120</v>
      </c>
      <c r="Q169" s="359">
        <v>255</v>
      </c>
      <c r="R169" s="360">
        <v>375</v>
      </c>
      <c r="S169" s="359">
        <v>0</v>
      </c>
      <c r="T169" s="359">
        <v>0</v>
      </c>
      <c r="U169" s="359">
        <v>0</v>
      </c>
      <c r="V169" s="359">
        <v>60</v>
      </c>
      <c r="W169" s="360">
        <v>60</v>
      </c>
      <c r="X169" s="359">
        <v>5</v>
      </c>
      <c r="Y169" s="359">
        <v>75</v>
      </c>
      <c r="Z169" s="361">
        <v>0</v>
      </c>
      <c r="AA169" s="359">
        <v>17</v>
      </c>
      <c r="AB169" s="359">
        <v>255</v>
      </c>
      <c r="AC169" s="361">
        <v>60</v>
      </c>
      <c r="AD169" s="359">
        <v>1</v>
      </c>
      <c r="AE169" s="359">
        <v>15</v>
      </c>
      <c r="AF169" s="361">
        <v>0</v>
      </c>
      <c r="AG169" s="362">
        <v>0</v>
      </c>
      <c r="AH169" s="362">
        <v>0</v>
      </c>
      <c r="AI169" s="361">
        <v>0</v>
      </c>
      <c r="AJ169" s="362">
        <v>3</v>
      </c>
      <c r="AK169" s="362">
        <v>45</v>
      </c>
      <c r="AL169" s="361">
        <v>0</v>
      </c>
      <c r="AM169" s="359">
        <v>3</v>
      </c>
      <c r="AN169" s="359">
        <v>45</v>
      </c>
      <c r="AO169" s="361">
        <v>0</v>
      </c>
      <c r="AP169" s="361"/>
      <c r="AQ169" s="361">
        <f t="shared" si="66"/>
        <v>3</v>
      </c>
      <c r="AR169" s="362">
        <v>0</v>
      </c>
      <c r="AS169" s="362">
        <v>0</v>
      </c>
      <c r="AT169" s="361">
        <v>0</v>
      </c>
      <c r="AU169" s="362">
        <v>0</v>
      </c>
      <c r="AV169" s="362">
        <v>0</v>
      </c>
      <c r="AW169" s="361">
        <v>0</v>
      </c>
      <c r="AX169" s="359">
        <v>0</v>
      </c>
      <c r="AY169" s="359">
        <v>0</v>
      </c>
      <c r="AZ169" s="361">
        <v>0</v>
      </c>
      <c r="BA169" s="361"/>
      <c r="BB169" s="361">
        <f t="shared" si="67"/>
        <v>0</v>
      </c>
      <c r="BC169" s="362">
        <v>0</v>
      </c>
      <c r="BD169" s="362">
        <v>0</v>
      </c>
      <c r="BE169" s="359">
        <v>0</v>
      </c>
      <c r="BF169" s="134"/>
      <c r="BG169" s="134"/>
      <c r="BH169" s="134"/>
      <c r="BI169" s="134"/>
      <c r="BJ169" s="134"/>
      <c r="BK169" s="134"/>
      <c r="BL169" s="134"/>
      <c r="BM169" s="358">
        <f t="shared" si="68"/>
        <v>0</v>
      </c>
      <c r="BN169" s="134">
        <f t="shared" si="69"/>
        <v>0</v>
      </c>
      <c r="BO169" s="134">
        <f t="shared" si="89"/>
        <v>0</v>
      </c>
      <c r="BP169" s="134">
        <f t="shared" si="70"/>
        <v>4875</v>
      </c>
      <c r="BQ169" s="134">
        <f t="shared" si="71"/>
        <v>780</v>
      </c>
      <c r="BR169" s="134">
        <f t="shared" si="72"/>
        <v>975</v>
      </c>
      <c r="BS169" s="134">
        <f t="shared" si="73"/>
        <v>4095</v>
      </c>
      <c r="BT169" s="134">
        <f t="shared" si="74"/>
        <v>195</v>
      </c>
      <c r="BU169" s="134">
        <f t="shared" si="75"/>
        <v>585</v>
      </c>
      <c r="BV169" s="134">
        <v>0</v>
      </c>
      <c r="BW169" s="134">
        <v>0</v>
      </c>
      <c r="BX169" s="134">
        <f t="shared" si="76"/>
        <v>0</v>
      </c>
      <c r="CB169" s="248">
        <f>_xlfn.IFNA(VLOOKUP(A169,'Actuals Summer'!$A:$AG,23,FALSE),0)</f>
        <v>0</v>
      </c>
      <c r="CC169" s="248">
        <f>_xlfn.IFNA(VLOOKUP(A169,'Actuals Summer'!$A:$AG,24,FALSE),0)</f>
        <v>0</v>
      </c>
      <c r="CD169" s="248">
        <f>_xlfn.IFNA(VLOOKUP(A169,'Actuals Summer'!$A:$AG,25,FALSE),0)</f>
        <v>0</v>
      </c>
      <c r="CE169" s="248">
        <f>_xlfn.IFNA(VLOOKUP(A169,'Actuals Summer'!$A:$AG,26,FALSE),0)</f>
        <v>0</v>
      </c>
      <c r="CF169" s="248">
        <f>_xlfn.IFNA(VLOOKUP(A169,'Actuals Summer'!$A:$AG,27,FALSE),0)</f>
        <v>0</v>
      </c>
      <c r="CG169" s="248">
        <f>_xlfn.IFNA(VLOOKUP(A169,'Actuals Dep Summer'!B:O,6,FALSE)*$BN$3,0)</f>
        <v>975</v>
      </c>
      <c r="CH169" s="248">
        <f>_xlfn.IFNA(VLOOKUP(A169,'Actuals Dep Summer'!B:O,7,FALSE)*$BN$3,0)</f>
        <v>3315</v>
      </c>
      <c r="CI169" s="248">
        <f>_xlfn.IFNA(VLOOKUP(A169,'Actuals Dep Summer'!B:O,8,FALSE)*$BN$3,0)</f>
        <v>195</v>
      </c>
      <c r="CJ169" s="248">
        <f>_xlfn.IFNA(VLOOKUP(A169,'Actuals Summer'!$A:$AG,31,FALSE),0)*$BN$3</f>
        <v>0</v>
      </c>
      <c r="CK169" s="248"/>
      <c r="CL169" s="248">
        <f>_xlfn.IFNA(VLOOKUP(A169,'Actuals Summer'!$A:$AG,32,FALSE),0)*$BN$3</f>
        <v>0</v>
      </c>
      <c r="CM169" s="248">
        <f>_xlfn.IFNA(VLOOKUP(A169,'Actuals Summer'!$A:$AG,33,FALSE),0)</f>
        <v>0</v>
      </c>
      <c r="CP169" s="317">
        <f t="shared" si="77"/>
        <v>0</v>
      </c>
      <c r="CQ169" s="317">
        <f t="shared" si="78"/>
        <v>0</v>
      </c>
      <c r="CR169" s="317">
        <f t="shared" si="90"/>
        <v>0</v>
      </c>
      <c r="CS169" s="317">
        <f t="shared" si="79"/>
        <v>27592.5</v>
      </c>
      <c r="CT169" s="317">
        <f t="shared" si="80"/>
        <v>4414.8</v>
      </c>
      <c r="CU169" s="317">
        <f t="shared" si="81"/>
        <v>594.75</v>
      </c>
      <c r="CV169" s="317">
        <f t="shared" si="82"/>
        <v>1187.55</v>
      </c>
      <c r="CW169" s="317">
        <f t="shared" si="83"/>
        <v>15.6</v>
      </c>
      <c r="CX169" s="317">
        <f t="shared" si="84"/>
        <v>585</v>
      </c>
      <c r="CY169" s="317">
        <f t="shared" si="85"/>
        <v>0</v>
      </c>
      <c r="CZ169" s="317">
        <f t="shared" si="86"/>
        <v>0</v>
      </c>
      <c r="DA169" s="317">
        <f t="shared" si="87"/>
        <v>0</v>
      </c>
      <c r="DB169" s="317">
        <f t="shared" si="88"/>
        <v>34390.199999999997</v>
      </c>
      <c r="DC169" s="311">
        <f>_xlfn.XLOOKUP($A169,'Actuals Summer'!$A:$A,'Actuals Summer'!L:L,0,0)</f>
        <v>0</v>
      </c>
      <c r="DD169" s="311">
        <f>_xlfn.XLOOKUP($A169,'Actuals Summer'!$A:$A,'Actuals Summer'!K:K,0,0)+_xlfn.XLOOKUP($A169,'Actuals Summer'!$A:$A,'Actuals Summer'!Q:Q,0,0)</f>
        <v>0</v>
      </c>
      <c r="DE169" s="311">
        <f>_xlfn.XLOOKUP($A169,'Actuals Summer'!$A:$A,'Actuals Summer'!I:I,0,0)+_xlfn.XLOOKUP($A169,'Actuals Summer'!$A:$A,'Actuals Summer'!R:R,0,0)</f>
        <v>0</v>
      </c>
      <c r="DF169" s="311">
        <f>_xlfn.XLOOKUP($A169,'Actuals Summer'!$A:$A,'Actuals Summer'!J:J,0,0)</f>
        <v>0</v>
      </c>
      <c r="DG169" s="311">
        <f>_xlfn.XLOOKUP($A169,'Actuals Dep Summer'!$B:$B,'Actuals Dep Summer'!G:G,0,0)*'Actuals Dep Summer'!$F$2*'Actuals Dep Summer'!$C$2</f>
        <v>594.75</v>
      </c>
      <c r="DH169" s="311">
        <f>_xlfn.XLOOKUP($A169,'Actuals Dep Summer'!$B:$B,'Actuals Dep Summer'!H:H,0,0)*'Actuals Dep Summer'!$F$2*'Actuals Dep Summer'!$C$3</f>
        <v>961.34999999999991</v>
      </c>
      <c r="DI169" s="311">
        <f>_xlfn.XLOOKUP($A169,'Actuals Dep Summer'!$B:$B,'Actuals Dep Summer'!I:I,0,0)*'Actuals Dep Summer'!$F$2*'Actuals Dep Summer'!$C$4</f>
        <v>15.6</v>
      </c>
      <c r="DJ169" s="311">
        <f>_xlfn.XLOOKUP($A169,'Actuals Summer'!$A:$A,'Actuals Summer'!P:P,0,0)</f>
        <v>0</v>
      </c>
      <c r="DK169" s="311">
        <f>_xlfn.XLOOKUP($A169,'Actuals Summer'!$A:$A,'Actuals Summer'!O:O,0,0)</f>
        <v>0</v>
      </c>
      <c r="DL169" s="311"/>
      <c r="DM169" s="311">
        <f>_xlfn.XLOOKUP($A169,'Actuals Summer'!$A:$A,'Actuals Summer'!M:M,0,0)</f>
        <v>0</v>
      </c>
      <c r="DN169" s="312">
        <f t="shared" si="91"/>
        <v>1571.6999999999998</v>
      </c>
      <c r="DO169" s="312">
        <f>_xlfn.XLOOKUP(A169,'Actuals Summer'!A:A,'Actuals Summer'!S:S,0,0)-'Summer data team '!DN169</f>
        <v>-1571.6999999999998</v>
      </c>
      <c r="DP169" s="322">
        <f t="shared" si="92"/>
        <v>32818.5</v>
      </c>
    </row>
    <row r="170" spans="1:120" x14ac:dyDescent="0.2">
      <c r="A170" s="231">
        <v>3351</v>
      </c>
      <c r="B170" s="231">
        <v>3303351</v>
      </c>
      <c r="C170" s="231" t="s">
        <v>343</v>
      </c>
      <c r="D170" s="359">
        <v>0</v>
      </c>
      <c r="E170" s="359">
        <v>0</v>
      </c>
      <c r="F170" s="359">
        <v>0</v>
      </c>
      <c r="G170" s="359">
        <v>14</v>
      </c>
      <c r="H170" s="359">
        <v>10</v>
      </c>
      <c r="I170" s="360">
        <v>0</v>
      </c>
      <c r="J170" s="360">
        <v>24</v>
      </c>
      <c r="K170" s="359">
        <v>2</v>
      </c>
      <c r="L170" s="359">
        <v>0</v>
      </c>
      <c r="M170" s="360">
        <v>2</v>
      </c>
      <c r="N170" s="359">
        <v>0</v>
      </c>
      <c r="O170" s="359">
        <v>0</v>
      </c>
      <c r="P170" s="359">
        <v>210</v>
      </c>
      <c r="Q170" s="359">
        <v>150</v>
      </c>
      <c r="R170" s="360">
        <v>360</v>
      </c>
      <c r="S170" s="359">
        <v>0</v>
      </c>
      <c r="T170" s="359">
        <v>0</v>
      </c>
      <c r="U170" s="359">
        <v>20</v>
      </c>
      <c r="V170" s="359">
        <v>0</v>
      </c>
      <c r="W170" s="360">
        <v>20</v>
      </c>
      <c r="X170" s="359">
        <v>3</v>
      </c>
      <c r="Y170" s="359">
        <v>45</v>
      </c>
      <c r="Z170" s="361">
        <v>10</v>
      </c>
      <c r="AA170" s="359">
        <v>11</v>
      </c>
      <c r="AB170" s="359">
        <v>165</v>
      </c>
      <c r="AC170" s="361">
        <v>10</v>
      </c>
      <c r="AD170" s="359">
        <v>5</v>
      </c>
      <c r="AE170" s="359">
        <v>75</v>
      </c>
      <c r="AF170" s="361">
        <v>0</v>
      </c>
      <c r="AG170" s="362">
        <v>0</v>
      </c>
      <c r="AH170" s="362">
        <v>0</v>
      </c>
      <c r="AI170" s="361">
        <v>0</v>
      </c>
      <c r="AJ170" s="362">
        <v>13</v>
      </c>
      <c r="AK170" s="362">
        <v>195</v>
      </c>
      <c r="AL170" s="361">
        <v>0</v>
      </c>
      <c r="AM170" s="359">
        <v>13</v>
      </c>
      <c r="AN170" s="359">
        <v>195</v>
      </c>
      <c r="AO170" s="361">
        <v>0</v>
      </c>
      <c r="AP170" s="361"/>
      <c r="AQ170" s="361">
        <f t="shared" si="66"/>
        <v>13</v>
      </c>
      <c r="AR170" s="362">
        <v>0</v>
      </c>
      <c r="AS170" s="362">
        <v>0</v>
      </c>
      <c r="AT170" s="361">
        <v>0</v>
      </c>
      <c r="AU170" s="362">
        <v>12</v>
      </c>
      <c r="AV170" s="362">
        <v>180</v>
      </c>
      <c r="AW170" s="361">
        <v>0</v>
      </c>
      <c r="AX170" s="359">
        <v>12</v>
      </c>
      <c r="AY170" s="359">
        <v>180</v>
      </c>
      <c r="AZ170" s="361">
        <v>0</v>
      </c>
      <c r="BA170" s="361"/>
      <c r="BB170" s="361">
        <f t="shared" si="67"/>
        <v>24</v>
      </c>
      <c r="BC170" s="362">
        <v>0</v>
      </c>
      <c r="BD170" s="362">
        <v>0</v>
      </c>
      <c r="BE170" s="359">
        <v>0</v>
      </c>
      <c r="BF170" s="134"/>
      <c r="BG170" s="134"/>
      <c r="BH170" s="134"/>
      <c r="BI170" s="134"/>
      <c r="BJ170" s="134"/>
      <c r="BK170" s="134"/>
      <c r="BL170" s="134"/>
      <c r="BM170" s="358">
        <f t="shared" si="68"/>
        <v>0</v>
      </c>
      <c r="BN170" s="134">
        <f t="shared" si="69"/>
        <v>0</v>
      </c>
      <c r="BO170" s="134">
        <f t="shared" si="89"/>
        <v>0</v>
      </c>
      <c r="BP170" s="134">
        <f t="shared" si="70"/>
        <v>4680</v>
      </c>
      <c r="BQ170" s="134">
        <f t="shared" si="71"/>
        <v>260</v>
      </c>
      <c r="BR170" s="134">
        <f t="shared" si="72"/>
        <v>715</v>
      </c>
      <c r="BS170" s="134">
        <f t="shared" si="73"/>
        <v>2275</v>
      </c>
      <c r="BT170" s="134">
        <f t="shared" si="74"/>
        <v>975</v>
      </c>
      <c r="BU170" s="134">
        <f t="shared" si="75"/>
        <v>2535</v>
      </c>
      <c r="BV170" s="134">
        <v>12</v>
      </c>
      <c r="BW170" s="134">
        <v>0</v>
      </c>
      <c r="BX170" s="134">
        <f t="shared" si="76"/>
        <v>0</v>
      </c>
      <c r="CB170" s="248">
        <f>_xlfn.IFNA(VLOOKUP(A170,'Actuals Summer'!$A:$AG,23,FALSE),0)</f>
        <v>0</v>
      </c>
      <c r="CC170" s="248">
        <f>_xlfn.IFNA(VLOOKUP(A170,'Actuals Summer'!$A:$AG,24,FALSE),0)</f>
        <v>0</v>
      </c>
      <c r="CD170" s="248">
        <f>_xlfn.IFNA(VLOOKUP(A170,'Actuals Summer'!$A:$AG,25,FALSE),0)</f>
        <v>0</v>
      </c>
      <c r="CE170" s="248">
        <f>_xlfn.IFNA(VLOOKUP(A170,'Actuals Summer'!$A:$AG,26,FALSE),0)</f>
        <v>0</v>
      </c>
      <c r="CF170" s="248">
        <f>_xlfn.IFNA(VLOOKUP(A170,'Actuals Summer'!$A:$AG,27,FALSE),0)</f>
        <v>0</v>
      </c>
      <c r="CG170" s="248">
        <f>_xlfn.IFNA(VLOOKUP(A170,'Actuals Dep Summer'!B:O,6,FALSE)*$BN$3,0)</f>
        <v>585</v>
      </c>
      <c r="CH170" s="248">
        <f>_xlfn.IFNA(VLOOKUP(A170,'Actuals Dep Summer'!B:O,7,FALSE)*$BN$3,0)</f>
        <v>2145</v>
      </c>
      <c r="CI170" s="248">
        <f>_xlfn.IFNA(VLOOKUP(A170,'Actuals Dep Summer'!B:O,8,FALSE)*$BN$3,0)</f>
        <v>975</v>
      </c>
      <c r="CJ170" s="248">
        <f>_xlfn.IFNA(VLOOKUP(A170,'Actuals Summer'!$A:$AG,31,FALSE),0)*$BN$3</f>
        <v>0</v>
      </c>
      <c r="CK170" s="248"/>
      <c r="CL170" s="248">
        <f>_xlfn.IFNA(VLOOKUP(A170,'Actuals Summer'!$A:$AG,32,FALSE),0)*$BN$3</f>
        <v>0</v>
      </c>
      <c r="CM170" s="248">
        <f>_xlfn.IFNA(VLOOKUP(A170,'Actuals Summer'!$A:$AG,33,FALSE),0)</f>
        <v>0</v>
      </c>
      <c r="CP170" s="317">
        <f t="shared" si="77"/>
        <v>0</v>
      </c>
      <c r="CQ170" s="317">
        <f t="shared" si="78"/>
        <v>0</v>
      </c>
      <c r="CR170" s="317">
        <f t="shared" si="90"/>
        <v>0</v>
      </c>
      <c r="CS170" s="317">
        <f t="shared" si="79"/>
        <v>26488.799999999999</v>
      </c>
      <c r="CT170" s="317">
        <f t="shared" si="80"/>
        <v>1471.6000000000001</v>
      </c>
      <c r="CU170" s="317">
        <f t="shared" si="81"/>
        <v>436.15</v>
      </c>
      <c r="CV170" s="317">
        <f t="shared" si="82"/>
        <v>659.75</v>
      </c>
      <c r="CW170" s="317">
        <f t="shared" si="83"/>
        <v>78</v>
      </c>
      <c r="CX170" s="317">
        <f t="shared" si="84"/>
        <v>2535</v>
      </c>
      <c r="CY170" s="317">
        <f t="shared" si="85"/>
        <v>894.9473684210526</v>
      </c>
      <c r="CZ170" s="317">
        <f t="shared" si="86"/>
        <v>0</v>
      </c>
      <c r="DA170" s="317">
        <f t="shared" si="87"/>
        <v>0</v>
      </c>
      <c r="DB170" s="317">
        <f t="shared" si="88"/>
        <v>32564.247368421053</v>
      </c>
      <c r="DC170" s="311">
        <f>_xlfn.XLOOKUP($A170,'Actuals Summer'!$A:$A,'Actuals Summer'!L:L,0,0)</f>
        <v>0</v>
      </c>
      <c r="DD170" s="311">
        <f>_xlfn.XLOOKUP($A170,'Actuals Summer'!$A:$A,'Actuals Summer'!K:K,0,0)+_xlfn.XLOOKUP($A170,'Actuals Summer'!$A:$A,'Actuals Summer'!Q:Q,0,0)</f>
        <v>0</v>
      </c>
      <c r="DE170" s="311">
        <f>_xlfn.XLOOKUP($A170,'Actuals Summer'!$A:$A,'Actuals Summer'!I:I,0,0)+_xlfn.XLOOKUP($A170,'Actuals Summer'!$A:$A,'Actuals Summer'!R:R,0,0)</f>
        <v>0</v>
      </c>
      <c r="DF170" s="311">
        <f>_xlfn.XLOOKUP($A170,'Actuals Summer'!$A:$A,'Actuals Summer'!J:J,0,0)</f>
        <v>0</v>
      </c>
      <c r="DG170" s="311">
        <f>_xlfn.XLOOKUP($A170,'Actuals Dep Summer'!$B:$B,'Actuals Dep Summer'!G:G,0,0)*'Actuals Dep Summer'!$F$2*'Actuals Dep Summer'!$C$2</f>
        <v>356.84999999999997</v>
      </c>
      <c r="DH170" s="311">
        <f>_xlfn.XLOOKUP($A170,'Actuals Dep Summer'!$B:$B,'Actuals Dep Summer'!H:H,0,0)*'Actuals Dep Summer'!$F$2*'Actuals Dep Summer'!$C$3</f>
        <v>622.04999999999995</v>
      </c>
      <c r="DI170" s="311">
        <f>_xlfn.XLOOKUP($A170,'Actuals Dep Summer'!$B:$B,'Actuals Dep Summer'!I:I,0,0)*'Actuals Dep Summer'!$F$2*'Actuals Dep Summer'!$C$4</f>
        <v>78</v>
      </c>
      <c r="DJ170" s="311">
        <f>_xlfn.XLOOKUP($A170,'Actuals Summer'!$A:$A,'Actuals Summer'!P:P,0,0)</f>
        <v>0</v>
      </c>
      <c r="DK170" s="311">
        <f>_xlfn.XLOOKUP($A170,'Actuals Summer'!$A:$A,'Actuals Summer'!O:O,0,0)</f>
        <v>0</v>
      </c>
      <c r="DL170" s="311"/>
      <c r="DM170" s="311">
        <f>_xlfn.XLOOKUP($A170,'Actuals Summer'!$A:$A,'Actuals Summer'!M:M,0,0)</f>
        <v>0</v>
      </c>
      <c r="DN170" s="312">
        <f t="shared" si="91"/>
        <v>1056.8999999999999</v>
      </c>
      <c r="DO170" s="312">
        <f>_xlfn.XLOOKUP(A170,'Actuals Summer'!A:A,'Actuals Summer'!S:S,0,0)-'Summer data team '!DN170</f>
        <v>-1056.8999999999999</v>
      </c>
      <c r="DP170" s="322">
        <f t="shared" si="92"/>
        <v>31507.347368421051</v>
      </c>
    </row>
    <row r="171" spans="1:120" x14ac:dyDescent="0.2">
      <c r="A171" s="231">
        <v>3352</v>
      </c>
      <c r="B171" s="231">
        <v>3303352</v>
      </c>
      <c r="C171" s="231" t="s">
        <v>344</v>
      </c>
      <c r="D171" s="359">
        <v>0</v>
      </c>
      <c r="E171" s="359">
        <v>0</v>
      </c>
      <c r="F171" s="359">
        <v>0</v>
      </c>
      <c r="G171" s="359">
        <v>3</v>
      </c>
      <c r="H171" s="359">
        <v>4</v>
      </c>
      <c r="I171" s="360">
        <v>0</v>
      </c>
      <c r="J171" s="360">
        <v>7</v>
      </c>
      <c r="K171" s="359">
        <v>0</v>
      </c>
      <c r="L171" s="359">
        <v>0</v>
      </c>
      <c r="M171" s="360">
        <v>0</v>
      </c>
      <c r="N171" s="359">
        <v>0</v>
      </c>
      <c r="O171" s="359">
        <v>0</v>
      </c>
      <c r="P171" s="359">
        <v>45</v>
      </c>
      <c r="Q171" s="359">
        <v>60</v>
      </c>
      <c r="R171" s="360">
        <v>105</v>
      </c>
      <c r="S171" s="359">
        <v>0</v>
      </c>
      <c r="T171" s="359">
        <v>0</v>
      </c>
      <c r="U171" s="359">
        <v>0</v>
      </c>
      <c r="V171" s="359">
        <v>0</v>
      </c>
      <c r="W171" s="360">
        <v>0</v>
      </c>
      <c r="X171" s="359">
        <v>0</v>
      </c>
      <c r="Y171" s="359">
        <v>0</v>
      </c>
      <c r="Z171" s="361">
        <v>0</v>
      </c>
      <c r="AA171" s="359">
        <v>0</v>
      </c>
      <c r="AB171" s="359">
        <v>0</v>
      </c>
      <c r="AC171" s="361">
        <v>0</v>
      </c>
      <c r="AD171" s="359">
        <v>0</v>
      </c>
      <c r="AE171" s="359">
        <v>0</v>
      </c>
      <c r="AF171" s="361">
        <v>0</v>
      </c>
      <c r="AG171" s="362">
        <v>0</v>
      </c>
      <c r="AH171" s="362">
        <v>0</v>
      </c>
      <c r="AI171" s="361">
        <v>0</v>
      </c>
      <c r="AJ171" s="362">
        <v>0</v>
      </c>
      <c r="AK171" s="362">
        <v>0</v>
      </c>
      <c r="AL171" s="361">
        <v>0</v>
      </c>
      <c r="AM171" s="359">
        <v>0</v>
      </c>
      <c r="AN171" s="359">
        <v>0</v>
      </c>
      <c r="AO171" s="361">
        <v>0</v>
      </c>
      <c r="AP171" s="361"/>
      <c r="AQ171" s="361">
        <f t="shared" si="66"/>
        <v>0</v>
      </c>
      <c r="AR171" s="362">
        <v>0</v>
      </c>
      <c r="AS171" s="362">
        <v>0</v>
      </c>
      <c r="AT171" s="361">
        <v>0</v>
      </c>
      <c r="AU171" s="362">
        <v>0</v>
      </c>
      <c r="AV171" s="362">
        <v>0</v>
      </c>
      <c r="AW171" s="361">
        <v>0</v>
      </c>
      <c r="AX171" s="359">
        <v>0</v>
      </c>
      <c r="AY171" s="359">
        <v>0</v>
      </c>
      <c r="AZ171" s="361">
        <v>0</v>
      </c>
      <c r="BA171" s="361"/>
      <c r="BB171" s="361">
        <f t="shared" si="67"/>
        <v>0</v>
      </c>
      <c r="BC171" s="362">
        <v>0</v>
      </c>
      <c r="BD171" s="362">
        <v>0</v>
      </c>
      <c r="BE171" s="359">
        <v>0</v>
      </c>
      <c r="BF171" s="134"/>
      <c r="BG171" s="134"/>
      <c r="BH171" s="134"/>
      <c r="BI171" s="134"/>
      <c r="BJ171" s="134"/>
      <c r="BK171" s="134"/>
      <c r="BL171" s="134"/>
      <c r="BM171" s="358">
        <f t="shared" si="68"/>
        <v>0</v>
      </c>
      <c r="BN171" s="134">
        <f t="shared" si="69"/>
        <v>0</v>
      </c>
      <c r="BO171" s="134">
        <f t="shared" si="89"/>
        <v>0</v>
      </c>
      <c r="BP171" s="134">
        <f t="shared" si="70"/>
        <v>1365</v>
      </c>
      <c r="BQ171" s="134">
        <f t="shared" si="71"/>
        <v>0</v>
      </c>
      <c r="BR171" s="134">
        <f t="shared" si="72"/>
        <v>0</v>
      </c>
      <c r="BS171" s="134">
        <f t="shared" si="73"/>
        <v>0</v>
      </c>
      <c r="BT171" s="134">
        <f t="shared" si="74"/>
        <v>0</v>
      </c>
      <c r="BU171" s="134">
        <f t="shared" si="75"/>
        <v>0</v>
      </c>
      <c r="BV171" s="134">
        <v>0</v>
      </c>
      <c r="BW171" s="134">
        <v>0</v>
      </c>
      <c r="BX171" s="134">
        <f t="shared" si="76"/>
        <v>0</v>
      </c>
      <c r="CB171" s="248">
        <f>_xlfn.IFNA(VLOOKUP(A171,'Actuals Summer'!$A:$AG,23,FALSE),0)</f>
        <v>0</v>
      </c>
      <c r="CC171" s="248">
        <f>_xlfn.IFNA(VLOOKUP(A171,'Actuals Summer'!$A:$AG,24,FALSE),0)</f>
        <v>0</v>
      </c>
      <c r="CD171" s="248">
        <f>_xlfn.IFNA(VLOOKUP(A171,'Actuals Summer'!$A:$AG,25,FALSE),0)</f>
        <v>0</v>
      </c>
      <c r="CE171" s="248">
        <f>_xlfn.IFNA(VLOOKUP(A171,'Actuals Summer'!$A:$AG,26,FALSE),0)</f>
        <v>0</v>
      </c>
      <c r="CF171" s="248">
        <f>_xlfn.IFNA(VLOOKUP(A171,'Actuals Summer'!$A:$AG,27,FALSE),0)</f>
        <v>0</v>
      </c>
      <c r="CG171" s="248">
        <f>_xlfn.IFNA(VLOOKUP(A171,'Actuals Dep Summer'!B:O,6,FALSE)*$BN$3,0)</f>
        <v>0</v>
      </c>
      <c r="CH171" s="248">
        <f>_xlfn.IFNA(VLOOKUP(A171,'Actuals Dep Summer'!B:O,7,FALSE)*$BN$3,0)</f>
        <v>0</v>
      </c>
      <c r="CI171" s="248">
        <f>_xlfn.IFNA(VLOOKUP(A171,'Actuals Dep Summer'!B:O,8,FALSE)*$BN$3,0)</f>
        <v>0</v>
      </c>
      <c r="CJ171" s="248">
        <f>_xlfn.IFNA(VLOOKUP(A171,'Actuals Summer'!$A:$AG,31,FALSE),0)*$BN$3</f>
        <v>0</v>
      </c>
      <c r="CK171" s="248"/>
      <c r="CL171" s="248">
        <f>_xlfn.IFNA(VLOOKUP(A171,'Actuals Summer'!$A:$AG,32,FALSE),0)*$BN$3</f>
        <v>0</v>
      </c>
      <c r="CM171" s="248">
        <f>_xlfn.IFNA(VLOOKUP(A171,'Actuals Summer'!$A:$AG,33,FALSE),0)</f>
        <v>0</v>
      </c>
      <c r="CP171" s="317">
        <f t="shared" si="77"/>
        <v>0</v>
      </c>
      <c r="CQ171" s="317">
        <f t="shared" si="78"/>
        <v>0</v>
      </c>
      <c r="CR171" s="317">
        <f t="shared" si="90"/>
        <v>0</v>
      </c>
      <c r="CS171" s="317">
        <f t="shared" si="79"/>
        <v>7725.9000000000005</v>
      </c>
      <c r="CT171" s="317">
        <f t="shared" si="80"/>
        <v>0</v>
      </c>
      <c r="CU171" s="317">
        <f t="shared" si="81"/>
        <v>0</v>
      </c>
      <c r="CV171" s="317">
        <f t="shared" si="82"/>
        <v>0</v>
      </c>
      <c r="CW171" s="317">
        <f t="shared" si="83"/>
        <v>0</v>
      </c>
      <c r="CX171" s="317">
        <f t="shared" si="84"/>
        <v>0</v>
      </c>
      <c r="CY171" s="317">
        <f t="shared" si="85"/>
        <v>0</v>
      </c>
      <c r="CZ171" s="317">
        <f t="shared" si="86"/>
        <v>0</v>
      </c>
      <c r="DA171" s="317">
        <f t="shared" si="87"/>
        <v>0</v>
      </c>
      <c r="DB171" s="317">
        <f t="shared" si="88"/>
        <v>7725.9000000000005</v>
      </c>
      <c r="DC171" s="311">
        <f>_xlfn.XLOOKUP($A171,'Actuals Summer'!$A:$A,'Actuals Summer'!L:L,0,0)</f>
        <v>0</v>
      </c>
      <c r="DD171" s="311">
        <f>_xlfn.XLOOKUP($A171,'Actuals Summer'!$A:$A,'Actuals Summer'!K:K,0,0)+_xlfn.XLOOKUP($A171,'Actuals Summer'!$A:$A,'Actuals Summer'!Q:Q,0,0)</f>
        <v>0</v>
      </c>
      <c r="DE171" s="311">
        <f>_xlfn.XLOOKUP($A171,'Actuals Summer'!$A:$A,'Actuals Summer'!I:I,0,0)+_xlfn.XLOOKUP($A171,'Actuals Summer'!$A:$A,'Actuals Summer'!R:R,0,0)</f>
        <v>0</v>
      </c>
      <c r="DF171" s="311">
        <f>_xlfn.XLOOKUP($A171,'Actuals Summer'!$A:$A,'Actuals Summer'!J:J,0,0)</f>
        <v>0</v>
      </c>
      <c r="DG171" s="311">
        <f>_xlfn.XLOOKUP($A171,'Actuals Dep Summer'!$B:$B,'Actuals Dep Summer'!G:G,0,0)*'Actuals Dep Summer'!$F$2*'Actuals Dep Summer'!$C$2</f>
        <v>0</v>
      </c>
      <c r="DH171" s="311">
        <f>_xlfn.XLOOKUP($A171,'Actuals Dep Summer'!$B:$B,'Actuals Dep Summer'!H:H,0,0)*'Actuals Dep Summer'!$F$2*'Actuals Dep Summer'!$C$3</f>
        <v>0</v>
      </c>
      <c r="DI171" s="311">
        <f>_xlfn.XLOOKUP($A171,'Actuals Dep Summer'!$B:$B,'Actuals Dep Summer'!I:I,0,0)*'Actuals Dep Summer'!$F$2*'Actuals Dep Summer'!$C$4</f>
        <v>0</v>
      </c>
      <c r="DJ171" s="311">
        <f>_xlfn.XLOOKUP($A171,'Actuals Summer'!$A:$A,'Actuals Summer'!P:P,0,0)</f>
        <v>0</v>
      </c>
      <c r="DK171" s="311">
        <f>_xlfn.XLOOKUP($A171,'Actuals Summer'!$A:$A,'Actuals Summer'!O:O,0,0)</f>
        <v>0</v>
      </c>
      <c r="DL171" s="311"/>
      <c r="DM171" s="311">
        <f>_xlfn.XLOOKUP($A171,'Actuals Summer'!$A:$A,'Actuals Summer'!M:M,0,0)</f>
        <v>0</v>
      </c>
      <c r="DN171" s="312">
        <f t="shared" si="91"/>
        <v>0</v>
      </c>
      <c r="DO171" s="312">
        <f>_xlfn.XLOOKUP(A171,'Actuals Summer'!A:A,'Actuals Summer'!S:S,0,0)-'Summer data team '!DN171</f>
        <v>0</v>
      </c>
      <c r="DP171" s="322">
        <f t="shared" si="92"/>
        <v>7725.9000000000005</v>
      </c>
    </row>
    <row r="172" spans="1:120" x14ac:dyDescent="0.2">
      <c r="A172" s="231">
        <v>3359</v>
      </c>
      <c r="B172" s="231">
        <v>3303359</v>
      </c>
      <c r="C172" s="231" t="s">
        <v>345</v>
      </c>
      <c r="D172" s="359">
        <v>0</v>
      </c>
      <c r="E172" s="359">
        <v>0</v>
      </c>
      <c r="F172" s="359">
        <v>0</v>
      </c>
      <c r="G172" s="359">
        <v>9</v>
      </c>
      <c r="H172" s="359">
        <v>9</v>
      </c>
      <c r="I172" s="360">
        <v>0</v>
      </c>
      <c r="J172" s="360">
        <v>18</v>
      </c>
      <c r="K172" s="359">
        <v>0</v>
      </c>
      <c r="L172" s="359">
        <v>0</v>
      </c>
      <c r="M172" s="360">
        <v>0</v>
      </c>
      <c r="N172" s="359">
        <v>0</v>
      </c>
      <c r="O172" s="359">
        <v>0</v>
      </c>
      <c r="P172" s="359">
        <v>135</v>
      </c>
      <c r="Q172" s="359">
        <v>135</v>
      </c>
      <c r="R172" s="360">
        <v>270</v>
      </c>
      <c r="S172" s="359">
        <v>0</v>
      </c>
      <c r="T172" s="359">
        <v>0</v>
      </c>
      <c r="U172" s="359">
        <v>0</v>
      </c>
      <c r="V172" s="359">
        <v>0</v>
      </c>
      <c r="W172" s="360">
        <v>0</v>
      </c>
      <c r="X172" s="359">
        <v>9</v>
      </c>
      <c r="Y172" s="359">
        <v>135</v>
      </c>
      <c r="Z172" s="361">
        <v>0</v>
      </c>
      <c r="AA172" s="359">
        <v>6</v>
      </c>
      <c r="AB172" s="359">
        <v>90</v>
      </c>
      <c r="AC172" s="361">
        <v>0</v>
      </c>
      <c r="AD172" s="359">
        <v>1</v>
      </c>
      <c r="AE172" s="359">
        <v>15</v>
      </c>
      <c r="AF172" s="361">
        <v>0</v>
      </c>
      <c r="AG172" s="362">
        <v>0</v>
      </c>
      <c r="AH172" s="362">
        <v>0</v>
      </c>
      <c r="AI172" s="361">
        <v>0</v>
      </c>
      <c r="AJ172" s="362">
        <v>0</v>
      </c>
      <c r="AK172" s="362">
        <v>0</v>
      </c>
      <c r="AL172" s="361">
        <v>0</v>
      </c>
      <c r="AM172" s="359">
        <v>0</v>
      </c>
      <c r="AN172" s="359">
        <v>0</v>
      </c>
      <c r="AO172" s="361">
        <v>0</v>
      </c>
      <c r="AP172" s="361"/>
      <c r="AQ172" s="361">
        <f t="shared" si="66"/>
        <v>0</v>
      </c>
      <c r="AR172" s="362">
        <v>0</v>
      </c>
      <c r="AS172" s="362">
        <v>0</v>
      </c>
      <c r="AT172" s="361">
        <v>0</v>
      </c>
      <c r="AU172" s="362">
        <v>0</v>
      </c>
      <c r="AV172" s="362">
        <v>0</v>
      </c>
      <c r="AW172" s="361">
        <v>0</v>
      </c>
      <c r="AX172" s="359">
        <v>0</v>
      </c>
      <c r="AY172" s="359">
        <v>0</v>
      </c>
      <c r="AZ172" s="361">
        <v>0</v>
      </c>
      <c r="BA172" s="361"/>
      <c r="BB172" s="361">
        <f t="shared" si="67"/>
        <v>0</v>
      </c>
      <c r="BC172" s="362">
        <v>0</v>
      </c>
      <c r="BD172" s="362">
        <v>0</v>
      </c>
      <c r="BE172" s="359">
        <v>0</v>
      </c>
      <c r="BF172" s="134"/>
      <c r="BG172" s="134"/>
      <c r="BH172" s="134"/>
      <c r="BI172" s="134"/>
      <c r="BJ172" s="134"/>
      <c r="BK172" s="134"/>
      <c r="BL172" s="134"/>
      <c r="BM172" s="358">
        <f t="shared" si="68"/>
        <v>0</v>
      </c>
      <c r="BN172" s="134">
        <f t="shared" si="69"/>
        <v>0</v>
      </c>
      <c r="BO172" s="134">
        <f t="shared" si="89"/>
        <v>0</v>
      </c>
      <c r="BP172" s="134">
        <f t="shared" si="70"/>
        <v>3510</v>
      </c>
      <c r="BQ172" s="134">
        <f t="shared" si="71"/>
        <v>0</v>
      </c>
      <c r="BR172" s="134">
        <f t="shared" si="72"/>
        <v>1755</v>
      </c>
      <c r="BS172" s="134">
        <f t="shared" si="73"/>
        <v>1170</v>
      </c>
      <c r="BT172" s="134">
        <f t="shared" si="74"/>
        <v>195</v>
      </c>
      <c r="BU172" s="134">
        <f t="shared" si="75"/>
        <v>0</v>
      </c>
      <c r="BV172" s="134">
        <v>0</v>
      </c>
      <c r="BW172" s="134">
        <v>0</v>
      </c>
      <c r="BX172" s="134">
        <f t="shared" si="76"/>
        <v>0</v>
      </c>
      <c r="CB172" s="248">
        <f>_xlfn.IFNA(VLOOKUP(A172,'Actuals Summer'!$A:$AG,23,FALSE),0)</f>
        <v>0</v>
      </c>
      <c r="CC172" s="248">
        <f>_xlfn.IFNA(VLOOKUP(A172,'Actuals Summer'!$A:$AG,24,FALSE),0)</f>
        <v>0</v>
      </c>
      <c r="CD172" s="248">
        <f>_xlfn.IFNA(VLOOKUP(A172,'Actuals Summer'!$A:$AG,25,FALSE),0)</f>
        <v>0</v>
      </c>
      <c r="CE172" s="248">
        <f>_xlfn.IFNA(VLOOKUP(A172,'Actuals Summer'!$A:$AG,26,FALSE),0)</f>
        <v>0</v>
      </c>
      <c r="CF172" s="248">
        <f>_xlfn.IFNA(VLOOKUP(A172,'Actuals Summer'!$A:$AG,27,FALSE),0)</f>
        <v>0</v>
      </c>
      <c r="CG172" s="248">
        <f>_xlfn.IFNA(VLOOKUP(A172,'Actuals Dep Summer'!B:O,6,FALSE)*$BN$3,0)</f>
        <v>1755</v>
      </c>
      <c r="CH172" s="248">
        <f>_xlfn.IFNA(VLOOKUP(A172,'Actuals Dep Summer'!B:O,7,FALSE)*$BN$3,0)</f>
        <v>1170</v>
      </c>
      <c r="CI172" s="248">
        <f>_xlfn.IFNA(VLOOKUP(A172,'Actuals Dep Summer'!B:O,8,FALSE)*$BN$3,0)</f>
        <v>195</v>
      </c>
      <c r="CJ172" s="248">
        <f>_xlfn.IFNA(VLOOKUP(A172,'Actuals Summer'!$A:$AG,31,FALSE),0)*$BN$3</f>
        <v>0</v>
      </c>
      <c r="CK172" s="248"/>
      <c r="CL172" s="248">
        <f>_xlfn.IFNA(VLOOKUP(A172,'Actuals Summer'!$A:$AG,32,FALSE),0)*$BN$3</f>
        <v>0</v>
      </c>
      <c r="CM172" s="248">
        <f>_xlfn.IFNA(VLOOKUP(A172,'Actuals Summer'!$A:$AG,33,FALSE),0)</f>
        <v>0</v>
      </c>
      <c r="CP172" s="317">
        <f t="shared" si="77"/>
        <v>0</v>
      </c>
      <c r="CQ172" s="317">
        <f t="shared" si="78"/>
        <v>0</v>
      </c>
      <c r="CR172" s="317">
        <f t="shared" si="90"/>
        <v>0</v>
      </c>
      <c r="CS172" s="317">
        <f t="shared" si="79"/>
        <v>19866.600000000002</v>
      </c>
      <c r="CT172" s="317">
        <f t="shared" si="80"/>
        <v>0</v>
      </c>
      <c r="CU172" s="317">
        <f t="shared" si="81"/>
        <v>1070.55</v>
      </c>
      <c r="CV172" s="317">
        <f t="shared" si="82"/>
        <v>339.29999999999995</v>
      </c>
      <c r="CW172" s="317">
        <f t="shared" si="83"/>
        <v>15.6</v>
      </c>
      <c r="CX172" s="317">
        <f t="shared" si="84"/>
        <v>0</v>
      </c>
      <c r="CY172" s="317">
        <f t="shared" si="85"/>
        <v>0</v>
      </c>
      <c r="CZ172" s="317">
        <f t="shared" si="86"/>
        <v>0</v>
      </c>
      <c r="DA172" s="317">
        <f t="shared" si="87"/>
        <v>0</v>
      </c>
      <c r="DB172" s="317">
        <f t="shared" si="88"/>
        <v>21292.05</v>
      </c>
      <c r="DC172" s="311">
        <f>_xlfn.XLOOKUP($A172,'Actuals Summer'!$A:$A,'Actuals Summer'!L:L,0,0)</f>
        <v>0</v>
      </c>
      <c r="DD172" s="311">
        <f>_xlfn.XLOOKUP($A172,'Actuals Summer'!$A:$A,'Actuals Summer'!K:K,0,0)+_xlfn.XLOOKUP($A172,'Actuals Summer'!$A:$A,'Actuals Summer'!Q:Q,0,0)</f>
        <v>0</v>
      </c>
      <c r="DE172" s="311">
        <f>_xlfn.XLOOKUP($A172,'Actuals Summer'!$A:$A,'Actuals Summer'!I:I,0,0)+_xlfn.XLOOKUP($A172,'Actuals Summer'!$A:$A,'Actuals Summer'!R:R,0,0)</f>
        <v>0</v>
      </c>
      <c r="DF172" s="311">
        <f>_xlfn.XLOOKUP($A172,'Actuals Summer'!$A:$A,'Actuals Summer'!J:J,0,0)</f>
        <v>0</v>
      </c>
      <c r="DG172" s="311">
        <f>_xlfn.XLOOKUP($A172,'Actuals Dep Summer'!$B:$B,'Actuals Dep Summer'!G:G,0,0)*'Actuals Dep Summer'!$F$2*'Actuals Dep Summer'!$C$2</f>
        <v>1070.55</v>
      </c>
      <c r="DH172" s="311">
        <f>_xlfn.XLOOKUP($A172,'Actuals Dep Summer'!$B:$B,'Actuals Dep Summer'!H:H,0,0)*'Actuals Dep Summer'!$F$2*'Actuals Dep Summer'!$C$3</f>
        <v>339.29999999999995</v>
      </c>
      <c r="DI172" s="311">
        <f>_xlfn.XLOOKUP($A172,'Actuals Dep Summer'!$B:$B,'Actuals Dep Summer'!I:I,0,0)*'Actuals Dep Summer'!$F$2*'Actuals Dep Summer'!$C$4</f>
        <v>15.6</v>
      </c>
      <c r="DJ172" s="311">
        <f>_xlfn.XLOOKUP($A172,'Actuals Summer'!$A:$A,'Actuals Summer'!P:P,0,0)</f>
        <v>0</v>
      </c>
      <c r="DK172" s="311">
        <f>_xlfn.XLOOKUP($A172,'Actuals Summer'!$A:$A,'Actuals Summer'!O:O,0,0)</f>
        <v>0</v>
      </c>
      <c r="DL172" s="311"/>
      <c r="DM172" s="311">
        <f>_xlfn.XLOOKUP($A172,'Actuals Summer'!$A:$A,'Actuals Summer'!M:M,0,0)</f>
        <v>0</v>
      </c>
      <c r="DN172" s="312">
        <f t="shared" si="91"/>
        <v>1425.4499999999998</v>
      </c>
      <c r="DO172" s="312">
        <f>_xlfn.XLOOKUP(A172,'Actuals Summer'!A:A,'Actuals Summer'!S:S,0,0)-'Summer data team '!DN172</f>
        <v>-1425.4499999999998</v>
      </c>
      <c r="DP172" s="322">
        <f t="shared" si="92"/>
        <v>19866.599999999999</v>
      </c>
    </row>
    <row r="173" spans="1:120" x14ac:dyDescent="0.2">
      <c r="A173" s="231">
        <v>3361</v>
      </c>
      <c r="B173" s="231">
        <v>3303361</v>
      </c>
      <c r="C173" s="231" t="s">
        <v>346</v>
      </c>
      <c r="D173" s="359">
        <v>0</v>
      </c>
      <c r="E173" s="359">
        <v>0</v>
      </c>
      <c r="F173" s="359">
        <v>0</v>
      </c>
      <c r="G173" s="359">
        <v>12</v>
      </c>
      <c r="H173" s="359">
        <v>8</v>
      </c>
      <c r="I173" s="360">
        <v>0</v>
      </c>
      <c r="J173" s="360">
        <v>20</v>
      </c>
      <c r="K173" s="359">
        <v>2</v>
      </c>
      <c r="L173" s="359">
        <v>3</v>
      </c>
      <c r="M173" s="360">
        <v>5</v>
      </c>
      <c r="N173" s="359">
        <v>0</v>
      </c>
      <c r="O173" s="359">
        <v>0</v>
      </c>
      <c r="P173" s="359">
        <v>180</v>
      </c>
      <c r="Q173" s="359">
        <v>120</v>
      </c>
      <c r="R173" s="360">
        <v>300</v>
      </c>
      <c r="S173" s="359">
        <v>0</v>
      </c>
      <c r="T173" s="359">
        <v>0</v>
      </c>
      <c r="U173" s="359">
        <v>30</v>
      </c>
      <c r="V173" s="359">
        <v>45</v>
      </c>
      <c r="W173" s="360">
        <v>75</v>
      </c>
      <c r="X173" s="359">
        <v>5</v>
      </c>
      <c r="Y173" s="359">
        <v>75</v>
      </c>
      <c r="Z173" s="361">
        <v>0</v>
      </c>
      <c r="AA173" s="359">
        <v>5</v>
      </c>
      <c r="AB173" s="359">
        <v>75</v>
      </c>
      <c r="AC173" s="361">
        <v>30</v>
      </c>
      <c r="AD173" s="359">
        <v>2</v>
      </c>
      <c r="AE173" s="359">
        <v>30</v>
      </c>
      <c r="AF173" s="361">
        <v>0</v>
      </c>
      <c r="AG173" s="362">
        <v>0</v>
      </c>
      <c r="AH173" s="362">
        <v>0</v>
      </c>
      <c r="AI173" s="361">
        <v>0</v>
      </c>
      <c r="AJ173" s="362">
        <v>10</v>
      </c>
      <c r="AK173" s="362">
        <v>150</v>
      </c>
      <c r="AL173" s="361">
        <v>0</v>
      </c>
      <c r="AM173" s="359">
        <v>10</v>
      </c>
      <c r="AN173" s="359">
        <v>150</v>
      </c>
      <c r="AO173" s="361">
        <v>0</v>
      </c>
      <c r="AP173" s="361"/>
      <c r="AQ173" s="361">
        <f t="shared" si="66"/>
        <v>10</v>
      </c>
      <c r="AR173" s="362">
        <v>0</v>
      </c>
      <c r="AS173" s="362">
        <v>0</v>
      </c>
      <c r="AT173" s="361">
        <v>0</v>
      </c>
      <c r="AU173" s="362">
        <v>10</v>
      </c>
      <c r="AV173" s="362">
        <v>150</v>
      </c>
      <c r="AW173" s="361">
        <v>0</v>
      </c>
      <c r="AX173" s="359">
        <v>10</v>
      </c>
      <c r="AY173" s="359">
        <v>150</v>
      </c>
      <c r="AZ173" s="361">
        <v>0</v>
      </c>
      <c r="BA173" s="361"/>
      <c r="BB173" s="361">
        <f t="shared" si="67"/>
        <v>20</v>
      </c>
      <c r="BC173" s="362">
        <v>0</v>
      </c>
      <c r="BD173" s="362">
        <v>0</v>
      </c>
      <c r="BE173" s="359">
        <v>0</v>
      </c>
      <c r="BF173" s="134"/>
      <c r="BG173" s="134"/>
      <c r="BH173" s="134"/>
      <c r="BI173" s="134"/>
      <c r="BJ173" s="134"/>
      <c r="BK173" s="134"/>
      <c r="BL173" s="134"/>
      <c r="BM173" s="358">
        <f t="shared" si="68"/>
        <v>0</v>
      </c>
      <c r="BN173" s="134">
        <f t="shared" si="69"/>
        <v>0</v>
      </c>
      <c r="BO173" s="134">
        <f t="shared" si="89"/>
        <v>0</v>
      </c>
      <c r="BP173" s="134">
        <f t="shared" si="70"/>
        <v>3900</v>
      </c>
      <c r="BQ173" s="134">
        <f t="shared" si="71"/>
        <v>975</v>
      </c>
      <c r="BR173" s="134">
        <f t="shared" si="72"/>
        <v>975</v>
      </c>
      <c r="BS173" s="134">
        <f t="shared" si="73"/>
        <v>1365</v>
      </c>
      <c r="BT173" s="134">
        <f t="shared" si="74"/>
        <v>390</v>
      </c>
      <c r="BU173" s="134">
        <f t="shared" si="75"/>
        <v>1950</v>
      </c>
      <c r="BV173" s="134">
        <v>10</v>
      </c>
      <c r="BW173" s="134">
        <v>0</v>
      </c>
      <c r="BX173" s="134">
        <f t="shared" si="76"/>
        <v>0</v>
      </c>
      <c r="CB173" s="248">
        <f>_xlfn.IFNA(VLOOKUP(A173,'Actuals Summer'!$A:$AG,23,FALSE),0)</f>
        <v>0</v>
      </c>
      <c r="CC173" s="248">
        <f>_xlfn.IFNA(VLOOKUP(A173,'Actuals Summer'!$A:$AG,24,FALSE),0)</f>
        <v>0</v>
      </c>
      <c r="CD173" s="248">
        <f>_xlfn.IFNA(VLOOKUP(A173,'Actuals Summer'!$A:$AG,25,FALSE),0)</f>
        <v>0</v>
      </c>
      <c r="CE173" s="248">
        <f>_xlfn.IFNA(VLOOKUP(A173,'Actuals Summer'!$A:$AG,26,FALSE),0)</f>
        <v>0</v>
      </c>
      <c r="CF173" s="248">
        <f>_xlfn.IFNA(VLOOKUP(A173,'Actuals Summer'!$A:$AG,27,FALSE),0)</f>
        <v>0</v>
      </c>
      <c r="CG173" s="248">
        <f>_xlfn.IFNA(VLOOKUP(A173,'Actuals Dep Summer'!B:O,6,FALSE)*$BN$3,0)</f>
        <v>975</v>
      </c>
      <c r="CH173" s="248">
        <f>_xlfn.IFNA(VLOOKUP(A173,'Actuals Dep Summer'!B:O,7,FALSE)*$BN$3,0)</f>
        <v>975</v>
      </c>
      <c r="CI173" s="248">
        <f>_xlfn.IFNA(VLOOKUP(A173,'Actuals Dep Summer'!B:O,8,FALSE)*$BN$3,0)</f>
        <v>390</v>
      </c>
      <c r="CJ173" s="248">
        <f>_xlfn.IFNA(VLOOKUP(A173,'Actuals Summer'!$A:$AG,31,FALSE),0)*$BN$3</f>
        <v>0</v>
      </c>
      <c r="CK173" s="248"/>
      <c r="CL173" s="248">
        <f>_xlfn.IFNA(VLOOKUP(A173,'Actuals Summer'!$A:$AG,32,FALSE),0)*$BN$3</f>
        <v>0</v>
      </c>
      <c r="CM173" s="248">
        <f>_xlfn.IFNA(VLOOKUP(A173,'Actuals Summer'!$A:$AG,33,FALSE),0)</f>
        <v>0</v>
      </c>
      <c r="CP173" s="317">
        <f t="shared" si="77"/>
        <v>0</v>
      </c>
      <c r="CQ173" s="317">
        <f t="shared" si="78"/>
        <v>0</v>
      </c>
      <c r="CR173" s="317">
        <f t="shared" si="90"/>
        <v>0</v>
      </c>
      <c r="CS173" s="317">
        <f t="shared" si="79"/>
        <v>22074</v>
      </c>
      <c r="CT173" s="317">
        <f t="shared" si="80"/>
        <v>5518.5</v>
      </c>
      <c r="CU173" s="317">
        <f t="shared" si="81"/>
        <v>594.75</v>
      </c>
      <c r="CV173" s="317">
        <f t="shared" si="82"/>
        <v>395.84999999999997</v>
      </c>
      <c r="CW173" s="317">
        <f t="shared" si="83"/>
        <v>31.2</v>
      </c>
      <c r="CX173" s="317">
        <f t="shared" si="84"/>
        <v>1950</v>
      </c>
      <c r="CY173" s="317">
        <f t="shared" si="85"/>
        <v>745.78947368421052</v>
      </c>
      <c r="CZ173" s="317">
        <f t="shared" si="86"/>
        <v>0</v>
      </c>
      <c r="DA173" s="317">
        <f t="shared" si="87"/>
        <v>0</v>
      </c>
      <c r="DB173" s="317">
        <f t="shared" si="88"/>
        <v>31310.089473684209</v>
      </c>
      <c r="DC173" s="311">
        <f>_xlfn.XLOOKUP($A173,'Actuals Summer'!$A:$A,'Actuals Summer'!L:L,0,0)</f>
        <v>0</v>
      </c>
      <c r="DD173" s="311">
        <f>_xlfn.XLOOKUP($A173,'Actuals Summer'!$A:$A,'Actuals Summer'!K:K,0,0)+_xlfn.XLOOKUP($A173,'Actuals Summer'!$A:$A,'Actuals Summer'!Q:Q,0,0)</f>
        <v>0</v>
      </c>
      <c r="DE173" s="311">
        <f>_xlfn.XLOOKUP($A173,'Actuals Summer'!$A:$A,'Actuals Summer'!I:I,0,0)+_xlfn.XLOOKUP($A173,'Actuals Summer'!$A:$A,'Actuals Summer'!R:R,0,0)</f>
        <v>0</v>
      </c>
      <c r="DF173" s="311">
        <f>_xlfn.XLOOKUP($A173,'Actuals Summer'!$A:$A,'Actuals Summer'!J:J,0,0)</f>
        <v>0</v>
      </c>
      <c r="DG173" s="311">
        <f>_xlfn.XLOOKUP($A173,'Actuals Dep Summer'!$B:$B,'Actuals Dep Summer'!G:G,0,0)*'Actuals Dep Summer'!$F$2*'Actuals Dep Summer'!$C$2</f>
        <v>594.75</v>
      </c>
      <c r="DH173" s="311">
        <f>_xlfn.XLOOKUP($A173,'Actuals Dep Summer'!$B:$B,'Actuals Dep Summer'!H:H,0,0)*'Actuals Dep Summer'!$F$2*'Actuals Dep Summer'!$C$3</f>
        <v>282.75</v>
      </c>
      <c r="DI173" s="311">
        <f>_xlfn.XLOOKUP($A173,'Actuals Dep Summer'!$B:$B,'Actuals Dep Summer'!I:I,0,0)*'Actuals Dep Summer'!$F$2*'Actuals Dep Summer'!$C$4</f>
        <v>31.2</v>
      </c>
      <c r="DJ173" s="311">
        <f>_xlfn.XLOOKUP($A173,'Actuals Summer'!$A:$A,'Actuals Summer'!P:P,0,0)</f>
        <v>0</v>
      </c>
      <c r="DK173" s="311">
        <f>_xlfn.XLOOKUP($A173,'Actuals Summer'!$A:$A,'Actuals Summer'!O:O,0,0)</f>
        <v>0</v>
      </c>
      <c r="DL173" s="311"/>
      <c r="DM173" s="311">
        <f>_xlfn.XLOOKUP($A173,'Actuals Summer'!$A:$A,'Actuals Summer'!M:M,0,0)</f>
        <v>0</v>
      </c>
      <c r="DN173" s="312">
        <f t="shared" si="91"/>
        <v>908.7</v>
      </c>
      <c r="DO173" s="312">
        <f>_xlfn.XLOOKUP(A173,'Actuals Summer'!A:A,'Actuals Summer'!S:S,0,0)-'Summer data team '!DN173</f>
        <v>-908.7</v>
      </c>
      <c r="DP173" s="322">
        <f t="shared" si="92"/>
        <v>30401.389473684208</v>
      </c>
    </row>
    <row r="174" spans="1:120" x14ac:dyDescent="0.2">
      <c r="A174" s="231">
        <v>3363</v>
      </c>
      <c r="B174" s="231">
        <v>3303363</v>
      </c>
      <c r="C174" s="231" t="s">
        <v>347</v>
      </c>
      <c r="D174" s="359">
        <v>0</v>
      </c>
      <c r="E174" s="359">
        <v>0</v>
      </c>
      <c r="F174" s="359">
        <v>0</v>
      </c>
      <c r="G174" s="359">
        <v>11</v>
      </c>
      <c r="H174" s="359">
        <v>13</v>
      </c>
      <c r="I174" s="360">
        <v>0</v>
      </c>
      <c r="J174" s="360">
        <v>24</v>
      </c>
      <c r="K174" s="359">
        <v>0</v>
      </c>
      <c r="L174" s="359">
        <v>0</v>
      </c>
      <c r="M174" s="360">
        <v>0</v>
      </c>
      <c r="N174" s="359">
        <v>0</v>
      </c>
      <c r="O174" s="359">
        <v>0</v>
      </c>
      <c r="P174" s="359">
        <v>165</v>
      </c>
      <c r="Q174" s="359">
        <v>195</v>
      </c>
      <c r="R174" s="360">
        <v>360</v>
      </c>
      <c r="S174" s="359">
        <v>0</v>
      </c>
      <c r="T174" s="359">
        <v>0</v>
      </c>
      <c r="U174" s="359">
        <v>0</v>
      </c>
      <c r="V174" s="359">
        <v>0</v>
      </c>
      <c r="W174" s="360">
        <v>0</v>
      </c>
      <c r="X174" s="359">
        <v>3</v>
      </c>
      <c r="Y174" s="359">
        <v>45</v>
      </c>
      <c r="Z174" s="361">
        <v>0</v>
      </c>
      <c r="AA174" s="359">
        <v>0</v>
      </c>
      <c r="AB174" s="359">
        <v>0</v>
      </c>
      <c r="AC174" s="361">
        <v>0</v>
      </c>
      <c r="AD174" s="359">
        <v>3</v>
      </c>
      <c r="AE174" s="359">
        <v>45</v>
      </c>
      <c r="AF174" s="361">
        <v>0</v>
      </c>
      <c r="AG174" s="362">
        <v>0</v>
      </c>
      <c r="AH174" s="362">
        <v>0</v>
      </c>
      <c r="AI174" s="361">
        <v>0</v>
      </c>
      <c r="AJ174" s="362">
        <v>6</v>
      </c>
      <c r="AK174" s="362">
        <v>90</v>
      </c>
      <c r="AL174" s="361">
        <v>0</v>
      </c>
      <c r="AM174" s="359">
        <v>6</v>
      </c>
      <c r="AN174" s="359">
        <v>90</v>
      </c>
      <c r="AO174" s="361">
        <v>0</v>
      </c>
      <c r="AP174" s="361"/>
      <c r="AQ174" s="361">
        <f t="shared" si="66"/>
        <v>6</v>
      </c>
      <c r="AR174" s="362">
        <v>0</v>
      </c>
      <c r="AS174" s="362">
        <v>0</v>
      </c>
      <c r="AT174" s="361">
        <v>0</v>
      </c>
      <c r="AU174" s="362">
        <v>6</v>
      </c>
      <c r="AV174" s="362">
        <v>90</v>
      </c>
      <c r="AW174" s="361">
        <v>0</v>
      </c>
      <c r="AX174" s="359">
        <v>6</v>
      </c>
      <c r="AY174" s="359">
        <v>90</v>
      </c>
      <c r="AZ174" s="361">
        <v>0</v>
      </c>
      <c r="BA174" s="361"/>
      <c r="BB174" s="361">
        <f t="shared" si="67"/>
        <v>12</v>
      </c>
      <c r="BC174" s="362">
        <v>0</v>
      </c>
      <c r="BD174" s="362">
        <v>0</v>
      </c>
      <c r="BE174" s="359">
        <v>0</v>
      </c>
      <c r="BF174" s="134"/>
      <c r="BG174" s="134"/>
      <c r="BH174" s="134"/>
      <c r="BI174" s="134"/>
      <c r="BJ174" s="134"/>
      <c r="BK174" s="134"/>
      <c r="BL174" s="134"/>
      <c r="BM174" s="358">
        <f t="shared" si="68"/>
        <v>0</v>
      </c>
      <c r="BN174" s="134">
        <f t="shared" si="69"/>
        <v>0</v>
      </c>
      <c r="BO174" s="134">
        <f t="shared" si="89"/>
        <v>0</v>
      </c>
      <c r="BP174" s="134">
        <f t="shared" si="70"/>
        <v>4680</v>
      </c>
      <c r="BQ174" s="134">
        <f t="shared" si="71"/>
        <v>0</v>
      </c>
      <c r="BR174" s="134">
        <f t="shared" si="72"/>
        <v>585</v>
      </c>
      <c r="BS174" s="134">
        <f t="shared" si="73"/>
        <v>0</v>
      </c>
      <c r="BT174" s="134">
        <f t="shared" si="74"/>
        <v>585</v>
      </c>
      <c r="BU174" s="134">
        <f t="shared" si="75"/>
        <v>1170</v>
      </c>
      <c r="BV174" s="134">
        <v>6</v>
      </c>
      <c r="BW174" s="134">
        <v>0</v>
      </c>
      <c r="BX174" s="134">
        <f t="shared" si="76"/>
        <v>0</v>
      </c>
      <c r="CB174" s="248">
        <f>_xlfn.IFNA(VLOOKUP(A174,'Actuals Summer'!$A:$AG,23,FALSE),0)</f>
        <v>0</v>
      </c>
      <c r="CC174" s="248">
        <f>_xlfn.IFNA(VLOOKUP(A174,'Actuals Summer'!$A:$AG,24,FALSE),0)</f>
        <v>0</v>
      </c>
      <c r="CD174" s="248">
        <f>_xlfn.IFNA(VLOOKUP(A174,'Actuals Summer'!$A:$AG,25,FALSE),0)</f>
        <v>0</v>
      </c>
      <c r="CE174" s="248">
        <f>_xlfn.IFNA(VLOOKUP(A174,'Actuals Summer'!$A:$AG,26,FALSE),0)</f>
        <v>0</v>
      </c>
      <c r="CF174" s="248">
        <f>_xlfn.IFNA(VLOOKUP(A174,'Actuals Summer'!$A:$AG,27,FALSE),0)</f>
        <v>0</v>
      </c>
      <c r="CG174" s="248">
        <f>_xlfn.IFNA(VLOOKUP(A174,'Actuals Dep Summer'!B:O,6,FALSE)*$BN$3,0)</f>
        <v>585</v>
      </c>
      <c r="CH174" s="248">
        <f>_xlfn.IFNA(VLOOKUP(A174,'Actuals Dep Summer'!B:O,7,FALSE)*$BN$3,0)</f>
        <v>0</v>
      </c>
      <c r="CI174" s="248">
        <f>_xlfn.IFNA(VLOOKUP(A174,'Actuals Dep Summer'!B:O,8,FALSE)*$BN$3,0)</f>
        <v>585</v>
      </c>
      <c r="CJ174" s="248">
        <f>_xlfn.IFNA(VLOOKUP(A174,'Actuals Summer'!$A:$AG,31,FALSE),0)*$BN$3</f>
        <v>0</v>
      </c>
      <c r="CK174" s="248"/>
      <c r="CL174" s="248">
        <f>_xlfn.IFNA(VLOOKUP(A174,'Actuals Summer'!$A:$AG,32,FALSE),0)*$BN$3</f>
        <v>0</v>
      </c>
      <c r="CM174" s="248">
        <f>_xlfn.IFNA(VLOOKUP(A174,'Actuals Summer'!$A:$AG,33,FALSE),0)</f>
        <v>0</v>
      </c>
      <c r="CP174" s="317">
        <f t="shared" si="77"/>
        <v>0</v>
      </c>
      <c r="CQ174" s="317">
        <f t="shared" si="78"/>
        <v>0</v>
      </c>
      <c r="CR174" s="317">
        <f t="shared" si="90"/>
        <v>0</v>
      </c>
      <c r="CS174" s="317">
        <f t="shared" si="79"/>
        <v>26488.799999999999</v>
      </c>
      <c r="CT174" s="317">
        <f t="shared" si="80"/>
        <v>0</v>
      </c>
      <c r="CU174" s="317">
        <f t="shared" si="81"/>
        <v>356.84999999999997</v>
      </c>
      <c r="CV174" s="317">
        <f t="shared" si="82"/>
        <v>0</v>
      </c>
      <c r="CW174" s="317">
        <f t="shared" si="83"/>
        <v>46.800000000000004</v>
      </c>
      <c r="CX174" s="317">
        <f t="shared" si="84"/>
        <v>1170</v>
      </c>
      <c r="CY174" s="317">
        <f t="shared" si="85"/>
        <v>447.4736842105263</v>
      </c>
      <c r="CZ174" s="317">
        <f t="shared" si="86"/>
        <v>0</v>
      </c>
      <c r="DA174" s="317">
        <f t="shared" si="87"/>
        <v>0</v>
      </c>
      <c r="DB174" s="317">
        <f t="shared" si="88"/>
        <v>28509.923684210524</v>
      </c>
      <c r="DC174" s="311">
        <f>_xlfn.XLOOKUP($A174,'Actuals Summer'!$A:$A,'Actuals Summer'!L:L,0,0)</f>
        <v>0</v>
      </c>
      <c r="DD174" s="311">
        <f>_xlfn.XLOOKUP($A174,'Actuals Summer'!$A:$A,'Actuals Summer'!K:K,0,0)+_xlfn.XLOOKUP($A174,'Actuals Summer'!$A:$A,'Actuals Summer'!Q:Q,0,0)</f>
        <v>0</v>
      </c>
      <c r="DE174" s="311">
        <f>_xlfn.XLOOKUP($A174,'Actuals Summer'!$A:$A,'Actuals Summer'!I:I,0,0)+_xlfn.XLOOKUP($A174,'Actuals Summer'!$A:$A,'Actuals Summer'!R:R,0,0)</f>
        <v>0</v>
      </c>
      <c r="DF174" s="311">
        <f>_xlfn.XLOOKUP($A174,'Actuals Summer'!$A:$A,'Actuals Summer'!J:J,0,0)</f>
        <v>0</v>
      </c>
      <c r="DG174" s="311">
        <f>_xlfn.XLOOKUP($A174,'Actuals Dep Summer'!$B:$B,'Actuals Dep Summer'!G:G,0,0)*'Actuals Dep Summer'!$F$2*'Actuals Dep Summer'!$C$2</f>
        <v>356.84999999999997</v>
      </c>
      <c r="DH174" s="311">
        <f>_xlfn.XLOOKUP($A174,'Actuals Dep Summer'!$B:$B,'Actuals Dep Summer'!H:H,0,0)*'Actuals Dep Summer'!$F$2*'Actuals Dep Summer'!$C$3</f>
        <v>0</v>
      </c>
      <c r="DI174" s="311">
        <f>_xlfn.XLOOKUP($A174,'Actuals Dep Summer'!$B:$B,'Actuals Dep Summer'!I:I,0,0)*'Actuals Dep Summer'!$F$2*'Actuals Dep Summer'!$C$4</f>
        <v>46.800000000000004</v>
      </c>
      <c r="DJ174" s="311">
        <f>_xlfn.XLOOKUP($A174,'Actuals Summer'!$A:$A,'Actuals Summer'!P:P,0,0)</f>
        <v>0</v>
      </c>
      <c r="DK174" s="311">
        <f>_xlfn.XLOOKUP($A174,'Actuals Summer'!$A:$A,'Actuals Summer'!O:O,0,0)</f>
        <v>0</v>
      </c>
      <c r="DL174" s="311"/>
      <c r="DM174" s="311">
        <f>_xlfn.XLOOKUP($A174,'Actuals Summer'!$A:$A,'Actuals Summer'!M:M,0,0)</f>
        <v>0</v>
      </c>
      <c r="DN174" s="312">
        <f t="shared" si="91"/>
        <v>403.65</v>
      </c>
      <c r="DO174" s="312">
        <f>_xlfn.XLOOKUP(A174,'Actuals Summer'!A:A,'Actuals Summer'!S:S,0,0)-'Summer data team '!DN174</f>
        <v>-403.65</v>
      </c>
      <c r="DP174" s="322">
        <f t="shared" si="92"/>
        <v>28106.273684210522</v>
      </c>
    </row>
    <row r="175" spans="1:120" x14ac:dyDescent="0.2">
      <c r="A175" s="231">
        <v>3366</v>
      </c>
      <c r="B175" s="231">
        <v>3303366</v>
      </c>
      <c r="C175" s="231" t="s">
        <v>348</v>
      </c>
      <c r="D175" s="359">
        <v>0</v>
      </c>
      <c r="E175" s="359">
        <v>0</v>
      </c>
      <c r="F175" s="359">
        <v>0</v>
      </c>
      <c r="G175" s="359">
        <v>6</v>
      </c>
      <c r="H175" s="359">
        <v>4</v>
      </c>
      <c r="I175" s="360">
        <v>0</v>
      </c>
      <c r="J175" s="360">
        <v>10</v>
      </c>
      <c r="K175" s="359">
        <v>0</v>
      </c>
      <c r="L175" s="359">
        <v>0</v>
      </c>
      <c r="M175" s="360">
        <v>0</v>
      </c>
      <c r="N175" s="359">
        <v>0</v>
      </c>
      <c r="O175" s="359">
        <v>0</v>
      </c>
      <c r="P175" s="359">
        <v>90</v>
      </c>
      <c r="Q175" s="359">
        <v>60</v>
      </c>
      <c r="R175" s="360">
        <v>150</v>
      </c>
      <c r="S175" s="359">
        <v>0</v>
      </c>
      <c r="T175" s="359">
        <v>0</v>
      </c>
      <c r="U175" s="359">
        <v>0</v>
      </c>
      <c r="V175" s="359">
        <v>0</v>
      </c>
      <c r="W175" s="360">
        <v>0</v>
      </c>
      <c r="X175" s="359">
        <v>4</v>
      </c>
      <c r="Y175" s="359">
        <v>60</v>
      </c>
      <c r="Z175" s="361">
        <v>0</v>
      </c>
      <c r="AA175" s="359">
        <v>2</v>
      </c>
      <c r="AB175" s="359">
        <v>30</v>
      </c>
      <c r="AC175" s="361">
        <v>0</v>
      </c>
      <c r="AD175" s="359">
        <v>1</v>
      </c>
      <c r="AE175" s="359">
        <v>15</v>
      </c>
      <c r="AF175" s="361">
        <v>0</v>
      </c>
      <c r="AG175" s="362">
        <v>0</v>
      </c>
      <c r="AH175" s="362">
        <v>0</v>
      </c>
      <c r="AI175" s="361">
        <v>0</v>
      </c>
      <c r="AJ175" s="362">
        <v>6</v>
      </c>
      <c r="AK175" s="362">
        <v>90</v>
      </c>
      <c r="AL175" s="361">
        <v>0</v>
      </c>
      <c r="AM175" s="359">
        <v>6</v>
      </c>
      <c r="AN175" s="359">
        <v>90</v>
      </c>
      <c r="AO175" s="361">
        <v>0</v>
      </c>
      <c r="AP175" s="361"/>
      <c r="AQ175" s="361">
        <f t="shared" si="66"/>
        <v>6</v>
      </c>
      <c r="AR175" s="362">
        <v>0</v>
      </c>
      <c r="AS175" s="362">
        <v>0</v>
      </c>
      <c r="AT175" s="361">
        <v>0</v>
      </c>
      <c r="AU175" s="362">
        <v>6</v>
      </c>
      <c r="AV175" s="362">
        <v>90</v>
      </c>
      <c r="AW175" s="361">
        <v>0</v>
      </c>
      <c r="AX175" s="359">
        <v>6</v>
      </c>
      <c r="AY175" s="359">
        <v>90</v>
      </c>
      <c r="AZ175" s="361">
        <v>0</v>
      </c>
      <c r="BA175" s="361"/>
      <c r="BB175" s="361">
        <f t="shared" si="67"/>
        <v>12</v>
      </c>
      <c r="BC175" s="362">
        <v>0</v>
      </c>
      <c r="BD175" s="362">
        <v>0</v>
      </c>
      <c r="BE175" s="359">
        <v>0</v>
      </c>
      <c r="BF175" s="134"/>
      <c r="BG175" s="134"/>
      <c r="BH175" s="134"/>
      <c r="BI175" s="134"/>
      <c r="BJ175" s="134"/>
      <c r="BK175" s="134"/>
      <c r="BL175" s="134"/>
      <c r="BM175" s="358">
        <f t="shared" si="68"/>
        <v>0</v>
      </c>
      <c r="BN175" s="134">
        <f t="shared" si="69"/>
        <v>0</v>
      </c>
      <c r="BO175" s="134">
        <f t="shared" si="89"/>
        <v>0</v>
      </c>
      <c r="BP175" s="134">
        <f t="shared" si="70"/>
        <v>1950</v>
      </c>
      <c r="BQ175" s="134">
        <f t="shared" si="71"/>
        <v>0</v>
      </c>
      <c r="BR175" s="134">
        <f t="shared" si="72"/>
        <v>780</v>
      </c>
      <c r="BS175" s="134">
        <f t="shared" si="73"/>
        <v>390</v>
      </c>
      <c r="BT175" s="134">
        <f t="shared" si="74"/>
        <v>195</v>
      </c>
      <c r="BU175" s="134">
        <f t="shared" si="75"/>
        <v>1170</v>
      </c>
      <c r="BV175" s="134">
        <v>6</v>
      </c>
      <c r="BW175" s="134">
        <v>0</v>
      </c>
      <c r="BX175" s="134">
        <f t="shared" si="76"/>
        <v>0</v>
      </c>
      <c r="CB175" s="248">
        <f>_xlfn.IFNA(VLOOKUP(A175,'Actuals Summer'!$A:$AG,23,FALSE),0)</f>
        <v>0</v>
      </c>
      <c r="CC175" s="248">
        <f>_xlfn.IFNA(VLOOKUP(A175,'Actuals Summer'!$A:$AG,24,FALSE),0)</f>
        <v>0</v>
      </c>
      <c r="CD175" s="248">
        <f>_xlfn.IFNA(VLOOKUP(A175,'Actuals Summer'!$A:$AG,25,FALSE),0)</f>
        <v>0</v>
      </c>
      <c r="CE175" s="248">
        <f>_xlfn.IFNA(VLOOKUP(A175,'Actuals Summer'!$A:$AG,26,FALSE),0)</f>
        <v>0</v>
      </c>
      <c r="CF175" s="248">
        <f>_xlfn.IFNA(VLOOKUP(A175,'Actuals Summer'!$A:$AG,27,FALSE),0)</f>
        <v>0</v>
      </c>
      <c r="CG175" s="248">
        <f>_xlfn.IFNA(VLOOKUP(A175,'Actuals Dep Summer'!B:O,6,FALSE)*$BN$3,0)</f>
        <v>780</v>
      </c>
      <c r="CH175" s="248">
        <f>_xlfn.IFNA(VLOOKUP(A175,'Actuals Dep Summer'!B:O,7,FALSE)*$BN$3,0)</f>
        <v>390</v>
      </c>
      <c r="CI175" s="248">
        <f>_xlfn.IFNA(VLOOKUP(A175,'Actuals Dep Summer'!B:O,8,FALSE)*$BN$3,0)</f>
        <v>195</v>
      </c>
      <c r="CJ175" s="248">
        <f>_xlfn.IFNA(VLOOKUP(A175,'Actuals Summer'!$A:$AG,31,FALSE),0)*$BN$3</f>
        <v>0</v>
      </c>
      <c r="CK175" s="248"/>
      <c r="CL175" s="248">
        <f>_xlfn.IFNA(VLOOKUP(A175,'Actuals Summer'!$A:$AG,32,FALSE),0)*$BN$3</f>
        <v>0</v>
      </c>
      <c r="CM175" s="248">
        <f>_xlfn.IFNA(VLOOKUP(A175,'Actuals Summer'!$A:$AG,33,FALSE),0)</f>
        <v>0</v>
      </c>
      <c r="CP175" s="317">
        <f t="shared" si="77"/>
        <v>0</v>
      </c>
      <c r="CQ175" s="317">
        <f t="shared" si="78"/>
        <v>0</v>
      </c>
      <c r="CR175" s="317">
        <f t="shared" si="90"/>
        <v>0</v>
      </c>
      <c r="CS175" s="317">
        <f t="shared" si="79"/>
        <v>11037</v>
      </c>
      <c r="CT175" s="317">
        <f t="shared" si="80"/>
        <v>0</v>
      </c>
      <c r="CU175" s="317">
        <f t="shared" si="81"/>
        <v>475.8</v>
      </c>
      <c r="CV175" s="317">
        <f t="shared" si="82"/>
        <v>113.1</v>
      </c>
      <c r="CW175" s="317">
        <f t="shared" si="83"/>
        <v>15.6</v>
      </c>
      <c r="CX175" s="317">
        <f t="shared" si="84"/>
        <v>1170</v>
      </c>
      <c r="CY175" s="317">
        <f t="shared" si="85"/>
        <v>447.4736842105263</v>
      </c>
      <c r="CZ175" s="317">
        <f t="shared" si="86"/>
        <v>0</v>
      </c>
      <c r="DA175" s="317">
        <f t="shared" si="87"/>
        <v>0</v>
      </c>
      <c r="DB175" s="317">
        <f t="shared" si="88"/>
        <v>13258.973684210527</v>
      </c>
      <c r="DC175" s="311">
        <f>_xlfn.XLOOKUP($A175,'Actuals Summer'!$A:$A,'Actuals Summer'!L:L,0,0)</f>
        <v>0</v>
      </c>
      <c r="DD175" s="311">
        <f>_xlfn.XLOOKUP($A175,'Actuals Summer'!$A:$A,'Actuals Summer'!K:K,0,0)+_xlfn.XLOOKUP($A175,'Actuals Summer'!$A:$A,'Actuals Summer'!Q:Q,0,0)</f>
        <v>0</v>
      </c>
      <c r="DE175" s="311">
        <f>_xlfn.XLOOKUP($A175,'Actuals Summer'!$A:$A,'Actuals Summer'!I:I,0,0)+_xlfn.XLOOKUP($A175,'Actuals Summer'!$A:$A,'Actuals Summer'!R:R,0,0)</f>
        <v>0</v>
      </c>
      <c r="DF175" s="311">
        <f>_xlfn.XLOOKUP($A175,'Actuals Summer'!$A:$A,'Actuals Summer'!J:J,0,0)</f>
        <v>0</v>
      </c>
      <c r="DG175" s="311">
        <f>_xlfn.XLOOKUP($A175,'Actuals Dep Summer'!$B:$B,'Actuals Dep Summer'!G:G,0,0)*'Actuals Dep Summer'!$F$2*'Actuals Dep Summer'!$C$2</f>
        <v>475.8</v>
      </c>
      <c r="DH175" s="311">
        <f>_xlfn.XLOOKUP($A175,'Actuals Dep Summer'!$B:$B,'Actuals Dep Summer'!H:H,0,0)*'Actuals Dep Summer'!$F$2*'Actuals Dep Summer'!$C$3</f>
        <v>113.1</v>
      </c>
      <c r="DI175" s="311">
        <f>_xlfn.XLOOKUP($A175,'Actuals Dep Summer'!$B:$B,'Actuals Dep Summer'!I:I,0,0)*'Actuals Dep Summer'!$F$2*'Actuals Dep Summer'!$C$4</f>
        <v>15.6</v>
      </c>
      <c r="DJ175" s="311">
        <f>_xlfn.XLOOKUP($A175,'Actuals Summer'!$A:$A,'Actuals Summer'!P:P,0,0)</f>
        <v>0</v>
      </c>
      <c r="DK175" s="311">
        <f>_xlfn.XLOOKUP($A175,'Actuals Summer'!$A:$A,'Actuals Summer'!O:O,0,0)</f>
        <v>0</v>
      </c>
      <c r="DL175" s="311"/>
      <c r="DM175" s="311">
        <f>_xlfn.XLOOKUP($A175,'Actuals Summer'!$A:$A,'Actuals Summer'!M:M,0,0)</f>
        <v>0</v>
      </c>
      <c r="DN175" s="312">
        <f t="shared" si="91"/>
        <v>604.5</v>
      </c>
      <c r="DO175" s="312">
        <f>_xlfn.XLOOKUP(A175,'Actuals Summer'!A:A,'Actuals Summer'!S:S,0,0)-'Summer data team '!DN175</f>
        <v>-604.5</v>
      </c>
      <c r="DP175" s="322">
        <f t="shared" si="92"/>
        <v>12654.473684210527</v>
      </c>
    </row>
    <row r="176" spans="1:120" x14ac:dyDescent="0.2">
      <c r="A176" s="231">
        <v>3367</v>
      </c>
      <c r="B176" s="231">
        <v>3303367</v>
      </c>
      <c r="C176" s="231" t="s">
        <v>349</v>
      </c>
      <c r="D176" s="359">
        <v>0</v>
      </c>
      <c r="E176" s="359">
        <v>0</v>
      </c>
      <c r="F176" s="359">
        <v>0</v>
      </c>
      <c r="G176" s="359">
        <v>12</v>
      </c>
      <c r="H176" s="359">
        <v>14</v>
      </c>
      <c r="I176" s="360">
        <v>0</v>
      </c>
      <c r="J176" s="360">
        <v>26</v>
      </c>
      <c r="K176" s="359">
        <v>4</v>
      </c>
      <c r="L176" s="359">
        <v>5</v>
      </c>
      <c r="M176" s="360">
        <v>9</v>
      </c>
      <c r="N176" s="359">
        <v>0</v>
      </c>
      <c r="O176" s="359">
        <v>0</v>
      </c>
      <c r="P176" s="359">
        <v>180</v>
      </c>
      <c r="Q176" s="359">
        <v>210</v>
      </c>
      <c r="R176" s="360">
        <v>390</v>
      </c>
      <c r="S176" s="359">
        <v>0</v>
      </c>
      <c r="T176" s="359">
        <v>0</v>
      </c>
      <c r="U176" s="359">
        <v>60</v>
      </c>
      <c r="V176" s="359">
        <v>75</v>
      </c>
      <c r="W176" s="360">
        <v>135</v>
      </c>
      <c r="X176" s="359">
        <v>12</v>
      </c>
      <c r="Y176" s="359">
        <v>180</v>
      </c>
      <c r="Z176" s="361">
        <v>45</v>
      </c>
      <c r="AA176" s="359">
        <v>2</v>
      </c>
      <c r="AB176" s="359">
        <v>30</v>
      </c>
      <c r="AC176" s="361">
        <v>15</v>
      </c>
      <c r="AD176" s="359">
        <v>1</v>
      </c>
      <c r="AE176" s="359">
        <v>15</v>
      </c>
      <c r="AF176" s="361">
        <v>0</v>
      </c>
      <c r="AG176" s="362">
        <v>0</v>
      </c>
      <c r="AH176" s="362">
        <v>0</v>
      </c>
      <c r="AI176" s="361">
        <v>0</v>
      </c>
      <c r="AJ176" s="362">
        <v>7</v>
      </c>
      <c r="AK176" s="362">
        <v>105</v>
      </c>
      <c r="AL176" s="361">
        <v>0</v>
      </c>
      <c r="AM176" s="359">
        <v>7</v>
      </c>
      <c r="AN176" s="359">
        <v>105</v>
      </c>
      <c r="AO176" s="361">
        <v>0</v>
      </c>
      <c r="AP176" s="361"/>
      <c r="AQ176" s="361">
        <f t="shared" si="66"/>
        <v>7</v>
      </c>
      <c r="AR176" s="362">
        <v>0</v>
      </c>
      <c r="AS176" s="362">
        <v>0</v>
      </c>
      <c r="AT176" s="361">
        <v>0</v>
      </c>
      <c r="AU176" s="362">
        <v>7</v>
      </c>
      <c r="AV176" s="362">
        <v>105</v>
      </c>
      <c r="AW176" s="361">
        <v>0</v>
      </c>
      <c r="AX176" s="359">
        <v>7</v>
      </c>
      <c r="AY176" s="359">
        <v>105</v>
      </c>
      <c r="AZ176" s="361">
        <v>0</v>
      </c>
      <c r="BA176" s="361"/>
      <c r="BB176" s="361">
        <f t="shared" si="67"/>
        <v>14</v>
      </c>
      <c r="BC176" s="362">
        <v>0</v>
      </c>
      <c r="BD176" s="362">
        <v>0</v>
      </c>
      <c r="BE176" s="359">
        <v>0</v>
      </c>
      <c r="BF176" s="134"/>
      <c r="BG176" s="134"/>
      <c r="BH176" s="134"/>
      <c r="BI176" s="134"/>
      <c r="BJ176" s="134"/>
      <c r="BK176" s="134"/>
      <c r="BL176" s="134"/>
      <c r="BM176" s="358">
        <f t="shared" si="68"/>
        <v>0</v>
      </c>
      <c r="BN176" s="134">
        <f t="shared" si="69"/>
        <v>0</v>
      </c>
      <c r="BO176" s="134">
        <f t="shared" si="89"/>
        <v>0</v>
      </c>
      <c r="BP176" s="134">
        <f t="shared" si="70"/>
        <v>5070</v>
      </c>
      <c r="BQ176" s="134">
        <f t="shared" si="71"/>
        <v>1755</v>
      </c>
      <c r="BR176" s="134">
        <f t="shared" si="72"/>
        <v>2925</v>
      </c>
      <c r="BS176" s="134">
        <f t="shared" si="73"/>
        <v>585</v>
      </c>
      <c r="BT176" s="134">
        <f t="shared" si="74"/>
        <v>195</v>
      </c>
      <c r="BU176" s="134">
        <f t="shared" si="75"/>
        <v>1365</v>
      </c>
      <c r="BV176" s="134">
        <v>7</v>
      </c>
      <c r="BW176" s="134">
        <v>0</v>
      </c>
      <c r="BX176" s="134">
        <f t="shared" si="76"/>
        <v>0</v>
      </c>
      <c r="CB176" s="248">
        <f>_xlfn.IFNA(VLOOKUP(A176,'Actuals Summer'!$A:$AG,23,FALSE),0)</f>
        <v>0</v>
      </c>
      <c r="CC176" s="248">
        <f>_xlfn.IFNA(VLOOKUP(A176,'Actuals Summer'!$A:$AG,24,FALSE),0)</f>
        <v>0</v>
      </c>
      <c r="CD176" s="248">
        <f>_xlfn.IFNA(VLOOKUP(A176,'Actuals Summer'!$A:$AG,25,FALSE),0)</f>
        <v>0</v>
      </c>
      <c r="CE176" s="248">
        <f>_xlfn.IFNA(VLOOKUP(A176,'Actuals Summer'!$A:$AG,26,FALSE),0)</f>
        <v>0</v>
      </c>
      <c r="CF176" s="248">
        <f>_xlfn.IFNA(VLOOKUP(A176,'Actuals Summer'!$A:$AG,27,FALSE),0)</f>
        <v>0</v>
      </c>
      <c r="CG176" s="248">
        <f>_xlfn.IFNA(VLOOKUP(A176,'Actuals Dep Summer'!B:O,6,FALSE)*$BN$3,0)</f>
        <v>2340</v>
      </c>
      <c r="CH176" s="248">
        <f>_xlfn.IFNA(VLOOKUP(A176,'Actuals Dep Summer'!B:O,7,FALSE)*$BN$3,0)</f>
        <v>390</v>
      </c>
      <c r="CI176" s="248">
        <f>_xlfn.IFNA(VLOOKUP(A176,'Actuals Dep Summer'!B:O,8,FALSE)*$BN$3,0)</f>
        <v>195</v>
      </c>
      <c r="CJ176" s="248">
        <f>_xlfn.IFNA(VLOOKUP(A176,'Actuals Summer'!$A:$AG,31,FALSE),0)*$BN$3</f>
        <v>0</v>
      </c>
      <c r="CK176" s="248"/>
      <c r="CL176" s="248">
        <f>_xlfn.IFNA(VLOOKUP(A176,'Actuals Summer'!$A:$AG,32,FALSE),0)*$BN$3</f>
        <v>0</v>
      </c>
      <c r="CM176" s="248">
        <f>_xlfn.IFNA(VLOOKUP(A176,'Actuals Summer'!$A:$AG,33,FALSE),0)</f>
        <v>0</v>
      </c>
      <c r="CP176" s="317">
        <f t="shared" si="77"/>
        <v>0</v>
      </c>
      <c r="CQ176" s="317">
        <f t="shared" si="78"/>
        <v>0</v>
      </c>
      <c r="CR176" s="317">
        <f t="shared" si="90"/>
        <v>0</v>
      </c>
      <c r="CS176" s="317">
        <f t="shared" si="79"/>
        <v>28696.2</v>
      </c>
      <c r="CT176" s="317">
        <f t="shared" si="80"/>
        <v>9933.3000000000011</v>
      </c>
      <c r="CU176" s="317">
        <f t="shared" si="81"/>
        <v>1784.25</v>
      </c>
      <c r="CV176" s="317">
        <f t="shared" si="82"/>
        <v>169.64999999999998</v>
      </c>
      <c r="CW176" s="317">
        <f t="shared" si="83"/>
        <v>15.6</v>
      </c>
      <c r="CX176" s="317">
        <f t="shared" si="84"/>
        <v>1365</v>
      </c>
      <c r="CY176" s="317">
        <f t="shared" si="85"/>
        <v>522.05263157894728</v>
      </c>
      <c r="CZ176" s="317">
        <f t="shared" si="86"/>
        <v>0</v>
      </c>
      <c r="DA176" s="317">
        <f t="shared" si="87"/>
        <v>0</v>
      </c>
      <c r="DB176" s="317">
        <f t="shared" si="88"/>
        <v>42486.052631578947</v>
      </c>
      <c r="DC176" s="311">
        <f>_xlfn.XLOOKUP($A176,'Actuals Summer'!$A:$A,'Actuals Summer'!L:L,0,0)</f>
        <v>0</v>
      </c>
      <c r="DD176" s="311">
        <f>_xlfn.XLOOKUP($A176,'Actuals Summer'!$A:$A,'Actuals Summer'!K:K,0,0)+_xlfn.XLOOKUP($A176,'Actuals Summer'!$A:$A,'Actuals Summer'!Q:Q,0,0)</f>
        <v>0</v>
      </c>
      <c r="DE176" s="311">
        <f>_xlfn.XLOOKUP($A176,'Actuals Summer'!$A:$A,'Actuals Summer'!I:I,0,0)+_xlfn.XLOOKUP($A176,'Actuals Summer'!$A:$A,'Actuals Summer'!R:R,0,0)</f>
        <v>0</v>
      </c>
      <c r="DF176" s="311">
        <f>_xlfn.XLOOKUP($A176,'Actuals Summer'!$A:$A,'Actuals Summer'!J:J,0,0)</f>
        <v>0</v>
      </c>
      <c r="DG176" s="311">
        <f>_xlfn.XLOOKUP($A176,'Actuals Dep Summer'!$B:$B,'Actuals Dep Summer'!G:G,0,0)*'Actuals Dep Summer'!$F$2*'Actuals Dep Summer'!$C$2</f>
        <v>1427.3999999999999</v>
      </c>
      <c r="DH176" s="311">
        <f>_xlfn.XLOOKUP($A176,'Actuals Dep Summer'!$B:$B,'Actuals Dep Summer'!H:H,0,0)*'Actuals Dep Summer'!$F$2*'Actuals Dep Summer'!$C$3</f>
        <v>113.1</v>
      </c>
      <c r="DI176" s="311">
        <f>_xlfn.XLOOKUP($A176,'Actuals Dep Summer'!$B:$B,'Actuals Dep Summer'!I:I,0,0)*'Actuals Dep Summer'!$F$2*'Actuals Dep Summer'!$C$4</f>
        <v>15.6</v>
      </c>
      <c r="DJ176" s="311">
        <f>_xlfn.XLOOKUP($A176,'Actuals Summer'!$A:$A,'Actuals Summer'!P:P,0,0)</f>
        <v>0</v>
      </c>
      <c r="DK176" s="311">
        <f>_xlfn.XLOOKUP($A176,'Actuals Summer'!$A:$A,'Actuals Summer'!O:O,0,0)</f>
        <v>0</v>
      </c>
      <c r="DL176" s="311"/>
      <c r="DM176" s="311">
        <f>_xlfn.XLOOKUP($A176,'Actuals Summer'!$A:$A,'Actuals Summer'!M:M,0,0)</f>
        <v>0</v>
      </c>
      <c r="DN176" s="312">
        <f t="shared" si="91"/>
        <v>1556.0999999999997</v>
      </c>
      <c r="DO176" s="312">
        <f>_xlfn.XLOOKUP(A176,'Actuals Summer'!A:A,'Actuals Summer'!S:S,0,0)-'Summer data team '!DN176</f>
        <v>-1556.0999999999997</v>
      </c>
      <c r="DP176" s="322">
        <f t="shared" si="92"/>
        <v>40929.952631578948</v>
      </c>
    </row>
    <row r="177" spans="1:120" x14ac:dyDescent="0.2">
      <c r="A177" s="231">
        <v>3372</v>
      </c>
      <c r="B177" s="231">
        <v>3303372</v>
      </c>
      <c r="C177" s="231" t="s">
        <v>350</v>
      </c>
      <c r="D177" s="359">
        <v>0</v>
      </c>
      <c r="E177" s="359">
        <v>0</v>
      </c>
      <c r="F177" s="359">
        <v>0</v>
      </c>
      <c r="G177" s="359">
        <v>25</v>
      </c>
      <c r="H177" s="359">
        <v>28</v>
      </c>
      <c r="I177" s="360">
        <v>0</v>
      </c>
      <c r="J177" s="360">
        <v>53</v>
      </c>
      <c r="K177" s="359">
        <v>3</v>
      </c>
      <c r="L177" s="359">
        <v>1</v>
      </c>
      <c r="M177" s="360">
        <v>4</v>
      </c>
      <c r="N177" s="359">
        <v>0</v>
      </c>
      <c r="O177" s="359">
        <v>0</v>
      </c>
      <c r="P177" s="359">
        <v>375</v>
      </c>
      <c r="Q177" s="359">
        <v>420</v>
      </c>
      <c r="R177" s="360">
        <v>795</v>
      </c>
      <c r="S177" s="359">
        <v>0</v>
      </c>
      <c r="T177" s="359">
        <v>0</v>
      </c>
      <c r="U177" s="359">
        <v>45</v>
      </c>
      <c r="V177" s="359">
        <v>15</v>
      </c>
      <c r="W177" s="360">
        <v>60</v>
      </c>
      <c r="X177" s="359">
        <v>8</v>
      </c>
      <c r="Y177" s="359">
        <v>120</v>
      </c>
      <c r="Z177" s="361">
        <v>30</v>
      </c>
      <c r="AA177" s="359">
        <v>7</v>
      </c>
      <c r="AB177" s="359">
        <v>105</v>
      </c>
      <c r="AC177" s="361">
        <v>0</v>
      </c>
      <c r="AD177" s="359">
        <v>19</v>
      </c>
      <c r="AE177" s="359">
        <v>285</v>
      </c>
      <c r="AF177" s="361">
        <v>0</v>
      </c>
      <c r="AG177" s="362">
        <v>0</v>
      </c>
      <c r="AH177" s="362">
        <v>0</v>
      </c>
      <c r="AI177" s="361">
        <v>0</v>
      </c>
      <c r="AJ177" s="362">
        <v>19</v>
      </c>
      <c r="AK177" s="362">
        <v>285</v>
      </c>
      <c r="AL177" s="361">
        <v>15</v>
      </c>
      <c r="AM177" s="359">
        <v>19</v>
      </c>
      <c r="AN177" s="359">
        <v>285</v>
      </c>
      <c r="AO177" s="361">
        <v>15</v>
      </c>
      <c r="AP177" s="361"/>
      <c r="AQ177" s="361">
        <f t="shared" si="66"/>
        <v>19</v>
      </c>
      <c r="AR177" s="362">
        <v>0</v>
      </c>
      <c r="AS177" s="362">
        <v>0</v>
      </c>
      <c r="AT177" s="361">
        <v>0</v>
      </c>
      <c r="AU177" s="362">
        <v>19</v>
      </c>
      <c r="AV177" s="362">
        <v>285</v>
      </c>
      <c r="AW177" s="361">
        <v>15</v>
      </c>
      <c r="AX177" s="359">
        <v>19</v>
      </c>
      <c r="AY177" s="359">
        <v>285</v>
      </c>
      <c r="AZ177" s="361">
        <v>15</v>
      </c>
      <c r="BA177" s="361"/>
      <c r="BB177" s="361">
        <f t="shared" si="67"/>
        <v>38</v>
      </c>
      <c r="BC177" s="362">
        <v>0</v>
      </c>
      <c r="BD177" s="362">
        <v>0</v>
      </c>
      <c r="BE177" s="359">
        <v>0</v>
      </c>
      <c r="BF177" s="134"/>
      <c r="BG177" s="134"/>
      <c r="BH177" s="134"/>
      <c r="BI177" s="134"/>
      <c r="BJ177" s="134"/>
      <c r="BK177" s="134"/>
      <c r="BL177" s="134"/>
      <c r="BM177" s="358">
        <f t="shared" si="68"/>
        <v>0</v>
      </c>
      <c r="BN177" s="134">
        <f t="shared" si="69"/>
        <v>0</v>
      </c>
      <c r="BO177" s="134">
        <f t="shared" si="89"/>
        <v>0</v>
      </c>
      <c r="BP177" s="134">
        <f t="shared" si="70"/>
        <v>10335</v>
      </c>
      <c r="BQ177" s="134">
        <f t="shared" si="71"/>
        <v>780</v>
      </c>
      <c r="BR177" s="134">
        <f t="shared" si="72"/>
        <v>1950</v>
      </c>
      <c r="BS177" s="134">
        <f t="shared" si="73"/>
        <v>1365</v>
      </c>
      <c r="BT177" s="134">
        <f t="shared" si="74"/>
        <v>3705</v>
      </c>
      <c r="BU177" s="134">
        <f t="shared" si="75"/>
        <v>3705</v>
      </c>
      <c r="BV177" s="134">
        <v>18</v>
      </c>
      <c r="BW177" s="134">
        <v>1</v>
      </c>
      <c r="BX177" s="134">
        <f t="shared" si="76"/>
        <v>0</v>
      </c>
      <c r="CB177" s="248">
        <f>_xlfn.IFNA(VLOOKUP(A177,'Actuals Summer'!$A:$AG,23,FALSE),0)</f>
        <v>0</v>
      </c>
      <c r="CC177" s="248">
        <f>_xlfn.IFNA(VLOOKUP(A177,'Actuals Summer'!$A:$AG,24,FALSE),0)</f>
        <v>0</v>
      </c>
      <c r="CD177" s="248">
        <f>_xlfn.IFNA(VLOOKUP(A177,'Actuals Summer'!$A:$AG,25,FALSE),0)</f>
        <v>0</v>
      </c>
      <c r="CE177" s="248">
        <f>_xlfn.IFNA(VLOOKUP(A177,'Actuals Summer'!$A:$AG,26,FALSE),0)</f>
        <v>0</v>
      </c>
      <c r="CF177" s="248">
        <f>_xlfn.IFNA(VLOOKUP(A177,'Actuals Summer'!$A:$AG,27,FALSE),0)</f>
        <v>0</v>
      </c>
      <c r="CG177" s="248">
        <f>_xlfn.IFNA(VLOOKUP(A177,'Actuals Dep Summer'!B:O,6,FALSE)*$BN$3,0)</f>
        <v>1560</v>
      </c>
      <c r="CH177" s="248">
        <f>_xlfn.IFNA(VLOOKUP(A177,'Actuals Dep Summer'!B:O,7,FALSE)*$BN$3,0)</f>
        <v>1365</v>
      </c>
      <c r="CI177" s="248">
        <f>_xlfn.IFNA(VLOOKUP(A177,'Actuals Dep Summer'!B:O,8,FALSE)*$BN$3,0)</f>
        <v>3705</v>
      </c>
      <c r="CJ177" s="248">
        <f>_xlfn.IFNA(VLOOKUP(A177,'Actuals Summer'!$A:$AG,31,FALSE),0)*$BN$3</f>
        <v>0</v>
      </c>
      <c r="CK177" s="248"/>
      <c r="CL177" s="248">
        <f>_xlfn.IFNA(VLOOKUP(A177,'Actuals Summer'!$A:$AG,32,FALSE),0)*$BN$3</f>
        <v>0</v>
      </c>
      <c r="CM177" s="248">
        <f>_xlfn.IFNA(VLOOKUP(A177,'Actuals Summer'!$A:$AG,33,FALSE),0)</f>
        <v>0</v>
      </c>
      <c r="CP177" s="317">
        <f t="shared" si="77"/>
        <v>0</v>
      </c>
      <c r="CQ177" s="317">
        <f t="shared" si="78"/>
        <v>0</v>
      </c>
      <c r="CR177" s="317">
        <f t="shared" si="90"/>
        <v>0</v>
      </c>
      <c r="CS177" s="317">
        <f t="shared" si="79"/>
        <v>58496.1</v>
      </c>
      <c r="CT177" s="317">
        <f t="shared" si="80"/>
        <v>4414.8</v>
      </c>
      <c r="CU177" s="317">
        <f t="shared" si="81"/>
        <v>1189.5</v>
      </c>
      <c r="CV177" s="317">
        <f t="shared" si="82"/>
        <v>395.84999999999997</v>
      </c>
      <c r="CW177" s="317">
        <f t="shared" si="83"/>
        <v>296.40000000000003</v>
      </c>
      <c r="CX177" s="317">
        <f t="shared" si="84"/>
        <v>3705</v>
      </c>
      <c r="CY177" s="317">
        <f t="shared" si="85"/>
        <v>1342.421052631579</v>
      </c>
      <c r="CZ177" s="317">
        <f t="shared" si="86"/>
        <v>186.44736842105263</v>
      </c>
      <c r="DA177" s="317">
        <f t="shared" si="87"/>
        <v>0</v>
      </c>
      <c r="DB177" s="317">
        <f t="shared" si="88"/>
        <v>70026.51842105262</v>
      </c>
      <c r="DC177" s="311">
        <f>_xlfn.XLOOKUP($A177,'Actuals Summer'!$A:$A,'Actuals Summer'!L:L,0,0)</f>
        <v>0</v>
      </c>
      <c r="DD177" s="311">
        <f>_xlfn.XLOOKUP($A177,'Actuals Summer'!$A:$A,'Actuals Summer'!K:K,0,0)+_xlfn.XLOOKUP($A177,'Actuals Summer'!$A:$A,'Actuals Summer'!Q:Q,0,0)</f>
        <v>0</v>
      </c>
      <c r="DE177" s="311">
        <f>_xlfn.XLOOKUP($A177,'Actuals Summer'!$A:$A,'Actuals Summer'!I:I,0,0)+_xlfn.XLOOKUP($A177,'Actuals Summer'!$A:$A,'Actuals Summer'!R:R,0,0)</f>
        <v>0</v>
      </c>
      <c r="DF177" s="311">
        <f>_xlfn.XLOOKUP($A177,'Actuals Summer'!$A:$A,'Actuals Summer'!J:J,0,0)</f>
        <v>0</v>
      </c>
      <c r="DG177" s="311">
        <f>_xlfn.XLOOKUP($A177,'Actuals Dep Summer'!$B:$B,'Actuals Dep Summer'!G:G,0,0)*'Actuals Dep Summer'!$F$2*'Actuals Dep Summer'!$C$2</f>
        <v>951.6</v>
      </c>
      <c r="DH177" s="311">
        <f>_xlfn.XLOOKUP($A177,'Actuals Dep Summer'!$B:$B,'Actuals Dep Summer'!H:H,0,0)*'Actuals Dep Summer'!$F$2*'Actuals Dep Summer'!$C$3</f>
        <v>395.84999999999997</v>
      </c>
      <c r="DI177" s="311">
        <f>_xlfn.XLOOKUP($A177,'Actuals Dep Summer'!$B:$B,'Actuals Dep Summer'!I:I,0,0)*'Actuals Dep Summer'!$F$2*'Actuals Dep Summer'!$C$4</f>
        <v>296.40000000000003</v>
      </c>
      <c r="DJ177" s="311">
        <f>_xlfn.XLOOKUP($A177,'Actuals Summer'!$A:$A,'Actuals Summer'!P:P,0,0)</f>
        <v>0</v>
      </c>
      <c r="DK177" s="311">
        <f>_xlfn.XLOOKUP($A177,'Actuals Summer'!$A:$A,'Actuals Summer'!O:O,0,0)</f>
        <v>0</v>
      </c>
      <c r="DL177" s="311"/>
      <c r="DM177" s="311">
        <f>_xlfn.XLOOKUP($A177,'Actuals Summer'!$A:$A,'Actuals Summer'!M:M,0,0)</f>
        <v>0</v>
      </c>
      <c r="DN177" s="312">
        <f t="shared" si="91"/>
        <v>1643.8500000000001</v>
      </c>
      <c r="DO177" s="312">
        <f>_xlfn.XLOOKUP(A177,'Actuals Summer'!A:A,'Actuals Summer'!S:S,0,0)-'Summer data team '!DN177</f>
        <v>-1643.8500000000001</v>
      </c>
      <c r="DP177" s="322">
        <f t="shared" si="92"/>
        <v>68382.668421052615</v>
      </c>
    </row>
    <row r="178" spans="1:120" x14ac:dyDescent="0.2">
      <c r="A178" s="231">
        <v>3377</v>
      </c>
      <c r="B178" s="231">
        <v>3303377</v>
      </c>
      <c r="C178" s="231" t="s">
        <v>351</v>
      </c>
      <c r="D178" s="359">
        <v>0</v>
      </c>
      <c r="E178" s="359">
        <v>0</v>
      </c>
      <c r="F178" s="359">
        <v>0</v>
      </c>
      <c r="G178" s="359">
        <v>11</v>
      </c>
      <c r="H178" s="359">
        <v>8</v>
      </c>
      <c r="I178" s="360">
        <v>0</v>
      </c>
      <c r="J178" s="360">
        <v>19</v>
      </c>
      <c r="K178" s="359">
        <v>0</v>
      </c>
      <c r="L178" s="359">
        <v>0</v>
      </c>
      <c r="M178" s="360">
        <v>0</v>
      </c>
      <c r="N178" s="359">
        <v>0</v>
      </c>
      <c r="O178" s="359">
        <v>0</v>
      </c>
      <c r="P178" s="359">
        <v>165</v>
      </c>
      <c r="Q178" s="359">
        <v>120</v>
      </c>
      <c r="R178" s="360">
        <v>285</v>
      </c>
      <c r="S178" s="359">
        <v>0</v>
      </c>
      <c r="T178" s="359">
        <v>0</v>
      </c>
      <c r="U178" s="359">
        <v>0</v>
      </c>
      <c r="V178" s="359">
        <v>0</v>
      </c>
      <c r="W178" s="360">
        <v>0</v>
      </c>
      <c r="X178" s="359">
        <v>14</v>
      </c>
      <c r="Y178" s="359">
        <v>210</v>
      </c>
      <c r="Z178" s="361">
        <v>0</v>
      </c>
      <c r="AA178" s="359">
        <v>3</v>
      </c>
      <c r="AB178" s="359">
        <v>45</v>
      </c>
      <c r="AC178" s="361">
        <v>0</v>
      </c>
      <c r="AD178" s="359">
        <v>0</v>
      </c>
      <c r="AE178" s="359">
        <v>0</v>
      </c>
      <c r="AF178" s="361">
        <v>0</v>
      </c>
      <c r="AG178" s="362">
        <v>0</v>
      </c>
      <c r="AH178" s="362">
        <v>0</v>
      </c>
      <c r="AI178" s="361">
        <v>0</v>
      </c>
      <c r="AJ178" s="362">
        <v>13</v>
      </c>
      <c r="AK178" s="362">
        <v>195</v>
      </c>
      <c r="AL178" s="361">
        <v>0</v>
      </c>
      <c r="AM178" s="359">
        <v>13</v>
      </c>
      <c r="AN178" s="359">
        <v>195</v>
      </c>
      <c r="AO178" s="361">
        <v>0</v>
      </c>
      <c r="AP178" s="361"/>
      <c r="AQ178" s="361">
        <f t="shared" si="66"/>
        <v>13</v>
      </c>
      <c r="AR178" s="362">
        <v>0</v>
      </c>
      <c r="AS178" s="362">
        <v>0</v>
      </c>
      <c r="AT178" s="361">
        <v>0</v>
      </c>
      <c r="AU178" s="362">
        <v>0</v>
      </c>
      <c r="AV178" s="362">
        <v>0</v>
      </c>
      <c r="AW178" s="361">
        <v>0</v>
      </c>
      <c r="AX178" s="359">
        <v>0</v>
      </c>
      <c r="AY178" s="359">
        <v>0</v>
      </c>
      <c r="AZ178" s="361">
        <v>0</v>
      </c>
      <c r="BA178" s="361"/>
      <c r="BB178" s="361">
        <f t="shared" si="67"/>
        <v>0</v>
      </c>
      <c r="BC178" s="362">
        <v>0</v>
      </c>
      <c r="BD178" s="362">
        <v>0</v>
      </c>
      <c r="BE178" s="359">
        <v>0</v>
      </c>
      <c r="BF178" s="134"/>
      <c r="BG178" s="134"/>
      <c r="BH178" s="134"/>
      <c r="BI178" s="134"/>
      <c r="BJ178" s="134"/>
      <c r="BK178" s="134"/>
      <c r="BL178" s="134"/>
      <c r="BM178" s="358">
        <f t="shared" si="68"/>
        <v>0</v>
      </c>
      <c r="BN178" s="134">
        <f t="shared" si="69"/>
        <v>0</v>
      </c>
      <c r="BO178" s="134">
        <f t="shared" si="89"/>
        <v>0</v>
      </c>
      <c r="BP178" s="134">
        <f t="shared" si="70"/>
        <v>3705</v>
      </c>
      <c r="BQ178" s="134">
        <f t="shared" si="71"/>
        <v>0</v>
      </c>
      <c r="BR178" s="134">
        <f t="shared" si="72"/>
        <v>2730</v>
      </c>
      <c r="BS178" s="134">
        <f t="shared" si="73"/>
        <v>585</v>
      </c>
      <c r="BT178" s="134">
        <f t="shared" si="74"/>
        <v>0</v>
      </c>
      <c r="BU178" s="134">
        <f t="shared" si="75"/>
        <v>2535</v>
      </c>
      <c r="BV178" s="134">
        <v>0</v>
      </c>
      <c r="BW178" s="134">
        <v>0</v>
      </c>
      <c r="BX178" s="134">
        <f t="shared" si="76"/>
        <v>0</v>
      </c>
      <c r="CB178" s="248">
        <f>_xlfn.IFNA(VLOOKUP(A178,'Actuals Summer'!$A:$AG,23,FALSE),0)</f>
        <v>0</v>
      </c>
      <c r="CC178" s="248">
        <f>_xlfn.IFNA(VLOOKUP(A178,'Actuals Summer'!$A:$AG,24,FALSE),0)</f>
        <v>0</v>
      </c>
      <c r="CD178" s="248">
        <f>_xlfn.IFNA(VLOOKUP(A178,'Actuals Summer'!$A:$AG,25,FALSE),0)</f>
        <v>0</v>
      </c>
      <c r="CE178" s="248">
        <f>_xlfn.IFNA(VLOOKUP(A178,'Actuals Summer'!$A:$AG,26,FALSE),0)</f>
        <v>0</v>
      </c>
      <c r="CF178" s="248">
        <f>_xlfn.IFNA(VLOOKUP(A178,'Actuals Summer'!$A:$AG,27,FALSE),0)</f>
        <v>0</v>
      </c>
      <c r="CG178" s="248">
        <f>_xlfn.IFNA(VLOOKUP(A178,'Actuals Dep Summer'!B:O,6,FALSE)*$BN$3,0)</f>
        <v>2730</v>
      </c>
      <c r="CH178" s="248">
        <f>_xlfn.IFNA(VLOOKUP(A178,'Actuals Dep Summer'!B:O,7,FALSE)*$BN$3,0)</f>
        <v>585</v>
      </c>
      <c r="CI178" s="248">
        <f>_xlfn.IFNA(VLOOKUP(A178,'Actuals Dep Summer'!B:O,8,FALSE)*$BN$3,0)</f>
        <v>0</v>
      </c>
      <c r="CJ178" s="248">
        <f>_xlfn.IFNA(VLOOKUP(A178,'Actuals Summer'!$A:$AG,31,FALSE),0)*$BN$3</f>
        <v>0</v>
      </c>
      <c r="CK178" s="248"/>
      <c r="CL178" s="248">
        <f>_xlfn.IFNA(VLOOKUP(A178,'Actuals Summer'!$A:$AG,32,FALSE),0)*$BN$3</f>
        <v>0</v>
      </c>
      <c r="CM178" s="248">
        <f>_xlfn.IFNA(VLOOKUP(A178,'Actuals Summer'!$A:$AG,33,FALSE),0)</f>
        <v>0</v>
      </c>
      <c r="CP178" s="317">
        <f t="shared" si="77"/>
        <v>0</v>
      </c>
      <c r="CQ178" s="317">
        <f t="shared" si="78"/>
        <v>0</v>
      </c>
      <c r="CR178" s="317">
        <f t="shared" si="90"/>
        <v>0</v>
      </c>
      <c r="CS178" s="317">
        <f t="shared" si="79"/>
        <v>20970.3</v>
      </c>
      <c r="CT178" s="317">
        <f t="shared" si="80"/>
        <v>0</v>
      </c>
      <c r="CU178" s="317">
        <f t="shared" si="81"/>
        <v>1665.3</v>
      </c>
      <c r="CV178" s="317">
        <f t="shared" si="82"/>
        <v>169.64999999999998</v>
      </c>
      <c r="CW178" s="317">
        <f t="shared" si="83"/>
        <v>0</v>
      </c>
      <c r="CX178" s="317">
        <f t="shared" si="84"/>
        <v>2535</v>
      </c>
      <c r="CY178" s="317">
        <f t="shared" si="85"/>
        <v>0</v>
      </c>
      <c r="CZ178" s="317">
        <f t="shared" si="86"/>
        <v>0</v>
      </c>
      <c r="DA178" s="317">
        <f t="shared" si="87"/>
        <v>0</v>
      </c>
      <c r="DB178" s="317">
        <f t="shared" si="88"/>
        <v>25340.25</v>
      </c>
      <c r="DC178" s="311">
        <f>_xlfn.XLOOKUP($A178,'Actuals Summer'!$A:$A,'Actuals Summer'!L:L,0,0)</f>
        <v>0</v>
      </c>
      <c r="DD178" s="311">
        <f>_xlfn.XLOOKUP($A178,'Actuals Summer'!$A:$A,'Actuals Summer'!K:K,0,0)+_xlfn.XLOOKUP($A178,'Actuals Summer'!$A:$A,'Actuals Summer'!Q:Q,0,0)</f>
        <v>0</v>
      </c>
      <c r="DE178" s="311">
        <f>_xlfn.XLOOKUP($A178,'Actuals Summer'!$A:$A,'Actuals Summer'!I:I,0,0)+_xlfn.XLOOKUP($A178,'Actuals Summer'!$A:$A,'Actuals Summer'!R:R,0,0)</f>
        <v>0</v>
      </c>
      <c r="DF178" s="311">
        <f>_xlfn.XLOOKUP($A178,'Actuals Summer'!$A:$A,'Actuals Summer'!J:J,0,0)</f>
        <v>0</v>
      </c>
      <c r="DG178" s="311">
        <f>_xlfn.XLOOKUP($A178,'Actuals Dep Summer'!$B:$B,'Actuals Dep Summer'!G:G,0,0)*'Actuals Dep Summer'!$F$2*'Actuals Dep Summer'!$C$2</f>
        <v>1665.3</v>
      </c>
      <c r="DH178" s="311">
        <f>_xlfn.XLOOKUP($A178,'Actuals Dep Summer'!$B:$B,'Actuals Dep Summer'!H:H,0,0)*'Actuals Dep Summer'!$F$2*'Actuals Dep Summer'!$C$3</f>
        <v>169.64999999999998</v>
      </c>
      <c r="DI178" s="311">
        <f>_xlfn.XLOOKUP($A178,'Actuals Dep Summer'!$B:$B,'Actuals Dep Summer'!I:I,0,0)*'Actuals Dep Summer'!$F$2*'Actuals Dep Summer'!$C$4</f>
        <v>0</v>
      </c>
      <c r="DJ178" s="311">
        <f>_xlfn.XLOOKUP($A178,'Actuals Summer'!$A:$A,'Actuals Summer'!P:P,0,0)</f>
        <v>0</v>
      </c>
      <c r="DK178" s="311">
        <f>_xlfn.XLOOKUP($A178,'Actuals Summer'!$A:$A,'Actuals Summer'!O:O,0,0)</f>
        <v>0</v>
      </c>
      <c r="DL178" s="311"/>
      <c r="DM178" s="311">
        <f>_xlfn.XLOOKUP($A178,'Actuals Summer'!$A:$A,'Actuals Summer'!M:M,0,0)</f>
        <v>0</v>
      </c>
      <c r="DN178" s="312">
        <f t="shared" si="91"/>
        <v>1834.9499999999998</v>
      </c>
      <c r="DO178" s="312">
        <f>_xlfn.XLOOKUP(A178,'Actuals Summer'!A:A,'Actuals Summer'!S:S,0,0)-'Summer data team '!DN178</f>
        <v>-1834.9499999999998</v>
      </c>
      <c r="DP178" s="322">
        <f t="shared" si="92"/>
        <v>23505.3</v>
      </c>
    </row>
    <row r="179" spans="1:120" x14ac:dyDescent="0.2">
      <c r="A179" s="231">
        <v>3386</v>
      </c>
      <c r="B179" s="231">
        <v>3303386</v>
      </c>
      <c r="C179" s="231" t="s">
        <v>352</v>
      </c>
      <c r="D179" s="359">
        <v>0</v>
      </c>
      <c r="E179" s="359">
        <v>0</v>
      </c>
      <c r="F179" s="359">
        <v>0</v>
      </c>
      <c r="G179" s="359">
        <v>14</v>
      </c>
      <c r="H179" s="359">
        <v>18</v>
      </c>
      <c r="I179" s="360">
        <v>0</v>
      </c>
      <c r="J179" s="360">
        <v>32</v>
      </c>
      <c r="K179" s="359">
        <v>3</v>
      </c>
      <c r="L179" s="359">
        <v>6</v>
      </c>
      <c r="M179" s="360">
        <v>9</v>
      </c>
      <c r="N179" s="359">
        <v>0</v>
      </c>
      <c r="O179" s="359">
        <v>0</v>
      </c>
      <c r="P179" s="359">
        <v>210</v>
      </c>
      <c r="Q179" s="359">
        <v>270</v>
      </c>
      <c r="R179" s="360">
        <v>480</v>
      </c>
      <c r="S179" s="359">
        <v>0</v>
      </c>
      <c r="T179" s="359">
        <v>0</v>
      </c>
      <c r="U179" s="359">
        <v>45</v>
      </c>
      <c r="V179" s="359">
        <v>90</v>
      </c>
      <c r="W179" s="360">
        <v>135</v>
      </c>
      <c r="X179" s="359">
        <v>2</v>
      </c>
      <c r="Y179" s="359">
        <v>30</v>
      </c>
      <c r="Z179" s="361">
        <v>15</v>
      </c>
      <c r="AA179" s="359">
        <v>18</v>
      </c>
      <c r="AB179" s="359">
        <v>270</v>
      </c>
      <c r="AC179" s="361">
        <v>15</v>
      </c>
      <c r="AD179" s="359">
        <v>4</v>
      </c>
      <c r="AE179" s="359">
        <v>60</v>
      </c>
      <c r="AF179" s="361">
        <v>30</v>
      </c>
      <c r="AG179" s="362">
        <v>0</v>
      </c>
      <c r="AH179" s="362">
        <v>0</v>
      </c>
      <c r="AI179" s="361">
        <v>0</v>
      </c>
      <c r="AJ179" s="362">
        <v>16</v>
      </c>
      <c r="AK179" s="362">
        <v>240</v>
      </c>
      <c r="AL179" s="361">
        <v>30</v>
      </c>
      <c r="AM179" s="359">
        <v>16</v>
      </c>
      <c r="AN179" s="359">
        <v>240</v>
      </c>
      <c r="AO179" s="361">
        <v>30</v>
      </c>
      <c r="AP179" s="361"/>
      <c r="AQ179" s="361">
        <f t="shared" si="66"/>
        <v>16</v>
      </c>
      <c r="AR179" s="362">
        <v>0</v>
      </c>
      <c r="AS179" s="362">
        <v>0</v>
      </c>
      <c r="AT179" s="361">
        <v>0</v>
      </c>
      <c r="AU179" s="362">
        <v>13</v>
      </c>
      <c r="AV179" s="362">
        <v>195</v>
      </c>
      <c r="AW179" s="361">
        <v>30</v>
      </c>
      <c r="AX179" s="359">
        <v>13</v>
      </c>
      <c r="AY179" s="359">
        <v>195</v>
      </c>
      <c r="AZ179" s="361">
        <v>30</v>
      </c>
      <c r="BA179" s="361"/>
      <c r="BB179" s="361">
        <f t="shared" si="67"/>
        <v>26</v>
      </c>
      <c r="BC179" s="362">
        <v>0</v>
      </c>
      <c r="BD179" s="362">
        <v>0</v>
      </c>
      <c r="BE179" s="359">
        <v>0</v>
      </c>
      <c r="BF179" s="134"/>
      <c r="BG179" s="134"/>
      <c r="BH179" s="134"/>
      <c r="BI179" s="134"/>
      <c r="BJ179" s="134"/>
      <c r="BK179" s="134"/>
      <c r="BL179" s="134"/>
      <c r="BM179" s="358">
        <f t="shared" si="68"/>
        <v>0</v>
      </c>
      <c r="BN179" s="134">
        <f t="shared" si="69"/>
        <v>0</v>
      </c>
      <c r="BO179" s="134">
        <f t="shared" si="89"/>
        <v>0</v>
      </c>
      <c r="BP179" s="134">
        <f t="shared" si="70"/>
        <v>6240</v>
      </c>
      <c r="BQ179" s="134">
        <f t="shared" si="71"/>
        <v>1755</v>
      </c>
      <c r="BR179" s="134">
        <f t="shared" si="72"/>
        <v>585</v>
      </c>
      <c r="BS179" s="134">
        <f t="shared" si="73"/>
        <v>3705</v>
      </c>
      <c r="BT179" s="134">
        <f t="shared" si="74"/>
        <v>1170</v>
      </c>
      <c r="BU179" s="134">
        <f t="shared" si="75"/>
        <v>3120</v>
      </c>
      <c r="BV179" s="134">
        <v>11</v>
      </c>
      <c r="BW179" s="134">
        <v>2</v>
      </c>
      <c r="BX179" s="134">
        <f t="shared" si="76"/>
        <v>0</v>
      </c>
      <c r="CB179" s="248">
        <f>_xlfn.IFNA(VLOOKUP(A179,'Actuals Summer'!$A:$AG,23,FALSE),0)</f>
        <v>0</v>
      </c>
      <c r="CC179" s="248">
        <f>_xlfn.IFNA(VLOOKUP(A179,'Actuals Summer'!$A:$AG,24,FALSE),0)</f>
        <v>0</v>
      </c>
      <c r="CD179" s="248">
        <f>_xlfn.IFNA(VLOOKUP(A179,'Actuals Summer'!$A:$AG,25,FALSE),0)</f>
        <v>0</v>
      </c>
      <c r="CE179" s="248">
        <f>_xlfn.IFNA(VLOOKUP(A179,'Actuals Summer'!$A:$AG,26,FALSE),0)</f>
        <v>0</v>
      </c>
      <c r="CF179" s="248">
        <f>_xlfn.IFNA(VLOOKUP(A179,'Actuals Summer'!$A:$AG,27,FALSE),0)</f>
        <v>0</v>
      </c>
      <c r="CG179" s="248">
        <f>_xlfn.IFNA(VLOOKUP(A179,'Actuals Dep Summer'!B:O,6,FALSE)*$BN$3,0)</f>
        <v>390</v>
      </c>
      <c r="CH179" s="248">
        <f>_xlfn.IFNA(VLOOKUP(A179,'Actuals Dep Summer'!B:O,7,FALSE)*$BN$3,0)</f>
        <v>3510</v>
      </c>
      <c r="CI179" s="248">
        <f>_xlfn.IFNA(VLOOKUP(A179,'Actuals Dep Summer'!B:O,8,FALSE)*$BN$3,0)</f>
        <v>780</v>
      </c>
      <c r="CJ179" s="248">
        <f>_xlfn.IFNA(VLOOKUP(A179,'Actuals Summer'!$A:$AG,31,FALSE),0)*$BN$3</f>
        <v>0</v>
      </c>
      <c r="CK179" s="248"/>
      <c r="CL179" s="248">
        <f>_xlfn.IFNA(VLOOKUP(A179,'Actuals Summer'!$A:$AG,32,FALSE),0)*$BN$3</f>
        <v>0</v>
      </c>
      <c r="CM179" s="248">
        <f>_xlfn.IFNA(VLOOKUP(A179,'Actuals Summer'!$A:$AG,33,FALSE),0)</f>
        <v>0</v>
      </c>
      <c r="CP179" s="317">
        <f t="shared" si="77"/>
        <v>0</v>
      </c>
      <c r="CQ179" s="317">
        <f t="shared" si="78"/>
        <v>0</v>
      </c>
      <c r="CR179" s="317">
        <f t="shared" si="90"/>
        <v>0</v>
      </c>
      <c r="CS179" s="317">
        <f t="shared" si="79"/>
        <v>35318.400000000001</v>
      </c>
      <c r="CT179" s="317">
        <f t="shared" si="80"/>
        <v>9933.3000000000011</v>
      </c>
      <c r="CU179" s="317">
        <f t="shared" si="81"/>
        <v>356.84999999999997</v>
      </c>
      <c r="CV179" s="317">
        <f t="shared" si="82"/>
        <v>1074.4499999999998</v>
      </c>
      <c r="CW179" s="317">
        <f t="shared" si="83"/>
        <v>93.600000000000009</v>
      </c>
      <c r="CX179" s="317">
        <f t="shared" si="84"/>
        <v>3120</v>
      </c>
      <c r="CY179" s="317">
        <f t="shared" si="85"/>
        <v>820.36842105263156</v>
      </c>
      <c r="CZ179" s="317">
        <f t="shared" si="86"/>
        <v>372.89473684210526</v>
      </c>
      <c r="DA179" s="317">
        <f t="shared" si="87"/>
        <v>0</v>
      </c>
      <c r="DB179" s="317">
        <f t="shared" si="88"/>
        <v>51089.863157894739</v>
      </c>
      <c r="DC179" s="311">
        <f>_xlfn.XLOOKUP($A179,'Actuals Summer'!$A:$A,'Actuals Summer'!L:L,0,0)</f>
        <v>0</v>
      </c>
      <c r="DD179" s="311">
        <f>_xlfn.XLOOKUP($A179,'Actuals Summer'!$A:$A,'Actuals Summer'!K:K,0,0)+_xlfn.XLOOKUP($A179,'Actuals Summer'!$A:$A,'Actuals Summer'!Q:Q,0,0)</f>
        <v>0</v>
      </c>
      <c r="DE179" s="311">
        <f>_xlfn.XLOOKUP($A179,'Actuals Summer'!$A:$A,'Actuals Summer'!I:I,0,0)+_xlfn.XLOOKUP($A179,'Actuals Summer'!$A:$A,'Actuals Summer'!R:R,0,0)</f>
        <v>0</v>
      </c>
      <c r="DF179" s="311">
        <f>_xlfn.XLOOKUP($A179,'Actuals Summer'!$A:$A,'Actuals Summer'!J:J,0,0)</f>
        <v>0</v>
      </c>
      <c r="DG179" s="311">
        <f>_xlfn.XLOOKUP($A179,'Actuals Dep Summer'!$B:$B,'Actuals Dep Summer'!G:G,0,0)*'Actuals Dep Summer'!$F$2*'Actuals Dep Summer'!$C$2</f>
        <v>237.9</v>
      </c>
      <c r="DH179" s="311">
        <f>_xlfn.XLOOKUP($A179,'Actuals Dep Summer'!$B:$B,'Actuals Dep Summer'!H:H,0,0)*'Actuals Dep Summer'!$F$2*'Actuals Dep Summer'!$C$3</f>
        <v>1017.9</v>
      </c>
      <c r="DI179" s="311">
        <f>_xlfn.XLOOKUP($A179,'Actuals Dep Summer'!$B:$B,'Actuals Dep Summer'!I:I,0,0)*'Actuals Dep Summer'!$F$2*'Actuals Dep Summer'!$C$4</f>
        <v>62.4</v>
      </c>
      <c r="DJ179" s="311">
        <f>_xlfn.XLOOKUP($A179,'Actuals Summer'!$A:$A,'Actuals Summer'!P:P,0,0)</f>
        <v>0</v>
      </c>
      <c r="DK179" s="311">
        <f>_xlfn.XLOOKUP($A179,'Actuals Summer'!$A:$A,'Actuals Summer'!O:O,0,0)</f>
        <v>0</v>
      </c>
      <c r="DL179" s="311"/>
      <c r="DM179" s="311">
        <f>_xlfn.XLOOKUP($A179,'Actuals Summer'!$A:$A,'Actuals Summer'!M:M,0,0)</f>
        <v>0</v>
      </c>
      <c r="DN179" s="312">
        <f t="shared" si="91"/>
        <v>1318.2</v>
      </c>
      <c r="DO179" s="312">
        <f>_xlfn.XLOOKUP(A179,'Actuals Summer'!A:A,'Actuals Summer'!S:S,0,0)-'Summer data team '!DN179</f>
        <v>-1318.2</v>
      </c>
      <c r="DP179" s="322">
        <f t="shared" si="92"/>
        <v>49771.663157894742</v>
      </c>
    </row>
    <row r="180" spans="1:120" x14ac:dyDescent="0.2">
      <c r="A180" s="231">
        <v>3406</v>
      </c>
      <c r="B180" s="231">
        <v>3303406</v>
      </c>
      <c r="C180" s="231" t="s">
        <v>353</v>
      </c>
      <c r="D180" s="359">
        <v>0</v>
      </c>
      <c r="E180" s="359">
        <v>0</v>
      </c>
      <c r="F180" s="359">
        <v>0</v>
      </c>
      <c r="G180" s="359">
        <v>12</v>
      </c>
      <c r="H180" s="359">
        <v>10</v>
      </c>
      <c r="I180" s="360">
        <v>0</v>
      </c>
      <c r="J180" s="360">
        <v>22</v>
      </c>
      <c r="K180" s="359">
        <v>0</v>
      </c>
      <c r="L180" s="359">
        <v>0</v>
      </c>
      <c r="M180" s="360">
        <v>0</v>
      </c>
      <c r="N180" s="359">
        <v>0</v>
      </c>
      <c r="O180" s="359">
        <v>0</v>
      </c>
      <c r="P180" s="359">
        <v>180</v>
      </c>
      <c r="Q180" s="359">
        <v>150</v>
      </c>
      <c r="R180" s="360">
        <v>330</v>
      </c>
      <c r="S180" s="359">
        <v>0</v>
      </c>
      <c r="T180" s="359">
        <v>0</v>
      </c>
      <c r="U180" s="359">
        <v>0</v>
      </c>
      <c r="V180" s="359">
        <v>0</v>
      </c>
      <c r="W180" s="360">
        <v>0</v>
      </c>
      <c r="X180" s="359">
        <v>1</v>
      </c>
      <c r="Y180" s="359">
        <v>15</v>
      </c>
      <c r="Z180" s="361">
        <v>0</v>
      </c>
      <c r="AA180" s="359">
        <v>13</v>
      </c>
      <c r="AB180" s="359">
        <v>195</v>
      </c>
      <c r="AC180" s="361">
        <v>0</v>
      </c>
      <c r="AD180" s="359">
        <v>5</v>
      </c>
      <c r="AE180" s="359">
        <v>75</v>
      </c>
      <c r="AF180" s="361">
        <v>0</v>
      </c>
      <c r="AG180" s="362">
        <v>0</v>
      </c>
      <c r="AH180" s="362">
        <v>0</v>
      </c>
      <c r="AI180" s="361">
        <v>0</v>
      </c>
      <c r="AJ180" s="362">
        <v>12</v>
      </c>
      <c r="AK180" s="362">
        <v>180</v>
      </c>
      <c r="AL180" s="361">
        <v>0</v>
      </c>
      <c r="AM180" s="359">
        <v>12</v>
      </c>
      <c r="AN180" s="359">
        <v>180</v>
      </c>
      <c r="AO180" s="361">
        <v>0</v>
      </c>
      <c r="AP180" s="361"/>
      <c r="AQ180" s="361">
        <f t="shared" si="66"/>
        <v>12</v>
      </c>
      <c r="AR180" s="362">
        <v>0</v>
      </c>
      <c r="AS180" s="362">
        <v>0</v>
      </c>
      <c r="AT180" s="361">
        <v>0</v>
      </c>
      <c r="AU180" s="362">
        <v>12</v>
      </c>
      <c r="AV180" s="362">
        <v>180</v>
      </c>
      <c r="AW180" s="361">
        <v>0</v>
      </c>
      <c r="AX180" s="359">
        <v>12</v>
      </c>
      <c r="AY180" s="359">
        <v>180</v>
      </c>
      <c r="AZ180" s="361">
        <v>0</v>
      </c>
      <c r="BA180" s="361"/>
      <c r="BB180" s="361">
        <f t="shared" si="67"/>
        <v>24</v>
      </c>
      <c r="BC180" s="362">
        <v>0</v>
      </c>
      <c r="BD180" s="362">
        <v>0</v>
      </c>
      <c r="BE180" s="359">
        <v>0</v>
      </c>
      <c r="BF180" s="134"/>
      <c r="BG180" s="134"/>
      <c r="BH180" s="134"/>
      <c r="BI180" s="134"/>
      <c r="BJ180" s="134"/>
      <c r="BK180" s="134"/>
      <c r="BL180" s="134"/>
      <c r="BM180" s="358">
        <f t="shared" si="68"/>
        <v>0</v>
      </c>
      <c r="BN180" s="134">
        <f t="shared" si="69"/>
        <v>0</v>
      </c>
      <c r="BO180" s="134">
        <f t="shared" si="89"/>
        <v>0</v>
      </c>
      <c r="BP180" s="134">
        <f t="shared" si="70"/>
        <v>4290</v>
      </c>
      <c r="BQ180" s="134">
        <f t="shared" si="71"/>
        <v>0</v>
      </c>
      <c r="BR180" s="134">
        <f t="shared" si="72"/>
        <v>195</v>
      </c>
      <c r="BS180" s="134">
        <f t="shared" si="73"/>
        <v>2535</v>
      </c>
      <c r="BT180" s="134">
        <f t="shared" si="74"/>
        <v>975</v>
      </c>
      <c r="BU180" s="134">
        <f t="shared" si="75"/>
        <v>2340</v>
      </c>
      <c r="BV180" s="134">
        <v>12</v>
      </c>
      <c r="BW180" s="134">
        <v>0</v>
      </c>
      <c r="BX180" s="134">
        <f t="shared" si="76"/>
        <v>0</v>
      </c>
      <c r="CB180" s="248">
        <f>_xlfn.IFNA(VLOOKUP(A180,'Actuals Summer'!$A:$AG,23,FALSE),0)</f>
        <v>0</v>
      </c>
      <c r="CC180" s="248">
        <f>_xlfn.IFNA(VLOOKUP(A180,'Actuals Summer'!$A:$AG,24,FALSE),0)</f>
        <v>0</v>
      </c>
      <c r="CD180" s="248">
        <f>_xlfn.IFNA(VLOOKUP(A180,'Actuals Summer'!$A:$AG,25,FALSE),0)</f>
        <v>0</v>
      </c>
      <c r="CE180" s="248">
        <f>_xlfn.IFNA(VLOOKUP(A180,'Actuals Summer'!$A:$AG,26,FALSE),0)</f>
        <v>0</v>
      </c>
      <c r="CF180" s="248">
        <f>_xlfn.IFNA(VLOOKUP(A180,'Actuals Summer'!$A:$AG,27,FALSE),0)</f>
        <v>0</v>
      </c>
      <c r="CG180" s="248">
        <f>_xlfn.IFNA(VLOOKUP(A180,'Actuals Dep Summer'!B:O,6,FALSE)*$BN$3,0)</f>
        <v>195</v>
      </c>
      <c r="CH180" s="248">
        <f>_xlfn.IFNA(VLOOKUP(A180,'Actuals Dep Summer'!B:O,7,FALSE)*$BN$3,0)</f>
        <v>2535</v>
      </c>
      <c r="CI180" s="248">
        <f>_xlfn.IFNA(VLOOKUP(A180,'Actuals Dep Summer'!B:O,8,FALSE)*$BN$3,0)</f>
        <v>975</v>
      </c>
      <c r="CJ180" s="248">
        <f>_xlfn.IFNA(VLOOKUP(A180,'Actuals Summer'!$A:$AG,31,FALSE),0)*$BN$3</f>
        <v>0</v>
      </c>
      <c r="CK180" s="248"/>
      <c r="CL180" s="248">
        <f>_xlfn.IFNA(VLOOKUP(A180,'Actuals Summer'!$A:$AG,32,FALSE),0)*$BN$3</f>
        <v>0</v>
      </c>
      <c r="CM180" s="248">
        <f>_xlfn.IFNA(VLOOKUP(A180,'Actuals Summer'!$A:$AG,33,FALSE),0)</f>
        <v>0</v>
      </c>
      <c r="CP180" s="317">
        <f t="shared" si="77"/>
        <v>0</v>
      </c>
      <c r="CQ180" s="317">
        <f t="shared" si="78"/>
        <v>0</v>
      </c>
      <c r="CR180" s="317">
        <f t="shared" si="90"/>
        <v>0</v>
      </c>
      <c r="CS180" s="317">
        <f t="shared" si="79"/>
        <v>24281.4</v>
      </c>
      <c r="CT180" s="317">
        <f t="shared" si="80"/>
        <v>0</v>
      </c>
      <c r="CU180" s="317">
        <f t="shared" si="81"/>
        <v>118.95</v>
      </c>
      <c r="CV180" s="317">
        <f t="shared" si="82"/>
        <v>735.15</v>
      </c>
      <c r="CW180" s="317">
        <f t="shared" si="83"/>
        <v>78</v>
      </c>
      <c r="CX180" s="317">
        <f t="shared" si="84"/>
        <v>2340</v>
      </c>
      <c r="CY180" s="317">
        <f t="shared" si="85"/>
        <v>894.9473684210526</v>
      </c>
      <c r="CZ180" s="317">
        <f t="shared" si="86"/>
        <v>0</v>
      </c>
      <c r="DA180" s="317">
        <f t="shared" si="87"/>
        <v>0</v>
      </c>
      <c r="DB180" s="317">
        <f t="shared" si="88"/>
        <v>28448.447368421057</v>
      </c>
      <c r="DC180" s="311">
        <f>_xlfn.XLOOKUP($A180,'Actuals Summer'!$A:$A,'Actuals Summer'!L:L,0,0)</f>
        <v>0</v>
      </c>
      <c r="DD180" s="311">
        <f>_xlfn.XLOOKUP($A180,'Actuals Summer'!$A:$A,'Actuals Summer'!K:K,0,0)+_xlfn.XLOOKUP($A180,'Actuals Summer'!$A:$A,'Actuals Summer'!Q:Q,0,0)</f>
        <v>0</v>
      </c>
      <c r="DE180" s="311">
        <f>_xlfn.XLOOKUP($A180,'Actuals Summer'!$A:$A,'Actuals Summer'!I:I,0,0)+_xlfn.XLOOKUP($A180,'Actuals Summer'!$A:$A,'Actuals Summer'!R:R,0,0)</f>
        <v>0</v>
      </c>
      <c r="DF180" s="311">
        <f>_xlfn.XLOOKUP($A180,'Actuals Summer'!$A:$A,'Actuals Summer'!J:J,0,0)</f>
        <v>0</v>
      </c>
      <c r="DG180" s="311">
        <f>_xlfn.XLOOKUP($A180,'Actuals Dep Summer'!$B:$B,'Actuals Dep Summer'!G:G,0,0)*'Actuals Dep Summer'!$F$2*'Actuals Dep Summer'!$C$2</f>
        <v>118.95</v>
      </c>
      <c r="DH180" s="311">
        <f>_xlfn.XLOOKUP($A180,'Actuals Dep Summer'!$B:$B,'Actuals Dep Summer'!H:H,0,0)*'Actuals Dep Summer'!$F$2*'Actuals Dep Summer'!$C$3</f>
        <v>735.15</v>
      </c>
      <c r="DI180" s="311">
        <f>_xlfn.XLOOKUP($A180,'Actuals Dep Summer'!$B:$B,'Actuals Dep Summer'!I:I,0,0)*'Actuals Dep Summer'!$F$2*'Actuals Dep Summer'!$C$4</f>
        <v>78</v>
      </c>
      <c r="DJ180" s="311">
        <f>_xlfn.XLOOKUP($A180,'Actuals Summer'!$A:$A,'Actuals Summer'!P:P,0,0)</f>
        <v>0</v>
      </c>
      <c r="DK180" s="311">
        <f>_xlfn.XLOOKUP($A180,'Actuals Summer'!$A:$A,'Actuals Summer'!O:O,0,0)</f>
        <v>0</v>
      </c>
      <c r="DL180" s="311"/>
      <c r="DM180" s="311">
        <f>_xlfn.XLOOKUP($A180,'Actuals Summer'!$A:$A,'Actuals Summer'!M:M,0,0)</f>
        <v>0</v>
      </c>
      <c r="DN180" s="312">
        <f t="shared" si="91"/>
        <v>932.1</v>
      </c>
      <c r="DO180" s="312">
        <f>_xlfn.XLOOKUP(A180,'Actuals Summer'!A:A,'Actuals Summer'!S:S,0,0)-'Summer data team '!DN180</f>
        <v>-932.1</v>
      </c>
      <c r="DP180" s="322">
        <f t="shared" si="92"/>
        <v>27516.347368421058</v>
      </c>
    </row>
    <row r="181" spans="1:120" x14ac:dyDescent="0.2">
      <c r="A181" s="231">
        <v>3411</v>
      </c>
      <c r="B181" s="231">
        <v>3303411</v>
      </c>
      <c r="C181" s="231" t="s">
        <v>354</v>
      </c>
      <c r="D181" s="359">
        <v>0</v>
      </c>
      <c r="E181" s="359">
        <v>0</v>
      </c>
      <c r="F181" s="359">
        <v>0</v>
      </c>
      <c r="G181" s="359">
        <v>24</v>
      </c>
      <c r="H181" s="359">
        <v>16</v>
      </c>
      <c r="I181" s="360">
        <v>0</v>
      </c>
      <c r="J181" s="360">
        <v>40</v>
      </c>
      <c r="K181" s="359">
        <v>6</v>
      </c>
      <c r="L181" s="359">
        <v>3</v>
      </c>
      <c r="M181" s="360">
        <v>9</v>
      </c>
      <c r="N181" s="359">
        <v>0</v>
      </c>
      <c r="O181" s="359">
        <v>0</v>
      </c>
      <c r="P181" s="359">
        <v>360</v>
      </c>
      <c r="Q181" s="359">
        <v>240</v>
      </c>
      <c r="R181" s="360">
        <v>600</v>
      </c>
      <c r="S181" s="359">
        <v>0</v>
      </c>
      <c r="T181" s="359">
        <v>0</v>
      </c>
      <c r="U181" s="359">
        <v>90</v>
      </c>
      <c r="V181" s="359">
        <v>45</v>
      </c>
      <c r="W181" s="360">
        <v>135</v>
      </c>
      <c r="X181" s="359">
        <v>34</v>
      </c>
      <c r="Y181" s="359">
        <v>510</v>
      </c>
      <c r="Z181" s="361">
        <v>120</v>
      </c>
      <c r="AA181" s="359">
        <v>4</v>
      </c>
      <c r="AB181" s="359">
        <v>60</v>
      </c>
      <c r="AC181" s="361">
        <v>0</v>
      </c>
      <c r="AD181" s="359">
        <v>0</v>
      </c>
      <c r="AE181" s="359">
        <v>0</v>
      </c>
      <c r="AF181" s="361">
        <v>0</v>
      </c>
      <c r="AG181" s="362">
        <v>0</v>
      </c>
      <c r="AH181" s="362">
        <v>0</v>
      </c>
      <c r="AI181" s="361">
        <v>0</v>
      </c>
      <c r="AJ181" s="362">
        <v>32</v>
      </c>
      <c r="AK181" s="362">
        <v>480</v>
      </c>
      <c r="AL181" s="361">
        <v>75</v>
      </c>
      <c r="AM181" s="359">
        <v>32</v>
      </c>
      <c r="AN181" s="359">
        <v>480</v>
      </c>
      <c r="AO181" s="361">
        <v>75</v>
      </c>
      <c r="AP181" s="361"/>
      <c r="AQ181" s="361">
        <f t="shared" si="66"/>
        <v>32</v>
      </c>
      <c r="AR181" s="362">
        <v>0</v>
      </c>
      <c r="AS181" s="362">
        <v>0</v>
      </c>
      <c r="AT181" s="361">
        <v>0</v>
      </c>
      <c r="AU181" s="362">
        <v>31</v>
      </c>
      <c r="AV181" s="362">
        <v>465</v>
      </c>
      <c r="AW181" s="361">
        <v>75</v>
      </c>
      <c r="AX181" s="359">
        <v>31</v>
      </c>
      <c r="AY181" s="359">
        <v>465</v>
      </c>
      <c r="AZ181" s="361">
        <v>75</v>
      </c>
      <c r="BA181" s="361"/>
      <c r="BB181" s="361">
        <f t="shared" si="67"/>
        <v>62</v>
      </c>
      <c r="BC181" s="362">
        <v>0</v>
      </c>
      <c r="BD181" s="362">
        <v>0</v>
      </c>
      <c r="BE181" s="359">
        <v>0</v>
      </c>
      <c r="BF181" s="134"/>
      <c r="BG181" s="134"/>
      <c r="BH181" s="134"/>
      <c r="BI181" s="134"/>
      <c r="BJ181" s="134"/>
      <c r="BK181" s="134"/>
      <c r="BL181" s="134"/>
      <c r="BM181" s="358">
        <f t="shared" si="68"/>
        <v>0</v>
      </c>
      <c r="BN181" s="134">
        <f t="shared" si="69"/>
        <v>0</v>
      </c>
      <c r="BO181" s="134">
        <f t="shared" si="89"/>
        <v>0</v>
      </c>
      <c r="BP181" s="134">
        <f t="shared" si="70"/>
        <v>7800</v>
      </c>
      <c r="BQ181" s="134">
        <f t="shared" si="71"/>
        <v>1755</v>
      </c>
      <c r="BR181" s="134">
        <f t="shared" si="72"/>
        <v>8190</v>
      </c>
      <c r="BS181" s="134">
        <f t="shared" si="73"/>
        <v>780</v>
      </c>
      <c r="BT181" s="134">
        <f t="shared" si="74"/>
        <v>0</v>
      </c>
      <c r="BU181" s="134">
        <f t="shared" si="75"/>
        <v>6240</v>
      </c>
      <c r="BV181" s="134">
        <v>26</v>
      </c>
      <c r="BW181" s="134">
        <v>5</v>
      </c>
      <c r="BX181" s="134">
        <f t="shared" si="76"/>
        <v>0</v>
      </c>
      <c r="CB181" s="248">
        <f>_xlfn.IFNA(VLOOKUP(A181,'Actuals Summer'!$A:$AG,23,FALSE),0)</f>
        <v>0</v>
      </c>
      <c r="CC181" s="248">
        <f>_xlfn.IFNA(VLOOKUP(A181,'Actuals Summer'!$A:$AG,24,FALSE),0)</f>
        <v>0</v>
      </c>
      <c r="CD181" s="248">
        <f>_xlfn.IFNA(VLOOKUP(A181,'Actuals Summer'!$A:$AG,25,FALSE),0)</f>
        <v>0</v>
      </c>
      <c r="CE181" s="248">
        <f>_xlfn.IFNA(VLOOKUP(A181,'Actuals Summer'!$A:$AG,26,FALSE),0)</f>
        <v>0</v>
      </c>
      <c r="CF181" s="248">
        <f>_xlfn.IFNA(VLOOKUP(A181,'Actuals Summer'!$A:$AG,27,FALSE),0)</f>
        <v>0</v>
      </c>
      <c r="CG181" s="248">
        <f>_xlfn.IFNA(VLOOKUP(A181,'Actuals Dep Summer'!B:O,6,FALSE)*$BN$3,0)</f>
        <v>6630</v>
      </c>
      <c r="CH181" s="248">
        <f>_xlfn.IFNA(VLOOKUP(A181,'Actuals Dep Summer'!B:O,7,FALSE)*$BN$3,0)</f>
        <v>780</v>
      </c>
      <c r="CI181" s="248">
        <f>_xlfn.IFNA(VLOOKUP(A181,'Actuals Dep Summer'!B:O,8,FALSE)*$BN$3,0)</f>
        <v>0</v>
      </c>
      <c r="CJ181" s="248">
        <f>_xlfn.IFNA(VLOOKUP(A181,'Actuals Summer'!$A:$AG,31,FALSE),0)*$BN$3</f>
        <v>0</v>
      </c>
      <c r="CK181" s="248"/>
      <c r="CL181" s="248">
        <f>_xlfn.IFNA(VLOOKUP(A181,'Actuals Summer'!$A:$AG,32,FALSE),0)*$BN$3</f>
        <v>0</v>
      </c>
      <c r="CM181" s="248">
        <f>_xlfn.IFNA(VLOOKUP(A181,'Actuals Summer'!$A:$AG,33,FALSE),0)</f>
        <v>0</v>
      </c>
      <c r="CP181" s="317">
        <f t="shared" si="77"/>
        <v>0</v>
      </c>
      <c r="CQ181" s="317">
        <f t="shared" si="78"/>
        <v>0</v>
      </c>
      <c r="CR181" s="317">
        <f t="shared" si="90"/>
        <v>0</v>
      </c>
      <c r="CS181" s="317">
        <f t="shared" si="79"/>
        <v>44148</v>
      </c>
      <c r="CT181" s="317">
        <f t="shared" si="80"/>
        <v>9933.3000000000011</v>
      </c>
      <c r="CU181" s="317">
        <f t="shared" si="81"/>
        <v>4995.8999999999996</v>
      </c>
      <c r="CV181" s="317">
        <f t="shared" si="82"/>
        <v>226.2</v>
      </c>
      <c r="CW181" s="317">
        <f t="shared" si="83"/>
        <v>0</v>
      </c>
      <c r="CX181" s="317">
        <f t="shared" si="84"/>
        <v>6240</v>
      </c>
      <c r="CY181" s="317">
        <f t="shared" si="85"/>
        <v>1939.0526315789471</v>
      </c>
      <c r="CZ181" s="317">
        <f t="shared" si="86"/>
        <v>932.23684210526324</v>
      </c>
      <c r="DA181" s="317">
        <f t="shared" si="87"/>
        <v>0</v>
      </c>
      <c r="DB181" s="317">
        <f t="shared" si="88"/>
        <v>68414.689473684208</v>
      </c>
      <c r="DC181" s="311">
        <f>_xlfn.XLOOKUP($A181,'Actuals Summer'!$A:$A,'Actuals Summer'!L:L,0,0)</f>
        <v>0</v>
      </c>
      <c r="DD181" s="311">
        <f>_xlfn.XLOOKUP($A181,'Actuals Summer'!$A:$A,'Actuals Summer'!K:K,0,0)+_xlfn.XLOOKUP($A181,'Actuals Summer'!$A:$A,'Actuals Summer'!Q:Q,0,0)</f>
        <v>0</v>
      </c>
      <c r="DE181" s="311">
        <f>_xlfn.XLOOKUP($A181,'Actuals Summer'!$A:$A,'Actuals Summer'!I:I,0,0)+_xlfn.XLOOKUP($A181,'Actuals Summer'!$A:$A,'Actuals Summer'!R:R,0,0)</f>
        <v>0</v>
      </c>
      <c r="DF181" s="311">
        <f>_xlfn.XLOOKUP($A181,'Actuals Summer'!$A:$A,'Actuals Summer'!J:J,0,0)</f>
        <v>0</v>
      </c>
      <c r="DG181" s="311">
        <f>_xlfn.XLOOKUP($A181,'Actuals Dep Summer'!$B:$B,'Actuals Dep Summer'!G:G,0,0)*'Actuals Dep Summer'!$F$2*'Actuals Dep Summer'!$C$2</f>
        <v>4044.2999999999997</v>
      </c>
      <c r="DH181" s="311">
        <f>_xlfn.XLOOKUP($A181,'Actuals Dep Summer'!$B:$B,'Actuals Dep Summer'!H:H,0,0)*'Actuals Dep Summer'!$F$2*'Actuals Dep Summer'!$C$3</f>
        <v>226.2</v>
      </c>
      <c r="DI181" s="311">
        <f>_xlfn.XLOOKUP($A181,'Actuals Dep Summer'!$B:$B,'Actuals Dep Summer'!I:I,0,0)*'Actuals Dep Summer'!$F$2*'Actuals Dep Summer'!$C$4</f>
        <v>0</v>
      </c>
      <c r="DJ181" s="311">
        <f>_xlfn.XLOOKUP($A181,'Actuals Summer'!$A:$A,'Actuals Summer'!P:P,0,0)</f>
        <v>0</v>
      </c>
      <c r="DK181" s="311">
        <f>_xlfn.XLOOKUP($A181,'Actuals Summer'!$A:$A,'Actuals Summer'!O:O,0,0)</f>
        <v>0</v>
      </c>
      <c r="DL181" s="311"/>
      <c r="DM181" s="311">
        <f>_xlfn.XLOOKUP($A181,'Actuals Summer'!$A:$A,'Actuals Summer'!M:M,0,0)</f>
        <v>0</v>
      </c>
      <c r="DN181" s="312">
        <f t="shared" si="91"/>
        <v>4270.5</v>
      </c>
      <c r="DO181" s="312">
        <f>_xlfn.XLOOKUP(A181,'Actuals Summer'!A:A,'Actuals Summer'!S:S,0,0)-'Summer data team '!DN181</f>
        <v>-4270.5</v>
      </c>
      <c r="DP181" s="322">
        <f t="shared" si="92"/>
        <v>64144.189473684208</v>
      </c>
    </row>
    <row r="182" spans="1:120" x14ac:dyDescent="0.2">
      <c r="A182" s="231">
        <v>3412</v>
      </c>
      <c r="B182" s="231">
        <v>3303412</v>
      </c>
      <c r="C182" s="231" t="s">
        <v>355</v>
      </c>
      <c r="D182" s="359">
        <v>0</v>
      </c>
      <c r="E182" s="359">
        <v>0</v>
      </c>
      <c r="F182" s="359">
        <v>0</v>
      </c>
      <c r="G182" s="359">
        <v>41</v>
      </c>
      <c r="H182" s="359">
        <v>32</v>
      </c>
      <c r="I182" s="360">
        <v>0</v>
      </c>
      <c r="J182" s="360">
        <v>73</v>
      </c>
      <c r="K182" s="359">
        <v>6</v>
      </c>
      <c r="L182" s="359">
        <v>6</v>
      </c>
      <c r="M182" s="360">
        <v>12</v>
      </c>
      <c r="N182" s="359">
        <v>0</v>
      </c>
      <c r="O182" s="359">
        <v>0</v>
      </c>
      <c r="P182" s="359">
        <v>615</v>
      </c>
      <c r="Q182" s="359">
        <v>480</v>
      </c>
      <c r="R182" s="360">
        <v>1095</v>
      </c>
      <c r="S182" s="359">
        <v>0</v>
      </c>
      <c r="T182" s="359">
        <v>0</v>
      </c>
      <c r="U182" s="359">
        <v>90</v>
      </c>
      <c r="V182" s="359">
        <v>90</v>
      </c>
      <c r="W182" s="360">
        <v>180</v>
      </c>
      <c r="X182" s="359">
        <v>24</v>
      </c>
      <c r="Y182" s="359">
        <v>360</v>
      </c>
      <c r="Z182" s="361">
        <v>90</v>
      </c>
      <c r="AA182" s="359">
        <v>36</v>
      </c>
      <c r="AB182" s="359">
        <v>540</v>
      </c>
      <c r="AC182" s="361">
        <v>75</v>
      </c>
      <c r="AD182" s="359">
        <v>3</v>
      </c>
      <c r="AE182" s="359">
        <v>45</v>
      </c>
      <c r="AF182" s="361">
        <v>0</v>
      </c>
      <c r="AG182" s="362">
        <v>0</v>
      </c>
      <c r="AH182" s="362">
        <v>0</v>
      </c>
      <c r="AI182" s="361">
        <v>0</v>
      </c>
      <c r="AJ182" s="362">
        <v>33</v>
      </c>
      <c r="AK182" s="362">
        <v>495</v>
      </c>
      <c r="AL182" s="361">
        <v>0</v>
      </c>
      <c r="AM182" s="359">
        <v>33</v>
      </c>
      <c r="AN182" s="359">
        <v>495</v>
      </c>
      <c r="AO182" s="361">
        <v>0</v>
      </c>
      <c r="AP182" s="361"/>
      <c r="AQ182" s="361">
        <f t="shared" si="66"/>
        <v>33</v>
      </c>
      <c r="AR182" s="362">
        <v>0</v>
      </c>
      <c r="AS182" s="362">
        <v>0</v>
      </c>
      <c r="AT182" s="361">
        <v>0</v>
      </c>
      <c r="AU182" s="362">
        <v>33</v>
      </c>
      <c r="AV182" s="362">
        <v>495</v>
      </c>
      <c r="AW182" s="361">
        <v>0</v>
      </c>
      <c r="AX182" s="359">
        <v>33</v>
      </c>
      <c r="AY182" s="359">
        <v>495</v>
      </c>
      <c r="AZ182" s="361">
        <v>0</v>
      </c>
      <c r="BA182" s="361"/>
      <c r="BB182" s="361">
        <f t="shared" si="67"/>
        <v>66</v>
      </c>
      <c r="BC182" s="362">
        <v>0</v>
      </c>
      <c r="BD182" s="362">
        <v>0</v>
      </c>
      <c r="BE182" s="359">
        <v>0</v>
      </c>
      <c r="BF182" s="134"/>
      <c r="BG182" s="134"/>
      <c r="BH182" s="134"/>
      <c r="BI182" s="134"/>
      <c r="BJ182" s="134"/>
      <c r="BK182" s="134"/>
      <c r="BL182" s="134"/>
      <c r="BM182" s="358">
        <f t="shared" si="68"/>
        <v>0</v>
      </c>
      <c r="BN182" s="134">
        <f t="shared" si="69"/>
        <v>0</v>
      </c>
      <c r="BO182" s="134">
        <f t="shared" si="89"/>
        <v>0</v>
      </c>
      <c r="BP182" s="134">
        <f t="shared" si="70"/>
        <v>14235</v>
      </c>
      <c r="BQ182" s="134">
        <f t="shared" si="71"/>
        <v>2340</v>
      </c>
      <c r="BR182" s="134">
        <f t="shared" si="72"/>
        <v>5850</v>
      </c>
      <c r="BS182" s="134">
        <f t="shared" si="73"/>
        <v>7995</v>
      </c>
      <c r="BT182" s="134">
        <f t="shared" si="74"/>
        <v>585</v>
      </c>
      <c r="BU182" s="134">
        <f t="shared" si="75"/>
        <v>6435</v>
      </c>
      <c r="BV182" s="134">
        <v>33</v>
      </c>
      <c r="BW182" s="134">
        <v>0</v>
      </c>
      <c r="BX182" s="134">
        <f t="shared" si="76"/>
        <v>0</v>
      </c>
      <c r="CB182" s="248">
        <f>_xlfn.IFNA(VLOOKUP(A182,'Actuals Summer'!$A:$AG,23,FALSE),0)</f>
        <v>0</v>
      </c>
      <c r="CC182" s="248">
        <f>_xlfn.IFNA(VLOOKUP(A182,'Actuals Summer'!$A:$AG,24,FALSE),0)</f>
        <v>0</v>
      </c>
      <c r="CD182" s="248">
        <f>_xlfn.IFNA(VLOOKUP(A182,'Actuals Summer'!$A:$AG,25,FALSE),0)</f>
        <v>0</v>
      </c>
      <c r="CE182" s="248">
        <f>_xlfn.IFNA(VLOOKUP(A182,'Actuals Summer'!$A:$AG,26,FALSE),0)</f>
        <v>0</v>
      </c>
      <c r="CF182" s="248">
        <f>_xlfn.IFNA(VLOOKUP(A182,'Actuals Summer'!$A:$AG,27,FALSE),0)</f>
        <v>0</v>
      </c>
      <c r="CG182" s="248">
        <f>_xlfn.IFNA(VLOOKUP(A182,'Actuals Dep Summer'!B:O,6,FALSE)*$BN$3,0)</f>
        <v>4680</v>
      </c>
      <c r="CH182" s="248">
        <f>_xlfn.IFNA(VLOOKUP(A182,'Actuals Dep Summer'!B:O,7,FALSE)*$BN$3,0)</f>
        <v>7020</v>
      </c>
      <c r="CI182" s="248">
        <f>_xlfn.IFNA(VLOOKUP(A182,'Actuals Dep Summer'!B:O,8,FALSE)*$BN$3,0)</f>
        <v>585</v>
      </c>
      <c r="CJ182" s="248">
        <f>_xlfn.IFNA(VLOOKUP(A182,'Actuals Summer'!$A:$AG,31,FALSE),0)*$BN$3</f>
        <v>0</v>
      </c>
      <c r="CK182" s="248"/>
      <c r="CL182" s="248">
        <f>_xlfn.IFNA(VLOOKUP(A182,'Actuals Summer'!$A:$AG,32,FALSE),0)*$BN$3</f>
        <v>0</v>
      </c>
      <c r="CM182" s="248">
        <f>_xlfn.IFNA(VLOOKUP(A182,'Actuals Summer'!$A:$AG,33,FALSE),0)</f>
        <v>0</v>
      </c>
      <c r="CP182" s="317">
        <f t="shared" si="77"/>
        <v>0</v>
      </c>
      <c r="CQ182" s="317">
        <f t="shared" si="78"/>
        <v>0</v>
      </c>
      <c r="CR182" s="317">
        <f t="shared" si="90"/>
        <v>0</v>
      </c>
      <c r="CS182" s="317">
        <f t="shared" si="79"/>
        <v>80570.100000000006</v>
      </c>
      <c r="CT182" s="317">
        <f t="shared" si="80"/>
        <v>13244.4</v>
      </c>
      <c r="CU182" s="317">
        <f t="shared" si="81"/>
        <v>3568.5</v>
      </c>
      <c r="CV182" s="317">
        <f t="shared" si="82"/>
        <v>2318.5499999999997</v>
      </c>
      <c r="CW182" s="317">
        <f t="shared" si="83"/>
        <v>46.800000000000004</v>
      </c>
      <c r="CX182" s="317">
        <f t="shared" si="84"/>
        <v>6435</v>
      </c>
      <c r="CY182" s="317">
        <f t="shared" si="85"/>
        <v>2461.1052631578946</v>
      </c>
      <c r="CZ182" s="317">
        <f t="shared" si="86"/>
        <v>0</v>
      </c>
      <c r="DA182" s="317">
        <f t="shared" si="87"/>
        <v>0</v>
      </c>
      <c r="DB182" s="317">
        <f t="shared" si="88"/>
        <v>108644.4552631579</v>
      </c>
      <c r="DC182" s="311">
        <f>_xlfn.XLOOKUP($A182,'Actuals Summer'!$A:$A,'Actuals Summer'!L:L,0,0)</f>
        <v>0</v>
      </c>
      <c r="DD182" s="311">
        <f>_xlfn.XLOOKUP($A182,'Actuals Summer'!$A:$A,'Actuals Summer'!K:K,0,0)+_xlfn.XLOOKUP($A182,'Actuals Summer'!$A:$A,'Actuals Summer'!Q:Q,0,0)</f>
        <v>0</v>
      </c>
      <c r="DE182" s="311">
        <f>_xlfn.XLOOKUP($A182,'Actuals Summer'!$A:$A,'Actuals Summer'!I:I,0,0)+_xlfn.XLOOKUP($A182,'Actuals Summer'!$A:$A,'Actuals Summer'!R:R,0,0)</f>
        <v>0</v>
      </c>
      <c r="DF182" s="311">
        <f>_xlfn.XLOOKUP($A182,'Actuals Summer'!$A:$A,'Actuals Summer'!J:J,0,0)</f>
        <v>0</v>
      </c>
      <c r="DG182" s="311">
        <f>_xlfn.XLOOKUP($A182,'Actuals Dep Summer'!$B:$B,'Actuals Dep Summer'!G:G,0,0)*'Actuals Dep Summer'!$F$2*'Actuals Dep Summer'!$C$2</f>
        <v>2854.7999999999997</v>
      </c>
      <c r="DH182" s="311">
        <f>_xlfn.XLOOKUP($A182,'Actuals Dep Summer'!$B:$B,'Actuals Dep Summer'!H:H,0,0)*'Actuals Dep Summer'!$F$2*'Actuals Dep Summer'!$C$3</f>
        <v>2035.8</v>
      </c>
      <c r="DI182" s="311">
        <f>_xlfn.XLOOKUP($A182,'Actuals Dep Summer'!$B:$B,'Actuals Dep Summer'!I:I,0,0)*'Actuals Dep Summer'!$F$2*'Actuals Dep Summer'!$C$4</f>
        <v>46.800000000000004</v>
      </c>
      <c r="DJ182" s="311">
        <f>_xlfn.XLOOKUP($A182,'Actuals Summer'!$A:$A,'Actuals Summer'!P:P,0,0)</f>
        <v>0</v>
      </c>
      <c r="DK182" s="311">
        <f>_xlfn.XLOOKUP($A182,'Actuals Summer'!$A:$A,'Actuals Summer'!O:O,0,0)</f>
        <v>0</v>
      </c>
      <c r="DL182" s="311"/>
      <c r="DM182" s="311">
        <f>_xlfn.XLOOKUP($A182,'Actuals Summer'!$A:$A,'Actuals Summer'!M:M,0,0)</f>
        <v>0</v>
      </c>
      <c r="DN182" s="312">
        <f t="shared" si="91"/>
        <v>4937.3999999999996</v>
      </c>
      <c r="DO182" s="312">
        <f>_xlfn.XLOOKUP(A182,'Actuals Summer'!A:A,'Actuals Summer'!S:S,0,0)-'Summer data team '!DN182</f>
        <v>-4937.3999999999996</v>
      </c>
      <c r="DP182" s="322">
        <f t="shared" si="92"/>
        <v>103707.0552631579</v>
      </c>
    </row>
    <row r="183" spans="1:120" x14ac:dyDescent="0.2">
      <c r="A183" s="231">
        <v>3428</v>
      </c>
      <c r="B183" s="231">
        <v>3303428</v>
      </c>
      <c r="C183" s="231" t="s">
        <v>356</v>
      </c>
      <c r="D183" s="359">
        <v>0</v>
      </c>
      <c r="E183" s="359">
        <v>0</v>
      </c>
      <c r="F183" s="359">
        <v>0</v>
      </c>
      <c r="G183" s="359">
        <v>16</v>
      </c>
      <c r="H183" s="359">
        <v>10</v>
      </c>
      <c r="I183" s="360">
        <v>0</v>
      </c>
      <c r="J183" s="360">
        <v>26</v>
      </c>
      <c r="K183" s="359">
        <v>9</v>
      </c>
      <c r="L183" s="359">
        <v>6</v>
      </c>
      <c r="M183" s="360">
        <v>15</v>
      </c>
      <c r="N183" s="359">
        <v>0</v>
      </c>
      <c r="O183" s="359">
        <v>0</v>
      </c>
      <c r="P183" s="359">
        <v>240</v>
      </c>
      <c r="Q183" s="359">
        <v>150</v>
      </c>
      <c r="R183" s="360">
        <v>390</v>
      </c>
      <c r="S183" s="359">
        <v>0</v>
      </c>
      <c r="T183" s="359">
        <v>0</v>
      </c>
      <c r="U183" s="359">
        <v>135</v>
      </c>
      <c r="V183" s="359">
        <v>90</v>
      </c>
      <c r="W183" s="360">
        <v>225</v>
      </c>
      <c r="X183" s="359">
        <v>1</v>
      </c>
      <c r="Y183" s="359">
        <v>15</v>
      </c>
      <c r="Z183" s="361">
        <v>0</v>
      </c>
      <c r="AA183" s="359">
        <v>2</v>
      </c>
      <c r="AB183" s="359">
        <v>30</v>
      </c>
      <c r="AC183" s="361">
        <v>30</v>
      </c>
      <c r="AD183" s="359">
        <v>1</v>
      </c>
      <c r="AE183" s="359">
        <v>15</v>
      </c>
      <c r="AF183" s="361">
        <v>0</v>
      </c>
      <c r="AG183" s="362">
        <v>0</v>
      </c>
      <c r="AH183" s="362">
        <v>0</v>
      </c>
      <c r="AI183" s="361">
        <v>0</v>
      </c>
      <c r="AJ183" s="362">
        <v>5</v>
      </c>
      <c r="AK183" s="362">
        <v>75</v>
      </c>
      <c r="AL183" s="361">
        <v>45</v>
      </c>
      <c r="AM183" s="359">
        <v>5</v>
      </c>
      <c r="AN183" s="359">
        <v>75</v>
      </c>
      <c r="AO183" s="361">
        <v>45</v>
      </c>
      <c r="AP183" s="361"/>
      <c r="AQ183" s="361">
        <f t="shared" si="66"/>
        <v>5</v>
      </c>
      <c r="AR183" s="362">
        <v>0</v>
      </c>
      <c r="AS183" s="362">
        <v>0</v>
      </c>
      <c r="AT183" s="361">
        <v>0</v>
      </c>
      <c r="AU183" s="362">
        <v>5</v>
      </c>
      <c r="AV183" s="362">
        <v>75</v>
      </c>
      <c r="AW183" s="361">
        <v>45</v>
      </c>
      <c r="AX183" s="359">
        <v>5</v>
      </c>
      <c r="AY183" s="359">
        <v>75</v>
      </c>
      <c r="AZ183" s="361">
        <v>45</v>
      </c>
      <c r="BA183" s="361"/>
      <c r="BB183" s="361">
        <f t="shared" si="67"/>
        <v>10</v>
      </c>
      <c r="BC183" s="362">
        <v>0</v>
      </c>
      <c r="BD183" s="362">
        <v>0</v>
      </c>
      <c r="BE183" s="359">
        <v>0</v>
      </c>
      <c r="BF183" s="134"/>
      <c r="BG183" s="134"/>
      <c r="BH183" s="134"/>
      <c r="BI183" s="134"/>
      <c r="BJ183" s="134"/>
      <c r="BK183" s="134"/>
      <c r="BL183" s="134"/>
      <c r="BM183" s="358">
        <f t="shared" si="68"/>
        <v>0</v>
      </c>
      <c r="BN183" s="134">
        <f t="shared" si="69"/>
        <v>0</v>
      </c>
      <c r="BO183" s="134">
        <f t="shared" si="89"/>
        <v>0</v>
      </c>
      <c r="BP183" s="134">
        <f t="shared" si="70"/>
        <v>5070</v>
      </c>
      <c r="BQ183" s="134">
        <f t="shared" si="71"/>
        <v>2925</v>
      </c>
      <c r="BR183" s="134">
        <f t="shared" si="72"/>
        <v>195</v>
      </c>
      <c r="BS183" s="134">
        <f t="shared" si="73"/>
        <v>780</v>
      </c>
      <c r="BT183" s="134">
        <f t="shared" si="74"/>
        <v>195</v>
      </c>
      <c r="BU183" s="134">
        <f t="shared" si="75"/>
        <v>975</v>
      </c>
      <c r="BV183" s="134">
        <v>2</v>
      </c>
      <c r="BW183" s="134">
        <v>3</v>
      </c>
      <c r="BX183" s="134">
        <f t="shared" si="76"/>
        <v>0</v>
      </c>
      <c r="CB183" s="248">
        <f>_xlfn.IFNA(VLOOKUP(A183,'Actuals Summer'!$A:$AG,23,FALSE),0)</f>
        <v>0</v>
      </c>
      <c r="CC183" s="248">
        <f>_xlfn.IFNA(VLOOKUP(A183,'Actuals Summer'!$A:$AG,24,FALSE),0)</f>
        <v>0</v>
      </c>
      <c r="CD183" s="248">
        <f>_xlfn.IFNA(VLOOKUP(A183,'Actuals Summer'!$A:$AG,25,FALSE),0)</f>
        <v>0</v>
      </c>
      <c r="CE183" s="248">
        <f>_xlfn.IFNA(VLOOKUP(A183,'Actuals Summer'!$A:$AG,26,FALSE),0)</f>
        <v>0</v>
      </c>
      <c r="CF183" s="248">
        <f>_xlfn.IFNA(VLOOKUP(A183,'Actuals Summer'!$A:$AG,27,FALSE),0)</f>
        <v>0</v>
      </c>
      <c r="CG183" s="248">
        <f>_xlfn.IFNA(VLOOKUP(A183,'Actuals Dep Summer'!B:O,6,FALSE)*$BN$3,0)</f>
        <v>195</v>
      </c>
      <c r="CH183" s="248">
        <f>_xlfn.IFNA(VLOOKUP(A183,'Actuals Dep Summer'!B:O,7,FALSE)*$BN$3,0)</f>
        <v>390</v>
      </c>
      <c r="CI183" s="248">
        <f>_xlfn.IFNA(VLOOKUP(A183,'Actuals Dep Summer'!B:O,8,FALSE)*$BN$3,0)</f>
        <v>195</v>
      </c>
      <c r="CJ183" s="248">
        <f>_xlfn.IFNA(VLOOKUP(A183,'Actuals Summer'!$A:$AG,31,FALSE),0)*$BN$3</f>
        <v>0</v>
      </c>
      <c r="CK183" s="248"/>
      <c r="CL183" s="248">
        <f>_xlfn.IFNA(VLOOKUP(A183,'Actuals Summer'!$A:$AG,32,FALSE),0)*$BN$3</f>
        <v>0</v>
      </c>
      <c r="CM183" s="248">
        <f>_xlfn.IFNA(VLOOKUP(A183,'Actuals Summer'!$A:$AG,33,FALSE),0)</f>
        <v>0</v>
      </c>
      <c r="CP183" s="317">
        <f t="shared" si="77"/>
        <v>0</v>
      </c>
      <c r="CQ183" s="317">
        <f t="shared" si="78"/>
        <v>0</v>
      </c>
      <c r="CR183" s="317">
        <f t="shared" si="90"/>
        <v>0</v>
      </c>
      <c r="CS183" s="317">
        <f t="shared" si="79"/>
        <v>28696.2</v>
      </c>
      <c r="CT183" s="317">
        <f t="shared" si="80"/>
        <v>16555.5</v>
      </c>
      <c r="CU183" s="317">
        <f t="shared" si="81"/>
        <v>118.95</v>
      </c>
      <c r="CV183" s="317">
        <f t="shared" si="82"/>
        <v>226.2</v>
      </c>
      <c r="CW183" s="317">
        <f t="shared" si="83"/>
        <v>15.6</v>
      </c>
      <c r="CX183" s="317">
        <f t="shared" si="84"/>
        <v>975</v>
      </c>
      <c r="CY183" s="317">
        <f t="shared" si="85"/>
        <v>149.15789473684208</v>
      </c>
      <c r="CZ183" s="317">
        <f t="shared" si="86"/>
        <v>559.34210526315792</v>
      </c>
      <c r="DA183" s="317">
        <f t="shared" si="87"/>
        <v>0</v>
      </c>
      <c r="DB183" s="317">
        <f t="shared" si="88"/>
        <v>47295.94999999999</v>
      </c>
      <c r="DC183" s="311">
        <f>_xlfn.XLOOKUP($A183,'Actuals Summer'!$A:$A,'Actuals Summer'!L:L,0,0)</f>
        <v>0</v>
      </c>
      <c r="DD183" s="311">
        <f>_xlfn.XLOOKUP($A183,'Actuals Summer'!$A:$A,'Actuals Summer'!K:K,0,0)+_xlfn.XLOOKUP($A183,'Actuals Summer'!$A:$A,'Actuals Summer'!Q:Q,0,0)</f>
        <v>0</v>
      </c>
      <c r="DE183" s="311">
        <f>_xlfn.XLOOKUP($A183,'Actuals Summer'!$A:$A,'Actuals Summer'!I:I,0,0)+_xlfn.XLOOKUP($A183,'Actuals Summer'!$A:$A,'Actuals Summer'!R:R,0,0)</f>
        <v>0</v>
      </c>
      <c r="DF183" s="311">
        <f>_xlfn.XLOOKUP($A183,'Actuals Summer'!$A:$A,'Actuals Summer'!J:J,0,0)</f>
        <v>0</v>
      </c>
      <c r="DG183" s="311">
        <f>_xlfn.XLOOKUP($A183,'Actuals Dep Summer'!$B:$B,'Actuals Dep Summer'!G:G,0,0)*'Actuals Dep Summer'!$F$2*'Actuals Dep Summer'!$C$2</f>
        <v>118.95</v>
      </c>
      <c r="DH183" s="311">
        <f>_xlfn.XLOOKUP($A183,'Actuals Dep Summer'!$B:$B,'Actuals Dep Summer'!H:H,0,0)*'Actuals Dep Summer'!$F$2*'Actuals Dep Summer'!$C$3</f>
        <v>113.1</v>
      </c>
      <c r="DI183" s="311">
        <f>_xlfn.XLOOKUP($A183,'Actuals Dep Summer'!$B:$B,'Actuals Dep Summer'!I:I,0,0)*'Actuals Dep Summer'!$F$2*'Actuals Dep Summer'!$C$4</f>
        <v>15.6</v>
      </c>
      <c r="DJ183" s="311">
        <f>_xlfn.XLOOKUP($A183,'Actuals Summer'!$A:$A,'Actuals Summer'!P:P,0,0)</f>
        <v>0</v>
      </c>
      <c r="DK183" s="311">
        <f>_xlfn.XLOOKUP($A183,'Actuals Summer'!$A:$A,'Actuals Summer'!O:O,0,0)</f>
        <v>0</v>
      </c>
      <c r="DL183" s="311"/>
      <c r="DM183" s="311">
        <f>_xlfn.XLOOKUP($A183,'Actuals Summer'!$A:$A,'Actuals Summer'!M:M,0,0)</f>
        <v>0</v>
      </c>
      <c r="DN183" s="312">
        <f t="shared" si="91"/>
        <v>247.65</v>
      </c>
      <c r="DO183" s="312">
        <f>_xlfn.XLOOKUP(A183,'Actuals Summer'!A:A,'Actuals Summer'!S:S,0,0)-'Summer data team '!DN183</f>
        <v>-247.65</v>
      </c>
      <c r="DP183" s="322">
        <f t="shared" si="92"/>
        <v>47048.299999999988</v>
      </c>
    </row>
    <row r="184" spans="1:120" x14ac:dyDescent="0.2">
      <c r="A184" s="231">
        <v>3431</v>
      </c>
      <c r="B184" s="231">
        <v>3303431</v>
      </c>
      <c r="C184" s="231" t="s">
        <v>357</v>
      </c>
      <c r="D184" s="359">
        <v>0</v>
      </c>
      <c r="E184" s="359">
        <v>0</v>
      </c>
      <c r="F184" s="359">
        <v>0</v>
      </c>
      <c r="G184" s="359">
        <v>16</v>
      </c>
      <c r="H184" s="359">
        <v>29</v>
      </c>
      <c r="I184" s="360">
        <v>0</v>
      </c>
      <c r="J184" s="360">
        <v>45</v>
      </c>
      <c r="K184" s="359">
        <v>9</v>
      </c>
      <c r="L184" s="359">
        <v>19</v>
      </c>
      <c r="M184" s="360">
        <v>28</v>
      </c>
      <c r="N184" s="359">
        <v>0</v>
      </c>
      <c r="O184" s="359">
        <v>0</v>
      </c>
      <c r="P184" s="359">
        <v>240</v>
      </c>
      <c r="Q184" s="359">
        <v>435</v>
      </c>
      <c r="R184" s="360">
        <v>675</v>
      </c>
      <c r="S184" s="359">
        <v>0</v>
      </c>
      <c r="T184" s="359">
        <v>0</v>
      </c>
      <c r="U184" s="359">
        <v>135</v>
      </c>
      <c r="V184" s="359">
        <v>285</v>
      </c>
      <c r="W184" s="360">
        <v>420</v>
      </c>
      <c r="X184" s="359">
        <v>5</v>
      </c>
      <c r="Y184" s="359">
        <v>75</v>
      </c>
      <c r="Z184" s="361">
        <v>45</v>
      </c>
      <c r="AA184" s="359">
        <v>1</v>
      </c>
      <c r="AB184" s="359">
        <v>15</v>
      </c>
      <c r="AC184" s="361">
        <v>15</v>
      </c>
      <c r="AD184" s="359">
        <v>3</v>
      </c>
      <c r="AE184" s="359">
        <v>45</v>
      </c>
      <c r="AF184" s="361">
        <v>45</v>
      </c>
      <c r="AG184" s="362">
        <v>0</v>
      </c>
      <c r="AH184" s="362">
        <v>0</v>
      </c>
      <c r="AI184" s="361">
        <v>0</v>
      </c>
      <c r="AJ184" s="362">
        <v>4</v>
      </c>
      <c r="AK184" s="362">
        <v>60</v>
      </c>
      <c r="AL184" s="361">
        <v>30</v>
      </c>
      <c r="AM184" s="359">
        <v>4</v>
      </c>
      <c r="AN184" s="359">
        <v>60</v>
      </c>
      <c r="AO184" s="361">
        <v>30</v>
      </c>
      <c r="AP184" s="361"/>
      <c r="AQ184" s="361">
        <f t="shared" si="66"/>
        <v>4</v>
      </c>
      <c r="AR184" s="362">
        <v>0</v>
      </c>
      <c r="AS184" s="362">
        <v>0</v>
      </c>
      <c r="AT184" s="361">
        <v>0</v>
      </c>
      <c r="AU184" s="362">
        <v>4</v>
      </c>
      <c r="AV184" s="362">
        <v>60</v>
      </c>
      <c r="AW184" s="361">
        <v>30</v>
      </c>
      <c r="AX184" s="359">
        <v>4</v>
      </c>
      <c r="AY184" s="359">
        <v>60</v>
      </c>
      <c r="AZ184" s="361">
        <v>30</v>
      </c>
      <c r="BA184" s="361"/>
      <c r="BB184" s="361">
        <f t="shared" si="67"/>
        <v>8</v>
      </c>
      <c r="BC184" s="362">
        <v>0</v>
      </c>
      <c r="BD184" s="362">
        <v>1</v>
      </c>
      <c r="BE184" s="359">
        <v>1</v>
      </c>
      <c r="BF184" s="134"/>
      <c r="BG184" s="134"/>
      <c r="BH184" s="134"/>
      <c r="BI184" s="134"/>
      <c r="BJ184" s="134"/>
      <c r="BK184" s="134"/>
      <c r="BL184" s="134"/>
      <c r="BM184" s="358">
        <f t="shared" si="68"/>
        <v>0</v>
      </c>
      <c r="BN184" s="134">
        <f t="shared" si="69"/>
        <v>0</v>
      </c>
      <c r="BO184" s="134">
        <f t="shared" si="89"/>
        <v>0</v>
      </c>
      <c r="BP184" s="134">
        <f t="shared" si="70"/>
        <v>8775</v>
      </c>
      <c r="BQ184" s="134">
        <f t="shared" si="71"/>
        <v>5460</v>
      </c>
      <c r="BR184" s="134">
        <f t="shared" si="72"/>
        <v>1560</v>
      </c>
      <c r="BS184" s="134">
        <f t="shared" si="73"/>
        <v>390</v>
      </c>
      <c r="BT184" s="134">
        <f t="shared" si="74"/>
        <v>1170</v>
      </c>
      <c r="BU184" s="134">
        <f t="shared" si="75"/>
        <v>780</v>
      </c>
      <c r="BV184" s="134">
        <v>2</v>
      </c>
      <c r="BW184" s="134">
        <v>2</v>
      </c>
      <c r="BX184" s="134">
        <f t="shared" si="76"/>
        <v>1</v>
      </c>
      <c r="CB184" s="248">
        <f>_xlfn.IFNA(VLOOKUP(A184,'Actuals Summer'!$A:$AG,23,FALSE),0)</f>
        <v>0</v>
      </c>
      <c r="CC184" s="248">
        <f>_xlfn.IFNA(VLOOKUP(A184,'Actuals Summer'!$A:$AG,24,FALSE),0)</f>
        <v>0</v>
      </c>
      <c r="CD184" s="248">
        <f>_xlfn.IFNA(VLOOKUP(A184,'Actuals Summer'!$A:$AG,25,FALSE),0)</f>
        <v>0</v>
      </c>
      <c r="CE184" s="248">
        <f>_xlfn.IFNA(VLOOKUP(A184,'Actuals Summer'!$A:$AG,26,FALSE),0)</f>
        <v>0</v>
      </c>
      <c r="CF184" s="248">
        <f>_xlfn.IFNA(VLOOKUP(A184,'Actuals Summer'!$A:$AG,27,FALSE),0)</f>
        <v>0</v>
      </c>
      <c r="CG184" s="248">
        <f>_xlfn.IFNA(VLOOKUP(A184,'Actuals Dep Summer'!B:O,6,FALSE)*$BN$3,0)</f>
        <v>975</v>
      </c>
      <c r="CH184" s="248">
        <f>_xlfn.IFNA(VLOOKUP(A184,'Actuals Dep Summer'!B:O,7,FALSE)*$BN$3,0)</f>
        <v>195</v>
      </c>
      <c r="CI184" s="248">
        <f>_xlfn.IFNA(VLOOKUP(A184,'Actuals Dep Summer'!B:O,8,FALSE)*$BN$3,0)</f>
        <v>585</v>
      </c>
      <c r="CJ184" s="248">
        <f>_xlfn.IFNA(VLOOKUP(A184,'Actuals Summer'!$A:$AG,31,FALSE),0)*$BN$3</f>
        <v>0</v>
      </c>
      <c r="CK184" s="248"/>
      <c r="CL184" s="248">
        <f>_xlfn.IFNA(VLOOKUP(A184,'Actuals Summer'!$A:$AG,32,FALSE),0)*$BN$3</f>
        <v>0</v>
      </c>
      <c r="CM184" s="248">
        <f>_xlfn.IFNA(VLOOKUP(A184,'Actuals Summer'!$A:$AG,33,FALSE),0)</f>
        <v>0</v>
      </c>
      <c r="CP184" s="317">
        <f t="shared" si="77"/>
        <v>0</v>
      </c>
      <c r="CQ184" s="317">
        <f t="shared" si="78"/>
        <v>0</v>
      </c>
      <c r="CR184" s="317">
        <f t="shared" si="90"/>
        <v>0</v>
      </c>
      <c r="CS184" s="317">
        <f t="shared" si="79"/>
        <v>49666.5</v>
      </c>
      <c r="CT184" s="317">
        <f t="shared" si="80"/>
        <v>30903.600000000002</v>
      </c>
      <c r="CU184" s="317">
        <f t="shared" si="81"/>
        <v>951.6</v>
      </c>
      <c r="CV184" s="317">
        <f t="shared" si="82"/>
        <v>113.1</v>
      </c>
      <c r="CW184" s="317">
        <f t="shared" si="83"/>
        <v>93.600000000000009</v>
      </c>
      <c r="CX184" s="317">
        <f t="shared" si="84"/>
        <v>780</v>
      </c>
      <c r="CY184" s="317">
        <f t="shared" si="85"/>
        <v>149.15789473684208</v>
      </c>
      <c r="CZ184" s="317">
        <f t="shared" si="86"/>
        <v>372.89473684210526</v>
      </c>
      <c r="DA184" s="317">
        <f t="shared" si="87"/>
        <v>938</v>
      </c>
      <c r="DB184" s="317">
        <f t="shared" si="88"/>
        <v>83968.45263157897</v>
      </c>
      <c r="DC184" s="311">
        <f>_xlfn.XLOOKUP($A184,'Actuals Summer'!$A:$A,'Actuals Summer'!L:L,0,0)</f>
        <v>0</v>
      </c>
      <c r="DD184" s="311">
        <f>_xlfn.XLOOKUP($A184,'Actuals Summer'!$A:$A,'Actuals Summer'!K:K,0,0)+_xlfn.XLOOKUP($A184,'Actuals Summer'!$A:$A,'Actuals Summer'!Q:Q,0,0)</f>
        <v>0</v>
      </c>
      <c r="DE184" s="311">
        <f>_xlfn.XLOOKUP($A184,'Actuals Summer'!$A:$A,'Actuals Summer'!I:I,0,0)+_xlfn.XLOOKUP($A184,'Actuals Summer'!$A:$A,'Actuals Summer'!R:R,0,0)</f>
        <v>0</v>
      </c>
      <c r="DF184" s="311">
        <f>_xlfn.XLOOKUP($A184,'Actuals Summer'!$A:$A,'Actuals Summer'!J:J,0,0)</f>
        <v>0</v>
      </c>
      <c r="DG184" s="311">
        <f>_xlfn.XLOOKUP($A184,'Actuals Dep Summer'!$B:$B,'Actuals Dep Summer'!G:G,0,0)*'Actuals Dep Summer'!$F$2*'Actuals Dep Summer'!$C$2</f>
        <v>594.75</v>
      </c>
      <c r="DH184" s="311">
        <f>_xlfn.XLOOKUP($A184,'Actuals Dep Summer'!$B:$B,'Actuals Dep Summer'!H:H,0,0)*'Actuals Dep Summer'!$F$2*'Actuals Dep Summer'!$C$3</f>
        <v>56.55</v>
      </c>
      <c r="DI184" s="311">
        <f>_xlfn.XLOOKUP($A184,'Actuals Dep Summer'!$B:$B,'Actuals Dep Summer'!I:I,0,0)*'Actuals Dep Summer'!$F$2*'Actuals Dep Summer'!$C$4</f>
        <v>46.800000000000004</v>
      </c>
      <c r="DJ184" s="311">
        <f>_xlfn.XLOOKUP($A184,'Actuals Summer'!$A:$A,'Actuals Summer'!P:P,0,0)</f>
        <v>0</v>
      </c>
      <c r="DK184" s="311">
        <f>_xlfn.XLOOKUP($A184,'Actuals Summer'!$A:$A,'Actuals Summer'!O:O,0,0)</f>
        <v>0</v>
      </c>
      <c r="DL184" s="311"/>
      <c r="DM184" s="311">
        <f>_xlfn.XLOOKUP($A184,'Actuals Summer'!$A:$A,'Actuals Summer'!M:M,0,0)</f>
        <v>0</v>
      </c>
      <c r="DN184" s="312">
        <f t="shared" si="91"/>
        <v>698.09999999999991</v>
      </c>
      <c r="DO184" s="312">
        <f>_xlfn.XLOOKUP(A184,'Actuals Summer'!A:A,'Actuals Summer'!S:S,0,0)-'Summer data team '!DN184</f>
        <v>-698.09999999999991</v>
      </c>
      <c r="DP184" s="322">
        <f t="shared" si="92"/>
        <v>83270.352631578964</v>
      </c>
    </row>
    <row r="185" spans="1:120" x14ac:dyDescent="0.2">
      <c r="A185" s="231">
        <v>3432</v>
      </c>
      <c r="B185" s="231">
        <v>3303432</v>
      </c>
      <c r="C185" s="231" t="s">
        <v>358</v>
      </c>
      <c r="D185" s="359">
        <v>0</v>
      </c>
      <c r="E185" s="359">
        <v>0</v>
      </c>
      <c r="F185" s="359">
        <v>0</v>
      </c>
      <c r="G185" s="359">
        <v>60</v>
      </c>
      <c r="H185" s="359">
        <v>30</v>
      </c>
      <c r="I185" s="360">
        <v>0</v>
      </c>
      <c r="J185" s="360">
        <v>90</v>
      </c>
      <c r="K185" s="359">
        <v>4</v>
      </c>
      <c r="L185" s="359">
        <v>2</v>
      </c>
      <c r="M185" s="360">
        <v>6</v>
      </c>
      <c r="N185" s="359">
        <v>0</v>
      </c>
      <c r="O185" s="359">
        <v>0</v>
      </c>
      <c r="P185" s="359">
        <v>885.7</v>
      </c>
      <c r="Q185" s="359">
        <v>447</v>
      </c>
      <c r="R185" s="360">
        <v>1332.7</v>
      </c>
      <c r="S185" s="359">
        <v>0</v>
      </c>
      <c r="T185" s="359">
        <v>0</v>
      </c>
      <c r="U185" s="359">
        <v>60</v>
      </c>
      <c r="V185" s="359">
        <v>30</v>
      </c>
      <c r="W185" s="360">
        <v>90</v>
      </c>
      <c r="X185" s="359">
        <v>29</v>
      </c>
      <c r="Y185" s="359">
        <v>435</v>
      </c>
      <c r="Z185" s="361">
        <v>15</v>
      </c>
      <c r="AA185" s="359">
        <v>52</v>
      </c>
      <c r="AB185" s="359">
        <v>765.7</v>
      </c>
      <c r="AC185" s="361">
        <v>75</v>
      </c>
      <c r="AD185" s="359">
        <v>4</v>
      </c>
      <c r="AE185" s="359">
        <v>60</v>
      </c>
      <c r="AF185" s="361">
        <v>0</v>
      </c>
      <c r="AG185" s="362">
        <v>0</v>
      </c>
      <c r="AH185" s="362">
        <v>0</v>
      </c>
      <c r="AI185" s="361">
        <v>0</v>
      </c>
      <c r="AJ185" s="362">
        <v>32</v>
      </c>
      <c r="AK185" s="362">
        <v>480</v>
      </c>
      <c r="AL185" s="361">
        <v>0</v>
      </c>
      <c r="AM185" s="359">
        <v>32</v>
      </c>
      <c r="AN185" s="359">
        <v>480</v>
      </c>
      <c r="AO185" s="361">
        <v>0</v>
      </c>
      <c r="AP185" s="361"/>
      <c r="AQ185" s="361">
        <f t="shared" si="66"/>
        <v>32</v>
      </c>
      <c r="AR185" s="362">
        <v>0</v>
      </c>
      <c r="AS185" s="362">
        <v>0</v>
      </c>
      <c r="AT185" s="361">
        <v>0</v>
      </c>
      <c r="AU185" s="362">
        <v>0</v>
      </c>
      <c r="AV185" s="362">
        <v>0</v>
      </c>
      <c r="AW185" s="361">
        <v>0</v>
      </c>
      <c r="AX185" s="359">
        <v>0</v>
      </c>
      <c r="AY185" s="359">
        <v>0</v>
      </c>
      <c r="AZ185" s="361">
        <v>0</v>
      </c>
      <c r="BA185" s="361"/>
      <c r="BB185" s="361">
        <f t="shared" si="67"/>
        <v>0</v>
      </c>
      <c r="BC185" s="362">
        <v>0</v>
      </c>
      <c r="BD185" s="362">
        <v>0</v>
      </c>
      <c r="BE185" s="359">
        <v>0</v>
      </c>
      <c r="BF185" s="134"/>
      <c r="BG185" s="134"/>
      <c r="BH185" s="134"/>
      <c r="BI185" s="134"/>
      <c r="BJ185" s="134"/>
      <c r="BK185" s="134"/>
      <c r="BL185" s="134"/>
      <c r="BM185" s="358">
        <f t="shared" si="68"/>
        <v>0</v>
      </c>
      <c r="BN185" s="134">
        <f t="shared" si="69"/>
        <v>0</v>
      </c>
      <c r="BO185" s="134">
        <f t="shared" si="89"/>
        <v>0</v>
      </c>
      <c r="BP185" s="134">
        <f t="shared" si="70"/>
        <v>17325.100000000002</v>
      </c>
      <c r="BQ185" s="134">
        <f t="shared" si="71"/>
        <v>1170</v>
      </c>
      <c r="BR185" s="134">
        <f t="shared" si="72"/>
        <v>5850</v>
      </c>
      <c r="BS185" s="134">
        <f t="shared" si="73"/>
        <v>10929.1</v>
      </c>
      <c r="BT185" s="134">
        <f t="shared" si="74"/>
        <v>780</v>
      </c>
      <c r="BU185" s="134">
        <f t="shared" si="75"/>
        <v>6240</v>
      </c>
      <c r="BV185" s="134">
        <v>0</v>
      </c>
      <c r="BW185" s="134">
        <v>0</v>
      </c>
      <c r="BX185" s="134">
        <f t="shared" si="76"/>
        <v>0</v>
      </c>
      <c r="CB185" s="248">
        <f>_xlfn.IFNA(VLOOKUP(A185,'Actuals Summer'!$A:$AG,23,FALSE),0)</f>
        <v>0</v>
      </c>
      <c r="CC185" s="248">
        <f>_xlfn.IFNA(VLOOKUP(A185,'Actuals Summer'!$A:$AG,24,FALSE),0)</f>
        <v>0</v>
      </c>
      <c r="CD185" s="248">
        <f>_xlfn.IFNA(VLOOKUP(A185,'Actuals Summer'!$A:$AG,25,FALSE),0)</f>
        <v>0</v>
      </c>
      <c r="CE185" s="248">
        <f>_xlfn.IFNA(VLOOKUP(A185,'Actuals Summer'!$A:$AG,26,FALSE),0)</f>
        <v>0</v>
      </c>
      <c r="CF185" s="248">
        <f>_xlfn.IFNA(VLOOKUP(A185,'Actuals Summer'!$A:$AG,27,FALSE),0)</f>
        <v>0</v>
      </c>
      <c r="CG185" s="248">
        <f>_xlfn.IFNA(VLOOKUP(A185,'Actuals Dep Summer'!B:O,6,FALSE)*$BN$3,0)</f>
        <v>5655</v>
      </c>
      <c r="CH185" s="248">
        <f>_xlfn.IFNA(VLOOKUP(A185,'Actuals Dep Summer'!B:O,7,FALSE)*$BN$3,0)</f>
        <v>9954.1</v>
      </c>
      <c r="CI185" s="248">
        <f>_xlfn.IFNA(VLOOKUP(A185,'Actuals Dep Summer'!B:O,8,FALSE)*$BN$3,0)</f>
        <v>780</v>
      </c>
      <c r="CJ185" s="248">
        <f>_xlfn.IFNA(VLOOKUP(A185,'Actuals Summer'!$A:$AG,31,FALSE),0)*$BN$3</f>
        <v>0</v>
      </c>
      <c r="CK185" s="248"/>
      <c r="CL185" s="248">
        <f>_xlfn.IFNA(VLOOKUP(A185,'Actuals Summer'!$A:$AG,32,FALSE),0)*$BN$3</f>
        <v>0</v>
      </c>
      <c r="CM185" s="248">
        <f>_xlfn.IFNA(VLOOKUP(A185,'Actuals Summer'!$A:$AG,33,FALSE),0)</f>
        <v>0</v>
      </c>
      <c r="CP185" s="317">
        <f t="shared" si="77"/>
        <v>0</v>
      </c>
      <c r="CQ185" s="317">
        <f t="shared" si="78"/>
        <v>0</v>
      </c>
      <c r="CR185" s="317">
        <f t="shared" si="90"/>
        <v>0</v>
      </c>
      <c r="CS185" s="317">
        <f t="shared" si="79"/>
        <v>98060.066000000021</v>
      </c>
      <c r="CT185" s="317">
        <f t="shared" si="80"/>
        <v>6622.2</v>
      </c>
      <c r="CU185" s="317">
        <f t="shared" si="81"/>
        <v>3568.5</v>
      </c>
      <c r="CV185" s="317">
        <f t="shared" si="82"/>
        <v>3169.4389999999999</v>
      </c>
      <c r="CW185" s="317">
        <f t="shared" si="83"/>
        <v>62.4</v>
      </c>
      <c r="CX185" s="317">
        <f t="shared" si="84"/>
        <v>6240</v>
      </c>
      <c r="CY185" s="317">
        <f t="shared" si="85"/>
        <v>0</v>
      </c>
      <c r="CZ185" s="317">
        <f t="shared" si="86"/>
        <v>0</v>
      </c>
      <c r="DA185" s="317">
        <f t="shared" si="87"/>
        <v>0</v>
      </c>
      <c r="DB185" s="317">
        <f t="shared" si="88"/>
        <v>117722.60500000001</v>
      </c>
      <c r="DC185" s="311">
        <f>_xlfn.XLOOKUP($A185,'Actuals Summer'!$A:$A,'Actuals Summer'!L:L,0,0)</f>
        <v>0</v>
      </c>
      <c r="DD185" s="311">
        <f>_xlfn.XLOOKUP($A185,'Actuals Summer'!$A:$A,'Actuals Summer'!K:K,0,0)+_xlfn.XLOOKUP($A185,'Actuals Summer'!$A:$A,'Actuals Summer'!Q:Q,0,0)</f>
        <v>0</v>
      </c>
      <c r="DE185" s="311">
        <f>_xlfn.XLOOKUP($A185,'Actuals Summer'!$A:$A,'Actuals Summer'!I:I,0,0)+_xlfn.XLOOKUP($A185,'Actuals Summer'!$A:$A,'Actuals Summer'!R:R,0,0)</f>
        <v>0</v>
      </c>
      <c r="DF185" s="311">
        <f>_xlfn.XLOOKUP($A185,'Actuals Summer'!$A:$A,'Actuals Summer'!J:J,0,0)</f>
        <v>0</v>
      </c>
      <c r="DG185" s="311">
        <f>_xlfn.XLOOKUP($A185,'Actuals Dep Summer'!$B:$B,'Actuals Dep Summer'!G:G,0,0)*'Actuals Dep Summer'!$F$2*'Actuals Dep Summer'!$C$2</f>
        <v>3449.5499999999997</v>
      </c>
      <c r="DH185" s="311">
        <f>_xlfn.XLOOKUP($A185,'Actuals Dep Summer'!$B:$B,'Actuals Dep Summer'!H:H,0,0)*'Actuals Dep Summer'!$F$2*'Actuals Dep Summer'!$C$3</f>
        <v>2886.6889999999999</v>
      </c>
      <c r="DI185" s="311">
        <f>_xlfn.XLOOKUP($A185,'Actuals Dep Summer'!$B:$B,'Actuals Dep Summer'!I:I,0,0)*'Actuals Dep Summer'!$F$2*'Actuals Dep Summer'!$C$4</f>
        <v>62.4</v>
      </c>
      <c r="DJ185" s="311">
        <f>_xlfn.XLOOKUP($A185,'Actuals Summer'!$A:$A,'Actuals Summer'!P:P,0,0)</f>
        <v>0</v>
      </c>
      <c r="DK185" s="311">
        <f>_xlfn.XLOOKUP($A185,'Actuals Summer'!$A:$A,'Actuals Summer'!O:O,0,0)</f>
        <v>0</v>
      </c>
      <c r="DL185" s="311"/>
      <c r="DM185" s="311">
        <f>_xlfn.XLOOKUP($A185,'Actuals Summer'!$A:$A,'Actuals Summer'!M:M,0,0)</f>
        <v>0</v>
      </c>
      <c r="DN185" s="312">
        <f t="shared" si="91"/>
        <v>6398.6389999999992</v>
      </c>
      <c r="DO185" s="312">
        <f>_xlfn.XLOOKUP(A185,'Actuals Summer'!A:A,'Actuals Summer'!S:S,0,0)-'Summer data team '!DN185</f>
        <v>-6398.6389999999992</v>
      </c>
      <c r="DP185" s="322">
        <f t="shared" si="92"/>
        <v>111323.96600000001</v>
      </c>
    </row>
    <row r="186" spans="1:120" x14ac:dyDescent="0.2">
      <c r="A186" s="231">
        <v>3433</v>
      </c>
      <c r="B186" s="231">
        <v>3303433</v>
      </c>
      <c r="C186" s="231" t="s">
        <v>359</v>
      </c>
      <c r="D186" s="359">
        <v>0</v>
      </c>
      <c r="E186" s="359">
        <v>0</v>
      </c>
      <c r="F186" s="359">
        <v>0</v>
      </c>
      <c r="G186" s="359">
        <v>9</v>
      </c>
      <c r="H186" s="359">
        <v>12</v>
      </c>
      <c r="I186" s="360">
        <v>0</v>
      </c>
      <c r="J186" s="360">
        <v>21</v>
      </c>
      <c r="K186" s="359">
        <v>0</v>
      </c>
      <c r="L186" s="359">
        <v>0</v>
      </c>
      <c r="M186" s="360">
        <v>0</v>
      </c>
      <c r="N186" s="359">
        <v>0</v>
      </c>
      <c r="O186" s="359">
        <v>0</v>
      </c>
      <c r="P186" s="359">
        <v>135</v>
      </c>
      <c r="Q186" s="359">
        <v>180</v>
      </c>
      <c r="R186" s="360">
        <v>315</v>
      </c>
      <c r="S186" s="359">
        <v>0</v>
      </c>
      <c r="T186" s="359">
        <v>0</v>
      </c>
      <c r="U186" s="359">
        <v>0</v>
      </c>
      <c r="V186" s="359">
        <v>0</v>
      </c>
      <c r="W186" s="360">
        <v>0</v>
      </c>
      <c r="X186" s="359">
        <v>7</v>
      </c>
      <c r="Y186" s="359">
        <v>105</v>
      </c>
      <c r="Z186" s="361">
        <v>0</v>
      </c>
      <c r="AA186" s="359">
        <v>3</v>
      </c>
      <c r="AB186" s="359">
        <v>45</v>
      </c>
      <c r="AC186" s="361">
        <v>0</v>
      </c>
      <c r="AD186" s="359">
        <v>8</v>
      </c>
      <c r="AE186" s="359">
        <v>120</v>
      </c>
      <c r="AF186" s="361">
        <v>0</v>
      </c>
      <c r="AG186" s="362">
        <v>0</v>
      </c>
      <c r="AH186" s="362">
        <v>0</v>
      </c>
      <c r="AI186" s="361">
        <v>0</v>
      </c>
      <c r="AJ186" s="362">
        <v>12</v>
      </c>
      <c r="AK186" s="362">
        <v>180</v>
      </c>
      <c r="AL186" s="361">
        <v>0</v>
      </c>
      <c r="AM186" s="359">
        <v>12</v>
      </c>
      <c r="AN186" s="359">
        <v>180</v>
      </c>
      <c r="AO186" s="361">
        <v>0</v>
      </c>
      <c r="AP186" s="361"/>
      <c r="AQ186" s="361">
        <f t="shared" si="66"/>
        <v>12</v>
      </c>
      <c r="AR186" s="362">
        <v>0</v>
      </c>
      <c r="AS186" s="362">
        <v>0</v>
      </c>
      <c r="AT186" s="361">
        <v>0</v>
      </c>
      <c r="AU186" s="362">
        <v>12</v>
      </c>
      <c r="AV186" s="362">
        <v>180</v>
      </c>
      <c r="AW186" s="361">
        <v>0</v>
      </c>
      <c r="AX186" s="359">
        <v>12</v>
      </c>
      <c r="AY186" s="359">
        <v>180</v>
      </c>
      <c r="AZ186" s="361">
        <v>0</v>
      </c>
      <c r="BA186" s="361"/>
      <c r="BB186" s="361">
        <f t="shared" si="67"/>
        <v>24</v>
      </c>
      <c r="BC186" s="362">
        <v>0</v>
      </c>
      <c r="BD186" s="362">
        <v>0</v>
      </c>
      <c r="BE186" s="359">
        <v>0</v>
      </c>
      <c r="BF186" s="134"/>
      <c r="BG186" s="134"/>
      <c r="BH186" s="134"/>
      <c r="BI186" s="134"/>
      <c r="BJ186" s="134"/>
      <c r="BK186" s="134"/>
      <c r="BL186" s="134"/>
      <c r="BM186" s="358">
        <f t="shared" si="68"/>
        <v>0</v>
      </c>
      <c r="BN186" s="134">
        <f t="shared" si="69"/>
        <v>0</v>
      </c>
      <c r="BO186" s="134">
        <f t="shared" si="89"/>
        <v>0</v>
      </c>
      <c r="BP186" s="134">
        <f t="shared" si="70"/>
        <v>4095</v>
      </c>
      <c r="BQ186" s="134">
        <f t="shared" si="71"/>
        <v>0</v>
      </c>
      <c r="BR186" s="134">
        <f t="shared" si="72"/>
        <v>1365</v>
      </c>
      <c r="BS186" s="134">
        <f t="shared" si="73"/>
        <v>585</v>
      </c>
      <c r="BT186" s="134">
        <f t="shared" si="74"/>
        <v>1560</v>
      </c>
      <c r="BU186" s="134">
        <f t="shared" si="75"/>
        <v>2340</v>
      </c>
      <c r="BV186" s="134">
        <v>12</v>
      </c>
      <c r="BW186" s="134">
        <v>0</v>
      </c>
      <c r="BX186" s="134">
        <f t="shared" si="76"/>
        <v>0</v>
      </c>
      <c r="CB186" s="248">
        <f>_xlfn.IFNA(VLOOKUP(A186,'Actuals Summer'!$A:$AG,23,FALSE),0)</f>
        <v>0</v>
      </c>
      <c r="CC186" s="248">
        <f>_xlfn.IFNA(VLOOKUP(A186,'Actuals Summer'!$A:$AG,24,FALSE),0)</f>
        <v>0</v>
      </c>
      <c r="CD186" s="248">
        <f>_xlfn.IFNA(VLOOKUP(A186,'Actuals Summer'!$A:$AG,25,FALSE),0)</f>
        <v>0</v>
      </c>
      <c r="CE186" s="248">
        <f>_xlfn.IFNA(VLOOKUP(A186,'Actuals Summer'!$A:$AG,26,FALSE),0)</f>
        <v>0</v>
      </c>
      <c r="CF186" s="248">
        <f>_xlfn.IFNA(VLOOKUP(A186,'Actuals Summer'!$A:$AG,27,FALSE),0)</f>
        <v>0</v>
      </c>
      <c r="CG186" s="248">
        <f>_xlfn.IFNA(VLOOKUP(A186,'Actuals Dep Summer'!B:O,6,FALSE)*$BN$3,0)</f>
        <v>1365</v>
      </c>
      <c r="CH186" s="248">
        <f>_xlfn.IFNA(VLOOKUP(A186,'Actuals Dep Summer'!B:O,7,FALSE)*$BN$3,0)</f>
        <v>585</v>
      </c>
      <c r="CI186" s="248">
        <f>_xlfn.IFNA(VLOOKUP(A186,'Actuals Dep Summer'!B:O,8,FALSE)*$BN$3,0)</f>
        <v>1560</v>
      </c>
      <c r="CJ186" s="248">
        <f>_xlfn.IFNA(VLOOKUP(A186,'Actuals Summer'!$A:$AG,31,FALSE),0)*$BN$3</f>
        <v>0</v>
      </c>
      <c r="CK186" s="248"/>
      <c r="CL186" s="248">
        <f>_xlfn.IFNA(VLOOKUP(A186,'Actuals Summer'!$A:$AG,32,FALSE),0)*$BN$3</f>
        <v>0</v>
      </c>
      <c r="CM186" s="248">
        <f>_xlfn.IFNA(VLOOKUP(A186,'Actuals Summer'!$A:$AG,33,FALSE),0)</f>
        <v>0</v>
      </c>
      <c r="CP186" s="317">
        <f t="shared" si="77"/>
        <v>0</v>
      </c>
      <c r="CQ186" s="317">
        <f t="shared" si="78"/>
        <v>0</v>
      </c>
      <c r="CR186" s="317">
        <f t="shared" si="90"/>
        <v>0</v>
      </c>
      <c r="CS186" s="317">
        <f t="shared" si="79"/>
        <v>23177.7</v>
      </c>
      <c r="CT186" s="317">
        <f t="shared" si="80"/>
        <v>0</v>
      </c>
      <c r="CU186" s="317">
        <f t="shared" si="81"/>
        <v>832.65</v>
      </c>
      <c r="CV186" s="317">
        <f t="shared" si="82"/>
        <v>169.64999999999998</v>
      </c>
      <c r="CW186" s="317">
        <f t="shared" si="83"/>
        <v>124.8</v>
      </c>
      <c r="CX186" s="317">
        <f t="shared" si="84"/>
        <v>2340</v>
      </c>
      <c r="CY186" s="317">
        <f t="shared" si="85"/>
        <v>894.9473684210526</v>
      </c>
      <c r="CZ186" s="317">
        <f t="shared" si="86"/>
        <v>0</v>
      </c>
      <c r="DA186" s="317">
        <f t="shared" si="87"/>
        <v>0</v>
      </c>
      <c r="DB186" s="317">
        <f t="shared" si="88"/>
        <v>27539.747368421056</v>
      </c>
      <c r="DC186" s="311">
        <f>_xlfn.XLOOKUP($A186,'Actuals Summer'!$A:$A,'Actuals Summer'!L:L,0,0)</f>
        <v>0</v>
      </c>
      <c r="DD186" s="311">
        <f>_xlfn.XLOOKUP($A186,'Actuals Summer'!$A:$A,'Actuals Summer'!K:K,0,0)+_xlfn.XLOOKUP($A186,'Actuals Summer'!$A:$A,'Actuals Summer'!Q:Q,0,0)</f>
        <v>0</v>
      </c>
      <c r="DE186" s="311">
        <f>_xlfn.XLOOKUP($A186,'Actuals Summer'!$A:$A,'Actuals Summer'!I:I,0,0)+_xlfn.XLOOKUP($A186,'Actuals Summer'!$A:$A,'Actuals Summer'!R:R,0,0)</f>
        <v>0</v>
      </c>
      <c r="DF186" s="311">
        <f>_xlfn.XLOOKUP($A186,'Actuals Summer'!$A:$A,'Actuals Summer'!J:J,0,0)</f>
        <v>0</v>
      </c>
      <c r="DG186" s="311">
        <f>_xlfn.XLOOKUP($A186,'Actuals Dep Summer'!$B:$B,'Actuals Dep Summer'!G:G,0,0)*'Actuals Dep Summer'!$F$2*'Actuals Dep Summer'!$C$2</f>
        <v>832.65</v>
      </c>
      <c r="DH186" s="311">
        <f>_xlfn.XLOOKUP($A186,'Actuals Dep Summer'!$B:$B,'Actuals Dep Summer'!H:H,0,0)*'Actuals Dep Summer'!$F$2*'Actuals Dep Summer'!$C$3</f>
        <v>169.64999999999998</v>
      </c>
      <c r="DI186" s="311">
        <f>_xlfn.XLOOKUP($A186,'Actuals Dep Summer'!$B:$B,'Actuals Dep Summer'!I:I,0,0)*'Actuals Dep Summer'!$F$2*'Actuals Dep Summer'!$C$4</f>
        <v>124.8</v>
      </c>
      <c r="DJ186" s="311">
        <f>_xlfn.XLOOKUP($A186,'Actuals Summer'!$A:$A,'Actuals Summer'!P:P,0,0)</f>
        <v>0</v>
      </c>
      <c r="DK186" s="311">
        <f>_xlfn.XLOOKUP($A186,'Actuals Summer'!$A:$A,'Actuals Summer'!O:O,0,0)</f>
        <v>0</v>
      </c>
      <c r="DL186" s="311"/>
      <c r="DM186" s="311">
        <f>_xlfn.XLOOKUP($A186,'Actuals Summer'!$A:$A,'Actuals Summer'!M:M,0,0)</f>
        <v>0</v>
      </c>
      <c r="DN186" s="312">
        <f t="shared" si="91"/>
        <v>1127.0999999999999</v>
      </c>
      <c r="DO186" s="312">
        <f>_xlfn.XLOOKUP(A186,'Actuals Summer'!A:A,'Actuals Summer'!S:S,0,0)-'Summer data team '!DN186</f>
        <v>-1127.0999999999999</v>
      </c>
      <c r="DP186" s="322">
        <f t="shared" si="92"/>
        <v>26412.647368421058</v>
      </c>
    </row>
    <row r="187" spans="1:120" x14ac:dyDescent="0.2">
      <c r="A187" s="231">
        <v>4001</v>
      </c>
      <c r="B187" s="231">
        <v>3304001</v>
      </c>
      <c r="C187" s="231" t="s">
        <v>360</v>
      </c>
      <c r="D187" s="359">
        <v>0</v>
      </c>
      <c r="E187" s="359">
        <v>0</v>
      </c>
      <c r="F187" s="359">
        <v>0</v>
      </c>
      <c r="G187" s="359">
        <v>15</v>
      </c>
      <c r="H187" s="359">
        <v>11</v>
      </c>
      <c r="I187" s="360">
        <v>0</v>
      </c>
      <c r="J187" s="360">
        <v>26</v>
      </c>
      <c r="K187" s="359">
        <v>0</v>
      </c>
      <c r="L187" s="359">
        <v>0</v>
      </c>
      <c r="M187" s="360">
        <v>0</v>
      </c>
      <c r="N187" s="359">
        <v>0</v>
      </c>
      <c r="O187" s="359">
        <v>0</v>
      </c>
      <c r="P187" s="359">
        <v>225</v>
      </c>
      <c r="Q187" s="359">
        <v>165</v>
      </c>
      <c r="R187" s="360">
        <v>390</v>
      </c>
      <c r="S187" s="359">
        <v>0</v>
      </c>
      <c r="T187" s="359">
        <v>0</v>
      </c>
      <c r="U187" s="359">
        <v>0</v>
      </c>
      <c r="V187" s="359">
        <v>0</v>
      </c>
      <c r="W187" s="360">
        <v>0</v>
      </c>
      <c r="X187" s="359">
        <v>14</v>
      </c>
      <c r="Y187" s="359">
        <v>210</v>
      </c>
      <c r="Z187" s="361">
        <v>0</v>
      </c>
      <c r="AA187" s="359">
        <v>9</v>
      </c>
      <c r="AB187" s="359">
        <v>135</v>
      </c>
      <c r="AC187" s="361">
        <v>0</v>
      </c>
      <c r="AD187" s="359">
        <v>0</v>
      </c>
      <c r="AE187" s="359">
        <v>0</v>
      </c>
      <c r="AF187" s="361">
        <v>0</v>
      </c>
      <c r="AG187" s="362">
        <v>0</v>
      </c>
      <c r="AH187" s="362">
        <v>0</v>
      </c>
      <c r="AI187" s="361">
        <v>0</v>
      </c>
      <c r="AJ187" s="362">
        <v>13</v>
      </c>
      <c r="AK187" s="362">
        <v>195</v>
      </c>
      <c r="AL187" s="361">
        <v>0</v>
      </c>
      <c r="AM187" s="359">
        <v>13</v>
      </c>
      <c r="AN187" s="359">
        <v>195</v>
      </c>
      <c r="AO187" s="361">
        <v>0</v>
      </c>
      <c r="AP187" s="361"/>
      <c r="AQ187" s="361">
        <f t="shared" si="66"/>
        <v>13</v>
      </c>
      <c r="AR187" s="362">
        <v>0</v>
      </c>
      <c r="AS187" s="362">
        <v>0</v>
      </c>
      <c r="AT187" s="361">
        <v>0</v>
      </c>
      <c r="AU187" s="362">
        <v>12</v>
      </c>
      <c r="AV187" s="362">
        <v>180</v>
      </c>
      <c r="AW187" s="361">
        <v>0</v>
      </c>
      <c r="AX187" s="359">
        <v>12</v>
      </c>
      <c r="AY187" s="359">
        <v>180</v>
      </c>
      <c r="AZ187" s="361">
        <v>0</v>
      </c>
      <c r="BA187" s="361"/>
      <c r="BB187" s="361">
        <f t="shared" si="67"/>
        <v>24</v>
      </c>
      <c r="BC187" s="362">
        <v>0</v>
      </c>
      <c r="BD187" s="362">
        <v>0</v>
      </c>
      <c r="BE187" s="359">
        <v>0</v>
      </c>
      <c r="BF187" s="134"/>
      <c r="BG187" s="134"/>
      <c r="BH187" s="134"/>
      <c r="BI187" s="134"/>
      <c r="BJ187" s="134"/>
      <c r="BK187" s="134"/>
      <c r="BL187" s="134"/>
      <c r="BM187" s="358">
        <f t="shared" si="68"/>
        <v>0</v>
      </c>
      <c r="BN187" s="134">
        <f t="shared" si="69"/>
        <v>0</v>
      </c>
      <c r="BO187" s="134">
        <f t="shared" si="89"/>
        <v>0</v>
      </c>
      <c r="BP187" s="134">
        <f t="shared" si="70"/>
        <v>5070</v>
      </c>
      <c r="BQ187" s="134">
        <f t="shared" si="71"/>
        <v>0</v>
      </c>
      <c r="BR187" s="134">
        <f t="shared" si="72"/>
        <v>2730</v>
      </c>
      <c r="BS187" s="134">
        <f t="shared" si="73"/>
        <v>1755</v>
      </c>
      <c r="BT187" s="134">
        <f t="shared" si="74"/>
        <v>0</v>
      </c>
      <c r="BU187" s="134">
        <f t="shared" si="75"/>
        <v>2535</v>
      </c>
      <c r="BV187" s="134">
        <v>12</v>
      </c>
      <c r="BW187" s="134">
        <v>0</v>
      </c>
      <c r="BX187" s="134">
        <f t="shared" si="76"/>
        <v>0</v>
      </c>
      <c r="CB187" s="248">
        <f>_xlfn.IFNA(VLOOKUP(A187,'Actuals Summer'!$A:$AG,23,FALSE),0)</f>
        <v>0</v>
      </c>
      <c r="CC187" s="248">
        <f>_xlfn.IFNA(VLOOKUP(A187,'Actuals Summer'!$A:$AG,24,FALSE),0)</f>
        <v>0</v>
      </c>
      <c r="CD187" s="248">
        <f>_xlfn.IFNA(VLOOKUP(A187,'Actuals Summer'!$A:$AG,25,FALSE),0)</f>
        <v>0</v>
      </c>
      <c r="CE187" s="248">
        <f>_xlfn.IFNA(VLOOKUP(A187,'Actuals Summer'!$A:$AG,26,FALSE),0)</f>
        <v>0</v>
      </c>
      <c r="CF187" s="248">
        <f>_xlfn.IFNA(VLOOKUP(A187,'Actuals Summer'!$A:$AG,27,FALSE),0)</f>
        <v>0</v>
      </c>
      <c r="CG187" s="248">
        <f>_xlfn.IFNA(VLOOKUP(A187,'Actuals Dep Summer'!B:O,6,FALSE)*$BN$3,0)</f>
        <v>2730</v>
      </c>
      <c r="CH187" s="248">
        <f>_xlfn.IFNA(VLOOKUP(A187,'Actuals Dep Summer'!B:O,7,FALSE)*$BN$3,0)</f>
        <v>1755</v>
      </c>
      <c r="CI187" s="248">
        <f>_xlfn.IFNA(VLOOKUP(A187,'Actuals Dep Summer'!B:O,8,FALSE)*$BN$3,0)</f>
        <v>0</v>
      </c>
      <c r="CJ187" s="248">
        <f>_xlfn.IFNA(VLOOKUP(A187,'Actuals Summer'!$A:$AG,31,FALSE),0)*$BN$3</f>
        <v>0</v>
      </c>
      <c r="CK187" s="248"/>
      <c r="CL187" s="248">
        <f>_xlfn.IFNA(VLOOKUP(A187,'Actuals Summer'!$A:$AG,32,FALSE),0)*$BN$3</f>
        <v>0</v>
      </c>
      <c r="CM187" s="248">
        <f>_xlfn.IFNA(VLOOKUP(A187,'Actuals Summer'!$A:$AG,33,FALSE),0)</f>
        <v>0</v>
      </c>
      <c r="CP187" s="317">
        <f t="shared" si="77"/>
        <v>0</v>
      </c>
      <c r="CQ187" s="317">
        <f t="shared" si="78"/>
        <v>0</v>
      </c>
      <c r="CR187" s="317">
        <f t="shared" si="90"/>
        <v>0</v>
      </c>
      <c r="CS187" s="317">
        <f t="shared" si="79"/>
        <v>28696.2</v>
      </c>
      <c r="CT187" s="317">
        <f t="shared" si="80"/>
        <v>0</v>
      </c>
      <c r="CU187" s="317">
        <f t="shared" si="81"/>
        <v>1665.3</v>
      </c>
      <c r="CV187" s="317">
        <f t="shared" si="82"/>
        <v>508.95</v>
      </c>
      <c r="CW187" s="317">
        <f t="shared" si="83"/>
        <v>0</v>
      </c>
      <c r="CX187" s="317">
        <f t="shared" si="84"/>
        <v>2535</v>
      </c>
      <c r="CY187" s="317">
        <f t="shared" si="85"/>
        <v>894.9473684210526</v>
      </c>
      <c r="CZ187" s="317">
        <f t="shared" si="86"/>
        <v>0</v>
      </c>
      <c r="DA187" s="317">
        <f t="shared" si="87"/>
        <v>0</v>
      </c>
      <c r="DB187" s="317">
        <f t="shared" si="88"/>
        <v>34300.39736842105</v>
      </c>
      <c r="DC187" s="311">
        <f>_xlfn.XLOOKUP($A187,'Actuals Summer'!$A:$A,'Actuals Summer'!L:L,0,0)</f>
        <v>0</v>
      </c>
      <c r="DD187" s="311">
        <f>_xlfn.XLOOKUP($A187,'Actuals Summer'!$A:$A,'Actuals Summer'!K:K,0,0)+_xlfn.XLOOKUP($A187,'Actuals Summer'!$A:$A,'Actuals Summer'!Q:Q,0,0)</f>
        <v>0</v>
      </c>
      <c r="DE187" s="311">
        <f>_xlfn.XLOOKUP($A187,'Actuals Summer'!$A:$A,'Actuals Summer'!I:I,0,0)+_xlfn.XLOOKUP($A187,'Actuals Summer'!$A:$A,'Actuals Summer'!R:R,0,0)</f>
        <v>0</v>
      </c>
      <c r="DF187" s="311">
        <f>_xlfn.XLOOKUP($A187,'Actuals Summer'!$A:$A,'Actuals Summer'!J:J,0,0)</f>
        <v>0</v>
      </c>
      <c r="DG187" s="311">
        <f>_xlfn.XLOOKUP($A187,'Actuals Dep Summer'!$B:$B,'Actuals Dep Summer'!G:G,0,0)*'Actuals Dep Summer'!$F$2*'Actuals Dep Summer'!$C$2</f>
        <v>1665.3</v>
      </c>
      <c r="DH187" s="311">
        <f>_xlfn.XLOOKUP($A187,'Actuals Dep Summer'!$B:$B,'Actuals Dep Summer'!H:H,0,0)*'Actuals Dep Summer'!$F$2*'Actuals Dep Summer'!$C$3</f>
        <v>508.95</v>
      </c>
      <c r="DI187" s="311">
        <f>_xlfn.XLOOKUP($A187,'Actuals Dep Summer'!$B:$B,'Actuals Dep Summer'!I:I,0,0)*'Actuals Dep Summer'!$F$2*'Actuals Dep Summer'!$C$4</f>
        <v>0</v>
      </c>
      <c r="DJ187" s="311">
        <f>_xlfn.XLOOKUP($A187,'Actuals Summer'!$A:$A,'Actuals Summer'!P:P,0,0)</f>
        <v>0</v>
      </c>
      <c r="DK187" s="311">
        <f>_xlfn.XLOOKUP($A187,'Actuals Summer'!$A:$A,'Actuals Summer'!O:O,0,0)</f>
        <v>0</v>
      </c>
      <c r="DL187" s="311"/>
      <c r="DM187" s="311">
        <f>_xlfn.XLOOKUP($A187,'Actuals Summer'!$A:$A,'Actuals Summer'!M:M,0,0)</f>
        <v>0</v>
      </c>
      <c r="DN187" s="312">
        <f t="shared" si="91"/>
        <v>2174.25</v>
      </c>
      <c r="DO187" s="312">
        <f>_xlfn.XLOOKUP(A187,'Actuals Summer'!A:A,'Actuals Summer'!S:S,0,0)-'Summer data team '!DN187</f>
        <v>-2174.25</v>
      </c>
      <c r="DP187" s="322">
        <f t="shared" si="92"/>
        <v>32126.14736842105</v>
      </c>
    </row>
    <row r="188" spans="1:120" x14ac:dyDescent="0.2">
      <c r="A188" s="231">
        <v>4019</v>
      </c>
      <c r="B188" s="231">
        <v>3304019</v>
      </c>
      <c r="C188" s="231" t="s">
        <v>361</v>
      </c>
      <c r="D188" s="359">
        <v>0</v>
      </c>
      <c r="E188" s="359">
        <v>0</v>
      </c>
      <c r="F188" s="359">
        <v>0</v>
      </c>
      <c r="G188" s="359">
        <v>58</v>
      </c>
      <c r="H188" s="359">
        <v>37</v>
      </c>
      <c r="I188" s="360">
        <v>0</v>
      </c>
      <c r="J188" s="360">
        <v>95</v>
      </c>
      <c r="K188" s="359">
        <v>4</v>
      </c>
      <c r="L188" s="359">
        <v>3</v>
      </c>
      <c r="M188" s="360">
        <v>7</v>
      </c>
      <c r="N188" s="359">
        <v>0</v>
      </c>
      <c r="O188" s="359">
        <v>0</v>
      </c>
      <c r="P188" s="359">
        <v>870</v>
      </c>
      <c r="Q188" s="359">
        <v>555</v>
      </c>
      <c r="R188" s="360">
        <v>1425</v>
      </c>
      <c r="S188" s="359">
        <v>0</v>
      </c>
      <c r="T188" s="359">
        <v>0</v>
      </c>
      <c r="U188" s="359">
        <v>60</v>
      </c>
      <c r="V188" s="359">
        <v>45</v>
      </c>
      <c r="W188" s="360">
        <v>105</v>
      </c>
      <c r="X188" s="359">
        <v>1</v>
      </c>
      <c r="Y188" s="359">
        <v>15</v>
      </c>
      <c r="Z188" s="361">
        <v>0</v>
      </c>
      <c r="AA188" s="359">
        <v>5</v>
      </c>
      <c r="AB188" s="359">
        <v>75</v>
      </c>
      <c r="AC188" s="361">
        <v>0</v>
      </c>
      <c r="AD188" s="359">
        <v>61</v>
      </c>
      <c r="AE188" s="359">
        <v>915</v>
      </c>
      <c r="AF188" s="361">
        <v>75</v>
      </c>
      <c r="AG188" s="362">
        <v>0</v>
      </c>
      <c r="AH188" s="362">
        <v>0</v>
      </c>
      <c r="AI188" s="361">
        <v>0</v>
      </c>
      <c r="AJ188" s="362">
        <v>18</v>
      </c>
      <c r="AK188" s="362">
        <v>270</v>
      </c>
      <c r="AL188" s="361">
        <v>15</v>
      </c>
      <c r="AM188" s="359">
        <v>18</v>
      </c>
      <c r="AN188" s="359">
        <v>270</v>
      </c>
      <c r="AO188" s="361">
        <v>15</v>
      </c>
      <c r="AP188" s="361"/>
      <c r="AQ188" s="361">
        <f t="shared" si="66"/>
        <v>18</v>
      </c>
      <c r="AR188" s="362">
        <v>0</v>
      </c>
      <c r="AS188" s="362">
        <v>0</v>
      </c>
      <c r="AT188" s="361">
        <v>0</v>
      </c>
      <c r="AU188" s="362">
        <v>18</v>
      </c>
      <c r="AV188" s="362">
        <v>270</v>
      </c>
      <c r="AW188" s="361">
        <v>15</v>
      </c>
      <c r="AX188" s="359">
        <v>18</v>
      </c>
      <c r="AY188" s="359">
        <v>270</v>
      </c>
      <c r="AZ188" s="361">
        <v>15</v>
      </c>
      <c r="BA188" s="361"/>
      <c r="BB188" s="361">
        <f t="shared" si="67"/>
        <v>36</v>
      </c>
      <c r="BC188" s="362">
        <v>0</v>
      </c>
      <c r="BD188" s="362">
        <v>0</v>
      </c>
      <c r="BE188" s="359">
        <v>0</v>
      </c>
      <c r="BF188" s="134"/>
      <c r="BG188" s="134"/>
      <c r="BH188" s="134"/>
      <c r="BI188" s="134"/>
      <c r="BJ188" s="134"/>
      <c r="BK188" s="134"/>
      <c r="BL188" s="134"/>
      <c r="BM188" s="358">
        <f t="shared" si="68"/>
        <v>0</v>
      </c>
      <c r="BN188" s="134">
        <f t="shared" si="69"/>
        <v>0</v>
      </c>
      <c r="BO188" s="134">
        <f t="shared" si="89"/>
        <v>0</v>
      </c>
      <c r="BP188" s="134">
        <f t="shared" si="70"/>
        <v>18525</v>
      </c>
      <c r="BQ188" s="134">
        <f t="shared" si="71"/>
        <v>1365</v>
      </c>
      <c r="BR188" s="134">
        <f t="shared" si="72"/>
        <v>195</v>
      </c>
      <c r="BS188" s="134">
        <f t="shared" si="73"/>
        <v>975</v>
      </c>
      <c r="BT188" s="134">
        <f t="shared" si="74"/>
        <v>12870</v>
      </c>
      <c r="BU188" s="134">
        <f t="shared" si="75"/>
        <v>3510</v>
      </c>
      <c r="BV188" s="134">
        <v>17</v>
      </c>
      <c r="BW188" s="134">
        <v>1</v>
      </c>
      <c r="BX188" s="134">
        <f t="shared" si="76"/>
        <v>0</v>
      </c>
      <c r="CB188" s="248">
        <f>_xlfn.IFNA(VLOOKUP(A188,'Actuals Summer'!$A:$AG,23,FALSE),0)</f>
        <v>0</v>
      </c>
      <c r="CC188" s="248">
        <f>_xlfn.IFNA(VLOOKUP(A188,'Actuals Summer'!$A:$AG,24,FALSE),0)</f>
        <v>0</v>
      </c>
      <c r="CD188" s="248">
        <f>_xlfn.IFNA(VLOOKUP(A188,'Actuals Summer'!$A:$AG,25,FALSE),0)</f>
        <v>0</v>
      </c>
      <c r="CE188" s="248">
        <f>_xlfn.IFNA(VLOOKUP(A188,'Actuals Summer'!$A:$AG,26,FALSE),0)</f>
        <v>0</v>
      </c>
      <c r="CF188" s="248">
        <f>_xlfn.IFNA(VLOOKUP(A188,'Actuals Summer'!$A:$AG,27,FALSE),0)</f>
        <v>0</v>
      </c>
      <c r="CG188" s="248">
        <f>_xlfn.IFNA(VLOOKUP(A188,'Actuals Dep Summer'!B:O,6,FALSE)*$BN$3,0)</f>
        <v>195</v>
      </c>
      <c r="CH188" s="248">
        <f>_xlfn.IFNA(VLOOKUP(A188,'Actuals Dep Summer'!B:O,7,FALSE)*$BN$3,0)</f>
        <v>975</v>
      </c>
      <c r="CI188" s="248">
        <f>_xlfn.IFNA(VLOOKUP(A188,'Actuals Dep Summer'!B:O,8,FALSE)*$BN$3,0)</f>
        <v>11895</v>
      </c>
      <c r="CJ188" s="248">
        <f>_xlfn.IFNA(VLOOKUP(A188,'Actuals Summer'!$A:$AG,31,FALSE),0)*$BN$3</f>
        <v>0</v>
      </c>
      <c r="CK188" s="248"/>
      <c r="CL188" s="248">
        <f>_xlfn.IFNA(VLOOKUP(A188,'Actuals Summer'!$A:$AG,32,FALSE),0)*$BN$3</f>
        <v>0</v>
      </c>
      <c r="CM188" s="248">
        <f>_xlfn.IFNA(VLOOKUP(A188,'Actuals Summer'!$A:$AG,33,FALSE),0)</f>
        <v>0</v>
      </c>
      <c r="CP188" s="317">
        <f t="shared" si="77"/>
        <v>0</v>
      </c>
      <c r="CQ188" s="317">
        <f t="shared" si="78"/>
        <v>0</v>
      </c>
      <c r="CR188" s="317">
        <f t="shared" si="90"/>
        <v>0</v>
      </c>
      <c r="CS188" s="317">
        <f t="shared" si="79"/>
        <v>104851.5</v>
      </c>
      <c r="CT188" s="317">
        <f t="shared" si="80"/>
        <v>7725.9000000000005</v>
      </c>
      <c r="CU188" s="317">
        <f t="shared" si="81"/>
        <v>118.95</v>
      </c>
      <c r="CV188" s="317">
        <f t="shared" si="82"/>
        <v>282.75</v>
      </c>
      <c r="CW188" s="317">
        <f t="shared" si="83"/>
        <v>1029.5999999999999</v>
      </c>
      <c r="CX188" s="317">
        <f t="shared" si="84"/>
        <v>3510</v>
      </c>
      <c r="CY188" s="317">
        <f t="shared" si="85"/>
        <v>1267.8421052631577</v>
      </c>
      <c r="CZ188" s="317">
        <f t="shared" si="86"/>
        <v>186.44736842105263</v>
      </c>
      <c r="DA188" s="317">
        <f t="shared" si="87"/>
        <v>0</v>
      </c>
      <c r="DB188" s="317">
        <f t="shared" si="88"/>
        <v>118972.98947368421</v>
      </c>
      <c r="DC188" s="311">
        <f>_xlfn.XLOOKUP($A188,'Actuals Summer'!$A:$A,'Actuals Summer'!L:L,0,0)</f>
        <v>0</v>
      </c>
      <c r="DD188" s="311">
        <f>_xlfn.XLOOKUP($A188,'Actuals Summer'!$A:$A,'Actuals Summer'!K:K,0,0)+_xlfn.XLOOKUP($A188,'Actuals Summer'!$A:$A,'Actuals Summer'!Q:Q,0,0)</f>
        <v>0</v>
      </c>
      <c r="DE188" s="311">
        <f>_xlfn.XLOOKUP($A188,'Actuals Summer'!$A:$A,'Actuals Summer'!I:I,0,0)+_xlfn.XLOOKUP($A188,'Actuals Summer'!$A:$A,'Actuals Summer'!R:R,0,0)</f>
        <v>0</v>
      </c>
      <c r="DF188" s="311">
        <f>_xlfn.XLOOKUP($A188,'Actuals Summer'!$A:$A,'Actuals Summer'!J:J,0,0)</f>
        <v>0</v>
      </c>
      <c r="DG188" s="311">
        <f>_xlfn.XLOOKUP($A188,'Actuals Dep Summer'!$B:$B,'Actuals Dep Summer'!G:G,0,0)*'Actuals Dep Summer'!$F$2*'Actuals Dep Summer'!$C$2</f>
        <v>118.95</v>
      </c>
      <c r="DH188" s="311">
        <f>_xlfn.XLOOKUP($A188,'Actuals Dep Summer'!$B:$B,'Actuals Dep Summer'!H:H,0,0)*'Actuals Dep Summer'!$F$2*'Actuals Dep Summer'!$C$3</f>
        <v>282.75</v>
      </c>
      <c r="DI188" s="311">
        <f>_xlfn.XLOOKUP($A188,'Actuals Dep Summer'!$B:$B,'Actuals Dep Summer'!I:I,0,0)*'Actuals Dep Summer'!$F$2*'Actuals Dep Summer'!$C$4</f>
        <v>951.6</v>
      </c>
      <c r="DJ188" s="311">
        <f>_xlfn.XLOOKUP($A188,'Actuals Summer'!$A:$A,'Actuals Summer'!P:P,0,0)</f>
        <v>0</v>
      </c>
      <c r="DK188" s="311">
        <f>_xlfn.XLOOKUP($A188,'Actuals Summer'!$A:$A,'Actuals Summer'!O:O,0,0)</f>
        <v>0</v>
      </c>
      <c r="DL188" s="311"/>
      <c r="DM188" s="311">
        <f>_xlfn.XLOOKUP($A188,'Actuals Summer'!$A:$A,'Actuals Summer'!M:M,0,0)</f>
        <v>0</v>
      </c>
      <c r="DN188" s="312">
        <f t="shared" si="91"/>
        <v>1353.3</v>
      </c>
      <c r="DO188" s="312">
        <f>_xlfn.XLOOKUP(A188,'Actuals Summer'!A:A,'Actuals Summer'!S:S,0,0)-'Summer data team '!DN188</f>
        <v>-1353.3</v>
      </c>
      <c r="DP188" s="322">
        <f t="shared" si="92"/>
        <v>117619.68947368421</v>
      </c>
    </row>
    <row r="189" spans="1:120" x14ac:dyDescent="0.2">
      <c r="A189" s="231">
        <v>4038</v>
      </c>
      <c r="B189" s="231">
        <v>3304038</v>
      </c>
      <c r="C189" s="231" t="s">
        <v>362</v>
      </c>
      <c r="D189" s="359">
        <v>0</v>
      </c>
      <c r="E189" s="359">
        <v>0</v>
      </c>
      <c r="F189" s="359">
        <v>0</v>
      </c>
      <c r="G189" s="359">
        <v>68</v>
      </c>
      <c r="H189" s="359">
        <v>55</v>
      </c>
      <c r="I189" s="360">
        <v>0</v>
      </c>
      <c r="J189" s="360">
        <v>123</v>
      </c>
      <c r="K189" s="359">
        <v>1</v>
      </c>
      <c r="L189" s="359">
        <v>3</v>
      </c>
      <c r="M189" s="360">
        <v>4</v>
      </c>
      <c r="N189" s="359">
        <v>0</v>
      </c>
      <c r="O189" s="359">
        <v>0</v>
      </c>
      <c r="P189" s="359">
        <v>1020</v>
      </c>
      <c r="Q189" s="359">
        <v>825</v>
      </c>
      <c r="R189" s="360">
        <v>1845</v>
      </c>
      <c r="S189" s="359">
        <v>0</v>
      </c>
      <c r="T189" s="359">
        <v>0</v>
      </c>
      <c r="U189" s="359">
        <v>15</v>
      </c>
      <c r="V189" s="359">
        <v>45</v>
      </c>
      <c r="W189" s="360">
        <v>60</v>
      </c>
      <c r="X189" s="359">
        <v>11</v>
      </c>
      <c r="Y189" s="359">
        <v>165</v>
      </c>
      <c r="Z189" s="361">
        <v>0</v>
      </c>
      <c r="AA189" s="359">
        <v>30</v>
      </c>
      <c r="AB189" s="359">
        <v>450</v>
      </c>
      <c r="AC189" s="361">
        <v>15</v>
      </c>
      <c r="AD189" s="359">
        <v>68</v>
      </c>
      <c r="AE189" s="359">
        <v>1020</v>
      </c>
      <c r="AF189" s="361">
        <v>45</v>
      </c>
      <c r="AG189" s="362">
        <v>0</v>
      </c>
      <c r="AH189" s="362">
        <v>0</v>
      </c>
      <c r="AI189" s="361">
        <v>0</v>
      </c>
      <c r="AJ189" s="362">
        <v>7</v>
      </c>
      <c r="AK189" s="362">
        <v>105</v>
      </c>
      <c r="AL189" s="361">
        <v>60</v>
      </c>
      <c r="AM189" s="359">
        <v>7</v>
      </c>
      <c r="AN189" s="359">
        <v>105</v>
      </c>
      <c r="AO189" s="361">
        <v>60</v>
      </c>
      <c r="AP189" s="361"/>
      <c r="AQ189" s="361">
        <f t="shared" si="66"/>
        <v>7</v>
      </c>
      <c r="AR189" s="362">
        <v>0</v>
      </c>
      <c r="AS189" s="362">
        <v>0</v>
      </c>
      <c r="AT189" s="361">
        <v>0</v>
      </c>
      <c r="AU189" s="362">
        <v>1</v>
      </c>
      <c r="AV189" s="362">
        <v>15</v>
      </c>
      <c r="AW189" s="361">
        <v>0</v>
      </c>
      <c r="AX189" s="359">
        <v>1</v>
      </c>
      <c r="AY189" s="359">
        <v>15</v>
      </c>
      <c r="AZ189" s="361">
        <v>0</v>
      </c>
      <c r="BA189" s="361"/>
      <c r="BB189" s="361">
        <f t="shared" si="67"/>
        <v>2</v>
      </c>
      <c r="BC189" s="362">
        <v>0</v>
      </c>
      <c r="BD189" s="362">
        <v>0</v>
      </c>
      <c r="BE189" s="359">
        <v>0</v>
      </c>
      <c r="BF189" s="134"/>
      <c r="BG189" s="134"/>
      <c r="BH189" s="134"/>
      <c r="BI189" s="134"/>
      <c r="BJ189" s="134"/>
      <c r="BK189" s="134"/>
      <c r="BL189" s="134"/>
      <c r="BM189" s="358">
        <f t="shared" si="68"/>
        <v>0</v>
      </c>
      <c r="BN189" s="134">
        <f t="shared" si="69"/>
        <v>0</v>
      </c>
      <c r="BO189" s="134">
        <f t="shared" si="89"/>
        <v>0</v>
      </c>
      <c r="BP189" s="134">
        <f t="shared" si="70"/>
        <v>23985</v>
      </c>
      <c r="BQ189" s="134">
        <f t="shared" si="71"/>
        <v>780</v>
      </c>
      <c r="BR189" s="134">
        <f t="shared" si="72"/>
        <v>2145</v>
      </c>
      <c r="BS189" s="134">
        <f t="shared" si="73"/>
        <v>6045</v>
      </c>
      <c r="BT189" s="134">
        <f t="shared" si="74"/>
        <v>13845</v>
      </c>
      <c r="BU189" s="134">
        <f t="shared" si="75"/>
        <v>1365</v>
      </c>
      <c r="BV189" s="134">
        <v>1</v>
      </c>
      <c r="BW189" s="134">
        <v>0</v>
      </c>
      <c r="BX189" s="134">
        <f t="shared" si="76"/>
        <v>0</v>
      </c>
      <c r="CB189" s="248">
        <f>_xlfn.IFNA(VLOOKUP(A189,'Actuals Summer'!$A:$AG,23,FALSE),0)</f>
        <v>0</v>
      </c>
      <c r="CC189" s="248">
        <f>_xlfn.IFNA(VLOOKUP(A189,'Actuals Summer'!$A:$AG,24,FALSE),0)</f>
        <v>0</v>
      </c>
      <c r="CD189" s="248">
        <f>_xlfn.IFNA(VLOOKUP(A189,'Actuals Summer'!$A:$AG,25,FALSE),0)</f>
        <v>0</v>
      </c>
      <c r="CE189" s="248">
        <f>_xlfn.IFNA(VLOOKUP(A189,'Actuals Summer'!$A:$AG,26,FALSE),0)</f>
        <v>0</v>
      </c>
      <c r="CF189" s="248">
        <f>_xlfn.IFNA(VLOOKUP(A189,'Actuals Summer'!$A:$AG,27,FALSE),0)</f>
        <v>0</v>
      </c>
      <c r="CG189" s="248">
        <f>_xlfn.IFNA(VLOOKUP(A189,'Actuals Dep Summer'!B:O,6,FALSE)*$BN$3,0)</f>
        <v>2145</v>
      </c>
      <c r="CH189" s="248">
        <f>_xlfn.IFNA(VLOOKUP(A189,'Actuals Dep Summer'!B:O,7,FALSE)*$BN$3,0)</f>
        <v>5850</v>
      </c>
      <c r="CI189" s="248">
        <f>_xlfn.IFNA(VLOOKUP(A189,'Actuals Dep Summer'!B:O,8,FALSE)*$BN$3,0)</f>
        <v>13260</v>
      </c>
      <c r="CJ189" s="248">
        <f>_xlfn.IFNA(VLOOKUP(A189,'Actuals Summer'!$A:$AG,31,FALSE),0)*$BN$3</f>
        <v>0</v>
      </c>
      <c r="CK189" s="248"/>
      <c r="CL189" s="248">
        <f>_xlfn.IFNA(VLOOKUP(A189,'Actuals Summer'!$A:$AG,32,FALSE),0)*$BN$3</f>
        <v>0</v>
      </c>
      <c r="CM189" s="248">
        <f>_xlfn.IFNA(VLOOKUP(A189,'Actuals Summer'!$A:$AG,33,FALSE),0)</f>
        <v>0</v>
      </c>
      <c r="CP189" s="317">
        <f t="shared" si="77"/>
        <v>0</v>
      </c>
      <c r="CQ189" s="317">
        <f t="shared" si="78"/>
        <v>0</v>
      </c>
      <c r="CR189" s="317">
        <f t="shared" si="90"/>
        <v>0</v>
      </c>
      <c r="CS189" s="317">
        <f t="shared" si="79"/>
        <v>135755.1</v>
      </c>
      <c r="CT189" s="317">
        <f t="shared" si="80"/>
        <v>4414.8</v>
      </c>
      <c r="CU189" s="317">
        <f t="shared" si="81"/>
        <v>1308.45</v>
      </c>
      <c r="CV189" s="317">
        <f t="shared" si="82"/>
        <v>1753.05</v>
      </c>
      <c r="CW189" s="317">
        <f t="shared" si="83"/>
        <v>1107.6000000000001</v>
      </c>
      <c r="CX189" s="317">
        <f t="shared" si="84"/>
        <v>1365</v>
      </c>
      <c r="CY189" s="317">
        <f t="shared" si="85"/>
        <v>74.578947368421041</v>
      </c>
      <c r="CZ189" s="317">
        <f t="shared" si="86"/>
        <v>0</v>
      </c>
      <c r="DA189" s="317">
        <f t="shared" si="87"/>
        <v>0</v>
      </c>
      <c r="DB189" s="317">
        <f t="shared" si="88"/>
        <v>145778.57894736843</v>
      </c>
      <c r="DC189" s="311">
        <f>_xlfn.XLOOKUP($A189,'Actuals Summer'!$A:$A,'Actuals Summer'!L:L,0,0)</f>
        <v>0</v>
      </c>
      <c r="DD189" s="311">
        <f>_xlfn.XLOOKUP($A189,'Actuals Summer'!$A:$A,'Actuals Summer'!K:K,0,0)+_xlfn.XLOOKUP($A189,'Actuals Summer'!$A:$A,'Actuals Summer'!Q:Q,0,0)</f>
        <v>0</v>
      </c>
      <c r="DE189" s="311">
        <f>_xlfn.XLOOKUP($A189,'Actuals Summer'!$A:$A,'Actuals Summer'!I:I,0,0)+_xlfn.XLOOKUP($A189,'Actuals Summer'!$A:$A,'Actuals Summer'!R:R,0,0)</f>
        <v>0</v>
      </c>
      <c r="DF189" s="311">
        <f>_xlfn.XLOOKUP($A189,'Actuals Summer'!$A:$A,'Actuals Summer'!J:J,0,0)</f>
        <v>0</v>
      </c>
      <c r="DG189" s="311">
        <f>_xlfn.XLOOKUP($A189,'Actuals Dep Summer'!$B:$B,'Actuals Dep Summer'!G:G,0,0)*'Actuals Dep Summer'!$F$2*'Actuals Dep Summer'!$C$2</f>
        <v>1308.45</v>
      </c>
      <c r="DH189" s="311">
        <f>_xlfn.XLOOKUP($A189,'Actuals Dep Summer'!$B:$B,'Actuals Dep Summer'!H:H,0,0)*'Actuals Dep Summer'!$F$2*'Actuals Dep Summer'!$C$3</f>
        <v>1696.4999999999998</v>
      </c>
      <c r="DI189" s="311">
        <f>_xlfn.XLOOKUP($A189,'Actuals Dep Summer'!$B:$B,'Actuals Dep Summer'!I:I,0,0)*'Actuals Dep Summer'!$F$2*'Actuals Dep Summer'!$C$4</f>
        <v>1060.8</v>
      </c>
      <c r="DJ189" s="311">
        <f>_xlfn.XLOOKUP($A189,'Actuals Summer'!$A:$A,'Actuals Summer'!P:P,0,0)</f>
        <v>0</v>
      </c>
      <c r="DK189" s="311">
        <f>_xlfn.XLOOKUP($A189,'Actuals Summer'!$A:$A,'Actuals Summer'!O:O,0,0)</f>
        <v>0</v>
      </c>
      <c r="DL189" s="311"/>
      <c r="DM189" s="311">
        <f>_xlfn.XLOOKUP($A189,'Actuals Summer'!$A:$A,'Actuals Summer'!M:M,0,0)</f>
        <v>0</v>
      </c>
      <c r="DN189" s="312">
        <f t="shared" si="91"/>
        <v>4065.75</v>
      </c>
      <c r="DO189" s="312">
        <f>_xlfn.XLOOKUP(A189,'Actuals Summer'!A:A,'Actuals Summer'!S:S,0,0)-'Summer data team '!DN189</f>
        <v>-4065.75</v>
      </c>
      <c r="DP189" s="322">
        <f t="shared" si="92"/>
        <v>141712.82894736843</v>
      </c>
    </row>
    <row r="190" spans="1:120" x14ac:dyDescent="0.2">
      <c r="A190" s="231">
        <v>5201</v>
      </c>
      <c r="B190" s="231">
        <v>3305201</v>
      </c>
      <c r="C190" s="231" t="s">
        <v>363</v>
      </c>
      <c r="D190" s="359">
        <v>0</v>
      </c>
      <c r="E190" s="359">
        <v>0</v>
      </c>
      <c r="F190" s="359">
        <v>0</v>
      </c>
      <c r="G190" s="359">
        <v>10</v>
      </c>
      <c r="H190" s="359">
        <v>15</v>
      </c>
      <c r="I190" s="360">
        <v>0</v>
      </c>
      <c r="J190" s="360">
        <v>25</v>
      </c>
      <c r="K190" s="359">
        <v>0</v>
      </c>
      <c r="L190" s="359">
        <v>0</v>
      </c>
      <c r="M190" s="360">
        <v>0</v>
      </c>
      <c r="N190" s="359">
        <v>0</v>
      </c>
      <c r="O190" s="359">
        <v>0</v>
      </c>
      <c r="P190" s="359">
        <v>150</v>
      </c>
      <c r="Q190" s="359">
        <v>225</v>
      </c>
      <c r="R190" s="360">
        <v>375</v>
      </c>
      <c r="S190" s="359">
        <v>0</v>
      </c>
      <c r="T190" s="359">
        <v>0</v>
      </c>
      <c r="U190" s="359">
        <v>0</v>
      </c>
      <c r="V190" s="359">
        <v>0</v>
      </c>
      <c r="W190" s="360">
        <v>0</v>
      </c>
      <c r="X190" s="359">
        <v>0</v>
      </c>
      <c r="Y190" s="359">
        <v>0</v>
      </c>
      <c r="Z190" s="361">
        <v>0</v>
      </c>
      <c r="AA190" s="359">
        <v>0</v>
      </c>
      <c r="AB190" s="359">
        <v>0</v>
      </c>
      <c r="AC190" s="361">
        <v>0</v>
      </c>
      <c r="AD190" s="359">
        <v>1</v>
      </c>
      <c r="AE190" s="359">
        <v>15</v>
      </c>
      <c r="AF190" s="361">
        <v>0</v>
      </c>
      <c r="AG190" s="362">
        <v>0</v>
      </c>
      <c r="AH190" s="362">
        <v>0</v>
      </c>
      <c r="AI190" s="361">
        <v>0</v>
      </c>
      <c r="AJ190" s="362">
        <v>1</v>
      </c>
      <c r="AK190" s="362">
        <v>15</v>
      </c>
      <c r="AL190" s="361">
        <v>0</v>
      </c>
      <c r="AM190" s="359">
        <v>1</v>
      </c>
      <c r="AN190" s="359">
        <v>15</v>
      </c>
      <c r="AO190" s="361">
        <v>0</v>
      </c>
      <c r="AP190" s="361"/>
      <c r="AQ190" s="361">
        <f t="shared" si="66"/>
        <v>1</v>
      </c>
      <c r="AR190" s="362">
        <v>0</v>
      </c>
      <c r="AS190" s="362">
        <v>0</v>
      </c>
      <c r="AT190" s="361">
        <v>0</v>
      </c>
      <c r="AU190" s="362">
        <v>1</v>
      </c>
      <c r="AV190" s="362">
        <v>15</v>
      </c>
      <c r="AW190" s="361">
        <v>0</v>
      </c>
      <c r="AX190" s="359">
        <v>1</v>
      </c>
      <c r="AY190" s="359">
        <v>15</v>
      </c>
      <c r="AZ190" s="361">
        <v>0</v>
      </c>
      <c r="BA190" s="361"/>
      <c r="BB190" s="361">
        <f t="shared" si="67"/>
        <v>2</v>
      </c>
      <c r="BC190" s="362">
        <v>0</v>
      </c>
      <c r="BD190" s="362">
        <v>0</v>
      </c>
      <c r="BE190" s="359">
        <v>0</v>
      </c>
      <c r="BF190" s="134"/>
      <c r="BG190" s="134"/>
      <c r="BH190" s="134"/>
      <c r="BI190" s="134"/>
      <c r="BJ190" s="134"/>
      <c r="BK190" s="134"/>
      <c r="BL190" s="134"/>
      <c r="BM190" s="358">
        <f t="shared" si="68"/>
        <v>0</v>
      </c>
      <c r="BN190" s="134">
        <f t="shared" si="69"/>
        <v>0</v>
      </c>
      <c r="BO190" s="134">
        <f t="shared" si="89"/>
        <v>0</v>
      </c>
      <c r="BP190" s="134">
        <f t="shared" si="70"/>
        <v>4875</v>
      </c>
      <c r="BQ190" s="134">
        <f t="shared" si="71"/>
        <v>0</v>
      </c>
      <c r="BR190" s="134">
        <f t="shared" si="72"/>
        <v>0</v>
      </c>
      <c r="BS190" s="134">
        <f t="shared" si="73"/>
        <v>0</v>
      </c>
      <c r="BT190" s="134">
        <f t="shared" si="74"/>
        <v>195</v>
      </c>
      <c r="BU190" s="134">
        <f t="shared" si="75"/>
        <v>195</v>
      </c>
      <c r="BV190" s="134">
        <v>1</v>
      </c>
      <c r="BW190" s="134">
        <v>0</v>
      </c>
      <c r="BX190" s="134">
        <f t="shared" si="76"/>
        <v>0</v>
      </c>
      <c r="CB190" s="248">
        <f>_xlfn.IFNA(VLOOKUP(A190,'Actuals Summer'!$A:$AG,23,FALSE),0)</f>
        <v>0</v>
      </c>
      <c r="CC190" s="248">
        <f>_xlfn.IFNA(VLOOKUP(A190,'Actuals Summer'!$A:$AG,24,FALSE),0)</f>
        <v>0</v>
      </c>
      <c r="CD190" s="248">
        <f>_xlfn.IFNA(VLOOKUP(A190,'Actuals Summer'!$A:$AG,25,FALSE),0)</f>
        <v>0</v>
      </c>
      <c r="CE190" s="248">
        <f>_xlfn.IFNA(VLOOKUP(A190,'Actuals Summer'!$A:$AG,26,FALSE),0)</f>
        <v>0</v>
      </c>
      <c r="CF190" s="248">
        <f>_xlfn.IFNA(VLOOKUP(A190,'Actuals Summer'!$A:$AG,27,FALSE),0)</f>
        <v>0</v>
      </c>
      <c r="CG190" s="248">
        <f>_xlfn.IFNA(VLOOKUP(A190,'Actuals Dep Summer'!B:O,6,FALSE)*$BN$3,0)</f>
        <v>0</v>
      </c>
      <c r="CH190" s="248">
        <f>_xlfn.IFNA(VLOOKUP(A190,'Actuals Dep Summer'!B:O,7,FALSE)*$BN$3,0)</f>
        <v>0</v>
      </c>
      <c r="CI190" s="248">
        <f>_xlfn.IFNA(VLOOKUP(A190,'Actuals Dep Summer'!B:O,8,FALSE)*$BN$3,0)</f>
        <v>195</v>
      </c>
      <c r="CJ190" s="248">
        <f>_xlfn.IFNA(VLOOKUP(A190,'Actuals Summer'!$A:$AG,31,FALSE),0)*$BN$3</f>
        <v>0</v>
      </c>
      <c r="CK190" s="248"/>
      <c r="CL190" s="248">
        <f>_xlfn.IFNA(VLOOKUP(A190,'Actuals Summer'!$A:$AG,32,FALSE),0)*$BN$3</f>
        <v>0</v>
      </c>
      <c r="CM190" s="248">
        <f>_xlfn.IFNA(VLOOKUP(A190,'Actuals Summer'!$A:$AG,33,FALSE),0)</f>
        <v>0</v>
      </c>
      <c r="CP190" s="317">
        <f t="shared" si="77"/>
        <v>0</v>
      </c>
      <c r="CQ190" s="317">
        <f t="shared" si="78"/>
        <v>0</v>
      </c>
      <c r="CR190" s="317">
        <f t="shared" si="90"/>
        <v>0</v>
      </c>
      <c r="CS190" s="317">
        <f t="shared" si="79"/>
        <v>27592.5</v>
      </c>
      <c r="CT190" s="317">
        <f t="shared" si="80"/>
        <v>0</v>
      </c>
      <c r="CU190" s="317">
        <f t="shared" si="81"/>
        <v>0</v>
      </c>
      <c r="CV190" s="317">
        <f t="shared" si="82"/>
        <v>0</v>
      </c>
      <c r="CW190" s="317">
        <f t="shared" si="83"/>
        <v>15.6</v>
      </c>
      <c r="CX190" s="317">
        <f t="shared" si="84"/>
        <v>195</v>
      </c>
      <c r="CY190" s="317">
        <f t="shared" si="85"/>
        <v>74.578947368421041</v>
      </c>
      <c r="CZ190" s="317">
        <f t="shared" si="86"/>
        <v>0</v>
      </c>
      <c r="DA190" s="317">
        <f t="shared" si="87"/>
        <v>0</v>
      </c>
      <c r="DB190" s="317">
        <f t="shared" si="88"/>
        <v>27877.678947368418</v>
      </c>
      <c r="DC190" s="311">
        <f>_xlfn.XLOOKUP($A190,'Actuals Summer'!$A:$A,'Actuals Summer'!L:L,0,0)</f>
        <v>0</v>
      </c>
      <c r="DD190" s="311">
        <f>_xlfn.XLOOKUP($A190,'Actuals Summer'!$A:$A,'Actuals Summer'!K:K,0,0)+_xlfn.XLOOKUP($A190,'Actuals Summer'!$A:$A,'Actuals Summer'!Q:Q,0,0)</f>
        <v>0</v>
      </c>
      <c r="DE190" s="311">
        <f>_xlfn.XLOOKUP($A190,'Actuals Summer'!$A:$A,'Actuals Summer'!I:I,0,0)+_xlfn.XLOOKUP($A190,'Actuals Summer'!$A:$A,'Actuals Summer'!R:R,0,0)</f>
        <v>0</v>
      </c>
      <c r="DF190" s="311">
        <f>_xlfn.XLOOKUP($A190,'Actuals Summer'!$A:$A,'Actuals Summer'!J:J,0,0)</f>
        <v>0</v>
      </c>
      <c r="DG190" s="311">
        <f>_xlfn.XLOOKUP($A190,'Actuals Dep Summer'!$B:$B,'Actuals Dep Summer'!G:G,0,0)*'Actuals Dep Summer'!$F$2*'Actuals Dep Summer'!$C$2</f>
        <v>0</v>
      </c>
      <c r="DH190" s="311">
        <f>_xlfn.XLOOKUP($A190,'Actuals Dep Summer'!$B:$B,'Actuals Dep Summer'!H:H,0,0)*'Actuals Dep Summer'!$F$2*'Actuals Dep Summer'!$C$3</f>
        <v>0</v>
      </c>
      <c r="DI190" s="311">
        <f>_xlfn.XLOOKUP($A190,'Actuals Dep Summer'!$B:$B,'Actuals Dep Summer'!I:I,0,0)*'Actuals Dep Summer'!$F$2*'Actuals Dep Summer'!$C$4</f>
        <v>15.6</v>
      </c>
      <c r="DJ190" s="311">
        <f>_xlfn.XLOOKUP($A190,'Actuals Summer'!$A:$A,'Actuals Summer'!P:P,0,0)</f>
        <v>0</v>
      </c>
      <c r="DK190" s="311">
        <f>_xlfn.XLOOKUP($A190,'Actuals Summer'!$A:$A,'Actuals Summer'!O:O,0,0)</f>
        <v>0</v>
      </c>
      <c r="DL190" s="311"/>
      <c r="DM190" s="311">
        <f>_xlfn.XLOOKUP($A190,'Actuals Summer'!$A:$A,'Actuals Summer'!M:M,0,0)</f>
        <v>0</v>
      </c>
      <c r="DN190" s="312">
        <f t="shared" si="91"/>
        <v>15.6</v>
      </c>
      <c r="DO190" s="312">
        <f>_xlfn.XLOOKUP(A190,'Actuals Summer'!A:A,'Actuals Summer'!S:S,0,0)-'Summer data team '!DN190</f>
        <v>-15.6</v>
      </c>
      <c r="DP190" s="322">
        <f t="shared" si="92"/>
        <v>27862.07894736842</v>
      </c>
    </row>
    <row r="191" spans="1:120" x14ac:dyDescent="0.2">
      <c r="A191" s="231">
        <v>5203</v>
      </c>
      <c r="B191" s="231">
        <v>3305203</v>
      </c>
      <c r="C191" s="231" t="s">
        <v>364</v>
      </c>
      <c r="D191" s="359">
        <v>0</v>
      </c>
      <c r="E191" s="359">
        <v>0</v>
      </c>
      <c r="F191" s="359">
        <v>0</v>
      </c>
      <c r="G191" s="359">
        <v>22</v>
      </c>
      <c r="H191" s="359">
        <v>30</v>
      </c>
      <c r="I191" s="360">
        <v>0</v>
      </c>
      <c r="J191" s="360">
        <v>52</v>
      </c>
      <c r="K191" s="359">
        <v>20</v>
      </c>
      <c r="L191" s="359">
        <v>23</v>
      </c>
      <c r="M191" s="360">
        <v>43</v>
      </c>
      <c r="N191" s="359">
        <v>0</v>
      </c>
      <c r="O191" s="359">
        <v>0</v>
      </c>
      <c r="P191" s="359">
        <v>330</v>
      </c>
      <c r="Q191" s="359">
        <v>450</v>
      </c>
      <c r="R191" s="360">
        <v>780</v>
      </c>
      <c r="S191" s="359">
        <v>0</v>
      </c>
      <c r="T191" s="359">
        <v>0</v>
      </c>
      <c r="U191" s="359">
        <v>300</v>
      </c>
      <c r="V191" s="359">
        <v>345</v>
      </c>
      <c r="W191" s="360">
        <v>645</v>
      </c>
      <c r="X191" s="359">
        <v>0</v>
      </c>
      <c r="Y191" s="359">
        <v>0</v>
      </c>
      <c r="Z191" s="361">
        <v>0</v>
      </c>
      <c r="AA191" s="359">
        <v>0</v>
      </c>
      <c r="AB191" s="359">
        <v>0</v>
      </c>
      <c r="AC191" s="361">
        <v>0</v>
      </c>
      <c r="AD191" s="359">
        <v>2</v>
      </c>
      <c r="AE191" s="359">
        <v>30</v>
      </c>
      <c r="AF191" s="361">
        <v>30</v>
      </c>
      <c r="AG191" s="362">
        <v>0</v>
      </c>
      <c r="AH191" s="362">
        <v>0</v>
      </c>
      <c r="AI191" s="361">
        <v>0</v>
      </c>
      <c r="AJ191" s="362">
        <v>4</v>
      </c>
      <c r="AK191" s="362">
        <v>60</v>
      </c>
      <c r="AL191" s="361">
        <v>30</v>
      </c>
      <c r="AM191" s="359">
        <v>4</v>
      </c>
      <c r="AN191" s="359">
        <v>60</v>
      </c>
      <c r="AO191" s="361">
        <v>30</v>
      </c>
      <c r="AP191" s="361"/>
      <c r="AQ191" s="361">
        <f t="shared" si="66"/>
        <v>4</v>
      </c>
      <c r="AR191" s="362">
        <v>0</v>
      </c>
      <c r="AS191" s="362">
        <v>0</v>
      </c>
      <c r="AT191" s="361">
        <v>0</v>
      </c>
      <c r="AU191" s="362">
        <v>3</v>
      </c>
      <c r="AV191" s="362">
        <v>45</v>
      </c>
      <c r="AW191" s="361">
        <v>15</v>
      </c>
      <c r="AX191" s="359">
        <v>3</v>
      </c>
      <c r="AY191" s="359">
        <v>45</v>
      </c>
      <c r="AZ191" s="361">
        <v>15</v>
      </c>
      <c r="BA191" s="361"/>
      <c r="BB191" s="361">
        <f t="shared" si="67"/>
        <v>6</v>
      </c>
      <c r="BC191" s="362">
        <v>0</v>
      </c>
      <c r="BD191" s="362">
        <v>0</v>
      </c>
      <c r="BE191" s="359">
        <v>0</v>
      </c>
      <c r="BF191" s="134"/>
      <c r="BG191" s="134"/>
      <c r="BH191" s="134"/>
      <c r="BI191" s="134"/>
      <c r="BJ191" s="134"/>
      <c r="BK191" s="134"/>
      <c r="BL191" s="134"/>
      <c r="BM191" s="358">
        <f t="shared" si="68"/>
        <v>0</v>
      </c>
      <c r="BN191" s="134">
        <f t="shared" si="69"/>
        <v>0</v>
      </c>
      <c r="BO191" s="134">
        <f t="shared" si="89"/>
        <v>0</v>
      </c>
      <c r="BP191" s="134">
        <f t="shared" si="70"/>
        <v>10140</v>
      </c>
      <c r="BQ191" s="134">
        <f t="shared" si="71"/>
        <v>8385</v>
      </c>
      <c r="BR191" s="134">
        <f t="shared" si="72"/>
        <v>0</v>
      </c>
      <c r="BS191" s="134">
        <f t="shared" si="73"/>
        <v>0</v>
      </c>
      <c r="BT191" s="134">
        <f t="shared" si="74"/>
        <v>780</v>
      </c>
      <c r="BU191" s="134">
        <f t="shared" si="75"/>
        <v>780</v>
      </c>
      <c r="BV191" s="134">
        <v>2</v>
      </c>
      <c r="BW191" s="134">
        <v>1</v>
      </c>
      <c r="BX191" s="134">
        <f t="shared" si="76"/>
        <v>0</v>
      </c>
      <c r="CB191" s="248">
        <f>_xlfn.IFNA(VLOOKUP(A191,'Actuals Summer'!$A:$AG,23,FALSE),0)</f>
        <v>0</v>
      </c>
      <c r="CC191" s="248">
        <f>_xlfn.IFNA(VLOOKUP(A191,'Actuals Summer'!$A:$AG,24,FALSE),0)</f>
        <v>0</v>
      </c>
      <c r="CD191" s="248">
        <f>_xlfn.IFNA(VLOOKUP(A191,'Actuals Summer'!$A:$AG,25,FALSE),0)</f>
        <v>0</v>
      </c>
      <c r="CE191" s="248">
        <f>_xlfn.IFNA(VLOOKUP(A191,'Actuals Summer'!$A:$AG,26,FALSE),0)</f>
        <v>0</v>
      </c>
      <c r="CF191" s="248">
        <f>_xlfn.IFNA(VLOOKUP(A191,'Actuals Summer'!$A:$AG,27,FALSE),0)</f>
        <v>0</v>
      </c>
      <c r="CG191" s="248">
        <f>_xlfn.IFNA(VLOOKUP(A191,'Actuals Dep Summer'!B:O,6,FALSE)*$BN$3,0)</f>
        <v>0</v>
      </c>
      <c r="CH191" s="248">
        <f>_xlfn.IFNA(VLOOKUP(A191,'Actuals Dep Summer'!B:O,7,FALSE)*$BN$3,0)</f>
        <v>0</v>
      </c>
      <c r="CI191" s="248">
        <f>_xlfn.IFNA(VLOOKUP(A191,'Actuals Dep Summer'!B:O,8,FALSE)*$BN$3,0)</f>
        <v>390</v>
      </c>
      <c r="CJ191" s="248">
        <f>_xlfn.IFNA(VLOOKUP(A191,'Actuals Summer'!$A:$AG,31,FALSE),0)*$BN$3</f>
        <v>0</v>
      </c>
      <c r="CK191" s="248"/>
      <c r="CL191" s="248">
        <f>_xlfn.IFNA(VLOOKUP(A191,'Actuals Summer'!$A:$AG,32,FALSE),0)*$BN$3</f>
        <v>0</v>
      </c>
      <c r="CM191" s="248">
        <f>_xlfn.IFNA(VLOOKUP(A191,'Actuals Summer'!$A:$AG,33,FALSE),0)</f>
        <v>0</v>
      </c>
      <c r="CP191" s="317">
        <f t="shared" si="77"/>
        <v>0</v>
      </c>
      <c r="CQ191" s="317">
        <f t="shared" si="78"/>
        <v>0</v>
      </c>
      <c r="CR191" s="317">
        <f t="shared" si="90"/>
        <v>0</v>
      </c>
      <c r="CS191" s="317">
        <f t="shared" si="79"/>
        <v>57392.4</v>
      </c>
      <c r="CT191" s="317">
        <f t="shared" si="80"/>
        <v>47459.1</v>
      </c>
      <c r="CU191" s="317">
        <f t="shared" si="81"/>
        <v>0</v>
      </c>
      <c r="CV191" s="317">
        <f t="shared" si="82"/>
        <v>0</v>
      </c>
      <c r="CW191" s="317">
        <f t="shared" si="83"/>
        <v>62.4</v>
      </c>
      <c r="CX191" s="317">
        <f t="shared" si="84"/>
        <v>780</v>
      </c>
      <c r="CY191" s="317">
        <f t="shared" si="85"/>
        <v>149.15789473684208</v>
      </c>
      <c r="CZ191" s="317">
        <f t="shared" si="86"/>
        <v>186.44736842105263</v>
      </c>
      <c r="DA191" s="317">
        <f t="shared" si="87"/>
        <v>0</v>
      </c>
      <c r="DB191" s="317">
        <f t="shared" si="88"/>
        <v>106029.50526315789</v>
      </c>
      <c r="DC191" s="311">
        <f>_xlfn.XLOOKUP($A191,'Actuals Summer'!$A:$A,'Actuals Summer'!L:L,0,0)</f>
        <v>0</v>
      </c>
      <c r="DD191" s="311">
        <f>_xlfn.XLOOKUP($A191,'Actuals Summer'!$A:$A,'Actuals Summer'!K:K,0,0)+_xlfn.XLOOKUP($A191,'Actuals Summer'!$A:$A,'Actuals Summer'!Q:Q,0,0)</f>
        <v>0</v>
      </c>
      <c r="DE191" s="311">
        <f>_xlfn.XLOOKUP($A191,'Actuals Summer'!$A:$A,'Actuals Summer'!I:I,0,0)+_xlfn.XLOOKUP($A191,'Actuals Summer'!$A:$A,'Actuals Summer'!R:R,0,0)</f>
        <v>0</v>
      </c>
      <c r="DF191" s="311">
        <f>_xlfn.XLOOKUP($A191,'Actuals Summer'!$A:$A,'Actuals Summer'!J:J,0,0)</f>
        <v>0</v>
      </c>
      <c r="DG191" s="311">
        <f>_xlfn.XLOOKUP($A191,'Actuals Dep Summer'!$B:$B,'Actuals Dep Summer'!G:G,0,0)*'Actuals Dep Summer'!$F$2*'Actuals Dep Summer'!$C$2</f>
        <v>0</v>
      </c>
      <c r="DH191" s="311">
        <f>_xlfn.XLOOKUP($A191,'Actuals Dep Summer'!$B:$B,'Actuals Dep Summer'!H:H,0,0)*'Actuals Dep Summer'!$F$2*'Actuals Dep Summer'!$C$3</f>
        <v>0</v>
      </c>
      <c r="DI191" s="311">
        <f>_xlfn.XLOOKUP($A191,'Actuals Dep Summer'!$B:$B,'Actuals Dep Summer'!I:I,0,0)*'Actuals Dep Summer'!$F$2*'Actuals Dep Summer'!$C$4</f>
        <v>31.2</v>
      </c>
      <c r="DJ191" s="311">
        <f>_xlfn.XLOOKUP($A191,'Actuals Summer'!$A:$A,'Actuals Summer'!P:P,0,0)</f>
        <v>0</v>
      </c>
      <c r="DK191" s="311">
        <f>_xlfn.XLOOKUP($A191,'Actuals Summer'!$A:$A,'Actuals Summer'!O:O,0,0)</f>
        <v>0</v>
      </c>
      <c r="DL191" s="311"/>
      <c r="DM191" s="311">
        <f>_xlfn.XLOOKUP($A191,'Actuals Summer'!$A:$A,'Actuals Summer'!M:M,0,0)</f>
        <v>0</v>
      </c>
      <c r="DN191" s="312">
        <f t="shared" si="91"/>
        <v>31.2</v>
      </c>
      <c r="DO191" s="312">
        <f>_xlfn.XLOOKUP(A191,'Actuals Summer'!A:A,'Actuals Summer'!S:S,0,0)-'Summer data team '!DN191</f>
        <v>-31.2</v>
      </c>
      <c r="DP191" s="322">
        <f t="shared" si="92"/>
        <v>105998.30526315789</v>
      </c>
    </row>
    <row r="192" spans="1:120" x14ac:dyDescent="0.2">
      <c r="A192" s="231">
        <v>5205</v>
      </c>
      <c r="B192" s="231">
        <v>3305205</v>
      </c>
      <c r="C192" s="231" t="s">
        <v>365</v>
      </c>
      <c r="D192" s="359">
        <v>0</v>
      </c>
      <c r="E192" s="359">
        <v>0</v>
      </c>
      <c r="F192" s="359">
        <v>0</v>
      </c>
      <c r="G192" s="359">
        <v>15</v>
      </c>
      <c r="H192" s="359">
        <v>9</v>
      </c>
      <c r="I192" s="360">
        <v>0</v>
      </c>
      <c r="J192" s="360">
        <v>24</v>
      </c>
      <c r="K192" s="359">
        <v>11</v>
      </c>
      <c r="L192" s="359">
        <v>5</v>
      </c>
      <c r="M192" s="360">
        <v>16</v>
      </c>
      <c r="N192" s="359">
        <v>0</v>
      </c>
      <c r="O192" s="359">
        <v>0</v>
      </c>
      <c r="P192" s="359">
        <v>225</v>
      </c>
      <c r="Q192" s="359">
        <v>133</v>
      </c>
      <c r="R192" s="360">
        <v>358</v>
      </c>
      <c r="S192" s="359">
        <v>0</v>
      </c>
      <c r="T192" s="359">
        <v>0</v>
      </c>
      <c r="U192" s="359">
        <v>165</v>
      </c>
      <c r="V192" s="359">
        <v>75</v>
      </c>
      <c r="W192" s="360">
        <v>240</v>
      </c>
      <c r="X192" s="359">
        <v>3</v>
      </c>
      <c r="Y192" s="359">
        <v>43</v>
      </c>
      <c r="Z192" s="361">
        <v>15</v>
      </c>
      <c r="AA192" s="359">
        <v>1</v>
      </c>
      <c r="AB192" s="359">
        <v>15</v>
      </c>
      <c r="AC192" s="361">
        <v>15</v>
      </c>
      <c r="AD192" s="359">
        <v>3</v>
      </c>
      <c r="AE192" s="359">
        <v>45</v>
      </c>
      <c r="AF192" s="361">
        <v>30</v>
      </c>
      <c r="AG192" s="362">
        <v>0</v>
      </c>
      <c r="AH192" s="362">
        <v>0</v>
      </c>
      <c r="AI192" s="361">
        <v>0</v>
      </c>
      <c r="AJ192" s="362">
        <v>2</v>
      </c>
      <c r="AK192" s="362">
        <v>30</v>
      </c>
      <c r="AL192" s="361">
        <v>15</v>
      </c>
      <c r="AM192" s="359">
        <v>2</v>
      </c>
      <c r="AN192" s="359">
        <v>30</v>
      </c>
      <c r="AO192" s="361">
        <v>15</v>
      </c>
      <c r="AP192" s="361"/>
      <c r="AQ192" s="361">
        <f t="shared" si="66"/>
        <v>2</v>
      </c>
      <c r="AR192" s="362">
        <v>0</v>
      </c>
      <c r="AS192" s="362">
        <v>0</v>
      </c>
      <c r="AT192" s="361">
        <v>0</v>
      </c>
      <c r="AU192" s="362">
        <v>2</v>
      </c>
      <c r="AV192" s="362">
        <v>30</v>
      </c>
      <c r="AW192" s="361">
        <v>15</v>
      </c>
      <c r="AX192" s="359">
        <v>2</v>
      </c>
      <c r="AY192" s="359">
        <v>30</v>
      </c>
      <c r="AZ192" s="361">
        <v>15</v>
      </c>
      <c r="BA192" s="361"/>
      <c r="BB192" s="361">
        <f t="shared" si="67"/>
        <v>4</v>
      </c>
      <c r="BC192" s="362">
        <v>0</v>
      </c>
      <c r="BD192" s="362">
        <v>0</v>
      </c>
      <c r="BE192" s="359">
        <v>0</v>
      </c>
      <c r="BF192" s="134"/>
      <c r="BG192" s="134"/>
      <c r="BH192" s="134"/>
      <c r="BI192" s="134"/>
      <c r="BJ192" s="134"/>
      <c r="BK192" s="134"/>
      <c r="BL192" s="134"/>
      <c r="BM192" s="358">
        <f t="shared" si="68"/>
        <v>0</v>
      </c>
      <c r="BN192" s="134">
        <f t="shared" si="69"/>
        <v>0</v>
      </c>
      <c r="BO192" s="134">
        <f t="shared" si="89"/>
        <v>0</v>
      </c>
      <c r="BP192" s="134">
        <f t="shared" si="70"/>
        <v>4654</v>
      </c>
      <c r="BQ192" s="134">
        <f t="shared" si="71"/>
        <v>3120</v>
      </c>
      <c r="BR192" s="134">
        <f t="shared" si="72"/>
        <v>754</v>
      </c>
      <c r="BS192" s="134">
        <f t="shared" si="73"/>
        <v>390</v>
      </c>
      <c r="BT192" s="134">
        <f t="shared" si="74"/>
        <v>975</v>
      </c>
      <c r="BU192" s="134">
        <f t="shared" si="75"/>
        <v>390</v>
      </c>
      <c r="BV192" s="134">
        <v>1</v>
      </c>
      <c r="BW192" s="134">
        <v>1</v>
      </c>
      <c r="BX192" s="134">
        <f t="shared" si="76"/>
        <v>0</v>
      </c>
      <c r="CB192" s="248">
        <f>_xlfn.IFNA(VLOOKUP(A192,'Actuals Summer'!$A:$AG,23,FALSE),0)</f>
        <v>0</v>
      </c>
      <c r="CC192" s="248">
        <f>_xlfn.IFNA(VLOOKUP(A192,'Actuals Summer'!$A:$AG,24,FALSE),0)</f>
        <v>0</v>
      </c>
      <c r="CD192" s="248">
        <f>_xlfn.IFNA(VLOOKUP(A192,'Actuals Summer'!$A:$AG,25,FALSE),0)</f>
        <v>0</v>
      </c>
      <c r="CE192" s="248">
        <f>_xlfn.IFNA(VLOOKUP(A192,'Actuals Summer'!$A:$AG,26,FALSE),0)</f>
        <v>0</v>
      </c>
      <c r="CF192" s="248">
        <f>_xlfn.IFNA(VLOOKUP(A192,'Actuals Summer'!$A:$AG,27,FALSE),0)</f>
        <v>0</v>
      </c>
      <c r="CG192" s="248">
        <f>_xlfn.IFNA(VLOOKUP(A192,'Actuals Dep Summer'!B:O,6,FALSE)*$BN$3,0)</f>
        <v>559</v>
      </c>
      <c r="CH192" s="248">
        <f>_xlfn.IFNA(VLOOKUP(A192,'Actuals Dep Summer'!B:O,7,FALSE)*$BN$3,0)</f>
        <v>195</v>
      </c>
      <c r="CI192" s="248">
        <f>_xlfn.IFNA(VLOOKUP(A192,'Actuals Dep Summer'!B:O,8,FALSE)*$BN$3,0)</f>
        <v>585</v>
      </c>
      <c r="CJ192" s="248">
        <f>_xlfn.IFNA(VLOOKUP(A192,'Actuals Summer'!$A:$AG,31,FALSE),0)*$BN$3</f>
        <v>0</v>
      </c>
      <c r="CK192" s="248"/>
      <c r="CL192" s="248">
        <f>_xlfn.IFNA(VLOOKUP(A192,'Actuals Summer'!$A:$AG,32,FALSE),0)*$BN$3</f>
        <v>0</v>
      </c>
      <c r="CM192" s="248">
        <f>_xlfn.IFNA(VLOOKUP(A192,'Actuals Summer'!$A:$AG,33,FALSE),0)</f>
        <v>0</v>
      </c>
      <c r="CP192" s="317">
        <f t="shared" si="77"/>
        <v>0</v>
      </c>
      <c r="CQ192" s="317">
        <f t="shared" si="78"/>
        <v>0</v>
      </c>
      <c r="CR192" s="317">
        <f t="shared" si="90"/>
        <v>0</v>
      </c>
      <c r="CS192" s="317">
        <f t="shared" si="79"/>
        <v>26341.64</v>
      </c>
      <c r="CT192" s="317">
        <f t="shared" si="80"/>
        <v>17659.2</v>
      </c>
      <c r="CU192" s="317">
        <f t="shared" si="81"/>
        <v>459.94</v>
      </c>
      <c r="CV192" s="317">
        <f t="shared" si="82"/>
        <v>113.1</v>
      </c>
      <c r="CW192" s="317">
        <f t="shared" si="83"/>
        <v>78</v>
      </c>
      <c r="CX192" s="317">
        <f t="shared" si="84"/>
        <v>390</v>
      </c>
      <c r="CY192" s="317">
        <f t="shared" si="85"/>
        <v>74.578947368421041</v>
      </c>
      <c r="CZ192" s="317">
        <f t="shared" si="86"/>
        <v>186.44736842105263</v>
      </c>
      <c r="DA192" s="317">
        <f t="shared" si="87"/>
        <v>0</v>
      </c>
      <c r="DB192" s="317">
        <f t="shared" si="88"/>
        <v>45302.906315789471</v>
      </c>
      <c r="DC192" s="311">
        <f>_xlfn.XLOOKUP($A192,'Actuals Summer'!$A:$A,'Actuals Summer'!L:L,0,0)</f>
        <v>0</v>
      </c>
      <c r="DD192" s="311">
        <f>_xlfn.XLOOKUP($A192,'Actuals Summer'!$A:$A,'Actuals Summer'!K:K,0,0)+_xlfn.XLOOKUP($A192,'Actuals Summer'!$A:$A,'Actuals Summer'!Q:Q,0,0)</f>
        <v>0</v>
      </c>
      <c r="DE192" s="311">
        <f>_xlfn.XLOOKUP($A192,'Actuals Summer'!$A:$A,'Actuals Summer'!I:I,0,0)+_xlfn.XLOOKUP($A192,'Actuals Summer'!$A:$A,'Actuals Summer'!R:R,0,0)</f>
        <v>0</v>
      </c>
      <c r="DF192" s="311">
        <f>_xlfn.XLOOKUP($A192,'Actuals Summer'!$A:$A,'Actuals Summer'!J:J,0,0)</f>
        <v>0</v>
      </c>
      <c r="DG192" s="311">
        <f>_xlfn.XLOOKUP($A192,'Actuals Dep Summer'!$B:$B,'Actuals Dep Summer'!G:G,0,0)*'Actuals Dep Summer'!$F$2*'Actuals Dep Summer'!$C$2</f>
        <v>340.99</v>
      </c>
      <c r="DH192" s="311">
        <f>_xlfn.XLOOKUP($A192,'Actuals Dep Summer'!$B:$B,'Actuals Dep Summer'!H:H,0,0)*'Actuals Dep Summer'!$F$2*'Actuals Dep Summer'!$C$3</f>
        <v>56.55</v>
      </c>
      <c r="DI192" s="311">
        <f>_xlfn.XLOOKUP($A192,'Actuals Dep Summer'!$B:$B,'Actuals Dep Summer'!I:I,0,0)*'Actuals Dep Summer'!$F$2*'Actuals Dep Summer'!$C$4</f>
        <v>46.800000000000004</v>
      </c>
      <c r="DJ192" s="311">
        <f>_xlfn.XLOOKUP($A192,'Actuals Summer'!$A:$A,'Actuals Summer'!P:P,0,0)</f>
        <v>0</v>
      </c>
      <c r="DK192" s="311">
        <f>_xlfn.XLOOKUP($A192,'Actuals Summer'!$A:$A,'Actuals Summer'!O:O,0,0)</f>
        <v>0</v>
      </c>
      <c r="DL192" s="311"/>
      <c r="DM192" s="311">
        <f>_xlfn.XLOOKUP($A192,'Actuals Summer'!$A:$A,'Actuals Summer'!M:M,0,0)</f>
        <v>0</v>
      </c>
      <c r="DN192" s="312">
        <f t="shared" si="91"/>
        <v>444.34000000000003</v>
      </c>
      <c r="DO192" s="312">
        <f>_xlfn.XLOOKUP(A192,'Actuals Summer'!A:A,'Actuals Summer'!S:S,0,0)-'Summer data team '!DN192</f>
        <v>-444.34000000000003</v>
      </c>
      <c r="DP192" s="322">
        <f t="shared" si="92"/>
        <v>44858.566315789474</v>
      </c>
    </row>
    <row r="193" spans="1:120" x14ac:dyDescent="0.2">
      <c r="A193" s="231">
        <v>7009</v>
      </c>
      <c r="B193" s="231">
        <v>3307009</v>
      </c>
      <c r="C193" s="231" t="s">
        <v>366</v>
      </c>
      <c r="D193" s="359">
        <v>0</v>
      </c>
      <c r="E193" s="359">
        <v>0</v>
      </c>
      <c r="F193" s="359">
        <v>0</v>
      </c>
      <c r="G193" s="359">
        <v>2</v>
      </c>
      <c r="H193" s="359">
        <v>2</v>
      </c>
      <c r="I193" s="360">
        <v>0</v>
      </c>
      <c r="J193" s="360">
        <v>4</v>
      </c>
      <c r="K193" s="359">
        <v>0</v>
      </c>
      <c r="L193" s="359">
        <v>0</v>
      </c>
      <c r="M193" s="360">
        <v>0</v>
      </c>
      <c r="N193" s="359">
        <v>0</v>
      </c>
      <c r="O193" s="359">
        <v>0</v>
      </c>
      <c r="P193" s="359">
        <v>30</v>
      </c>
      <c r="Q193" s="359">
        <v>30</v>
      </c>
      <c r="R193" s="360">
        <v>60</v>
      </c>
      <c r="S193" s="359">
        <v>0</v>
      </c>
      <c r="T193" s="359">
        <v>0</v>
      </c>
      <c r="U193" s="359">
        <v>0</v>
      </c>
      <c r="V193" s="359">
        <v>0</v>
      </c>
      <c r="W193" s="360">
        <v>0</v>
      </c>
      <c r="X193" s="359">
        <v>3</v>
      </c>
      <c r="Y193" s="359">
        <v>45</v>
      </c>
      <c r="Z193" s="361">
        <v>0</v>
      </c>
      <c r="AA193" s="359">
        <v>0</v>
      </c>
      <c r="AB193" s="359">
        <v>0</v>
      </c>
      <c r="AC193" s="361">
        <v>0</v>
      </c>
      <c r="AD193" s="359">
        <v>0</v>
      </c>
      <c r="AE193" s="359">
        <v>0</v>
      </c>
      <c r="AF193" s="361">
        <v>0</v>
      </c>
      <c r="AG193" s="362">
        <v>0</v>
      </c>
      <c r="AH193" s="362">
        <v>0</v>
      </c>
      <c r="AI193" s="361">
        <v>0</v>
      </c>
      <c r="AJ193" s="362">
        <v>1</v>
      </c>
      <c r="AK193" s="362">
        <v>15</v>
      </c>
      <c r="AL193" s="361">
        <v>0</v>
      </c>
      <c r="AM193" s="359">
        <v>1</v>
      </c>
      <c r="AN193" s="359">
        <v>15</v>
      </c>
      <c r="AO193" s="361">
        <v>0</v>
      </c>
      <c r="AP193" s="361"/>
      <c r="AQ193" s="361">
        <f t="shared" si="66"/>
        <v>1</v>
      </c>
      <c r="AR193" s="362">
        <v>0</v>
      </c>
      <c r="AS193" s="362">
        <v>0</v>
      </c>
      <c r="AT193" s="361">
        <v>0</v>
      </c>
      <c r="AU193" s="362">
        <v>1</v>
      </c>
      <c r="AV193" s="362">
        <v>15</v>
      </c>
      <c r="AW193" s="361">
        <v>0</v>
      </c>
      <c r="AX193" s="359">
        <v>1</v>
      </c>
      <c r="AY193" s="359">
        <v>15</v>
      </c>
      <c r="AZ193" s="361">
        <v>0</v>
      </c>
      <c r="BA193" s="361"/>
      <c r="BB193" s="361">
        <f t="shared" si="67"/>
        <v>2</v>
      </c>
      <c r="BC193" s="362">
        <v>0</v>
      </c>
      <c r="BD193" s="362">
        <v>0</v>
      </c>
      <c r="BE193" s="359">
        <v>0</v>
      </c>
      <c r="BF193" s="134"/>
      <c r="BG193" s="134"/>
      <c r="BH193" s="134"/>
      <c r="BI193" s="134"/>
      <c r="BJ193" s="134"/>
      <c r="BK193" s="134"/>
      <c r="BL193" s="134"/>
      <c r="BM193" s="358">
        <f t="shared" si="68"/>
        <v>0</v>
      </c>
      <c r="BN193" s="134">
        <f t="shared" si="69"/>
        <v>0</v>
      </c>
      <c r="BO193" s="134">
        <f t="shared" si="89"/>
        <v>0</v>
      </c>
      <c r="BP193" s="134">
        <f t="shared" si="70"/>
        <v>780</v>
      </c>
      <c r="BQ193" s="134">
        <f t="shared" si="71"/>
        <v>0</v>
      </c>
      <c r="BR193" s="134">
        <f t="shared" si="72"/>
        <v>585</v>
      </c>
      <c r="BS193" s="134">
        <f t="shared" si="73"/>
        <v>0</v>
      </c>
      <c r="BT193" s="134">
        <f t="shared" si="74"/>
        <v>0</v>
      </c>
      <c r="BU193" s="134">
        <f t="shared" si="75"/>
        <v>195</v>
      </c>
      <c r="BV193" s="134">
        <v>1</v>
      </c>
      <c r="BW193" s="134">
        <v>0</v>
      </c>
      <c r="BX193" s="134">
        <f t="shared" si="76"/>
        <v>0</v>
      </c>
      <c r="CB193" s="248">
        <f>_xlfn.IFNA(VLOOKUP(A193,'Actuals Summer'!$A:$AG,23,FALSE),0)</f>
        <v>0</v>
      </c>
      <c r="CC193" s="248">
        <f>_xlfn.IFNA(VLOOKUP(A193,'Actuals Summer'!$A:$AG,24,FALSE),0)</f>
        <v>0</v>
      </c>
      <c r="CD193" s="248">
        <f>_xlfn.IFNA(VLOOKUP(A193,'Actuals Summer'!$A:$AG,25,FALSE),0)</f>
        <v>0</v>
      </c>
      <c r="CE193" s="248">
        <f>_xlfn.IFNA(VLOOKUP(A193,'Actuals Summer'!$A:$AG,26,FALSE),0)</f>
        <v>0</v>
      </c>
      <c r="CF193" s="248">
        <f>_xlfn.IFNA(VLOOKUP(A193,'Actuals Summer'!$A:$AG,27,FALSE),0)</f>
        <v>0</v>
      </c>
      <c r="CG193" s="248">
        <f>_xlfn.IFNA(VLOOKUP(A193,'Actuals Dep Summer'!B:O,6,FALSE)*$BN$3,0)</f>
        <v>0</v>
      </c>
      <c r="CH193" s="248">
        <f>_xlfn.IFNA(VLOOKUP(A193,'Actuals Dep Summer'!B:O,7,FALSE)*$BN$3,0)</f>
        <v>0</v>
      </c>
      <c r="CI193" s="248">
        <f>_xlfn.IFNA(VLOOKUP(A193,'Actuals Dep Summer'!B:O,8,FALSE)*$BN$3,0)</f>
        <v>0</v>
      </c>
      <c r="CJ193" s="248">
        <f>_xlfn.IFNA(VLOOKUP(A193,'Actuals Summer'!$A:$AG,31,FALSE),0)*$BN$3</f>
        <v>0</v>
      </c>
      <c r="CK193" s="248"/>
      <c r="CL193" s="248">
        <f>_xlfn.IFNA(VLOOKUP(A193,'Actuals Summer'!$A:$AG,32,FALSE),0)*$BN$3</f>
        <v>0</v>
      </c>
      <c r="CM193" s="248">
        <f>_xlfn.IFNA(VLOOKUP(A193,'Actuals Summer'!$A:$AG,33,FALSE),0)</f>
        <v>0</v>
      </c>
      <c r="CP193" s="317">
        <f t="shared" si="77"/>
        <v>0</v>
      </c>
      <c r="CQ193" s="317">
        <f t="shared" si="78"/>
        <v>0</v>
      </c>
      <c r="CR193" s="317">
        <f t="shared" si="90"/>
        <v>0</v>
      </c>
      <c r="CS193" s="317">
        <f t="shared" si="79"/>
        <v>4414.8</v>
      </c>
      <c r="CT193" s="317">
        <f t="shared" si="80"/>
        <v>0</v>
      </c>
      <c r="CU193" s="317">
        <f t="shared" si="81"/>
        <v>356.84999999999997</v>
      </c>
      <c r="CV193" s="317">
        <f t="shared" si="82"/>
        <v>0</v>
      </c>
      <c r="CW193" s="317">
        <f t="shared" si="83"/>
        <v>0</v>
      </c>
      <c r="CX193" s="317">
        <f t="shared" si="84"/>
        <v>195</v>
      </c>
      <c r="CY193" s="317">
        <f t="shared" si="85"/>
        <v>74.578947368421041</v>
      </c>
      <c r="CZ193" s="317">
        <f t="shared" si="86"/>
        <v>0</v>
      </c>
      <c r="DA193" s="317">
        <f t="shared" si="87"/>
        <v>0</v>
      </c>
      <c r="DB193" s="317">
        <f t="shared" si="88"/>
        <v>5041.2289473684214</v>
      </c>
      <c r="DC193" s="311">
        <f>_xlfn.XLOOKUP($A193,'Actuals Summer'!$A:$A,'Actuals Summer'!L:L,0,0)</f>
        <v>0</v>
      </c>
      <c r="DD193" s="311">
        <f>_xlfn.XLOOKUP($A193,'Actuals Summer'!$A:$A,'Actuals Summer'!K:K,0,0)+_xlfn.XLOOKUP($A193,'Actuals Summer'!$A:$A,'Actuals Summer'!Q:Q,0,0)</f>
        <v>0</v>
      </c>
      <c r="DE193" s="311">
        <f>_xlfn.XLOOKUP($A193,'Actuals Summer'!$A:$A,'Actuals Summer'!I:I,0,0)+_xlfn.XLOOKUP($A193,'Actuals Summer'!$A:$A,'Actuals Summer'!R:R,0,0)</f>
        <v>0</v>
      </c>
      <c r="DF193" s="311">
        <f>_xlfn.XLOOKUP($A193,'Actuals Summer'!$A:$A,'Actuals Summer'!J:J,0,0)</f>
        <v>0</v>
      </c>
      <c r="DG193" s="311">
        <f>_xlfn.XLOOKUP($A193,'Actuals Dep Summer'!$B:$B,'Actuals Dep Summer'!G:G,0,0)*'Actuals Dep Summer'!$F$2*'Actuals Dep Summer'!$C$2</f>
        <v>0</v>
      </c>
      <c r="DH193" s="311">
        <f>_xlfn.XLOOKUP($A193,'Actuals Dep Summer'!$B:$B,'Actuals Dep Summer'!H:H,0,0)*'Actuals Dep Summer'!$F$2*'Actuals Dep Summer'!$C$3</f>
        <v>0</v>
      </c>
      <c r="DI193" s="311">
        <f>_xlfn.XLOOKUP($A193,'Actuals Dep Summer'!$B:$B,'Actuals Dep Summer'!I:I,0,0)*'Actuals Dep Summer'!$F$2*'Actuals Dep Summer'!$C$4</f>
        <v>0</v>
      </c>
      <c r="DJ193" s="311">
        <f>_xlfn.XLOOKUP($A193,'Actuals Summer'!$A:$A,'Actuals Summer'!P:P,0,0)</f>
        <v>0</v>
      </c>
      <c r="DK193" s="311">
        <f>_xlfn.XLOOKUP($A193,'Actuals Summer'!$A:$A,'Actuals Summer'!O:O,0,0)</f>
        <v>0</v>
      </c>
      <c r="DL193" s="311"/>
      <c r="DM193" s="311">
        <f>_xlfn.XLOOKUP($A193,'Actuals Summer'!$A:$A,'Actuals Summer'!M:M,0,0)</f>
        <v>0</v>
      </c>
      <c r="DN193" s="312">
        <f t="shared" si="91"/>
        <v>0</v>
      </c>
      <c r="DO193" s="312">
        <f>_xlfn.XLOOKUP(A193,'Actuals Summer'!A:A,'Actuals Summer'!S:S,0,0)-'Summer data team '!DN193</f>
        <v>0</v>
      </c>
      <c r="DP193" s="322">
        <f t="shared" si="92"/>
        <v>5041.2289473684214</v>
      </c>
    </row>
    <row r="194" spans="1:120" x14ac:dyDescent="0.2">
      <c r="A194" s="231">
        <v>7012</v>
      </c>
      <c r="B194" s="231">
        <v>3307012</v>
      </c>
      <c r="C194" s="231" t="s">
        <v>367</v>
      </c>
      <c r="D194" s="359">
        <v>0</v>
      </c>
      <c r="E194" s="359">
        <v>0</v>
      </c>
      <c r="F194" s="359">
        <v>0</v>
      </c>
      <c r="G194" s="359">
        <v>2</v>
      </c>
      <c r="H194" s="359">
        <v>2</v>
      </c>
      <c r="I194" s="360">
        <v>0</v>
      </c>
      <c r="J194" s="360">
        <v>4</v>
      </c>
      <c r="K194" s="359">
        <v>0</v>
      </c>
      <c r="L194" s="359">
        <v>0</v>
      </c>
      <c r="M194" s="360">
        <v>0</v>
      </c>
      <c r="N194" s="359">
        <v>0</v>
      </c>
      <c r="O194" s="359">
        <v>0</v>
      </c>
      <c r="P194" s="359">
        <v>30</v>
      </c>
      <c r="Q194" s="359">
        <v>30</v>
      </c>
      <c r="R194" s="360">
        <v>60</v>
      </c>
      <c r="S194" s="359">
        <v>0</v>
      </c>
      <c r="T194" s="359">
        <v>0</v>
      </c>
      <c r="U194" s="359">
        <v>0</v>
      </c>
      <c r="V194" s="359">
        <v>0</v>
      </c>
      <c r="W194" s="360">
        <v>0</v>
      </c>
      <c r="X194" s="359">
        <v>0</v>
      </c>
      <c r="Y194" s="359">
        <v>0</v>
      </c>
      <c r="Z194" s="361">
        <v>0</v>
      </c>
      <c r="AA194" s="359">
        <v>0</v>
      </c>
      <c r="AB194" s="359">
        <v>0</v>
      </c>
      <c r="AC194" s="361">
        <v>0</v>
      </c>
      <c r="AD194" s="359">
        <v>0</v>
      </c>
      <c r="AE194" s="359">
        <v>0</v>
      </c>
      <c r="AF194" s="361">
        <v>0</v>
      </c>
      <c r="AG194" s="362">
        <v>0</v>
      </c>
      <c r="AH194" s="362">
        <v>0</v>
      </c>
      <c r="AI194" s="361">
        <v>0</v>
      </c>
      <c r="AJ194" s="362">
        <v>1</v>
      </c>
      <c r="AK194" s="362">
        <v>15</v>
      </c>
      <c r="AL194" s="361">
        <v>0</v>
      </c>
      <c r="AM194" s="359">
        <v>1</v>
      </c>
      <c r="AN194" s="359">
        <v>15</v>
      </c>
      <c r="AO194" s="361">
        <v>0</v>
      </c>
      <c r="AP194" s="361"/>
      <c r="AQ194" s="361">
        <f t="shared" si="66"/>
        <v>1</v>
      </c>
      <c r="AR194" s="362">
        <v>0</v>
      </c>
      <c r="AS194" s="362">
        <v>0</v>
      </c>
      <c r="AT194" s="361">
        <v>0</v>
      </c>
      <c r="AU194" s="362">
        <v>1</v>
      </c>
      <c r="AV194" s="362">
        <v>15</v>
      </c>
      <c r="AW194" s="361">
        <v>0</v>
      </c>
      <c r="AX194" s="359">
        <v>1</v>
      </c>
      <c r="AY194" s="359">
        <v>15</v>
      </c>
      <c r="AZ194" s="361">
        <v>0</v>
      </c>
      <c r="BA194" s="361"/>
      <c r="BB194" s="361">
        <f t="shared" si="67"/>
        <v>2</v>
      </c>
      <c r="BC194" s="362">
        <v>0</v>
      </c>
      <c r="BD194" s="362">
        <v>0</v>
      </c>
      <c r="BE194" s="359">
        <v>0</v>
      </c>
      <c r="BF194" s="134"/>
      <c r="BG194" s="134"/>
      <c r="BH194" s="134"/>
      <c r="BI194" s="134"/>
      <c r="BJ194" s="134"/>
      <c r="BK194" s="134"/>
      <c r="BL194" s="134"/>
      <c r="BM194" s="358">
        <f t="shared" si="68"/>
        <v>0</v>
      </c>
      <c r="BN194" s="134">
        <f t="shared" si="69"/>
        <v>0</v>
      </c>
      <c r="BO194" s="134">
        <f t="shared" si="89"/>
        <v>0</v>
      </c>
      <c r="BP194" s="134">
        <f t="shared" si="70"/>
        <v>780</v>
      </c>
      <c r="BQ194" s="134">
        <f t="shared" si="71"/>
        <v>0</v>
      </c>
      <c r="BR194" s="134">
        <f t="shared" si="72"/>
        <v>0</v>
      </c>
      <c r="BS194" s="134">
        <f t="shared" si="73"/>
        <v>0</v>
      </c>
      <c r="BT194" s="134">
        <f t="shared" si="74"/>
        <v>0</v>
      </c>
      <c r="BU194" s="134">
        <f t="shared" si="75"/>
        <v>195</v>
      </c>
      <c r="BV194" s="134">
        <v>1</v>
      </c>
      <c r="BW194" s="134">
        <v>0</v>
      </c>
      <c r="BX194" s="134">
        <f t="shared" si="76"/>
        <v>0</v>
      </c>
      <c r="CB194" s="248">
        <f>_xlfn.IFNA(VLOOKUP(A194,'Actuals Summer'!$A:$AG,23,FALSE),0)</f>
        <v>0</v>
      </c>
      <c r="CC194" s="248">
        <f>_xlfn.IFNA(VLOOKUP(A194,'Actuals Summer'!$A:$AG,24,FALSE),0)</f>
        <v>0</v>
      </c>
      <c r="CD194" s="248">
        <f>_xlfn.IFNA(VLOOKUP(A194,'Actuals Summer'!$A:$AG,25,FALSE),0)</f>
        <v>0</v>
      </c>
      <c r="CE194" s="248">
        <f>_xlfn.IFNA(VLOOKUP(A194,'Actuals Summer'!$A:$AG,26,FALSE),0)</f>
        <v>0</v>
      </c>
      <c r="CF194" s="248">
        <f>_xlfn.IFNA(VLOOKUP(A194,'Actuals Summer'!$A:$AG,27,FALSE),0)</f>
        <v>0</v>
      </c>
      <c r="CG194" s="248">
        <f>_xlfn.IFNA(VLOOKUP(A194,'Actuals Dep Summer'!B:O,6,FALSE)*$BN$3,0)</f>
        <v>0</v>
      </c>
      <c r="CH194" s="248">
        <f>_xlfn.IFNA(VLOOKUP(A194,'Actuals Dep Summer'!B:O,7,FALSE)*$BN$3,0)</f>
        <v>0</v>
      </c>
      <c r="CI194" s="248">
        <f>_xlfn.IFNA(VLOOKUP(A194,'Actuals Dep Summer'!B:O,8,FALSE)*$BN$3,0)</f>
        <v>0</v>
      </c>
      <c r="CJ194" s="248">
        <f>_xlfn.IFNA(VLOOKUP(A194,'Actuals Summer'!$A:$AG,31,FALSE),0)*$BN$3</f>
        <v>0</v>
      </c>
      <c r="CK194" s="248"/>
      <c r="CL194" s="248">
        <f>_xlfn.IFNA(VLOOKUP(A194,'Actuals Summer'!$A:$AG,32,FALSE),0)*$BN$3</f>
        <v>0</v>
      </c>
      <c r="CM194" s="248">
        <f>_xlfn.IFNA(VLOOKUP(A194,'Actuals Summer'!$A:$AG,33,FALSE),0)</f>
        <v>0</v>
      </c>
      <c r="CP194" s="317">
        <f t="shared" si="77"/>
        <v>0</v>
      </c>
      <c r="CQ194" s="317">
        <f t="shared" si="78"/>
        <v>0</v>
      </c>
      <c r="CR194" s="317">
        <f t="shared" si="90"/>
        <v>0</v>
      </c>
      <c r="CS194" s="317">
        <f t="shared" si="79"/>
        <v>4414.8</v>
      </c>
      <c r="CT194" s="317">
        <f t="shared" si="80"/>
        <v>0</v>
      </c>
      <c r="CU194" s="317">
        <f t="shared" si="81"/>
        <v>0</v>
      </c>
      <c r="CV194" s="317">
        <f t="shared" si="82"/>
        <v>0</v>
      </c>
      <c r="CW194" s="317">
        <f t="shared" si="83"/>
        <v>0</v>
      </c>
      <c r="CX194" s="317">
        <f t="shared" si="84"/>
        <v>195</v>
      </c>
      <c r="CY194" s="317">
        <f t="shared" si="85"/>
        <v>74.578947368421041</v>
      </c>
      <c r="CZ194" s="317">
        <f t="shared" si="86"/>
        <v>0</v>
      </c>
      <c r="DA194" s="317">
        <f t="shared" si="87"/>
        <v>0</v>
      </c>
      <c r="DB194" s="317">
        <f t="shared" si="88"/>
        <v>4684.378947368421</v>
      </c>
      <c r="DC194" s="311">
        <f>_xlfn.XLOOKUP($A194,'Actuals Summer'!$A:$A,'Actuals Summer'!L:L,0,0)</f>
        <v>0</v>
      </c>
      <c r="DD194" s="311">
        <f>_xlfn.XLOOKUP($A194,'Actuals Summer'!$A:$A,'Actuals Summer'!K:K,0,0)+_xlfn.XLOOKUP($A194,'Actuals Summer'!$A:$A,'Actuals Summer'!Q:Q,0,0)</f>
        <v>0</v>
      </c>
      <c r="DE194" s="311">
        <f>_xlfn.XLOOKUP($A194,'Actuals Summer'!$A:$A,'Actuals Summer'!I:I,0,0)+_xlfn.XLOOKUP($A194,'Actuals Summer'!$A:$A,'Actuals Summer'!R:R,0,0)</f>
        <v>0</v>
      </c>
      <c r="DF194" s="311">
        <f>_xlfn.XLOOKUP($A194,'Actuals Summer'!$A:$A,'Actuals Summer'!J:J,0,0)</f>
        <v>0</v>
      </c>
      <c r="DG194" s="311">
        <f>_xlfn.XLOOKUP($A194,'Actuals Dep Summer'!$B:$B,'Actuals Dep Summer'!G:G,0,0)*'Actuals Dep Summer'!$F$2*'Actuals Dep Summer'!$C$2</f>
        <v>0</v>
      </c>
      <c r="DH194" s="311">
        <f>_xlfn.XLOOKUP($A194,'Actuals Dep Summer'!$B:$B,'Actuals Dep Summer'!H:H,0,0)*'Actuals Dep Summer'!$F$2*'Actuals Dep Summer'!$C$3</f>
        <v>0</v>
      </c>
      <c r="DI194" s="311">
        <f>_xlfn.XLOOKUP($A194,'Actuals Dep Summer'!$B:$B,'Actuals Dep Summer'!I:I,0,0)*'Actuals Dep Summer'!$F$2*'Actuals Dep Summer'!$C$4</f>
        <v>0</v>
      </c>
      <c r="DJ194" s="311">
        <f>_xlfn.XLOOKUP($A194,'Actuals Summer'!$A:$A,'Actuals Summer'!P:P,0,0)</f>
        <v>0</v>
      </c>
      <c r="DK194" s="311">
        <f>_xlfn.XLOOKUP($A194,'Actuals Summer'!$A:$A,'Actuals Summer'!O:O,0,0)</f>
        <v>0</v>
      </c>
      <c r="DL194" s="311"/>
      <c r="DM194" s="311">
        <f>_xlfn.XLOOKUP($A194,'Actuals Summer'!$A:$A,'Actuals Summer'!M:M,0,0)</f>
        <v>0</v>
      </c>
      <c r="DN194" s="312">
        <f t="shared" si="91"/>
        <v>0</v>
      </c>
      <c r="DO194" s="312">
        <f>_xlfn.XLOOKUP(A194,'Actuals Summer'!A:A,'Actuals Summer'!S:S,0,0)-'Summer data team '!DN194</f>
        <v>0</v>
      </c>
      <c r="DP194" s="322">
        <f t="shared" si="92"/>
        <v>4684.378947368421</v>
      </c>
    </row>
    <row r="195" spans="1:120" x14ac:dyDescent="0.2">
      <c r="A195" s="231">
        <v>7013</v>
      </c>
      <c r="B195" s="231">
        <v>3307013</v>
      </c>
      <c r="C195" s="231" t="s">
        <v>368</v>
      </c>
      <c r="D195" s="359">
        <v>0</v>
      </c>
      <c r="E195" s="359">
        <v>0</v>
      </c>
      <c r="F195" s="359">
        <v>0</v>
      </c>
      <c r="G195" s="359">
        <v>2</v>
      </c>
      <c r="H195" s="359">
        <v>4</v>
      </c>
      <c r="I195" s="360">
        <v>0</v>
      </c>
      <c r="J195" s="360">
        <v>6</v>
      </c>
      <c r="K195" s="359">
        <v>0</v>
      </c>
      <c r="L195" s="359">
        <v>0</v>
      </c>
      <c r="M195" s="360">
        <v>0</v>
      </c>
      <c r="N195" s="359">
        <v>0</v>
      </c>
      <c r="O195" s="359">
        <v>0</v>
      </c>
      <c r="P195" s="359">
        <v>30</v>
      </c>
      <c r="Q195" s="359">
        <v>60</v>
      </c>
      <c r="R195" s="360">
        <v>90</v>
      </c>
      <c r="S195" s="359">
        <v>0</v>
      </c>
      <c r="T195" s="359">
        <v>0</v>
      </c>
      <c r="U195" s="359">
        <v>0</v>
      </c>
      <c r="V195" s="359">
        <v>0</v>
      </c>
      <c r="W195" s="360">
        <v>0</v>
      </c>
      <c r="X195" s="359">
        <v>0</v>
      </c>
      <c r="Y195" s="359">
        <v>0</v>
      </c>
      <c r="Z195" s="361">
        <v>0</v>
      </c>
      <c r="AA195" s="359">
        <v>2</v>
      </c>
      <c r="AB195" s="359">
        <v>30</v>
      </c>
      <c r="AC195" s="361">
        <v>0</v>
      </c>
      <c r="AD195" s="359">
        <v>1</v>
      </c>
      <c r="AE195" s="359">
        <v>15</v>
      </c>
      <c r="AF195" s="361">
        <v>0</v>
      </c>
      <c r="AG195" s="362">
        <v>0</v>
      </c>
      <c r="AH195" s="362">
        <v>0</v>
      </c>
      <c r="AI195" s="361">
        <v>0</v>
      </c>
      <c r="AJ195" s="362">
        <v>1</v>
      </c>
      <c r="AK195" s="362">
        <v>15</v>
      </c>
      <c r="AL195" s="361">
        <v>0</v>
      </c>
      <c r="AM195" s="359">
        <v>1</v>
      </c>
      <c r="AN195" s="359">
        <v>15</v>
      </c>
      <c r="AO195" s="361">
        <v>0</v>
      </c>
      <c r="AP195" s="361"/>
      <c r="AQ195" s="361">
        <f t="shared" si="66"/>
        <v>1</v>
      </c>
      <c r="AR195" s="362">
        <v>0</v>
      </c>
      <c r="AS195" s="362">
        <v>0</v>
      </c>
      <c r="AT195" s="361">
        <v>0</v>
      </c>
      <c r="AU195" s="362">
        <v>1</v>
      </c>
      <c r="AV195" s="362">
        <v>15</v>
      </c>
      <c r="AW195" s="361">
        <v>0</v>
      </c>
      <c r="AX195" s="359">
        <v>1</v>
      </c>
      <c r="AY195" s="359">
        <v>15</v>
      </c>
      <c r="AZ195" s="361">
        <v>0</v>
      </c>
      <c r="BA195" s="361"/>
      <c r="BB195" s="361">
        <f t="shared" si="67"/>
        <v>2</v>
      </c>
      <c r="BC195" s="362">
        <v>0</v>
      </c>
      <c r="BD195" s="362">
        <v>0</v>
      </c>
      <c r="BE195" s="359">
        <v>0</v>
      </c>
      <c r="BF195" s="134"/>
      <c r="BG195" s="134"/>
      <c r="BH195" s="134"/>
      <c r="BI195" s="134"/>
      <c r="BJ195" s="134"/>
      <c r="BK195" s="134"/>
      <c r="BL195" s="134"/>
      <c r="BM195" s="358">
        <f t="shared" si="68"/>
        <v>0</v>
      </c>
      <c r="BN195" s="134">
        <f t="shared" si="69"/>
        <v>0</v>
      </c>
      <c r="BO195" s="134">
        <f t="shared" si="89"/>
        <v>0</v>
      </c>
      <c r="BP195" s="134">
        <f t="shared" si="70"/>
        <v>1170</v>
      </c>
      <c r="BQ195" s="134">
        <f t="shared" si="71"/>
        <v>0</v>
      </c>
      <c r="BR195" s="134">
        <f t="shared" si="72"/>
        <v>0</v>
      </c>
      <c r="BS195" s="134">
        <f t="shared" si="73"/>
        <v>390</v>
      </c>
      <c r="BT195" s="134">
        <f t="shared" si="74"/>
        <v>195</v>
      </c>
      <c r="BU195" s="134">
        <f t="shared" si="75"/>
        <v>195</v>
      </c>
      <c r="BV195" s="134">
        <v>1</v>
      </c>
      <c r="BW195" s="134">
        <v>0</v>
      </c>
      <c r="BX195" s="134">
        <f t="shared" si="76"/>
        <v>0</v>
      </c>
      <c r="CB195" s="248">
        <f>_xlfn.IFNA(VLOOKUP(A195,'Actuals Summer'!$A:$AG,23,FALSE),0)</f>
        <v>0</v>
      </c>
      <c r="CC195" s="248">
        <f>_xlfn.IFNA(VLOOKUP(A195,'Actuals Summer'!$A:$AG,24,FALSE),0)</f>
        <v>0</v>
      </c>
      <c r="CD195" s="248">
        <f>_xlfn.IFNA(VLOOKUP(A195,'Actuals Summer'!$A:$AG,25,FALSE),0)</f>
        <v>0</v>
      </c>
      <c r="CE195" s="248">
        <f>_xlfn.IFNA(VLOOKUP(A195,'Actuals Summer'!$A:$AG,26,FALSE),0)</f>
        <v>0</v>
      </c>
      <c r="CF195" s="248">
        <f>_xlfn.IFNA(VLOOKUP(A195,'Actuals Summer'!$A:$AG,27,FALSE),0)</f>
        <v>0</v>
      </c>
      <c r="CG195" s="248">
        <f>_xlfn.IFNA(VLOOKUP(A195,'Actuals Dep Summer'!B:O,6,FALSE)*$BN$3,0)</f>
        <v>0</v>
      </c>
      <c r="CH195" s="248">
        <f>_xlfn.IFNA(VLOOKUP(A195,'Actuals Dep Summer'!B:O,7,FALSE)*$BN$3,0)</f>
        <v>0</v>
      </c>
      <c r="CI195" s="248">
        <f>_xlfn.IFNA(VLOOKUP(A195,'Actuals Dep Summer'!B:O,8,FALSE)*$BN$3,0)</f>
        <v>0</v>
      </c>
      <c r="CJ195" s="248">
        <f>_xlfn.IFNA(VLOOKUP(A195,'Actuals Summer'!$A:$AG,31,FALSE),0)*$BN$3</f>
        <v>0</v>
      </c>
      <c r="CK195" s="248"/>
      <c r="CL195" s="248">
        <f>_xlfn.IFNA(VLOOKUP(A195,'Actuals Summer'!$A:$AG,32,FALSE),0)*$BN$3</f>
        <v>0</v>
      </c>
      <c r="CM195" s="248">
        <f>_xlfn.IFNA(VLOOKUP(A195,'Actuals Summer'!$A:$AG,33,FALSE),0)</f>
        <v>0</v>
      </c>
      <c r="CP195" s="317">
        <f t="shared" si="77"/>
        <v>0</v>
      </c>
      <c r="CQ195" s="317">
        <f t="shared" si="78"/>
        <v>0</v>
      </c>
      <c r="CR195" s="317">
        <f t="shared" si="90"/>
        <v>0</v>
      </c>
      <c r="CS195" s="317">
        <f t="shared" si="79"/>
        <v>6622.2</v>
      </c>
      <c r="CT195" s="317">
        <f t="shared" si="80"/>
        <v>0</v>
      </c>
      <c r="CU195" s="317">
        <f t="shared" si="81"/>
        <v>0</v>
      </c>
      <c r="CV195" s="317">
        <f t="shared" si="82"/>
        <v>113.1</v>
      </c>
      <c r="CW195" s="317">
        <f t="shared" si="83"/>
        <v>15.6</v>
      </c>
      <c r="CX195" s="317">
        <f t="shared" si="84"/>
        <v>195</v>
      </c>
      <c r="CY195" s="317">
        <f t="shared" si="85"/>
        <v>74.578947368421041</v>
      </c>
      <c r="CZ195" s="317">
        <f t="shared" si="86"/>
        <v>0</v>
      </c>
      <c r="DA195" s="317">
        <f t="shared" si="87"/>
        <v>0</v>
      </c>
      <c r="DB195" s="317">
        <f t="shared" si="88"/>
        <v>7020.4789473684214</v>
      </c>
      <c r="DC195" s="311">
        <f>_xlfn.XLOOKUP($A195,'Actuals Summer'!$A:$A,'Actuals Summer'!L:L,0,0)</f>
        <v>0</v>
      </c>
      <c r="DD195" s="311">
        <f>_xlfn.XLOOKUP($A195,'Actuals Summer'!$A:$A,'Actuals Summer'!K:K,0,0)+_xlfn.XLOOKUP($A195,'Actuals Summer'!$A:$A,'Actuals Summer'!Q:Q,0,0)</f>
        <v>0</v>
      </c>
      <c r="DE195" s="311">
        <f>_xlfn.XLOOKUP($A195,'Actuals Summer'!$A:$A,'Actuals Summer'!I:I,0,0)+_xlfn.XLOOKUP($A195,'Actuals Summer'!$A:$A,'Actuals Summer'!R:R,0,0)</f>
        <v>0</v>
      </c>
      <c r="DF195" s="311">
        <f>_xlfn.XLOOKUP($A195,'Actuals Summer'!$A:$A,'Actuals Summer'!J:J,0,0)</f>
        <v>0</v>
      </c>
      <c r="DG195" s="311">
        <f>_xlfn.XLOOKUP($A195,'Actuals Dep Summer'!$B:$B,'Actuals Dep Summer'!G:G,0,0)*'Actuals Dep Summer'!$F$2*'Actuals Dep Summer'!$C$2</f>
        <v>0</v>
      </c>
      <c r="DH195" s="311">
        <f>_xlfn.XLOOKUP($A195,'Actuals Dep Summer'!$B:$B,'Actuals Dep Summer'!H:H,0,0)*'Actuals Dep Summer'!$F$2*'Actuals Dep Summer'!$C$3</f>
        <v>0</v>
      </c>
      <c r="DI195" s="311">
        <f>_xlfn.XLOOKUP($A195,'Actuals Dep Summer'!$B:$B,'Actuals Dep Summer'!I:I,0,0)*'Actuals Dep Summer'!$F$2*'Actuals Dep Summer'!$C$4</f>
        <v>0</v>
      </c>
      <c r="DJ195" s="311">
        <f>_xlfn.XLOOKUP($A195,'Actuals Summer'!$A:$A,'Actuals Summer'!P:P,0,0)</f>
        <v>0</v>
      </c>
      <c r="DK195" s="311">
        <f>_xlfn.XLOOKUP($A195,'Actuals Summer'!$A:$A,'Actuals Summer'!O:O,0,0)</f>
        <v>0</v>
      </c>
      <c r="DL195" s="311"/>
      <c r="DM195" s="311">
        <f>_xlfn.XLOOKUP($A195,'Actuals Summer'!$A:$A,'Actuals Summer'!M:M,0,0)</f>
        <v>0</v>
      </c>
      <c r="DN195" s="312">
        <f t="shared" si="91"/>
        <v>0</v>
      </c>
      <c r="DO195" s="312">
        <f>_xlfn.XLOOKUP(A195,'Actuals Summer'!A:A,'Actuals Summer'!S:S,0,0)-'Summer data team '!DN195</f>
        <v>0</v>
      </c>
      <c r="DP195" s="322">
        <f t="shared" si="92"/>
        <v>7020.4789473684214</v>
      </c>
    </row>
    <row r="196" spans="1:120" x14ac:dyDescent="0.2">
      <c r="A196" s="231">
        <v>7014</v>
      </c>
      <c r="B196" s="231">
        <v>3307014</v>
      </c>
      <c r="C196" s="231" t="s">
        <v>369</v>
      </c>
      <c r="D196" s="359">
        <v>0</v>
      </c>
      <c r="E196" s="359">
        <v>0</v>
      </c>
      <c r="F196" s="359">
        <v>0</v>
      </c>
      <c r="G196" s="359">
        <v>0</v>
      </c>
      <c r="H196" s="359">
        <v>1</v>
      </c>
      <c r="I196" s="360">
        <v>0</v>
      </c>
      <c r="J196" s="360">
        <v>1</v>
      </c>
      <c r="K196" s="359">
        <v>0</v>
      </c>
      <c r="L196" s="359">
        <v>0</v>
      </c>
      <c r="M196" s="360">
        <v>0</v>
      </c>
      <c r="N196" s="359">
        <v>0</v>
      </c>
      <c r="O196" s="359">
        <v>0</v>
      </c>
      <c r="P196" s="359">
        <v>0</v>
      </c>
      <c r="Q196" s="359">
        <v>15</v>
      </c>
      <c r="R196" s="360">
        <v>15</v>
      </c>
      <c r="S196" s="359">
        <v>0</v>
      </c>
      <c r="T196" s="359">
        <v>0</v>
      </c>
      <c r="U196" s="359">
        <v>0</v>
      </c>
      <c r="V196" s="359">
        <v>0</v>
      </c>
      <c r="W196" s="360">
        <v>0</v>
      </c>
      <c r="X196" s="359">
        <v>0</v>
      </c>
      <c r="Y196" s="359">
        <v>0</v>
      </c>
      <c r="Z196" s="361">
        <v>0</v>
      </c>
      <c r="AA196" s="359">
        <v>0</v>
      </c>
      <c r="AB196" s="359">
        <v>0</v>
      </c>
      <c r="AC196" s="361">
        <v>0</v>
      </c>
      <c r="AD196" s="359">
        <v>0</v>
      </c>
      <c r="AE196" s="359">
        <v>0</v>
      </c>
      <c r="AF196" s="361">
        <v>0</v>
      </c>
      <c r="AG196" s="362">
        <v>0</v>
      </c>
      <c r="AH196" s="362">
        <v>0</v>
      </c>
      <c r="AI196" s="361">
        <v>0</v>
      </c>
      <c r="AJ196" s="362">
        <v>1</v>
      </c>
      <c r="AK196" s="362">
        <v>15</v>
      </c>
      <c r="AL196" s="361">
        <v>0</v>
      </c>
      <c r="AM196" s="359">
        <v>1</v>
      </c>
      <c r="AN196" s="359">
        <v>15</v>
      </c>
      <c r="AO196" s="361">
        <v>0</v>
      </c>
      <c r="AP196" s="361"/>
      <c r="AQ196" s="361">
        <f t="shared" si="66"/>
        <v>1</v>
      </c>
      <c r="AR196" s="362">
        <v>0</v>
      </c>
      <c r="AS196" s="362">
        <v>0</v>
      </c>
      <c r="AT196" s="361">
        <v>0</v>
      </c>
      <c r="AU196" s="362">
        <v>1</v>
      </c>
      <c r="AV196" s="362">
        <v>15</v>
      </c>
      <c r="AW196" s="361">
        <v>0</v>
      </c>
      <c r="AX196" s="359">
        <v>1</v>
      </c>
      <c r="AY196" s="359">
        <v>15</v>
      </c>
      <c r="AZ196" s="361">
        <v>0</v>
      </c>
      <c r="BA196" s="361"/>
      <c r="BB196" s="361">
        <f t="shared" si="67"/>
        <v>2</v>
      </c>
      <c r="BC196" s="362">
        <v>0</v>
      </c>
      <c r="BD196" s="362">
        <v>0</v>
      </c>
      <c r="BE196" s="359">
        <v>0</v>
      </c>
      <c r="BF196" s="134"/>
      <c r="BG196" s="134"/>
      <c r="BH196" s="134"/>
      <c r="BI196" s="134"/>
      <c r="BJ196" s="134"/>
      <c r="BK196" s="134"/>
      <c r="BL196" s="134"/>
      <c r="BM196" s="358">
        <f t="shared" si="68"/>
        <v>0</v>
      </c>
      <c r="BN196" s="134">
        <f t="shared" si="69"/>
        <v>0</v>
      </c>
      <c r="BO196" s="134">
        <f t="shared" si="89"/>
        <v>0</v>
      </c>
      <c r="BP196" s="134">
        <f t="shared" si="70"/>
        <v>195</v>
      </c>
      <c r="BQ196" s="134">
        <f t="shared" si="71"/>
        <v>0</v>
      </c>
      <c r="BR196" s="134">
        <f t="shared" si="72"/>
        <v>0</v>
      </c>
      <c r="BS196" s="134">
        <f t="shared" si="73"/>
        <v>0</v>
      </c>
      <c r="BT196" s="134">
        <f t="shared" si="74"/>
        <v>0</v>
      </c>
      <c r="BU196" s="134">
        <f t="shared" si="75"/>
        <v>195</v>
      </c>
      <c r="BV196" s="134">
        <v>1</v>
      </c>
      <c r="BW196" s="134">
        <v>0</v>
      </c>
      <c r="BX196" s="134">
        <f t="shared" si="76"/>
        <v>0</v>
      </c>
      <c r="CB196" s="248">
        <f>_xlfn.IFNA(VLOOKUP(A196,'Actuals Summer'!$A:$AG,23,FALSE),0)</f>
        <v>0</v>
      </c>
      <c r="CC196" s="248">
        <f>_xlfn.IFNA(VLOOKUP(A196,'Actuals Summer'!$A:$AG,24,FALSE),0)</f>
        <v>0</v>
      </c>
      <c r="CD196" s="248">
        <f>_xlfn.IFNA(VLOOKUP(A196,'Actuals Summer'!$A:$AG,25,FALSE),0)</f>
        <v>0</v>
      </c>
      <c r="CE196" s="248">
        <f>_xlfn.IFNA(VLOOKUP(A196,'Actuals Summer'!$A:$AG,26,FALSE),0)</f>
        <v>0</v>
      </c>
      <c r="CF196" s="248">
        <f>_xlfn.IFNA(VLOOKUP(A196,'Actuals Summer'!$A:$AG,27,FALSE),0)</f>
        <v>0</v>
      </c>
      <c r="CG196" s="248">
        <f>_xlfn.IFNA(VLOOKUP(A196,'Actuals Dep Summer'!B:O,6,FALSE)*$BN$3,0)</f>
        <v>0</v>
      </c>
      <c r="CH196" s="248">
        <f>_xlfn.IFNA(VLOOKUP(A196,'Actuals Dep Summer'!B:O,7,FALSE)*$BN$3,0)</f>
        <v>0</v>
      </c>
      <c r="CI196" s="248">
        <f>_xlfn.IFNA(VLOOKUP(A196,'Actuals Dep Summer'!B:O,8,FALSE)*$BN$3,0)</f>
        <v>0</v>
      </c>
      <c r="CJ196" s="248">
        <f>_xlfn.IFNA(VLOOKUP(A196,'Actuals Summer'!$A:$AG,31,FALSE),0)*$BN$3</f>
        <v>0</v>
      </c>
      <c r="CK196" s="248"/>
      <c r="CL196" s="248">
        <f>_xlfn.IFNA(VLOOKUP(A196,'Actuals Summer'!$A:$AG,32,FALSE),0)*$BN$3</f>
        <v>0</v>
      </c>
      <c r="CM196" s="248">
        <f>_xlfn.IFNA(VLOOKUP(A196,'Actuals Summer'!$A:$AG,33,FALSE),0)</f>
        <v>0</v>
      </c>
      <c r="CP196" s="317">
        <f t="shared" si="77"/>
        <v>0</v>
      </c>
      <c r="CQ196" s="317">
        <f t="shared" si="78"/>
        <v>0</v>
      </c>
      <c r="CR196" s="317">
        <f t="shared" si="90"/>
        <v>0</v>
      </c>
      <c r="CS196" s="317">
        <f t="shared" si="79"/>
        <v>1103.7</v>
      </c>
      <c r="CT196" s="317">
        <f t="shared" si="80"/>
        <v>0</v>
      </c>
      <c r="CU196" s="317">
        <f t="shared" si="81"/>
        <v>0</v>
      </c>
      <c r="CV196" s="317">
        <f t="shared" si="82"/>
        <v>0</v>
      </c>
      <c r="CW196" s="317">
        <f t="shared" si="83"/>
        <v>0</v>
      </c>
      <c r="CX196" s="317">
        <f t="shared" si="84"/>
        <v>195</v>
      </c>
      <c r="CY196" s="317">
        <f t="shared" si="85"/>
        <v>74.578947368421041</v>
      </c>
      <c r="CZ196" s="317">
        <f t="shared" si="86"/>
        <v>0</v>
      </c>
      <c r="DA196" s="317">
        <f t="shared" si="87"/>
        <v>0</v>
      </c>
      <c r="DB196" s="317">
        <f t="shared" si="88"/>
        <v>1373.2789473684211</v>
      </c>
      <c r="DC196" s="311">
        <f>_xlfn.XLOOKUP($A196,'Actuals Summer'!$A:$A,'Actuals Summer'!L:L,0,0)</f>
        <v>0</v>
      </c>
      <c r="DD196" s="311">
        <f>_xlfn.XLOOKUP($A196,'Actuals Summer'!$A:$A,'Actuals Summer'!K:K,0,0)+_xlfn.XLOOKUP($A196,'Actuals Summer'!$A:$A,'Actuals Summer'!Q:Q,0,0)</f>
        <v>0</v>
      </c>
      <c r="DE196" s="311">
        <f>_xlfn.XLOOKUP($A196,'Actuals Summer'!$A:$A,'Actuals Summer'!I:I,0,0)+_xlfn.XLOOKUP($A196,'Actuals Summer'!$A:$A,'Actuals Summer'!R:R,0,0)</f>
        <v>0</v>
      </c>
      <c r="DF196" s="311">
        <f>_xlfn.XLOOKUP($A196,'Actuals Summer'!$A:$A,'Actuals Summer'!J:J,0,0)</f>
        <v>0</v>
      </c>
      <c r="DG196" s="311">
        <f>_xlfn.XLOOKUP($A196,'Actuals Dep Summer'!$B:$B,'Actuals Dep Summer'!G:G,0,0)*'Actuals Dep Summer'!$F$2*'Actuals Dep Summer'!$C$2</f>
        <v>0</v>
      </c>
      <c r="DH196" s="311">
        <f>_xlfn.XLOOKUP($A196,'Actuals Dep Summer'!$B:$B,'Actuals Dep Summer'!H:H,0,0)*'Actuals Dep Summer'!$F$2*'Actuals Dep Summer'!$C$3</f>
        <v>0</v>
      </c>
      <c r="DI196" s="311">
        <f>_xlfn.XLOOKUP($A196,'Actuals Dep Summer'!$B:$B,'Actuals Dep Summer'!I:I,0,0)*'Actuals Dep Summer'!$F$2*'Actuals Dep Summer'!$C$4</f>
        <v>0</v>
      </c>
      <c r="DJ196" s="311">
        <f>_xlfn.XLOOKUP($A196,'Actuals Summer'!$A:$A,'Actuals Summer'!P:P,0,0)</f>
        <v>0</v>
      </c>
      <c r="DK196" s="311">
        <f>_xlfn.XLOOKUP($A196,'Actuals Summer'!$A:$A,'Actuals Summer'!O:O,0,0)</f>
        <v>0</v>
      </c>
      <c r="DL196" s="311"/>
      <c r="DM196" s="311">
        <f>_xlfn.XLOOKUP($A196,'Actuals Summer'!$A:$A,'Actuals Summer'!M:M,0,0)</f>
        <v>0</v>
      </c>
      <c r="DN196" s="312">
        <f t="shared" si="91"/>
        <v>0</v>
      </c>
      <c r="DO196" s="312">
        <f>_xlfn.XLOOKUP(A196,'Actuals Summer'!A:A,'Actuals Summer'!S:S,0,0)-'Summer data team '!DN196</f>
        <v>0</v>
      </c>
      <c r="DP196" s="322">
        <f t="shared" si="92"/>
        <v>1373.2789473684211</v>
      </c>
    </row>
    <row r="197" spans="1:120" x14ac:dyDescent="0.2">
      <c r="A197" s="231">
        <v>7031</v>
      </c>
      <c r="B197" s="231">
        <v>3307031</v>
      </c>
      <c r="C197" s="231" t="s">
        <v>370</v>
      </c>
      <c r="D197" s="359">
        <v>0</v>
      </c>
      <c r="E197" s="359">
        <v>0</v>
      </c>
      <c r="F197" s="359">
        <v>0</v>
      </c>
      <c r="G197" s="359">
        <v>3</v>
      </c>
      <c r="H197" s="359">
        <v>2</v>
      </c>
      <c r="I197" s="360">
        <v>0</v>
      </c>
      <c r="J197" s="360">
        <v>5</v>
      </c>
      <c r="K197" s="359">
        <v>0</v>
      </c>
      <c r="L197" s="359">
        <v>0</v>
      </c>
      <c r="M197" s="360">
        <v>0</v>
      </c>
      <c r="N197" s="359">
        <v>0</v>
      </c>
      <c r="O197" s="359">
        <v>0</v>
      </c>
      <c r="P197" s="359">
        <v>45</v>
      </c>
      <c r="Q197" s="359">
        <v>30</v>
      </c>
      <c r="R197" s="360">
        <v>75</v>
      </c>
      <c r="S197" s="359">
        <v>0</v>
      </c>
      <c r="T197" s="359">
        <v>0</v>
      </c>
      <c r="U197" s="359">
        <v>0</v>
      </c>
      <c r="V197" s="359">
        <v>0</v>
      </c>
      <c r="W197" s="360">
        <v>0</v>
      </c>
      <c r="X197" s="359">
        <v>1</v>
      </c>
      <c r="Y197" s="359">
        <v>15</v>
      </c>
      <c r="Z197" s="361">
        <v>0</v>
      </c>
      <c r="AA197" s="359">
        <v>3</v>
      </c>
      <c r="AB197" s="359">
        <v>45</v>
      </c>
      <c r="AC197" s="361">
        <v>0</v>
      </c>
      <c r="AD197" s="359">
        <v>0</v>
      </c>
      <c r="AE197" s="359">
        <v>0</v>
      </c>
      <c r="AF197" s="361">
        <v>0</v>
      </c>
      <c r="AG197" s="362">
        <v>0</v>
      </c>
      <c r="AH197" s="362">
        <v>0</v>
      </c>
      <c r="AI197" s="361">
        <v>0</v>
      </c>
      <c r="AJ197" s="362">
        <v>1</v>
      </c>
      <c r="AK197" s="362">
        <v>15</v>
      </c>
      <c r="AL197" s="361">
        <v>0</v>
      </c>
      <c r="AM197" s="359">
        <v>1</v>
      </c>
      <c r="AN197" s="359">
        <v>15</v>
      </c>
      <c r="AO197" s="361">
        <v>0</v>
      </c>
      <c r="AP197" s="361"/>
      <c r="AQ197" s="361">
        <f t="shared" si="66"/>
        <v>1</v>
      </c>
      <c r="AR197" s="362">
        <v>0</v>
      </c>
      <c r="AS197" s="362">
        <v>0</v>
      </c>
      <c r="AT197" s="361">
        <v>0</v>
      </c>
      <c r="AU197" s="362">
        <v>1</v>
      </c>
      <c r="AV197" s="362">
        <v>15</v>
      </c>
      <c r="AW197" s="361">
        <v>0</v>
      </c>
      <c r="AX197" s="359">
        <v>1</v>
      </c>
      <c r="AY197" s="359">
        <v>15</v>
      </c>
      <c r="AZ197" s="361">
        <v>0</v>
      </c>
      <c r="BA197" s="361"/>
      <c r="BB197" s="361">
        <f t="shared" si="67"/>
        <v>2</v>
      </c>
      <c r="BC197" s="362">
        <v>0</v>
      </c>
      <c r="BD197" s="362">
        <v>5</v>
      </c>
      <c r="BE197" s="359">
        <v>5</v>
      </c>
      <c r="BF197" s="134"/>
      <c r="BG197" s="134"/>
      <c r="BH197" s="134"/>
      <c r="BI197" s="134"/>
      <c r="BJ197" s="134"/>
      <c r="BK197" s="134"/>
      <c r="BL197" s="134"/>
      <c r="BM197" s="358">
        <f t="shared" si="68"/>
        <v>0</v>
      </c>
      <c r="BN197" s="134">
        <f t="shared" si="69"/>
        <v>0</v>
      </c>
      <c r="BO197" s="134">
        <f t="shared" si="89"/>
        <v>0</v>
      </c>
      <c r="BP197" s="134">
        <f t="shared" si="70"/>
        <v>975</v>
      </c>
      <c r="BQ197" s="134">
        <f t="shared" si="71"/>
        <v>0</v>
      </c>
      <c r="BR197" s="134">
        <f t="shared" si="72"/>
        <v>195</v>
      </c>
      <c r="BS197" s="134">
        <f t="shared" si="73"/>
        <v>585</v>
      </c>
      <c r="BT197" s="134">
        <f t="shared" si="74"/>
        <v>0</v>
      </c>
      <c r="BU197" s="134">
        <f t="shared" si="75"/>
        <v>195</v>
      </c>
      <c r="BV197" s="134">
        <v>1</v>
      </c>
      <c r="BW197" s="134">
        <v>0</v>
      </c>
      <c r="BX197" s="134">
        <f t="shared" si="76"/>
        <v>5</v>
      </c>
      <c r="CB197" s="248">
        <f>_xlfn.IFNA(VLOOKUP(A197,'Actuals Summer'!$A:$AG,23,FALSE),0)</f>
        <v>0</v>
      </c>
      <c r="CC197" s="248">
        <f>_xlfn.IFNA(VLOOKUP(A197,'Actuals Summer'!$A:$AG,24,FALSE),0)</f>
        <v>0</v>
      </c>
      <c r="CD197" s="248">
        <f>_xlfn.IFNA(VLOOKUP(A197,'Actuals Summer'!$A:$AG,25,FALSE),0)</f>
        <v>0</v>
      </c>
      <c r="CE197" s="248">
        <f>_xlfn.IFNA(VLOOKUP(A197,'Actuals Summer'!$A:$AG,26,FALSE),0)</f>
        <v>0</v>
      </c>
      <c r="CF197" s="248">
        <f>_xlfn.IFNA(VLOOKUP(A197,'Actuals Summer'!$A:$AG,27,FALSE),0)</f>
        <v>0</v>
      </c>
      <c r="CG197" s="248">
        <f>_xlfn.IFNA(VLOOKUP(A197,'Actuals Dep Summer'!B:O,6,FALSE)*$BN$3,0)</f>
        <v>0</v>
      </c>
      <c r="CH197" s="248">
        <f>_xlfn.IFNA(VLOOKUP(A197,'Actuals Dep Summer'!B:O,7,FALSE)*$BN$3,0)</f>
        <v>0</v>
      </c>
      <c r="CI197" s="248">
        <f>_xlfn.IFNA(VLOOKUP(A197,'Actuals Dep Summer'!B:O,8,FALSE)*$BN$3,0)</f>
        <v>0</v>
      </c>
      <c r="CJ197" s="248">
        <f>_xlfn.IFNA(VLOOKUP(A197,'Actuals Summer'!$A:$AG,31,FALSE),0)*$BN$3</f>
        <v>0</v>
      </c>
      <c r="CK197" s="248"/>
      <c r="CL197" s="248">
        <f>_xlfn.IFNA(VLOOKUP(A197,'Actuals Summer'!$A:$AG,32,FALSE),0)*$BN$3</f>
        <v>0</v>
      </c>
      <c r="CM197" s="248">
        <f>_xlfn.IFNA(VLOOKUP(A197,'Actuals Summer'!$A:$AG,33,FALSE),0)</f>
        <v>0</v>
      </c>
      <c r="CP197" s="317">
        <f t="shared" si="77"/>
        <v>0</v>
      </c>
      <c r="CQ197" s="317">
        <f t="shared" si="78"/>
        <v>0</v>
      </c>
      <c r="CR197" s="317">
        <f t="shared" si="90"/>
        <v>0</v>
      </c>
      <c r="CS197" s="317">
        <f t="shared" si="79"/>
        <v>5518.5</v>
      </c>
      <c r="CT197" s="317">
        <f t="shared" si="80"/>
        <v>0</v>
      </c>
      <c r="CU197" s="317">
        <f t="shared" si="81"/>
        <v>118.95</v>
      </c>
      <c r="CV197" s="317">
        <f t="shared" si="82"/>
        <v>169.64999999999998</v>
      </c>
      <c r="CW197" s="317">
        <f t="shared" si="83"/>
        <v>0</v>
      </c>
      <c r="CX197" s="317">
        <f t="shared" si="84"/>
        <v>195</v>
      </c>
      <c r="CY197" s="317">
        <f t="shared" si="85"/>
        <v>74.578947368421041</v>
      </c>
      <c r="CZ197" s="317">
        <f t="shared" si="86"/>
        <v>0</v>
      </c>
      <c r="DA197" s="317">
        <f t="shared" si="87"/>
        <v>4690</v>
      </c>
      <c r="DB197" s="317">
        <f t="shared" si="88"/>
        <v>10766.67894736842</v>
      </c>
      <c r="DC197" s="311">
        <f>_xlfn.XLOOKUP($A197,'Actuals Summer'!$A:$A,'Actuals Summer'!L:L,0,0)</f>
        <v>0</v>
      </c>
      <c r="DD197" s="311">
        <f>_xlfn.XLOOKUP($A197,'Actuals Summer'!$A:$A,'Actuals Summer'!K:K,0,0)+_xlfn.XLOOKUP($A197,'Actuals Summer'!$A:$A,'Actuals Summer'!Q:Q,0,0)</f>
        <v>0</v>
      </c>
      <c r="DE197" s="311">
        <f>_xlfn.XLOOKUP($A197,'Actuals Summer'!$A:$A,'Actuals Summer'!I:I,0,0)+_xlfn.XLOOKUP($A197,'Actuals Summer'!$A:$A,'Actuals Summer'!R:R,0,0)</f>
        <v>0</v>
      </c>
      <c r="DF197" s="311">
        <f>_xlfn.XLOOKUP($A197,'Actuals Summer'!$A:$A,'Actuals Summer'!J:J,0,0)</f>
        <v>0</v>
      </c>
      <c r="DG197" s="311">
        <f>_xlfn.XLOOKUP($A197,'Actuals Dep Summer'!$B:$B,'Actuals Dep Summer'!G:G,0,0)*'Actuals Dep Summer'!$F$2*'Actuals Dep Summer'!$C$2</f>
        <v>0</v>
      </c>
      <c r="DH197" s="311">
        <f>_xlfn.XLOOKUP($A197,'Actuals Dep Summer'!$B:$B,'Actuals Dep Summer'!H:H,0,0)*'Actuals Dep Summer'!$F$2*'Actuals Dep Summer'!$C$3</f>
        <v>0</v>
      </c>
      <c r="DI197" s="311">
        <f>_xlfn.XLOOKUP($A197,'Actuals Dep Summer'!$B:$B,'Actuals Dep Summer'!I:I,0,0)*'Actuals Dep Summer'!$F$2*'Actuals Dep Summer'!$C$4</f>
        <v>0</v>
      </c>
      <c r="DJ197" s="311">
        <f>_xlfn.XLOOKUP($A197,'Actuals Summer'!$A:$A,'Actuals Summer'!P:P,0,0)</f>
        <v>0</v>
      </c>
      <c r="DK197" s="311">
        <f>_xlfn.XLOOKUP($A197,'Actuals Summer'!$A:$A,'Actuals Summer'!O:O,0,0)</f>
        <v>0</v>
      </c>
      <c r="DL197" s="311"/>
      <c r="DM197" s="311">
        <f>_xlfn.XLOOKUP($A197,'Actuals Summer'!$A:$A,'Actuals Summer'!M:M,0,0)</f>
        <v>0</v>
      </c>
      <c r="DN197" s="312">
        <f t="shared" ref="DN197:DN200" si="93">SUM(DC197:DM197)</f>
        <v>0</v>
      </c>
      <c r="DO197" s="312">
        <f>_xlfn.XLOOKUP(A197,'Actuals Summer'!A:A,'Actuals Summer'!S:S,0,0)-'Summer data team '!DN197</f>
        <v>0</v>
      </c>
      <c r="DP197" s="322">
        <f t="shared" si="92"/>
        <v>10766.67894736842</v>
      </c>
    </row>
    <row r="198" spans="1:120" x14ac:dyDescent="0.2">
      <c r="A198" s="231">
        <v>7034</v>
      </c>
      <c r="B198" s="231">
        <v>3307034</v>
      </c>
      <c r="C198" s="231" t="s">
        <v>371</v>
      </c>
      <c r="D198" s="359">
        <v>0</v>
      </c>
      <c r="E198" s="359">
        <v>1</v>
      </c>
      <c r="F198" s="359">
        <v>0</v>
      </c>
      <c r="G198" s="359">
        <v>1</v>
      </c>
      <c r="H198" s="359">
        <v>2</v>
      </c>
      <c r="I198" s="360">
        <v>1</v>
      </c>
      <c r="J198" s="360">
        <v>3</v>
      </c>
      <c r="K198" s="359">
        <v>0</v>
      </c>
      <c r="L198" s="359">
        <v>0</v>
      </c>
      <c r="M198" s="360">
        <v>0</v>
      </c>
      <c r="N198" s="359">
        <v>0</v>
      </c>
      <c r="O198" s="359">
        <v>15</v>
      </c>
      <c r="P198" s="359">
        <v>15</v>
      </c>
      <c r="Q198" s="359">
        <v>30</v>
      </c>
      <c r="R198" s="360">
        <v>45</v>
      </c>
      <c r="S198" s="359">
        <v>0</v>
      </c>
      <c r="T198" s="359">
        <v>15</v>
      </c>
      <c r="U198" s="359">
        <v>0</v>
      </c>
      <c r="V198" s="359">
        <v>0</v>
      </c>
      <c r="W198" s="360">
        <v>0</v>
      </c>
      <c r="X198" s="359">
        <v>0</v>
      </c>
      <c r="Y198" s="359">
        <v>0</v>
      </c>
      <c r="Z198" s="361">
        <v>0</v>
      </c>
      <c r="AA198" s="359">
        <v>0</v>
      </c>
      <c r="AB198" s="359">
        <v>0</v>
      </c>
      <c r="AC198" s="361">
        <v>0</v>
      </c>
      <c r="AD198" s="359">
        <v>0</v>
      </c>
      <c r="AE198" s="359">
        <v>0</v>
      </c>
      <c r="AF198" s="361">
        <v>0</v>
      </c>
      <c r="AG198" s="362">
        <v>1</v>
      </c>
      <c r="AH198" s="362">
        <v>15</v>
      </c>
      <c r="AI198" s="361">
        <v>0</v>
      </c>
      <c r="AJ198" s="362">
        <v>2</v>
      </c>
      <c r="AK198" s="362">
        <v>30</v>
      </c>
      <c r="AL198" s="361">
        <v>0</v>
      </c>
      <c r="AM198" s="359">
        <v>3</v>
      </c>
      <c r="AN198" s="359">
        <v>45</v>
      </c>
      <c r="AO198" s="361">
        <v>0</v>
      </c>
      <c r="AP198" s="361"/>
      <c r="AQ198" s="361">
        <f t="shared" ref="AQ198:AQ200" si="94">AM198+AP198</f>
        <v>3</v>
      </c>
      <c r="AR198" s="362">
        <v>1</v>
      </c>
      <c r="AS198" s="362">
        <v>15</v>
      </c>
      <c r="AT198" s="361">
        <v>0</v>
      </c>
      <c r="AU198" s="362">
        <v>2</v>
      </c>
      <c r="AV198" s="362">
        <v>30</v>
      </c>
      <c r="AW198" s="361">
        <v>0</v>
      </c>
      <c r="AX198" s="359">
        <v>3</v>
      </c>
      <c r="AY198" s="359">
        <v>45</v>
      </c>
      <c r="AZ198" s="361">
        <v>0</v>
      </c>
      <c r="BA198" s="361"/>
      <c r="BB198" s="361">
        <f t="shared" ref="BB198:BB200" si="95">AU198+AX198</f>
        <v>5</v>
      </c>
      <c r="BC198" s="362">
        <v>1</v>
      </c>
      <c r="BD198" s="362">
        <v>3</v>
      </c>
      <c r="BE198" s="359">
        <v>4</v>
      </c>
      <c r="BF198" s="134"/>
      <c r="BG198" s="134"/>
      <c r="BH198" s="134"/>
      <c r="BI198" s="134"/>
      <c r="BJ198" s="134"/>
      <c r="BK198" s="134"/>
      <c r="BL198" s="134"/>
      <c r="BM198" s="358">
        <f t="shared" ref="BM198:BM200" si="96">N198*$BN$3</f>
        <v>0</v>
      </c>
      <c r="BN198" s="134">
        <f t="shared" ref="BN198:BN200" si="97">(O198*$BN$3)+BF198</f>
        <v>195</v>
      </c>
      <c r="BO198" s="134">
        <f t="shared" si="89"/>
        <v>0</v>
      </c>
      <c r="BP198" s="134">
        <f t="shared" ref="BP198:BP200" si="98">R198*$BN$3</f>
        <v>585</v>
      </c>
      <c r="BQ198" s="134">
        <f t="shared" ref="BQ198:BQ200" si="99">(W198*$BN$3)+BG198</f>
        <v>0</v>
      </c>
      <c r="BR198" s="134">
        <f t="shared" ref="BR198:BR200" si="100">(Y198+Z198)*$BN$3</f>
        <v>0</v>
      </c>
      <c r="BS198" s="134">
        <f t="shared" ref="BS198:BS200" si="101">(AB198+AC198)*$BN$3</f>
        <v>0</v>
      </c>
      <c r="BT198" s="134">
        <f t="shared" ref="BT198:BT200" si="102">(AE198+AF198)*$BN$3</f>
        <v>0</v>
      </c>
      <c r="BU198" s="134">
        <f t="shared" ref="BU198:BU200" si="103">AN198*$BN$3</f>
        <v>585</v>
      </c>
      <c r="BV198" s="134">
        <v>3</v>
      </c>
      <c r="BW198" s="134">
        <v>0</v>
      </c>
      <c r="BX198" s="134">
        <f t="shared" ref="BX198:BX200" si="104">BE198</f>
        <v>4</v>
      </c>
      <c r="CB198" s="248">
        <f>_xlfn.IFNA(VLOOKUP(A198,'Actuals Summer'!$A:$AG,23,FALSE),0)</f>
        <v>0</v>
      </c>
      <c r="CC198" s="248">
        <f>_xlfn.IFNA(VLOOKUP(A198,'Actuals Summer'!$A:$AG,24,FALSE),0)</f>
        <v>0</v>
      </c>
      <c r="CD198" s="248">
        <f>_xlfn.IFNA(VLOOKUP(A198,'Actuals Summer'!$A:$AG,25,FALSE),0)</f>
        <v>0</v>
      </c>
      <c r="CE198" s="248">
        <f>_xlfn.IFNA(VLOOKUP(A198,'Actuals Summer'!$A:$AG,26,FALSE),0)</f>
        <v>0</v>
      </c>
      <c r="CF198" s="248">
        <f>_xlfn.IFNA(VLOOKUP(A198,'Actuals Summer'!$A:$AG,27,FALSE),0)</f>
        <v>0</v>
      </c>
      <c r="CG198" s="248">
        <f>_xlfn.IFNA(VLOOKUP(A198,'Actuals Dep Summer'!B:O,6,FALSE)*$BN$3,0)</f>
        <v>0</v>
      </c>
      <c r="CH198" s="248">
        <f>_xlfn.IFNA(VLOOKUP(A198,'Actuals Dep Summer'!B:O,7,FALSE)*$BN$3,0)</f>
        <v>0</v>
      </c>
      <c r="CI198" s="248">
        <f>_xlfn.IFNA(VLOOKUP(A198,'Actuals Dep Summer'!B:O,8,FALSE)*$BN$3,0)</f>
        <v>0</v>
      </c>
      <c r="CJ198" s="248">
        <f>_xlfn.IFNA(VLOOKUP(A198,'Actuals Summer'!$A:$AG,31,FALSE),0)*$BN$3</f>
        <v>0</v>
      </c>
      <c r="CK198" s="248"/>
      <c r="CL198" s="248">
        <f>_xlfn.IFNA(VLOOKUP(A198,'Actuals Summer'!$A:$AG,32,FALSE),0)*$BN$3</f>
        <v>0</v>
      </c>
      <c r="CM198" s="248">
        <f>_xlfn.IFNA(VLOOKUP(A198,'Actuals Summer'!$A:$AG,33,FALSE),0)</f>
        <v>0</v>
      </c>
      <c r="CP198" s="317">
        <f t="shared" ref="CP198:CP200" si="105">BM198*$BM$2</f>
        <v>0</v>
      </c>
      <c r="CQ198" s="317">
        <f t="shared" ref="CQ198:CQ200" si="106">BN198*$BN$2</f>
        <v>1659.45</v>
      </c>
      <c r="CR198" s="317">
        <f t="shared" si="90"/>
        <v>0</v>
      </c>
      <c r="CS198" s="317">
        <f t="shared" ref="CS198:CS200" si="107">BP198*$BP$2</f>
        <v>3311.1</v>
      </c>
      <c r="CT198" s="317">
        <f t="shared" ref="CT198:CT200" si="108">BQ198*$BQ$2</f>
        <v>0</v>
      </c>
      <c r="CU198" s="317">
        <f t="shared" ref="CU198:CU200" si="109">BR198*$BR$2</f>
        <v>0</v>
      </c>
      <c r="CV198" s="317">
        <f t="shared" ref="CV198:CV200" si="110">BS198*$BS$2</f>
        <v>0</v>
      </c>
      <c r="CW198" s="317">
        <f t="shared" ref="CW198:CW200" si="111">BT198*$BT$2</f>
        <v>0</v>
      </c>
      <c r="CX198" s="317">
        <f t="shared" ref="CX198:CX200" si="112">BU198*$BU$2</f>
        <v>585</v>
      </c>
      <c r="CY198" s="317">
        <f t="shared" ref="CY198:CY200" si="113">BV198*$BV$2*$BN$3</f>
        <v>223.73684210526315</v>
      </c>
      <c r="CZ198" s="317">
        <f t="shared" ref="CZ198:CZ200" si="114">BW198*$BW$2*$BN$3</f>
        <v>0</v>
      </c>
      <c r="DA198" s="317">
        <f t="shared" ref="DA198:DA200" si="115">BX198*$BX$2</f>
        <v>3752</v>
      </c>
      <c r="DB198" s="317">
        <f t="shared" ref="DB198:DB200" si="116">SUM(CP198:DA198)</f>
        <v>9531.2868421052626</v>
      </c>
      <c r="DC198" s="311">
        <f>_xlfn.XLOOKUP($A198,'Actuals Summer'!$A:$A,'Actuals Summer'!L:L,0,0)</f>
        <v>0</v>
      </c>
      <c r="DD198" s="311">
        <f>_xlfn.XLOOKUP($A198,'Actuals Summer'!$A:$A,'Actuals Summer'!K:K,0,0)+_xlfn.XLOOKUP($A198,'Actuals Summer'!$A:$A,'Actuals Summer'!Q:Q,0,0)</f>
        <v>0</v>
      </c>
      <c r="DE198" s="311">
        <f>_xlfn.XLOOKUP($A198,'Actuals Summer'!$A:$A,'Actuals Summer'!I:I,0,0)+_xlfn.XLOOKUP($A198,'Actuals Summer'!$A:$A,'Actuals Summer'!R:R,0,0)</f>
        <v>0</v>
      </c>
      <c r="DF198" s="311">
        <f>_xlfn.XLOOKUP($A198,'Actuals Summer'!$A:$A,'Actuals Summer'!J:J,0,0)</f>
        <v>0</v>
      </c>
      <c r="DG198" s="311">
        <f>_xlfn.XLOOKUP($A198,'Actuals Dep Summer'!$B:$B,'Actuals Dep Summer'!G:G,0,0)*'Actuals Dep Summer'!$F$2*'Actuals Dep Summer'!$C$2</f>
        <v>0</v>
      </c>
      <c r="DH198" s="311">
        <f>_xlfn.XLOOKUP($A198,'Actuals Dep Summer'!$B:$B,'Actuals Dep Summer'!H:H,0,0)*'Actuals Dep Summer'!$F$2*'Actuals Dep Summer'!$C$3</f>
        <v>0</v>
      </c>
      <c r="DI198" s="311">
        <f>_xlfn.XLOOKUP($A198,'Actuals Dep Summer'!$B:$B,'Actuals Dep Summer'!I:I,0,0)*'Actuals Dep Summer'!$F$2*'Actuals Dep Summer'!$C$4</f>
        <v>0</v>
      </c>
      <c r="DJ198" s="311">
        <f>_xlfn.XLOOKUP($A198,'Actuals Summer'!$A:$A,'Actuals Summer'!P:P,0,0)</f>
        <v>0</v>
      </c>
      <c r="DK198" s="311">
        <f>_xlfn.XLOOKUP($A198,'Actuals Summer'!$A:$A,'Actuals Summer'!O:O,0,0)</f>
        <v>0</v>
      </c>
      <c r="DL198" s="311"/>
      <c r="DM198" s="311">
        <f>_xlfn.XLOOKUP($A198,'Actuals Summer'!$A:$A,'Actuals Summer'!M:M,0,0)</f>
        <v>0</v>
      </c>
      <c r="DN198" s="312">
        <f t="shared" si="93"/>
        <v>0</v>
      </c>
      <c r="DO198" s="312">
        <f>_xlfn.XLOOKUP(A198,'Actuals Summer'!A:A,'Actuals Summer'!S:S,0,0)-'Summer data team '!DN198</f>
        <v>0</v>
      </c>
      <c r="DP198" s="322">
        <f t="shared" si="92"/>
        <v>9531.2868421052626</v>
      </c>
    </row>
    <row r="199" spans="1:120" x14ac:dyDescent="0.2">
      <c r="A199" s="231">
        <v>7038</v>
      </c>
      <c r="B199" s="231">
        <v>3307038</v>
      </c>
      <c r="C199" s="231" t="s">
        <v>372</v>
      </c>
      <c r="D199" s="359">
        <v>0</v>
      </c>
      <c r="E199" s="359">
        <v>0</v>
      </c>
      <c r="F199" s="359">
        <v>0</v>
      </c>
      <c r="G199" s="359">
        <v>1</v>
      </c>
      <c r="H199" s="359">
        <v>0</v>
      </c>
      <c r="I199" s="360">
        <v>0</v>
      </c>
      <c r="J199" s="360">
        <v>1</v>
      </c>
      <c r="K199" s="359">
        <v>0</v>
      </c>
      <c r="L199" s="359">
        <v>0</v>
      </c>
      <c r="M199" s="360">
        <v>0</v>
      </c>
      <c r="N199" s="359">
        <v>0</v>
      </c>
      <c r="O199" s="359">
        <v>0</v>
      </c>
      <c r="P199" s="359">
        <v>15</v>
      </c>
      <c r="Q199" s="359">
        <v>0</v>
      </c>
      <c r="R199" s="360">
        <v>15</v>
      </c>
      <c r="S199" s="359">
        <v>0</v>
      </c>
      <c r="T199" s="359">
        <v>0</v>
      </c>
      <c r="U199" s="359">
        <v>0</v>
      </c>
      <c r="V199" s="359">
        <v>0</v>
      </c>
      <c r="W199" s="360">
        <v>0</v>
      </c>
      <c r="X199" s="359">
        <v>0</v>
      </c>
      <c r="Y199" s="359">
        <v>0</v>
      </c>
      <c r="Z199" s="361">
        <v>0</v>
      </c>
      <c r="AA199" s="359">
        <v>0</v>
      </c>
      <c r="AB199" s="359">
        <v>0</v>
      </c>
      <c r="AC199" s="361">
        <v>0</v>
      </c>
      <c r="AD199" s="359">
        <v>0</v>
      </c>
      <c r="AE199" s="359">
        <v>0</v>
      </c>
      <c r="AF199" s="361">
        <v>0</v>
      </c>
      <c r="AG199" s="362">
        <v>0</v>
      </c>
      <c r="AH199" s="362">
        <v>0</v>
      </c>
      <c r="AI199" s="361">
        <v>0</v>
      </c>
      <c r="AJ199" s="362">
        <v>0</v>
      </c>
      <c r="AK199" s="362">
        <v>0</v>
      </c>
      <c r="AL199" s="361">
        <v>0</v>
      </c>
      <c r="AM199" s="359">
        <v>0</v>
      </c>
      <c r="AN199" s="359">
        <v>0</v>
      </c>
      <c r="AO199" s="361">
        <v>0</v>
      </c>
      <c r="AP199" s="361"/>
      <c r="AQ199" s="361">
        <f t="shared" si="94"/>
        <v>0</v>
      </c>
      <c r="AR199" s="362">
        <v>0</v>
      </c>
      <c r="AS199" s="362">
        <v>0</v>
      </c>
      <c r="AT199" s="361">
        <v>0</v>
      </c>
      <c r="AU199" s="362">
        <v>0</v>
      </c>
      <c r="AV199" s="362">
        <v>0</v>
      </c>
      <c r="AW199" s="361">
        <v>0</v>
      </c>
      <c r="AX199" s="359">
        <v>0</v>
      </c>
      <c r="AY199" s="359">
        <v>0</v>
      </c>
      <c r="AZ199" s="361">
        <v>0</v>
      </c>
      <c r="BA199" s="361"/>
      <c r="BB199" s="361">
        <f t="shared" si="95"/>
        <v>0</v>
      </c>
      <c r="BC199" s="362">
        <v>0</v>
      </c>
      <c r="BD199" s="362">
        <v>0</v>
      </c>
      <c r="BE199" s="359">
        <v>0</v>
      </c>
      <c r="BF199" s="134"/>
      <c r="BG199" s="134"/>
      <c r="BH199" s="134"/>
      <c r="BI199" s="134"/>
      <c r="BJ199" s="134"/>
      <c r="BK199" s="134"/>
      <c r="BL199" s="134"/>
      <c r="BM199" s="358">
        <f t="shared" si="96"/>
        <v>0</v>
      </c>
      <c r="BN199" s="134">
        <f t="shared" si="97"/>
        <v>0</v>
      </c>
      <c r="BO199" s="134">
        <f t="shared" si="89"/>
        <v>0</v>
      </c>
      <c r="BP199" s="134">
        <f t="shared" si="98"/>
        <v>195</v>
      </c>
      <c r="BQ199" s="134">
        <f t="shared" si="99"/>
        <v>0</v>
      </c>
      <c r="BR199" s="134">
        <f t="shared" si="100"/>
        <v>0</v>
      </c>
      <c r="BS199" s="134">
        <f t="shared" si="101"/>
        <v>0</v>
      </c>
      <c r="BT199" s="134">
        <f t="shared" si="102"/>
        <v>0</v>
      </c>
      <c r="BU199" s="134">
        <f t="shared" si="103"/>
        <v>0</v>
      </c>
      <c r="BV199" s="134">
        <v>0</v>
      </c>
      <c r="BW199" s="134">
        <v>0</v>
      </c>
      <c r="BX199" s="134">
        <f t="shared" si="104"/>
        <v>0</v>
      </c>
      <c r="CB199" s="248">
        <f>_xlfn.IFNA(VLOOKUP(A199,'Actuals Summer'!$A:$AG,23,FALSE),0)</f>
        <v>0</v>
      </c>
      <c r="CC199" s="248">
        <f>_xlfn.IFNA(VLOOKUP(A199,'Actuals Summer'!$A:$AG,24,FALSE),0)</f>
        <v>0</v>
      </c>
      <c r="CD199" s="248">
        <f>_xlfn.IFNA(VLOOKUP(A199,'Actuals Summer'!$A:$AG,25,FALSE),0)</f>
        <v>0</v>
      </c>
      <c r="CE199" s="248">
        <f>_xlfn.IFNA(VLOOKUP(A199,'Actuals Summer'!$A:$AG,26,FALSE),0)</f>
        <v>0</v>
      </c>
      <c r="CF199" s="248">
        <f>_xlfn.IFNA(VLOOKUP(A199,'Actuals Summer'!$A:$AG,27,FALSE),0)</f>
        <v>0</v>
      </c>
      <c r="CG199" s="248">
        <f>_xlfn.IFNA(VLOOKUP(A199,'Actuals Dep Summer'!B:O,6,FALSE)*$BN$3,0)</f>
        <v>0</v>
      </c>
      <c r="CH199" s="248">
        <f>_xlfn.IFNA(VLOOKUP(A199,'Actuals Dep Summer'!B:O,7,FALSE)*$BN$3,0)</f>
        <v>0</v>
      </c>
      <c r="CI199" s="248">
        <f>_xlfn.IFNA(VLOOKUP(A199,'Actuals Dep Summer'!B:O,8,FALSE)*$BN$3,0)</f>
        <v>0</v>
      </c>
      <c r="CJ199" s="248">
        <f>_xlfn.IFNA(VLOOKUP(A199,'Actuals Summer'!$A:$AG,31,FALSE),0)*$BN$3</f>
        <v>0</v>
      </c>
      <c r="CK199" s="248"/>
      <c r="CL199" s="248">
        <f>_xlfn.IFNA(VLOOKUP(A199,'Actuals Summer'!$A:$AG,32,FALSE),0)*$BN$3</f>
        <v>0</v>
      </c>
      <c r="CM199" s="248">
        <f>_xlfn.IFNA(VLOOKUP(A199,'Actuals Summer'!$A:$AG,33,FALSE),0)</f>
        <v>0</v>
      </c>
      <c r="CP199" s="317">
        <f t="shared" si="105"/>
        <v>0</v>
      </c>
      <c r="CQ199" s="317">
        <f t="shared" si="106"/>
        <v>0</v>
      </c>
      <c r="CR199" s="317">
        <f t="shared" si="90"/>
        <v>0</v>
      </c>
      <c r="CS199" s="317">
        <f t="shared" si="107"/>
        <v>1103.7</v>
      </c>
      <c r="CT199" s="317">
        <f t="shared" si="108"/>
        <v>0</v>
      </c>
      <c r="CU199" s="317">
        <f t="shared" si="109"/>
        <v>0</v>
      </c>
      <c r="CV199" s="317">
        <f t="shared" si="110"/>
        <v>0</v>
      </c>
      <c r="CW199" s="317">
        <f t="shared" si="111"/>
        <v>0</v>
      </c>
      <c r="CX199" s="317">
        <f t="shared" si="112"/>
        <v>0</v>
      </c>
      <c r="CY199" s="317">
        <f t="shared" si="113"/>
        <v>0</v>
      </c>
      <c r="CZ199" s="317">
        <f t="shared" si="114"/>
        <v>0</v>
      </c>
      <c r="DA199" s="317">
        <f t="shared" si="115"/>
        <v>0</v>
      </c>
      <c r="DB199" s="317">
        <f t="shared" si="116"/>
        <v>1103.7</v>
      </c>
      <c r="DC199" s="311">
        <f>_xlfn.XLOOKUP($A199,'Actuals Summer'!$A:$A,'Actuals Summer'!L:L,0,0)</f>
        <v>0</v>
      </c>
      <c r="DD199" s="311">
        <f>_xlfn.XLOOKUP($A199,'Actuals Summer'!$A:$A,'Actuals Summer'!K:K,0,0)+_xlfn.XLOOKUP($A199,'Actuals Summer'!$A:$A,'Actuals Summer'!Q:Q,0,0)</f>
        <v>0</v>
      </c>
      <c r="DE199" s="311">
        <f>_xlfn.XLOOKUP($A199,'Actuals Summer'!$A:$A,'Actuals Summer'!I:I,0,0)+_xlfn.XLOOKUP($A199,'Actuals Summer'!$A:$A,'Actuals Summer'!R:R,0,0)</f>
        <v>0</v>
      </c>
      <c r="DF199" s="311">
        <f>_xlfn.XLOOKUP($A199,'Actuals Summer'!$A:$A,'Actuals Summer'!J:J,0,0)</f>
        <v>0</v>
      </c>
      <c r="DG199" s="311">
        <f>_xlfn.XLOOKUP($A199,'Actuals Dep Summer'!$B:$B,'Actuals Dep Summer'!G:G,0,0)*'Actuals Dep Summer'!$F$2*'Actuals Dep Summer'!$C$2</f>
        <v>0</v>
      </c>
      <c r="DH199" s="311">
        <f>_xlfn.XLOOKUP($A199,'Actuals Dep Summer'!$B:$B,'Actuals Dep Summer'!H:H,0,0)*'Actuals Dep Summer'!$F$2*'Actuals Dep Summer'!$C$3</f>
        <v>0</v>
      </c>
      <c r="DI199" s="311">
        <f>_xlfn.XLOOKUP($A199,'Actuals Dep Summer'!$B:$B,'Actuals Dep Summer'!I:I,0,0)*'Actuals Dep Summer'!$F$2*'Actuals Dep Summer'!$C$4</f>
        <v>0</v>
      </c>
      <c r="DJ199" s="311">
        <f>_xlfn.XLOOKUP($A199,'Actuals Summer'!$A:$A,'Actuals Summer'!P:P,0,0)</f>
        <v>0</v>
      </c>
      <c r="DK199" s="311">
        <f>_xlfn.XLOOKUP($A199,'Actuals Summer'!$A:$A,'Actuals Summer'!O:O,0,0)</f>
        <v>0</v>
      </c>
      <c r="DL199" s="311"/>
      <c r="DM199" s="311">
        <f>_xlfn.XLOOKUP($A199,'Actuals Summer'!$A:$A,'Actuals Summer'!M:M,0,0)</f>
        <v>0</v>
      </c>
      <c r="DN199" s="312">
        <f t="shared" si="93"/>
        <v>0</v>
      </c>
      <c r="DO199" s="312">
        <f>_xlfn.XLOOKUP(A199,'Actuals Summer'!A:A,'Actuals Summer'!S:S,0,0)-'Summer data team '!DN199</f>
        <v>0</v>
      </c>
      <c r="DP199" s="322">
        <f t="shared" si="92"/>
        <v>1103.7</v>
      </c>
    </row>
    <row r="200" spans="1:120" x14ac:dyDescent="0.2">
      <c r="A200" s="231">
        <v>7052</v>
      </c>
      <c r="B200" s="231">
        <v>3307052</v>
      </c>
      <c r="C200" s="231" t="s">
        <v>373</v>
      </c>
      <c r="D200" s="359">
        <v>0</v>
      </c>
      <c r="E200" s="359">
        <v>0</v>
      </c>
      <c r="F200" s="359">
        <v>0</v>
      </c>
      <c r="G200" s="359">
        <v>0</v>
      </c>
      <c r="H200" s="359">
        <v>1</v>
      </c>
      <c r="I200" s="360">
        <v>0</v>
      </c>
      <c r="J200" s="360">
        <v>1</v>
      </c>
      <c r="K200" s="359">
        <v>0</v>
      </c>
      <c r="L200" s="359">
        <v>0</v>
      </c>
      <c r="M200" s="360">
        <v>0</v>
      </c>
      <c r="N200" s="359">
        <v>0</v>
      </c>
      <c r="O200" s="359">
        <v>0</v>
      </c>
      <c r="P200" s="359">
        <v>0</v>
      </c>
      <c r="Q200" s="359">
        <v>15</v>
      </c>
      <c r="R200" s="360">
        <v>15</v>
      </c>
      <c r="S200" s="359">
        <v>0</v>
      </c>
      <c r="T200" s="359">
        <v>0</v>
      </c>
      <c r="U200" s="359">
        <v>0</v>
      </c>
      <c r="V200" s="359">
        <v>0</v>
      </c>
      <c r="W200" s="360">
        <v>0</v>
      </c>
      <c r="X200" s="359">
        <v>1</v>
      </c>
      <c r="Y200" s="359">
        <v>15</v>
      </c>
      <c r="Z200" s="361">
        <v>0</v>
      </c>
      <c r="AA200" s="359">
        <v>0</v>
      </c>
      <c r="AB200" s="359">
        <v>0</v>
      </c>
      <c r="AC200" s="361">
        <v>0</v>
      </c>
      <c r="AD200" s="359">
        <v>0</v>
      </c>
      <c r="AE200" s="359">
        <v>0</v>
      </c>
      <c r="AF200" s="361">
        <v>0</v>
      </c>
      <c r="AG200" s="362">
        <v>0</v>
      </c>
      <c r="AH200" s="362">
        <v>0</v>
      </c>
      <c r="AI200" s="361">
        <v>0</v>
      </c>
      <c r="AJ200" s="362">
        <v>0</v>
      </c>
      <c r="AK200" s="362">
        <v>0</v>
      </c>
      <c r="AL200" s="361">
        <v>0</v>
      </c>
      <c r="AM200" s="359">
        <v>0</v>
      </c>
      <c r="AN200" s="359">
        <v>0</v>
      </c>
      <c r="AO200" s="361">
        <v>0</v>
      </c>
      <c r="AP200" s="361"/>
      <c r="AQ200" s="361">
        <f t="shared" si="94"/>
        <v>0</v>
      </c>
      <c r="AR200" s="362">
        <v>0</v>
      </c>
      <c r="AS200" s="362">
        <v>0</v>
      </c>
      <c r="AT200" s="361">
        <v>0</v>
      </c>
      <c r="AU200" s="362">
        <v>0</v>
      </c>
      <c r="AV200" s="362">
        <v>0</v>
      </c>
      <c r="AW200" s="361">
        <v>0</v>
      </c>
      <c r="AX200" s="359">
        <v>0</v>
      </c>
      <c r="AY200" s="359">
        <v>0</v>
      </c>
      <c r="AZ200" s="361">
        <v>0</v>
      </c>
      <c r="BA200" s="361"/>
      <c r="BB200" s="361">
        <f t="shared" si="95"/>
        <v>0</v>
      </c>
      <c r="BC200" s="362">
        <v>0</v>
      </c>
      <c r="BD200" s="362">
        <v>0</v>
      </c>
      <c r="BE200" s="359">
        <v>0</v>
      </c>
      <c r="BF200" s="134"/>
      <c r="BG200" s="134"/>
      <c r="BH200" s="134"/>
      <c r="BI200" s="134"/>
      <c r="BJ200" s="134"/>
      <c r="BK200" s="134"/>
      <c r="BL200" s="134"/>
      <c r="BM200" s="358">
        <f t="shared" si="96"/>
        <v>0</v>
      </c>
      <c r="BN200" s="134">
        <f t="shared" si="97"/>
        <v>0</v>
      </c>
      <c r="BO200" s="134">
        <f t="shared" si="89"/>
        <v>0</v>
      </c>
      <c r="BP200" s="134">
        <f t="shared" si="98"/>
        <v>195</v>
      </c>
      <c r="BQ200" s="134">
        <f t="shared" si="99"/>
        <v>0</v>
      </c>
      <c r="BR200" s="134">
        <f t="shared" si="100"/>
        <v>195</v>
      </c>
      <c r="BS200" s="134">
        <f t="shared" si="101"/>
        <v>0</v>
      </c>
      <c r="BT200" s="134">
        <f t="shared" si="102"/>
        <v>0</v>
      </c>
      <c r="BU200" s="134">
        <f t="shared" si="103"/>
        <v>0</v>
      </c>
      <c r="BV200" s="134">
        <v>0</v>
      </c>
      <c r="BW200" s="134">
        <v>0</v>
      </c>
      <c r="BX200" s="134">
        <f t="shared" si="104"/>
        <v>0</v>
      </c>
      <c r="CB200" s="248">
        <f>_xlfn.IFNA(VLOOKUP(A200,'Actuals Summer'!$A:$AG,23,FALSE),0)</f>
        <v>0</v>
      </c>
      <c r="CC200" s="248">
        <f>_xlfn.IFNA(VLOOKUP(A200,'Actuals Summer'!$A:$AG,24,FALSE),0)</f>
        <v>0</v>
      </c>
      <c r="CD200" s="248">
        <f>_xlfn.IFNA(VLOOKUP(A200,'Actuals Summer'!$A:$AG,25,FALSE),0)</f>
        <v>0</v>
      </c>
      <c r="CE200" s="248">
        <f>_xlfn.IFNA(VLOOKUP(A200,'Actuals Summer'!$A:$AG,26,FALSE),0)</f>
        <v>0</v>
      </c>
      <c r="CF200" s="248">
        <f>_xlfn.IFNA(VLOOKUP(A200,'Actuals Summer'!$A:$AG,27,FALSE),0)</f>
        <v>0</v>
      </c>
      <c r="CG200" s="248">
        <f>_xlfn.IFNA(VLOOKUP(A200,'Actuals Dep Summer'!B:O,6,FALSE)*$BN$3,0)</f>
        <v>0</v>
      </c>
      <c r="CH200" s="248">
        <f>_xlfn.IFNA(VLOOKUP(A200,'Actuals Dep Summer'!B:O,7,FALSE)*$BN$3,0)</f>
        <v>0</v>
      </c>
      <c r="CI200" s="248">
        <f>_xlfn.IFNA(VLOOKUP(A200,'Actuals Dep Summer'!B:O,8,FALSE)*$BN$3,0)</f>
        <v>0</v>
      </c>
      <c r="CJ200" s="248">
        <f>_xlfn.IFNA(VLOOKUP(A200,'Actuals Summer'!$A:$AG,31,FALSE),0)*$BN$3</f>
        <v>0</v>
      </c>
      <c r="CK200" s="248"/>
      <c r="CL200" s="248">
        <f>_xlfn.IFNA(VLOOKUP(A200,'Actuals Summer'!$A:$AG,32,FALSE),0)*$BN$3</f>
        <v>0</v>
      </c>
      <c r="CM200" s="248">
        <f>_xlfn.IFNA(VLOOKUP(A200,'Actuals Summer'!$A:$AG,33,FALSE),0)</f>
        <v>0</v>
      </c>
      <c r="CP200" s="317">
        <f t="shared" si="105"/>
        <v>0</v>
      </c>
      <c r="CQ200" s="317">
        <f t="shared" si="106"/>
        <v>0</v>
      </c>
      <c r="CR200" s="317">
        <f t="shared" si="90"/>
        <v>0</v>
      </c>
      <c r="CS200" s="317">
        <f t="shared" si="107"/>
        <v>1103.7</v>
      </c>
      <c r="CT200" s="317">
        <f t="shared" si="108"/>
        <v>0</v>
      </c>
      <c r="CU200" s="317">
        <f t="shared" si="109"/>
        <v>118.95</v>
      </c>
      <c r="CV200" s="317">
        <f t="shared" si="110"/>
        <v>0</v>
      </c>
      <c r="CW200" s="317">
        <f t="shared" si="111"/>
        <v>0</v>
      </c>
      <c r="CX200" s="317">
        <f t="shared" si="112"/>
        <v>0</v>
      </c>
      <c r="CY200" s="317">
        <f t="shared" si="113"/>
        <v>0</v>
      </c>
      <c r="CZ200" s="317">
        <f t="shared" si="114"/>
        <v>0</v>
      </c>
      <c r="DA200" s="317">
        <f t="shared" si="115"/>
        <v>0</v>
      </c>
      <c r="DB200" s="317">
        <f t="shared" si="116"/>
        <v>1222.6500000000001</v>
      </c>
      <c r="DC200" s="311">
        <f>_xlfn.XLOOKUP($A200,'Actuals Summer'!$A:$A,'Actuals Summer'!L:L,0,0)</f>
        <v>0</v>
      </c>
      <c r="DD200" s="311">
        <f>_xlfn.XLOOKUP($A200,'Actuals Summer'!$A:$A,'Actuals Summer'!K:K,0,0)+_xlfn.XLOOKUP($A200,'Actuals Summer'!$A:$A,'Actuals Summer'!Q:Q,0,0)</f>
        <v>0</v>
      </c>
      <c r="DE200" s="311">
        <f>_xlfn.XLOOKUP($A200,'Actuals Summer'!$A:$A,'Actuals Summer'!I:I,0,0)+_xlfn.XLOOKUP($A200,'Actuals Summer'!$A:$A,'Actuals Summer'!R:R,0,0)</f>
        <v>0</v>
      </c>
      <c r="DF200" s="311">
        <f>_xlfn.XLOOKUP($A200,'Actuals Summer'!$A:$A,'Actuals Summer'!J:J,0,0)</f>
        <v>0</v>
      </c>
      <c r="DG200" s="311">
        <f>_xlfn.XLOOKUP($A200,'Actuals Dep Summer'!$B:$B,'Actuals Dep Summer'!G:G,0,0)*'Actuals Dep Summer'!$F$2*'Actuals Dep Summer'!$C$2</f>
        <v>0</v>
      </c>
      <c r="DH200" s="311">
        <f>_xlfn.XLOOKUP($A200,'Actuals Dep Summer'!$B:$B,'Actuals Dep Summer'!H:H,0,0)*'Actuals Dep Summer'!$F$2*'Actuals Dep Summer'!$C$3</f>
        <v>0</v>
      </c>
      <c r="DI200" s="311">
        <f>_xlfn.XLOOKUP($A200,'Actuals Dep Summer'!$B:$B,'Actuals Dep Summer'!I:I,0,0)*'Actuals Dep Summer'!$F$2*'Actuals Dep Summer'!$C$4</f>
        <v>0</v>
      </c>
      <c r="DJ200" s="311">
        <f>_xlfn.XLOOKUP($A200,'Actuals Summer'!$A:$A,'Actuals Summer'!P:P,0,0)</f>
        <v>0</v>
      </c>
      <c r="DK200" s="311">
        <f>_xlfn.XLOOKUP($A200,'Actuals Summer'!$A:$A,'Actuals Summer'!O:O,0,0)</f>
        <v>0</v>
      </c>
      <c r="DL200" s="311"/>
      <c r="DM200" s="311">
        <f>_xlfn.XLOOKUP($A200,'Actuals Summer'!$A:$A,'Actuals Summer'!M:M,0,0)</f>
        <v>0</v>
      </c>
      <c r="DN200" s="312">
        <f t="shared" si="93"/>
        <v>0</v>
      </c>
      <c r="DO200" s="312">
        <f>_xlfn.XLOOKUP(A200,'Actuals Summer'!A:A,'Actuals Summer'!S:S,0,0)-'Summer data team '!DN200</f>
        <v>0</v>
      </c>
      <c r="DP200" s="322">
        <f t="shared" si="92"/>
        <v>1222.6500000000001</v>
      </c>
    </row>
    <row r="201" spans="1:120" ht="13.5" thickBot="1" x14ac:dyDescent="0.25">
      <c r="D201" s="359"/>
      <c r="E201" s="359"/>
      <c r="F201" s="359"/>
      <c r="G201" s="359"/>
      <c r="H201" s="359"/>
      <c r="I201" s="360"/>
      <c r="J201" s="360"/>
      <c r="K201" s="359"/>
      <c r="L201" s="359"/>
      <c r="M201" s="360"/>
      <c r="N201" s="359"/>
      <c r="O201" s="359"/>
      <c r="P201" s="359"/>
      <c r="Q201" s="359"/>
      <c r="R201" s="360"/>
      <c r="S201" s="359"/>
      <c r="T201" s="359"/>
      <c r="U201" s="359"/>
      <c r="V201" s="359"/>
      <c r="W201" s="360"/>
      <c r="X201" s="359"/>
      <c r="Y201" s="359"/>
      <c r="Z201" s="361"/>
      <c r="AA201" s="359"/>
      <c r="AB201" s="359"/>
      <c r="AC201" s="361"/>
      <c r="AD201" s="359"/>
      <c r="AE201" s="359"/>
      <c r="AF201" s="361"/>
      <c r="AG201" s="362"/>
      <c r="AH201" s="362"/>
      <c r="AI201" s="361"/>
      <c r="AJ201" s="362"/>
      <c r="AK201" s="362"/>
      <c r="AL201" s="361"/>
      <c r="AM201" s="359"/>
      <c r="AN201" s="359"/>
      <c r="AO201" s="361"/>
      <c r="AP201" s="361"/>
      <c r="AQ201" s="361"/>
      <c r="AR201" s="362"/>
      <c r="AS201" s="362"/>
      <c r="AT201" s="361"/>
      <c r="AU201" s="362"/>
      <c r="AV201" s="362"/>
      <c r="AW201" s="361"/>
      <c r="AX201" s="359"/>
      <c r="AY201" s="359"/>
      <c r="AZ201" s="361"/>
      <c r="BA201" s="361"/>
      <c r="BB201" s="361"/>
      <c r="BC201" s="362"/>
      <c r="BD201" s="362"/>
      <c r="BE201" s="359"/>
      <c r="BF201" s="134"/>
      <c r="BG201" s="134"/>
      <c r="BH201" s="134"/>
      <c r="BI201" s="134"/>
      <c r="BJ201" s="134"/>
      <c r="BK201" s="134"/>
      <c r="BL201" s="134"/>
      <c r="CP201" s="318">
        <f>SUM(CP5:CP200)</f>
        <v>6973.2000000000007</v>
      </c>
      <c r="CQ201" s="318">
        <f t="shared" ref="CQ201:DB201" si="117">SUM(CQ5:CQ200)</f>
        <v>1025381.8139999998</v>
      </c>
      <c r="CR201" s="318">
        <f t="shared" si="117"/>
        <v>323592.75000000006</v>
      </c>
      <c r="CS201" s="318">
        <f t="shared" si="117"/>
        <v>9070000.5759999976</v>
      </c>
      <c r="CT201" s="318">
        <f t="shared" si="117"/>
        <v>1588420.7020000003</v>
      </c>
      <c r="CU201" s="318">
        <f t="shared" si="117"/>
        <v>271705.5900000002</v>
      </c>
      <c r="CV201" s="318">
        <f t="shared" si="117"/>
        <v>116214.77400000008</v>
      </c>
      <c r="CW201" s="318">
        <f t="shared" si="117"/>
        <v>40777.360000000001</v>
      </c>
      <c r="CX201" s="318">
        <f t="shared" si="117"/>
        <v>696306</v>
      </c>
      <c r="CY201" s="318">
        <f t="shared" si="117"/>
        <v>169965.42105263172</v>
      </c>
      <c r="CZ201" s="318">
        <f t="shared" si="117"/>
        <v>36916.578947368456</v>
      </c>
      <c r="DA201" s="318">
        <f t="shared" si="117"/>
        <v>163212</v>
      </c>
      <c r="DB201" s="318">
        <f t="shared" si="117"/>
        <v>13509466.765999999</v>
      </c>
      <c r="DC201" s="313">
        <f t="shared" ref="DC201" si="118">SUM(DC5:DC200)</f>
        <v>0</v>
      </c>
      <c r="DD201" s="313">
        <f t="shared" ref="DD201" si="119">SUM(DD5:DD200)</f>
        <v>0</v>
      </c>
      <c r="DE201" s="313">
        <f t="shared" ref="DE201" si="120">SUM(DE5:DE200)</f>
        <v>0</v>
      </c>
      <c r="DF201" s="313">
        <f t="shared" ref="DF201" si="121">SUM(DF5:DF200)</f>
        <v>0</v>
      </c>
      <c r="DG201" s="313">
        <f t="shared" ref="DG201" si="122">SUM(DG5:DG200)</f>
        <v>241769.84000000003</v>
      </c>
      <c r="DH201" s="313">
        <f t="shared" ref="DH201" si="123">SUM(DH5:DH200)</f>
        <v>103251.62900000013</v>
      </c>
      <c r="DI201" s="313">
        <f t="shared" ref="DI201" si="124">SUM(DI5:DI200)</f>
        <v>36722.400000000009</v>
      </c>
      <c r="DJ201" s="313">
        <f t="shared" ref="DJ201" si="125">SUM(DJ5:DJ200)</f>
        <v>0</v>
      </c>
      <c r="DK201" s="313">
        <f t="shared" ref="DK201" si="126">SUM(DK5:DK200)</f>
        <v>0</v>
      </c>
      <c r="DL201" s="313">
        <f t="shared" ref="DL201" si="127">SUM(DL5:DL200)</f>
        <v>0</v>
      </c>
      <c r="DM201" s="313">
        <f t="shared" ref="DM201" si="128">SUM(DM5:DM200)</f>
        <v>0</v>
      </c>
      <c r="DN201" s="313">
        <f t="shared" ref="DN201" si="129">SUM(DN5:DN200)</f>
        <v>381743.86900000012</v>
      </c>
      <c r="DO201" s="319">
        <f t="shared" ref="DO201" si="130">SUM(DO5:DO200)</f>
        <v>-381743.86900000012</v>
      </c>
      <c r="DP201" s="320">
        <f t="shared" ref="DP201" si="131">SUM(DP5:DP200)</f>
        <v>13127722.896999998</v>
      </c>
    </row>
    <row r="202" spans="1:120" ht="13.5" thickTop="1" x14ac:dyDescent="0.2">
      <c r="D202" s="359"/>
      <c r="E202" s="359"/>
      <c r="F202" s="359"/>
      <c r="G202" s="359"/>
      <c r="H202" s="359"/>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363"/>
      <c r="BA202" s="363"/>
      <c r="BB202" s="363"/>
      <c r="BC202" s="134"/>
      <c r="BD202" s="134"/>
      <c r="BE202" s="134"/>
      <c r="BF202" s="134"/>
      <c r="BG202" s="134"/>
      <c r="BH202" s="134"/>
      <c r="BI202" s="134"/>
      <c r="BJ202" s="134"/>
      <c r="BK202" s="134"/>
      <c r="BL202" s="134"/>
    </row>
    <row r="203" spans="1:120" x14ac:dyDescent="0.2">
      <c r="D203" s="359"/>
      <c r="E203" s="359"/>
      <c r="F203" s="359"/>
      <c r="G203" s="359"/>
      <c r="H203" s="359"/>
      <c r="I203" s="134"/>
      <c r="J203" s="134"/>
      <c r="K203" s="134"/>
      <c r="L203" s="134"/>
      <c r="M203" s="134"/>
      <c r="N203" s="134"/>
      <c r="O203" s="134"/>
      <c r="P203" s="134"/>
      <c r="Q203" s="134"/>
      <c r="R203" s="134"/>
      <c r="S203" s="134"/>
      <c r="T203" s="134">
        <f>T30*13</f>
        <v>6825</v>
      </c>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363"/>
      <c r="BA203" s="363"/>
      <c r="BB203" s="363"/>
      <c r="BC203" s="134"/>
      <c r="BD203" s="134"/>
      <c r="BE203" s="134">
        <f>SUM(BE5:BE202)</f>
        <v>174</v>
      </c>
      <c r="BF203" s="134">
        <f>SUM(BF5:BF202)</f>
        <v>1346.4</v>
      </c>
      <c r="BG203" s="134">
        <f t="shared" ref="BG203:BL203" si="132">SUM(BG5:BG202)</f>
        <v>1463.3999999999999</v>
      </c>
      <c r="BH203" s="134">
        <f t="shared" si="132"/>
        <v>0</v>
      </c>
      <c r="BI203" s="134">
        <f t="shared" si="132"/>
        <v>0</v>
      </c>
      <c r="BJ203" s="134">
        <f t="shared" si="132"/>
        <v>0</v>
      </c>
      <c r="BK203" s="134">
        <f t="shared" si="132"/>
        <v>0</v>
      </c>
      <c r="BL203" s="134">
        <f t="shared" si="132"/>
        <v>0</v>
      </c>
    </row>
  </sheetData>
  <autoFilter ref="CP4:DP201" xr:uid="{B595561C-5A5E-4529-B277-A7EC57C78436}"/>
  <mergeCells count="7">
    <mergeCell ref="DC3:DM3"/>
    <mergeCell ref="B2:C2"/>
    <mergeCell ref="D2:M2"/>
    <mergeCell ref="N2:W2"/>
    <mergeCell ref="K3:L3"/>
    <mergeCell ref="U3:V3"/>
    <mergeCell ref="CP3:DA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E791-F3EC-4E32-8B3E-F2E9769C0B98}">
  <sheetPr filterMode="1">
    <tabColor theme="8" tint="0.79998168889431442"/>
  </sheetPr>
  <dimension ref="A1:HX210"/>
  <sheetViews>
    <sheetView topLeftCell="S1" zoomScale="80" zoomScaleNormal="80" workbookViewId="0">
      <selection activeCell="CH29" sqref="CH29"/>
    </sheetView>
  </sheetViews>
  <sheetFormatPr defaultRowHeight="15" x14ac:dyDescent="0.25"/>
  <cols>
    <col min="1" max="1" width="6.5703125" customWidth="1"/>
    <col min="2" max="2" width="7.7109375" bestFit="1" customWidth="1"/>
    <col min="3" max="3" width="11" bestFit="1" customWidth="1"/>
    <col min="4" max="4" width="66.28515625" customWidth="1"/>
    <col min="5" max="5" width="17.42578125" bestFit="1" customWidth="1"/>
    <col min="6" max="6" width="14.7109375" customWidth="1"/>
    <col min="7" max="7" width="14.28515625" bestFit="1" customWidth="1"/>
    <col min="8" max="8" width="18.5703125" bestFit="1" customWidth="1"/>
    <col min="9" max="9" width="3.28515625" style="249" customWidth="1"/>
    <col min="10" max="10" width="18.85546875" bestFit="1" customWidth="1"/>
    <col min="11" max="11" width="20" bestFit="1" customWidth="1"/>
    <col min="12" max="12" width="16.28515625" bestFit="1" customWidth="1"/>
    <col min="13" max="13" width="17.42578125" bestFit="1" customWidth="1"/>
    <col min="14" max="14" width="11.42578125" bestFit="1" customWidth="1"/>
    <col min="15" max="15" width="14" customWidth="1"/>
    <col min="16" max="16" width="21.28515625" customWidth="1"/>
    <col min="17" max="17" width="17.28515625" customWidth="1"/>
    <col min="18" max="18" width="2.5703125" style="249" customWidth="1"/>
    <col min="19" max="24" width="17.28515625" customWidth="1"/>
    <col min="25" max="25" width="22" customWidth="1"/>
    <col min="26" max="26" width="13" customWidth="1"/>
    <col min="27" max="27" width="3.28515625" style="249" customWidth="1"/>
    <col min="28" max="28" width="13.140625" customWidth="1"/>
    <col min="29" max="29" width="13.85546875" customWidth="1"/>
    <col min="30" max="30" width="15" customWidth="1"/>
    <col min="31" max="31" width="13" customWidth="1"/>
    <col min="32" max="32" width="15.28515625" customWidth="1"/>
    <col min="33" max="33" width="14.28515625" customWidth="1"/>
    <col min="34" max="34" width="28.42578125" customWidth="1"/>
    <col min="35" max="35" width="13" customWidth="1"/>
    <col min="36" max="36" width="3.28515625" style="249" customWidth="1"/>
    <col min="37" max="39" width="14.42578125" customWidth="1"/>
    <col min="40" max="40" width="3.28515625" style="249" customWidth="1"/>
    <col min="41" max="42" width="14.42578125" customWidth="1"/>
    <col min="43" max="43" width="16.7109375" customWidth="1"/>
    <col min="44" max="44" width="3.42578125" bestFit="1" customWidth="1"/>
    <col min="45" max="45" width="15.5703125" customWidth="1"/>
    <col min="46" max="46" width="15.85546875" customWidth="1"/>
    <col min="47" max="47" width="6.28515625" customWidth="1"/>
    <col min="48" max="48" width="15.28515625" bestFit="1" customWidth="1"/>
    <col min="49" max="49" width="23.7109375" bestFit="1" customWidth="1"/>
    <col min="50" max="50" width="22.140625" bestFit="1" customWidth="1"/>
    <col min="51" max="51" width="17.42578125" bestFit="1" customWidth="1"/>
    <col min="52" max="52" width="20" bestFit="1" customWidth="1"/>
    <col min="53" max="53" width="13.42578125" bestFit="1" customWidth="1"/>
    <col min="54" max="54" width="16.28515625" bestFit="1" customWidth="1"/>
    <col min="55" max="55" width="21.28515625" bestFit="1" customWidth="1"/>
    <col min="56" max="56" width="3.42578125" customWidth="1"/>
    <col min="57" max="64" width="17.28515625" customWidth="1"/>
    <col min="65" max="65" width="7.42578125" bestFit="1" customWidth="1"/>
    <col min="66" max="66" width="5.28515625" customWidth="1"/>
    <col min="67" max="67" width="26" customWidth="1"/>
    <col min="68" max="68" width="27.140625" customWidth="1"/>
    <col min="69" max="70" width="14.85546875" customWidth="1"/>
    <col min="71" max="71" width="13" customWidth="1"/>
    <col min="72" max="72" width="25.7109375" customWidth="1"/>
    <col min="73" max="73" width="12" customWidth="1"/>
    <col min="74" max="74" width="20.85546875" customWidth="1"/>
    <col min="75" max="75" width="12.28515625" bestFit="1" customWidth="1"/>
    <col min="76" max="76" width="13.42578125" bestFit="1" customWidth="1"/>
    <col min="77" max="77" width="14.85546875" bestFit="1" customWidth="1"/>
    <col min="78" max="78" width="9.28515625" customWidth="1"/>
    <col min="79" max="79" width="15.85546875" customWidth="1"/>
    <col min="80" max="80" width="3.42578125" customWidth="1"/>
    <col min="81" max="81" width="26" hidden="1" customWidth="1"/>
    <col min="82" max="82" width="27.140625" hidden="1" customWidth="1"/>
    <col min="83" max="84" width="14.85546875" hidden="1" customWidth="1"/>
    <col min="85" max="85" width="13" hidden="1" customWidth="1"/>
    <col min="86" max="86" width="25.7109375" hidden="1" customWidth="1"/>
    <col min="87" max="87" width="12" hidden="1" customWidth="1"/>
    <col min="88" max="88" width="20.85546875" hidden="1" customWidth="1"/>
    <col min="89" max="90" width="12.28515625" hidden="1" customWidth="1"/>
    <col min="91" max="91" width="9.5703125" hidden="1" customWidth="1"/>
    <col min="92" max="92" width="9.28515625" hidden="1" customWidth="1"/>
    <col min="93" max="93" width="15.85546875" hidden="1" customWidth="1"/>
    <col min="94" max="94" width="3.42578125" hidden="1" customWidth="1"/>
    <col min="95" max="102" width="15.85546875" hidden="1" customWidth="1"/>
    <col min="103" max="103" width="4.42578125" hidden="1" customWidth="1"/>
    <col min="104" max="111" width="15" hidden="1" customWidth="1"/>
    <col min="112" max="112" width="6.5703125" hidden="1" customWidth="1"/>
    <col min="113" max="113" width="11.7109375" bestFit="1" customWidth="1"/>
    <col min="114" max="121" width="15" customWidth="1"/>
    <col min="122" max="122" width="6.5703125" bestFit="1" customWidth="1"/>
    <col min="123" max="130" width="15" customWidth="1"/>
    <col min="131" max="131" width="4.42578125" style="249" bestFit="1" customWidth="1"/>
    <col min="132" max="134" width="15.140625" bestFit="1" customWidth="1"/>
  </cols>
  <sheetData>
    <row r="1" spans="1:232" x14ac:dyDescent="0.25">
      <c r="A1" s="5" t="s">
        <v>374</v>
      </c>
      <c r="B1" s="5"/>
    </row>
    <row r="2" spans="1:232" x14ac:dyDescent="0.2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c r="BL2">
        <v>64</v>
      </c>
      <c r="BM2">
        <v>65</v>
      </c>
      <c r="BN2">
        <v>66</v>
      </c>
      <c r="BO2">
        <v>67</v>
      </c>
      <c r="BP2">
        <v>68</v>
      </c>
      <c r="BQ2">
        <v>69</v>
      </c>
      <c r="BR2">
        <v>70</v>
      </c>
      <c r="BS2">
        <v>71</v>
      </c>
      <c r="BT2">
        <v>72</v>
      </c>
      <c r="BU2">
        <v>73</v>
      </c>
      <c r="BV2">
        <v>74</v>
      </c>
      <c r="BW2">
        <v>75</v>
      </c>
      <c r="BX2">
        <v>76</v>
      </c>
      <c r="BY2">
        <v>77</v>
      </c>
      <c r="BZ2">
        <v>78</v>
      </c>
      <c r="CA2">
        <v>79</v>
      </c>
      <c r="CB2">
        <v>80</v>
      </c>
      <c r="CC2">
        <v>81</v>
      </c>
      <c r="CD2">
        <v>82</v>
      </c>
      <c r="CE2">
        <v>83</v>
      </c>
      <c r="CF2">
        <v>84</v>
      </c>
      <c r="CG2">
        <v>85</v>
      </c>
      <c r="CH2">
        <v>86</v>
      </c>
      <c r="CI2">
        <v>87</v>
      </c>
      <c r="CJ2">
        <v>88</v>
      </c>
      <c r="CK2">
        <v>89</v>
      </c>
      <c r="CL2">
        <v>90</v>
      </c>
      <c r="CM2">
        <v>91</v>
      </c>
      <c r="CN2">
        <v>92</v>
      </c>
      <c r="CO2">
        <v>93</v>
      </c>
      <c r="CP2">
        <v>94</v>
      </c>
      <c r="CQ2">
        <v>95</v>
      </c>
      <c r="CR2">
        <v>96</v>
      </c>
      <c r="CS2">
        <v>97</v>
      </c>
      <c r="CT2">
        <v>98</v>
      </c>
      <c r="CU2">
        <v>99</v>
      </c>
      <c r="CV2">
        <v>100</v>
      </c>
      <c r="CW2">
        <v>101</v>
      </c>
      <c r="CX2">
        <v>102</v>
      </c>
      <c r="CY2">
        <v>103</v>
      </c>
      <c r="CZ2">
        <v>104</v>
      </c>
      <c r="DA2">
        <v>105</v>
      </c>
      <c r="DB2">
        <v>106</v>
      </c>
      <c r="DC2">
        <v>107</v>
      </c>
      <c r="DD2">
        <v>108</v>
      </c>
      <c r="DE2">
        <v>109</v>
      </c>
      <c r="DF2">
        <v>110</v>
      </c>
      <c r="DG2">
        <v>111</v>
      </c>
      <c r="DH2">
        <v>112</v>
      </c>
      <c r="DI2">
        <v>113</v>
      </c>
      <c r="DJ2">
        <v>114</v>
      </c>
      <c r="DK2">
        <v>115</v>
      </c>
      <c r="DL2">
        <v>116</v>
      </c>
      <c r="DM2">
        <v>117</v>
      </c>
      <c r="DN2">
        <v>118</v>
      </c>
      <c r="DO2">
        <v>119</v>
      </c>
      <c r="DP2">
        <v>120</v>
      </c>
      <c r="DQ2">
        <v>121</v>
      </c>
      <c r="DR2">
        <v>122</v>
      </c>
      <c r="DS2">
        <v>123</v>
      </c>
      <c r="DT2">
        <v>124</v>
      </c>
      <c r="DU2">
        <v>125</v>
      </c>
      <c r="DV2">
        <v>126</v>
      </c>
      <c r="DW2">
        <v>127</v>
      </c>
      <c r="DX2">
        <v>128</v>
      </c>
      <c r="DY2">
        <v>129</v>
      </c>
      <c r="DZ2">
        <v>130</v>
      </c>
      <c r="EA2">
        <v>131</v>
      </c>
      <c r="EB2">
        <v>132</v>
      </c>
      <c r="EC2">
        <v>133</v>
      </c>
      <c r="ED2">
        <v>134</v>
      </c>
      <c r="EE2">
        <v>135</v>
      </c>
      <c r="EF2">
        <v>136</v>
      </c>
      <c r="EG2">
        <v>137</v>
      </c>
      <c r="EH2">
        <v>138</v>
      </c>
      <c r="EI2">
        <v>139</v>
      </c>
      <c r="EJ2">
        <v>140</v>
      </c>
      <c r="EK2">
        <v>141</v>
      </c>
      <c r="EL2">
        <v>142</v>
      </c>
      <c r="EM2">
        <v>143</v>
      </c>
      <c r="EN2">
        <v>144</v>
      </c>
      <c r="EO2">
        <v>145</v>
      </c>
      <c r="EP2">
        <v>146</v>
      </c>
      <c r="EQ2">
        <v>147</v>
      </c>
      <c r="ER2">
        <v>148</v>
      </c>
      <c r="ES2">
        <v>149</v>
      </c>
      <c r="ET2">
        <v>150</v>
      </c>
      <c r="EU2">
        <v>151</v>
      </c>
      <c r="EV2">
        <v>152</v>
      </c>
      <c r="EW2">
        <v>153</v>
      </c>
      <c r="EX2">
        <v>154</v>
      </c>
      <c r="EY2">
        <v>155</v>
      </c>
      <c r="EZ2">
        <v>156</v>
      </c>
      <c r="FA2">
        <v>157</v>
      </c>
      <c r="FB2">
        <v>158</v>
      </c>
      <c r="FC2">
        <v>159</v>
      </c>
      <c r="FD2">
        <v>160</v>
      </c>
      <c r="FE2">
        <v>161</v>
      </c>
      <c r="FF2">
        <v>162</v>
      </c>
      <c r="FG2">
        <v>163</v>
      </c>
      <c r="FH2">
        <v>164</v>
      </c>
      <c r="FI2">
        <v>165</v>
      </c>
      <c r="FJ2">
        <v>166</v>
      </c>
      <c r="FK2">
        <v>167</v>
      </c>
      <c r="FL2">
        <v>168</v>
      </c>
      <c r="FM2">
        <v>169</v>
      </c>
      <c r="FN2">
        <v>170</v>
      </c>
      <c r="FO2">
        <v>171</v>
      </c>
      <c r="FP2">
        <v>172</v>
      </c>
      <c r="FQ2">
        <v>173</v>
      </c>
      <c r="FR2">
        <v>174</v>
      </c>
      <c r="FS2">
        <v>175</v>
      </c>
      <c r="FT2">
        <v>176</v>
      </c>
      <c r="FU2">
        <v>177</v>
      </c>
      <c r="FV2">
        <v>178</v>
      </c>
      <c r="FW2">
        <v>179</v>
      </c>
      <c r="FX2">
        <v>180</v>
      </c>
      <c r="FY2">
        <v>181</v>
      </c>
      <c r="FZ2">
        <v>182</v>
      </c>
      <c r="GA2">
        <v>183</v>
      </c>
      <c r="GB2">
        <v>184</v>
      </c>
      <c r="GC2">
        <v>185</v>
      </c>
      <c r="GD2">
        <v>186</v>
      </c>
      <c r="GE2">
        <v>187</v>
      </c>
      <c r="GF2">
        <v>188</v>
      </c>
      <c r="GG2">
        <v>189</v>
      </c>
      <c r="GH2">
        <v>190</v>
      </c>
      <c r="GI2">
        <v>191</v>
      </c>
      <c r="GJ2">
        <v>192</v>
      </c>
      <c r="GK2">
        <v>193</v>
      </c>
      <c r="GL2">
        <v>194</v>
      </c>
      <c r="GM2">
        <v>195</v>
      </c>
      <c r="GN2">
        <v>196</v>
      </c>
      <c r="GO2">
        <v>197</v>
      </c>
      <c r="GP2">
        <v>198</v>
      </c>
      <c r="GQ2">
        <v>199</v>
      </c>
      <c r="GR2">
        <v>200</v>
      </c>
      <c r="GS2">
        <v>201</v>
      </c>
      <c r="GT2">
        <v>202</v>
      </c>
      <c r="GU2">
        <v>203</v>
      </c>
      <c r="GV2">
        <v>204</v>
      </c>
      <c r="GW2">
        <v>205</v>
      </c>
      <c r="GX2">
        <v>206</v>
      </c>
      <c r="GY2">
        <v>207</v>
      </c>
      <c r="GZ2">
        <v>208</v>
      </c>
      <c r="HA2">
        <v>209</v>
      </c>
      <c r="HB2">
        <v>210</v>
      </c>
      <c r="HC2">
        <v>211</v>
      </c>
      <c r="HD2">
        <v>212</v>
      </c>
      <c r="HE2">
        <v>213</v>
      </c>
      <c r="HF2">
        <v>214</v>
      </c>
      <c r="HG2">
        <v>215</v>
      </c>
      <c r="HH2">
        <v>216</v>
      </c>
      <c r="HI2">
        <v>217</v>
      </c>
      <c r="HJ2">
        <v>218</v>
      </c>
      <c r="HK2">
        <v>219</v>
      </c>
      <c r="HL2">
        <v>220</v>
      </c>
      <c r="HM2">
        <v>221</v>
      </c>
      <c r="HN2">
        <v>222</v>
      </c>
      <c r="HO2">
        <v>223</v>
      </c>
      <c r="HP2">
        <v>224</v>
      </c>
      <c r="HQ2">
        <v>225</v>
      </c>
      <c r="HR2">
        <v>226</v>
      </c>
      <c r="HS2">
        <v>227</v>
      </c>
      <c r="HT2">
        <v>228</v>
      </c>
      <c r="HU2">
        <v>229</v>
      </c>
      <c r="HV2">
        <v>230</v>
      </c>
      <c r="HW2">
        <v>231</v>
      </c>
      <c r="HX2">
        <v>222</v>
      </c>
    </row>
    <row r="3" spans="1:232" ht="15.75" thickBot="1" x14ac:dyDescent="0.3">
      <c r="D3" s="250"/>
      <c r="G3" s="250" t="s">
        <v>375</v>
      </c>
      <c r="S3" t="s">
        <v>376</v>
      </c>
      <c r="T3" t="s">
        <v>376</v>
      </c>
      <c r="U3" t="s">
        <v>376</v>
      </c>
      <c r="V3" t="s">
        <v>376</v>
      </c>
      <c r="W3" t="s">
        <v>376</v>
      </c>
      <c r="X3" t="s">
        <v>377</v>
      </c>
      <c r="AB3" t="s">
        <v>376</v>
      </c>
      <c r="AC3" t="s">
        <v>376</v>
      </c>
      <c r="AD3" t="s">
        <v>376</v>
      </c>
      <c r="AE3" t="s">
        <v>376</v>
      </c>
      <c r="AF3" t="s">
        <v>376</v>
      </c>
      <c r="AG3" t="s">
        <v>377</v>
      </c>
      <c r="AL3" t="s">
        <v>376</v>
      </c>
      <c r="AM3" t="s">
        <v>376</v>
      </c>
      <c r="AS3" t="s">
        <v>376</v>
      </c>
      <c r="AV3" t="s">
        <v>376</v>
      </c>
      <c r="AW3" t="s">
        <v>376</v>
      </c>
      <c r="AX3" t="s">
        <v>376</v>
      </c>
      <c r="AY3" t="s">
        <v>376</v>
      </c>
      <c r="AZ3" t="s">
        <v>376</v>
      </c>
      <c r="BA3" t="s">
        <v>377</v>
      </c>
      <c r="BB3" t="s">
        <v>376</v>
      </c>
    </row>
    <row r="4" spans="1:232" s="5" customFormat="1" ht="15.75" thickBot="1" x14ac:dyDescent="0.3">
      <c r="A4" s="5" t="s">
        <v>378</v>
      </c>
      <c r="AV4" s="251" t="s">
        <v>379</v>
      </c>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3"/>
    </row>
    <row r="5" spans="1:232" ht="19.5" thickBot="1" x14ac:dyDescent="0.35">
      <c r="D5" s="250"/>
      <c r="G5" s="250"/>
      <c r="J5" s="254" t="s">
        <v>380</v>
      </c>
      <c r="K5" s="255"/>
      <c r="L5" s="255"/>
      <c r="M5" s="255"/>
      <c r="N5" s="255"/>
      <c r="O5" s="255"/>
      <c r="P5" s="255"/>
      <c r="Q5" s="255"/>
      <c r="R5" s="256"/>
      <c r="S5" s="255"/>
      <c r="T5" s="255"/>
      <c r="U5" s="255"/>
      <c r="V5" s="255"/>
      <c r="W5" s="255"/>
      <c r="X5" s="255"/>
      <c r="Y5" s="255"/>
      <c r="Z5" s="255"/>
      <c r="AA5" s="256"/>
      <c r="AB5" s="255"/>
      <c r="AC5" s="255"/>
      <c r="AD5" s="255"/>
      <c r="AE5" s="255"/>
      <c r="AF5" s="255"/>
      <c r="AG5" s="255"/>
      <c r="AH5" s="255"/>
      <c r="AI5" s="255"/>
      <c r="AJ5" s="256"/>
      <c r="AK5" s="257"/>
      <c r="AL5" s="257"/>
      <c r="AM5" s="258"/>
      <c r="AN5" s="256"/>
      <c r="AO5" s="257"/>
      <c r="AP5" s="257"/>
      <c r="AQ5" s="258"/>
      <c r="AR5" s="5"/>
      <c r="AV5" s="259" t="s">
        <v>381</v>
      </c>
      <c r="AW5" s="257"/>
      <c r="AX5" s="257"/>
      <c r="AY5" s="257"/>
      <c r="AZ5" s="257"/>
      <c r="BA5" s="257"/>
      <c r="BB5" s="257"/>
      <c r="BC5" s="258"/>
      <c r="BE5" s="259" t="s">
        <v>382</v>
      </c>
      <c r="BF5" s="257"/>
      <c r="BG5" s="257"/>
      <c r="BH5" s="257"/>
      <c r="BI5" s="257"/>
      <c r="BJ5" s="257"/>
      <c r="BK5" s="257"/>
      <c r="BL5" s="258"/>
      <c r="BO5" s="259" t="s">
        <v>383</v>
      </c>
      <c r="BP5" s="257"/>
      <c r="BQ5" s="257"/>
      <c r="BR5" s="257"/>
      <c r="BS5" s="257"/>
      <c r="BT5" s="257"/>
      <c r="BU5" s="257"/>
      <c r="BV5" s="258"/>
      <c r="CC5" s="5"/>
      <c r="CQ5" s="5"/>
    </row>
    <row r="6" spans="1:232" ht="15.75" thickBot="1" x14ac:dyDescent="0.3">
      <c r="A6" t="s">
        <v>384</v>
      </c>
      <c r="I6"/>
      <c r="R6"/>
      <c r="AA6"/>
      <c r="AJ6"/>
      <c r="AN6"/>
      <c r="EA6"/>
    </row>
    <row r="7" spans="1:232" ht="75.75" thickBot="1" x14ac:dyDescent="0.3">
      <c r="A7" s="11" t="s">
        <v>385</v>
      </c>
      <c r="B7" s="12" t="s">
        <v>386</v>
      </c>
      <c r="C7" s="13" t="s">
        <v>387</v>
      </c>
      <c r="D7" s="14" t="s">
        <v>388</v>
      </c>
      <c r="E7" s="13" t="s">
        <v>389</v>
      </c>
      <c r="F7" s="14" t="s">
        <v>390</v>
      </c>
      <c r="G7" s="260"/>
      <c r="H7" s="261" t="s">
        <v>391</v>
      </c>
      <c r="I7" s="262"/>
      <c r="J7" s="263" t="s">
        <v>392</v>
      </c>
      <c r="K7" s="263" t="s">
        <v>393</v>
      </c>
      <c r="L7" s="263" t="s">
        <v>394</v>
      </c>
      <c r="M7" s="263" t="s">
        <v>395</v>
      </c>
      <c r="N7" s="263" t="s">
        <v>396</v>
      </c>
      <c r="O7" s="263" t="s">
        <v>42</v>
      </c>
      <c r="P7" s="263" t="s">
        <v>397</v>
      </c>
      <c r="Q7" s="263" t="s">
        <v>398</v>
      </c>
      <c r="R7" s="262"/>
      <c r="S7" s="264" t="s">
        <v>392</v>
      </c>
      <c r="T7" s="264" t="s">
        <v>399</v>
      </c>
      <c r="U7" s="264" t="s">
        <v>400</v>
      </c>
      <c r="V7" s="264" t="s">
        <v>401</v>
      </c>
      <c r="W7" s="264" t="s">
        <v>402</v>
      </c>
      <c r="X7" s="264" t="s">
        <v>42</v>
      </c>
      <c r="Y7" s="264" t="s">
        <v>403</v>
      </c>
      <c r="Z7" s="264" t="s">
        <v>404</v>
      </c>
      <c r="AA7" s="262"/>
      <c r="AB7" s="265" t="s">
        <v>392</v>
      </c>
      <c r="AC7" s="265" t="s">
        <v>405</v>
      </c>
      <c r="AD7" s="265" t="s">
        <v>406</v>
      </c>
      <c r="AE7" s="265" t="s">
        <v>407</v>
      </c>
      <c r="AF7" s="265" t="s">
        <v>408</v>
      </c>
      <c r="AG7" s="265" t="s">
        <v>42</v>
      </c>
      <c r="AH7" s="265" t="s">
        <v>409</v>
      </c>
      <c r="AI7" s="265" t="s">
        <v>410</v>
      </c>
      <c r="AJ7" s="262"/>
      <c r="AK7" s="266" t="s">
        <v>411</v>
      </c>
      <c r="AL7" s="266" t="s">
        <v>412</v>
      </c>
      <c r="AM7" s="266" t="s">
        <v>413</v>
      </c>
      <c r="AN7" s="262"/>
      <c r="AO7" s="267" t="s">
        <v>414</v>
      </c>
      <c r="AP7" s="267" t="s">
        <v>415</v>
      </c>
      <c r="AQ7" s="267" t="s">
        <v>416</v>
      </c>
      <c r="AR7" s="268"/>
      <c r="AS7" s="261" t="s">
        <v>417</v>
      </c>
      <c r="AT7" s="261" t="s">
        <v>418</v>
      </c>
      <c r="AU7" s="268"/>
      <c r="AV7" s="263" t="s">
        <v>392</v>
      </c>
      <c r="AW7" s="263" t="s">
        <v>393</v>
      </c>
      <c r="AX7" s="263" t="s">
        <v>394</v>
      </c>
      <c r="AY7" s="263" t="s">
        <v>395</v>
      </c>
      <c r="AZ7" s="263" t="s">
        <v>396</v>
      </c>
      <c r="BA7" s="263" t="s">
        <v>42</v>
      </c>
      <c r="BB7" s="263" t="s">
        <v>419</v>
      </c>
      <c r="BC7" s="263" t="s">
        <v>420</v>
      </c>
      <c r="BE7" s="263" t="s">
        <v>392</v>
      </c>
      <c r="BF7" s="263" t="s">
        <v>393</v>
      </c>
      <c r="BG7" s="263" t="s">
        <v>394</v>
      </c>
      <c r="BH7" s="263" t="s">
        <v>395</v>
      </c>
      <c r="BI7" s="263" t="s">
        <v>396</v>
      </c>
      <c r="BJ7" s="263" t="s">
        <v>42</v>
      </c>
      <c r="BK7" s="263" t="s">
        <v>419</v>
      </c>
      <c r="BL7" s="263" t="s">
        <v>421</v>
      </c>
      <c r="BO7" s="263" t="s">
        <v>392</v>
      </c>
      <c r="BP7" s="263" t="s">
        <v>393</v>
      </c>
      <c r="BQ7" s="263" t="s">
        <v>394</v>
      </c>
      <c r="BR7" s="263" t="s">
        <v>395</v>
      </c>
      <c r="BS7" s="263" t="s">
        <v>396</v>
      </c>
      <c r="BT7" s="263" t="s">
        <v>42</v>
      </c>
      <c r="BU7" s="263" t="s">
        <v>419</v>
      </c>
      <c r="BV7" s="263" t="s">
        <v>422</v>
      </c>
      <c r="BW7" s="269"/>
      <c r="BX7" s="269"/>
      <c r="BY7" s="269"/>
      <c r="BZ7" s="269"/>
      <c r="CA7" s="270"/>
      <c r="CC7" s="268"/>
      <c r="CD7" s="268"/>
      <c r="CE7" s="268"/>
      <c r="CF7" s="268"/>
      <c r="CG7" s="268"/>
      <c r="CH7" s="268"/>
      <c r="CI7" s="268"/>
      <c r="CJ7" s="268"/>
      <c r="CK7" s="269"/>
      <c r="CL7" s="269"/>
      <c r="CM7" s="269"/>
      <c r="CN7" s="269"/>
      <c r="CO7" s="270"/>
      <c r="CQ7" s="260"/>
      <c r="CR7" s="260"/>
      <c r="CS7" s="260"/>
      <c r="CT7" s="260"/>
      <c r="CU7" s="260"/>
      <c r="CV7" s="260"/>
      <c r="CW7" s="260"/>
      <c r="CX7" s="260"/>
      <c r="CZ7" s="260"/>
      <c r="DA7" s="260"/>
      <c r="DB7" s="260"/>
      <c r="DC7" s="260"/>
      <c r="DD7" s="260"/>
      <c r="DE7" s="260"/>
      <c r="DF7" s="260"/>
      <c r="DG7" s="260"/>
      <c r="DI7" s="260"/>
      <c r="DJ7" s="260"/>
      <c r="DK7" s="260"/>
      <c r="DL7" s="260"/>
      <c r="DM7" s="260"/>
      <c r="DN7" s="260"/>
      <c r="DO7" s="260"/>
      <c r="DP7" s="260"/>
      <c r="DQ7" s="260"/>
      <c r="DS7" s="260"/>
      <c r="DT7" s="260"/>
      <c r="DU7" s="260"/>
      <c r="DV7" s="260"/>
      <c r="DW7" s="260"/>
      <c r="DX7" s="260"/>
      <c r="DY7" s="260"/>
      <c r="DZ7" s="260"/>
      <c r="EB7" s="271" t="s">
        <v>376</v>
      </c>
      <c r="EC7" s="272" t="s">
        <v>377</v>
      </c>
      <c r="ED7" s="273" t="s">
        <v>69</v>
      </c>
    </row>
    <row r="8" spans="1:232" hidden="1" x14ac:dyDescent="0.25">
      <c r="A8" s="274">
        <v>1027</v>
      </c>
      <c r="B8" s="275">
        <v>103140</v>
      </c>
      <c r="C8" s="275" t="s">
        <v>423</v>
      </c>
      <c r="D8" s="275" t="s">
        <v>57</v>
      </c>
      <c r="E8" s="15" t="s">
        <v>424</v>
      </c>
      <c r="F8" s="16" t="s">
        <v>425</v>
      </c>
      <c r="G8" s="276"/>
      <c r="H8" s="230">
        <v>238873.10056274381</v>
      </c>
      <c r="I8" s="277"/>
      <c r="J8" s="230">
        <v>0</v>
      </c>
      <c r="K8" s="230">
        <v>49783.5</v>
      </c>
      <c r="L8" s="230">
        <v>136858.79999999999</v>
      </c>
      <c r="M8" s="230">
        <v>7215</v>
      </c>
      <c r="N8" s="230">
        <v>223.73684210526318</v>
      </c>
      <c r="O8" s="230">
        <v>1925.3684210526317</v>
      </c>
      <c r="P8" s="149">
        <f>SUM(J8:O8)</f>
        <v>196006.40526315788</v>
      </c>
      <c r="Q8" s="230">
        <f>P8*80%</f>
        <v>156805.12421052632</v>
      </c>
      <c r="R8" s="277"/>
      <c r="S8" s="230">
        <v>0</v>
      </c>
      <c r="T8" s="230">
        <v>47128.38</v>
      </c>
      <c r="U8" s="230">
        <v>59599.8</v>
      </c>
      <c r="V8" s="230">
        <v>5070</v>
      </c>
      <c r="W8" s="230">
        <v>372.89473684210526</v>
      </c>
      <c r="X8" s="230">
        <v>641.78947368421052</v>
      </c>
      <c r="Y8" s="230">
        <f>SUM(S8:X8)</f>
        <v>112812.86421052631</v>
      </c>
      <c r="Z8" s="230">
        <f>Y8*80%</f>
        <v>90250.291368421051</v>
      </c>
      <c r="AA8" s="277"/>
      <c r="AB8" s="278">
        <v>0</v>
      </c>
      <c r="AC8" s="278">
        <v>36279.473684210519</v>
      </c>
      <c r="AD8" s="278">
        <v>92978.905263157896</v>
      </c>
      <c r="AE8" s="278">
        <v>4774.7368421052633</v>
      </c>
      <c r="AF8" s="278">
        <v>326.09418282548472</v>
      </c>
      <c r="AG8" s="278">
        <v>841.86149584487532</v>
      </c>
      <c r="AH8" s="230">
        <f>SUM(AB8:AG8)</f>
        <v>135201.07146814401</v>
      </c>
      <c r="AI8" s="278">
        <f>AH8*80%</f>
        <v>108160.85717451521</v>
      </c>
      <c r="AJ8" s="277"/>
      <c r="AK8" s="278">
        <v>5343</v>
      </c>
      <c r="AL8" s="278">
        <v>3018.5999999999995</v>
      </c>
      <c r="AM8" s="278">
        <v>3531.0315789473684</v>
      </c>
      <c r="AN8" s="277"/>
      <c r="AO8" s="278">
        <f>AK8*80%</f>
        <v>4274.4000000000005</v>
      </c>
      <c r="AP8" s="278">
        <f t="shared" ref="AP8:AQ23" si="0">AL8*80%</f>
        <v>2414.8799999999997</v>
      </c>
      <c r="AQ8" s="278">
        <f t="shared" si="0"/>
        <v>2824.8252631578948</v>
      </c>
      <c r="AR8" s="279"/>
      <c r="AS8" s="279">
        <v>230741.71200913202</v>
      </c>
      <c r="AT8" s="280">
        <f>AS8-H8</f>
        <v>-8131.3885536117887</v>
      </c>
      <c r="AU8" s="279"/>
      <c r="AV8" s="279">
        <v>2324.4</v>
      </c>
      <c r="AW8" s="279">
        <v>49783.5</v>
      </c>
      <c r="AX8" s="279">
        <v>109711.17600000001</v>
      </c>
      <c r="AY8" s="279">
        <v>9165</v>
      </c>
      <c r="AZ8" s="279">
        <v>3430.6315789473683</v>
      </c>
      <c r="BA8" s="279">
        <v>2888.0099999999998</v>
      </c>
      <c r="BB8" s="279">
        <v>4344.5999999999995</v>
      </c>
      <c r="BC8" s="279">
        <f>SUM(AV8:BB8)+AS8</f>
        <v>412389.02958807943</v>
      </c>
      <c r="BE8" s="139">
        <f>AV8-J8</f>
        <v>2324.4</v>
      </c>
      <c r="BF8" s="139">
        <f t="shared" ref="BF8:BJ23" si="1">AW8-K8</f>
        <v>0</v>
      </c>
      <c r="BG8" s="139">
        <f t="shared" si="1"/>
        <v>-27147.623999999982</v>
      </c>
      <c r="BH8" s="139">
        <f t="shared" si="1"/>
        <v>1950</v>
      </c>
      <c r="BI8" s="139">
        <f t="shared" si="1"/>
        <v>3206.894736842105</v>
      </c>
      <c r="BJ8" s="139">
        <f t="shared" si="1"/>
        <v>962.64157894736809</v>
      </c>
      <c r="BK8" s="139">
        <f>BB8-AK8</f>
        <v>-998.40000000000055</v>
      </c>
      <c r="BL8" s="139">
        <f>SUM(BE8:BK8)+AT8</f>
        <v>-27833.476237822295</v>
      </c>
      <c r="BM8" s="149">
        <f>BC8-(P8+H8+BL8+AK8)</f>
        <v>0</v>
      </c>
      <c r="BN8" s="149"/>
      <c r="BO8" s="279">
        <f t="shared" ref="BO8:BT29" si="2">AV8-(J8*80%)</f>
        <v>2324.4</v>
      </c>
      <c r="BP8" s="279">
        <f t="shared" si="2"/>
        <v>9956.6999999999971</v>
      </c>
      <c r="BQ8" s="279">
        <f t="shared" si="2"/>
        <v>224.13600000001315</v>
      </c>
      <c r="BR8" s="279">
        <f t="shared" si="2"/>
        <v>3393</v>
      </c>
      <c r="BS8" s="279">
        <f t="shared" si="2"/>
        <v>3251.6421052631576</v>
      </c>
      <c r="BT8" s="279">
        <f t="shared" si="2"/>
        <v>1347.7152631578942</v>
      </c>
      <c r="BU8" s="279">
        <f t="shared" ref="BU8:BU29" si="3">BB8-(AK8*80%)</f>
        <v>70.199999999998909</v>
      </c>
      <c r="BV8" s="279">
        <f>SUM(BO8:BU8)</f>
        <v>20567.793368421058</v>
      </c>
      <c r="BW8" s="279">
        <f t="shared" ref="BW8:BW71" si="4">(Q8+AO8+AS8+BV8)-BC8-AT8</f>
        <v>8131.3885536117887</v>
      </c>
      <c r="BX8" s="269"/>
      <c r="BY8" s="279">
        <f>(BV8+Q8+AO8)</f>
        <v>181647.31757894738</v>
      </c>
      <c r="BZ8" s="279"/>
      <c r="CA8" s="279">
        <f>IFERROR(VLOOKUP(A8,'Actuals Summer'!A:S,19,FALSE),0)</f>
        <v>0</v>
      </c>
      <c r="CC8" s="279"/>
      <c r="CD8" s="279"/>
      <c r="CE8" s="279"/>
      <c r="CF8" s="279"/>
      <c r="CG8" s="279"/>
      <c r="CH8" s="279"/>
      <c r="CI8" s="279"/>
      <c r="CJ8" s="279"/>
      <c r="CK8" s="279"/>
      <c r="CL8" s="279"/>
      <c r="CM8" s="279"/>
      <c r="CN8" s="279"/>
      <c r="CO8" s="279"/>
      <c r="CQ8" s="230"/>
      <c r="CR8" s="230"/>
      <c r="CS8" s="230"/>
      <c r="CT8" s="230"/>
      <c r="CU8" s="230"/>
      <c r="CV8" s="230"/>
      <c r="CW8" s="230"/>
      <c r="CX8" s="230"/>
      <c r="CZ8" s="281"/>
      <c r="DA8" s="281"/>
      <c r="DB8" s="281"/>
      <c r="DC8" s="281"/>
      <c r="DD8" s="281"/>
      <c r="DE8" s="281"/>
      <c r="DF8" s="281"/>
      <c r="DG8" s="281"/>
      <c r="DI8" s="281">
        <f>BY8-CA8</f>
        <v>181647.31757894738</v>
      </c>
      <c r="DJ8" s="281"/>
      <c r="DK8" s="281"/>
      <c r="DL8" s="281"/>
      <c r="DM8" s="281"/>
      <c r="DN8" s="281"/>
      <c r="DO8" s="281"/>
      <c r="DP8" s="281"/>
      <c r="DQ8" s="281"/>
      <c r="DS8" s="281"/>
      <c r="DT8" s="281"/>
      <c r="DU8" s="281"/>
      <c r="DV8" s="281"/>
      <c r="DW8" s="281"/>
      <c r="DX8" s="281"/>
      <c r="DY8" s="281"/>
      <c r="DZ8" s="281"/>
      <c r="EB8" s="282">
        <f t="shared" ref="EB8:EB71" si="5">((SUMIFS($J8:$AQ8,$J$3:$AQ$3,$EB$7)*80%))+SUMIFS($AS8:$AT8,$AS$3:$AT$3,$EB$7)+SUMIFS($AV8:$BC8,$AV$3:$BC$3,$EB$7)</f>
        <v>611964.95261855039</v>
      </c>
      <c r="EC8" s="282">
        <f t="shared" ref="EC8:EC71" si="6">(SUMIFS($J8:$AQ8,$J$3:$AQ$3,$EC$7)*80%)+SUMIFS($AV8:$BC8,$AV$3:$BC$3,$EC$7)</f>
        <v>4074.9307756232683</v>
      </c>
      <c r="ED8" s="283">
        <f>EB8+EC8</f>
        <v>616039.8833941737</v>
      </c>
    </row>
    <row r="9" spans="1:232" hidden="1" x14ac:dyDescent="0.25">
      <c r="A9" s="17">
        <v>2010</v>
      </c>
      <c r="B9" s="4">
        <v>103159</v>
      </c>
      <c r="C9" s="4" t="s">
        <v>426</v>
      </c>
      <c r="D9" s="4" t="s">
        <v>427</v>
      </c>
      <c r="E9" s="15" t="s">
        <v>428</v>
      </c>
      <c r="F9" s="16" t="s">
        <v>425</v>
      </c>
      <c r="G9" s="149"/>
      <c r="H9" s="230">
        <v>0</v>
      </c>
      <c r="I9" s="277"/>
      <c r="J9" s="230">
        <v>0</v>
      </c>
      <c r="K9" s="230">
        <v>0</v>
      </c>
      <c r="L9" s="230">
        <v>0</v>
      </c>
      <c r="M9" s="230">
        <v>0</v>
      </c>
      <c r="N9" s="230">
        <v>0</v>
      </c>
      <c r="O9" s="230">
        <v>0</v>
      </c>
      <c r="P9" s="149">
        <f t="shared" ref="P9:P72" si="7">SUM(J9:O9)</f>
        <v>0</v>
      </c>
      <c r="Q9" s="230">
        <f t="shared" ref="Q9:Q72" si="8">P9*80%</f>
        <v>0</v>
      </c>
      <c r="R9" s="277"/>
      <c r="S9" s="230">
        <v>0</v>
      </c>
      <c r="T9" s="230">
        <v>0</v>
      </c>
      <c r="U9" s="230">
        <v>0</v>
      </c>
      <c r="V9" s="230">
        <v>0</v>
      </c>
      <c r="W9" s="230">
        <v>0</v>
      </c>
      <c r="X9" s="230">
        <v>0</v>
      </c>
      <c r="Y9" s="230">
        <f t="shared" ref="Y9:Y72" si="9">SUM(S9:X9)</f>
        <v>0</v>
      </c>
      <c r="Z9" s="230">
        <f t="shared" ref="Z9:Z72" si="10">Y9*80%</f>
        <v>0</v>
      </c>
      <c r="AA9" s="277"/>
      <c r="AB9" s="278">
        <v>0</v>
      </c>
      <c r="AC9" s="278">
        <v>0</v>
      </c>
      <c r="AD9" s="278">
        <v>0</v>
      </c>
      <c r="AE9" s="278">
        <v>0</v>
      </c>
      <c r="AF9" s="278">
        <v>0</v>
      </c>
      <c r="AG9" s="278">
        <v>0</v>
      </c>
      <c r="AH9" s="230">
        <f t="shared" ref="AH9:AH72" si="11">SUM(AB9:AG9)</f>
        <v>0</v>
      </c>
      <c r="AI9" s="278">
        <f t="shared" ref="AI9:AI72" si="12">AH9*80%</f>
        <v>0</v>
      </c>
      <c r="AJ9" s="277"/>
      <c r="AK9" s="278">
        <v>0</v>
      </c>
      <c r="AL9" s="278">
        <v>0</v>
      </c>
      <c r="AM9" s="278">
        <v>0</v>
      </c>
      <c r="AN9" s="277"/>
      <c r="AO9" s="278">
        <f t="shared" ref="AO9:AQ72" si="13">AK9*80%</f>
        <v>0</v>
      </c>
      <c r="AP9" s="278">
        <f t="shared" si="0"/>
        <v>0</v>
      </c>
      <c r="AQ9" s="278">
        <f t="shared" si="0"/>
        <v>0</v>
      </c>
      <c r="AR9" s="279"/>
      <c r="AS9" s="279">
        <v>0</v>
      </c>
      <c r="AT9" s="280">
        <f t="shared" ref="AT9:AT72" si="14">AS9-H9</f>
        <v>0</v>
      </c>
      <c r="AU9" s="279"/>
      <c r="AV9" s="279">
        <v>0</v>
      </c>
      <c r="AW9" s="279">
        <v>0</v>
      </c>
      <c r="AX9" s="279">
        <v>0</v>
      </c>
      <c r="AY9" s="279">
        <v>0</v>
      </c>
      <c r="AZ9" s="279">
        <v>0</v>
      </c>
      <c r="BA9" s="279">
        <v>0</v>
      </c>
      <c r="BB9" s="279">
        <v>0</v>
      </c>
      <c r="BC9" s="279">
        <f t="shared" ref="BC9:BC72" si="15">SUM(AV9:BB9)+AS9</f>
        <v>0</v>
      </c>
      <c r="BE9" s="139">
        <f t="shared" ref="BE9:BJ64" si="16">AV9-J9</f>
        <v>0</v>
      </c>
      <c r="BF9" s="139">
        <f t="shared" si="1"/>
        <v>0</v>
      </c>
      <c r="BG9" s="139">
        <f t="shared" si="1"/>
        <v>0</v>
      </c>
      <c r="BH9" s="139">
        <f t="shared" si="1"/>
        <v>0</v>
      </c>
      <c r="BI9" s="139">
        <f t="shared" si="1"/>
        <v>0</v>
      </c>
      <c r="BJ9" s="139">
        <f t="shared" si="1"/>
        <v>0</v>
      </c>
      <c r="BK9" s="139">
        <f t="shared" ref="BK9:BK72" si="17">BB9-AK9</f>
        <v>0</v>
      </c>
      <c r="BL9" s="139">
        <f t="shared" ref="BL9:BL72" si="18">SUM(BE9:BK9)+AT9</f>
        <v>0</v>
      </c>
      <c r="BM9" s="149">
        <f t="shared" ref="BM9:BM72" si="19">BC9-(P9+H9+BL9+AK9)</f>
        <v>0</v>
      </c>
      <c r="BN9" s="149"/>
      <c r="BO9" s="279">
        <f t="shared" si="2"/>
        <v>0</v>
      </c>
      <c r="BP9" s="279">
        <f t="shared" si="2"/>
        <v>0</v>
      </c>
      <c r="BQ9" s="279">
        <f t="shared" si="2"/>
        <v>0</v>
      </c>
      <c r="BR9" s="279">
        <f t="shared" si="2"/>
        <v>0</v>
      </c>
      <c r="BS9" s="279">
        <f t="shared" si="2"/>
        <v>0</v>
      </c>
      <c r="BT9" s="279">
        <f t="shared" si="2"/>
        <v>0</v>
      </c>
      <c r="BU9" s="279">
        <f t="shared" si="3"/>
        <v>0</v>
      </c>
      <c r="BV9" s="279">
        <f t="shared" ref="BV9:BV72" si="20">SUM(BO9:BU9)</f>
        <v>0</v>
      </c>
      <c r="BW9" s="279">
        <f t="shared" si="4"/>
        <v>0</v>
      </c>
      <c r="BX9" s="279"/>
      <c r="BY9" s="279">
        <f t="shared" ref="BY9:BY72" si="21">(BV9+Q9+AO9)</f>
        <v>0</v>
      </c>
      <c r="BZ9" s="279"/>
      <c r="CA9" s="279">
        <f>IFERROR(VLOOKUP(A9,'Actuals Summer'!A:S,19,FALSE),0)</f>
        <v>0</v>
      </c>
      <c r="CC9" s="279"/>
      <c r="CD9" s="279"/>
      <c r="CE9" s="279"/>
      <c r="CF9" s="279"/>
      <c r="CG9" s="279"/>
      <c r="CH9" s="279"/>
      <c r="CI9" s="279"/>
      <c r="CJ9" s="279"/>
      <c r="CK9" s="279"/>
      <c r="CL9" s="279"/>
      <c r="CM9" s="279"/>
      <c r="CN9" s="279"/>
      <c r="CO9" s="279"/>
      <c r="CQ9" s="230"/>
      <c r="CR9" s="230"/>
      <c r="CS9" s="230"/>
      <c r="CT9" s="230"/>
      <c r="CU9" s="230"/>
      <c r="CV9" s="230"/>
      <c r="CW9" s="230"/>
      <c r="CX9" s="230"/>
      <c r="CZ9" s="281"/>
      <c r="DA9" s="281"/>
      <c r="DB9" s="281"/>
      <c r="DC9" s="281"/>
      <c r="DD9" s="281"/>
      <c r="DE9" s="281"/>
      <c r="DF9" s="281"/>
      <c r="DG9" s="281"/>
      <c r="DI9" s="281">
        <f t="shared" ref="DI9:DI72" si="22">BY9-CA9</f>
        <v>0</v>
      </c>
      <c r="DJ9" s="281"/>
      <c r="DK9" s="281"/>
      <c r="DL9" s="281"/>
      <c r="DM9" s="281"/>
      <c r="DN9" s="281"/>
      <c r="DO9" s="281"/>
      <c r="DP9" s="281"/>
      <c r="DQ9" s="281"/>
      <c r="DS9" s="281"/>
      <c r="DT9" s="281"/>
      <c r="DU9" s="281"/>
      <c r="DV9" s="281"/>
      <c r="DW9" s="281"/>
      <c r="DX9" s="281"/>
      <c r="DY9" s="281"/>
      <c r="DZ9" s="281"/>
      <c r="EB9" s="282">
        <f t="shared" si="5"/>
        <v>0</v>
      </c>
      <c r="EC9" s="282">
        <f t="shared" si="6"/>
        <v>0</v>
      </c>
      <c r="ED9" s="283">
        <f t="shared" ref="ED9:ED72" si="23">EB9+EC9</f>
        <v>0</v>
      </c>
    </row>
    <row r="10" spans="1:232" hidden="1" x14ac:dyDescent="0.25">
      <c r="A10" s="17">
        <v>5949</v>
      </c>
      <c r="B10" s="4">
        <v>131465</v>
      </c>
      <c r="C10" s="4" t="s">
        <v>429</v>
      </c>
      <c r="D10" s="4" t="s">
        <v>430</v>
      </c>
      <c r="E10" s="15" t="s">
        <v>428</v>
      </c>
      <c r="F10" s="16" t="s">
        <v>425</v>
      </c>
      <c r="G10" s="149"/>
      <c r="H10" s="230">
        <v>0</v>
      </c>
      <c r="I10" s="277"/>
      <c r="J10" s="230">
        <v>0</v>
      </c>
      <c r="K10" s="230">
        <v>0</v>
      </c>
      <c r="L10" s="230">
        <v>0</v>
      </c>
      <c r="M10" s="230">
        <v>0</v>
      </c>
      <c r="N10" s="230">
        <v>0</v>
      </c>
      <c r="O10" s="230">
        <v>0</v>
      </c>
      <c r="P10" s="149">
        <f t="shared" si="7"/>
        <v>0</v>
      </c>
      <c r="Q10" s="230">
        <f t="shared" si="8"/>
        <v>0</v>
      </c>
      <c r="R10" s="277"/>
      <c r="S10" s="230">
        <v>0</v>
      </c>
      <c r="T10" s="230">
        <v>0</v>
      </c>
      <c r="U10" s="230">
        <v>0</v>
      </c>
      <c r="V10" s="230">
        <v>0</v>
      </c>
      <c r="W10" s="230">
        <v>0</v>
      </c>
      <c r="X10" s="230">
        <v>0</v>
      </c>
      <c r="Y10" s="230">
        <f t="shared" si="9"/>
        <v>0</v>
      </c>
      <c r="Z10" s="230">
        <f t="shared" si="10"/>
        <v>0</v>
      </c>
      <c r="AA10" s="277"/>
      <c r="AB10" s="278">
        <v>0</v>
      </c>
      <c r="AC10" s="278">
        <v>0</v>
      </c>
      <c r="AD10" s="278">
        <v>0</v>
      </c>
      <c r="AE10" s="278">
        <v>0</v>
      </c>
      <c r="AF10" s="278">
        <v>0</v>
      </c>
      <c r="AG10" s="278">
        <v>0</v>
      </c>
      <c r="AH10" s="230">
        <f t="shared" si="11"/>
        <v>0</v>
      </c>
      <c r="AI10" s="278">
        <f t="shared" si="12"/>
        <v>0</v>
      </c>
      <c r="AJ10" s="277"/>
      <c r="AK10" s="278">
        <v>0</v>
      </c>
      <c r="AL10" s="278">
        <v>0</v>
      </c>
      <c r="AM10" s="278">
        <v>0</v>
      </c>
      <c r="AN10" s="277"/>
      <c r="AO10" s="278">
        <f t="shared" si="13"/>
        <v>0</v>
      </c>
      <c r="AP10" s="278">
        <f t="shared" si="0"/>
        <v>0</v>
      </c>
      <c r="AQ10" s="278">
        <f t="shared" si="0"/>
        <v>0</v>
      </c>
      <c r="AR10" s="279"/>
      <c r="AS10" s="279">
        <v>0</v>
      </c>
      <c r="AT10" s="280">
        <f t="shared" si="14"/>
        <v>0</v>
      </c>
      <c r="AU10" s="279"/>
      <c r="AV10" s="279">
        <v>0</v>
      </c>
      <c r="AW10" s="279">
        <v>0</v>
      </c>
      <c r="AX10" s="279">
        <v>0</v>
      </c>
      <c r="AY10" s="279">
        <v>0</v>
      </c>
      <c r="AZ10" s="279">
        <v>0</v>
      </c>
      <c r="BA10" s="279">
        <v>0</v>
      </c>
      <c r="BB10" s="279">
        <v>0</v>
      </c>
      <c r="BC10" s="279">
        <f t="shared" si="15"/>
        <v>0</v>
      </c>
      <c r="BE10" s="139">
        <f t="shared" si="16"/>
        <v>0</v>
      </c>
      <c r="BF10" s="139">
        <f t="shared" si="1"/>
        <v>0</v>
      </c>
      <c r="BG10" s="139">
        <f t="shared" si="1"/>
        <v>0</v>
      </c>
      <c r="BH10" s="139">
        <f t="shared" si="1"/>
        <v>0</v>
      </c>
      <c r="BI10" s="139">
        <f t="shared" si="1"/>
        <v>0</v>
      </c>
      <c r="BJ10" s="139">
        <f t="shared" si="1"/>
        <v>0</v>
      </c>
      <c r="BK10" s="139">
        <f t="shared" si="17"/>
        <v>0</v>
      </c>
      <c r="BL10" s="139">
        <f t="shared" si="18"/>
        <v>0</v>
      </c>
      <c r="BM10" s="149">
        <f t="shared" si="19"/>
        <v>0</v>
      </c>
      <c r="BN10" s="149"/>
      <c r="BO10" s="279">
        <f t="shared" si="2"/>
        <v>0</v>
      </c>
      <c r="BP10" s="279">
        <f t="shared" si="2"/>
        <v>0</v>
      </c>
      <c r="BQ10" s="279">
        <f t="shared" si="2"/>
        <v>0</v>
      </c>
      <c r="BR10" s="279">
        <f t="shared" si="2"/>
        <v>0</v>
      </c>
      <c r="BS10" s="279">
        <f t="shared" si="2"/>
        <v>0</v>
      </c>
      <c r="BT10" s="279">
        <f t="shared" si="2"/>
        <v>0</v>
      </c>
      <c r="BU10" s="279">
        <f t="shared" si="3"/>
        <v>0</v>
      </c>
      <c r="BV10" s="279">
        <f t="shared" si="20"/>
        <v>0</v>
      </c>
      <c r="BW10" s="279">
        <f t="shared" si="4"/>
        <v>0</v>
      </c>
      <c r="BX10" s="279"/>
      <c r="BY10" s="279">
        <f t="shared" si="21"/>
        <v>0</v>
      </c>
      <c r="BZ10" s="279"/>
      <c r="CA10" s="279">
        <f>IFERROR(VLOOKUP(A10,'Actuals Summer'!A:S,19,FALSE),0)</f>
        <v>0</v>
      </c>
      <c r="CC10" s="279"/>
      <c r="CD10" s="279"/>
      <c r="CE10" s="279"/>
      <c r="CF10" s="279"/>
      <c r="CG10" s="279"/>
      <c r="CH10" s="279"/>
      <c r="CI10" s="279"/>
      <c r="CJ10" s="279"/>
      <c r="CK10" s="279"/>
      <c r="CL10" s="279"/>
      <c r="CM10" s="279"/>
      <c r="CN10" s="279"/>
      <c r="CO10" s="279"/>
      <c r="CQ10" s="230"/>
      <c r="CR10" s="230"/>
      <c r="CS10" s="230"/>
      <c r="CT10" s="230"/>
      <c r="CU10" s="230"/>
      <c r="CV10" s="230"/>
      <c r="CW10" s="230"/>
      <c r="CX10" s="230"/>
      <c r="CZ10" s="281"/>
      <c r="DA10" s="281"/>
      <c r="DB10" s="281"/>
      <c r="DC10" s="281"/>
      <c r="DD10" s="281"/>
      <c r="DE10" s="281"/>
      <c r="DF10" s="281"/>
      <c r="DG10" s="281"/>
      <c r="DI10" s="281">
        <f t="shared" si="22"/>
        <v>0</v>
      </c>
      <c r="DJ10" s="281"/>
      <c r="DK10" s="281"/>
      <c r="DL10" s="281"/>
      <c r="DM10" s="281"/>
      <c r="DN10" s="281"/>
      <c r="DO10" s="281"/>
      <c r="DP10" s="281"/>
      <c r="DQ10" s="281"/>
      <c r="DS10" s="281"/>
      <c r="DT10" s="281"/>
      <c r="DU10" s="281"/>
      <c r="DV10" s="281"/>
      <c r="DW10" s="281"/>
      <c r="DX10" s="281"/>
      <c r="DY10" s="281"/>
      <c r="DZ10" s="281"/>
      <c r="EB10" s="282">
        <f t="shared" si="5"/>
        <v>0</v>
      </c>
      <c r="EC10" s="282">
        <f t="shared" si="6"/>
        <v>0</v>
      </c>
      <c r="ED10" s="283">
        <f t="shared" si="23"/>
        <v>0</v>
      </c>
    </row>
    <row r="11" spans="1:232" hidden="1" x14ac:dyDescent="0.25">
      <c r="A11" s="17">
        <v>1017</v>
      </c>
      <c r="B11" s="4">
        <v>103130</v>
      </c>
      <c r="C11" s="4" t="s">
        <v>431</v>
      </c>
      <c r="D11" s="4" t="s">
        <v>190</v>
      </c>
      <c r="E11" s="15" t="s">
        <v>424</v>
      </c>
      <c r="F11" s="16" t="s">
        <v>425</v>
      </c>
      <c r="G11" s="149"/>
      <c r="H11" s="230">
        <v>318791.29177519301</v>
      </c>
      <c r="I11" s="277"/>
      <c r="J11" s="230">
        <v>0</v>
      </c>
      <c r="K11" s="230">
        <v>66378</v>
      </c>
      <c r="L11" s="230">
        <v>192043.8</v>
      </c>
      <c r="M11" s="230">
        <v>14820</v>
      </c>
      <c r="N11" s="230">
        <v>5295.105263157895</v>
      </c>
      <c r="O11" s="230">
        <v>1604.4736842105262</v>
      </c>
      <c r="P11" s="149">
        <f t="shared" si="7"/>
        <v>280141.37894736842</v>
      </c>
      <c r="Q11" s="230">
        <f t="shared" si="8"/>
        <v>224113.10315789474</v>
      </c>
      <c r="R11" s="277"/>
      <c r="S11" s="230">
        <v>0</v>
      </c>
      <c r="T11" s="230">
        <v>84631.95</v>
      </c>
      <c r="U11" s="230">
        <v>126704.76000000001</v>
      </c>
      <c r="V11" s="230">
        <v>11505</v>
      </c>
      <c r="W11" s="230">
        <v>4325.5789473684208</v>
      </c>
      <c r="X11" s="230">
        <v>3529.8421052631579</v>
      </c>
      <c r="Y11" s="230">
        <f t="shared" si="9"/>
        <v>230697.13105263159</v>
      </c>
      <c r="Z11" s="230">
        <f t="shared" si="10"/>
        <v>184557.70484210528</v>
      </c>
      <c r="AA11" s="277"/>
      <c r="AB11" s="278">
        <v>0</v>
      </c>
      <c r="AC11" s="278">
        <v>45470.27368421053</v>
      </c>
      <c r="AD11" s="278">
        <v>140851.78105263159</v>
      </c>
      <c r="AE11" s="278">
        <v>10231.57894736842</v>
      </c>
      <c r="AF11" s="278">
        <v>3717.4736842105262</v>
      </c>
      <c r="AG11" s="278">
        <v>1870.8033240997231</v>
      </c>
      <c r="AH11" s="230">
        <f t="shared" si="11"/>
        <v>202141.91069252079</v>
      </c>
      <c r="AI11" s="278">
        <f t="shared" si="12"/>
        <v>161713.52855401664</v>
      </c>
      <c r="AJ11" s="277"/>
      <c r="AK11" s="278">
        <v>5461.95</v>
      </c>
      <c r="AL11" s="278">
        <v>4135.95</v>
      </c>
      <c r="AM11" s="278">
        <v>3785.1157894736843</v>
      </c>
      <c r="AN11" s="277"/>
      <c r="AO11" s="278">
        <f t="shared" si="13"/>
        <v>4369.5600000000004</v>
      </c>
      <c r="AP11" s="278">
        <f t="shared" si="0"/>
        <v>3308.76</v>
      </c>
      <c r="AQ11" s="278">
        <f t="shared" si="0"/>
        <v>3028.0926315789475</v>
      </c>
      <c r="AR11" s="279"/>
      <c r="AS11" s="279">
        <v>318574.29262591311</v>
      </c>
      <c r="AT11" s="280">
        <f t="shared" si="14"/>
        <v>-216.99914927990176</v>
      </c>
      <c r="AU11" s="279"/>
      <c r="AV11" s="279">
        <v>0</v>
      </c>
      <c r="AW11" s="279">
        <v>66378</v>
      </c>
      <c r="AX11" s="279">
        <v>180786.06</v>
      </c>
      <c r="AY11" s="279">
        <v>12285</v>
      </c>
      <c r="AZ11" s="279">
        <v>4549.3157894736842</v>
      </c>
      <c r="BA11" s="279">
        <v>3850.68</v>
      </c>
      <c r="BB11" s="279">
        <v>4502.55</v>
      </c>
      <c r="BC11" s="279">
        <f t="shared" si="15"/>
        <v>590925.89841538679</v>
      </c>
      <c r="BE11" s="139">
        <f t="shared" si="16"/>
        <v>0</v>
      </c>
      <c r="BF11" s="139">
        <f t="shared" si="1"/>
        <v>0</v>
      </c>
      <c r="BG11" s="139">
        <f t="shared" si="1"/>
        <v>-11257.739999999991</v>
      </c>
      <c r="BH11" s="139">
        <f t="shared" si="1"/>
        <v>-2535</v>
      </c>
      <c r="BI11" s="139">
        <f t="shared" si="1"/>
        <v>-745.78947368421086</v>
      </c>
      <c r="BJ11" s="139">
        <f t="shared" si="1"/>
        <v>2246.2063157894736</v>
      </c>
      <c r="BK11" s="139">
        <f t="shared" si="17"/>
        <v>-959.39999999999964</v>
      </c>
      <c r="BL11" s="139">
        <f t="shared" si="18"/>
        <v>-13468.722307174628</v>
      </c>
      <c r="BM11" s="149">
        <f t="shared" si="19"/>
        <v>0</v>
      </c>
      <c r="BN11" s="149"/>
      <c r="BO11" s="279">
        <f t="shared" si="2"/>
        <v>0</v>
      </c>
      <c r="BP11" s="279">
        <f t="shared" si="2"/>
        <v>13275.599999999999</v>
      </c>
      <c r="BQ11" s="279">
        <f t="shared" si="2"/>
        <v>27151.01999999999</v>
      </c>
      <c r="BR11" s="279">
        <f t="shared" si="2"/>
        <v>429</v>
      </c>
      <c r="BS11" s="279">
        <f t="shared" si="2"/>
        <v>313.23157894736778</v>
      </c>
      <c r="BT11" s="279">
        <f t="shared" si="2"/>
        <v>2567.1010526315786</v>
      </c>
      <c r="BU11" s="279">
        <f t="shared" si="3"/>
        <v>132.98999999999978</v>
      </c>
      <c r="BV11" s="279">
        <f t="shared" si="20"/>
        <v>43868.942631578931</v>
      </c>
      <c r="BW11" s="279">
        <f t="shared" si="4"/>
        <v>216.99914927990176</v>
      </c>
      <c r="BX11" s="279"/>
      <c r="BY11" s="279">
        <f t="shared" si="21"/>
        <v>272351.60578947369</v>
      </c>
      <c r="BZ11" s="279"/>
      <c r="CA11" s="279">
        <f>IFERROR(VLOOKUP(A11,'Actuals Summer'!A:S,19,FALSE),0)</f>
        <v>0</v>
      </c>
      <c r="CC11" s="279"/>
      <c r="CD11" s="279"/>
      <c r="CE11" s="279"/>
      <c r="CF11" s="279"/>
      <c r="CG11" s="279"/>
      <c r="CH11" s="279"/>
      <c r="CI11" s="279"/>
      <c r="CJ11" s="279"/>
      <c r="CK11" s="279"/>
      <c r="CL11" s="279"/>
      <c r="CM11" s="279"/>
      <c r="CN11" s="279"/>
      <c r="CO11" s="279"/>
      <c r="CQ11" s="230"/>
      <c r="CR11" s="230"/>
      <c r="CS11" s="230"/>
      <c r="CT11" s="230"/>
      <c r="CU11" s="230"/>
      <c r="CV11" s="230"/>
      <c r="CW11" s="230"/>
      <c r="CX11" s="230"/>
      <c r="CZ11" s="281"/>
      <c r="DA11" s="281"/>
      <c r="DB11" s="281"/>
      <c r="DC11" s="281"/>
      <c r="DD11" s="281"/>
      <c r="DE11" s="281"/>
      <c r="DF11" s="281"/>
      <c r="DG11" s="281"/>
      <c r="DI11" s="281">
        <f t="shared" si="22"/>
        <v>272351.60578947369</v>
      </c>
      <c r="DJ11" s="281"/>
      <c r="DK11" s="281"/>
      <c r="DL11" s="281"/>
      <c r="DM11" s="281"/>
      <c r="DN11" s="281"/>
      <c r="DO11" s="281"/>
      <c r="DP11" s="281"/>
      <c r="DQ11" s="281"/>
      <c r="DS11" s="281"/>
      <c r="DT11" s="281"/>
      <c r="DU11" s="281"/>
      <c r="DV11" s="281"/>
      <c r="DW11" s="281"/>
      <c r="DX11" s="281"/>
      <c r="DY11" s="281"/>
      <c r="DZ11" s="281"/>
      <c r="EB11" s="282">
        <f t="shared" si="5"/>
        <v>935362.78809959732</v>
      </c>
      <c r="EC11" s="282">
        <f t="shared" si="6"/>
        <v>8171.1963434903046</v>
      </c>
      <c r="ED11" s="283">
        <f t="shared" si="23"/>
        <v>943533.9844430876</v>
      </c>
    </row>
    <row r="12" spans="1:232" hidden="1" x14ac:dyDescent="0.25">
      <c r="A12" s="17">
        <v>2153</v>
      </c>
      <c r="B12" s="4">
        <v>103243</v>
      </c>
      <c r="C12" s="4" t="s">
        <v>432</v>
      </c>
      <c r="D12" s="4" t="s">
        <v>433</v>
      </c>
      <c r="E12" s="15" t="s">
        <v>428</v>
      </c>
      <c r="F12" s="16" t="s">
        <v>425</v>
      </c>
      <c r="G12" s="149"/>
      <c r="H12" s="230">
        <v>0</v>
      </c>
      <c r="I12" s="277"/>
      <c r="J12" s="230">
        <v>0</v>
      </c>
      <c r="K12" s="230">
        <v>0</v>
      </c>
      <c r="L12" s="230">
        <v>0</v>
      </c>
      <c r="M12" s="230">
        <v>0</v>
      </c>
      <c r="N12" s="230">
        <v>0</v>
      </c>
      <c r="O12" s="230">
        <v>0</v>
      </c>
      <c r="P12" s="149">
        <f t="shared" si="7"/>
        <v>0</v>
      </c>
      <c r="Q12" s="230">
        <f t="shared" si="8"/>
        <v>0</v>
      </c>
      <c r="R12" s="277"/>
      <c r="S12" s="230">
        <v>0</v>
      </c>
      <c r="T12" s="230">
        <v>0</v>
      </c>
      <c r="U12" s="230">
        <v>0</v>
      </c>
      <c r="V12" s="230">
        <v>0</v>
      </c>
      <c r="W12" s="230">
        <v>0</v>
      </c>
      <c r="X12" s="230">
        <v>0</v>
      </c>
      <c r="Y12" s="230">
        <f t="shared" si="9"/>
        <v>0</v>
      </c>
      <c r="Z12" s="230">
        <f t="shared" si="10"/>
        <v>0</v>
      </c>
      <c r="AA12" s="277"/>
      <c r="AB12" s="278">
        <v>0</v>
      </c>
      <c r="AC12" s="278">
        <v>0</v>
      </c>
      <c r="AD12" s="278">
        <v>0</v>
      </c>
      <c r="AE12" s="278">
        <v>0</v>
      </c>
      <c r="AF12" s="278">
        <v>0</v>
      </c>
      <c r="AG12" s="278">
        <v>0</v>
      </c>
      <c r="AH12" s="230">
        <f t="shared" si="11"/>
        <v>0</v>
      </c>
      <c r="AI12" s="278">
        <f t="shared" si="12"/>
        <v>0</v>
      </c>
      <c r="AJ12" s="277"/>
      <c r="AK12" s="278">
        <v>0</v>
      </c>
      <c r="AL12" s="278">
        <v>0</v>
      </c>
      <c r="AM12" s="278">
        <v>0</v>
      </c>
      <c r="AN12" s="277"/>
      <c r="AO12" s="278">
        <f t="shared" si="13"/>
        <v>0</v>
      </c>
      <c r="AP12" s="278">
        <f t="shared" si="0"/>
        <v>0</v>
      </c>
      <c r="AQ12" s="278">
        <f t="shared" si="0"/>
        <v>0</v>
      </c>
      <c r="AR12" s="279"/>
      <c r="AS12" s="279">
        <v>0</v>
      </c>
      <c r="AT12" s="280">
        <f t="shared" si="14"/>
        <v>0</v>
      </c>
      <c r="AU12" s="279"/>
      <c r="AV12" s="279">
        <v>0</v>
      </c>
      <c r="AW12" s="279">
        <v>0</v>
      </c>
      <c r="AX12" s="279">
        <v>0</v>
      </c>
      <c r="AY12" s="279">
        <v>0</v>
      </c>
      <c r="AZ12" s="279">
        <v>0</v>
      </c>
      <c r="BA12" s="279">
        <v>0</v>
      </c>
      <c r="BB12" s="279">
        <v>0</v>
      </c>
      <c r="BC12" s="279">
        <f t="shared" si="15"/>
        <v>0</v>
      </c>
      <c r="BE12" s="139">
        <f t="shared" si="16"/>
        <v>0</v>
      </c>
      <c r="BF12" s="139">
        <f t="shared" si="1"/>
        <v>0</v>
      </c>
      <c r="BG12" s="139">
        <f t="shared" si="1"/>
        <v>0</v>
      </c>
      <c r="BH12" s="139">
        <f t="shared" si="1"/>
        <v>0</v>
      </c>
      <c r="BI12" s="139">
        <f t="shared" si="1"/>
        <v>0</v>
      </c>
      <c r="BJ12" s="139">
        <f t="shared" si="1"/>
        <v>0</v>
      </c>
      <c r="BK12" s="139">
        <f t="shared" si="17"/>
        <v>0</v>
      </c>
      <c r="BL12" s="139">
        <f t="shared" si="18"/>
        <v>0</v>
      </c>
      <c r="BM12" s="149">
        <f t="shared" si="19"/>
        <v>0</v>
      </c>
      <c r="BN12" s="149"/>
      <c r="BO12" s="279">
        <f t="shared" si="2"/>
        <v>0</v>
      </c>
      <c r="BP12" s="279">
        <f t="shared" si="2"/>
        <v>0</v>
      </c>
      <c r="BQ12" s="279">
        <f t="shared" si="2"/>
        <v>0</v>
      </c>
      <c r="BR12" s="279">
        <f t="shared" si="2"/>
        <v>0</v>
      </c>
      <c r="BS12" s="279">
        <f t="shared" si="2"/>
        <v>0</v>
      </c>
      <c r="BT12" s="279">
        <f t="shared" si="2"/>
        <v>0</v>
      </c>
      <c r="BU12" s="279">
        <f t="shared" si="3"/>
        <v>0</v>
      </c>
      <c r="BV12" s="279">
        <f t="shared" si="20"/>
        <v>0</v>
      </c>
      <c r="BW12" s="279">
        <f t="shared" si="4"/>
        <v>0</v>
      </c>
      <c r="BX12" s="279"/>
      <c r="BY12" s="279">
        <f t="shared" si="21"/>
        <v>0</v>
      </c>
      <c r="BZ12" s="279"/>
      <c r="CA12" s="279">
        <f>IFERROR(VLOOKUP(A12,'Actuals Summer'!A:S,19,FALSE),0)</f>
        <v>0</v>
      </c>
      <c r="CC12" s="279"/>
      <c r="CD12" s="279"/>
      <c r="CE12" s="279"/>
      <c r="CF12" s="279"/>
      <c r="CG12" s="279"/>
      <c r="CH12" s="279"/>
      <c r="CI12" s="279"/>
      <c r="CJ12" s="279"/>
      <c r="CK12" s="279"/>
      <c r="CL12" s="279"/>
      <c r="CM12" s="279"/>
      <c r="CN12" s="279"/>
      <c r="CO12" s="279"/>
      <c r="CQ12" s="230"/>
      <c r="CR12" s="230"/>
      <c r="CS12" s="230"/>
      <c r="CT12" s="230"/>
      <c r="CU12" s="230"/>
      <c r="CV12" s="230"/>
      <c r="CW12" s="230"/>
      <c r="CX12" s="230"/>
      <c r="CZ12" s="281"/>
      <c r="DA12" s="281"/>
      <c r="DB12" s="281"/>
      <c r="DC12" s="281"/>
      <c r="DD12" s="281"/>
      <c r="DE12" s="281"/>
      <c r="DF12" s="281"/>
      <c r="DG12" s="281"/>
      <c r="DI12" s="281">
        <f t="shared" si="22"/>
        <v>0</v>
      </c>
      <c r="DJ12" s="281"/>
      <c r="DK12" s="281"/>
      <c r="DL12" s="281"/>
      <c r="DM12" s="281"/>
      <c r="DN12" s="281"/>
      <c r="DO12" s="281"/>
      <c r="DP12" s="281"/>
      <c r="DQ12" s="281"/>
      <c r="DS12" s="281"/>
      <c r="DT12" s="281"/>
      <c r="DU12" s="281"/>
      <c r="DV12" s="281"/>
      <c r="DW12" s="281"/>
      <c r="DX12" s="281"/>
      <c r="DY12" s="281"/>
      <c r="DZ12" s="281"/>
      <c r="EB12" s="282">
        <f t="shared" si="5"/>
        <v>0</v>
      </c>
      <c r="EC12" s="282">
        <f t="shared" si="6"/>
        <v>0</v>
      </c>
      <c r="ED12" s="283">
        <f t="shared" si="23"/>
        <v>0</v>
      </c>
    </row>
    <row r="13" spans="1:232" hidden="1" x14ac:dyDescent="0.25">
      <c r="A13" s="17">
        <v>2062</v>
      </c>
      <c r="B13" s="4">
        <v>103192</v>
      </c>
      <c r="C13" s="4" t="s">
        <v>434</v>
      </c>
      <c r="D13" s="4" t="s">
        <v>228</v>
      </c>
      <c r="E13" s="15" t="s">
        <v>428</v>
      </c>
      <c r="F13" s="16" t="s">
        <v>425</v>
      </c>
      <c r="G13" s="149"/>
      <c r="H13" s="230">
        <v>0</v>
      </c>
      <c r="I13" s="277"/>
      <c r="J13" s="230">
        <v>0</v>
      </c>
      <c r="K13" s="230">
        <v>0</v>
      </c>
      <c r="L13" s="230">
        <v>57392.4</v>
      </c>
      <c r="M13" s="230">
        <v>4290</v>
      </c>
      <c r="N13" s="230">
        <v>0</v>
      </c>
      <c r="O13" s="230">
        <v>0</v>
      </c>
      <c r="P13" s="149">
        <f t="shared" si="7"/>
        <v>61682.400000000001</v>
      </c>
      <c r="Q13" s="230">
        <f t="shared" si="8"/>
        <v>49345.920000000006</v>
      </c>
      <c r="R13" s="277"/>
      <c r="S13" s="230">
        <v>0</v>
      </c>
      <c r="T13" s="230">
        <v>0</v>
      </c>
      <c r="U13" s="230">
        <v>29799.9</v>
      </c>
      <c r="V13" s="230">
        <v>1950</v>
      </c>
      <c r="W13" s="230">
        <v>0</v>
      </c>
      <c r="X13" s="230">
        <v>0</v>
      </c>
      <c r="Y13" s="230">
        <f t="shared" si="9"/>
        <v>31749.9</v>
      </c>
      <c r="Z13" s="230">
        <f t="shared" si="10"/>
        <v>25399.920000000002</v>
      </c>
      <c r="AA13" s="277"/>
      <c r="AB13" s="278">
        <v>0</v>
      </c>
      <c r="AC13" s="278">
        <v>0</v>
      </c>
      <c r="AD13" s="278">
        <v>40859.242105263162</v>
      </c>
      <c r="AE13" s="278">
        <v>2557.894736842105</v>
      </c>
      <c r="AF13" s="278">
        <v>0</v>
      </c>
      <c r="AG13" s="278">
        <v>0</v>
      </c>
      <c r="AH13" s="230">
        <f t="shared" si="11"/>
        <v>43417.136842105268</v>
      </c>
      <c r="AI13" s="278">
        <f t="shared" si="12"/>
        <v>34733.709473684219</v>
      </c>
      <c r="AJ13" s="277"/>
      <c r="AK13" s="278">
        <v>1922.6999999999998</v>
      </c>
      <c r="AL13" s="278">
        <v>1068.5999999999999</v>
      </c>
      <c r="AM13" s="278">
        <v>1313.0526315789473</v>
      </c>
      <c r="AN13" s="277"/>
      <c r="AO13" s="278">
        <f t="shared" si="13"/>
        <v>1538.1599999999999</v>
      </c>
      <c r="AP13" s="278">
        <f t="shared" si="0"/>
        <v>854.88</v>
      </c>
      <c r="AQ13" s="278">
        <f t="shared" si="0"/>
        <v>1050.4421052631578</v>
      </c>
      <c r="AR13" s="279"/>
      <c r="AS13" s="279">
        <v>0</v>
      </c>
      <c r="AT13" s="280">
        <f t="shared" si="14"/>
        <v>0</v>
      </c>
      <c r="AU13" s="279"/>
      <c r="AV13" s="279">
        <v>0</v>
      </c>
      <c r="AW13" s="279">
        <v>0</v>
      </c>
      <c r="AX13" s="279">
        <v>41940.6</v>
      </c>
      <c r="AY13" s="279">
        <v>2925</v>
      </c>
      <c r="AZ13" s="279">
        <v>0</v>
      </c>
      <c r="BA13" s="279">
        <v>0</v>
      </c>
      <c r="BB13" s="279">
        <v>1688.7</v>
      </c>
      <c r="BC13" s="279">
        <f t="shared" si="15"/>
        <v>46554.299999999996</v>
      </c>
      <c r="BE13" s="139">
        <f t="shared" si="16"/>
        <v>0</v>
      </c>
      <c r="BF13" s="139">
        <f t="shared" si="1"/>
        <v>0</v>
      </c>
      <c r="BG13" s="139">
        <f t="shared" si="1"/>
        <v>-15451.800000000003</v>
      </c>
      <c r="BH13" s="139">
        <f t="shared" si="1"/>
        <v>-1365</v>
      </c>
      <c r="BI13" s="139">
        <f t="shared" si="1"/>
        <v>0</v>
      </c>
      <c r="BJ13" s="139">
        <f t="shared" si="1"/>
        <v>0</v>
      </c>
      <c r="BK13" s="139">
        <f t="shared" si="17"/>
        <v>-233.99999999999977</v>
      </c>
      <c r="BL13" s="139">
        <f t="shared" si="18"/>
        <v>-17050.800000000003</v>
      </c>
      <c r="BM13" s="149">
        <f t="shared" si="19"/>
        <v>0</v>
      </c>
      <c r="BN13" s="149"/>
      <c r="BO13" s="279">
        <f t="shared" si="2"/>
        <v>0</v>
      </c>
      <c r="BP13" s="279">
        <f t="shared" si="2"/>
        <v>0</v>
      </c>
      <c r="BQ13" s="279">
        <f t="shared" si="2"/>
        <v>-3973.320000000007</v>
      </c>
      <c r="BR13" s="279">
        <f t="shared" si="2"/>
        <v>-507</v>
      </c>
      <c r="BS13" s="279">
        <f t="shared" si="2"/>
        <v>0</v>
      </c>
      <c r="BT13" s="279">
        <f t="shared" si="2"/>
        <v>0</v>
      </c>
      <c r="BU13" s="279">
        <f t="shared" si="3"/>
        <v>150.54000000000019</v>
      </c>
      <c r="BV13" s="279">
        <f t="shared" si="20"/>
        <v>-4329.780000000007</v>
      </c>
      <c r="BW13" s="279">
        <f t="shared" si="4"/>
        <v>0</v>
      </c>
      <c r="BX13" s="279"/>
      <c r="BY13" s="279">
        <f t="shared" si="21"/>
        <v>46554.3</v>
      </c>
      <c r="BZ13" s="279"/>
      <c r="CA13" s="279">
        <f>IFERROR(VLOOKUP(A13,'Actuals Summer'!A:S,19,FALSE),0)</f>
        <v>0</v>
      </c>
      <c r="CC13" s="279"/>
      <c r="CD13" s="279"/>
      <c r="CE13" s="279"/>
      <c r="CF13" s="279"/>
      <c r="CG13" s="279"/>
      <c r="CH13" s="279"/>
      <c r="CI13" s="279"/>
      <c r="CJ13" s="279"/>
      <c r="CK13" s="279"/>
      <c r="CL13" s="279"/>
      <c r="CM13" s="279"/>
      <c r="CN13" s="279"/>
      <c r="CO13" s="279"/>
      <c r="CQ13" s="230"/>
      <c r="CR13" s="230"/>
      <c r="CS13" s="230"/>
      <c r="CT13" s="230"/>
      <c r="CU13" s="230"/>
      <c r="CV13" s="230"/>
      <c r="CW13" s="230"/>
      <c r="CX13" s="230"/>
      <c r="CZ13" s="281"/>
      <c r="DA13" s="281"/>
      <c r="DB13" s="281"/>
      <c r="DC13" s="281"/>
      <c r="DD13" s="281"/>
      <c r="DE13" s="281"/>
      <c r="DF13" s="281"/>
      <c r="DG13" s="281"/>
      <c r="DI13" s="281">
        <f t="shared" si="22"/>
        <v>46554.3</v>
      </c>
      <c r="DJ13" s="281"/>
      <c r="DK13" s="281"/>
      <c r="DL13" s="281"/>
      <c r="DM13" s="281"/>
      <c r="DN13" s="281"/>
      <c r="DO13" s="281"/>
      <c r="DP13" s="281"/>
      <c r="DQ13" s="281"/>
      <c r="DS13" s="281"/>
      <c r="DT13" s="281"/>
      <c r="DU13" s="281"/>
      <c r="DV13" s="281"/>
      <c r="DW13" s="281"/>
      <c r="DX13" s="281"/>
      <c r="DY13" s="281"/>
      <c r="DZ13" s="281"/>
      <c r="EB13" s="282">
        <f t="shared" si="5"/>
        <v>108593.25157894738</v>
      </c>
      <c r="EC13" s="282">
        <f t="shared" si="6"/>
        <v>0</v>
      </c>
      <c r="ED13" s="283">
        <f t="shared" si="23"/>
        <v>108593.25157894738</v>
      </c>
    </row>
    <row r="14" spans="1:232" hidden="1" x14ac:dyDescent="0.25">
      <c r="A14" s="17">
        <v>2479</v>
      </c>
      <c r="B14" s="4">
        <v>132074</v>
      </c>
      <c r="C14" s="4" t="s">
        <v>435</v>
      </c>
      <c r="D14" s="4" t="s">
        <v>322</v>
      </c>
      <c r="E14" s="15" t="s">
        <v>428</v>
      </c>
      <c r="F14" s="16" t="s">
        <v>425</v>
      </c>
      <c r="G14" s="149"/>
      <c r="H14" s="230">
        <v>0</v>
      </c>
      <c r="I14" s="277"/>
      <c r="J14" s="230">
        <v>0</v>
      </c>
      <c r="K14" s="230">
        <v>0</v>
      </c>
      <c r="L14" s="230">
        <v>100436.7</v>
      </c>
      <c r="M14" s="230">
        <v>3510</v>
      </c>
      <c r="N14" s="230">
        <v>2162.7894736842104</v>
      </c>
      <c r="O14" s="230">
        <v>0</v>
      </c>
      <c r="P14" s="149">
        <f t="shared" si="7"/>
        <v>106109.48947368421</v>
      </c>
      <c r="Q14" s="230">
        <f t="shared" si="8"/>
        <v>84887.59157894738</v>
      </c>
      <c r="R14" s="277"/>
      <c r="S14" s="230">
        <v>0</v>
      </c>
      <c r="T14" s="230">
        <v>0</v>
      </c>
      <c r="U14" s="230">
        <v>67325.700000000012</v>
      </c>
      <c r="V14" s="230">
        <v>1950</v>
      </c>
      <c r="W14" s="230">
        <v>671.21052631578948</v>
      </c>
      <c r="X14" s="230">
        <v>0</v>
      </c>
      <c r="Y14" s="230">
        <f t="shared" si="9"/>
        <v>69946.910526315798</v>
      </c>
      <c r="Z14" s="230">
        <f t="shared" si="10"/>
        <v>55957.528421052644</v>
      </c>
      <c r="AA14" s="277"/>
      <c r="AB14" s="278">
        <v>0</v>
      </c>
      <c r="AC14" s="278">
        <v>0</v>
      </c>
      <c r="AD14" s="278">
        <v>78179.494736842113</v>
      </c>
      <c r="AE14" s="278">
        <v>2671.5789473684213</v>
      </c>
      <c r="AF14" s="278">
        <v>1239.1578947368421</v>
      </c>
      <c r="AG14" s="278">
        <v>0</v>
      </c>
      <c r="AH14" s="230">
        <f t="shared" si="11"/>
        <v>82090.23157894738</v>
      </c>
      <c r="AI14" s="278">
        <f t="shared" si="12"/>
        <v>65672.18526315791</v>
      </c>
      <c r="AJ14" s="277"/>
      <c r="AK14" s="278">
        <v>5832.45</v>
      </c>
      <c r="AL14" s="278">
        <v>3841.5</v>
      </c>
      <c r="AM14" s="278">
        <v>4479.7263157894731</v>
      </c>
      <c r="AN14" s="277"/>
      <c r="AO14" s="278">
        <f t="shared" si="13"/>
        <v>4665.96</v>
      </c>
      <c r="AP14" s="278">
        <f t="shared" si="0"/>
        <v>3073.2000000000003</v>
      </c>
      <c r="AQ14" s="278">
        <f t="shared" si="0"/>
        <v>3583.7810526315789</v>
      </c>
      <c r="AR14" s="279"/>
      <c r="AS14" s="279">
        <v>0</v>
      </c>
      <c r="AT14" s="280">
        <f t="shared" si="14"/>
        <v>0</v>
      </c>
      <c r="AU14" s="279"/>
      <c r="AV14" s="279">
        <v>0</v>
      </c>
      <c r="AW14" s="279">
        <v>0</v>
      </c>
      <c r="AX14" s="279">
        <v>97125.6</v>
      </c>
      <c r="AY14" s="279">
        <v>3315</v>
      </c>
      <c r="AZ14" s="279">
        <v>1267.8421052631579</v>
      </c>
      <c r="BA14" s="279">
        <v>0</v>
      </c>
      <c r="BB14" s="279">
        <v>4898.3999999999996</v>
      </c>
      <c r="BC14" s="279">
        <f t="shared" si="15"/>
        <v>106606.84210526316</v>
      </c>
      <c r="BE14" s="139">
        <f t="shared" si="16"/>
        <v>0</v>
      </c>
      <c r="BF14" s="139">
        <f t="shared" si="1"/>
        <v>0</v>
      </c>
      <c r="BG14" s="139">
        <f t="shared" si="1"/>
        <v>-3311.0999999999913</v>
      </c>
      <c r="BH14" s="139">
        <f t="shared" si="1"/>
        <v>-195</v>
      </c>
      <c r="BI14" s="139">
        <f t="shared" si="1"/>
        <v>-894.94736842105249</v>
      </c>
      <c r="BJ14" s="139">
        <f t="shared" si="1"/>
        <v>0</v>
      </c>
      <c r="BK14" s="139">
        <f t="shared" si="17"/>
        <v>-934.05000000000018</v>
      </c>
      <c r="BL14" s="139">
        <f t="shared" si="18"/>
        <v>-5335.0973684210439</v>
      </c>
      <c r="BM14" s="149">
        <f t="shared" si="19"/>
        <v>0</v>
      </c>
      <c r="BN14" s="149"/>
      <c r="BO14" s="279">
        <f t="shared" si="2"/>
        <v>0</v>
      </c>
      <c r="BP14" s="279">
        <f t="shared" si="2"/>
        <v>0</v>
      </c>
      <c r="BQ14" s="279">
        <f t="shared" si="2"/>
        <v>16776.240000000005</v>
      </c>
      <c r="BR14" s="279">
        <f t="shared" si="2"/>
        <v>507</v>
      </c>
      <c r="BS14" s="279">
        <f t="shared" si="2"/>
        <v>-462.38947368421054</v>
      </c>
      <c r="BT14" s="279">
        <f t="shared" si="2"/>
        <v>0</v>
      </c>
      <c r="BU14" s="279">
        <f t="shared" si="3"/>
        <v>232.4399999999996</v>
      </c>
      <c r="BV14" s="279">
        <f t="shared" si="20"/>
        <v>17053.290526315792</v>
      </c>
      <c r="BW14" s="279">
        <f t="shared" si="4"/>
        <v>1.4551915228366852E-11</v>
      </c>
      <c r="BX14" s="279"/>
      <c r="BY14" s="279">
        <f t="shared" si="21"/>
        <v>106606.84210526317</v>
      </c>
      <c r="BZ14" s="279"/>
      <c r="CA14" s="279">
        <f>IFERROR(VLOOKUP(A14,'Actuals Summer'!A:S,19,FALSE),0)</f>
        <v>0</v>
      </c>
      <c r="CC14" s="279"/>
      <c r="CD14" s="279"/>
      <c r="CE14" s="279"/>
      <c r="CF14" s="279"/>
      <c r="CG14" s="279"/>
      <c r="CH14" s="279"/>
      <c r="CI14" s="279"/>
      <c r="CJ14" s="279"/>
      <c r="CK14" s="279"/>
      <c r="CL14" s="279"/>
      <c r="CM14" s="279"/>
      <c r="CN14" s="279"/>
      <c r="CO14" s="279"/>
      <c r="CQ14" s="230"/>
      <c r="CR14" s="230"/>
      <c r="CS14" s="230"/>
      <c r="CT14" s="230"/>
      <c r="CU14" s="230"/>
      <c r="CV14" s="230"/>
      <c r="CW14" s="230"/>
      <c r="CX14" s="230"/>
      <c r="CZ14" s="281"/>
      <c r="DA14" s="281"/>
      <c r="DB14" s="281"/>
      <c r="DC14" s="281"/>
      <c r="DD14" s="281"/>
      <c r="DE14" s="281"/>
      <c r="DF14" s="281"/>
      <c r="DG14" s="281"/>
      <c r="DI14" s="281">
        <f t="shared" si="22"/>
        <v>106606.84210526317</v>
      </c>
      <c r="DJ14" s="281"/>
      <c r="DK14" s="281"/>
      <c r="DL14" s="281"/>
      <c r="DM14" s="281"/>
      <c r="DN14" s="281"/>
      <c r="DO14" s="281"/>
      <c r="DP14" s="281"/>
      <c r="DQ14" s="281"/>
      <c r="DS14" s="281"/>
      <c r="DT14" s="281"/>
      <c r="DU14" s="281"/>
      <c r="DV14" s="281"/>
      <c r="DW14" s="281"/>
      <c r="DX14" s="281"/>
      <c r="DY14" s="281"/>
      <c r="DZ14" s="281"/>
      <c r="EB14" s="282">
        <f t="shared" si="5"/>
        <v>234893.5368421053</v>
      </c>
      <c r="EC14" s="282">
        <f t="shared" si="6"/>
        <v>0</v>
      </c>
      <c r="ED14" s="283">
        <f t="shared" si="23"/>
        <v>234893.5368421053</v>
      </c>
    </row>
    <row r="15" spans="1:232" hidden="1" x14ac:dyDescent="0.25">
      <c r="A15" s="17">
        <v>2300</v>
      </c>
      <c r="B15" s="4">
        <v>103324</v>
      </c>
      <c r="C15" s="4" t="s">
        <v>436</v>
      </c>
      <c r="D15" s="4" t="s">
        <v>299</v>
      </c>
      <c r="E15" s="15" t="s">
        <v>428</v>
      </c>
      <c r="F15" s="16" t="s">
        <v>425</v>
      </c>
      <c r="G15" s="149"/>
      <c r="H15" s="230">
        <v>0</v>
      </c>
      <c r="I15" s="277"/>
      <c r="J15" s="230">
        <v>0</v>
      </c>
      <c r="K15" s="230">
        <v>0</v>
      </c>
      <c r="L15" s="230">
        <v>83881.200000000012</v>
      </c>
      <c r="M15" s="230">
        <v>4290</v>
      </c>
      <c r="N15" s="230">
        <v>0</v>
      </c>
      <c r="O15" s="230">
        <v>0</v>
      </c>
      <c r="P15" s="149">
        <f t="shared" si="7"/>
        <v>88171.200000000012</v>
      </c>
      <c r="Q15" s="230">
        <f t="shared" si="8"/>
        <v>70536.960000000006</v>
      </c>
      <c r="R15" s="277"/>
      <c r="S15" s="230">
        <v>0</v>
      </c>
      <c r="T15" s="230">
        <v>0</v>
      </c>
      <c r="U15" s="230">
        <v>75051.600000000006</v>
      </c>
      <c r="V15" s="230">
        <v>1365</v>
      </c>
      <c r="W15" s="230">
        <v>522.0526315789474</v>
      </c>
      <c r="X15" s="230">
        <v>0</v>
      </c>
      <c r="Y15" s="230">
        <f t="shared" si="9"/>
        <v>76938.652631578952</v>
      </c>
      <c r="Z15" s="230">
        <f t="shared" si="10"/>
        <v>61550.922105263162</v>
      </c>
      <c r="AA15" s="277"/>
      <c r="AB15" s="278">
        <v>0</v>
      </c>
      <c r="AC15" s="278">
        <v>0</v>
      </c>
      <c r="AD15" s="278">
        <v>71101.515789473691</v>
      </c>
      <c r="AE15" s="278">
        <v>2842.105263157895</v>
      </c>
      <c r="AF15" s="278">
        <v>608.70914127423816</v>
      </c>
      <c r="AG15" s="278">
        <v>0</v>
      </c>
      <c r="AH15" s="230">
        <f t="shared" si="11"/>
        <v>74552.330193905829</v>
      </c>
      <c r="AI15" s="278">
        <f t="shared" si="12"/>
        <v>59641.864155124669</v>
      </c>
      <c r="AJ15" s="277"/>
      <c r="AK15" s="278">
        <v>2683.2</v>
      </c>
      <c r="AL15" s="278">
        <v>2394.6</v>
      </c>
      <c r="AM15" s="278">
        <v>2245.8315789473686</v>
      </c>
      <c r="AN15" s="277"/>
      <c r="AO15" s="278">
        <f t="shared" si="13"/>
        <v>2146.56</v>
      </c>
      <c r="AP15" s="278">
        <f t="shared" si="0"/>
        <v>1915.68</v>
      </c>
      <c r="AQ15" s="278">
        <f t="shared" si="0"/>
        <v>1796.665263157895</v>
      </c>
      <c r="AR15" s="279"/>
      <c r="AS15" s="279">
        <v>0</v>
      </c>
      <c r="AT15" s="280">
        <f t="shared" si="14"/>
        <v>0</v>
      </c>
      <c r="AU15" s="279"/>
      <c r="AV15" s="279">
        <v>0</v>
      </c>
      <c r="AW15" s="279">
        <v>0</v>
      </c>
      <c r="AX15" s="279">
        <v>83881.2</v>
      </c>
      <c r="AY15" s="279">
        <v>5070</v>
      </c>
      <c r="AZ15" s="279">
        <v>1939.0526315789475</v>
      </c>
      <c r="BA15" s="279">
        <v>0</v>
      </c>
      <c r="BB15" s="279">
        <v>2689.0499999999997</v>
      </c>
      <c r="BC15" s="279">
        <f t="shared" si="15"/>
        <v>93579.302631578947</v>
      </c>
      <c r="BE15" s="139">
        <f t="shared" si="16"/>
        <v>0</v>
      </c>
      <c r="BF15" s="139">
        <f t="shared" si="1"/>
        <v>0</v>
      </c>
      <c r="BG15" s="139">
        <f t="shared" si="1"/>
        <v>0</v>
      </c>
      <c r="BH15" s="139">
        <f t="shared" si="1"/>
        <v>780</v>
      </c>
      <c r="BI15" s="139">
        <f t="shared" si="1"/>
        <v>1939.0526315789475</v>
      </c>
      <c r="BJ15" s="139">
        <f t="shared" si="1"/>
        <v>0</v>
      </c>
      <c r="BK15" s="139">
        <f t="shared" si="17"/>
        <v>5.8499999999999091</v>
      </c>
      <c r="BL15" s="139">
        <f t="shared" si="18"/>
        <v>2724.9026315789474</v>
      </c>
      <c r="BM15" s="149">
        <f t="shared" si="19"/>
        <v>0</v>
      </c>
      <c r="BN15" s="149"/>
      <c r="BO15" s="279">
        <f t="shared" si="2"/>
        <v>0</v>
      </c>
      <c r="BP15" s="279">
        <f t="shared" si="2"/>
        <v>0</v>
      </c>
      <c r="BQ15" s="279">
        <f t="shared" si="2"/>
        <v>16776.239999999991</v>
      </c>
      <c r="BR15" s="279">
        <f t="shared" si="2"/>
        <v>1638</v>
      </c>
      <c r="BS15" s="279">
        <f t="shared" si="2"/>
        <v>1939.0526315789475</v>
      </c>
      <c r="BT15" s="279">
        <f t="shared" si="2"/>
        <v>0</v>
      </c>
      <c r="BU15" s="279">
        <f t="shared" si="3"/>
        <v>542.48999999999978</v>
      </c>
      <c r="BV15" s="279">
        <f t="shared" si="20"/>
        <v>20895.782631578935</v>
      </c>
      <c r="BW15" s="279">
        <f t="shared" si="4"/>
        <v>-1.4551915228366852E-11</v>
      </c>
      <c r="BX15" s="279"/>
      <c r="BY15" s="279">
        <f t="shared" si="21"/>
        <v>93579.302631578932</v>
      </c>
      <c r="BZ15" s="279"/>
      <c r="CA15" s="279">
        <f>IFERROR(VLOOKUP(A15,'Actuals Summer'!A:S,19,FALSE),0)</f>
        <v>0</v>
      </c>
      <c r="CC15" s="279"/>
      <c r="CD15" s="279"/>
      <c r="CE15" s="279"/>
      <c r="CF15" s="279"/>
      <c r="CG15" s="279"/>
      <c r="CH15" s="279"/>
      <c r="CI15" s="279"/>
      <c r="CJ15" s="279"/>
      <c r="CK15" s="279"/>
      <c r="CL15" s="279"/>
      <c r="CM15" s="279"/>
      <c r="CN15" s="279"/>
      <c r="CO15" s="279"/>
      <c r="CQ15" s="230"/>
      <c r="CR15" s="230"/>
      <c r="CS15" s="230"/>
      <c r="CT15" s="230"/>
      <c r="CU15" s="230"/>
      <c r="CV15" s="230"/>
      <c r="CW15" s="230"/>
      <c r="CX15" s="230"/>
      <c r="CZ15" s="281"/>
      <c r="DA15" s="281"/>
      <c r="DB15" s="281"/>
      <c r="DC15" s="281"/>
      <c r="DD15" s="281"/>
      <c r="DE15" s="281"/>
      <c r="DF15" s="281"/>
      <c r="DG15" s="281"/>
      <c r="DI15" s="281">
        <f t="shared" si="22"/>
        <v>93579.302631578932</v>
      </c>
      <c r="DJ15" s="281"/>
      <c r="DK15" s="281"/>
      <c r="DL15" s="281"/>
      <c r="DM15" s="281"/>
      <c r="DN15" s="281"/>
      <c r="DO15" s="281"/>
      <c r="DP15" s="281"/>
      <c r="DQ15" s="281"/>
      <c r="DS15" s="281"/>
      <c r="DT15" s="281"/>
      <c r="DU15" s="281"/>
      <c r="DV15" s="281"/>
      <c r="DW15" s="281"/>
      <c r="DX15" s="281"/>
      <c r="DY15" s="281"/>
      <c r="DZ15" s="281"/>
      <c r="EB15" s="282">
        <f t="shared" si="5"/>
        <v>218484.43415512465</v>
      </c>
      <c r="EC15" s="282">
        <f t="shared" si="6"/>
        <v>0</v>
      </c>
      <c r="ED15" s="283">
        <f t="shared" si="23"/>
        <v>218484.43415512465</v>
      </c>
    </row>
    <row r="16" spans="1:232" hidden="1" x14ac:dyDescent="0.25">
      <c r="A16" s="17">
        <v>7016</v>
      </c>
      <c r="B16" s="4">
        <v>103606</v>
      </c>
      <c r="C16" s="4" t="s">
        <v>437</v>
      </c>
      <c r="D16" s="4" t="s">
        <v>438</v>
      </c>
      <c r="E16" s="15" t="s">
        <v>439</v>
      </c>
      <c r="F16" s="16" t="s">
        <v>425</v>
      </c>
      <c r="G16" s="149"/>
      <c r="H16" s="230">
        <v>0</v>
      </c>
      <c r="I16" s="277"/>
      <c r="J16" s="230">
        <v>0</v>
      </c>
      <c r="K16" s="230">
        <v>0</v>
      </c>
      <c r="L16" s="230">
        <v>0</v>
      </c>
      <c r="M16" s="230">
        <v>0</v>
      </c>
      <c r="N16" s="230">
        <v>0</v>
      </c>
      <c r="O16" s="230">
        <v>0</v>
      </c>
      <c r="P16" s="149">
        <f t="shared" si="7"/>
        <v>0</v>
      </c>
      <c r="Q16" s="230">
        <f t="shared" si="8"/>
        <v>0</v>
      </c>
      <c r="R16" s="277"/>
      <c r="S16" s="230">
        <v>0</v>
      </c>
      <c r="T16" s="230">
        <v>0</v>
      </c>
      <c r="U16" s="230">
        <v>0</v>
      </c>
      <c r="V16" s="230">
        <v>0</v>
      </c>
      <c r="W16" s="230">
        <v>0</v>
      </c>
      <c r="X16" s="230">
        <v>0</v>
      </c>
      <c r="Y16" s="230">
        <f t="shared" si="9"/>
        <v>0</v>
      </c>
      <c r="Z16" s="230">
        <f t="shared" si="10"/>
        <v>0</v>
      </c>
      <c r="AA16" s="277"/>
      <c r="AB16" s="278">
        <v>0</v>
      </c>
      <c r="AC16" s="278">
        <v>0</v>
      </c>
      <c r="AD16" s="278">
        <v>0</v>
      </c>
      <c r="AE16" s="278">
        <v>0</v>
      </c>
      <c r="AF16" s="278">
        <v>0</v>
      </c>
      <c r="AG16" s="278">
        <v>0</v>
      </c>
      <c r="AH16" s="230">
        <f t="shared" si="11"/>
        <v>0</v>
      </c>
      <c r="AI16" s="278">
        <f t="shared" si="12"/>
        <v>0</v>
      </c>
      <c r="AJ16" s="277"/>
      <c r="AK16" s="278">
        <v>0</v>
      </c>
      <c r="AL16" s="278">
        <v>0</v>
      </c>
      <c r="AM16" s="278">
        <v>0</v>
      </c>
      <c r="AN16" s="277"/>
      <c r="AO16" s="278">
        <f t="shared" si="13"/>
        <v>0</v>
      </c>
      <c r="AP16" s="278">
        <f t="shared" si="0"/>
        <v>0</v>
      </c>
      <c r="AQ16" s="278">
        <f t="shared" si="0"/>
        <v>0</v>
      </c>
      <c r="AR16" s="279"/>
      <c r="AS16" s="279">
        <v>0</v>
      </c>
      <c r="AT16" s="280">
        <f t="shared" si="14"/>
        <v>0</v>
      </c>
      <c r="AU16" s="279"/>
      <c r="AV16" s="279">
        <v>0</v>
      </c>
      <c r="AW16" s="279">
        <v>0</v>
      </c>
      <c r="AX16" s="279">
        <v>0</v>
      </c>
      <c r="AY16" s="279">
        <v>0</v>
      </c>
      <c r="AZ16" s="279">
        <v>0</v>
      </c>
      <c r="BA16" s="279">
        <v>0</v>
      </c>
      <c r="BB16" s="279">
        <v>0</v>
      </c>
      <c r="BC16" s="279">
        <f t="shared" si="15"/>
        <v>0</v>
      </c>
      <c r="BE16" s="139">
        <f t="shared" si="16"/>
        <v>0</v>
      </c>
      <c r="BF16" s="139">
        <f t="shared" si="1"/>
        <v>0</v>
      </c>
      <c r="BG16" s="139">
        <f t="shared" si="1"/>
        <v>0</v>
      </c>
      <c r="BH16" s="139">
        <f t="shared" si="1"/>
        <v>0</v>
      </c>
      <c r="BI16" s="139">
        <f t="shared" si="1"/>
        <v>0</v>
      </c>
      <c r="BJ16" s="139">
        <f t="shared" si="1"/>
        <v>0</v>
      </c>
      <c r="BK16" s="139">
        <f t="shared" si="17"/>
        <v>0</v>
      </c>
      <c r="BL16" s="139">
        <f t="shared" si="18"/>
        <v>0</v>
      </c>
      <c r="BM16" s="149">
        <f t="shared" si="19"/>
        <v>0</v>
      </c>
      <c r="BN16" s="149"/>
      <c r="BO16" s="279">
        <f t="shared" si="2"/>
        <v>0</v>
      </c>
      <c r="BP16" s="279">
        <f t="shared" si="2"/>
        <v>0</v>
      </c>
      <c r="BQ16" s="279">
        <f t="shared" si="2"/>
        <v>0</v>
      </c>
      <c r="BR16" s="279">
        <f t="shared" si="2"/>
        <v>0</v>
      </c>
      <c r="BS16" s="279">
        <f t="shared" si="2"/>
        <v>0</v>
      </c>
      <c r="BT16" s="279">
        <f t="shared" si="2"/>
        <v>0</v>
      </c>
      <c r="BU16" s="279">
        <f t="shared" si="3"/>
        <v>0</v>
      </c>
      <c r="BV16" s="279">
        <f t="shared" si="20"/>
        <v>0</v>
      </c>
      <c r="BW16" s="279">
        <f t="shared" si="4"/>
        <v>0</v>
      </c>
      <c r="BX16" s="279"/>
      <c r="BY16" s="279">
        <f t="shared" si="21"/>
        <v>0</v>
      </c>
      <c r="BZ16" s="279"/>
      <c r="CA16" s="279">
        <f>IFERROR(VLOOKUP(A16,'Actuals Summer'!A:S,19,FALSE),0)</f>
        <v>0</v>
      </c>
      <c r="CC16" s="279"/>
      <c r="CD16" s="279"/>
      <c r="CE16" s="279"/>
      <c r="CF16" s="279"/>
      <c r="CG16" s="279"/>
      <c r="CH16" s="279"/>
      <c r="CI16" s="279"/>
      <c r="CJ16" s="279"/>
      <c r="CK16" s="279"/>
      <c r="CL16" s="279"/>
      <c r="CM16" s="279"/>
      <c r="CN16" s="279"/>
      <c r="CO16" s="279"/>
      <c r="CQ16" s="230"/>
      <c r="CR16" s="230"/>
      <c r="CS16" s="230"/>
      <c r="CT16" s="230"/>
      <c r="CU16" s="230"/>
      <c r="CV16" s="230"/>
      <c r="CW16" s="230"/>
      <c r="CX16" s="230"/>
      <c r="CZ16" s="281"/>
      <c r="DA16" s="281"/>
      <c r="DB16" s="281"/>
      <c r="DC16" s="281"/>
      <c r="DD16" s="281"/>
      <c r="DE16" s="281"/>
      <c r="DF16" s="281"/>
      <c r="DG16" s="281"/>
      <c r="DI16" s="281">
        <f t="shared" si="22"/>
        <v>0</v>
      </c>
      <c r="DJ16" s="281"/>
      <c r="DK16" s="281"/>
      <c r="DL16" s="281"/>
      <c r="DM16" s="281"/>
      <c r="DN16" s="281"/>
      <c r="DO16" s="281"/>
      <c r="DP16" s="281"/>
      <c r="DQ16" s="281"/>
      <c r="DS16" s="281"/>
      <c r="DT16" s="281"/>
      <c r="DU16" s="281"/>
      <c r="DV16" s="281"/>
      <c r="DW16" s="281"/>
      <c r="DX16" s="281"/>
      <c r="DY16" s="281"/>
      <c r="DZ16" s="281"/>
      <c r="EB16" s="282">
        <f t="shared" si="5"/>
        <v>0</v>
      </c>
      <c r="EC16" s="282">
        <f t="shared" si="6"/>
        <v>0</v>
      </c>
      <c r="ED16" s="283">
        <f t="shared" si="23"/>
        <v>0</v>
      </c>
    </row>
    <row r="17" spans="1:134" hidden="1" x14ac:dyDescent="0.25">
      <c r="A17" s="17">
        <v>2017</v>
      </c>
      <c r="B17" s="4">
        <v>103164</v>
      </c>
      <c r="C17" s="4" t="s">
        <v>440</v>
      </c>
      <c r="D17" s="4" t="s">
        <v>441</v>
      </c>
      <c r="E17" s="15" t="s">
        <v>428</v>
      </c>
      <c r="F17" s="16" t="s">
        <v>425</v>
      </c>
      <c r="G17" s="149"/>
      <c r="H17" s="230">
        <v>0</v>
      </c>
      <c r="I17" s="277"/>
      <c r="J17" s="230">
        <v>0</v>
      </c>
      <c r="K17" s="230">
        <v>0</v>
      </c>
      <c r="L17" s="230">
        <v>0</v>
      </c>
      <c r="M17" s="230">
        <v>0</v>
      </c>
      <c r="N17" s="230">
        <v>0</v>
      </c>
      <c r="O17" s="230">
        <v>0</v>
      </c>
      <c r="P17" s="149">
        <f t="shared" si="7"/>
        <v>0</v>
      </c>
      <c r="Q17" s="230">
        <f t="shared" si="8"/>
        <v>0</v>
      </c>
      <c r="R17" s="277"/>
      <c r="S17" s="230">
        <v>0</v>
      </c>
      <c r="T17" s="230">
        <v>0</v>
      </c>
      <c r="U17" s="230">
        <v>0</v>
      </c>
      <c r="V17" s="230">
        <v>0</v>
      </c>
      <c r="W17" s="230">
        <v>0</v>
      </c>
      <c r="X17" s="230">
        <v>0</v>
      </c>
      <c r="Y17" s="230">
        <f t="shared" si="9"/>
        <v>0</v>
      </c>
      <c r="Z17" s="230">
        <f t="shared" si="10"/>
        <v>0</v>
      </c>
      <c r="AA17" s="277"/>
      <c r="AB17" s="278">
        <v>0</v>
      </c>
      <c r="AC17" s="278">
        <v>0</v>
      </c>
      <c r="AD17" s="278">
        <v>0</v>
      </c>
      <c r="AE17" s="278">
        <v>0</v>
      </c>
      <c r="AF17" s="278">
        <v>0</v>
      </c>
      <c r="AG17" s="278">
        <v>0</v>
      </c>
      <c r="AH17" s="230">
        <f t="shared" si="11"/>
        <v>0</v>
      </c>
      <c r="AI17" s="278">
        <f t="shared" si="12"/>
        <v>0</v>
      </c>
      <c r="AJ17" s="277"/>
      <c r="AK17" s="278">
        <v>0</v>
      </c>
      <c r="AL17" s="278">
        <v>0</v>
      </c>
      <c r="AM17" s="278">
        <v>0</v>
      </c>
      <c r="AN17" s="277"/>
      <c r="AO17" s="278">
        <f t="shared" si="13"/>
        <v>0</v>
      </c>
      <c r="AP17" s="278">
        <f t="shared" si="0"/>
        <v>0</v>
      </c>
      <c r="AQ17" s="278">
        <f t="shared" si="0"/>
        <v>0</v>
      </c>
      <c r="AR17" s="279"/>
      <c r="AS17" s="279">
        <v>0</v>
      </c>
      <c r="AT17" s="280">
        <f t="shared" si="14"/>
        <v>0</v>
      </c>
      <c r="AU17" s="279"/>
      <c r="AV17" s="279">
        <v>0</v>
      </c>
      <c r="AW17" s="279">
        <v>0</v>
      </c>
      <c r="AX17" s="279">
        <v>0</v>
      </c>
      <c r="AY17" s="279">
        <v>0</v>
      </c>
      <c r="AZ17" s="279">
        <v>0</v>
      </c>
      <c r="BA17" s="279">
        <v>0</v>
      </c>
      <c r="BB17" s="279">
        <v>0</v>
      </c>
      <c r="BC17" s="279">
        <f t="shared" si="15"/>
        <v>0</v>
      </c>
      <c r="BE17" s="139">
        <f t="shared" si="16"/>
        <v>0</v>
      </c>
      <c r="BF17" s="139">
        <f t="shared" si="1"/>
        <v>0</v>
      </c>
      <c r="BG17" s="139">
        <f t="shared" si="1"/>
        <v>0</v>
      </c>
      <c r="BH17" s="139">
        <f t="shared" si="1"/>
        <v>0</v>
      </c>
      <c r="BI17" s="139">
        <f t="shared" si="1"/>
        <v>0</v>
      </c>
      <c r="BJ17" s="139">
        <f t="shared" si="1"/>
        <v>0</v>
      </c>
      <c r="BK17" s="139">
        <f t="shared" si="17"/>
        <v>0</v>
      </c>
      <c r="BL17" s="139">
        <f t="shared" si="18"/>
        <v>0</v>
      </c>
      <c r="BM17" s="149">
        <f t="shared" si="19"/>
        <v>0</v>
      </c>
      <c r="BN17" s="149"/>
      <c r="BO17" s="279">
        <f t="shared" si="2"/>
        <v>0</v>
      </c>
      <c r="BP17" s="279">
        <f t="shared" si="2"/>
        <v>0</v>
      </c>
      <c r="BQ17" s="279">
        <f t="shared" si="2"/>
        <v>0</v>
      </c>
      <c r="BR17" s="279">
        <f t="shared" si="2"/>
        <v>0</v>
      </c>
      <c r="BS17" s="279">
        <f t="shared" si="2"/>
        <v>0</v>
      </c>
      <c r="BT17" s="279">
        <f t="shared" si="2"/>
        <v>0</v>
      </c>
      <c r="BU17" s="279">
        <f t="shared" si="3"/>
        <v>0</v>
      </c>
      <c r="BV17" s="279">
        <f t="shared" si="20"/>
        <v>0</v>
      </c>
      <c r="BW17" s="279">
        <f t="shared" si="4"/>
        <v>0</v>
      </c>
      <c r="BX17" s="279"/>
      <c r="BY17" s="279">
        <f t="shared" si="21"/>
        <v>0</v>
      </c>
      <c r="BZ17" s="279"/>
      <c r="CA17" s="279">
        <f>IFERROR(VLOOKUP(A17,'Actuals Summer'!A:S,19,FALSE),0)</f>
        <v>0</v>
      </c>
      <c r="CC17" s="279"/>
      <c r="CD17" s="279"/>
      <c r="CE17" s="279"/>
      <c r="CF17" s="279"/>
      <c r="CG17" s="279"/>
      <c r="CH17" s="279"/>
      <c r="CI17" s="279"/>
      <c r="CJ17" s="279"/>
      <c r="CK17" s="279"/>
      <c r="CL17" s="279"/>
      <c r="CM17" s="279"/>
      <c r="CN17" s="279"/>
      <c r="CO17" s="279"/>
      <c r="CQ17" s="230"/>
      <c r="CR17" s="230"/>
      <c r="CS17" s="230"/>
      <c r="CT17" s="230"/>
      <c r="CU17" s="230"/>
      <c r="CV17" s="230"/>
      <c r="CW17" s="230"/>
      <c r="CX17" s="230"/>
      <c r="CZ17" s="281"/>
      <c r="DA17" s="281"/>
      <c r="DB17" s="281"/>
      <c r="DC17" s="281"/>
      <c r="DD17" s="281"/>
      <c r="DE17" s="281"/>
      <c r="DF17" s="281"/>
      <c r="DG17" s="281"/>
      <c r="DI17" s="281">
        <f t="shared" si="22"/>
        <v>0</v>
      </c>
      <c r="DJ17" s="281"/>
      <c r="DK17" s="281"/>
      <c r="DL17" s="281"/>
      <c r="DM17" s="281"/>
      <c r="DN17" s="281"/>
      <c r="DO17" s="281"/>
      <c r="DP17" s="281"/>
      <c r="DQ17" s="281"/>
      <c r="DS17" s="281"/>
      <c r="DT17" s="281"/>
      <c r="DU17" s="281"/>
      <c r="DV17" s="281"/>
      <c r="DW17" s="281"/>
      <c r="DX17" s="281"/>
      <c r="DY17" s="281"/>
      <c r="DZ17" s="281"/>
      <c r="EB17" s="282">
        <f t="shared" si="5"/>
        <v>0</v>
      </c>
      <c r="EC17" s="282">
        <f t="shared" si="6"/>
        <v>0</v>
      </c>
      <c r="ED17" s="283">
        <f t="shared" si="23"/>
        <v>0</v>
      </c>
    </row>
    <row r="18" spans="1:134" hidden="1" x14ac:dyDescent="0.25">
      <c r="A18" s="17">
        <v>2016</v>
      </c>
      <c r="B18" s="4">
        <v>103163</v>
      </c>
      <c r="C18" s="4" t="s">
        <v>442</v>
      </c>
      <c r="D18" s="4" t="s">
        <v>443</v>
      </c>
      <c r="E18" s="15" t="s">
        <v>428</v>
      </c>
      <c r="F18" s="16" t="s">
        <v>425</v>
      </c>
      <c r="G18" s="149"/>
      <c r="H18" s="230">
        <v>0</v>
      </c>
      <c r="I18" s="277"/>
      <c r="J18" s="230">
        <v>0</v>
      </c>
      <c r="K18" s="230">
        <v>0</v>
      </c>
      <c r="L18" s="230">
        <v>0</v>
      </c>
      <c r="M18" s="230">
        <v>0</v>
      </c>
      <c r="N18" s="230">
        <v>0</v>
      </c>
      <c r="O18" s="230">
        <v>0</v>
      </c>
      <c r="P18" s="149">
        <f t="shared" si="7"/>
        <v>0</v>
      </c>
      <c r="Q18" s="230">
        <f t="shared" si="8"/>
        <v>0</v>
      </c>
      <c r="R18" s="277"/>
      <c r="S18" s="230">
        <v>0</v>
      </c>
      <c r="T18" s="230">
        <v>0</v>
      </c>
      <c r="U18" s="230">
        <v>0</v>
      </c>
      <c r="V18" s="230">
        <v>0</v>
      </c>
      <c r="W18" s="230">
        <v>0</v>
      </c>
      <c r="X18" s="230">
        <v>0</v>
      </c>
      <c r="Y18" s="230">
        <f t="shared" si="9"/>
        <v>0</v>
      </c>
      <c r="Z18" s="230">
        <f t="shared" si="10"/>
        <v>0</v>
      </c>
      <c r="AA18" s="277"/>
      <c r="AB18" s="278">
        <v>0</v>
      </c>
      <c r="AC18" s="278">
        <v>0</v>
      </c>
      <c r="AD18" s="278">
        <v>0</v>
      </c>
      <c r="AE18" s="278">
        <v>0</v>
      </c>
      <c r="AF18" s="278">
        <v>0</v>
      </c>
      <c r="AG18" s="278">
        <v>0</v>
      </c>
      <c r="AH18" s="230">
        <f t="shared" si="11"/>
        <v>0</v>
      </c>
      <c r="AI18" s="278">
        <f t="shared" si="12"/>
        <v>0</v>
      </c>
      <c r="AJ18" s="277"/>
      <c r="AK18" s="278">
        <v>0</v>
      </c>
      <c r="AL18" s="278">
        <v>0</v>
      </c>
      <c r="AM18" s="278">
        <v>0</v>
      </c>
      <c r="AN18" s="277"/>
      <c r="AO18" s="278">
        <f t="shared" si="13"/>
        <v>0</v>
      </c>
      <c r="AP18" s="278">
        <f t="shared" si="0"/>
        <v>0</v>
      </c>
      <c r="AQ18" s="278">
        <f t="shared" si="0"/>
        <v>0</v>
      </c>
      <c r="AR18" s="279"/>
      <c r="AS18" s="279">
        <v>0</v>
      </c>
      <c r="AT18" s="280">
        <f t="shared" si="14"/>
        <v>0</v>
      </c>
      <c r="AU18" s="279"/>
      <c r="AV18" s="279">
        <v>0</v>
      </c>
      <c r="AW18" s="279">
        <v>0</v>
      </c>
      <c r="AX18" s="279">
        <v>0</v>
      </c>
      <c r="AY18" s="279">
        <v>0</v>
      </c>
      <c r="AZ18" s="279">
        <v>0</v>
      </c>
      <c r="BA18" s="279">
        <v>0</v>
      </c>
      <c r="BB18" s="279">
        <v>0</v>
      </c>
      <c r="BC18" s="279">
        <f t="shared" si="15"/>
        <v>0</v>
      </c>
      <c r="BE18" s="139">
        <f t="shared" si="16"/>
        <v>0</v>
      </c>
      <c r="BF18" s="139">
        <f t="shared" si="1"/>
        <v>0</v>
      </c>
      <c r="BG18" s="139">
        <f t="shared" si="1"/>
        <v>0</v>
      </c>
      <c r="BH18" s="139">
        <f t="shared" si="1"/>
        <v>0</v>
      </c>
      <c r="BI18" s="139">
        <f t="shared" si="1"/>
        <v>0</v>
      </c>
      <c r="BJ18" s="139">
        <f t="shared" si="1"/>
        <v>0</v>
      </c>
      <c r="BK18" s="139">
        <f t="shared" si="17"/>
        <v>0</v>
      </c>
      <c r="BL18" s="139">
        <f t="shared" si="18"/>
        <v>0</v>
      </c>
      <c r="BM18" s="149">
        <f t="shared" si="19"/>
        <v>0</v>
      </c>
      <c r="BN18" s="149"/>
      <c r="BO18" s="279">
        <f t="shared" si="2"/>
        <v>0</v>
      </c>
      <c r="BP18" s="279">
        <f t="shared" si="2"/>
        <v>0</v>
      </c>
      <c r="BQ18" s="279">
        <f t="shared" si="2"/>
        <v>0</v>
      </c>
      <c r="BR18" s="279">
        <f t="shared" si="2"/>
        <v>0</v>
      </c>
      <c r="BS18" s="279">
        <f t="shared" si="2"/>
        <v>0</v>
      </c>
      <c r="BT18" s="279">
        <f t="shared" si="2"/>
        <v>0</v>
      </c>
      <c r="BU18" s="279">
        <f t="shared" si="3"/>
        <v>0</v>
      </c>
      <c r="BV18" s="279">
        <f t="shared" si="20"/>
        <v>0</v>
      </c>
      <c r="BW18" s="279">
        <f t="shared" si="4"/>
        <v>0</v>
      </c>
      <c r="BX18" s="279"/>
      <c r="BY18" s="279">
        <f t="shared" si="21"/>
        <v>0</v>
      </c>
      <c r="BZ18" s="279"/>
      <c r="CA18" s="279">
        <f>IFERROR(VLOOKUP(A18,'Actuals Summer'!A:S,19,FALSE),0)</f>
        <v>0</v>
      </c>
      <c r="CC18" s="279"/>
      <c r="CD18" s="279"/>
      <c r="CE18" s="279"/>
      <c r="CF18" s="279"/>
      <c r="CG18" s="279"/>
      <c r="CH18" s="279"/>
      <c r="CI18" s="279"/>
      <c r="CJ18" s="279"/>
      <c r="CK18" s="279"/>
      <c r="CL18" s="279"/>
      <c r="CM18" s="279"/>
      <c r="CN18" s="279"/>
      <c r="CO18" s="279"/>
      <c r="CQ18" s="230"/>
      <c r="CR18" s="230"/>
      <c r="CS18" s="230"/>
      <c r="CT18" s="230"/>
      <c r="CU18" s="230"/>
      <c r="CV18" s="230"/>
      <c r="CW18" s="230"/>
      <c r="CX18" s="230"/>
      <c r="CZ18" s="281"/>
      <c r="DA18" s="281"/>
      <c r="DB18" s="281"/>
      <c r="DC18" s="281"/>
      <c r="DD18" s="281"/>
      <c r="DE18" s="281"/>
      <c r="DF18" s="281"/>
      <c r="DG18" s="281"/>
      <c r="DI18" s="281">
        <f t="shared" si="22"/>
        <v>0</v>
      </c>
      <c r="DJ18" s="281"/>
      <c r="DK18" s="281"/>
      <c r="DL18" s="281"/>
      <c r="DM18" s="281"/>
      <c r="DN18" s="281"/>
      <c r="DO18" s="281"/>
      <c r="DP18" s="281"/>
      <c r="DQ18" s="281"/>
      <c r="DS18" s="281"/>
      <c r="DT18" s="281"/>
      <c r="DU18" s="281"/>
      <c r="DV18" s="281"/>
      <c r="DW18" s="281"/>
      <c r="DX18" s="281"/>
      <c r="DY18" s="281"/>
      <c r="DZ18" s="281"/>
      <c r="EB18" s="282">
        <f t="shared" si="5"/>
        <v>0</v>
      </c>
      <c r="EC18" s="282">
        <f t="shared" si="6"/>
        <v>0</v>
      </c>
      <c r="ED18" s="283">
        <f t="shared" si="23"/>
        <v>0</v>
      </c>
    </row>
    <row r="19" spans="1:134" hidden="1" x14ac:dyDescent="0.25">
      <c r="A19" s="17">
        <v>2239</v>
      </c>
      <c r="B19" s="4">
        <v>103289</v>
      </c>
      <c r="C19" s="4" t="s">
        <v>444</v>
      </c>
      <c r="D19" s="4" t="s">
        <v>445</v>
      </c>
      <c r="E19" s="15" t="s">
        <v>428</v>
      </c>
      <c r="F19" s="16" t="s">
        <v>425</v>
      </c>
      <c r="G19" s="149"/>
      <c r="H19" s="230">
        <v>0</v>
      </c>
      <c r="I19" s="277"/>
      <c r="J19" s="230">
        <v>0</v>
      </c>
      <c r="K19" s="230">
        <v>0</v>
      </c>
      <c r="L19" s="230">
        <v>51873.9</v>
      </c>
      <c r="M19" s="230">
        <v>0</v>
      </c>
      <c r="N19" s="230">
        <v>0</v>
      </c>
      <c r="O19" s="230">
        <v>320.89473684210526</v>
      </c>
      <c r="P19" s="149">
        <f t="shared" si="7"/>
        <v>52194.794736842108</v>
      </c>
      <c r="Q19" s="230">
        <f t="shared" si="8"/>
        <v>41755.835789473691</v>
      </c>
      <c r="R19" s="277"/>
      <c r="S19" s="230">
        <v>0</v>
      </c>
      <c r="T19" s="230">
        <v>0</v>
      </c>
      <c r="U19" s="230">
        <v>55185.000000000007</v>
      </c>
      <c r="V19" s="230">
        <v>2340</v>
      </c>
      <c r="W19" s="230">
        <v>894.94736842105272</v>
      </c>
      <c r="X19" s="230">
        <v>641.78947368421052</v>
      </c>
      <c r="Y19" s="230">
        <f t="shared" si="9"/>
        <v>59061.736842105274</v>
      </c>
      <c r="Z19" s="230">
        <f t="shared" si="10"/>
        <v>47249.389473684219</v>
      </c>
      <c r="AA19" s="277"/>
      <c r="AB19" s="278">
        <v>0</v>
      </c>
      <c r="AC19" s="278">
        <v>0</v>
      </c>
      <c r="AD19" s="278">
        <v>45041.684210526313</v>
      </c>
      <c r="AE19" s="278">
        <v>1364.2105263157894</v>
      </c>
      <c r="AF19" s="278">
        <v>521.7506925207756</v>
      </c>
      <c r="AG19" s="278">
        <v>280.62049861495842</v>
      </c>
      <c r="AH19" s="230">
        <f t="shared" si="11"/>
        <v>47208.265927977838</v>
      </c>
      <c r="AI19" s="278">
        <f t="shared" si="12"/>
        <v>37766.612742382269</v>
      </c>
      <c r="AJ19" s="277"/>
      <c r="AK19" s="278">
        <v>2341.9499999999998</v>
      </c>
      <c r="AL19" s="278">
        <v>2382.8999999999996</v>
      </c>
      <c r="AM19" s="278">
        <v>2025.2842105263157</v>
      </c>
      <c r="AN19" s="277"/>
      <c r="AO19" s="278">
        <f t="shared" si="13"/>
        <v>1873.56</v>
      </c>
      <c r="AP19" s="278">
        <f t="shared" si="0"/>
        <v>1906.3199999999997</v>
      </c>
      <c r="AQ19" s="278">
        <f t="shared" si="0"/>
        <v>1620.2273684210527</v>
      </c>
      <c r="AR19" s="279"/>
      <c r="AS19" s="279">
        <v>0</v>
      </c>
      <c r="AT19" s="280">
        <f t="shared" si="14"/>
        <v>0</v>
      </c>
      <c r="AU19" s="279"/>
      <c r="AV19" s="279">
        <v>0</v>
      </c>
      <c r="AW19" s="279">
        <v>0</v>
      </c>
      <c r="AX19" s="279">
        <v>61807.200000000004</v>
      </c>
      <c r="AY19" s="279">
        <v>3120</v>
      </c>
      <c r="AZ19" s="279">
        <v>1193.2631578947369</v>
      </c>
      <c r="BA19" s="279">
        <v>962.67</v>
      </c>
      <c r="BB19" s="279">
        <v>2573.9999999999995</v>
      </c>
      <c r="BC19" s="279">
        <f t="shared" si="15"/>
        <v>69657.133157894743</v>
      </c>
      <c r="BE19" s="139">
        <f t="shared" si="16"/>
        <v>0</v>
      </c>
      <c r="BF19" s="139">
        <f t="shared" si="1"/>
        <v>0</v>
      </c>
      <c r="BG19" s="139">
        <f t="shared" si="1"/>
        <v>9933.3000000000029</v>
      </c>
      <c r="BH19" s="139">
        <f t="shared" si="1"/>
        <v>3120</v>
      </c>
      <c r="BI19" s="139">
        <f t="shared" si="1"/>
        <v>1193.2631578947369</v>
      </c>
      <c r="BJ19" s="139">
        <f t="shared" si="1"/>
        <v>641.77526315789464</v>
      </c>
      <c r="BK19" s="139">
        <f t="shared" si="17"/>
        <v>232.04999999999973</v>
      </c>
      <c r="BL19" s="139">
        <f t="shared" si="18"/>
        <v>15120.388421052634</v>
      </c>
      <c r="BM19" s="149">
        <f t="shared" si="19"/>
        <v>0</v>
      </c>
      <c r="BN19" s="149"/>
      <c r="BO19" s="279">
        <f t="shared" si="2"/>
        <v>0</v>
      </c>
      <c r="BP19" s="279">
        <f t="shared" si="2"/>
        <v>0</v>
      </c>
      <c r="BQ19" s="279">
        <f t="shared" si="2"/>
        <v>20308.080000000002</v>
      </c>
      <c r="BR19" s="279">
        <f t="shared" si="2"/>
        <v>3120</v>
      </c>
      <c r="BS19" s="279">
        <f t="shared" si="2"/>
        <v>1193.2631578947369</v>
      </c>
      <c r="BT19" s="279">
        <f t="shared" si="2"/>
        <v>705.95421052631582</v>
      </c>
      <c r="BU19" s="279">
        <f t="shared" si="3"/>
        <v>700.4399999999996</v>
      </c>
      <c r="BV19" s="279">
        <f t="shared" si="20"/>
        <v>26027.737368421054</v>
      </c>
      <c r="BW19" s="279">
        <f t="shared" si="4"/>
        <v>0</v>
      </c>
      <c r="BX19" s="279"/>
      <c r="BY19" s="279">
        <f t="shared" si="21"/>
        <v>69657.133157894743</v>
      </c>
      <c r="BZ19" s="279"/>
      <c r="CA19" s="279">
        <f>IFERROR(VLOOKUP(A19,'Actuals Summer'!A:S,19,FALSE),0)</f>
        <v>0</v>
      </c>
      <c r="CC19" s="279"/>
      <c r="CD19" s="279"/>
      <c r="CE19" s="279"/>
      <c r="CF19" s="279"/>
      <c r="CG19" s="279"/>
      <c r="CH19" s="279"/>
      <c r="CI19" s="279"/>
      <c r="CJ19" s="279"/>
      <c r="CK19" s="279"/>
      <c r="CL19" s="279"/>
      <c r="CM19" s="279"/>
      <c r="CN19" s="279"/>
      <c r="CO19" s="279"/>
      <c r="CQ19" s="230"/>
      <c r="CR19" s="230"/>
      <c r="CS19" s="230"/>
      <c r="CT19" s="230"/>
      <c r="CU19" s="230"/>
      <c r="CV19" s="230"/>
      <c r="CW19" s="230"/>
      <c r="CX19" s="230"/>
      <c r="CZ19" s="281"/>
      <c r="DA19" s="281"/>
      <c r="DB19" s="281"/>
      <c r="DC19" s="281"/>
      <c r="DD19" s="281"/>
      <c r="DE19" s="281"/>
      <c r="DF19" s="281"/>
      <c r="DG19" s="281"/>
      <c r="DI19" s="281">
        <f t="shared" si="22"/>
        <v>69657.133157894743</v>
      </c>
      <c r="DJ19" s="281"/>
      <c r="DK19" s="281"/>
      <c r="DL19" s="281"/>
      <c r="DM19" s="281"/>
      <c r="DN19" s="281"/>
      <c r="DO19" s="281"/>
      <c r="DP19" s="281"/>
      <c r="DQ19" s="281"/>
      <c r="DS19" s="281"/>
      <c r="DT19" s="281"/>
      <c r="DU19" s="281"/>
      <c r="DV19" s="281"/>
      <c r="DW19" s="281"/>
      <c r="DX19" s="281"/>
      <c r="DY19" s="281"/>
      <c r="DZ19" s="281"/>
      <c r="EB19" s="282">
        <f t="shared" si="5"/>
        <v>156499.08476454293</v>
      </c>
      <c r="EC19" s="282">
        <f t="shared" si="6"/>
        <v>1700.5979778393353</v>
      </c>
      <c r="ED19" s="283">
        <f t="shared" si="23"/>
        <v>158199.68274238225</v>
      </c>
    </row>
    <row r="20" spans="1:134" hidden="1" x14ac:dyDescent="0.25">
      <c r="A20" s="17">
        <v>2241</v>
      </c>
      <c r="B20" s="4">
        <v>103291</v>
      </c>
      <c r="C20" s="4" t="s">
        <v>446</v>
      </c>
      <c r="D20" s="4" t="s">
        <v>447</v>
      </c>
      <c r="E20" s="15" t="s">
        <v>428</v>
      </c>
      <c r="F20" s="16" t="s">
        <v>425</v>
      </c>
      <c r="G20" s="149"/>
      <c r="H20" s="230">
        <v>0</v>
      </c>
      <c r="I20" s="277"/>
      <c r="J20" s="230">
        <v>0</v>
      </c>
      <c r="K20" s="230">
        <v>0</v>
      </c>
      <c r="L20" s="230">
        <v>0</v>
      </c>
      <c r="M20" s="230">
        <v>0</v>
      </c>
      <c r="N20" s="230">
        <v>0</v>
      </c>
      <c r="O20" s="230">
        <v>0</v>
      </c>
      <c r="P20" s="149">
        <f t="shared" si="7"/>
        <v>0</v>
      </c>
      <c r="Q20" s="230">
        <f t="shared" si="8"/>
        <v>0</v>
      </c>
      <c r="R20" s="277"/>
      <c r="S20" s="230">
        <v>0</v>
      </c>
      <c r="T20" s="230">
        <v>0</v>
      </c>
      <c r="U20" s="230">
        <v>0</v>
      </c>
      <c r="V20" s="230">
        <v>0</v>
      </c>
      <c r="W20" s="230">
        <v>0</v>
      </c>
      <c r="X20" s="230">
        <v>0</v>
      </c>
      <c r="Y20" s="230">
        <f t="shared" si="9"/>
        <v>0</v>
      </c>
      <c r="Z20" s="230">
        <f t="shared" si="10"/>
        <v>0</v>
      </c>
      <c r="AA20" s="277"/>
      <c r="AB20" s="278">
        <v>0</v>
      </c>
      <c r="AC20" s="278">
        <v>0</v>
      </c>
      <c r="AD20" s="278">
        <v>0</v>
      </c>
      <c r="AE20" s="278">
        <v>0</v>
      </c>
      <c r="AF20" s="278">
        <v>0</v>
      </c>
      <c r="AG20" s="278">
        <v>0</v>
      </c>
      <c r="AH20" s="230">
        <f t="shared" si="11"/>
        <v>0</v>
      </c>
      <c r="AI20" s="278">
        <f t="shared" si="12"/>
        <v>0</v>
      </c>
      <c r="AJ20" s="277"/>
      <c r="AK20" s="278">
        <v>0</v>
      </c>
      <c r="AL20" s="278">
        <v>0</v>
      </c>
      <c r="AM20" s="278">
        <v>0</v>
      </c>
      <c r="AN20" s="277"/>
      <c r="AO20" s="278">
        <f t="shared" si="13"/>
        <v>0</v>
      </c>
      <c r="AP20" s="278">
        <f t="shared" si="0"/>
        <v>0</v>
      </c>
      <c r="AQ20" s="278">
        <f t="shared" si="0"/>
        <v>0</v>
      </c>
      <c r="AR20" s="279"/>
      <c r="AS20" s="279">
        <v>0</v>
      </c>
      <c r="AT20" s="280">
        <f t="shared" si="14"/>
        <v>0</v>
      </c>
      <c r="AU20" s="279"/>
      <c r="AV20" s="279">
        <v>0</v>
      </c>
      <c r="AW20" s="279">
        <v>0</v>
      </c>
      <c r="AX20" s="279">
        <v>0</v>
      </c>
      <c r="AY20" s="279">
        <v>0</v>
      </c>
      <c r="AZ20" s="279">
        <v>0</v>
      </c>
      <c r="BA20" s="279">
        <v>0</v>
      </c>
      <c r="BB20" s="279">
        <v>0</v>
      </c>
      <c r="BC20" s="279">
        <f t="shared" si="15"/>
        <v>0</v>
      </c>
      <c r="BE20" s="139">
        <f t="shared" si="16"/>
        <v>0</v>
      </c>
      <c r="BF20" s="139">
        <f t="shared" si="1"/>
        <v>0</v>
      </c>
      <c r="BG20" s="139">
        <f t="shared" si="1"/>
        <v>0</v>
      </c>
      <c r="BH20" s="139">
        <f t="shared" si="1"/>
        <v>0</v>
      </c>
      <c r="BI20" s="139">
        <f t="shared" si="1"/>
        <v>0</v>
      </c>
      <c r="BJ20" s="139">
        <f t="shared" si="1"/>
        <v>0</v>
      </c>
      <c r="BK20" s="139">
        <f t="shared" si="17"/>
        <v>0</v>
      </c>
      <c r="BL20" s="139">
        <f t="shared" si="18"/>
        <v>0</v>
      </c>
      <c r="BM20" s="149">
        <f t="shared" si="19"/>
        <v>0</v>
      </c>
      <c r="BN20" s="149"/>
      <c r="BO20" s="279">
        <f t="shared" si="2"/>
        <v>0</v>
      </c>
      <c r="BP20" s="279">
        <f t="shared" si="2"/>
        <v>0</v>
      </c>
      <c r="BQ20" s="279">
        <f t="shared" si="2"/>
        <v>0</v>
      </c>
      <c r="BR20" s="279">
        <f t="shared" si="2"/>
        <v>0</v>
      </c>
      <c r="BS20" s="279">
        <f t="shared" si="2"/>
        <v>0</v>
      </c>
      <c r="BT20" s="279">
        <f t="shared" si="2"/>
        <v>0</v>
      </c>
      <c r="BU20" s="279">
        <f t="shared" si="3"/>
        <v>0</v>
      </c>
      <c r="BV20" s="279">
        <f t="shared" si="20"/>
        <v>0</v>
      </c>
      <c r="BW20" s="279">
        <f t="shared" si="4"/>
        <v>0</v>
      </c>
      <c r="BX20" s="279"/>
      <c r="BY20" s="279">
        <f t="shared" si="21"/>
        <v>0</v>
      </c>
      <c r="BZ20" s="279"/>
      <c r="CA20" s="279">
        <f>IFERROR(VLOOKUP(A20,'Actuals Summer'!A:S,19,FALSE),0)</f>
        <v>0</v>
      </c>
      <c r="CC20" s="279"/>
      <c r="CD20" s="279"/>
      <c r="CE20" s="279"/>
      <c r="CF20" s="279"/>
      <c r="CG20" s="279"/>
      <c r="CH20" s="279"/>
      <c r="CI20" s="279"/>
      <c r="CJ20" s="279"/>
      <c r="CK20" s="279"/>
      <c r="CL20" s="279"/>
      <c r="CM20" s="279"/>
      <c r="CN20" s="279"/>
      <c r="CO20" s="279"/>
      <c r="CQ20" s="230"/>
      <c r="CR20" s="230"/>
      <c r="CS20" s="230"/>
      <c r="CT20" s="230"/>
      <c r="CU20" s="230"/>
      <c r="CV20" s="230"/>
      <c r="CW20" s="230"/>
      <c r="CX20" s="230"/>
      <c r="CZ20" s="281"/>
      <c r="DA20" s="281"/>
      <c r="DB20" s="281"/>
      <c r="DC20" s="281"/>
      <c r="DD20" s="281"/>
      <c r="DE20" s="281"/>
      <c r="DF20" s="281"/>
      <c r="DG20" s="281"/>
      <c r="DI20" s="281">
        <f t="shared" si="22"/>
        <v>0</v>
      </c>
      <c r="DJ20" s="281"/>
      <c r="DK20" s="281"/>
      <c r="DL20" s="281"/>
      <c r="DM20" s="281"/>
      <c r="DN20" s="281"/>
      <c r="DO20" s="281"/>
      <c r="DP20" s="281"/>
      <c r="DQ20" s="281"/>
      <c r="DS20" s="281"/>
      <c r="DT20" s="281"/>
      <c r="DU20" s="281"/>
      <c r="DV20" s="281"/>
      <c r="DW20" s="281"/>
      <c r="DX20" s="281"/>
      <c r="DY20" s="281"/>
      <c r="DZ20" s="281"/>
      <c r="EB20" s="282">
        <f t="shared" si="5"/>
        <v>0</v>
      </c>
      <c r="EC20" s="282">
        <f t="shared" si="6"/>
        <v>0</v>
      </c>
      <c r="ED20" s="283">
        <f t="shared" si="23"/>
        <v>0</v>
      </c>
    </row>
    <row r="21" spans="1:134" hidden="1" x14ac:dyDescent="0.25">
      <c r="A21" s="17">
        <v>5413</v>
      </c>
      <c r="B21" s="4">
        <v>103560</v>
      </c>
      <c r="C21" s="4" t="s">
        <v>448</v>
      </c>
      <c r="D21" s="4" t="s">
        <v>449</v>
      </c>
      <c r="E21" s="15" t="s">
        <v>450</v>
      </c>
      <c r="F21" s="16" t="s">
        <v>425</v>
      </c>
      <c r="G21" s="149"/>
      <c r="H21" s="230">
        <v>0</v>
      </c>
      <c r="I21" s="277"/>
      <c r="J21" s="230">
        <v>0</v>
      </c>
      <c r="K21" s="230">
        <v>0</v>
      </c>
      <c r="L21" s="230">
        <v>0</v>
      </c>
      <c r="M21" s="230">
        <v>0</v>
      </c>
      <c r="N21" s="230">
        <v>0</v>
      </c>
      <c r="O21" s="230">
        <v>0</v>
      </c>
      <c r="P21" s="149">
        <f t="shared" si="7"/>
        <v>0</v>
      </c>
      <c r="Q21" s="230">
        <f t="shared" si="8"/>
        <v>0</v>
      </c>
      <c r="R21" s="277"/>
      <c r="S21" s="230">
        <v>0</v>
      </c>
      <c r="T21" s="230">
        <v>0</v>
      </c>
      <c r="U21" s="230">
        <v>0</v>
      </c>
      <c r="V21" s="230">
        <v>0</v>
      </c>
      <c r="W21" s="230">
        <v>0</v>
      </c>
      <c r="X21" s="230">
        <v>0</v>
      </c>
      <c r="Y21" s="230">
        <f t="shared" si="9"/>
        <v>0</v>
      </c>
      <c r="Z21" s="230">
        <f t="shared" si="10"/>
        <v>0</v>
      </c>
      <c r="AA21" s="277"/>
      <c r="AB21" s="278">
        <v>0</v>
      </c>
      <c r="AC21" s="278">
        <v>0</v>
      </c>
      <c r="AD21" s="278">
        <v>0</v>
      </c>
      <c r="AE21" s="278">
        <v>0</v>
      </c>
      <c r="AF21" s="278">
        <v>0</v>
      </c>
      <c r="AG21" s="278">
        <v>0</v>
      </c>
      <c r="AH21" s="230">
        <f t="shared" si="11"/>
        <v>0</v>
      </c>
      <c r="AI21" s="278">
        <f t="shared" si="12"/>
        <v>0</v>
      </c>
      <c r="AJ21" s="277"/>
      <c r="AK21" s="278">
        <v>0</v>
      </c>
      <c r="AL21" s="278">
        <v>0</v>
      </c>
      <c r="AM21" s="278">
        <v>0</v>
      </c>
      <c r="AN21" s="277"/>
      <c r="AO21" s="278">
        <f t="shared" si="13"/>
        <v>0</v>
      </c>
      <c r="AP21" s="278">
        <f t="shared" si="0"/>
        <v>0</v>
      </c>
      <c r="AQ21" s="278">
        <f t="shared" si="0"/>
        <v>0</v>
      </c>
      <c r="AR21" s="279"/>
      <c r="AS21" s="279">
        <v>0</v>
      </c>
      <c r="AT21" s="280">
        <f t="shared" si="14"/>
        <v>0</v>
      </c>
      <c r="AU21" s="279"/>
      <c r="AV21" s="279">
        <v>0</v>
      </c>
      <c r="AW21" s="279">
        <v>0</v>
      </c>
      <c r="AX21" s="279">
        <v>0</v>
      </c>
      <c r="AY21" s="279">
        <v>0</v>
      </c>
      <c r="AZ21" s="279">
        <v>0</v>
      </c>
      <c r="BA21" s="279">
        <v>0</v>
      </c>
      <c r="BB21" s="279">
        <v>0</v>
      </c>
      <c r="BC21" s="279">
        <f t="shared" si="15"/>
        <v>0</v>
      </c>
      <c r="BE21" s="139">
        <f t="shared" si="16"/>
        <v>0</v>
      </c>
      <c r="BF21" s="139">
        <f t="shared" si="1"/>
        <v>0</v>
      </c>
      <c r="BG21" s="139">
        <f t="shared" si="1"/>
        <v>0</v>
      </c>
      <c r="BH21" s="139">
        <f t="shared" si="1"/>
        <v>0</v>
      </c>
      <c r="BI21" s="139">
        <f t="shared" si="1"/>
        <v>0</v>
      </c>
      <c r="BJ21" s="139">
        <f t="shared" si="1"/>
        <v>0</v>
      </c>
      <c r="BK21" s="139">
        <f t="shared" si="17"/>
        <v>0</v>
      </c>
      <c r="BL21" s="139">
        <f t="shared" si="18"/>
        <v>0</v>
      </c>
      <c r="BM21" s="149">
        <f t="shared" si="19"/>
        <v>0</v>
      </c>
      <c r="BN21" s="149"/>
      <c r="BO21" s="279">
        <f t="shared" si="2"/>
        <v>0</v>
      </c>
      <c r="BP21" s="279">
        <f t="shared" si="2"/>
        <v>0</v>
      </c>
      <c r="BQ21" s="279">
        <f t="shared" si="2"/>
        <v>0</v>
      </c>
      <c r="BR21" s="279">
        <f t="shared" si="2"/>
        <v>0</v>
      </c>
      <c r="BS21" s="279">
        <f t="shared" si="2"/>
        <v>0</v>
      </c>
      <c r="BT21" s="279">
        <f t="shared" si="2"/>
        <v>0</v>
      </c>
      <c r="BU21" s="279">
        <f t="shared" si="3"/>
        <v>0</v>
      </c>
      <c r="BV21" s="279">
        <f t="shared" si="20"/>
        <v>0</v>
      </c>
      <c r="BW21" s="279">
        <f t="shared" si="4"/>
        <v>0</v>
      </c>
      <c r="BX21" s="279"/>
      <c r="BY21" s="279">
        <f t="shared" si="21"/>
        <v>0</v>
      </c>
      <c r="BZ21" s="279"/>
      <c r="CA21" s="279">
        <f>IFERROR(VLOOKUP(A21,'Actuals Summer'!A:S,19,FALSE),0)</f>
        <v>0</v>
      </c>
      <c r="CC21" s="279"/>
      <c r="CD21" s="279"/>
      <c r="CE21" s="279"/>
      <c r="CF21" s="279"/>
      <c r="CG21" s="279"/>
      <c r="CH21" s="279"/>
      <c r="CI21" s="279"/>
      <c r="CJ21" s="279"/>
      <c r="CK21" s="279"/>
      <c r="CL21" s="279"/>
      <c r="CM21" s="279"/>
      <c r="CN21" s="279"/>
      <c r="CO21" s="279"/>
      <c r="CQ21" s="230"/>
      <c r="CR21" s="230"/>
      <c r="CS21" s="230"/>
      <c r="CT21" s="230"/>
      <c r="CU21" s="230"/>
      <c r="CV21" s="230"/>
      <c r="CW21" s="230"/>
      <c r="CX21" s="230"/>
      <c r="CZ21" s="281"/>
      <c r="DA21" s="281"/>
      <c r="DB21" s="281"/>
      <c r="DC21" s="281"/>
      <c r="DD21" s="281"/>
      <c r="DE21" s="281"/>
      <c r="DF21" s="281"/>
      <c r="DG21" s="281"/>
      <c r="DI21" s="281">
        <f t="shared" si="22"/>
        <v>0</v>
      </c>
      <c r="DJ21" s="281"/>
      <c r="DK21" s="281"/>
      <c r="DL21" s="281"/>
      <c r="DM21" s="281"/>
      <c r="DN21" s="281"/>
      <c r="DO21" s="281"/>
      <c r="DP21" s="281"/>
      <c r="DQ21" s="281"/>
      <c r="DS21" s="281"/>
      <c r="DT21" s="281"/>
      <c r="DU21" s="281"/>
      <c r="DV21" s="281"/>
      <c r="DW21" s="281"/>
      <c r="DX21" s="281"/>
      <c r="DY21" s="281"/>
      <c r="DZ21" s="281"/>
      <c r="EB21" s="282">
        <f t="shared" si="5"/>
        <v>0</v>
      </c>
      <c r="EC21" s="282">
        <f t="shared" si="6"/>
        <v>0</v>
      </c>
      <c r="ED21" s="283">
        <f t="shared" si="23"/>
        <v>0</v>
      </c>
    </row>
    <row r="22" spans="1:134" hidden="1" x14ac:dyDescent="0.25">
      <c r="A22" s="17">
        <v>1025</v>
      </c>
      <c r="B22" s="4">
        <v>103138</v>
      </c>
      <c r="C22" s="4" t="s">
        <v>451</v>
      </c>
      <c r="D22" s="4" t="s">
        <v>198</v>
      </c>
      <c r="E22" s="15" t="s">
        <v>424</v>
      </c>
      <c r="F22" s="16" t="s">
        <v>425</v>
      </c>
      <c r="G22" s="149"/>
      <c r="H22" s="230">
        <v>297176.81517682609</v>
      </c>
      <c r="I22" s="277"/>
      <c r="J22" s="230">
        <v>0</v>
      </c>
      <c r="K22" s="230">
        <v>84631.95</v>
      </c>
      <c r="L22" s="230">
        <v>122510.7</v>
      </c>
      <c r="M22" s="230">
        <v>19890</v>
      </c>
      <c r="N22" s="230">
        <v>5295.105263157895</v>
      </c>
      <c r="O22" s="230">
        <v>1283.578947368421</v>
      </c>
      <c r="P22" s="149">
        <f t="shared" si="7"/>
        <v>233611.33421052631</v>
      </c>
      <c r="Q22" s="230">
        <f t="shared" si="8"/>
        <v>186889.06736842106</v>
      </c>
      <c r="R22" s="277"/>
      <c r="S22" s="230">
        <v>0</v>
      </c>
      <c r="T22" s="230">
        <v>77994.149999999994</v>
      </c>
      <c r="U22" s="230">
        <v>81673.8</v>
      </c>
      <c r="V22" s="230">
        <v>15405</v>
      </c>
      <c r="W22" s="230">
        <v>3505.2105263157896</v>
      </c>
      <c r="X22" s="230">
        <v>962.68421052631584</v>
      </c>
      <c r="Y22" s="230">
        <f t="shared" si="9"/>
        <v>179540.84473684212</v>
      </c>
      <c r="Z22" s="230">
        <f t="shared" si="10"/>
        <v>143632.67578947369</v>
      </c>
      <c r="AA22" s="277"/>
      <c r="AB22" s="278">
        <v>0</v>
      </c>
      <c r="AC22" s="278">
        <v>67237.957894736843</v>
      </c>
      <c r="AD22" s="278">
        <v>89118.189473684222</v>
      </c>
      <c r="AE22" s="278">
        <v>13187.368421052633</v>
      </c>
      <c r="AF22" s="278">
        <v>3652.2548476454294</v>
      </c>
      <c r="AG22" s="278">
        <v>935.40166204986156</v>
      </c>
      <c r="AH22" s="230">
        <f t="shared" si="11"/>
        <v>174131.17229916903</v>
      </c>
      <c r="AI22" s="278">
        <f t="shared" si="12"/>
        <v>139304.93783933524</v>
      </c>
      <c r="AJ22" s="277"/>
      <c r="AK22" s="278">
        <v>12409.799999999997</v>
      </c>
      <c r="AL22" s="278">
        <v>8944.65</v>
      </c>
      <c r="AM22" s="278">
        <v>8235.8526315789477</v>
      </c>
      <c r="AN22" s="277"/>
      <c r="AO22" s="278">
        <f t="shared" si="13"/>
        <v>9927.8399999999983</v>
      </c>
      <c r="AP22" s="278">
        <f t="shared" si="0"/>
        <v>7155.72</v>
      </c>
      <c r="AQ22" s="278">
        <f t="shared" si="0"/>
        <v>6588.6821052631585</v>
      </c>
      <c r="AR22" s="279"/>
      <c r="AS22" s="279">
        <v>292909.30368287954</v>
      </c>
      <c r="AT22" s="280">
        <f t="shared" si="14"/>
        <v>-4267.511493946542</v>
      </c>
      <c r="AU22" s="279"/>
      <c r="AV22" s="279">
        <v>0</v>
      </c>
      <c r="AW22" s="279">
        <v>84631.95</v>
      </c>
      <c r="AX22" s="279">
        <v>121407</v>
      </c>
      <c r="AY22" s="279">
        <v>19305</v>
      </c>
      <c r="AZ22" s="279">
        <v>5593.4210526315792</v>
      </c>
      <c r="BA22" s="279">
        <v>3529.79</v>
      </c>
      <c r="BB22" s="279">
        <v>10980.449999999999</v>
      </c>
      <c r="BC22" s="279">
        <f t="shared" si="15"/>
        <v>538356.91473551118</v>
      </c>
      <c r="BE22" s="139">
        <f t="shared" si="16"/>
        <v>0</v>
      </c>
      <c r="BF22" s="139">
        <f t="shared" si="1"/>
        <v>0</v>
      </c>
      <c r="BG22" s="139">
        <f t="shared" si="1"/>
        <v>-1103.6999999999971</v>
      </c>
      <c r="BH22" s="139">
        <f t="shared" si="1"/>
        <v>-585</v>
      </c>
      <c r="BI22" s="139">
        <f t="shared" si="1"/>
        <v>298.31578947368416</v>
      </c>
      <c r="BJ22" s="139">
        <f t="shared" si="1"/>
        <v>2246.2110526315792</v>
      </c>
      <c r="BK22" s="139">
        <f t="shared" si="17"/>
        <v>-1429.3499999999985</v>
      </c>
      <c r="BL22" s="139">
        <f t="shared" si="18"/>
        <v>-4841.0346518412744</v>
      </c>
      <c r="BM22" s="149">
        <f t="shared" si="19"/>
        <v>0</v>
      </c>
      <c r="BN22" s="149"/>
      <c r="BO22" s="279">
        <f t="shared" si="2"/>
        <v>0</v>
      </c>
      <c r="BP22" s="279">
        <f t="shared" si="2"/>
        <v>16926.39</v>
      </c>
      <c r="BQ22" s="279">
        <f t="shared" si="2"/>
        <v>23398.440000000002</v>
      </c>
      <c r="BR22" s="279">
        <f t="shared" si="2"/>
        <v>3393</v>
      </c>
      <c r="BS22" s="279">
        <f t="shared" si="2"/>
        <v>1357.3368421052628</v>
      </c>
      <c r="BT22" s="279">
        <f t="shared" si="2"/>
        <v>2502.9268421052629</v>
      </c>
      <c r="BU22" s="279">
        <f t="shared" si="3"/>
        <v>1052.6100000000006</v>
      </c>
      <c r="BV22" s="279">
        <f t="shared" si="20"/>
        <v>48630.70368421053</v>
      </c>
      <c r="BW22" s="279">
        <f t="shared" si="4"/>
        <v>4267.511493946542</v>
      </c>
      <c r="BX22" s="279"/>
      <c r="BY22" s="279">
        <f t="shared" si="21"/>
        <v>245447.6110526316</v>
      </c>
      <c r="BZ22" s="279"/>
      <c r="CA22" s="279">
        <f>IFERROR(VLOOKUP(A22,'Actuals Summer'!A:S,19,FALSE),0)</f>
        <v>0</v>
      </c>
      <c r="CC22" s="279"/>
      <c r="CD22" s="279"/>
      <c r="CE22" s="279"/>
      <c r="CF22" s="279"/>
      <c r="CG22" s="279"/>
      <c r="CH22" s="279"/>
      <c r="CI22" s="279"/>
      <c r="CJ22" s="279"/>
      <c r="CK22" s="279"/>
      <c r="CL22" s="279"/>
      <c r="CM22" s="279"/>
      <c r="CN22" s="279"/>
      <c r="CO22" s="279"/>
      <c r="CQ22" s="230"/>
      <c r="CR22" s="230"/>
      <c r="CS22" s="230"/>
      <c r="CT22" s="230"/>
      <c r="CU22" s="230"/>
      <c r="CV22" s="230"/>
      <c r="CW22" s="230"/>
      <c r="CX22" s="230"/>
      <c r="CZ22" s="281"/>
      <c r="DA22" s="281"/>
      <c r="DB22" s="281"/>
      <c r="DC22" s="281"/>
      <c r="DD22" s="281"/>
      <c r="DE22" s="281"/>
      <c r="DF22" s="281"/>
      <c r="DG22" s="281"/>
      <c r="DI22" s="281">
        <f t="shared" si="22"/>
        <v>245447.6110526316</v>
      </c>
      <c r="DJ22" s="281"/>
      <c r="DK22" s="281"/>
      <c r="DL22" s="281"/>
      <c r="DM22" s="281"/>
      <c r="DN22" s="281"/>
      <c r="DO22" s="281"/>
      <c r="DP22" s="281"/>
      <c r="DQ22" s="281"/>
      <c r="DS22" s="281"/>
      <c r="DT22" s="281"/>
      <c r="DU22" s="281"/>
      <c r="DV22" s="281"/>
      <c r="DW22" s="281"/>
      <c r="DX22" s="281"/>
      <c r="DY22" s="281"/>
      <c r="DZ22" s="281"/>
      <c r="EB22" s="282">
        <f t="shared" si="5"/>
        <v>829990.67177152226</v>
      </c>
      <c r="EC22" s="282">
        <f t="shared" si="6"/>
        <v>5048.2586980609422</v>
      </c>
      <c r="ED22" s="283">
        <f t="shared" si="23"/>
        <v>835038.93046958325</v>
      </c>
    </row>
    <row r="23" spans="1:134" hidden="1" x14ac:dyDescent="0.25">
      <c r="A23" s="17">
        <v>2402</v>
      </c>
      <c r="B23" s="4">
        <v>103342</v>
      </c>
      <c r="C23" s="4" t="s">
        <v>452</v>
      </c>
      <c r="D23" s="4" t="s">
        <v>303</v>
      </c>
      <c r="E23" s="15" t="s">
        <v>428</v>
      </c>
      <c r="F23" s="16" t="s">
        <v>425</v>
      </c>
      <c r="G23" s="149"/>
      <c r="H23" s="230">
        <v>0</v>
      </c>
      <c r="I23" s="277"/>
      <c r="J23" s="230">
        <v>0</v>
      </c>
      <c r="K23" s="230">
        <v>0</v>
      </c>
      <c r="L23" s="230">
        <v>57392.400000000009</v>
      </c>
      <c r="M23" s="230">
        <v>585</v>
      </c>
      <c r="N23" s="230">
        <v>0</v>
      </c>
      <c r="O23" s="230">
        <v>0</v>
      </c>
      <c r="P23" s="149">
        <f t="shared" si="7"/>
        <v>57977.400000000009</v>
      </c>
      <c r="Q23" s="230">
        <f t="shared" si="8"/>
        <v>46381.920000000013</v>
      </c>
      <c r="R23" s="277"/>
      <c r="S23" s="230">
        <v>0</v>
      </c>
      <c r="T23" s="230">
        <v>0</v>
      </c>
      <c r="U23" s="230">
        <v>56288.7</v>
      </c>
      <c r="V23" s="230">
        <v>780</v>
      </c>
      <c r="W23" s="230">
        <v>0</v>
      </c>
      <c r="X23" s="230">
        <v>0</v>
      </c>
      <c r="Y23" s="230">
        <f t="shared" si="9"/>
        <v>57068.7</v>
      </c>
      <c r="Z23" s="230">
        <f t="shared" si="10"/>
        <v>45654.96</v>
      </c>
      <c r="AA23" s="277"/>
      <c r="AB23" s="278">
        <v>0</v>
      </c>
      <c r="AC23" s="278">
        <v>0</v>
      </c>
      <c r="AD23" s="278">
        <v>49867.578947368427</v>
      </c>
      <c r="AE23" s="278">
        <v>568.42105263157896</v>
      </c>
      <c r="AF23" s="278">
        <v>0</v>
      </c>
      <c r="AG23" s="278">
        <v>0</v>
      </c>
      <c r="AH23" s="230">
        <f t="shared" si="11"/>
        <v>50436.000000000007</v>
      </c>
      <c r="AI23" s="278">
        <f t="shared" si="12"/>
        <v>40348.80000000001</v>
      </c>
      <c r="AJ23" s="277"/>
      <c r="AK23" s="278">
        <v>181.35</v>
      </c>
      <c r="AL23" s="278">
        <v>15.6</v>
      </c>
      <c r="AM23" s="278">
        <v>114.82105263157895</v>
      </c>
      <c r="AN23" s="277"/>
      <c r="AO23" s="278">
        <f t="shared" si="13"/>
        <v>145.08000000000001</v>
      </c>
      <c r="AP23" s="278">
        <f t="shared" si="0"/>
        <v>12.48</v>
      </c>
      <c r="AQ23" s="278">
        <f t="shared" si="0"/>
        <v>91.856842105263169</v>
      </c>
      <c r="AR23" s="279"/>
      <c r="AS23" s="279">
        <v>0</v>
      </c>
      <c r="AT23" s="280">
        <f t="shared" si="14"/>
        <v>0</v>
      </c>
      <c r="AU23" s="279"/>
      <c r="AV23" s="279">
        <v>0</v>
      </c>
      <c r="AW23" s="279">
        <v>0</v>
      </c>
      <c r="AX23" s="279">
        <v>55185</v>
      </c>
      <c r="AY23" s="279">
        <v>1365</v>
      </c>
      <c r="AZ23" s="279">
        <v>0</v>
      </c>
      <c r="BA23" s="279">
        <v>0</v>
      </c>
      <c r="BB23" s="279">
        <v>15.6</v>
      </c>
      <c r="BC23" s="279">
        <f t="shared" si="15"/>
        <v>56565.599999999999</v>
      </c>
      <c r="BE23" s="139">
        <f t="shared" si="16"/>
        <v>0</v>
      </c>
      <c r="BF23" s="139">
        <f t="shared" si="1"/>
        <v>0</v>
      </c>
      <c r="BG23" s="139">
        <f t="shared" si="1"/>
        <v>-2207.4000000000087</v>
      </c>
      <c r="BH23" s="139">
        <f t="shared" si="1"/>
        <v>780</v>
      </c>
      <c r="BI23" s="139">
        <f t="shared" si="1"/>
        <v>0</v>
      </c>
      <c r="BJ23" s="139">
        <f t="shared" si="1"/>
        <v>0</v>
      </c>
      <c r="BK23" s="139">
        <f t="shared" si="17"/>
        <v>-165.75</v>
      </c>
      <c r="BL23" s="139">
        <f t="shared" si="18"/>
        <v>-1593.1500000000087</v>
      </c>
      <c r="BM23" s="149">
        <f t="shared" si="19"/>
        <v>0</v>
      </c>
      <c r="BN23" s="149"/>
      <c r="BO23" s="279">
        <f t="shared" si="2"/>
        <v>0</v>
      </c>
      <c r="BP23" s="279">
        <f t="shared" si="2"/>
        <v>0</v>
      </c>
      <c r="BQ23" s="279">
        <f t="shared" si="2"/>
        <v>9271.0799999999872</v>
      </c>
      <c r="BR23" s="279">
        <f t="shared" si="2"/>
        <v>897</v>
      </c>
      <c r="BS23" s="279">
        <f t="shared" si="2"/>
        <v>0</v>
      </c>
      <c r="BT23" s="279">
        <f t="shared" si="2"/>
        <v>0</v>
      </c>
      <c r="BU23" s="279">
        <f t="shared" si="3"/>
        <v>-129.48000000000002</v>
      </c>
      <c r="BV23" s="279">
        <f t="shared" si="20"/>
        <v>10038.599999999988</v>
      </c>
      <c r="BW23" s="279">
        <f t="shared" si="4"/>
        <v>7.2759576141834259E-12</v>
      </c>
      <c r="BX23" s="279"/>
      <c r="BY23" s="279">
        <f t="shared" si="21"/>
        <v>56565.600000000006</v>
      </c>
      <c r="BZ23" s="279"/>
      <c r="CA23" s="279">
        <f>IFERROR(VLOOKUP(A23,'Actuals Summer'!A:S,19,FALSE),0)</f>
        <v>0</v>
      </c>
      <c r="CC23" s="279"/>
      <c r="CD23" s="279"/>
      <c r="CE23" s="279"/>
      <c r="CF23" s="279"/>
      <c r="CG23" s="279"/>
      <c r="CH23" s="279"/>
      <c r="CI23" s="279"/>
      <c r="CJ23" s="279"/>
      <c r="CK23" s="279"/>
      <c r="CL23" s="279"/>
      <c r="CM23" s="279"/>
      <c r="CN23" s="279"/>
      <c r="CO23" s="279"/>
      <c r="CQ23" s="230"/>
      <c r="CR23" s="230"/>
      <c r="CS23" s="230"/>
      <c r="CT23" s="230"/>
      <c r="CU23" s="230"/>
      <c r="CV23" s="230"/>
      <c r="CW23" s="230"/>
      <c r="CX23" s="230"/>
      <c r="CZ23" s="281"/>
      <c r="DA23" s="281"/>
      <c r="DB23" s="281"/>
      <c r="DC23" s="281"/>
      <c r="DD23" s="281"/>
      <c r="DE23" s="281"/>
      <c r="DF23" s="281"/>
      <c r="DG23" s="281"/>
      <c r="DI23" s="281">
        <f t="shared" si="22"/>
        <v>56565.600000000006</v>
      </c>
      <c r="DJ23" s="281"/>
      <c r="DK23" s="281"/>
      <c r="DL23" s="281"/>
      <c r="DM23" s="281"/>
      <c r="DN23" s="281"/>
      <c r="DO23" s="281"/>
      <c r="DP23" s="281"/>
      <c r="DQ23" s="281"/>
      <c r="DS23" s="281"/>
      <c r="DT23" s="281"/>
      <c r="DU23" s="281"/>
      <c r="DV23" s="281"/>
      <c r="DW23" s="281"/>
      <c r="DX23" s="281"/>
      <c r="DY23" s="281"/>
      <c r="DZ23" s="281"/>
      <c r="EB23" s="282">
        <f t="shared" si="5"/>
        <v>142673.69684210527</v>
      </c>
      <c r="EC23" s="282">
        <f t="shared" si="6"/>
        <v>0</v>
      </c>
      <c r="ED23" s="283">
        <f t="shared" si="23"/>
        <v>142673.69684210527</v>
      </c>
    </row>
    <row r="24" spans="1:134" hidden="1" x14ac:dyDescent="0.25">
      <c r="A24" s="17">
        <v>2401</v>
      </c>
      <c r="B24" s="4">
        <v>103341</v>
      </c>
      <c r="C24" s="4" t="s">
        <v>453</v>
      </c>
      <c r="D24" s="4" t="s">
        <v>454</v>
      </c>
      <c r="E24" s="15" t="s">
        <v>428</v>
      </c>
      <c r="F24" s="16" t="s">
        <v>425</v>
      </c>
      <c r="G24" s="149"/>
      <c r="H24" s="230">
        <v>0</v>
      </c>
      <c r="I24" s="277"/>
      <c r="J24" s="230">
        <v>0</v>
      </c>
      <c r="K24" s="230">
        <v>0</v>
      </c>
      <c r="L24" s="230">
        <v>0</v>
      </c>
      <c r="M24" s="230">
        <v>0</v>
      </c>
      <c r="N24" s="230">
        <v>0</v>
      </c>
      <c r="O24" s="230">
        <v>0</v>
      </c>
      <c r="P24" s="149">
        <f t="shared" si="7"/>
        <v>0</v>
      </c>
      <c r="Q24" s="230">
        <f t="shared" si="8"/>
        <v>0</v>
      </c>
      <c r="R24" s="277"/>
      <c r="S24" s="230">
        <v>0</v>
      </c>
      <c r="T24" s="230">
        <v>0</v>
      </c>
      <c r="U24" s="230">
        <v>0</v>
      </c>
      <c r="V24" s="230">
        <v>0</v>
      </c>
      <c r="W24" s="230">
        <v>0</v>
      </c>
      <c r="X24" s="230">
        <v>0</v>
      </c>
      <c r="Y24" s="230">
        <f t="shared" si="9"/>
        <v>0</v>
      </c>
      <c r="Z24" s="230">
        <f t="shared" si="10"/>
        <v>0</v>
      </c>
      <c r="AA24" s="277"/>
      <c r="AB24" s="278">
        <v>0</v>
      </c>
      <c r="AC24" s="278">
        <v>0</v>
      </c>
      <c r="AD24" s="278">
        <v>0</v>
      </c>
      <c r="AE24" s="278">
        <v>0</v>
      </c>
      <c r="AF24" s="278">
        <v>0</v>
      </c>
      <c r="AG24" s="278">
        <v>0</v>
      </c>
      <c r="AH24" s="230">
        <f t="shared" si="11"/>
        <v>0</v>
      </c>
      <c r="AI24" s="278">
        <f t="shared" si="12"/>
        <v>0</v>
      </c>
      <c r="AJ24" s="277"/>
      <c r="AK24" s="278">
        <v>0</v>
      </c>
      <c r="AL24" s="278">
        <v>0</v>
      </c>
      <c r="AM24" s="278">
        <v>0</v>
      </c>
      <c r="AN24" s="277"/>
      <c r="AO24" s="278">
        <f t="shared" si="13"/>
        <v>0</v>
      </c>
      <c r="AP24" s="278">
        <f t="shared" si="13"/>
        <v>0</v>
      </c>
      <c r="AQ24" s="278">
        <f t="shared" si="13"/>
        <v>0</v>
      </c>
      <c r="AR24" s="279"/>
      <c r="AS24" s="279">
        <v>0</v>
      </c>
      <c r="AT24" s="280">
        <f t="shared" si="14"/>
        <v>0</v>
      </c>
      <c r="AU24" s="279"/>
      <c r="AV24" s="279">
        <v>0</v>
      </c>
      <c r="AW24" s="279">
        <v>0</v>
      </c>
      <c r="AX24" s="279">
        <v>0</v>
      </c>
      <c r="AY24" s="279">
        <v>0</v>
      </c>
      <c r="AZ24" s="279">
        <v>0</v>
      </c>
      <c r="BA24" s="279">
        <v>0</v>
      </c>
      <c r="BB24" s="279">
        <v>0</v>
      </c>
      <c r="BC24" s="279">
        <f t="shared" si="15"/>
        <v>0</v>
      </c>
      <c r="BE24" s="139">
        <f t="shared" si="16"/>
        <v>0</v>
      </c>
      <c r="BF24" s="139">
        <f t="shared" si="16"/>
        <v>0</v>
      </c>
      <c r="BG24" s="139">
        <f t="shared" si="16"/>
        <v>0</v>
      </c>
      <c r="BH24" s="139">
        <f t="shared" si="16"/>
        <v>0</v>
      </c>
      <c r="BI24" s="139">
        <f t="shared" si="16"/>
        <v>0</v>
      </c>
      <c r="BJ24" s="139">
        <f t="shared" si="16"/>
        <v>0</v>
      </c>
      <c r="BK24" s="139">
        <f t="shared" si="17"/>
        <v>0</v>
      </c>
      <c r="BL24" s="139">
        <f t="shared" si="18"/>
        <v>0</v>
      </c>
      <c r="BM24" s="149">
        <f t="shared" si="19"/>
        <v>0</v>
      </c>
      <c r="BN24" s="149"/>
      <c r="BO24" s="279">
        <f t="shared" si="2"/>
        <v>0</v>
      </c>
      <c r="BP24" s="279">
        <f t="shared" si="2"/>
        <v>0</v>
      </c>
      <c r="BQ24" s="279">
        <f t="shared" si="2"/>
        <v>0</v>
      </c>
      <c r="BR24" s="279">
        <f t="shared" si="2"/>
        <v>0</v>
      </c>
      <c r="BS24" s="279">
        <f t="shared" si="2"/>
        <v>0</v>
      </c>
      <c r="BT24" s="279">
        <f t="shared" si="2"/>
        <v>0</v>
      </c>
      <c r="BU24" s="279">
        <f t="shared" si="3"/>
        <v>0</v>
      </c>
      <c r="BV24" s="279">
        <f t="shared" si="20"/>
        <v>0</v>
      </c>
      <c r="BW24" s="279">
        <f t="shared" si="4"/>
        <v>0</v>
      </c>
      <c r="BX24" s="279"/>
      <c r="BY24" s="279">
        <f t="shared" si="21"/>
        <v>0</v>
      </c>
      <c r="BZ24" s="279"/>
      <c r="CA24" s="279">
        <f>IFERROR(VLOOKUP(A24,'Actuals Summer'!A:S,19,FALSE),0)</f>
        <v>0</v>
      </c>
      <c r="CC24" s="279"/>
      <c r="CD24" s="279"/>
      <c r="CE24" s="279"/>
      <c r="CF24" s="279"/>
      <c r="CG24" s="279"/>
      <c r="CH24" s="279"/>
      <c r="CI24" s="279"/>
      <c r="CJ24" s="279"/>
      <c r="CK24" s="279"/>
      <c r="CL24" s="279"/>
      <c r="CM24" s="279"/>
      <c r="CN24" s="279"/>
      <c r="CO24" s="279"/>
      <c r="CQ24" s="230"/>
      <c r="CR24" s="230"/>
      <c r="CS24" s="230"/>
      <c r="CT24" s="230"/>
      <c r="CU24" s="230"/>
      <c r="CV24" s="230"/>
      <c r="CW24" s="230"/>
      <c r="CX24" s="230"/>
      <c r="CZ24" s="281"/>
      <c r="DA24" s="281"/>
      <c r="DB24" s="281"/>
      <c r="DC24" s="281"/>
      <c r="DD24" s="281"/>
      <c r="DE24" s="281"/>
      <c r="DF24" s="281"/>
      <c r="DG24" s="281"/>
      <c r="DI24" s="281">
        <f t="shared" si="22"/>
        <v>0</v>
      </c>
      <c r="DJ24" s="281"/>
      <c r="DK24" s="281"/>
      <c r="DL24" s="281"/>
      <c r="DM24" s="281"/>
      <c r="DN24" s="281"/>
      <c r="DO24" s="281"/>
      <c r="DP24" s="281"/>
      <c r="DQ24" s="281"/>
      <c r="DS24" s="281"/>
      <c r="DT24" s="281"/>
      <c r="DU24" s="281"/>
      <c r="DV24" s="281"/>
      <c r="DW24" s="281"/>
      <c r="DX24" s="281"/>
      <c r="DY24" s="281"/>
      <c r="DZ24" s="281"/>
      <c r="EB24" s="282">
        <f t="shared" si="5"/>
        <v>0</v>
      </c>
      <c r="EC24" s="282">
        <f t="shared" si="6"/>
        <v>0</v>
      </c>
      <c r="ED24" s="283">
        <f t="shared" si="23"/>
        <v>0</v>
      </c>
    </row>
    <row r="25" spans="1:134" hidden="1" x14ac:dyDescent="0.25">
      <c r="A25" s="17">
        <v>4115</v>
      </c>
      <c r="B25" s="4">
        <v>103493</v>
      </c>
      <c r="C25" s="4" t="s">
        <v>455</v>
      </c>
      <c r="D25" s="4" t="s">
        <v>456</v>
      </c>
      <c r="E25" s="15" t="s">
        <v>450</v>
      </c>
      <c r="F25" s="16" t="s">
        <v>425</v>
      </c>
      <c r="G25" s="149"/>
      <c r="H25" s="230">
        <v>0</v>
      </c>
      <c r="I25" s="277"/>
      <c r="J25" s="230">
        <v>0</v>
      </c>
      <c r="K25" s="230">
        <v>0</v>
      </c>
      <c r="L25" s="230">
        <v>0</v>
      </c>
      <c r="M25" s="230">
        <v>0</v>
      </c>
      <c r="N25" s="230">
        <v>0</v>
      </c>
      <c r="O25" s="230">
        <v>0</v>
      </c>
      <c r="P25" s="149">
        <f t="shared" si="7"/>
        <v>0</v>
      </c>
      <c r="Q25" s="230">
        <f t="shared" si="8"/>
        <v>0</v>
      </c>
      <c r="R25" s="277"/>
      <c r="S25" s="230">
        <v>0</v>
      </c>
      <c r="T25" s="230">
        <v>0</v>
      </c>
      <c r="U25" s="230">
        <v>0</v>
      </c>
      <c r="V25" s="230">
        <v>0</v>
      </c>
      <c r="W25" s="230">
        <v>0</v>
      </c>
      <c r="X25" s="230">
        <v>0</v>
      </c>
      <c r="Y25" s="230">
        <f t="shared" si="9"/>
        <v>0</v>
      </c>
      <c r="Z25" s="230">
        <f t="shared" si="10"/>
        <v>0</v>
      </c>
      <c r="AA25" s="277"/>
      <c r="AB25" s="278">
        <v>0</v>
      </c>
      <c r="AC25" s="278">
        <v>0</v>
      </c>
      <c r="AD25" s="278">
        <v>0</v>
      </c>
      <c r="AE25" s="278">
        <v>0</v>
      </c>
      <c r="AF25" s="278">
        <v>0</v>
      </c>
      <c r="AG25" s="278">
        <v>0</v>
      </c>
      <c r="AH25" s="230">
        <f t="shared" si="11"/>
        <v>0</v>
      </c>
      <c r="AI25" s="278">
        <f t="shared" si="12"/>
        <v>0</v>
      </c>
      <c r="AJ25" s="277"/>
      <c r="AK25" s="278">
        <v>0</v>
      </c>
      <c r="AL25" s="278">
        <v>0</v>
      </c>
      <c r="AM25" s="278">
        <v>0</v>
      </c>
      <c r="AN25" s="277"/>
      <c r="AO25" s="278">
        <f t="shared" si="13"/>
        <v>0</v>
      </c>
      <c r="AP25" s="278">
        <f t="shared" si="13"/>
        <v>0</v>
      </c>
      <c r="AQ25" s="278">
        <f t="shared" si="13"/>
        <v>0</v>
      </c>
      <c r="AR25" s="279"/>
      <c r="AS25" s="279">
        <v>0</v>
      </c>
      <c r="AT25" s="280">
        <f t="shared" si="14"/>
        <v>0</v>
      </c>
      <c r="AU25" s="279"/>
      <c r="AV25" s="279">
        <v>0</v>
      </c>
      <c r="AW25" s="279">
        <v>0</v>
      </c>
      <c r="AX25" s="279">
        <v>0</v>
      </c>
      <c r="AY25" s="279">
        <v>0</v>
      </c>
      <c r="AZ25" s="279">
        <v>0</v>
      </c>
      <c r="BA25" s="279">
        <v>0</v>
      </c>
      <c r="BB25" s="279">
        <v>0</v>
      </c>
      <c r="BC25" s="279">
        <f t="shared" si="15"/>
        <v>0</v>
      </c>
      <c r="BE25" s="139">
        <f t="shared" si="16"/>
        <v>0</v>
      </c>
      <c r="BF25" s="139">
        <f t="shared" si="16"/>
        <v>0</v>
      </c>
      <c r="BG25" s="139">
        <f t="shared" si="16"/>
        <v>0</v>
      </c>
      <c r="BH25" s="139">
        <f t="shared" si="16"/>
        <v>0</v>
      </c>
      <c r="BI25" s="139">
        <f t="shared" si="16"/>
        <v>0</v>
      </c>
      <c r="BJ25" s="139">
        <f t="shared" si="16"/>
        <v>0</v>
      </c>
      <c r="BK25" s="139">
        <f t="shared" si="17"/>
        <v>0</v>
      </c>
      <c r="BL25" s="139">
        <f t="shared" si="18"/>
        <v>0</v>
      </c>
      <c r="BM25" s="149">
        <f t="shared" si="19"/>
        <v>0</v>
      </c>
      <c r="BN25" s="149"/>
      <c r="BO25" s="279">
        <f t="shared" si="2"/>
        <v>0</v>
      </c>
      <c r="BP25" s="279">
        <f t="shared" si="2"/>
        <v>0</v>
      </c>
      <c r="BQ25" s="279">
        <f t="shared" si="2"/>
        <v>0</v>
      </c>
      <c r="BR25" s="279">
        <f t="shared" si="2"/>
        <v>0</v>
      </c>
      <c r="BS25" s="279">
        <f t="shared" si="2"/>
        <v>0</v>
      </c>
      <c r="BT25" s="279">
        <f t="shared" si="2"/>
        <v>0</v>
      </c>
      <c r="BU25" s="279">
        <f t="shared" si="3"/>
        <v>0</v>
      </c>
      <c r="BV25" s="279">
        <f t="shared" si="20"/>
        <v>0</v>
      </c>
      <c r="BW25" s="279">
        <f t="shared" si="4"/>
        <v>0</v>
      </c>
      <c r="BX25" s="279"/>
      <c r="BY25" s="279">
        <f t="shared" si="21"/>
        <v>0</v>
      </c>
      <c r="BZ25" s="279"/>
      <c r="CA25" s="279">
        <f>IFERROR(VLOOKUP(A25,'Actuals Summer'!A:S,19,FALSE),0)</f>
        <v>0</v>
      </c>
      <c r="CC25" s="279"/>
      <c r="CD25" s="279"/>
      <c r="CE25" s="279"/>
      <c r="CF25" s="279"/>
      <c r="CG25" s="279"/>
      <c r="CH25" s="279"/>
      <c r="CI25" s="279"/>
      <c r="CJ25" s="279"/>
      <c r="CK25" s="279"/>
      <c r="CL25" s="279"/>
      <c r="CM25" s="279"/>
      <c r="CN25" s="279"/>
      <c r="CO25" s="279"/>
      <c r="CQ25" s="230"/>
      <c r="CR25" s="230"/>
      <c r="CS25" s="230"/>
      <c r="CT25" s="230"/>
      <c r="CU25" s="230"/>
      <c r="CV25" s="230"/>
      <c r="CW25" s="230"/>
      <c r="CX25" s="230"/>
      <c r="CZ25" s="281"/>
      <c r="DA25" s="281"/>
      <c r="DB25" s="281"/>
      <c r="DC25" s="281"/>
      <c r="DD25" s="281"/>
      <c r="DE25" s="281"/>
      <c r="DF25" s="281"/>
      <c r="DG25" s="281"/>
      <c r="DI25" s="281">
        <f t="shared" si="22"/>
        <v>0</v>
      </c>
      <c r="DJ25" s="281"/>
      <c r="DK25" s="281"/>
      <c r="DL25" s="281"/>
      <c r="DM25" s="281"/>
      <c r="DN25" s="281"/>
      <c r="DO25" s="281"/>
      <c r="DP25" s="281"/>
      <c r="DQ25" s="281"/>
      <c r="DS25" s="281"/>
      <c r="DT25" s="281"/>
      <c r="DU25" s="281"/>
      <c r="DV25" s="281"/>
      <c r="DW25" s="281"/>
      <c r="DX25" s="281"/>
      <c r="DY25" s="281"/>
      <c r="DZ25" s="281"/>
      <c r="EB25" s="282">
        <f t="shared" si="5"/>
        <v>0</v>
      </c>
      <c r="EC25" s="282">
        <f t="shared" si="6"/>
        <v>0</v>
      </c>
      <c r="ED25" s="283">
        <f t="shared" si="23"/>
        <v>0</v>
      </c>
    </row>
    <row r="26" spans="1:134" hidden="1" x14ac:dyDescent="0.25">
      <c r="A26" s="17">
        <v>2030</v>
      </c>
      <c r="B26" s="4">
        <v>103172</v>
      </c>
      <c r="C26" s="4" t="s">
        <v>457</v>
      </c>
      <c r="D26" s="4" t="s">
        <v>215</v>
      </c>
      <c r="E26" s="15" t="s">
        <v>428</v>
      </c>
      <c r="F26" s="16" t="s">
        <v>425</v>
      </c>
      <c r="G26" s="149"/>
      <c r="H26" s="230">
        <v>0</v>
      </c>
      <c r="I26" s="277"/>
      <c r="J26" s="230">
        <v>0</v>
      </c>
      <c r="K26" s="230">
        <v>0</v>
      </c>
      <c r="L26" s="230">
        <v>56288.700000000004</v>
      </c>
      <c r="M26" s="230">
        <v>3510</v>
      </c>
      <c r="N26" s="230">
        <v>0</v>
      </c>
      <c r="O26" s="230">
        <v>0</v>
      </c>
      <c r="P26" s="149">
        <f t="shared" si="7"/>
        <v>59798.700000000004</v>
      </c>
      <c r="Q26" s="230">
        <f t="shared" si="8"/>
        <v>47838.960000000006</v>
      </c>
      <c r="R26" s="277"/>
      <c r="S26" s="230">
        <v>0</v>
      </c>
      <c r="T26" s="230">
        <v>0</v>
      </c>
      <c r="U26" s="230">
        <v>57392.4</v>
      </c>
      <c r="V26" s="230">
        <v>3510</v>
      </c>
      <c r="W26" s="230">
        <v>0</v>
      </c>
      <c r="X26" s="230">
        <v>0</v>
      </c>
      <c r="Y26" s="230">
        <f t="shared" si="9"/>
        <v>60902.400000000001</v>
      </c>
      <c r="Z26" s="230">
        <f t="shared" si="10"/>
        <v>48721.920000000006</v>
      </c>
      <c r="AA26" s="277"/>
      <c r="AB26" s="278">
        <v>0</v>
      </c>
      <c r="AC26" s="278">
        <v>0</v>
      </c>
      <c r="AD26" s="278">
        <v>49867.57894736842</v>
      </c>
      <c r="AE26" s="278">
        <v>2955.7894736842109</v>
      </c>
      <c r="AF26" s="278">
        <v>0</v>
      </c>
      <c r="AG26" s="278">
        <v>0</v>
      </c>
      <c r="AH26" s="230">
        <f t="shared" si="11"/>
        <v>52823.368421052633</v>
      </c>
      <c r="AI26" s="278">
        <f t="shared" si="12"/>
        <v>42258.69473684211</v>
      </c>
      <c r="AJ26" s="277"/>
      <c r="AK26" s="278">
        <v>1189.5</v>
      </c>
      <c r="AL26" s="278">
        <v>1010.1</v>
      </c>
      <c r="AM26" s="278">
        <v>1004.4</v>
      </c>
      <c r="AN26" s="277"/>
      <c r="AO26" s="278">
        <f t="shared" si="13"/>
        <v>951.6</v>
      </c>
      <c r="AP26" s="278">
        <f t="shared" si="13"/>
        <v>808.08</v>
      </c>
      <c r="AQ26" s="278">
        <f t="shared" si="13"/>
        <v>803.52</v>
      </c>
      <c r="AR26" s="279"/>
      <c r="AS26" s="279">
        <v>0</v>
      </c>
      <c r="AT26" s="280">
        <f t="shared" si="14"/>
        <v>0</v>
      </c>
      <c r="AU26" s="279"/>
      <c r="AV26" s="279">
        <v>0</v>
      </c>
      <c r="AW26" s="279">
        <v>0</v>
      </c>
      <c r="AX26" s="279">
        <v>57392.4</v>
      </c>
      <c r="AY26" s="279">
        <v>4485</v>
      </c>
      <c r="AZ26" s="279">
        <v>0</v>
      </c>
      <c r="BA26" s="279">
        <v>0</v>
      </c>
      <c r="BB26" s="279">
        <v>928.19999999999993</v>
      </c>
      <c r="BC26" s="279">
        <f t="shared" si="15"/>
        <v>62805.599999999999</v>
      </c>
      <c r="BE26" s="139">
        <f t="shared" si="16"/>
        <v>0</v>
      </c>
      <c r="BF26" s="139">
        <f t="shared" si="16"/>
        <v>0</v>
      </c>
      <c r="BG26" s="139">
        <f t="shared" si="16"/>
        <v>1103.6999999999971</v>
      </c>
      <c r="BH26" s="139">
        <f t="shared" si="16"/>
        <v>975</v>
      </c>
      <c r="BI26" s="139">
        <f t="shared" si="16"/>
        <v>0</v>
      </c>
      <c r="BJ26" s="139">
        <f t="shared" si="16"/>
        <v>0</v>
      </c>
      <c r="BK26" s="139">
        <f t="shared" si="17"/>
        <v>-261.30000000000007</v>
      </c>
      <c r="BL26" s="139">
        <f t="shared" si="18"/>
        <v>1817.3999999999969</v>
      </c>
      <c r="BM26" s="149">
        <f t="shared" si="19"/>
        <v>0</v>
      </c>
      <c r="BN26" s="149"/>
      <c r="BO26" s="279">
        <f t="shared" si="2"/>
        <v>0</v>
      </c>
      <c r="BP26" s="279">
        <f t="shared" si="2"/>
        <v>0</v>
      </c>
      <c r="BQ26" s="279">
        <f t="shared" si="2"/>
        <v>12361.439999999995</v>
      </c>
      <c r="BR26" s="279">
        <f t="shared" si="2"/>
        <v>1677</v>
      </c>
      <c r="BS26" s="279">
        <f t="shared" si="2"/>
        <v>0</v>
      </c>
      <c r="BT26" s="279">
        <f t="shared" si="2"/>
        <v>0</v>
      </c>
      <c r="BU26" s="279">
        <f t="shared" si="3"/>
        <v>-23.400000000000091</v>
      </c>
      <c r="BV26" s="279">
        <f t="shared" si="20"/>
        <v>14015.039999999995</v>
      </c>
      <c r="BW26" s="279">
        <f t="shared" si="4"/>
        <v>0</v>
      </c>
      <c r="BX26" s="279"/>
      <c r="BY26" s="279">
        <f t="shared" si="21"/>
        <v>62805.599999999999</v>
      </c>
      <c r="BZ26" s="279"/>
      <c r="CA26" s="279">
        <f>IFERROR(VLOOKUP(A26,'Actuals Summer'!A:S,19,FALSE),0)</f>
        <v>0</v>
      </c>
      <c r="CC26" s="279"/>
      <c r="CD26" s="279"/>
      <c r="CE26" s="279"/>
      <c r="CF26" s="279"/>
      <c r="CG26" s="279"/>
      <c r="CH26" s="279"/>
      <c r="CI26" s="279"/>
      <c r="CJ26" s="279"/>
      <c r="CK26" s="279"/>
      <c r="CL26" s="279"/>
      <c r="CM26" s="279"/>
      <c r="CN26" s="279"/>
      <c r="CO26" s="279"/>
      <c r="CQ26" s="230"/>
      <c r="CR26" s="230"/>
      <c r="CS26" s="230"/>
      <c r="CT26" s="230"/>
      <c r="CU26" s="230"/>
      <c r="CV26" s="230"/>
      <c r="CW26" s="230"/>
      <c r="CX26" s="230"/>
      <c r="CZ26" s="281"/>
      <c r="DA26" s="281"/>
      <c r="DB26" s="281"/>
      <c r="DC26" s="281"/>
      <c r="DD26" s="281"/>
      <c r="DE26" s="281"/>
      <c r="DF26" s="281"/>
      <c r="DG26" s="281"/>
      <c r="DI26" s="281">
        <f t="shared" si="22"/>
        <v>62805.599999999999</v>
      </c>
      <c r="DJ26" s="281"/>
      <c r="DK26" s="281"/>
      <c r="DL26" s="281"/>
      <c r="DM26" s="281"/>
      <c r="DN26" s="281"/>
      <c r="DO26" s="281"/>
      <c r="DP26" s="281"/>
      <c r="DQ26" s="281"/>
      <c r="DS26" s="281"/>
      <c r="DT26" s="281"/>
      <c r="DU26" s="281"/>
      <c r="DV26" s="281"/>
      <c r="DW26" s="281"/>
      <c r="DX26" s="281"/>
      <c r="DY26" s="281"/>
      <c r="DZ26" s="281"/>
      <c r="EB26" s="282">
        <f t="shared" si="5"/>
        <v>155397.81473684212</v>
      </c>
      <c r="EC26" s="282">
        <f t="shared" si="6"/>
        <v>0</v>
      </c>
      <c r="ED26" s="283">
        <f t="shared" si="23"/>
        <v>155397.81473684212</v>
      </c>
    </row>
    <row r="27" spans="1:134" hidden="1" x14ac:dyDescent="0.25">
      <c r="A27" s="17">
        <v>3353</v>
      </c>
      <c r="B27" s="4">
        <v>103445</v>
      </c>
      <c r="C27" s="4" t="s">
        <v>458</v>
      </c>
      <c r="D27" s="4" t="s">
        <v>459</v>
      </c>
      <c r="E27" s="15" t="s">
        <v>428</v>
      </c>
      <c r="F27" s="16" t="s">
        <v>425</v>
      </c>
      <c r="G27" s="149"/>
      <c r="H27" s="230">
        <v>0</v>
      </c>
      <c r="I27" s="277"/>
      <c r="J27" s="230">
        <v>0</v>
      </c>
      <c r="K27" s="230">
        <v>0</v>
      </c>
      <c r="L27" s="230">
        <v>0</v>
      </c>
      <c r="M27" s="230">
        <v>0</v>
      </c>
      <c r="N27" s="230">
        <v>0</v>
      </c>
      <c r="O27" s="230">
        <v>0</v>
      </c>
      <c r="P27" s="149">
        <f t="shared" si="7"/>
        <v>0</v>
      </c>
      <c r="Q27" s="230">
        <f t="shared" si="8"/>
        <v>0</v>
      </c>
      <c r="R27" s="277"/>
      <c r="S27" s="230">
        <v>0</v>
      </c>
      <c r="T27" s="230">
        <v>0</v>
      </c>
      <c r="U27" s="230">
        <v>0</v>
      </c>
      <c r="V27" s="230">
        <v>0</v>
      </c>
      <c r="W27" s="230">
        <v>0</v>
      </c>
      <c r="X27" s="230">
        <v>0</v>
      </c>
      <c r="Y27" s="230">
        <f t="shared" si="9"/>
        <v>0</v>
      </c>
      <c r="Z27" s="230">
        <f t="shared" si="10"/>
        <v>0</v>
      </c>
      <c r="AA27" s="277"/>
      <c r="AB27" s="278">
        <v>0</v>
      </c>
      <c r="AC27" s="278">
        <v>0</v>
      </c>
      <c r="AD27" s="278">
        <v>0</v>
      </c>
      <c r="AE27" s="278">
        <v>0</v>
      </c>
      <c r="AF27" s="278">
        <v>0</v>
      </c>
      <c r="AG27" s="278">
        <v>0</v>
      </c>
      <c r="AH27" s="230">
        <f t="shared" si="11"/>
        <v>0</v>
      </c>
      <c r="AI27" s="278">
        <f t="shared" si="12"/>
        <v>0</v>
      </c>
      <c r="AJ27" s="277"/>
      <c r="AK27" s="278">
        <v>0</v>
      </c>
      <c r="AL27" s="278">
        <v>0</v>
      </c>
      <c r="AM27" s="278">
        <v>0</v>
      </c>
      <c r="AN27" s="277"/>
      <c r="AO27" s="278">
        <f t="shared" si="13"/>
        <v>0</v>
      </c>
      <c r="AP27" s="278">
        <f t="shared" si="13"/>
        <v>0</v>
      </c>
      <c r="AQ27" s="278">
        <f t="shared" si="13"/>
        <v>0</v>
      </c>
      <c r="AR27" s="279"/>
      <c r="AS27" s="279">
        <v>0</v>
      </c>
      <c r="AT27" s="280">
        <f t="shared" si="14"/>
        <v>0</v>
      </c>
      <c r="AU27" s="279"/>
      <c r="AV27" s="279">
        <v>0</v>
      </c>
      <c r="AW27" s="279">
        <v>0</v>
      </c>
      <c r="AX27" s="279">
        <v>0</v>
      </c>
      <c r="AY27" s="279">
        <v>0</v>
      </c>
      <c r="AZ27" s="279">
        <v>0</v>
      </c>
      <c r="BA27" s="279">
        <v>0</v>
      </c>
      <c r="BB27" s="279">
        <v>0</v>
      </c>
      <c r="BC27" s="279">
        <f t="shared" si="15"/>
        <v>0</v>
      </c>
      <c r="BE27" s="139">
        <f t="shared" si="16"/>
        <v>0</v>
      </c>
      <c r="BF27" s="139">
        <f t="shared" si="16"/>
        <v>0</v>
      </c>
      <c r="BG27" s="139">
        <f t="shared" si="16"/>
        <v>0</v>
      </c>
      <c r="BH27" s="139">
        <f t="shared" si="16"/>
        <v>0</v>
      </c>
      <c r="BI27" s="139">
        <f t="shared" si="16"/>
        <v>0</v>
      </c>
      <c r="BJ27" s="139">
        <f t="shared" si="16"/>
        <v>0</v>
      </c>
      <c r="BK27" s="139">
        <f t="shared" si="17"/>
        <v>0</v>
      </c>
      <c r="BL27" s="139">
        <f t="shared" si="18"/>
        <v>0</v>
      </c>
      <c r="BM27" s="149">
        <f t="shared" si="19"/>
        <v>0</v>
      </c>
      <c r="BN27" s="149"/>
      <c r="BO27" s="279">
        <f t="shared" si="2"/>
        <v>0</v>
      </c>
      <c r="BP27" s="279">
        <f t="shared" si="2"/>
        <v>0</v>
      </c>
      <c r="BQ27" s="279">
        <f t="shared" si="2"/>
        <v>0</v>
      </c>
      <c r="BR27" s="279">
        <f t="shared" si="2"/>
        <v>0</v>
      </c>
      <c r="BS27" s="279">
        <f t="shared" si="2"/>
        <v>0</v>
      </c>
      <c r="BT27" s="279">
        <f t="shared" si="2"/>
        <v>0</v>
      </c>
      <c r="BU27" s="279">
        <f t="shared" si="3"/>
        <v>0</v>
      </c>
      <c r="BV27" s="279">
        <f t="shared" si="20"/>
        <v>0</v>
      </c>
      <c r="BW27" s="279">
        <f t="shared" si="4"/>
        <v>0</v>
      </c>
      <c r="BX27" s="279"/>
      <c r="BY27" s="279">
        <f t="shared" si="21"/>
        <v>0</v>
      </c>
      <c r="BZ27" s="279"/>
      <c r="CA27" s="279">
        <f>IFERROR(VLOOKUP(A27,'Actuals Summer'!A:S,19,FALSE),0)</f>
        <v>0</v>
      </c>
      <c r="CC27" s="279"/>
      <c r="CD27" s="279"/>
      <c r="CE27" s="279"/>
      <c r="CF27" s="279"/>
      <c r="CG27" s="279"/>
      <c r="CH27" s="279"/>
      <c r="CI27" s="279"/>
      <c r="CJ27" s="279"/>
      <c r="CK27" s="279"/>
      <c r="CL27" s="279"/>
      <c r="CM27" s="279"/>
      <c r="CN27" s="279"/>
      <c r="CO27" s="279"/>
      <c r="CQ27" s="230"/>
      <c r="CR27" s="230"/>
      <c r="CS27" s="230"/>
      <c r="CT27" s="230"/>
      <c r="CU27" s="230"/>
      <c r="CV27" s="230"/>
      <c r="CW27" s="230"/>
      <c r="CX27" s="230"/>
      <c r="CZ27" s="281"/>
      <c r="DA27" s="281"/>
      <c r="DB27" s="281"/>
      <c r="DC27" s="281"/>
      <c r="DD27" s="281"/>
      <c r="DE27" s="281"/>
      <c r="DF27" s="281"/>
      <c r="DG27" s="281"/>
      <c r="DI27" s="281">
        <f t="shared" si="22"/>
        <v>0</v>
      </c>
      <c r="DJ27" s="281"/>
      <c r="DK27" s="281"/>
      <c r="DL27" s="281"/>
      <c r="DM27" s="281"/>
      <c r="DN27" s="281"/>
      <c r="DO27" s="281"/>
      <c r="DP27" s="281"/>
      <c r="DQ27" s="281"/>
      <c r="DS27" s="281"/>
      <c r="DT27" s="281"/>
      <c r="DU27" s="281"/>
      <c r="DV27" s="281"/>
      <c r="DW27" s="281"/>
      <c r="DX27" s="281"/>
      <c r="DY27" s="281"/>
      <c r="DZ27" s="281"/>
      <c r="EB27" s="282">
        <f t="shared" si="5"/>
        <v>0</v>
      </c>
      <c r="EC27" s="282">
        <f t="shared" si="6"/>
        <v>0</v>
      </c>
      <c r="ED27" s="283">
        <f t="shared" si="23"/>
        <v>0</v>
      </c>
    </row>
    <row r="28" spans="1:134" hidden="1" x14ac:dyDescent="0.25">
      <c r="A28" s="17">
        <v>7030</v>
      </c>
      <c r="B28" s="4">
        <v>103611</v>
      </c>
      <c r="C28" s="4" t="s">
        <v>460</v>
      </c>
      <c r="D28" s="4" t="s">
        <v>461</v>
      </c>
      <c r="E28" s="15" t="s">
        <v>439</v>
      </c>
      <c r="F28" s="16" t="s">
        <v>425</v>
      </c>
      <c r="G28" s="149"/>
      <c r="H28" s="230">
        <v>0</v>
      </c>
      <c r="I28" s="277"/>
      <c r="J28" s="230">
        <v>0</v>
      </c>
      <c r="K28" s="230">
        <v>0</v>
      </c>
      <c r="L28" s="230">
        <v>0</v>
      </c>
      <c r="M28" s="230">
        <v>0</v>
      </c>
      <c r="N28" s="230">
        <v>0</v>
      </c>
      <c r="O28" s="230">
        <v>0</v>
      </c>
      <c r="P28" s="149">
        <f t="shared" si="7"/>
        <v>0</v>
      </c>
      <c r="Q28" s="230">
        <f t="shared" si="8"/>
        <v>0</v>
      </c>
      <c r="R28" s="277"/>
      <c r="S28" s="230">
        <v>0</v>
      </c>
      <c r="T28" s="230">
        <v>0</v>
      </c>
      <c r="U28" s="230">
        <v>0</v>
      </c>
      <c r="V28" s="230">
        <v>0</v>
      </c>
      <c r="W28" s="230">
        <v>0</v>
      </c>
      <c r="X28" s="230">
        <v>0</v>
      </c>
      <c r="Y28" s="230">
        <f t="shared" si="9"/>
        <v>0</v>
      </c>
      <c r="Z28" s="230">
        <f t="shared" si="10"/>
        <v>0</v>
      </c>
      <c r="AA28" s="277"/>
      <c r="AB28" s="278">
        <v>0</v>
      </c>
      <c r="AC28" s="278">
        <v>0</v>
      </c>
      <c r="AD28" s="278">
        <v>0</v>
      </c>
      <c r="AE28" s="278">
        <v>0</v>
      </c>
      <c r="AF28" s="278">
        <v>0</v>
      </c>
      <c r="AG28" s="278">
        <v>0</v>
      </c>
      <c r="AH28" s="230">
        <f t="shared" si="11"/>
        <v>0</v>
      </c>
      <c r="AI28" s="278">
        <f t="shared" si="12"/>
        <v>0</v>
      </c>
      <c r="AJ28" s="277"/>
      <c r="AK28" s="278">
        <v>0</v>
      </c>
      <c r="AL28" s="278">
        <v>0</v>
      </c>
      <c r="AM28" s="278">
        <v>0</v>
      </c>
      <c r="AN28" s="277"/>
      <c r="AO28" s="278">
        <f t="shared" si="13"/>
        <v>0</v>
      </c>
      <c r="AP28" s="278">
        <f t="shared" si="13"/>
        <v>0</v>
      </c>
      <c r="AQ28" s="278">
        <f t="shared" si="13"/>
        <v>0</v>
      </c>
      <c r="AR28" s="279"/>
      <c r="AS28" s="279">
        <v>0</v>
      </c>
      <c r="AT28" s="280">
        <f t="shared" si="14"/>
        <v>0</v>
      </c>
      <c r="AU28" s="279"/>
      <c r="AV28" s="279">
        <v>0</v>
      </c>
      <c r="AW28" s="279">
        <v>0</v>
      </c>
      <c r="AX28" s="279">
        <v>0</v>
      </c>
      <c r="AY28" s="279">
        <v>0</v>
      </c>
      <c r="AZ28" s="279">
        <v>0</v>
      </c>
      <c r="BA28" s="279">
        <v>0</v>
      </c>
      <c r="BB28" s="279">
        <v>0</v>
      </c>
      <c r="BC28" s="279">
        <f t="shared" si="15"/>
        <v>0</v>
      </c>
      <c r="BE28" s="139">
        <f t="shared" si="16"/>
        <v>0</v>
      </c>
      <c r="BF28" s="139">
        <f t="shared" si="16"/>
        <v>0</v>
      </c>
      <c r="BG28" s="139">
        <f t="shared" si="16"/>
        <v>0</v>
      </c>
      <c r="BH28" s="139">
        <f t="shared" si="16"/>
        <v>0</v>
      </c>
      <c r="BI28" s="139">
        <f t="shared" si="16"/>
        <v>0</v>
      </c>
      <c r="BJ28" s="139">
        <f t="shared" si="16"/>
        <v>0</v>
      </c>
      <c r="BK28" s="139">
        <f t="shared" si="17"/>
        <v>0</v>
      </c>
      <c r="BL28" s="139">
        <f t="shared" si="18"/>
        <v>0</v>
      </c>
      <c r="BM28" s="149">
        <f t="shared" si="19"/>
        <v>0</v>
      </c>
      <c r="BN28" s="149"/>
      <c r="BO28" s="279">
        <f t="shared" si="2"/>
        <v>0</v>
      </c>
      <c r="BP28" s="279">
        <f t="shared" si="2"/>
        <v>0</v>
      </c>
      <c r="BQ28" s="279">
        <f t="shared" si="2"/>
        <v>0</v>
      </c>
      <c r="BR28" s="279">
        <f t="shared" si="2"/>
        <v>0</v>
      </c>
      <c r="BS28" s="279">
        <f t="shared" si="2"/>
        <v>0</v>
      </c>
      <c r="BT28" s="279">
        <f t="shared" si="2"/>
        <v>0</v>
      </c>
      <c r="BU28" s="279">
        <f t="shared" si="3"/>
        <v>0</v>
      </c>
      <c r="BV28" s="279">
        <f t="shared" si="20"/>
        <v>0</v>
      </c>
      <c r="BW28" s="279">
        <f t="shared" si="4"/>
        <v>0</v>
      </c>
      <c r="BX28" s="279"/>
      <c r="BY28" s="279">
        <f t="shared" si="21"/>
        <v>0</v>
      </c>
      <c r="BZ28" s="279"/>
      <c r="CA28" s="279">
        <f>IFERROR(VLOOKUP(A28,'Actuals Summer'!A:S,19,FALSE),0)</f>
        <v>0</v>
      </c>
      <c r="CC28" s="279"/>
      <c r="CD28" s="279"/>
      <c r="CE28" s="279"/>
      <c r="CF28" s="279"/>
      <c r="CG28" s="279"/>
      <c r="CH28" s="279"/>
      <c r="CI28" s="279"/>
      <c r="CJ28" s="279"/>
      <c r="CK28" s="279"/>
      <c r="CL28" s="279"/>
      <c r="CM28" s="279"/>
      <c r="CN28" s="279"/>
      <c r="CO28" s="279"/>
      <c r="CQ28" s="230"/>
      <c r="CR28" s="230"/>
      <c r="CS28" s="230"/>
      <c r="CT28" s="230"/>
      <c r="CU28" s="230"/>
      <c r="CV28" s="230"/>
      <c r="CW28" s="230"/>
      <c r="CX28" s="230"/>
      <c r="CZ28" s="281"/>
      <c r="DA28" s="281"/>
      <c r="DB28" s="281"/>
      <c r="DC28" s="281"/>
      <c r="DD28" s="281"/>
      <c r="DE28" s="281"/>
      <c r="DF28" s="281"/>
      <c r="DG28" s="281"/>
      <c r="DI28" s="281">
        <f t="shared" si="22"/>
        <v>0</v>
      </c>
      <c r="DJ28" s="281"/>
      <c r="DK28" s="281"/>
      <c r="DL28" s="281"/>
      <c r="DM28" s="281"/>
      <c r="DN28" s="281"/>
      <c r="DO28" s="281"/>
      <c r="DP28" s="281"/>
      <c r="DQ28" s="281"/>
      <c r="DS28" s="281"/>
      <c r="DT28" s="281"/>
      <c r="DU28" s="281"/>
      <c r="DV28" s="281"/>
      <c r="DW28" s="281"/>
      <c r="DX28" s="281"/>
      <c r="DY28" s="281"/>
      <c r="DZ28" s="281"/>
      <c r="EB28" s="282">
        <f t="shared" si="5"/>
        <v>0</v>
      </c>
      <c r="EC28" s="282">
        <f t="shared" si="6"/>
        <v>0</v>
      </c>
      <c r="ED28" s="283">
        <f t="shared" si="23"/>
        <v>0</v>
      </c>
    </row>
    <row r="29" spans="1:134" hidden="1" x14ac:dyDescent="0.25">
      <c r="A29" s="17">
        <v>1002</v>
      </c>
      <c r="B29" s="4">
        <v>103121</v>
      </c>
      <c r="C29" s="4" t="s">
        <v>462</v>
      </c>
      <c r="D29" s="4" t="s">
        <v>181</v>
      </c>
      <c r="E29" s="15" t="s">
        <v>424</v>
      </c>
      <c r="F29" s="16" t="s">
        <v>425</v>
      </c>
      <c r="G29" s="149"/>
      <c r="H29" s="230">
        <v>267564.66361026687</v>
      </c>
      <c r="I29" s="277"/>
      <c r="J29" s="230">
        <v>0</v>
      </c>
      <c r="K29" s="230">
        <v>64718.549999999996</v>
      </c>
      <c r="L29" s="230">
        <v>116992.20000000001</v>
      </c>
      <c r="M29" s="230">
        <v>12675</v>
      </c>
      <c r="N29" s="230">
        <v>4847.6315789473683</v>
      </c>
      <c r="O29" s="230">
        <v>641.78947368421052</v>
      </c>
      <c r="P29" s="149">
        <f t="shared" si="7"/>
        <v>199875.17105263157</v>
      </c>
      <c r="Q29" s="230">
        <f t="shared" si="8"/>
        <v>159900.13684210528</v>
      </c>
      <c r="R29" s="277"/>
      <c r="S29" s="230">
        <v>0</v>
      </c>
      <c r="T29" s="230">
        <v>59740.2</v>
      </c>
      <c r="U29" s="230">
        <v>64014.600000000006</v>
      </c>
      <c r="V29" s="230">
        <v>11895</v>
      </c>
      <c r="W29" s="230">
        <v>4474.7368421052633</v>
      </c>
      <c r="X29" s="230">
        <v>641.78947368421052</v>
      </c>
      <c r="Y29" s="230">
        <f t="shared" si="9"/>
        <v>140766.32631578945</v>
      </c>
      <c r="Z29" s="230">
        <f t="shared" si="10"/>
        <v>112613.06105263157</v>
      </c>
      <c r="AA29" s="277"/>
      <c r="AB29" s="278">
        <v>0</v>
      </c>
      <c r="AC29" s="278">
        <v>50307.53684210527</v>
      </c>
      <c r="AD29" s="278">
        <v>83648.84210526316</v>
      </c>
      <c r="AE29" s="278">
        <v>9322.105263157895</v>
      </c>
      <c r="AF29" s="278">
        <v>3521.8171745152354</v>
      </c>
      <c r="AG29" s="278">
        <v>561.24099722991684</v>
      </c>
      <c r="AH29" s="230">
        <f t="shared" si="11"/>
        <v>147361.54238227144</v>
      </c>
      <c r="AI29" s="278">
        <f t="shared" si="12"/>
        <v>117889.23390581715</v>
      </c>
      <c r="AJ29" s="277"/>
      <c r="AK29" s="278">
        <v>12836.85</v>
      </c>
      <c r="AL29" s="278">
        <v>9246.9</v>
      </c>
      <c r="AM29" s="278">
        <v>8834.9684210526302</v>
      </c>
      <c r="AN29" s="277"/>
      <c r="AO29" s="278">
        <f t="shared" si="13"/>
        <v>10269.480000000001</v>
      </c>
      <c r="AP29" s="278">
        <f t="shared" si="13"/>
        <v>7397.52</v>
      </c>
      <c r="AQ29" s="278">
        <f t="shared" si="13"/>
        <v>7067.9747368421049</v>
      </c>
      <c r="AR29" s="279"/>
      <c r="AS29" s="279">
        <v>264383.34203395422</v>
      </c>
      <c r="AT29" s="280">
        <f t="shared" si="14"/>
        <v>-3181.32157631265</v>
      </c>
      <c r="AU29" s="279"/>
      <c r="AV29" s="279">
        <v>0</v>
      </c>
      <c r="AW29" s="279">
        <v>64718.549999999996</v>
      </c>
      <c r="AX29" s="279">
        <v>102644.1</v>
      </c>
      <c r="AY29" s="279">
        <v>15405</v>
      </c>
      <c r="AZ29" s="279">
        <v>5891.7368421052633</v>
      </c>
      <c r="BA29" s="279">
        <v>320.89</v>
      </c>
      <c r="BB29" s="279">
        <v>12306.449999999999</v>
      </c>
      <c r="BC29" s="279">
        <f t="shared" si="15"/>
        <v>465670.06887605949</v>
      </c>
      <c r="BE29" s="139">
        <f t="shared" si="16"/>
        <v>0</v>
      </c>
      <c r="BF29" s="139">
        <f t="shared" si="16"/>
        <v>0</v>
      </c>
      <c r="BG29" s="139">
        <f t="shared" si="16"/>
        <v>-14348.100000000006</v>
      </c>
      <c r="BH29" s="139">
        <f t="shared" si="16"/>
        <v>2730</v>
      </c>
      <c r="BI29" s="139">
        <f t="shared" si="16"/>
        <v>1044.105263157895</v>
      </c>
      <c r="BJ29" s="139">
        <f t="shared" si="16"/>
        <v>-320.89947368421053</v>
      </c>
      <c r="BK29" s="139">
        <f t="shared" si="17"/>
        <v>-530.40000000000146</v>
      </c>
      <c r="BL29" s="139">
        <f t="shared" si="18"/>
        <v>-14606.615786838973</v>
      </c>
      <c r="BM29" s="149">
        <f t="shared" si="19"/>
        <v>0</v>
      </c>
      <c r="BN29" s="149"/>
      <c r="BO29" s="279">
        <f t="shared" si="2"/>
        <v>0</v>
      </c>
      <c r="BP29" s="279">
        <f t="shared" si="2"/>
        <v>12943.71</v>
      </c>
      <c r="BQ29" s="279">
        <f t="shared" si="2"/>
        <v>9050.3399999999965</v>
      </c>
      <c r="BR29" s="279">
        <f t="shared" si="2"/>
        <v>5265</v>
      </c>
      <c r="BS29" s="279">
        <f t="shared" si="2"/>
        <v>2013.6315789473683</v>
      </c>
      <c r="BT29" s="279">
        <f t="shared" si="2"/>
        <v>-192.54157894736841</v>
      </c>
      <c r="BU29" s="279">
        <f t="shared" si="3"/>
        <v>2036.9699999999975</v>
      </c>
      <c r="BV29" s="279">
        <f t="shared" si="20"/>
        <v>31117.10999999999</v>
      </c>
      <c r="BW29" s="279">
        <f t="shared" si="4"/>
        <v>3181.32157631265</v>
      </c>
      <c r="BX29" s="279"/>
      <c r="BY29" s="279">
        <f t="shared" si="21"/>
        <v>201286.72684210527</v>
      </c>
      <c r="BZ29" s="279"/>
      <c r="CA29" s="279">
        <f>IFERROR(VLOOKUP(A29,'Actuals Summer'!A:S,19,FALSE),0)</f>
        <v>0</v>
      </c>
      <c r="CC29" s="279"/>
      <c r="CD29" s="279"/>
      <c r="CE29" s="279"/>
      <c r="CF29" s="279"/>
      <c r="CG29" s="279"/>
      <c r="CH29" s="279"/>
      <c r="CI29" s="279"/>
      <c r="CJ29" s="279"/>
      <c r="CK29" s="279"/>
      <c r="CL29" s="279"/>
      <c r="CM29" s="279"/>
      <c r="CN29" s="279"/>
      <c r="CO29" s="279"/>
      <c r="CQ29" s="230"/>
      <c r="CR29" s="230"/>
      <c r="CS29" s="230"/>
      <c r="CT29" s="230"/>
      <c r="CU29" s="230"/>
      <c r="CV29" s="230"/>
      <c r="CW29" s="230"/>
      <c r="CX29" s="230"/>
      <c r="CZ29" s="281"/>
      <c r="DA29" s="281"/>
      <c r="DB29" s="281"/>
      <c r="DC29" s="281"/>
      <c r="DD29" s="281"/>
      <c r="DE29" s="281"/>
      <c r="DF29" s="281"/>
      <c r="DG29" s="281"/>
      <c r="DI29" s="281">
        <f t="shared" si="22"/>
        <v>201286.72684210527</v>
      </c>
      <c r="DJ29" s="281"/>
      <c r="DK29" s="281"/>
      <c r="DL29" s="281"/>
      <c r="DM29" s="281"/>
      <c r="DN29" s="281"/>
      <c r="DO29" s="281"/>
      <c r="DP29" s="281"/>
      <c r="DQ29" s="281"/>
      <c r="DS29" s="281"/>
      <c r="DT29" s="281"/>
      <c r="DU29" s="281"/>
      <c r="DV29" s="281"/>
      <c r="DW29" s="281"/>
      <c r="DX29" s="281"/>
      <c r="DY29" s="281"/>
      <c r="DZ29" s="281"/>
      <c r="EB29" s="282">
        <f t="shared" si="5"/>
        <v>709354.54419461905</v>
      </c>
      <c r="EC29" s="282">
        <f t="shared" si="6"/>
        <v>1283.3143767313018</v>
      </c>
      <c r="ED29" s="283">
        <f t="shared" si="23"/>
        <v>710637.85857135034</v>
      </c>
    </row>
    <row r="30" spans="1:134" s="289" customFormat="1" hidden="1" x14ac:dyDescent="0.25">
      <c r="A30" s="18">
        <v>2238</v>
      </c>
      <c r="B30" s="19">
        <v>103288</v>
      </c>
      <c r="C30" s="19" t="s">
        <v>463</v>
      </c>
      <c r="D30" s="19" t="s">
        <v>293</v>
      </c>
      <c r="E30" s="20" t="s">
        <v>428</v>
      </c>
      <c r="F30" s="21" t="s">
        <v>464</v>
      </c>
      <c r="G30" s="284"/>
      <c r="H30" s="285">
        <v>0</v>
      </c>
      <c r="I30" s="285"/>
      <c r="J30" s="285">
        <v>0</v>
      </c>
      <c r="K30" s="285">
        <v>0</v>
      </c>
      <c r="L30" s="285">
        <v>54081.3</v>
      </c>
      <c r="M30" s="285">
        <v>1755</v>
      </c>
      <c r="N30" s="285">
        <v>0</v>
      </c>
      <c r="O30" s="285">
        <v>0</v>
      </c>
      <c r="P30" s="284">
        <f t="shared" si="7"/>
        <v>55836.3</v>
      </c>
      <c r="Q30" s="285">
        <f t="shared" si="8"/>
        <v>44669.040000000008</v>
      </c>
      <c r="R30" s="285"/>
      <c r="S30" s="285"/>
      <c r="T30" s="285"/>
      <c r="U30" s="285"/>
      <c r="V30" s="285"/>
      <c r="W30" s="285"/>
      <c r="X30" s="285"/>
      <c r="Y30" s="285"/>
      <c r="Z30" s="285"/>
      <c r="AA30" s="285"/>
      <c r="AB30" s="286"/>
      <c r="AC30" s="286"/>
      <c r="AD30" s="286"/>
      <c r="AE30" s="286"/>
      <c r="AF30" s="286"/>
      <c r="AG30" s="286"/>
      <c r="AH30" s="285"/>
      <c r="AI30" s="286"/>
      <c r="AJ30" s="285"/>
      <c r="AK30" s="286">
        <v>1240.2</v>
      </c>
      <c r="AL30" s="286"/>
      <c r="AM30" s="286"/>
      <c r="AN30" s="285"/>
      <c r="AO30" s="286">
        <f t="shared" si="13"/>
        <v>992.16000000000008</v>
      </c>
      <c r="AP30" s="286">
        <f t="shared" si="13"/>
        <v>0</v>
      </c>
      <c r="AQ30" s="286">
        <f t="shared" si="13"/>
        <v>0</v>
      </c>
      <c r="AR30" s="287"/>
      <c r="AS30" s="287">
        <v>0</v>
      </c>
      <c r="AT30" s="288">
        <f t="shared" si="14"/>
        <v>0</v>
      </c>
      <c r="AU30" s="287"/>
      <c r="AV30" s="279"/>
      <c r="AW30" s="279"/>
      <c r="AX30" s="279"/>
      <c r="AY30" s="279"/>
      <c r="AZ30" s="279"/>
      <c r="BA30" s="279">
        <v>0</v>
      </c>
      <c r="BB30" s="279"/>
      <c r="BC30" s="279">
        <f t="shared" si="15"/>
        <v>0</v>
      </c>
      <c r="BE30" s="139"/>
      <c r="BF30" s="139"/>
      <c r="BG30" s="139"/>
      <c r="BH30" s="139"/>
      <c r="BI30" s="139"/>
      <c r="BJ30" s="139"/>
      <c r="BK30" s="139"/>
      <c r="BL30" s="139"/>
      <c r="BM30" s="149"/>
      <c r="BN30" s="149"/>
      <c r="BO30" s="279"/>
      <c r="BP30" s="279"/>
      <c r="BQ30" s="279"/>
      <c r="BR30" s="279"/>
      <c r="BS30" s="279"/>
      <c r="BT30" s="279"/>
      <c r="BU30" s="279"/>
      <c r="BV30" s="279">
        <f t="shared" si="20"/>
        <v>0</v>
      </c>
      <c r="BW30" s="279"/>
      <c r="BX30" s="287"/>
      <c r="BY30" s="279">
        <f t="shared" si="21"/>
        <v>45661.200000000012</v>
      </c>
      <c r="BZ30" s="287"/>
      <c r="CA30" s="279">
        <f>IFERROR(VLOOKUP(A30,'Actuals Summer'!A:S,19,FALSE),0)</f>
        <v>0</v>
      </c>
      <c r="CC30" s="279"/>
      <c r="CD30" s="279"/>
      <c r="CE30" s="279"/>
      <c r="CF30" s="279"/>
      <c r="CG30" s="279"/>
      <c r="CH30" s="279"/>
      <c r="CI30" s="279"/>
      <c r="CJ30" s="279"/>
      <c r="CK30" s="279"/>
      <c r="CL30" s="279"/>
      <c r="CM30" s="279"/>
      <c r="CN30" s="279"/>
      <c r="CO30" s="279"/>
      <c r="CP30"/>
      <c r="CQ30" s="230"/>
      <c r="CR30" s="230"/>
      <c r="CS30" s="230"/>
      <c r="CT30" s="230"/>
      <c r="CU30" s="230"/>
      <c r="CV30" s="230"/>
      <c r="CW30" s="230"/>
      <c r="CX30" s="230"/>
      <c r="CY30"/>
      <c r="CZ30" s="281"/>
      <c r="DA30" s="281"/>
      <c r="DB30" s="281"/>
      <c r="DC30" s="281"/>
      <c r="DD30" s="281"/>
      <c r="DE30" s="281"/>
      <c r="DF30" s="281"/>
      <c r="DG30" s="281"/>
      <c r="DH30"/>
      <c r="DI30" s="281">
        <f t="shared" si="22"/>
        <v>45661.200000000012</v>
      </c>
      <c r="DJ30" s="290"/>
      <c r="DK30" s="290"/>
      <c r="DL30" s="290"/>
      <c r="DM30" s="290"/>
      <c r="DN30" s="290"/>
      <c r="DO30" s="290"/>
      <c r="DP30" s="290"/>
      <c r="DQ30" s="290"/>
      <c r="DS30" s="290"/>
      <c r="DT30" s="290"/>
      <c r="DU30" s="290"/>
      <c r="DV30" s="290"/>
      <c r="DW30" s="290"/>
      <c r="DX30" s="290"/>
      <c r="DY30" s="290"/>
      <c r="DZ30" s="290"/>
      <c r="EB30" s="282">
        <f>((SUMIFS($J30:$AQ30,$J$3:$AQ$3,$EB$7)*80%))+SUMIFS($AS30:$AT30,$AS$3:$AT$3,$EB$7)+SUMIFS($AV30:$BC30,$AV$3:$BC$3,$EB$7)+Q30+AO30</f>
        <v>45661.200000000012</v>
      </c>
      <c r="EC30" s="282">
        <f t="shared" si="6"/>
        <v>0</v>
      </c>
      <c r="ED30" s="291">
        <f t="shared" si="23"/>
        <v>45661.200000000012</v>
      </c>
    </row>
    <row r="31" spans="1:134" s="289" customFormat="1" hidden="1" x14ac:dyDescent="0.25">
      <c r="A31" s="18">
        <v>2236</v>
      </c>
      <c r="B31" s="19">
        <v>103286</v>
      </c>
      <c r="C31" s="19" t="s">
        <v>465</v>
      </c>
      <c r="D31" s="19" t="s">
        <v>466</v>
      </c>
      <c r="E31" s="20" t="s">
        <v>428</v>
      </c>
      <c r="F31" s="21" t="s">
        <v>464</v>
      </c>
      <c r="G31" s="284"/>
      <c r="H31" s="285">
        <v>0</v>
      </c>
      <c r="I31" s="285"/>
      <c r="J31" s="285">
        <v>0</v>
      </c>
      <c r="K31" s="285">
        <v>0</v>
      </c>
      <c r="L31" s="285">
        <v>0</v>
      </c>
      <c r="M31" s="285">
        <v>0</v>
      </c>
      <c r="N31" s="285">
        <v>0</v>
      </c>
      <c r="O31" s="285">
        <v>0</v>
      </c>
      <c r="P31" s="284">
        <f t="shared" si="7"/>
        <v>0</v>
      </c>
      <c r="Q31" s="285">
        <f t="shared" si="8"/>
        <v>0</v>
      </c>
      <c r="R31" s="285"/>
      <c r="S31" s="285">
        <v>0</v>
      </c>
      <c r="T31" s="285">
        <v>0</v>
      </c>
      <c r="U31" s="285">
        <v>0</v>
      </c>
      <c r="V31" s="285">
        <v>0</v>
      </c>
      <c r="W31" s="285">
        <v>0</v>
      </c>
      <c r="X31" s="285">
        <v>0</v>
      </c>
      <c r="Y31" s="285">
        <f t="shared" si="9"/>
        <v>0</v>
      </c>
      <c r="Z31" s="285">
        <f t="shared" si="10"/>
        <v>0</v>
      </c>
      <c r="AA31" s="285"/>
      <c r="AB31" s="286">
        <v>0</v>
      </c>
      <c r="AC31" s="286">
        <v>0</v>
      </c>
      <c r="AD31" s="286">
        <v>0</v>
      </c>
      <c r="AE31" s="286">
        <v>0</v>
      </c>
      <c r="AF31" s="286">
        <v>0</v>
      </c>
      <c r="AG31" s="286">
        <v>0</v>
      </c>
      <c r="AH31" s="285">
        <f t="shared" si="11"/>
        <v>0</v>
      </c>
      <c r="AI31" s="286">
        <f t="shared" si="12"/>
        <v>0</v>
      </c>
      <c r="AJ31" s="285"/>
      <c r="AK31" s="286">
        <v>0</v>
      </c>
      <c r="AL31" s="286">
        <v>0</v>
      </c>
      <c r="AM31" s="286">
        <v>0</v>
      </c>
      <c r="AN31" s="285"/>
      <c r="AO31" s="286">
        <f t="shared" si="13"/>
        <v>0</v>
      </c>
      <c r="AP31" s="286">
        <f t="shared" si="13"/>
        <v>0</v>
      </c>
      <c r="AQ31" s="286">
        <f t="shared" si="13"/>
        <v>0</v>
      </c>
      <c r="AR31" s="287"/>
      <c r="AS31" s="287">
        <v>0</v>
      </c>
      <c r="AT31" s="288">
        <f t="shared" si="14"/>
        <v>0</v>
      </c>
      <c r="AU31" s="287"/>
      <c r="AV31" s="279">
        <v>0</v>
      </c>
      <c r="AW31" s="279">
        <v>0</v>
      </c>
      <c r="AX31" s="279">
        <v>0</v>
      </c>
      <c r="AY31" s="279">
        <v>0</v>
      </c>
      <c r="AZ31" s="279">
        <v>0</v>
      </c>
      <c r="BA31" s="279">
        <v>0</v>
      </c>
      <c r="BB31" s="279">
        <v>0</v>
      </c>
      <c r="BC31" s="279">
        <f t="shared" si="15"/>
        <v>0</v>
      </c>
      <c r="BE31" s="139">
        <f t="shared" si="16"/>
        <v>0</v>
      </c>
      <c r="BF31" s="139">
        <f t="shared" si="16"/>
        <v>0</v>
      </c>
      <c r="BG31" s="139">
        <f t="shared" si="16"/>
        <v>0</v>
      </c>
      <c r="BH31" s="139">
        <f t="shared" si="16"/>
        <v>0</v>
      </c>
      <c r="BI31" s="139">
        <f t="shared" si="16"/>
        <v>0</v>
      </c>
      <c r="BJ31" s="139">
        <f t="shared" si="16"/>
        <v>0</v>
      </c>
      <c r="BK31" s="139">
        <f t="shared" si="17"/>
        <v>0</v>
      </c>
      <c r="BL31" s="139">
        <f t="shared" si="18"/>
        <v>0</v>
      </c>
      <c r="BM31" s="149">
        <f t="shared" si="19"/>
        <v>0</v>
      </c>
      <c r="BN31" s="149"/>
      <c r="BO31" s="279">
        <f t="shared" ref="BO31:BT62" si="24">AV31-(J31*80%)</f>
        <v>0</v>
      </c>
      <c r="BP31" s="279">
        <f t="shared" si="24"/>
        <v>0</v>
      </c>
      <c r="BQ31" s="279">
        <f t="shared" si="24"/>
        <v>0</v>
      </c>
      <c r="BR31" s="279">
        <f t="shared" si="24"/>
        <v>0</v>
      </c>
      <c r="BS31" s="279">
        <f t="shared" si="24"/>
        <v>0</v>
      </c>
      <c r="BT31" s="279">
        <f t="shared" si="24"/>
        <v>0</v>
      </c>
      <c r="BU31" s="279">
        <f t="shared" ref="BU31:BU90" si="25">BB31-(AK31*80%)</f>
        <v>0</v>
      </c>
      <c r="BV31" s="279">
        <f t="shared" si="20"/>
        <v>0</v>
      </c>
      <c r="BW31" s="279">
        <f t="shared" si="4"/>
        <v>0</v>
      </c>
      <c r="BX31" s="287"/>
      <c r="BY31" s="279">
        <f t="shared" si="21"/>
        <v>0</v>
      </c>
      <c r="BZ31" s="287"/>
      <c r="CA31" s="279">
        <f>IFERROR(VLOOKUP(A31,'Actuals Summer'!A:S,19,FALSE),0)</f>
        <v>0</v>
      </c>
      <c r="CC31" s="279"/>
      <c r="CD31" s="279"/>
      <c r="CE31" s="279"/>
      <c r="CF31" s="279"/>
      <c r="CG31" s="279"/>
      <c r="CH31" s="279"/>
      <c r="CI31" s="279"/>
      <c r="CJ31" s="279"/>
      <c r="CK31" s="279"/>
      <c r="CL31" s="279"/>
      <c r="CM31" s="279"/>
      <c r="CN31" s="279"/>
      <c r="CO31" s="279"/>
      <c r="CP31"/>
      <c r="CQ31" s="230"/>
      <c r="CR31" s="230"/>
      <c r="CS31" s="230"/>
      <c r="CT31" s="230"/>
      <c r="CU31" s="230"/>
      <c r="CV31" s="230"/>
      <c r="CW31" s="230"/>
      <c r="CX31" s="230"/>
      <c r="CY31"/>
      <c r="CZ31" s="281"/>
      <c r="DA31" s="281"/>
      <c r="DB31" s="281"/>
      <c r="DC31" s="281"/>
      <c r="DD31" s="281"/>
      <c r="DE31" s="281"/>
      <c r="DF31" s="281"/>
      <c r="DG31" s="281"/>
      <c r="DH31"/>
      <c r="DI31" s="281">
        <f t="shared" si="22"/>
        <v>0</v>
      </c>
      <c r="DJ31" s="290"/>
      <c r="DK31" s="290"/>
      <c r="DL31" s="290"/>
      <c r="DM31" s="290"/>
      <c r="DN31" s="290"/>
      <c r="DO31" s="290"/>
      <c r="DP31" s="290"/>
      <c r="DQ31" s="290"/>
      <c r="DS31" s="290"/>
      <c r="DT31" s="290"/>
      <c r="DU31" s="290"/>
      <c r="DV31" s="290"/>
      <c r="DW31" s="290"/>
      <c r="DX31" s="290"/>
      <c r="DY31" s="290"/>
      <c r="DZ31" s="290"/>
      <c r="EB31" s="282">
        <f t="shared" si="5"/>
        <v>0</v>
      </c>
      <c r="EC31" s="282">
        <f t="shared" si="6"/>
        <v>0</v>
      </c>
      <c r="ED31" s="291">
        <f t="shared" si="23"/>
        <v>0</v>
      </c>
    </row>
    <row r="32" spans="1:134" hidden="1" x14ac:dyDescent="0.25">
      <c r="A32" s="17">
        <v>2465</v>
      </c>
      <c r="B32" s="4">
        <v>103391</v>
      </c>
      <c r="C32" s="4" t="s">
        <v>467</v>
      </c>
      <c r="D32" s="4" t="s">
        <v>318</v>
      </c>
      <c r="E32" s="15" t="s">
        <v>428</v>
      </c>
      <c r="F32" s="16" t="s">
        <v>425</v>
      </c>
      <c r="G32" s="149"/>
      <c r="H32" s="230">
        <v>0</v>
      </c>
      <c r="I32" s="277"/>
      <c r="J32" s="230">
        <v>0</v>
      </c>
      <c r="K32" s="230">
        <v>0</v>
      </c>
      <c r="L32" s="230">
        <v>46355.4</v>
      </c>
      <c r="M32" s="230">
        <v>2535</v>
      </c>
      <c r="N32" s="230">
        <v>0</v>
      </c>
      <c r="O32" s="230">
        <v>0</v>
      </c>
      <c r="P32" s="149">
        <f t="shared" si="7"/>
        <v>48890.400000000001</v>
      </c>
      <c r="Q32" s="230">
        <f t="shared" si="8"/>
        <v>39112.32</v>
      </c>
      <c r="R32" s="277"/>
      <c r="S32" s="230">
        <v>0</v>
      </c>
      <c r="T32" s="230">
        <v>0</v>
      </c>
      <c r="U32" s="230">
        <v>25385.100000000002</v>
      </c>
      <c r="V32" s="230">
        <v>390</v>
      </c>
      <c r="W32" s="230">
        <v>0</v>
      </c>
      <c r="X32" s="230">
        <v>0</v>
      </c>
      <c r="Y32" s="230">
        <f t="shared" si="9"/>
        <v>25775.100000000002</v>
      </c>
      <c r="Z32" s="230">
        <f t="shared" si="10"/>
        <v>20620.080000000002</v>
      </c>
      <c r="AA32" s="277"/>
      <c r="AB32" s="278">
        <v>0</v>
      </c>
      <c r="AC32" s="278">
        <v>0</v>
      </c>
      <c r="AD32" s="278">
        <v>33459.53684210527</v>
      </c>
      <c r="AE32" s="278">
        <v>1364.2105263157894</v>
      </c>
      <c r="AF32" s="278">
        <v>0</v>
      </c>
      <c r="AG32" s="278">
        <v>0</v>
      </c>
      <c r="AH32" s="230">
        <f t="shared" si="11"/>
        <v>34823.747368421056</v>
      </c>
      <c r="AI32" s="278">
        <f t="shared" si="12"/>
        <v>27858.997894736847</v>
      </c>
      <c r="AJ32" s="277"/>
      <c r="AK32" s="278">
        <v>0</v>
      </c>
      <c r="AL32" s="278">
        <v>56.55</v>
      </c>
      <c r="AM32" s="278">
        <v>16.484210526315788</v>
      </c>
      <c r="AN32" s="277"/>
      <c r="AO32" s="278">
        <f t="shared" si="13"/>
        <v>0</v>
      </c>
      <c r="AP32" s="278">
        <f t="shared" si="13"/>
        <v>45.24</v>
      </c>
      <c r="AQ32" s="278">
        <f t="shared" si="13"/>
        <v>13.187368421052632</v>
      </c>
      <c r="AR32" s="279"/>
      <c r="AS32" s="279">
        <v>0</v>
      </c>
      <c r="AT32" s="280">
        <f t="shared" si="14"/>
        <v>0</v>
      </c>
      <c r="AU32" s="279"/>
      <c r="AV32" s="279">
        <v>0</v>
      </c>
      <c r="AW32" s="279">
        <v>0</v>
      </c>
      <c r="AX32" s="279">
        <v>33111</v>
      </c>
      <c r="AY32" s="279">
        <v>1560</v>
      </c>
      <c r="AZ32" s="279">
        <v>0</v>
      </c>
      <c r="BA32" s="279">
        <v>0</v>
      </c>
      <c r="BB32" s="279">
        <v>56.55</v>
      </c>
      <c r="BC32" s="279">
        <f t="shared" si="15"/>
        <v>34727.550000000003</v>
      </c>
      <c r="BE32" s="139">
        <f t="shared" si="16"/>
        <v>0</v>
      </c>
      <c r="BF32" s="139">
        <f t="shared" si="16"/>
        <v>0</v>
      </c>
      <c r="BG32" s="139">
        <f t="shared" si="16"/>
        <v>-13244.400000000001</v>
      </c>
      <c r="BH32" s="139">
        <f t="shared" si="16"/>
        <v>-975</v>
      </c>
      <c r="BI32" s="139">
        <f t="shared" si="16"/>
        <v>0</v>
      </c>
      <c r="BJ32" s="139">
        <f t="shared" si="16"/>
        <v>0</v>
      </c>
      <c r="BK32" s="139">
        <f t="shared" si="17"/>
        <v>56.55</v>
      </c>
      <c r="BL32" s="139">
        <f t="shared" si="18"/>
        <v>-14162.850000000002</v>
      </c>
      <c r="BM32" s="149">
        <f t="shared" si="19"/>
        <v>0</v>
      </c>
      <c r="BN32" s="149"/>
      <c r="BO32" s="279">
        <f t="shared" si="24"/>
        <v>0</v>
      </c>
      <c r="BP32" s="279">
        <f t="shared" si="24"/>
        <v>0</v>
      </c>
      <c r="BQ32" s="279">
        <f t="shared" si="24"/>
        <v>-3973.3199999999997</v>
      </c>
      <c r="BR32" s="279">
        <f t="shared" si="24"/>
        <v>-468</v>
      </c>
      <c r="BS32" s="279">
        <f t="shared" si="24"/>
        <v>0</v>
      </c>
      <c r="BT32" s="279">
        <f t="shared" si="24"/>
        <v>0</v>
      </c>
      <c r="BU32" s="279">
        <f t="shared" si="25"/>
        <v>56.55</v>
      </c>
      <c r="BV32" s="279">
        <f t="shared" si="20"/>
        <v>-4384.7699999999995</v>
      </c>
      <c r="BW32" s="279">
        <f t="shared" si="4"/>
        <v>0</v>
      </c>
      <c r="BX32" s="279"/>
      <c r="BY32" s="279">
        <f t="shared" si="21"/>
        <v>34727.550000000003</v>
      </c>
      <c r="BZ32" s="279"/>
      <c r="CA32" s="279">
        <f>IFERROR(VLOOKUP(A32,'Actuals Summer'!A:S,19,FALSE),0)</f>
        <v>0</v>
      </c>
      <c r="CC32" s="279"/>
      <c r="CD32" s="279"/>
      <c r="CE32" s="279"/>
      <c r="CF32" s="279"/>
      <c r="CG32" s="279"/>
      <c r="CH32" s="279"/>
      <c r="CI32" s="279"/>
      <c r="CJ32" s="279"/>
      <c r="CK32" s="279"/>
      <c r="CL32" s="279"/>
      <c r="CM32" s="279"/>
      <c r="CN32" s="279"/>
      <c r="CO32" s="279"/>
      <c r="CQ32" s="230"/>
      <c r="CR32" s="230"/>
      <c r="CS32" s="230"/>
      <c r="CT32" s="230"/>
      <c r="CU32" s="230"/>
      <c r="CV32" s="230"/>
      <c r="CW32" s="230"/>
      <c r="CX32" s="230"/>
      <c r="CZ32" s="281"/>
      <c r="DA32" s="281"/>
      <c r="DB32" s="281"/>
      <c r="DC32" s="281"/>
      <c r="DD32" s="281"/>
      <c r="DE32" s="281"/>
      <c r="DF32" s="281"/>
      <c r="DG32" s="281"/>
      <c r="DI32" s="281">
        <f t="shared" si="22"/>
        <v>34727.550000000003</v>
      </c>
      <c r="DJ32" s="281"/>
      <c r="DK32" s="281"/>
      <c r="DL32" s="281"/>
      <c r="DM32" s="281"/>
      <c r="DN32" s="281"/>
      <c r="DO32" s="281"/>
      <c r="DP32" s="281"/>
      <c r="DQ32" s="281"/>
      <c r="DS32" s="281"/>
      <c r="DT32" s="281"/>
      <c r="DU32" s="281"/>
      <c r="DV32" s="281"/>
      <c r="DW32" s="281"/>
      <c r="DX32" s="281"/>
      <c r="DY32" s="281"/>
      <c r="DZ32" s="281"/>
      <c r="EB32" s="282">
        <f t="shared" si="5"/>
        <v>83265.055263157905</v>
      </c>
      <c r="EC32" s="282">
        <f t="shared" si="6"/>
        <v>0</v>
      </c>
      <c r="ED32" s="283">
        <f t="shared" si="23"/>
        <v>83265.055263157905</v>
      </c>
    </row>
    <row r="33" spans="1:134" hidden="1" x14ac:dyDescent="0.25">
      <c r="A33" s="17">
        <v>4801</v>
      </c>
      <c r="B33" s="4">
        <v>103539</v>
      </c>
      <c r="C33" s="4" t="s">
        <v>468</v>
      </c>
      <c r="D33" s="4" t="s">
        <v>469</v>
      </c>
      <c r="E33" s="15" t="s">
        <v>450</v>
      </c>
      <c r="F33" s="16" t="s">
        <v>425</v>
      </c>
      <c r="G33" s="149"/>
      <c r="H33" s="230">
        <v>0</v>
      </c>
      <c r="I33" s="277"/>
      <c r="J33" s="230">
        <v>0</v>
      </c>
      <c r="K33" s="230">
        <v>0</v>
      </c>
      <c r="L33" s="230">
        <v>0</v>
      </c>
      <c r="M33" s="230">
        <v>0</v>
      </c>
      <c r="N33" s="230">
        <v>0</v>
      </c>
      <c r="O33" s="230">
        <v>0</v>
      </c>
      <c r="P33" s="149">
        <f t="shared" si="7"/>
        <v>0</v>
      </c>
      <c r="Q33" s="230">
        <f t="shared" si="8"/>
        <v>0</v>
      </c>
      <c r="R33" s="277"/>
      <c r="S33" s="230">
        <v>0</v>
      </c>
      <c r="T33" s="230">
        <v>0</v>
      </c>
      <c r="U33" s="230">
        <v>0</v>
      </c>
      <c r="V33" s="230">
        <v>0</v>
      </c>
      <c r="W33" s="230">
        <v>0</v>
      </c>
      <c r="X33" s="230">
        <v>0</v>
      </c>
      <c r="Y33" s="230">
        <f t="shared" si="9"/>
        <v>0</v>
      </c>
      <c r="Z33" s="230">
        <f t="shared" si="10"/>
        <v>0</v>
      </c>
      <c r="AA33" s="277"/>
      <c r="AB33" s="278">
        <v>0</v>
      </c>
      <c r="AC33" s="278">
        <v>0</v>
      </c>
      <c r="AD33" s="278">
        <v>0</v>
      </c>
      <c r="AE33" s="278">
        <v>0</v>
      </c>
      <c r="AF33" s="278">
        <v>0</v>
      </c>
      <c r="AG33" s="278">
        <v>0</v>
      </c>
      <c r="AH33" s="230">
        <f t="shared" si="11"/>
        <v>0</v>
      </c>
      <c r="AI33" s="278">
        <f t="shared" si="12"/>
        <v>0</v>
      </c>
      <c r="AJ33" s="277"/>
      <c r="AK33" s="278">
        <v>0</v>
      </c>
      <c r="AL33" s="278">
        <v>0</v>
      </c>
      <c r="AM33" s="278">
        <v>0</v>
      </c>
      <c r="AN33" s="277"/>
      <c r="AO33" s="278">
        <f t="shared" si="13"/>
        <v>0</v>
      </c>
      <c r="AP33" s="278">
        <f t="shared" si="13"/>
        <v>0</v>
      </c>
      <c r="AQ33" s="278">
        <f t="shared" si="13"/>
        <v>0</v>
      </c>
      <c r="AR33" s="279"/>
      <c r="AS33" s="279">
        <v>0</v>
      </c>
      <c r="AT33" s="280">
        <f t="shared" si="14"/>
        <v>0</v>
      </c>
      <c r="AU33" s="279"/>
      <c r="AV33" s="279">
        <v>0</v>
      </c>
      <c r="AW33" s="279">
        <v>0</v>
      </c>
      <c r="AX33" s="279">
        <v>0</v>
      </c>
      <c r="AY33" s="279">
        <v>0</v>
      </c>
      <c r="AZ33" s="279">
        <v>0</v>
      </c>
      <c r="BA33" s="279">
        <v>0</v>
      </c>
      <c r="BB33" s="279">
        <v>0</v>
      </c>
      <c r="BC33" s="279">
        <f t="shared" si="15"/>
        <v>0</v>
      </c>
      <c r="BE33" s="139">
        <f t="shared" si="16"/>
        <v>0</v>
      </c>
      <c r="BF33" s="139">
        <f t="shared" si="16"/>
        <v>0</v>
      </c>
      <c r="BG33" s="139">
        <f t="shared" si="16"/>
        <v>0</v>
      </c>
      <c r="BH33" s="139">
        <f t="shared" si="16"/>
        <v>0</v>
      </c>
      <c r="BI33" s="139">
        <f t="shared" si="16"/>
        <v>0</v>
      </c>
      <c r="BJ33" s="139">
        <f t="shared" si="16"/>
        <v>0</v>
      </c>
      <c r="BK33" s="139">
        <f t="shared" si="17"/>
        <v>0</v>
      </c>
      <c r="BL33" s="139">
        <f t="shared" si="18"/>
        <v>0</v>
      </c>
      <c r="BM33" s="149">
        <f t="shared" si="19"/>
        <v>0</v>
      </c>
      <c r="BN33" s="149"/>
      <c r="BO33" s="279">
        <f t="shared" si="24"/>
        <v>0</v>
      </c>
      <c r="BP33" s="279">
        <f t="shared" si="24"/>
        <v>0</v>
      </c>
      <c r="BQ33" s="279">
        <f t="shared" si="24"/>
        <v>0</v>
      </c>
      <c r="BR33" s="279">
        <f t="shared" si="24"/>
        <v>0</v>
      </c>
      <c r="BS33" s="279">
        <f t="shared" si="24"/>
        <v>0</v>
      </c>
      <c r="BT33" s="279">
        <f t="shared" si="24"/>
        <v>0</v>
      </c>
      <c r="BU33" s="279">
        <f t="shared" si="25"/>
        <v>0</v>
      </c>
      <c r="BV33" s="279">
        <f t="shared" si="20"/>
        <v>0</v>
      </c>
      <c r="BW33" s="279">
        <f t="shared" si="4"/>
        <v>0</v>
      </c>
      <c r="BX33" s="279"/>
      <c r="BY33" s="279">
        <f t="shared" si="21"/>
        <v>0</v>
      </c>
      <c r="BZ33" s="279"/>
      <c r="CA33" s="279">
        <f>IFERROR(VLOOKUP(A33,'Actuals Summer'!A:S,19,FALSE),0)</f>
        <v>0</v>
      </c>
      <c r="CC33" s="279"/>
      <c r="CD33" s="279"/>
      <c r="CE33" s="279"/>
      <c r="CF33" s="279"/>
      <c r="CG33" s="279"/>
      <c r="CH33" s="279"/>
      <c r="CI33" s="279"/>
      <c r="CJ33" s="279"/>
      <c r="CK33" s="279"/>
      <c r="CL33" s="279"/>
      <c r="CM33" s="279"/>
      <c r="CN33" s="279"/>
      <c r="CO33" s="279"/>
      <c r="CQ33" s="230"/>
      <c r="CR33" s="230"/>
      <c r="CS33" s="230"/>
      <c r="CT33" s="230"/>
      <c r="CU33" s="230"/>
      <c r="CV33" s="230"/>
      <c r="CW33" s="230"/>
      <c r="CX33" s="230"/>
      <c r="CZ33" s="281"/>
      <c r="DA33" s="281"/>
      <c r="DB33" s="281"/>
      <c r="DC33" s="281"/>
      <c r="DD33" s="281"/>
      <c r="DE33" s="281"/>
      <c r="DF33" s="281"/>
      <c r="DG33" s="281"/>
      <c r="DI33" s="281">
        <f t="shared" si="22"/>
        <v>0</v>
      </c>
      <c r="DJ33" s="281"/>
      <c r="DK33" s="281"/>
      <c r="DL33" s="281"/>
      <c r="DM33" s="281"/>
      <c r="DN33" s="281"/>
      <c r="DO33" s="281"/>
      <c r="DP33" s="281"/>
      <c r="DQ33" s="281"/>
      <c r="DS33" s="281"/>
      <c r="DT33" s="281"/>
      <c r="DU33" s="281"/>
      <c r="DV33" s="281"/>
      <c r="DW33" s="281"/>
      <c r="DX33" s="281"/>
      <c r="DY33" s="281"/>
      <c r="DZ33" s="281"/>
      <c r="EB33" s="282">
        <f t="shared" si="5"/>
        <v>0</v>
      </c>
      <c r="EC33" s="282">
        <f t="shared" si="6"/>
        <v>0</v>
      </c>
      <c r="ED33" s="283">
        <f t="shared" si="23"/>
        <v>0</v>
      </c>
    </row>
    <row r="34" spans="1:134" hidden="1" x14ac:dyDescent="0.25">
      <c r="A34" s="17">
        <v>1048</v>
      </c>
      <c r="B34" s="4">
        <v>103144</v>
      </c>
      <c r="C34" s="4" t="s">
        <v>470</v>
      </c>
      <c r="D34" s="4" t="s">
        <v>202</v>
      </c>
      <c r="E34" s="15" t="s">
        <v>424</v>
      </c>
      <c r="F34" s="16" t="s">
        <v>425</v>
      </c>
      <c r="G34" s="149"/>
      <c r="H34" s="230">
        <v>317257.64521137776</v>
      </c>
      <c r="I34" s="277"/>
      <c r="J34" s="230">
        <v>0</v>
      </c>
      <c r="K34" s="230">
        <v>49783.5</v>
      </c>
      <c r="L34" s="230">
        <v>166658.70000000001</v>
      </c>
      <c r="M34" s="230">
        <v>11115</v>
      </c>
      <c r="N34" s="230">
        <v>3579.7894736842109</v>
      </c>
      <c r="O34" s="230">
        <v>2567.1578947368421</v>
      </c>
      <c r="P34" s="149">
        <f t="shared" si="7"/>
        <v>233704.14736842108</v>
      </c>
      <c r="Q34" s="230">
        <f t="shared" si="8"/>
        <v>186963.31789473689</v>
      </c>
      <c r="R34" s="277"/>
      <c r="S34" s="230">
        <v>0</v>
      </c>
      <c r="T34" s="230">
        <v>109523.7</v>
      </c>
      <c r="U34" s="230">
        <v>102644.1</v>
      </c>
      <c r="V34" s="230">
        <v>17550</v>
      </c>
      <c r="W34" s="230">
        <v>6637.5263157894742</v>
      </c>
      <c r="X34" s="230">
        <v>1925.3684210526317</v>
      </c>
      <c r="Y34" s="230">
        <f t="shared" si="9"/>
        <v>238280.6947368421</v>
      </c>
      <c r="Z34" s="230">
        <f t="shared" si="10"/>
        <v>190624.5557894737</v>
      </c>
      <c r="AA34" s="277"/>
      <c r="AB34" s="278">
        <v>0</v>
      </c>
      <c r="AC34" s="278">
        <v>63851.873684210528</v>
      </c>
      <c r="AD34" s="278">
        <v>124829.81052631579</v>
      </c>
      <c r="AE34" s="278">
        <v>12675.78947368421</v>
      </c>
      <c r="AF34" s="278">
        <v>3913.1301939058167</v>
      </c>
      <c r="AG34" s="278">
        <v>1870.8033240997231</v>
      </c>
      <c r="AH34" s="230">
        <f t="shared" si="11"/>
        <v>207141.40720221607</v>
      </c>
      <c r="AI34" s="278">
        <f t="shared" si="12"/>
        <v>165713.12576177286</v>
      </c>
      <c r="AJ34" s="277"/>
      <c r="AK34" s="278">
        <v>12376.65</v>
      </c>
      <c r="AL34" s="278">
        <v>9553.0499999999975</v>
      </c>
      <c r="AM34" s="278">
        <v>8881.5789473684199</v>
      </c>
      <c r="AN34" s="277"/>
      <c r="AO34" s="278">
        <f t="shared" si="13"/>
        <v>9901.32</v>
      </c>
      <c r="AP34" s="278">
        <f t="shared" si="13"/>
        <v>7642.4399999999987</v>
      </c>
      <c r="AQ34" s="278">
        <f t="shared" si="13"/>
        <v>7105.2631578947367</v>
      </c>
      <c r="AR34" s="279"/>
      <c r="AS34" s="279">
        <v>321128.5611417786</v>
      </c>
      <c r="AT34" s="280">
        <f t="shared" si="14"/>
        <v>3870.9159304008354</v>
      </c>
      <c r="AU34" s="279"/>
      <c r="AV34" s="279">
        <v>0</v>
      </c>
      <c r="AW34" s="279">
        <v>49783.5</v>
      </c>
      <c r="AX34" s="279">
        <v>171073.5</v>
      </c>
      <c r="AY34" s="279">
        <v>17160</v>
      </c>
      <c r="AZ34" s="279">
        <v>6562.9473684210525</v>
      </c>
      <c r="BA34" s="279">
        <v>2888.0099999999998</v>
      </c>
      <c r="BB34" s="279">
        <v>10360.35</v>
      </c>
      <c r="BC34" s="279">
        <f t="shared" si="15"/>
        <v>578956.86851019971</v>
      </c>
      <c r="BE34" s="139">
        <f t="shared" si="16"/>
        <v>0</v>
      </c>
      <c r="BF34" s="139">
        <f t="shared" si="16"/>
        <v>0</v>
      </c>
      <c r="BG34" s="139">
        <f t="shared" si="16"/>
        <v>4414.7999999999884</v>
      </c>
      <c r="BH34" s="139">
        <f t="shared" si="16"/>
        <v>6045</v>
      </c>
      <c r="BI34" s="139">
        <f t="shared" si="16"/>
        <v>2983.1578947368416</v>
      </c>
      <c r="BJ34" s="139">
        <f t="shared" si="16"/>
        <v>320.85210526315768</v>
      </c>
      <c r="BK34" s="139">
        <f t="shared" si="17"/>
        <v>-2016.2999999999993</v>
      </c>
      <c r="BL34" s="139">
        <f t="shared" si="18"/>
        <v>15618.425930400823</v>
      </c>
      <c r="BM34" s="149">
        <f t="shared" si="19"/>
        <v>0</v>
      </c>
      <c r="BN34" s="149"/>
      <c r="BO34" s="279">
        <f t="shared" si="24"/>
        <v>0</v>
      </c>
      <c r="BP34" s="279">
        <f t="shared" si="24"/>
        <v>9956.6999999999971</v>
      </c>
      <c r="BQ34" s="279">
        <f t="shared" si="24"/>
        <v>37746.539999999979</v>
      </c>
      <c r="BR34" s="279">
        <f t="shared" si="24"/>
        <v>8268</v>
      </c>
      <c r="BS34" s="279">
        <f t="shared" si="24"/>
        <v>3699.1157894736834</v>
      </c>
      <c r="BT34" s="279">
        <f t="shared" si="24"/>
        <v>834.28368421052619</v>
      </c>
      <c r="BU34" s="279">
        <f t="shared" si="25"/>
        <v>459.03000000000065</v>
      </c>
      <c r="BV34" s="279">
        <f t="shared" si="20"/>
        <v>60963.669473684182</v>
      </c>
      <c r="BW34" s="279">
        <f t="shared" si="4"/>
        <v>-3870.9159304008354</v>
      </c>
      <c r="BX34" s="279"/>
      <c r="BY34" s="279">
        <f t="shared" si="21"/>
        <v>257828.30736842108</v>
      </c>
      <c r="BZ34" s="279"/>
      <c r="CA34" s="279">
        <f>IFERROR(VLOOKUP(A34,'Actuals Summer'!A:S,19,FALSE),0)</f>
        <v>0</v>
      </c>
      <c r="CC34" s="279"/>
      <c r="CD34" s="279"/>
      <c r="CE34" s="279"/>
      <c r="CF34" s="279"/>
      <c r="CG34" s="279"/>
      <c r="CH34" s="279"/>
      <c r="CI34" s="279"/>
      <c r="CJ34" s="279"/>
      <c r="CK34" s="279"/>
      <c r="CL34" s="279"/>
      <c r="CM34" s="279"/>
      <c r="CN34" s="279"/>
      <c r="CO34" s="279"/>
      <c r="CQ34" s="230"/>
      <c r="CR34" s="230"/>
      <c r="CS34" s="230"/>
      <c r="CT34" s="230"/>
      <c r="CU34" s="230"/>
      <c r="CV34" s="230"/>
      <c r="CW34" s="230"/>
      <c r="CX34" s="230"/>
      <c r="CZ34" s="281"/>
      <c r="DA34" s="281"/>
      <c r="DB34" s="281"/>
      <c r="DC34" s="281"/>
      <c r="DD34" s="281"/>
      <c r="DE34" s="281"/>
      <c r="DF34" s="281"/>
      <c r="DG34" s="281"/>
      <c r="DI34" s="281">
        <f t="shared" si="22"/>
        <v>257828.30736842108</v>
      </c>
      <c r="DJ34" s="281"/>
      <c r="DK34" s="281"/>
      <c r="DL34" s="281"/>
      <c r="DM34" s="281"/>
      <c r="DN34" s="281"/>
      <c r="DO34" s="281"/>
      <c r="DP34" s="281"/>
      <c r="DQ34" s="281"/>
      <c r="DS34" s="281"/>
      <c r="DT34" s="281"/>
      <c r="DU34" s="281"/>
      <c r="DV34" s="281"/>
      <c r="DW34" s="281"/>
      <c r="DX34" s="281"/>
      <c r="DY34" s="281"/>
      <c r="DZ34" s="281"/>
      <c r="EB34" s="282">
        <f t="shared" si="5"/>
        <v>944117.30582321901</v>
      </c>
      <c r="EC34" s="282">
        <f t="shared" si="6"/>
        <v>5924.9473961218837</v>
      </c>
      <c r="ED34" s="283">
        <f t="shared" si="23"/>
        <v>950042.25321934093</v>
      </c>
    </row>
    <row r="35" spans="1:134" hidden="1" x14ac:dyDescent="0.25">
      <c r="A35" s="17">
        <v>2312</v>
      </c>
      <c r="B35" s="4">
        <v>103332</v>
      </c>
      <c r="C35" s="4" t="s">
        <v>471</v>
      </c>
      <c r="D35" s="4" t="s">
        <v>472</v>
      </c>
      <c r="E35" s="15" t="s">
        <v>428</v>
      </c>
      <c r="F35" s="16" t="s">
        <v>425</v>
      </c>
      <c r="G35" s="149"/>
      <c r="H35" s="230">
        <v>0</v>
      </c>
      <c r="I35" s="277"/>
      <c r="J35" s="230">
        <v>0</v>
      </c>
      <c r="K35" s="230">
        <v>0</v>
      </c>
      <c r="L35" s="230">
        <v>0</v>
      </c>
      <c r="M35" s="230">
        <v>0</v>
      </c>
      <c r="N35" s="230">
        <v>0</v>
      </c>
      <c r="O35" s="230">
        <v>0</v>
      </c>
      <c r="P35" s="149">
        <f t="shared" si="7"/>
        <v>0</v>
      </c>
      <c r="Q35" s="230">
        <f t="shared" si="8"/>
        <v>0</v>
      </c>
      <c r="R35" s="277"/>
      <c r="S35" s="230">
        <v>0</v>
      </c>
      <c r="T35" s="230">
        <v>0</v>
      </c>
      <c r="U35" s="230">
        <v>0</v>
      </c>
      <c r="V35" s="230">
        <v>0</v>
      </c>
      <c r="W35" s="230">
        <v>0</v>
      </c>
      <c r="X35" s="230">
        <v>0</v>
      </c>
      <c r="Y35" s="230">
        <f t="shared" si="9"/>
        <v>0</v>
      </c>
      <c r="Z35" s="230">
        <f t="shared" si="10"/>
        <v>0</v>
      </c>
      <c r="AA35" s="277"/>
      <c r="AB35" s="278">
        <v>0</v>
      </c>
      <c r="AC35" s="278">
        <v>0</v>
      </c>
      <c r="AD35" s="278">
        <v>0</v>
      </c>
      <c r="AE35" s="278">
        <v>0</v>
      </c>
      <c r="AF35" s="278">
        <v>0</v>
      </c>
      <c r="AG35" s="278">
        <v>0</v>
      </c>
      <c r="AH35" s="230">
        <f t="shared" si="11"/>
        <v>0</v>
      </c>
      <c r="AI35" s="278">
        <f t="shared" si="12"/>
        <v>0</v>
      </c>
      <c r="AJ35" s="277"/>
      <c r="AK35" s="278">
        <v>0</v>
      </c>
      <c r="AL35" s="278">
        <v>0</v>
      </c>
      <c r="AM35" s="278">
        <v>0</v>
      </c>
      <c r="AN35" s="277"/>
      <c r="AO35" s="278">
        <f t="shared" si="13"/>
        <v>0</v>
      </c>
      <c r="AP35" s="278">
        <f t="shared" si="13"/>
        <v>0</v>
      </c>
      <c r="AQ35" s="278">
        <f t="shared" si="13"/>
        <v>0</v>
      </c>
      <c r="AR35" s="279"/>
      <c r="AS35" s="279">
        <v>0</v>
      </c>
      <c r="AT35" s="280">
        <f t="shared" si="14"/>
        <v>0</v>
      </c>
      <c r="AU35" s="279"/>
      <c r="AV35" s="279">
        <v>0</v>
      </c>
      <c r="AW35" s="279">
        <v>0</v>
      </c>
      <c r="AX35" s="279">
        <v>0</v>
      </c>
      <c r="AY35" s="279">
        <v>0</v>
      </c>
      <c r="AZ35" s="279">
        <v>0</v>
      </c>
      <c r="BA35" s="279">
        <v>0</v>
      </c>
      <c r="BB35" s="279">
        <v>0</v>
      </c>
      <c r="BC35" s="279">
        <f t="shared" si="15"/>
        <v>0</v>
      </c>
      <c r="BE35" s="139">
        <f t="shared" si="16"/>
        <v>0</v>
      </c>
      <c r="BF35" s="139">
        <f t="shared" si="16"/>
        <v>0</v>
      </c>
      <c r="BG35" s="139">
        <f t="shared" si="16"/>
        <v>0</v>
      </c>
      <c r="BH35" s="139">
        <f t="shared" si="16"/>
        <v>0</v>
      </c>
      <c r="BI35" s="139">
        <f t="shared" si="16"/>
        <v>0</v>
      </c>
      <c r="BJ35" s="139">
        <f t="shared" si="16"/>
        <v>0</v>
      </c>
      <c r="BK35" s="139">
        <f t="shared" si="17"/>
        <v>0</v>
      </c>
      <c r="BL35" s="139">
        <f t="shared" si="18"/>
        <v>0</v>
      </c>
      <c r="BM35" s="149">
        <f t="shared" si="19"/>
        <v>0</v>
      </c>
      <c r="BN35" s="149"/>
      <c r="BO35" s="279">
        <f t="shared" si="24"/>
        <v>0</v>
      </c>
      <c r="BP35" s="279">
        <f t="shared" si="24"/>
        <v>0</v>
      </c>
      <c r="BQ35" s="279">
        <f t="shared" si="24"/>
        <v>0</v>
      </c>
      <c r="BR35" s="279">
        <f t="shared" si="24"/>
        <v>0</v>
      </c>
      <c r="BS35" s="279">
        <f t="shared" si="24"/>
        <v>0</v>
      </c>
      <c r="BT35" s="279">
        <f t="shared" si="24"/>
        <v>0</v>
      </c>
      <c r="BU35" s="279">
        <f t="shared" si="25"/>
        <v>0</v>
      </c>
      <c r="BV35" s="279">
        <f t="shared" si="20"/>
        <v>0</v>
      </c>
      <c r="BW35" s="279">
        <f t="shared" si="4"/>
        <v>0</v>
      </c>
      <c r="BX35" s="279"/>
      <c r="BY35" s="279">
        <f t="shared" si="21"/>
        <v>0</v>
      </c>
      <c r="BZ35" s="279"/>
      <c r="CA35" s="279">
        <f>IFERROR(VLOOKUP(A35,'Actuals Summer'!A:S,19,FALSE),0)</f>
        <v>0</v>
      </c>
      <c r="CC35" s="279"/>
      <c r="CD35" s="279"/>
      <c r="CE35" s="279"/>
      <c r="CF35" s="279"/>
      <c r="CG35" s="279"/>
      <c r="CH35" s="279"/>
      <c r="CI35" s="279"/>
      <c r="CJ35" s="279"/>
      <c r="CK35" s="279"/>
      <c r="CL35" s="279"/>
      <c r="CM35" s="279"/>
      <c r="CN35" s="279"/>
      <c r="CO35" s="279"/>
      <c r="CQ35" s="230"/>
      <c r="CR35" s="230"/>
      <c r="CS35" s="230"/>
      <c r="CT35" s="230"/>
      <c r="CU35" s="230"/>
      <c r="CV35" s="230"/>
      <c r="CW35" s="230"/>
      <c r="CX35" s="230"/>
      <c r="CZ35" s="281"/>
      <c r="DA35" s="281"/>
      <c r="DB35" s="281"/>
      <c r="DC35" s="281"/>
      <c r="DD35" s="281"/>
      <c r="DE35" s="281"/>
      <c r="DF35" s="281"/>
      <c r="DG35" s="281"/>
      <c r="DI35" s="281">
        <f t="shared" si="22"/>
        <v>0</v>
      </c>
      <c r="DJ35" s="281"/>
      <c r="DK35" s="281"/>
      <c r="DL35" s="281"/>
      <c r="DM35" s="281"/>
      <c r="DN35" s="281"/>
      <c r="DO35" s="281"/>
      <c r="DP35" s="281"/>
      <c r="DQ35" s="281"/>
      <c r="DS35" s="281"/>
      <c r="DT35" s="281"/>
      <c r="DU35" s="281"/>
      <c r="DV35" s="281"/>
      <c r="DW35" s="281"/>
      <c r="DX35" s="281"/>
      <c r="DY35" s="281"/>
      <c r="DZ35" s="281"/>
      <c r="EB35" s="282">
        <f t="shared" si="5"/>
        <v>0</v>
      </c>
      <c r="EC35" s="282">
        <f t="shared" si="6"/>
        <v>0</v>
      </c>
      <c r="ED35" s="283">
        <f t="shared" si="23"/>
        <v>0</v>
      </c>
    </row>
    <row r="36" spans="1:134" hidden="1" x14ac:dyDescent="0.25">
      <c r="A36" s="17">
        <v>7051</v>
      </c>
      <c r="B36" s="4">
        <v>103626</v>
      </c>
      <c r="C36" s="4" t="s">
        <v>473</v>
      </c>
      <c r="D36" s="4" t="s">
        <v>474</v>
      </c>
      <c r="E36" s="15" t="s">
        <v>439</v>
      </c>
      <c r="F36" s="16" t="s">
        <v>425</v>
      </c>
      <c r="G36" s="149"/>
      <c r="H36" s="230">
        <v>0</v>
      </c>
      <c r="I36" s="277"/>
      <c r="J36" s="230">
        <v>0</v>
      </c>
      <c r="K36" s="230">
        <v>0</v>
      </c>
      <c r="L36" s="230">
        <v>0</v>
      </c>
      <c r="M36" s="230">
        <v>0</v>
      </c>
      <c r="N36" s="230">
        <v>0</v>
      </c>
      <c r="O36" s="230">
        <v>0</v>
      </c>
      <c r="P36" s="149">
        <f t="shared" si="7"/>
        <v>0</v>
      </c>
      <c r="Q36" s="230">
        <f t="shared" si="8"/>
        <v>0</v>
      </c>
      <c r="R36" s="277"/>
      <c r="S36" s="230">
        <v>0</v>
      </c>
      <c r="T36" s="230">
        <v>0</v>
      </c>
      <c r="U36" s="230">
        <v>0</v>
      </c>
      <c r="V36" s="230">
        <v>0</v>
      </c>
      <c r="W36" s="230">
        <v>0</v>
      </c>
      <c r="X36" s="230">
        <v>0</v>
      </c>
      <c r="Y36" s="230">
        <f t="shared" si="9"/>
        <v>0</v>
      </c>
      <c r="Z36" s="230">
        <f t="shared" si="10"/>
        <v>0</v>
      </c>
      <c r="AA36" s="277"/>
      <c r="AB36" s="278">
        <v>0</v>
      </c>
      <c r="AC36" s="278">
        <v>0</v>
      </c>
      <c r="AD36" s="278">
        <v>0</v>
      </c>
      <c r="AE36" s="278">
        <v>0</v>
      </c>
      <c r="AF36" s="278">
        <v>0</v>
      </c>
      <c r="AG36" s="278">
        <v>0</v>
      </c>
      <c r="AH36" s="230">
        <f t="shared" si="11"/>
        <v>0</v>
      </c>
      <c r="AI36" s="278">
        <f t="shared" si="12"/>
        <v>0</v>
      </c>
      <c r="AJ36" s="277"/>
      <c r="AK36" s="278">
        <v>0</v>
      </c>
      <c r="AL36" s="278">
        <v>0</v>
      </c>
      <c r="AM36" s="278">
        <v>0</v>
      </c>
      <c r="AN36" s="277"/>
      <c r="AO36" s="278">
        <f t="shared" si="13"/>
        <v>0</v>
      </c>
      <c r="AP36" s="278">
        <f t="shared" si="13"/>
        <v>0</v>
      </c>
      <c r="AQ36" s="278">
        <f t="shared" si="13"/>
        <v>0</v>
      </c>
      <c r="AR36" s="279"/>
      <c r="AS36" s="279">
        <v>0</v>
      </c>
      <c r="AT36" s="280">
        <f t="shared" si="14"/>
        <v>0</v>
      </c>
      <c r="AU36" s="279"/>
      <c r="AV36" s="279">
        <v>0</v>
      </c>
      <c r="AW36" s="279">
        <v>0</v>
      </c>
      <c r="AX36" s="279">
        <v>0</v>
      </c>
      <c r="AY36" s="279">
        <v>0</v>
      </c>
      <c r="AZ36" s="279">
        <v>0</v>
      </c>
      <c r="BA36" s="279">
        <v>0</v>
      </c>
      <c r="BB36" s="279">
        <v>0</v>
      </c>
      <c r="BC36" s="279">
        <f t="shared" si="15"/>
        <v>0</v>
      </c>
      <c r="BE36" s="139">
        <f t="shared" si="16"/>
        <v>0</v>
      </c>
      <c r="BF36" s="139">
        <f t="shared" si="16"/>
        <v>0</v>
      </c>
      <c r="BG36" s="139">
        <f t="shared" si="16"/>
        <v>0</v>
      </c>
      <c r="BH36" s="139">
        <f t="shared" si="16"/>
        <v>0</v>
      </c>
      <c r="BI36" s="139">
        <f t="shared" si="16"/>
        <v>0</v>
      </c>
      <c r="BJ36" s="139">
        <f t="shared" si="16"/>
        <v>0</v>
      </c>
      <c r="BK36" s="139">
        <f t="shared" si="17"/>
        <v>0</v>
      </c>
      <c r="BL36" s="139">
        <f t="shared" si="18"/>
        <v>0</v>
      </c>
      <c r="BM36" s="149">
        <f t="shared" si="19"/>
        <v>0</v>
      </c>
      <c r="BN36" s="149"/>
      <c r="BO36" s="279">
        <f t="shared" si="24"/>
        <v>0</v>
      </c>
      <c r="BP36" s="279">
        <f t="shared" si="24"/>
        <v>0</v>
      </c>
      <c r="BQ36" s="279">
        <f t="shared" si="24"/>
        <v>0</v>
      </c>
      <c r="BR36" s="279">
        <f t="shared" si="24"/>
        <v>0</v>
      </c>
      <c r="BS36" s="279">
        <f t="shared" si="24"/>
        <v>0</v>
      </c>
      <c r="BT36" s="279">
        <f t="shared" si="24"/>
        <v>0</v>
      </c>
      <c r="BU36" s="279">
        <f t="shared" si="25"/>
        <v>0</v>
      </c>
      <c r="BV36" s="279">
        <f t="shared" si="20"/>
        <v>0</v>
      </c>
      <c r="BW36" s="279">
        <f t="shared" si="4"/>
        <v>0</v>
      </c>
      <c r="BX36" s="279"/>
      <c r="BY36" s="279">
        <f t="shared" si="21"/>
        <v>0</v>
      </c>
      <c r="BZ36" s="279"/>
      <c r="CA36" s="279">
        <f>IFERROR(VLOOKUP(A36,'Actuals Summer'!A:S,19,FALSE),0)</f>
        <v>0</v>
      </c>
      <c r="CC36" s="279"/>
      <c r="CD36" s="279"/>
      <c r="CE36" s="279"/>
      <c r="CF36" s="279"/>
      <c r="CG36" s="279"/>
      <c r="CH36" s="279"/>
      <c r="CI36" s="279"/>
      <c r="CJ36" s="279"/>
      <c r="CK36" s="279"/>
      <c r="CL36" s="279"/>
      <c r="CM36" s="279"/>
      <c r="CN36" s="279"/>
      <c r="CO36" s="279"/>
      <c r="CQ36" s="230"/>
      <c r="CR36" s="230"/>
      <c r="CS36" s="230"/>
      <c r="CT36" s="230"/>
      <c r="CU36" s="230"/>
      <c r="CV36" s="230"/>
      <c r="CW36" s="230"/>
      <c r="CX36" s="230"/>
      <c r="CZ36" s="281"/>
      <c r="DA36" s="281"/>
      <c r="DB36" s="281"/>
      <c r="DC36" s="281"/>
      <c r="DD36" s="281"/>
      <c r="DE36" s="281"/>
      <c r="DF36" s="281"/>
      <c r="DG36" s="281"/>
      <c r="DI36" s="281">
        <f t="shared" si="22"/>
        <v>0</v>
      </c>
      <c r="DJ36" s="281"/>
      <c r="DK36" s="281"/>
      <c r="DL36" s="281"/>
      <c r="DM36" s="281"/>
      <c r="DN36" s="281"/>
      <c r="DO36" s="281"/>
      <c r="DP36" s="281"/>
      <c r="DQ36" s="281"/>
      <c r="DS36" s="281"/>
      <c r="DT36" s="281"/>
      <c r="DU36" s="281"/>
      <c r="DV36" s="281"/>
      <c r="DW36" s="281"/>
      <c r="DX36" s="281"/>
      <c r="DY36" s="281"/>
      <c r="DZ36" s="281"/>
      <c r="EB36" s="282">
        <f t="shared" si="5"/>
        <v>0</v>
      </c>
      <c r="EC36" s="282">
        <f t="shared" si="6"/>
        <v>0</v>
      </c>
      <c r="ED36" s="283">
        <f t="shared" si="23"/>
        <v>0</v>
      </c>
    </row>
    <row r="37" spans="1:134" hidden="1" x14ac:dyDescent="0.25">
      <c r="A37" s="17">
        <v>2040</v>
      </c>
      <c r="B37" s="4">
        <v>103178</v>
      </c>
      <c r="C37" s="4" t="s">
        <v>475</v>
      </c>
      <c r="D37" s="4" t="s">
        <v>219</v>
      </c>
      <c r="E37" s="15" t="s">
        <v>428</v>
      </c>
      <c r="F37" s="16" t="s">
        <v>425</v>
      </c>
      <c r="G37" s="149"/>
      <c r="H37" s="230">
        <v>0</v>
      </c>
      <c r="I37" s="277"/>
      <c r="J37" s="230">
        <v>0</v>
      </c>
      <c r="K37" s="230">
        <v>0</v>
      </c>
      <c r="L37" s="230">
        <v>28696.2</v>
      </c>
      <c r="M37" s="230">
        <v>975</v>
      </c>
      <c r="N37" s="230">
        <v>0</v>
      </c>
      <c r="O37" s="230">
        <v>0</v>
      </c>
      <c r="P37" s="149">
        <f t="shared" si="7"/>
        <v>29671.200000000001</v>
      </c>
      <c r="Q37" s="230">
        <f t="shared" si="8"/>
        <v>23736.960000000003</v>
      </c>
      <c r="R37" s="277"/>
      <c r="S37" s="230">
        <v>0</v>
      </c>
      <c r="T37" s="230">
        <v>0</v>
      </c>
      <c r="U37" s="230">
        <v>27592.5</v>
      </c>
      <c r="V37" s="230">
        <v>585</v>
      </c>
      <c r="W37" s="230">
        <v>74.578947368421055</v>
      </c>
      <c r="X37" s="230">
        <v>0</v>
      </c>
      <c r="Y37" s="230">
        <f t="shared" si="9"/>
        <v>28252.07894736842</v>
      </c>
      <c r="Z37" s="230">
        <f t="shared" si="10"/>
        <v>22601.663157894738</v>
      </c>
      <c r="AA37" s="277"/>
      <c r="AB37" s="278">
        <v>0</v>
      </c>
      <c r="AC37" s="278">
        <v>0</v>
      </c>
      <c r="AD37" s="278">
        <v>24772.926315789478</v>
      </c>
      <c r="AE37" s="278">
        <v>682.10526315789468</v>
      </c>
      <c r="AF37" s="278">
        <v>21.739612188365648</v>
      </c>
      <c r="AG37" s="278">
        <v>0</v>
      </c>
      <c r="AH37" s="230">
        <f t="shared" si="11"/>
        <v>25476.771191135736</v>
      </c>
      <c r="AI37" s="278">
        <f t="shared" si="12"/>
        <v>20381.416952908592</v>
      </c>
      <c r="AJ37" s="277"/>
      <c r="AK37" s="278">
        <v>0</v>
      </c>
      <c r="AL37" s="278">
        <v>87.75</v>
      </c>
      <c r="AM37" s="278">
        <v>25.578947368421051</v>
      </c>
      <c r="AN37" s="277"/>
      <c r="AO37" s="278">
        <f t="shared" si="13"/>
        <v>0</v>
      </c>
      <c r="AP37" s="278">
        <f t="shared" si="13"/>
        <v>70.2</v>
      </c>
      <c r="AQ37" s="278">
        <f t="shared" si="13"/>
        <v>20.463157894736842</v>
      </c>
      <c r="AR37" s="279"/>
      <c r="AS37" s="279">
        <v>0</v>
      </c>
      <c r="AT37" s="280">
        <f t="shared" si="14"/>
        <v>0</v>
      </c>
      <c r="AU37" s="279"/>
      <c r="AV37" s="279">
        <v>0</v>
      </c>
      <c r="AW37" s="279">
        <v>0</v>
      </c>
      <c r="AX37" s="279">
        <v>28696.2</v>
      </c>
      <c r="AY37" s="279">
        <v>585</v>
      </c>
      <c r="AZ37" s="279">
        <v>149.15789473684211</v>
      </c>
      <c r="BA37" s="279">
        <v>0</v>
      </c>
      <c r="BB37" s="279">
        <v>87.75</v>
      </c>
      <c r="BC37" s="279">
        <f t="shared" si="15"/>
        <v>29518.107894736844</v>
      </c>
      <c r="BE37" s="139">
        <f t="shared" si="16"/>
        <v>0</v>
      </c>
      <c r="BF37" s="139">
        <f t="shared" si="16"/>
        <v>0</v>
      </c>
      <c r="BG37" s="139">
        <f t="shared" si="16"/>
        <v>0</v>
      </c>
      <c r="BH37" s="139">
        <f t="shared" si="16"/>
        <v>-390</v>
      </c>
      <c r="BI37" s="139">
        <f t="shared" si="16"/>
        <v>149.15789473684211</v>
      </c>
      <c r="BJ37" s="139">
        <f t="shared" si="16"/>
        <v>0</v>
      </c>
      <c r="BK37" s="139">
        <f t="shared" si="17"/>
        <v>87.75</v>
      </c>
      <c r="BL37" s="139">
        <f t="shared" si="18"/>
        <v>-153.09210526315789</v>
      </c>
      <c r="BM37" s="149">
        <f t="shared" si="19"/>
        <v>0</v>
      </c>
      <c r="BN37" s="149"/>
      <c r="BO37" s="279">
        <f t="shared" si="24"/>
        <v>0</v>
      </c>
      <c r="BP37" s="279">
        <f t="shared" si="24"/>
        <v>0</v>
      </c>
      <c r="BQ37" s="279">
        <f t="shared" si="24"/>
        <v>5739.239999999998</v>
      </c>
      <c r="BR37" s="279">
        <f t="shared" si="24"/>
        <v>-195</v>
      </c>
      <c r="BS37" s="279">
        <f t="shared" si="24"/>
        <v>149.15789473684211</v>
      </c>
      <c r="BT37" s="279">
        <f t="shared" si="24"/>
        <v>0</v>
      </c>
      <c r="BU37" s="279">
        <f t="shared" si="25"/>
        <v>87.75</v>
      </c>
      <c r="BV37" s="279">
        <f t="shared" si="20"/>
        <v>5781.1478947368405</v>
      </c>
      <c r="BW37" s="279">
        <f t="shared" si="4"/>
        <v>0</v>
      </c>
      <c r="BX37" s="279"/>
      <c r="BY37" s="279">
        <f t="shared" si="21"/>
        <v>29518.107894736844</v>
      </c>
      <c r="BZ37" s="279"/>
      <c r="CA37" s="279">
        <f>IFERROR(VLOOKUP(A37,'Actuals Summer'!A:S,19,FALSE),0)</f>
        <v>0</v>
      </c>
      <c r="CC37" s="279"/>
      <c r="CD37" s="279"/>
      <c r="CE37" s="279"/>
      <c r="CF37" s="279"/>
      <c r="CG37" s="279"/>
      <c r="CH37" s="279"/>
      <c r="CI37" s="279"/>
      <c r="CJ37" s="279"/>
      <c r="CK37" s="279"/>
      <c r="CL37" s="279"/>
      <c r="CM37" s="279"/>
      <c r="CN37" s="279"/>
      <c r="CO37" s="279"/>
      <c r="CQ37" s="230"/>
      <c r="CR37" s="230"/>
      <c r="CS37" s="230"/>
      <c r="CT37" s="230"/>
      <c r="CU37" s="230"/>
      <c r="CV37" s="230"/>
      <c r="CW37" s="230"/>
      <c r="CX37" s="230"/>
      <c r="CZ37" s="281"/>
      <c r="DA37" s="281"/>
      <c r="DB37" s="281"/>
      <c r="DC37" s="281"/>
      <c r="DD37" s="281"/>
      <c r="DE37" s="281"/>
      <c r="DF37" s="281"/>
      <c r="DG37" s="281"/>
      <c r="DI37" s="281">
        <f t="shared" si="22"/>
        <v>29518.107894736844</v>
      </c>
      <c r="DJ37" s="281"/>
      <c r="DK37" s="281"/>
      <c r="DL37" s="281"/>
      <c r="DM37" s="281"/>
      <c r="DN37" s="281"/>
      <c r="DO37" s="281"/>
      <c r="DP37" s="281"/>
      <c r="DQ37" s="281"/>
      <c r="DS37" s="281"/>
      <c r="DT37" s="281"/>
      <c r="DU37" s="281"/>
      <c r="DV37" s="281"/>
      <c r="DW37" s="281"/>
      <c r="DX37" s="281"/>
      <c r="DY37" s="281"/>
      <c r="DZ37" s="281"/>
      <c r="EB37" s="282">
        <f t="shared" si="5"/>
        <v>72591.851163434912</v>
      </c>
      <c r="EC37" s="282">
        <f t="shared" si="6"/>
        <v>0</v>
      </c>
      <c r="ED37" s="283">
        <f t="shared" si="23"/>
        <v>72591.851163434912</v>
      </c>
    </row>
    <row r="38" spans="1:134" hidden="1" x14ac:dyDescent="0.25">
      <c r="A38" s="17">
        <v>2251</v>
      </c>
      <c r="B38" s="4">
        <v>103298</v>
      </c>
      <c r="C38" s="4" t="s">
        <v>476</v>
      </c>
      <c r="D38" s="4" t="s">
        <v>477</v>
      </c>
      <c r="E38" s="15" t="s">
        <v>428</v>
      </c>
      <c r="F38" s="16" t="s">
        <v>425</v>
      </c>
      <c r="G38" s="149"/>
      <c r="H38" s="230">
        <v>0</v>
      </c>
      <c r="I38" s="277"/>
      <c r="J38" s="230">
        <v>0</v>
      </c>
      <c r="K38" s="230">
        <v>0</v>
      </c>
      <c r="L38" s="230">
        <v>50770.2</v>
      </c>
      <c r="M38" s="230">
        <v>390</v>
      </c>
      <c r="N38" s="230">
        <v>149.15789473684211</v>
      </c>
      <c r="O38" s="230">
        <v>320.89473684210526</v>
      </c>
      <c r="P38" s="149">
        <f t="shared" si="7"/>
        <v>51630.252631578944</v>
      </c>
      <c r="Q38" s="230">
        <f t="shared" si="8"/>
        <v>41304.202105263161</v>
      </c>
      <c r="R38" s="277"/>
      <c r="S38" s="230">
        <v>0</v>
      </c>
      <c r="T38" s="230">
        <v>0</v>
      </c>
      <c r="U38" s="230">
        <v>49666.5</v>
      </c>
      <c r="V38" s="230">
        <v>390</v>
      </c>
      <c r="W38" s="230">
        <v>149.15789473684211</v>
      </c>
      <c r="X38" s="230">
        <v>0</v>
      </c>
      <c r="Y38" s="230">
        <f t="shared" si="9"/>
        <v>50205.65789473684</v>
      </c>
      <c r="Z38" s="230">
        <f t="shared" si="10"/>
        <v>40164.526315789473</v>
      </c>
      <c r="AA38" s="277"/>
      <c r="AB38" s="278">
        <v>0</v>
      </c>
      <c r="AC38" s="278">
        <v>0</v>
      </c>
      <c r="AD38" s="278">
        <v>43754.778947368424</v>
      </c>
      <c r="AE38" s="278">
        <v>284.21052631578948</v>
      </c>
      <c r="AF38" s="278">
        <v>108.69806094182825</v>
      </c>
      <c r="AG38" s="278">
        <v>93.54016620498615</v>
      </c>
      <c r="AH38" s="230">
        <f t="shared" si="11"/>
        <v>44241.227700831027</v>
      </c>
      <c r="AI38" s="278">
        <f t="shared" si="12"/>
        <v>35392.982160664826</v>
      </c>
      <c r="AJ38" s="277"/>
      <c r="AK38" s="278">
        <v>0</v>
      </c>
      <c r="AL38" s="278">
        <v>15.6</v>
      </c>
      <c r="AM38" s="278">
        <v>4.5473684210526315</v>
      </c>
      <c r="AN38" s="277"/>
      <c r="AO38" s="278">
        <f t="shared" si="13"/>
        <v>0</v>
      </c>
      <c r="AP38" s="278">
        <f t="shared" si="13"/>
        <v>12.48</v>
      </c>
      <c r="AQ38" s="278">
        <f t="shared" si="13"/>
        <v>3.6378947368421053</v>
      </c>
      <c r="AR38" s="279"/>
      <c r="AS38" s="279">
        <v>0</v>
      </c>
      <c r="AT38" s="280">
        <f t="shared" si="14"/>
        <v>0</v>
      </c>
      <c r="AU38" s="279"/>
      <c r="AV38" s="279">
        <v>0</v>
      </c>
      <c r="AW38" s="279">
        <v>0</v>
      </c>
      <c r="AX38" s="279">
        <v>49666.5</v>
      </c>
      <c r="AY38" s="279">
        <v>390</v>
      </c>
      <c r="AZ38" s="279">
        <v>149.15789473684211</v>
      </c>
      <c r="BA38" s="279">
        <v>0</v>
      </c>
      <c r="BB38" s="279">
        <v>15.6</v>
      </c>
      <c r="BC38" s="279">
        <f t="shared" si="15"/>
        <v>50221.257894736838</v>
      </c>
      <c r="BE38" s="139">
        <f t="shared" si="16"/>
        <v>0</v>
      </c>
      <c r="BF38" s="139">
        <f t="shared" si="16"/>
        <v>0</v>
      </c>
      <c r="BG38" s="139">
        <f t="shared" si="16"/>
        <v>-1103.6999999999971</v>
      </c>
      <c r="BH38" s="139">
        <f t="shared" si="16"/>
        <v>0</v>
      </c>
      <c r="BI38" s="139">
        <f t="shared" si="16"/>
        <v>0</v>
      </c>
      <c r="BJ38" s="139">
        <f t="shared" si="16"/>
        <v>-320.89473684210526</v>
      </c>
      <c r="BK38" s="139">
        <f t="shared" si="17"/>
        <v>15.6</v>
      </c>
      <c r="BL38" s="139">
        <f t="shared" si="18"/>
        <v>-1408.9947368421024</v>
      </c>
      <c r="BM38" s="149">
        <f t="shared" si="19"/>
        <v>0</v>
      </c>
      <c r="BN38" s="149"/>
      <c r="BO38" s="279">
        <f t="shared" si="24"/>
        <v>0</v>
      </c>
      <c r="BP38" s="279">
        <f t="shared" si="24"/>
        <v>0</v>
      </c>
      <c r="BQ38" s="279">
        <f t="shared" si="24"/>
        <v>9050.3399999999965</v>
      </c>
      <c r="BR38" s="279">
        <f t="shared" si="24"/>
        <v>78</v>
      </c>
      <c r="BS38" s="279">
        <f t="shared" si="24"/>
        <v>29.831578947368413</v>
      </c>
      <c r="BT38" s="279">
        <f t="shared" si="24"/>
        <v>-256.7157894736842</v>
      </c>
      <c r="BU38" s="279">
        <f t="shared" si="25"/>
        <v>15.6</v>
      </c>
      <c r="BV38" s="279">
        <f t="shared" si="20"/>
        <v>8917.0557894736812</v>
      </c>
      <c r="BW38" s="279">
        <f t="shared" si="4"/>
        <v>7.2759576141834259E-12</v>
      </c>
      <c r="BX38" s="279"/>
      <c r="BY38" s="279">
        <f t="shared" si="21"/>
        <v>50221.257894736846</v>
      </c>
      <c r="BZ38" s="279"/>
      <c r="CA38" s="279">
        <f>IFERROR(VLOOKUP(A38,'Actuals Summer'!A:S,19,FALSE),0)</f>
        <v>0</v>
      </c>
      <c r="CC38" s="279"/>
      <c r="CD38" s="279"/>
      <c r="CE38" s="279"/>
      <c r="CF38" s="279"/>
      <c r="CG38" s="279"/>
      <c r="CH38" s="279"/>
      <c r="CI38" s="279"/>
      <c r="CJ38" s="279"/>
      <c r="CK38" s="279"/>
      <c r="CL38" s="279"/>
      <c r="CM38" s="279"/>
      <c r="CN38" s="279"/>
      <c r="CO38" s="279"/>
      <c r="CQ38" s="230"/>
      <c r="CR38" s="230"/>
      <c r="CS38" s="230"/>
      <c r="CT38" s="230"/>
      <c r="CU38" s="230"/>
      <c r="CV38" s="230"/>
      <c r="CW38" s="230"/>
      <c r="CX38" s="230"/>
      <c r="CZ38" s="281"/>
      <c r="DA38" s="281"/>
      <c r="DB38" s="281"/>
      <c r="DC38" s="281"/>
      <c r="DD38" s="281"/>
      <c r="DE38" s="281"/>
      <c r="DF38" s="281"/>
      <c r="DG38" s="281"/>
      <c r="DI38" s="281">
        <f t="shared" si="22"/>
        <v>50221.257894736846</v>
      </c>
      <c r="DJ38" s="281"/>
      <c r="DK38" s="281"/>
      <c r="DL38" s="281"/>
      <c r="DM38" s="281"/>
      <c r="DN38" s="281"/>
      <c r="DO38" s="281"/>
      <c r="DP38" s="281"/>
      <c r="DQ38" s="281"/>
      <c r="DS38" s="281"/>
      <c r="DT38" s="281"/>
      <c r="DU38" s="281"/>
      <c r="DV38" s="281"/>
      <c r="DW38" s="281"/>
      <c r="DX38" s="281"/>
      <c r="DY38" s="281"/>
      <c r="DZ38" s="281"/>
      <c r="EB38" s="282">
        <f t="shared" si="5"/>
        <v>125720.05213296399</v>
      </c>
      <c r="EC38" s="282">
        <f t="shared" si="6"/>
        <v>74.832132963988926</v>
      </c>
      <c r="ED38" s="283">
        <f t="shared" si="23"/>
        <v>125794.88426592798</v>
      </c>
    </row>
    <row r="39" spans="1:134" hidden="1" x14ac:dyDescent="0.25">
      <c r="A39" s="17">
        <v>3002</v>
      </c>
      <c r="B39" s="4">
        <v>103397</v>
      </c>
      <c r="C39" s="4" t="s">
        <v>478</v>
      </c>
      <c r="D39" s="4" t="s">
        <v>479</v>
      </c>
      <c r="E39" s="15" t="s">
        <v>428</v>
      </c>
      <c r="F39" s="16" t="s">
        <v>425</v>
      </c>
      <c r="G39" s="149"/>
      <c r="H39" s="230">
        <v>0</v>
      </c>
      <c r="I39" s="277"/>
      <c r="J39" s="230">
        <v>0</v>
      </c>
      <c r="K39" s="230">
        <v>0</v>
      </c>
      <c r="L39" s="230">
        <v>26488.799999999999</v>
      </c>
      <c r="M39" s="230">
        <v>2535</v>
      </c>
      <c r="N39" s="230">
        <v>969.52631578947376</v>
      </c>
      <c r="O39" s="230">
        <v>0</v>
      </c>
      <c r="P39" s="149">
        <f t="shared" si="7"/>
        <v>29993.326315789473</v>
      </c>
      <c r="Q39" s="230">
        <f t="shared" si="8"/>
        <v>23994.661052631578</v>
      </c>
      <c r="R39" s="277"/>
      <c r="S39" s="230">
        <v>0</v>
      </c>
      <c r="T39" s="230">
        <v>0</v>
      </c>
      <c r="U39" s="230">
        <v>12140.7</v>
      </c>
      <c r="V39" s="230">
        <v>975</v>
      </c>
      <c r="W39" s="230">
        <v>372.89473684210526</v>
      </c>
      <c r="X39" s="230">
        <v>0</v>
      </c>
      <c r="Y39" s="230">
        <f t="shared" si="9"/>
        <v>13488.594736842106</v>
      </c>
      <c r="Z39" s="230">
        <f t="shared" si="10"/>
        <v>10790.875789473685</v>
      </c>
      <c r="AA39" s="277"/>
      <c r="AB39" s="278">
        <v>0</v>
      </c>
      <c r="AC39" s="278">
        <v>0</v>
      </c>
      <c r="AD39" s="278">
        <v>18209.709473684208</v>
      </c>
      <c r="AE39" s="278">
        <v>1648.4210526315792</v>
      </c>
      <c r="AF39" s="278">
        <v>630.44875346260392</v>
      </c>
      <c r="AG39" s="278">
        <v>0</v>
      </c>
      <c r="AH39" s="230">
        <f t="shared" si="11"/>
        <v>20488.579279778391</v>
      </c>
      <c r="AI39" s="278">
        <f t="shared" si="12"/>
        <v>16390.863423822713</v>
      </c>
      <c r="AJ39" s="277"/>
      <c r="AK39" s="278">
        <v>2244.4500000000003</v>
      </c>
      <c r="AL39" s="278">
        <v>998.4</v>
      </c>
      <c r="AM39" s="278">
        <v>1532.8042105263157</v>
      </c>
      <c r="AN39" s="277"/>
      <c r="AO39" s="278">
        <f t="shared" si="13"/>
        <v>1795.5600000000004</v>
      </c>
      <c r="AP39" s="278">
        <f t="shared" si="13"/>
        <v>798.72</v>
      </c>
      <c r="AQ39" s="278">
        <f t="shared" si="13"/>
        <v>1226.2433684210525</v>
      </c>
      <c r="AR39" s="279"/>
      <c r="AS39" s="279">
        <v>0</v>
      </c>
      <c r="AT39" s="280">
        <f t="shared" si="14"/>
        <v>0</v>
      </c>
      <c r="AU39" s="279"/>
      <c r="AV39" s="279">
        <v>0</v>
      </c>
      <c r="AW39" s="279">
        <v>0</v>
      </c>
      <c r="AX39" s="279">
        <v>17659.2</v>
      </c>
      <c r="AY39" s="279">
        <v>1755</v>
      </c>
      <c r="AZ39" s="279">
        <v>671.21052631578948</v>
      </c>
      <c r="BA39" s="279">
        <v>0</v>
      </c>
      <c r="BB39" s="279">
        <v>1515.1499999999999</v>
      </c>
      <c r="BC39" s="279">
        <f t="shared" si="15"/>
        <v>21600.560526315792</v>
      </c>
      <c r="BE39" s="139">
        <f t="shared" si="16"/>
        <v>0</v>
      </c>
      <c r="BF39" s="139">
        <f t="shared" si="16"/>
        <v>0</v>
      </c>
      <c r="BG39" s="139">
        <f t="shared" si="16"/>
        <v>-8829.5999999999985</v>
      </c>
      <c r="BH39" s="139">
        <f t="shared" si="16"/>
        <v>-780</v>
      </c>
      <c r="BI39" s="139">
        <f t="shared" si="16"/>
        <v>-298.31578947368428</v>
      </c>
      <c r="BJ39" s="139">
        <f t="shared" si="16"/>
        <v>0</v>
      </c>
      <c r="BK39" s="139">
        <f t="shared" si="17"/>
        <v>-729.30000000000041</v>
      </c>
      <c r="BL39" s="139">
        <f t="shared" si="18"/>
        <v>-10637.215789473685</v>
      </c>
      <c r="BM39" s="149">
        <f t="shared" si="19"/>
        <v>0</v>
      </c>
      <c r="BN39" s="149"/>
      <c r="BO39" s="279">
        <f t="shared" si="24"/>
        <v>0</v>
      </c>
      <c r="BP39" s="279">
        <f t="shared" si="24"/>
        <v>0</v>
      </c>
      <c r="BQ39" s="279">
        <f t="shared" si="24"/>
        <v>-3531.84</v>
      </c>
      <c r="BR39" s="279">
        <f t="shared" si="24"/>
        <v>-273</v>
      </c>
      <c r="BS39" s="279">
        <f t="shared" si="24"/>
        <v>-104.41052631578953</v>
      </c>
      <c r="BT39" s="279">
        <f t="shared" si="24"/>
        <v>0</v>
      </c>
      <c r="BU39" s="279">
        <f t="shared" si="25"/>
        <v>-280.41000000000054</v>
      </c>
      <c r="BV39" s="279">
        <f t="shared" si="20"/>
        <v>-4189.6605263157899</v>
      </c>
      <c r="BW39" s="279">
        <f t="shared" si="4"/>
        <v>-3.637978807091713E-12</v>
      </c>
      <c r="BX39" s="279"/>
      <c r="BY39" s="279">
        <f t="shared" si="21"/>
        <v>21600.560526315789</v>
      </c>
      <c r="BZ39" s="279"/>
      <c r="CA39" s="279">
        <f>IFERROR(VLOOKUP(A39,'Actuals Summer'!A:S,19,FALSE),0)</f>
        <v>0</v>
      </c>
      <c r="CC39" s="279"/>
      <c r="CD39" s="279"/>
      <c r="CE39" s="279"/>
      <c r="CF39" s="279"/>
      <c r="CG39" s="279"/>
      <c r="CH39" s="279"/>
      <c r="CI39" s="279"/>
      <c r="CJ39" s="279"/>
      <c r="CK39" s="279"/>
      <c r="CL39" s="279"/>
      <c r="CM39" s="279"/>
      <c r="CN39" s="279"/>
      <c r="CO39" s="279"/>
      <c r="CQ39" s="230"/>
      <c r="CR39" s="230"/>
      <c r="CS39" s="230"/>
      <c r="CT39" s="230"/>
      <c r="CU39" s="230"/>
      <c r="CV39" s="230"/>
      <c r="CW39" s="230"/>
      <c r="CX39" s="230"/>
      <c r="CZ39" s="281"/>
      <c r="DA39" s="281"/>
      <c r="DB39" s="281"/>
      <c r="DC39" s="281"/>
      <c r="DD39" s="281"/>
      <c r="DE39" s="281"/>
      <c r="DF39" s="281"/>
      <c r="DG39" s="281"/>
      <c r="DI39" s="281">
        <f t="shared" si="22"/>
        <v>21600.560526315789</v>
      </c>
      <c r="DJ39" s="281"/>
      <c r="DK39" s="281"/>
      <c r="DL39" s="281"/>
      <c r="DM39" s="281"/>
      <c r="DN39" s="281"/>
      <c r="DO39" s="281"/>
      <c r="DP39" s="281"/>
      <c r="DQ39" s="281"/>
      <c r="DS39" s="281"/>
      <c r="DT39" s="281"/>
      <c r="DU39" s="281"/>
      <c r="DV39" s="281"/>
      <c r="DW39" s="281"/>
      <c r="DX39" s="281"/>
      <c r="DY39" s="281"/>
      <c r="DZ39" s="281"/>
      <c r="EB39" s="282">
        <f t="shared" si="5"/>
        <v>50807.26310803325</v>
      </c>
      <c r="EC39" s="282">
        <f t="shared" si="6"/>
        <v>0</v>
      </c>
      <c r="ED39" s="283">
        <f t="shared" si="23"/>
        <v>50807.26310803325</v>
      </c>
    </row>
    <row r="40" spans="1:134" hidden="1" x14ac:dyDescent="0.25">
      <c r="A40" s="17">
        <v>3319</v>
      </c>
      <c r="B40" s="4">
        <v>103423</v>
      </c>
      <c r="C40" s="4" t="s">
        <v>480</v>
      </c>
      <c r="D40" s="4" t="s">
        <v>334</v>
      </c>
      <c r="E40" s="15" t="s">
        <v>428</v>
      </c>
      <c r="F40" s="16" t="s">
        <v>425</v>
      </c>
      <c r="G40" s="149"/>
      <c r="H40" s="230">
        <v>0</v>
      </c>
      <c r="I40" s="277"/>
      <c r="J40" s="230">
        <v>0</v>
      </c>
      <c r="K40" s="230">
        <v>0</v>
      </c>
      <c r="L40" s="230">
        <v>48562.8</v>
      </c>
      <c r="M40" s="230">
        <v>3510</v>
      </c>
      <c r="N40" s="230">
        <v>1342.421052631579</v>
      </c>
      <c r="O40" s="230">
        <v>0</v>
      </c>
      <c r="P40" s="149">
        <f t="shared" si="7"/>
        <v>53415.221052631583</v>
      </c>
      <c r="Q40" s="230">
        <f t="shared" si="8"/>
        <v>42732.176842105269</v>
      </c>
      <c r="R40" s="277"/>
      <c r="S40" s="230">
        <v>0</v>
      </c>
      <c r="T40" s="230">
        <v>0</v>
      </c>
      <c r="U40" s="230">
        <v>46355.4</v>
      </c>
      <c r="V40" s="230">
        <v>3315</v>
      </c>
      <c r="W40" s="230">
        <v>1267.8421052631579</v>
      </c>
      <c r="X40" s="230">
        <v>0</v>
      </c>
      <c r="Y40" s="230">
        <f t="shared" si="9"/>
        <v>50938.242105263162</v>
      </c>
      <c r="Z40" s="230">
        <f t="shared" si="10"/>
        <v>40750.593684210529</v>
      </c>
      <c r="AA40" s="277"/>
      <c r="AB40" s="278">
        <v>0</v>
      </c>
      <c r="AC40" s="278">
        <v>0</v>
      </c>
      <c r="AD40" s="278">
        <v>41502.69473684211</v>
      </c>
      <c r="AE40" s="278">
        <v>2898.9473684210525</v>
      </c>
      <c r="AF40" s="278">
        <v>1108.720221606648</v>
      </c>
      <c r="AG40" s="278">
        <v>0</v>
      </c>
      <c r="AH40" s="230">
        <f t="shared" si="11"/>
        <v>45510.362326869814</v>
      </c>
      <c r="AI40" s="278">
        <f t="shared" si="12"/>
        <v>36408.289861495854</v>
      </c>
      <c r="AJ40" s="277"/>
      <c r="AK40" s="278">
        <v>2080.6499999999996</v>
      </c>
      <c r="AL40" s="278">
        <v>1774.5</v>
      </c>
      <c r="AM40" s="278">
        <v>1746.757894736842</v>
      </c>
      <c r="AN40" s="277"/>
      <c r="AO40" s="278">
        <f t="shared" si="13"/>
        <v>1664.5199999999998</v>
      </c>
      <c r="AP40" s="278">
        <f t="shared" si="13"/>
        <v>1419.6000000000001</v>
      </c>
      <c r="AQ40" s="278">
        <f t="shared" si="13"/>
        <v>1397.4063157894736</v>
      </c>
      <c r="AR40" s="279"/>
      <c r="AS40" s="279">
        <v>0</v>
      </c>
      <c r="AT40" s="280">
        <f t="shared" si="14"/>
        <v>0</v>
      </c>
      <c r="AU40" s="279"/>
      <c r="AV40" s="279">
        <v>0</v>
      </c>
      <c r="AW40" s="279">
        <v>0</v>
      </c>
      <c r="AX40" s="279">
        <v>49666.5</v>
      </c>
      <c r="AY40" s="279">
        <v>3900</v>
      </c>
      <c r="AZ40" s="279">
        <v>1491.578947368421</v>
      </c>
      <c r="BA40" s="279">
        <v>0</v>
      </c>
      <c r="BB40" s="279">
        <v>2068.9499999999998</v>
      </c>
      <c r="BC40" s="279">
        <f t="shared" si="15"/>
        <v>57127.028947368417</v>
      </c>
      <c r="BE40" s="139">
        <f t="shared" si="16"/>
        <v>0</v>
      </c>
      <c r="BF40" s="139">
        <f t="shared" si="16"/>
        <v>0</v>
      </c>
      <c r="BG40" s="139">
        <f t="shared" si="16"/>
        <v>1103.6999999999971</v>
      </c>
      <c r="BH40" s="139">
        <f t="shared" si="16"/>
        <v>390</v>
      </c>
      <c r="BI40" s="139">
        <f t="shared" si="16"/>
        <v>149.15789473684208</v>
      </c>
      <c r="BJ40" s="139">
        <f t="shared" si="16"/>
        <v>0</v>
      </c>
      <c r="BK40" s="139">
        <f t="shared" si="17"/>
        <v>-11.699999999999818</v>
      </c>
      <c r="BL40" s="139">
        <f t="shared" si="18"/>
        <v>1631.1578947368394</v>
      </c>
      <c r="BM40" s="149">
        <f t="shared" si="19"/>
        <v>0</v>
      </c>
      <c r="BN40" s="149"/>
      <c r="BO40" s="279">
        <f t="shared" si="24"/>
        <v>0</v>
      </c>
      <c r="BP40" s="279">
        <f t="shared" si="24"/>
        <v>0</v>
      </c>
      <c r="BQ40" s="279">
        <f t="shared" si="24"/>
        <v>10816.259999999995</v>
      </c>
      <c r="BR40" s="279">
        <f t="shared" si="24"/>
        <v>1092</v>
      </c>
      <c r="BS40" s="279">
        <f t="shared" si="24"/>
        <v>417.64210526315787</v>
      </c>
      <c r="BT40" s="279">
        <f t="shared" si="24"/>
        <v>0</v>
      </c>
      <c r="BU40" s="279">
        <f t="shared" si="25"/>
        <v>404.43000000000006</v>
      </c>
      <c r="BV40" s="279">
        <f t="shared" si="20"/>
        <v>12730.332105263153</v>
      </c>
      <c r="BW40" s="279">
        <f t="shared" si="4"/>
        <v>0</v>
      </c>
      <c r="BX40" s="279"/>
      <c r="BY40" s="279">
        <f t="shared" si="21"/>
        <v>57127.028947368417</v>
      </c>
      <c r="BZ40" s="279"/>
      <c r="CA40" s="279">
        <f>IFERROR(VLOOKUP(A40,'Actuals Summer'!A:S,19,FALSE),0)</f>
        <v>0</v>
      </c>
      <c r="CC40" s="279"/>
      <c r="CD40" s="279"/>
      <c r="CE40" s="279"/>
      <c r="CF40" s="279"/>
      <c r="CG40" s="279"/>
      <c r="CH40" s="279"/>
      <c r="CI40" s="279"/>
      <c r="CJ40" s="279"/>
      <c r="CK40" s="279"/>
      <c r="CL40" s="279"/>
      <c r="CM40" s="279"/>
      <c r="CN40" s="279"/>
      <c r="CO40" s="279"/>
      <c r="CQ40" s="230"/>
      <c r="CR40" s="230"/>
      <c r="CS40" s="230"/>
      <c r="CT40" s="230"/>
      <c r="CU40" s="230"/>
      <c r="CV40" s="230"/>
      <c r="CW40" s="230"/>
      <c r="CX40" s="230"/>
      <c r="CZ40" s="281"/>
      <c r="DA40" s="281"/>
      <c r="DB40" s="281"/>
      <c r="DC40" s="281"/>
      <c r="DD40" s="281"/>
      <c r="DE40" s="281"/>
      <c r="DF40" s="281"/>
      <c r="DG40" s="281"/>
      <c r="DI40" s="281">
        <f t="shared" si="22"/>
        <v>57127.028947368417</v>
      </c>
      <c r="DJ40" s="281"/>
      <c r="DK40" s="281"/>
      <c r="DL40" s="281"/>
      <c r="DM40" s="281"/>
      <c r="DN40" s="281"/>
      <c r="DO40" s="281"/>
      <c r="DP40" s="281"/>
      <c r="DQ40" s="281"/>
      <c r="DS40" s="281"/>
      <c r="DT40" s="281"/>
      <c r="DU40" s="281"/>
      <c r="DV40" s="281"/>
      <c r="DW40" s="281"/>
      <c r="DX40" s="281"/>
      <c r="DY40" s="281"/>
      <c r="DZ40" s="281"/>
      <c r="EB40" s="282">
        <f t="shared" si="5"/>
        <v>137102.91880886428</v>
      </c>
      <c r="EC40" s="282">
        <f t="shared" si="6"/>
        <v>0</v>
      </c>
      <c r="ED40" s="283">
        <f t="shared" si="23"/>
        <v>137102.91880886428</v>
      </c>
    </row>
    <row r="41" spans="1:134" hidden="1" x14ac:dyDescent="0.25">
      <c r="A41" s="17">
        <v>1100</v>
      </c>
      <c r="B41" s="4">
        <v>103146</v>
      </c>
      <c r="C41" s="4" t="s">
        <v>481</v>
      </c>
      <c r="D41" s="4" t="s">
        <v>482</v>
      </c>
      <c r="E41" s="15" t="s">
        <v>483</v>
      </c>
      <c r="F41" s="16" t="s">
        <v>425</v>
      </c>
      <c r="G41" s="149"/>
      <c r="H41" s="230">
        <v>0</v>
      </c>
      <c r="I41" s="277"/>
      <c r="J41" s="230">
        <v>0</v>
      </c>
      <c r="K41" s="230">
        <v>0</v>
      </c>
      <c r="L41" s="230">
        <v>0</v>
      </c>
      <c r="M41" s="230">
        <v>0</v>
      </c>
      <c r="N41" s="230">
        <v>0</v>
      </c>
      <c r="O41" s="230">
        <v>0</v>
      </c>
      <c r="P41" s="149">
        <f t="shared" si="7"/>
        <v>0</v>
      </c>
      <c r="Q41" s="230">
        <f t="shared" si="8"/>
        <v>0</v>
      </c>
      <c r="R41" s="277"/>
      <c r="S41" s="230">
        <v>0</v>
      </c>
      <c r="T41" s="230">
        <v>0</v>
      </c>
      <c r="U41" s="230">
        <v>0</v>
      </c>
      <c r="V41" s="230">
        <v>0</v>
      </c>
      <c r="W41" s="230">
        <v>0</v>
      </c>
      <c r="X41" s="230">
        <v>0</v>
      </c>
      <c r="Y41" s="230">
        <f t="shared" si="9"/>
        <v>0</v>
      </c>
      <c r="Z41" s="230">
        <f t="shared" si="10"/>
        <v>0</v>
      </c>
      <c r="AA41" s="277"/>
      <c r="AB41" s="278">
        <v>0</v>
      </c>
      <c r="AC41" s="278">
        <v>0</v>
      </c>
      <c r="AD41" s="278">
        <v>0</v>
      </c>
      <c r="AE41" s="278">
        <v>0</v>
      </c>
      <c r="AF41" s="278">
        <v>0</v>
      </c>
      <c r="AG41" s="278">
        <v>0</v>
      </c>
      <c r="AH41" s="230">
        <f t="shared" si="11"/>
        <v>0</v>
      </c>
      <c r="AI41" s="278">
        <f t="shared" si="12"/>
        <v>0</v>
      </c>
      <c r="AJ41" s="277"/>
      <c r="AK41" s="278">
        <v>0</v>
      </c>
      <c r="AL41" s="278">
        <v>0</v>
      </c>
      <c r="AM41" s="278">
        <v>0</v>
      </c>
      <c r="AN41" s="277"/>
      <c r="AO41" s="278">
        <f t="shared" si="13"/>
        <v>0</v>
      </c>
      <c r="AP41" s="278">
        <f t="shared" si="13"/>
        <v>0</v>
      </c>
      <c r="AQ41" s="278">
        <f t="shared" si="13"/>
        <v>0</v>
      </c>
      <c r="AR41" s="279"/>
      <c r="AS41" s="279">
        <v>0</v>
      </c>
      <c r="AT41" s="280">
        <f t="shared" si="14"/>
        <v>0</v>
      </c>
      <c r="AU41" s="279"/>
      <c r="AV41" s="279">
        <v>0</v>
      </c>
      <c r="AW41" s="279">
        <v>0</v>
      </c>
      <c r="AX41" s="279">
        <v>0</v>
      </c>
      <c r="AY41" s="279">
        <v>0</v>
      </c>
      <c r="AZ41" s="279">
        <v>0</v>
      </c>
      <c r="BA41" s="279">
        <v>0</v>
      </c>
      <c r="BB41" s="279">
        <v>0</v>
      </c>
      <c r="BC41" s="279">
        <f t="shared" si="15"/>
        <v>0</v>
      </c>
      <c r="BE41" s="139">
        <f t="shared" si="16"/>
        <v>0</v>
      </c>
      <c r="BF41" s="139">
        <f t="shared" si="16"/>
        <v>0</v>
      </c>
      <c r="BG41" s="139">
        <f t="shared" si="16"/>
        <v>0</v>
      </c>
      <c r="BH41" s="139">
        <f t="shared" si="16"/>
        <v>0</v>
      </c>
      <c r="BI41" s="139">
        <f t="shared" si="16"/>
        <v>0</v>
      </c>
      <c r="BJ41" s="139">
        <f t="shared" si="16"/>
        <v>0</v>
      </c>
      <c r="BK41" s="139">
        <f t="shared" si="17"/>
        <v>0</v>
      </c>
      <c r="BL41" s="139">
        <f t="shared" si="18"/>
        <v>0</v>
      </c>
      <c r="BM41" s="149">
        <f t="shared" si="19"/>
        <v>0</v>
      </c>
      <c r="BN41" s="149"/>
      <c r="BO41" s="279">
        <f t="shared" si="24"/>
        <v>0</v>
      </c>
      <c r="BP41" s="279">
        <f t="shared" si="24"/>
        <v>0</v>
      </c>
      <c r="BQ41" s="279">
        <f t="shared" si="24"/>
        <v>0</v>
      </c>
      <c r="BR41" s="279">
        <f t="shared" si="24"/>
        <v>0</v>
      </c>
      <c r="BS41" s="279">
        <f t="shared" si="24"/>
        <v>0</v>
      </c>
      <c r="BT41" s="279">
        <f t="shared" si="24"/>
        <v>0</v>
      </c>
      <c r="BU41" s="279">
        <f t="shared" si="25"/>
        <v>0</v>
      </c>
      <c r="BV41" s="279">
        <f t="shared" si="20"/>
        <v>0</v>
      </c>
      <c r="BW41" s="279">
        <f t="shared" si="4"/>
        <v>0</v>
      </c>
      <c r="BX41" s="279"/>
      <c r="BY41" s="279">
        <f t="shared" si="21"/>
        <v>0</v>
      </c>
      <c r="BZ41" s="279"/>
      <c r="CA41" s="279">
        <f>IFERROR(VLOOKUP(A41,'Actuals Summer'!A:S,19,FALSE),0)</f>
        <v>0</v>
      </c>
      <c r="CC41" s="279"/>
      <c r="CD41" s="279"/>
      <c r="CE41" s="279"/>
      <c r="CF41" s="279"/>
      <c r="CG41" s="279"/>
      <c r="CH41" s="279"/>
      <c r="CI41" s="279"/>
      <c r="CJ41" s="279"/>
      <c r="CK41" s="279"/>
      <c r="CL41" s="279"/>
      <c r="CM41" s="279"/>
      <c r="CN41" s="279"/>
      <c r="CO41" s="279"/>
      <c r="CQ41" s="230"/>
      <c r="CR41" s="230"/>
      <c r="CS41" s="230"/>
      <c r="CT41" s="230"/>
      <c r="CU41" s="230"/>
      <c r="CV41" s="230"/>
      <c r="CW41" s="230"/>
      <c r="CX41" s="230"/>
      <c r="CZ41" s="281"/>
      <c r="DA41" s="281"/>
      <c r="DB41" s="281"/>
      <c r="DC41" s="281"/>
      <c r="DD41" s="281"/>
      <c r="DE41" s="281"/>
      <c r="DF41" s="281"/>
      <c r="DG41" s="281"/>
      <c r="DI41" s="281">
        <f t="shared" si="22"/>
        <v>0</v>
      </c>
      <c r="DJ41" s="281"/>
      <c r="DK41" s="281"/>
      <c r="DL41" s="281"/>
      <c r="DM41" s="281"/>
      <c r="DN41" s="281"/>
      <c r="DO41" s="281"/>
      <c r="DP41" s="281"/>
      <c r="DQ41" s="281"/>
      <c r="DS41" s="281"/>
      <c r="DT41" s="281"/>
      <c r="DU41" s="281"/>
      <c r="DV41" s="281"/>
      <c r="DW41" s="281"/>
      <c r="DX41" s="281"/>
      <c r="DY41" s="281"/>
      <c r="DZ41" s="281"/>
      <c r="EB41" s="282">
        <f t="shared" si="5"/>
        <v>0</v>
      </c>
      <c r="EC41" s="282">
        <f t="shared" si="6"/>
        <v>0</v>
      </c>
      <c r="ED41" s="283">
        <f t="shared" si="23"/>
        <v>0</v>
      </c>
    </row>
    <row r="42" spans="1:134" hidden="1" x14ac:dyDescent="0.25">
      <c r="A42" s="17">
        <v>3432</v>
      </c>
      <c r="B42" s="4">
        <v>134840</v>
      </c>
      <c r="C42" s="4" t="s">
        <v>484</v>
      </c>
      <c r="D42" s="4" t="s">
        <v>358</v>
      </c>
      <c r="E42" s="15" t="s">
        <v>428</v>
      </c>
      <c r="F42" s="16" t="s">
        <v>425</v>
      </c>
      <c r="G42" s="149"/>
      <c r="H42" s="230">
        <v>0</v>
      </c>
      <c r="I42" s="277"/>
      <c r="J42" s="230">
        <v>0</v>
      </c>
      <c r="K42" s="230">
        <v>0</v>
      </c>
      <c r="L42" s="230">
        <v>114784.8</v>
      </c>
      <c r="M42" s="230">
        <v>4680</v>
      </c>
      <c r="N42" s="230">
        <v>0</v>
      </c>
      <c r="O42" s="230">
        <v>641.78947368421052</v>
      </c>
      <c r="P42" s="149">
        <f t="shared" si="7"/>
        <v>120106.58947368422</v>
      </c>
      <c r="Q42" s="230">
        <f t="shared" si="8"/>
        <v>96085.271578947373</v>
      </c>
      <c r="R42" s="277"/>
      <c r="S42" s="230">
        <v>0</v>
      </c>
      <c r="T42" s="230">
        <v>0</v>
      </c>
      <c r="U42" s="230">
        <v>70636.800000000003</v>
      </c>
      <c r="V42" s="230">
        <v>2600</v>
      </c>
      <c r="W42" s="230">
        <v>74.578947368421055</v>
      </c>
      <c r="X42" s="230">
        <v>0</v>
      </c>
      <c r="Y42" s="230">
        <f t="shared" si="9"/>
        <v>73311.37894736843</v>
      </c>
      <c r="Z42" s="230">
        <f t="shared" si="10"/>
        <v>58649.103157894744</v>
      </c>
      <c r="AA42" s="277"/>
      <c r="AB42" s="278">
        <v>0</v>
      </c>
      <c r="AC42" s="278">
        <v>0</v>
      </c>
      <c r="AD42" s="278">
        <v>82040.210526315772</v>
      </c>
      <c r="AE42" s="278">
        <v>3296.8421052631584</v>
      </c>
      <c r="AF42" s="278">
        <v>21.739612188365648</v>
      </c>
      <c r="AG42" s="278">
        <v>5460</v>
      </c>
      <c r="AH42" s="230">
        <f t="shared" si="11"/>
        <v>90818.792243767297</v>
      </c>
      <c r="AI42" s="278">
        <f t="shared" si="12"/>
        <v>72655.033795013835</v>
      </c>
      <c r="AJ42" s="277"/>
      <c r="AK42" s="278">
        <v>6405.7499999999991</v>
      </c>
      <c r="AL42" s="278">
        <v>4529.8499999999995</v>
      </c>
      <c r="AM42" s="278">
        <v>4853.1789473684203</v>
      </c>
      <c r="AN42" s="277"/>
      <c r="AO42" s="278">
        <f t="shared" si="13"/>
        <v>5124.5999999999995</v>
      </c>
      <c r="AP42" s="278">
        <f t="shared" si="13"/>
        <v>3623.8799999999997</v>
      </c>
      <c r="AQ42" s="278">
        <f t="shared" si="13"/>
        <v>3882.5431578947364</v>
      </c>
      <c r="AR42" s="279"/>
      <c r="AS42" s="279">
        <v>0</v>
      </c>
      <c r="AT42" s="280">
        <f t="shared" si="14"/>
        <v>0</v>
      </c>
      <c r="AU42" s="279"/>
      <c r="AV42" s="279">
        <v>0</v>
      </c>
      <c r="AW42" s="279">
        <v>0</v>
      </c>
      <c r="AX42" s="279">
        <v>104682.26600000002</v>
      </c>
      <c r="AY42" s="279">
        <v>6240</v>
      </c>
      <c r="AZ42" s="279">
        <v>0</v>
      </c>
      <c r="BA42" s="279">
        <v>0</v>
      </c>
      <c r="BB42" s="279">
        <v>6398.6389999999992</v>
      </c>
      <c r="BC42" s="279">
        <f t="shared" si="15"/>
        <v>117320.90500000001</v>
      </c>
      <c r="BE42" s="139">
        <f t="shared" si="16"/>
        <v>0</v>
      </c>
      <c r="BF42" s="139">
        <f t="shared" si="16"/>
        <v>0</v>
      </c>
      <c r="BG42" s="139">
        <f t="shared" si="16"/>
        <v>-10102.533999999985</v>
      </c>
      <c r="BH42" s="139">
        <f t="shared" si="16"/>
        <v>1560</v>
      </c>
      <c r="BI42" s="139">
        <f t="shared" si="16"/>
        <v>0</v>
      </c>
      <c r="BJ42" s="139">
        <f t="shared" si="16"/>
        <v>-641.78947368421052</v>
      </c>
      <c r="BK42" s="139">
        <f t="shared" si="17"/>
        <v>-7.1109999999998763</v>
      </c>
      <c r="BL42" s="139">
        <f t="shared" si="18"/>
        <v>-9191.4344736841958</v>
      </c>
      <c r="BM42" s="149">
        <f t="shared" si="19"/>
        <v>0</v>
      </c>
      <c r="BN42" s="149"/>
      <c r="BO42" s="279">
        <f t="shared" si="24"/>
        <v>0</v>
      </c>
      <c r="BP42" s="279">
        <f t="shared" si="24"/>
        <v>0</v>
      </c>
      <c r="BQ42" s="279">
        <f t="shared" si="24"/>
        <v>12854.426000000007</v>
      </c>
      <c r="BR42" s="279">
        <f t="shared" si="24"/>
        <v>2496</v>
      </c>
      <c r="BS42" s="279">
        <f t="shared" si="24"/>
        <v>0</v>
      </c>
      <c r="BT42" s="279">
        <f t="shared" si="24"/>
        <v>-513.43157894736839</v>
      </c>
      <c r="BU42" s="279">
        <f t="shared" si="25"/>
        <v>1274.0389999999998</v>
      </c>
      <c r="BV42" s="279">
        <f t="shared" si="20"/>
        <v>16111.033421052638</v>
      </c>
      <c r="BW42" s="279">
        <f t="shared" si="4"/>
        <v>0</v>
      </c>
      <c r="BX42" s="279"/>
      <c r="BY42" s="279">
        <f t="shared" si="21"/>
        <v>117320.90500000001</v>
      </c>
      <c r="BZ42" s="279"/>
      <c r="CA42" s="279">
        <f>IFERROR(VLOOKUP(A42,'Actuals Summer'!A:S,19,FALSE),0)</f>
        <v>0</v>
      </c>
      <c r="CC42" s="279"/>
      <c r="CD42" s="279"/>
      <c r="CE42" s="279"/>
      <c r="CF42" s="279"/>
      <c r="CG42" s="279"/>
      <c r="CH42" s="279"/>
      <c r="CI42" s="279"/>
      <c r="CJ42" s="279"/>
      <c r="CK42" s="279"/>
      <c r="CL42" s="279"/>
      <c r="CM42" s="279"/>
      <c r="CN42" s="279"/>
      <c r="CO42" s="279"/>
      <c r="CQ42" s="230"/>
      <c r="CR42" s="230"/>
      <c r="CS42" s="230"/>
      <c r="CT42" s="230"/>
      <c r="CU42" s="230"/>
      <c r="CV42" s="230"/>
      <c r="CW42" s="230"/>
      <c r="CX42" s="230"/>
      <c r="CZ42" s="281"/>
      <c r="DA42" s="281"/>
      <c r="DB42" s="281"/>
      <c r="DC42" s="281"/>
      <c r="DD42" s="281"/>
      <c r="DE42" s="281"/>
      <c r="DF42" s="281"/>
      <c r="DG42" s="281"/>
      <c r="DI42" s="281">
        <f t="shared" si="22"/>
        <v>117320.90500000001</v>
      </c>
      <c r="DJ42" s="281"/>
      <c r="DK42" s="281"/>
      <c r="DL42" s="281"/>
      <c r="DM42" s="281"/>
      <c r="DN42" s="281"/>
      <c r="DO42" s="281"/>
      <c r="DP42" s="281"/>
      <c r="DQ42" s="281"/>
      <c r="DS42" s="281"/>
      <c r="DT42" s="281"/>
      <c r="DU42" s="281"/>
      <c r="DV42" s="281"/>
      <c r="DW42" s="281"/>
      <c r="DX42" s="281"/>
      <c r="DY42" s="281"/>
      <c r="DZ42" s="281"/>
      <c r="EB42" s="282">
        <f t="shared" si="5"/>
        <v>251763.46511080331</v>
      </c>
      <c r="EC42" s="282">
        <f t="shared" si="6"/>
        <v>4368</v>
      </c>
      <c r="ED42" s="283">
        <f t="shared" si="23"/>
        <v>256131.46511080331</v>
      </c>
    </row>
    <row r="43" spans="1:134" hidden="1" x14ac:dyDescent="0.25">
      <c r="A43" s="17">
        <v>2289</v>
      </c>
      <c r="B43" s="4">
        <v>103315</v>
      </c>
      <c r="C43" s="4" t="s">
        <v>485</v>
      </c>
      <c r="D43" s="4" t="s">
        <v>486</v>
      </c>
      <c r="E43" s="15" t="s">
        <v>428</v>
      </c>
      <c r="F43" s="16" t="s">
        <v>425</v>
      </c>
      <c r="G43" s="149"/>
      <c r="H43" s="230">
        <v>0</v>
      </c>
      <c r="I43" s="277"/>
      <c r="J43" s="230">
        <v>0</v>
      </c>
      <c r="K43" s="230">
        <v>0</v>
      </c>
      <c r="L43" s="230">
        <v>0</v>
      </c>
      <c r="M43" s="230">
        <v>0</v>
      </c>
      <c r="N43" s="230">
        <v>0</v>
      </c>
      <c r="O43" s="230">
        <v>0</v>
      </c>
      <c r="P43" s="149">
        <f t="shared" si="7"/>
        <v>0</v>
      </c>
      <c r="Q43" s="230">
        <f t="shared" si="8"/>
        <v>0</v>
      </c>
      <c r="R43" s="277"/>
      <c r="S43" s="230">
        <v>0</v>
      </c>
      <c r="T43" s="230">
        <v>0</v>
      </c>
      <c r="U43" s="230">
        <v>0</v>
      </c>
      <c r="V43" s="230">
        <v>0</v>
      </c>
      <c r="W43" s="230">
        <v>0</v>
      </c>
      <c r="X43" s="230">
        <v>0</v>
      </c>
      <c r="Y43" s="230">
        <f t="shared" si="9"/>
        <v>0</v>
      </c>
      <c r="Z43" s="230">
        <f t="shared" si="10"/>
        <v>0</v>
      </c>
      <c r="AA43" s="277"/>
      <c r="AB43" s="278">
        <v>0</v>
      </c>
      <c r="AC43" s="278">
        <v>0</v>
      </c>
      <c r="AD43" s="278">
        <v>0</v>
      </c>
      <c r="AE43" s="278">
        <v>0</v>
      </c>
      <c r="AF43" s="278">
        <v>0</v>
      </c>
      <c r="AG43" s="278">
        <v>0</v>
      </c>
      <c r="AH43" s="230">
        <f t="shared" si="11"/>
        <v>0</v>
      </c>
      <c r="AI43" s="278">
        <f t="shared" si="12"/>
        <v>0</v>
      </c>
      <c r="AJ43" s="277"/>
      <c r="AK43" s="278">
        <v>0</v>
      </c>
      <c r="AL43" s="278">
        <v>0</v>
      </c>
      <c r="AM43" s="278">
        <v>0</v>
      </c>
      <c r="AN43" s="277"/>
      <c r="AO43" s="278">
        <f t="shared" si="13"/>
        <v>0</v>
      </c>
      <c r="AP43" s="278">
        <f t="shared" si="13"/>
        <v>0</v>
      </c>
      <c r="AQ43" s="278">
        <f t="shared" si="13"/>
        <v>0</v>
      </c>
      <c r="AR43" s="279"/>
      <c r="AS43" s="279">
        <v>0</v>
      </c>
      <c r="AT43" s="280">
        <f t="shared" si="14"/>
        <v>0</v>
      </c>
      <c r="AU43" s="279"/>
      <c r="AV43" s="279">
        <v>0</v>
      </c>
      <c r="AW43" s="279">
        <v>0</v>
      </c>
      <c r="AX43" s="279">
        <v>0</v>
      </c>
      <c r="AY43" s="279">
        <v>0</v>
      </c>
      <c r="AZ43" s="279">
        <v>0</v>
      </c>
      <c r="BA43" s="279">
        <v>0</v>
      </c>
      <c r="BB43" s="279">
        <v>0</v>
      </c>
      <c r="BC43" s="279">
        <f t="shared" si="15"/>
        <v>0</v>
      </c>
      <c r="BE43" s="139">
        <f t="shared" si="16"/>
        <v>0</v>
      </c>
      <c r="BF43" s="139">
        <f t="shared" si="16"/>
        <v>0</v>
      </c>
      <c r="BG43" s="139">
        <f t="shared" si="16"/>
        <v>0</v>
      </c>
      <c r="BH43" s="139">
        <f t="shared" si="16"/>
        <v>0</v>
      </c>
      <c r="BI43" s="139">
        <f t="shared" si="16"/>
        <v>0</v>
      </c>
      <c r="BJ43" s="139">
        <f t="shared" si="16"/>
        <v>0</v>
      </c>
      <c r="BK43" s="139">
        <f t="shared" si="17"/>
        <v>0</v>
      </c>
      <c r="BL43" s="139">
        <f t="shared" si="18"/>
        <v>0</v>
      </c>
      <c r="BM43" s="149">
        <f t="shared" si="19"/>
        <v>0</v>
      </c>
      <c r="BN43" s="149"/>
      <c r="BO43" s="279">
        <f t="shared" si="24"/>
        <v>0</v>
      </c>
      <c r="BP43" s="279">
        <f t="shared" si="24"/>
        <v>0</v>
      </c>
      <c r="BQ43" s="279">
        <f t="shared" si="24"/>
        <v>0</v>
      </c>
      <c r="BR43" s="279">
        <f t="shared" si="24"/>
        <v>0</v>
      </c>
      <c r="BS43" s="279">
        <f t="shared" si="24"/>
        <v>0</v>
      </c>
      <c r="BT43" s="279">
        <f t="shared" si="24"/>
        <v>0</v>
      </c>
      <c r="BU43" s="279">
        <f t="shared" si="25"/>
        <v>0</v>
      </c>
      <c r="BV43" s="279">
        <f t="shared" si="20"/>
        <v>0</v>
      </c>
      <c r="BW43" s="279">
        <f t="shared" si="4"/>
        <v>0</v>
      </c>
      <c r="BX43" s="279"/>
      <c r="BY43" s="279">
        <f t="shared" si="21"/>
        <v>0</v>
      </c>
      <c r="BZ43" s="279"/>
      <c r="CA43" s="279">
        <f>IFERROR(VLOOKUP(A43,'Actuals Summer'!A:S,19,FALSE),0)</f>
        <v>0</v>
      </c>
      <c r="CC43" s="279"/>
      <c r="CD43" s="279"/>
      <c r="CE43" s="279"/>
      <c r="CF43" s="279"/>
      <c r="CG43" s="279"/>
      <c r="CH43" s="279"/>
      <c r="CI43" s="279"/>
      <c r="CJ43" s="279"/>
      <c r="CK43" s="279"/>
      <c r="CL43" s="279"/>
      <c r="CM43" s="279"/>
      <c r="CN43" s="279"/>
      <c r="CO43" s="279"/>
      <c r="CQ43" s="230"/>
      <c r="CR43" s="230"/>
      <c r="CS43" s="230"/>
      <c r="CT43" s="230"/>
      <c r="CU43" s="230"/>
      <c r="CV43" s="230"/>
      <c r="CW43" s="230"/>
      <c r="CX43" s="230"/>
      <c r="CZ43" s="281"/>
      <c r="DA43" s="281"/>
      <c r="DB43" s="281"/>
      <c r="DC43" s="281"/>
      <c r="DD43" s="281"/>
      <c r="DE43" s="281"/>
      <c r="DF43" s="281"/>
      <c r="DG43" s="281"/>
      <c r="DI43" s="281">
        <f t="shared" si="22"/>
        <v>0</v>
      </c>
      <c r="DJ43" s="281"/>
      <c r="DK43" s="281"/>
      <c r="DL43" s="281"/>
      <c r="DM43" s="281"/>
      <c r="DN43" s="281"/>
      <c r="DO43" s="281"/>
      <c r="DP43" s="281"/>
      <c r="DQ43" s="281"/>
      <c r="DS43" s="281"/>
      <c r="DT43" s="281"/>
      <c r="DU43" s="281"/>
      <c r="DV43" s="281"/>
      <c r="DW43" s="281"/>
      <c r="DX43" s="281"/>
      <c r="DY43" s="281"/>
      <c r="DZ43" s="281"/>
      <c r="EB43" s="282">
        <f t="shared" si="5"/>
        <v>0</v>
      </c>
      <c r="EC43" s="282">
        <f t="shared" si="6"/>
        <v>0</v>
      </c>
      <c r="ED43" s="283">
        <f t="shared" si="23"/>
        <v>0</v>
      </c>
    </row>
    <row r="44" spans="1:134" hidden="1" x14ac:dyDescent="0.25">
      <c r="A44" s="17">
        <v>2185</v>
      </c>
      <c r="B44" s="4">
        <v>103263</v>
      </c>
      <c r="C44" s="4" t="s">
        <v>487</v>
      </c>
      <c r="D44" s="4" t="s">
        <v>277</v>
      </c>
      <c r="E44" s="15" t="s">
        <v>428</v>
      </c>
      <c r="F44" s="16" t="s">
        <v>425</v>
      </c>
      <c r="G44" s="149"/>
      <c r="H44" s="230">
        <v>0</v>
      </c>
      <c r="I44" s="277"/>
      <c r="J44" s="230">
        <v>0</v>
      </c>
      <c r="K44" s="230">
        <v>0</v>
      </c>
      <c r="L44" s="230">
        <v>55185</v>
      </c>
      <c r="M44" s="230">
        <v>1170</v>
      </c>
      <c r="N44" s="230">
        <v>0</v>
      </c>
      <c r="O44" s="230">
        <v>0</v>
      </c>
      <c r="P44" s="149">
        <f t="shared" si="7"/>
        <v>56355</v>
      </c>
      <c r="Q44" s="230">
        <f t="shared" si="8"/>
        <v>45084</v>
      </c>
      <c r="R44" s="277"/>
      <c r="S44" s="230">
        <v>0</v>
      </c>
      <c r="T44" s="230">
        <v>0</v>
      </c>
      <c r="U44" s="230">
        <v>45251.700000000004</v>
      </c>
      <c r="V44" s="230">
        <v>1365</v>
      </c>
      <c r="W44" s="230">
        <v>0</v>
      </c>
      <c r="X44" s="230">
        <v>0</v>
      </c>
      <c r="Y44" s="230">
        <f t="shared" si="9"/>
        <v>46616.700000000004</v>
      </c>
      <c r="Z44" s="230">
        <f t="shared" si="10"/>
        <v>37293.360000000008</v>
      </c>
      <c r="AA44" s="277"/>
      <c r="AB44" s="278">
        <v>0</v>
      </c>
      <c r="AC44" s="278">
        <v>0</v>
      </c>
      <c r="AD44" s="278">
        <v>45363.410526315798</v>
      </c>
      <c r="AE44" s="278">
        <v>1023.1578947368421</v>
      </c>
      <c r="AF44" s="278">
        <v>0</v>
      </c>
      <c r="AG44" s="278">
        <v>0</v>
      </c>
      <c r="AH44" s="230">
        <f t="shared" si="11"/>
        <v>46386.568421052638</v>
      </c>
      <c r="AI44" s="278">
        <f t="shared" si="12"/>
        <v>37109.254736842115</v>
      </c>
      <c r="AJ44" s="277"/>
      <c r="AK44" s="278">
        <v>87.75</v>
      </c>
      <c r="AL44" s="278">
        <v>72.149999999999991</v>
      </c>
      <c r="AM44" s="278">
        <v>72.189473684210526</v>
      </c>
      <c r="AN44" s="277"/>
      <c r="AO44" s="278">
        <f t="shared" si="13"/>
        <v>70.2</v>
      </c>
      <c r="AP44" s="278">
        <f t="shared" si="13"/>
        <v>57.72</v>
      </c>
      <c r="AQ44" s="278">
        <f t="shared" si="13"/>
        <v>57.751578947368422</v>
      </c>
      <c r="AR44" s="279"/>
      <c r="AS44" s="279">
        <v>0</v>
      </c>
      <c r="AT44" s="280">
        <f t="shared" si="14"/>
        <v>0</v>
      </c>
      <c r="AU44" s="279"/>
      <c r="AV44" s="279">
        <v>0</v>
      </c>
      <c r="AW44" s="279">
        <v>0</v>
      </c>
      <c r="AX44" s="279">
        <v>46355.400000000009</v>
      </c>
      <c r="AY44" s="279">
        <v>1950</v>
      </c>
      <c r="AZ44" s="279">
        <v>74.578947368421055</v>
      </c>
      <c r="BA44" s="279">
        <v>0</v>
      </c>
      <c r="BB44" s="279">
        <v>72.149999999999991</v>
      </c>
      <c r="BC44" s="279">
        <f t="shared" si="15"/>
        <v>48452.12894736843</v>
      </c>
      <c r="BE44" s="139">
        <f t="shared" si="16"/>
        <v>0</v>
      </c>
      <c r="BF44" s="139">
        <f t="shared" si="16"/>
        <v>0</v>
      </c>
      <c r="BG44" s="139">
        <f t="shared" si="16"/>
        <v>-8829.5999999999913</v>
      </c>
      <c r="BH44" s="139">
        <f t="shared" si="16"/>
        <v>780</v>
      </c>
      <c r="BI44" s="139">
        <f t="shared" si="16"/>
        <v>74.578947368421055</v>
      </c>
      <c r="BJ44" s="139">
        <f t="shared" si="16"/>
        <v>0</v>
      </c>
      <c r="BK44" s="139">
        <f t="shared" si="17"/>
        <v>-15.600000000000009</v>
      </c>
      <c r="BL44" s="139">
        <f t="shared" si="18"/>
        <v>-7990.6210526315708</v>
      </c>
      <c r="BM44" s="149">
        <f t="shared" si="19"/>
        <v>0</v>
      </c>
      <c r="BN44" s="149"/>
      <c r="BO44" s="279">
        <f t="shared" si="24"/>
        <v>0</v>
      </c>
      <c r="BP44" s="279">
        <f t="shared" si="24"/>
        <v>0</v>
      </c>
      <c r="BQ44" s="279">
        <f t="shared" si="24"/>
        <v>2207.4000000000087</v>
      </c>
      <c r="BR44" s="279">
        <f t="shared" si="24"/>
        <v>1014</v>
      </c>
      <c r="BS44" s="279">
        <f t="shared" si="24"/>
        <v>74.578947368421055</v>
      </c>
      <c r="BT44" s="279">
        <f t="shared" si="24"/>
        <v>0</v>
      </c>
      <c r="BU44" s="279">
        <f t="shared" si="25"/>
        <v>1.9499999999999886</v>
      </c>
      <c r="BV44" s="279">
        <f t="shared" si="20"/>
        <v>3297.9289473684298</v>
      </c>
      <c r="BW44" s="279">
        <f t="shared" si="4"/>
        <v>0</v>
      </c>
      <c r="BX44" s="279"/>
      <c r="BY44" s="279">
        <f t="shared" si="21"/>
        <v>48452.12894736843</v>
      </c>
      <c r="BZ44" s="279"/>
      <c r="CA44" s="279">
        <f>IFERROR(VLOOKUP(A44,'Actuals Summer'!A:S,19,FALSE),0)</f>
        <v>0</v>
      </c>
      <c r="CC44" s="279"/>
      <c r="CD44" s="279"/>
      <c r="CE44" s="279"/>
      <c r="CF44" s="279"/>
      <c r="CG44" s="279"/>
      <c r="CH44" s="279"/>
      <c r="CI44" s="279"/>
      <c r="CJ44" s="279"/>
      <c r="CK44" s="279"/>
      <c r="CL44" s="279"/>
      <c r="CM44" s="279"/>
      <c r="CN44" s="279"/>
      <c r="CO44" s="279"/>
      <c r="CQ44" s="230"/>
      <c r="CR44" s="230"/>
      <c r="CS44" s="230"/>
      <c r="CT44" s="230"/>
      <c r="CU44" s="230"/>
      <c r="CV44" s="230"/>
      <c r="CW44" s="230"/>
      <c r="CX44" s="230"/>
      <c r="CZ44" s="281"/>
      <c r="DA44" s="281"/>
      <c r="DB44" s="281"/>
      <c r="DC44" s="281"/>
      <c r="DD44" s="281"/>
      <c r="DE44" s="281"/>
      <c r="DF44" s="281"/>
      <c r="DG44" s="281"/>
      <c r="DI44" s="281">
        <f t="shared" si="22"/>
        <v>48452.12894736843</v>
      </c>
      <c r="DJ44" s="281"/>
      <c r="DK44" s="281"/>
      <c r="DL44" s="281"/>
      <c r="DM44" s="281"/>
      <c r="DN44" s="281"/>
      <c r="DO44" s="281"/>
      <c r="DP44" s="281"/>
      <c r="DQ44" s="281"/>
      <c r="DS44" s="281"/>
      <c r="DT44" s="281"/>
      <c r="DU44" s="281"/>
      <c r="DV44" s="281"/>
      <c r="DW44" s="281"/>
      <c r="DX44" s="281"/>
      <c r="DY44" s="281"/>
      <c r="DZ44" s="281"/>
      <c r="EB44" s="282">
        <f t="shared" si="5"/>
        <v>122970.21526315791</v>
      </c>
      <c r="EC44" s="282">
        <f t="shared" si="6"/>
        <v>0</v>
      </c>
      <c r="ED44" s="283">
        <f t="shared" si="23"/>
        <v>122970.21526315791</v>
      </c>
    </row>
    <row r="45" spans="1:134" hidden="1" x14ac:dyDescent="0.25">
      <c r="A45" s="17">
        <v>5416</v>
      </c>
      <c r="B45" s="4">
        <v>103563</v>
      </c>
      <c r="C45" s="4" t="s">
        <v>488</v>
      </c>
      <c r="D45" s="4" t="s">
        <v>489</v>
      </c>
      <c r="E45" s="15" t="s">
        <v>450</v>
      </c>
      <c r="F45" s="16" t="s">
        <v>425</v>
      </c>
      <c r="G45" s="149"/>
      <c r="H45" s="230">
        <v>0</v>
      </c>
      <c r="I45" s="277"/>
      <c r="J45" s="230">
        <v>0</v>
      </c>
      <c r="K45" s="230">
        <v>0</v>
      </c>
      <c r="L45" s="230">
        <v>0</v>
      </c>
      <c r="M45" s="230">
        <v>0</v>
      </c>
      <c r="N45" s="230">
        <v>0</v>
      </c>
      <c r="O45" s="230">
        <v>0</v>
      </c>
      <c r="P45" s="149">
        <f t="shared" si="7"/>
        <v>0</v>
      </c>
      <c r="Q45" s="230">
        <f t="shared" si="8"/>
        <v>0</v>
      </c>
      <c r="R45" s="277"/>
      <c r="S45" s="230">
        <v>0</v>
      </c>
      <c r="T45" s="230">
        <v>0</v>
      </c>
      <c r="U45" s="230">
        <v>0</v>
      </c>
      <c r="V45" s="230">
        <v>0</v>
      </c>
      <c r="W45" s="230">
        <v>0</v>
      </c>
      <c r="X45" s="230">
        <v>0</v>
      </c>
      <c r="Y45" s="230">
        <f t="shared" si="9"/>
        <v>0</v>
      </c>
      <c r="Z45" s="230">
        <f t="shared" si="10"/>
        <v>0</v>
      </c>
      <c r="AA45" s="277"/>
      <c r="AB45" s="278">
        <v>0</v>
      </c>
      <c r="AC45" s="278">
        <v>0</v>
      </c>
      <c r="AD45" s="278">
        <v>0</v>
      </c>
      <c r="AE45" s="278">
        <v>0</v>
      </c>
      <c r="AF45" s="278">
        <v>0</v>
      </c>
      <c r="AG45" s="278">
        <v>0</v>
      </c>
      <c r="AH45" s="230">
        <f t="shared" si="11"/>
        <v>0</v>
      </c>
      <c r="AI45" s="278">
        <f t="shared" si="12"/>
        <v>0</v>
      </c>
      <c r="AJ45" s="277"/>
      <c r="AK45" s="278">
        <v>0</v>
      </c>
      <c r="AL45" s="278">
        <v>0</v>
      </c>
      <c r="AM45" s="278">
        <v>0</v>
      </c>
      <c r="AN45" s="277"/>
      <c r="AO45" s="278">
        <f t="shared" si="13"/>
        <v>0</v>
      </c>
      <c r="AP45" s="278">
        <f t="shared" si="13"/>
        <v>0</v>
      </c>
      <c r="AQ45" s="278">
        <f t="shared" si="13"/>
        <v>0</v>
      </c>
      <c r="AR45" s="279"/>
      <c r="AS45" s="279">
        <v>0</v>
      </c>
      <c r="AT45" s="280">
        <f t="shared" si="14"/>
        <v>0</v>
      </c>
      <c r="AU45" s="279"/>
      <c r="AV45" s="279">
        <v>0</v>
      </c>
      <c r="AW45" s="279">
        <v>0</v>
      </c>
      <c r="AX45" s="279">
        <v>0</v>
      </c>
      <c r="AY45" s="279">
        <v>0</v>
      </c>
      <c r="AZ45" s="279">
        <v>0</v>
      </c>
      <c r="BA45" s="279">
        <v>0</v>
      </c>
      <c r="BB45" s="279">
        <v>0</v>
      </c>
      <c r="BC45" s="279">
        <f t="shared" si="15"/>
        <v>0</v>
      </c>
      <c r="BE45" s="139">
        <f t="shared" si="16"/>
        <v>0</v>
      </c>
      <c r="BF45" s="139">
        <f t="shared" si="16"/>
        <v>0</v>
      </c>
      <c r="BG45" s="139">
        <f t="shared" si="16"/>
        <v>0</v>
      </c>
      <c r="BH45" s="139">
        <f t="shared" si="16"/>
        <v>0</v>
      </c>
      <c r="BI45" s="139">
        <f t="shared" si="16"/>
        <v>0</v>
      </c>
      <c r="BJ45" s="139">
        <f t="shared" si="16"/>
        <v>0</v>
      </c>
      <c r="BK45" s="139">
        <f t="shared" si="17"/>
        <v>0</v>
      </c>
      <c r="BL45" s="139">
        <f t="shared" si="18"/>
        <v>0</v>
      </c>
      <c r="BM45" s="149">
        <f t="shared" si="19"/>
        <v>0</v>
      </c>
      <c r="BN45" s="149"/>
      <c r="BO45" s="279">
        <f t="shared" si="24"/>
        <v>0</v>
      </c>
      <c r="BP45" s="279">
        <f t="shared" si="24"/>
        <v>0</v>
      </c>
      <c r="BQ45" s="279">
        <f t="shared" si="24"/>
        <v>0</v>
      </c>
      <c r="BR45" s="279">
        <f t="shared" si="24"/>
        <v>0</v>
      </c>
      <c r="BS45" s="279">
        <f t="shared" si="24"/>
        <v>0</v>
      </c>
      <c r="BT45" s="279">
        <f t="shared" si="24"/>
        <v>0</v>
      </c>
      <c r="BU45" s="279">
        <f t="shared" si="25"/>
        <v>0</v>
      </c>
      <c r="BV45" s="279">
        <f t="shared" si="20"/>
        <v>0</v>
      </c>
      <c r="BW45" s="279">
        <f t="shared" si="4"/>
        <v>0</v>
      </c>
      <c r="BX45" s="279"/>
      <c r="BY45" s="279">
        <f t="shared" si="21"/>
        <v>0</v>
      </c>
      <c r="BZ45" s="279"/>
      <c r="CA45" s="279">
        <f>IFERROR(VLOOKUP(A45,'Actuals Summer'!A:S,19,FALSE),0)</f>
        <v>0</v>
      </c>
      <c r="CC45" s="279"/>
      <c r="CD45" s="279"/>
      <c r="CE45" s="279"/>
      <c r="CF45" s="279"/>
      <c r="CG45" s="279"/>
      <c r="CH45" s="279"/>
      <c r="CI45" s="279"/>
      <c r="CJ45" s="279"/>
      <c r="CK45" s="279"/>
      <c r="CL45" s="279"/>
      <c r="CM45" s="279"/>
      <c r="CN45" s="279"/>
      <c r="CO45" s="279"/>
      <c r="CQ45" s="230"/>
      <c r="CR45" s="230"/>
      <c r="CS45" s="230"/>
      <c r="CT45" s="230"/>
      <c r="CU45" s="230"/>
      <c r="CV45" s="230"/>
      <c r="CW45" s="230"/>
      <c r="CX45" s="230"/>
      <c r="CZ45" s="281"/>
      <c r="DA45" s="281"/>
      <c r="DB45" s="281"/>
      <c r="DC45" s="281"/>
      <c r="DD45" s="281"/>
      <c r="DE45" s="281"/>
      <c r="DF45" s="281"/>
      <c r="DG45" s="281"/>
      <c r="DI45" s="281">
        <f t="shared" si="22"/>
        <v>0</v>
      </c>
      <c r="DJ45" s="281"/>
      <c r="DK45" s="281"/>
      <c r="DL45" s="281"/>
      <c r="DM45" s="281"/>
      <c r="DN45" s="281"/>
      <c r="DO45" s="281"/>
      <c r="DP45" s="281"/>
      <c r="DQ45" s="281"/>
      <c r="DS45" s="281"/>
      <c r="DT45" s="281"/>
      <c r="DU45" s="281"/>
      <c r="DV45" s="281"/>
      <c r="DW45" s="281"/>
      <c r="DX45" s="281"/>
      <c r="DY45" s="281"/>
      <c r="DZ45" s="281"/>
      <c r="EB45" s="282">
        <f t="shared" si="5"/>
        <v>0</v>
      </c>
      <c r="EC45" s="282">
        <f t="shared" si="6"/>
        <v>0</v>
      </c>
      <c r="ED45" s="283">
        <f t="shared" si="23"/>
        <v>0</v>
      </c>
    </row>
    <row r="46" spans="1:134" hidden="1" x14ac:dyDescent="0.25">
      <c r="A46" s="17">
        <v>2054</v>
      </c>
      <c r="B46" s="4">
        <v>103189</v>
      </c>
      <c r="C46" s="4" t="s">
        <v>490</v>
      </c>
      <c r="D46" s="4" t="s">
        <v>221</v>
      </c>
      <c r="E46" s="15" t="s">
        <v>428</v>
      </c>
      <c r="F46" s="16" t="s">
        <v>425</v>
      </c>
      <c r="G46" s="149"/>
      <c r="H46" s="230">
        <v>0</v>
      </c>
      <c r="I46" s="277"/>
      <c r="J46" s="230">
        <v>0</v>
      </c>
      <c r="K46" s="230">
        <v>0</v>
      </c>
      <c r="L46" s="230">
        <v>55185</v>
      </c>
      <c r="M46" s="230">
        <v>1950</v>
      </c>
      <c r="N46" s="230">
        <v>671.21052631578948</v>
      </c>
      <c r="O46" s="230">
        <v>0</v>
      </c>
      <c r="P46" s="149">
        <f t="shared" si="7"/>
        <v>57806.210526315786</v>
      </c>
      <c r="Q46" s="230">
        <f t="shared" si="8"/>
        <v>46244.968421052632</v>
      </c>
      <c r="R46" s="277"/>
      <c r="S46" s="230">
        <v>0</v>
      </c>
      <c r="T46" s="230">
        <v>0</v>
      </c>
      <c r="U46" s="230">
        <v>52977.600000000006</v>
      </c>
      <c r="V46" s="230">
        <v>1170</v>
      </c>
      <c r="W46" s="230">
        <v>223.73684210526318</v>
      </c>
      <c r="X46" s="230">
        <v>0</v>
      </c>
      <c r="Y46" s="230">
        <f t="shared" si="9"/>
        <v>54371.336842105266</v>
      </c>
      <c r="Z46" s="230">
        <f t="shared" si="10"/>
        <v>43497.069473684212</v>
      </c>
      <c r="AA46" s="277"/>
      <c r="AB46" s="278">
        <v>0</v>
      </c>
      <c r="AC46" s="278">
        <v>0</v>
      </c>
      <c r="AD46" s="278">
        <v>47293.768421052628</v>
      </c>
      <c r="AE46" s="278">
        <v>1477.8947368421054</v>
      </c>
      <c r="AF46" s="278">
        <v>260.8753462603878</v>
      </c>
      <c r="AG46" s="278">
        <v>93.54016620498615</v>
      </c>
      <c r="AH46" s="230">
        <f t="shared" si="11"/>
        <v>49126.078670360104</v>
      </c>
      <c r="AI46" s="278">
        <f t="shared" si="12"/>
        <v>39300.862936288089</v>
      </c>
      <c r="AJ46" s="277"/>
      <c r="AK46" s="278">
        <v>547.94999999999993</v>
      </c>
      <c r="AL46" s="278">
        <v>1168.05</v>
      </c>
      <c r="AM46" s="278">
        <v>729.28421052631563</v>
      </c>
      <c r="AN46" s="277"/>
      <c r="AO46" s="278">
        <f t="shared" si="13"/>
        <v>438.35999999999996</v>
      </c>
      <c r="AP46" s="278">
        <f t="shared" si="13"/>
        <v>934.44</v>
      </c>
      <c r="AQ46" s="278">
        <f t="shared" si="13"/>
        <v>583.42736842105251</v>
      </c>
      <c r="AR46" s="279"/>
      <c r="AS46" s="279">
        <v>0</v>
      </c>
      <c r="AT46" s="280">
        <f t="shared" si="14"/>
        <v>0</v>
      </c>
      <c r="AU46" s="279"/>
      <c r="AV46" s="279">
        <v>0</v>
      </c>
      <c r="AW46" s="279">
        <v>0</v>
      </c>
      <c r="AX46" s="279">
        <v>55185</v>
      </c>
      <c r="AY46" s="279">
        <v>1560</v>
      </c>
      <c r="AZ46" s="279">
        <v>149.15789473684211</v>
      </c>
      <c r="BA46" s="279">
        <v>0</v>
      </c>
      <c r="BB46" s="279">
        <v>992.55</v>
      </c>
      <c r="BC46" s="279">
        <f t="shared" si="15"/>
        <v>57886.707894736843</v>
      </c>
      <c r="BE46" s="139">
        <f t="shared" si="16"/>
        <v>0</v>
      </c>
      <c r="BF46" s="139">
        <f t="shared" si="16"/>
        <v>0</v>
      </c>
      <c r="BG46" s="139">
        <f t="shared" si="16"/>
        <v>0</v>
      </c>
      <c r="BH46" s="139">
        <f t="shared" si="16"/>
        <v>-390</v>
      </c>
      <c r="BI46" s="139">
        <f t="shared" si="16"/>
        <v>-522.0526315789474</v>
      </c>
      <c r="BJ46" s="139">
        <f t="shared" si="16"/>
        <v>0</v>
      </c>
      <c r="BK46" s="139">
        <f t="shared" si="17"/>
        <v>444.6</v>
      </c>
      <c r="BL46" s="139">
        <f t="shared" si="18"/>
        <v>-467.45263157894738</v>
      </c>
      <c r="BM46" s="149">
        <f t="shared" si="19"/>
        <v>0</v>
      </c>
      <c r="BN46" s="149"/>
      <c r="BO46" s="279">
        <f t="shared" si="24"/>
        <v>0</v>
      </c>
      <c r="BP46" s="279">
        <f t="shared" si="24"/>
        <v>0</v>
      </c>
      <c r="BQ46" s="279">
        <f t="shared" si="24"/>
        <v>11037</v>
      </c>
      <c r="BR46" s="279">
        <f t="shared" si="24"/>
        <v>0</v>
      </c>
      <c r="BS46" s="279">
        <f t="shared" si="24"/>
        <v>-387.8105263157895</v>
      </c>
      <c r="BT46" s="279">
        <f t="shared" si="24"/>
        <v>0</v>
      </c>
      <c r="BU46" s="279">
        <f t="shared" si="25"/>
        <v>554.19000000000005</v>
      </c>
      <c r="BV46" s="279">
        <f t="shared" si="20"/>
        <v>11203.379473684212</v>
      </c>
      <c r="BW46" s="279">
        <f t="shared" si="4"/>
        <v>0</v>
      </c>
      <c r="BX46" s="279"/>
      <c r="BY46" s="279">
        <f t="shared" si="21"/>
        <v>57886.707894736843</v>
      </c>
      <c r="BZ46" s="279"/>
      <c r="CA46" s="279">
        <f>IFERROR(VLOOKUP(A46,'Actuals Summer'!A:S,19,FALSE),0)</f>
        <v>0</v>
      </c>
      <c r="CC46" s="279"/>
      <c r="CD46" s="279"/>
      <c r="CE46" s="279"/>
      <c r="CF46" s="279"/>
      <c r="CG46" s="279"/>
      <c r="CH46" s="279"/>
      <c r="CI46" s="279"/>
      <c r="CJ46" s="279"/>
      <c r="CK46" s="279"/>
      <c r="CL46" s="279"/>
      <c r="CM46" s="279"/>
      <c r="CN46" s="279"/>
      <c r="CO46" s="279"/>
      <c r="CQ46" s="230"/>
      <c r="CR46" s="230"/>
      <c r="CS46" s="230"/>
      <c r="CT46" s="230"/>
      <c r="CU46" s="230"/>
      <c r="CV46" s="230"/>
      <c r="CW46" s="230"/>
      <c r="CX46" s="230"/>
      <c r="CZ46" s="281"/>
      <c r="DA46" s="281"/>
      <c r="DB46" s="281"/>
      <c r="DC46" s="281"/>
      <c r="DD46" s="281"/>
      <c r="DE46" s="281"/>
      <c r="DF46" s="281"/>
      <c r="DG46" s="281"/>
      <c r="DI46" s="281">
        <f t="shared" si="22"/>
        <v>57886.707894736843</v>
      </c>
      <c r="DJ46" s="281"/>
      <c r="DK46" s="281"/>
      <c r="DL46" s="281"/>
      <c r="DM46" s="281"/>
      <c r="DN46" s="281"/>
      <c r="DO46" s="281"/>
      <c r="DP46" s="281"/>
      <c r="DQ46" s="281"/>
      <c r="DS46" s="281"/>
      <c r="DT46" s="281"/>
      <c r="DU46" s="281"/>
      <c r="DV46" s="281"/>
      <c r="DW46" s="281"/>
      <c r="DX46" s="281"/>
      <c r="DY46" s="281"/>
      <c r="DZ46" s="281"/>
      <c r="EB46" s="282">
        <f t="shared" si="5"/>
        <v>142127.67554016621</v>
      </c>
      <c r="EC46" s="282">
        <f t="shared" si="6"/>
        <v>74.832132963988926</v>
      </c>
      <c r="ED46" s="283">
        <f t="shared" si="23"/>
        <v>142202.5076731302</v>
      </c>
    </row>
    <row r="47" spans="1:134" hidden="1" x14ac:dyDescent="0.25">
      <c r="A47" s="17">
        <v>2053</v>
      </c>
      <c r="B47" s="4">
        <v>103188</v>
      </c>
      <c r="C47" s="4" t="s">
        <v>491</v>
      </c>
      <c r="D47" s="4" t="s">
        <v>492</v>
      </c>
      <c r="E47" s="15" t="s">
        <v>428</v>
      </c>
      <c r="F47" s="16" t="s">
        <v>425</v>
      </c>
      <c r="G47" s="149"/>
      <c r="H47" s="230">
        <v>0</v>
      </c>
      <c r="I47" s="277"/>
      <c r="J47" s="230">
        <v>0</v>
      </c>
      <c r="K47" s="230">
        <v>0</v>
      </c>
      <c r="L47" s="230">
        <v>0</v>
      </c>
      <c r="M47" s="230">
        <v>0</v>
      </c>
      <c r="N47" s="230">
        <v>0</v>
      </c>
      <c r="O47" s="230">
        <v>0</v>
      </c>
      <c r="P47" s="149">
        <f t="shared" si="7"/>
        <v>0</v>
      </c>
      <c r="Q47" s="230">
        <f t="shared" si="8"/>
        <v>0</v>
      </c>
      <c r="R47" s="277"/>
      <c r="S47" s="230">
        <v>0</v>
      </c>
      <c r="T47" s="230">
        <v>0</v>
      </c>
      <c r="U47" s="230">
        <v>0</v>
      </c>
      <c r="V47" s="230">
        <v>0</v>
      </c>
      <c r="W47" s="230">
        <v>0</v>
      </c>
      <c r="X47" s="230">
        <v>0</v>
      </c>
      <c r="Y47" s="230">
        <f t="shared" si="9"/>
        <v>0</v>
      </c>
      <c r="Z47" s="230">
        <f t="shared" si="10"/>
        <v>0</v>
      </c>
      <c r="AA47" s="277"/>
      <c r="AB47" s="278">
        <v>0</v>
      </c>
      <c r="AC47" s="278">
        <v>0</v>
      </c>
      <c r="AD47" s="278">
        <v>0</v>
      </c>
      <c r="AE47" s="278">
        <v>0</v>
      </c>
      <c r="AF47" s="278">
        <v>0</v>
      </c>
      <c r="AG47" s="278">
        <v>0</v>
      </c>
      <c r="AH47" s="230">
        <f t="shared" si="11"/>
        <v>0</v>
      </c>
      <c r="AI47" s="278">
        <f t="shared" si="12"/>
        <v>0</v>
      </c>
      <c r="AJ47" s="277"/>
      <c r="AK47" s="278">
        <v>0</v>
      </c>
      <c r="AL47" s="278">
        <v>0</v>
      </c>
      <c r="AM47" s="278">
        <v>0</v>
      </c>
      <c r="AN47" s="277"/>
      <c r="AO47" s="278">
        <f t="shared" si="13"/>
        <v>0</v>
      </c>
      <c r="AP47" s="278">
        <f t="shared" si="13"/>
        <v>0</v>
      </c>
      <c r="AQ47" s="278">
        <f t="shared" si="13"/>
        <v>0</v>
      </c>
      <c r="AR47" s="279"/>
      <c r="AS47" s="279">
        <v>0</v>
      </c>
      <c r="AT47" s="280">
        <f t="shared" si="14"/>
        <v>0</v>
      </c>
      <c r="AU47" s="279"/>
      <c r="AV47" s="279">
        <v>0</v>
      </c>
      <c r="AW47" s="279">
        <v>0</v>
      </c>
      <c r="AX47" s="279">
        <v>0</v>
      </c>
      <c r="AY47" s="279">
        <v>0</v>
      </c>
      <c r="AZ47" s="279">
        <v>0</v>
      </c>
      <c r="BA47" s="279">
        <v>0</v>
      </c>
      <c r="BB47" s="279">
        <v>0</v>
      </c>
      <c r="BC47" s="279">
        <f t="shared" si="15"/>
        <v>0</v>
      </c>
      <c r="BE47" s="139">
        <f t="shared" si="16"/>
        <v>0</v>
      </c>
      <c r="BF47" s="139">
        <f t="shared" si="16"/>
        <v>0</v>
      </c>
      <c r="BG47" s="139">
        <f t="shared" si="16"/>
        <v>0</v>
      </c>
      <c r="BH47" s="139">
        <f t="shared" si="16"/>
        <v>0</v>
      </c>
      <c r="BI47" s="139">
        <f t="shared" si="16"/>
        <v>0</v>
      </c>
      <c r="BJ47" s="139">
        <f t="shared" si="16"/>
        <v>0</v>
      </c>
      <c r="BK47" s="139">
        <f t="shared" si="17"/>
        <v>0</v>
      </c>
      <c r="BL47" s="139">
        <f t="shared" si="18"/>
        <v>0</v>
      </c>
      <c r="BM47" s="149">
        <f t="shared" si="19"/>
        <v>0</v>
      </c>
      <c r="BN47" s="149"/>
      <c r="BO47" s="279">
        <f t="shared" si="24"/>
        <v>0</v>
      </c>
      <c r="BP47" s="279">
        <f t="shared" si="24"/>
        <v>0</v>
      </c>
      <c r="BQ47" s="279">
        <f t="shared" si="24"/>
        <v>0</v>
      </c>
      <c r="BR47" s="279">
        <f t="shared" si="24"/>
        <v>0</v>
      </c>
      <c r="BS47" s="279">
        <f t="shared" si="24"/>
        <v>0</v>
      </c>
      <c r="BT47" s="279">
        <f t="shared" si="24"/>
        <v>0</v>
      </c>
      <c r="BU47" s="279">
        <f t="shared" si="25"/>
        <v>0</v>
      </c>
      <c r="BV47" s="279">
        <f t="shared" si="20"/>
        <v>0</v>
      </c>
      <c r="BW47" s="279">
        <f t="shared" si="4"/>
        <v>0</v>
      </c>
      <c r="BX47" s="279"/>
      <c r="BY47" s="279">
        <f t="shared" si="21"/>
        <v>0</v>
      </c>
      <c r="BZ47" s="279"/>
      <c r="CA47" s="279">
        <f>IFERROR(VLOOKUP(A47,'Actuals Summer'!A:S,19,FALSE),0)</f>
        <v>0</v>
      </c>
      <c r="CC47" s="279"/>
      <c r="CD47" s="279"/>
      <c r="CE47" s="279"/>
      <c r="CF47" s="279"/>
      <c r="CG47" s="279"/>
      <c r="CH47" s="279"/>
      <c r="CI47" s="279"/>
      <c r="CJ47" s="279"/>
      <c r="CK47" s="279"/>
      <c r="CL47" s="279"/>
      <c r="CM47" s="279"/>
      <c r="CN47" s="279"/>
      <c r="CO47" s="279"/>
      <c r="CQ47" s="230"/>
      <c r="CR47" s="230"/>
      <c r="CS47" s="230"/>
      <c r="CT47" s="230"/>
      <c r="CU47" s="230"/>
      <c r="CV47" s="230"/>
      <c r="CW47" s="230"/>
      <c r="CX47" s="230"/>
      <c r="CZ47" s="281"/>
      <c r="DA47" s="281"/>
      <c r="DB47" s="281"/>
      <c r="DC47" s="281"/>
      <c r="DD47" s="281"/>
      <c r="DE47" s="281"/>
      <c r="DF47" s="281"/>
      <c r="DG47" s="281"/>
      <c r="DI47" s="281">
        <f t="shared" si="22"/>
        <v>0</v>
      </c>
      <c r="DJ47" s="281"/>
      <c r="DK47" s="281"/>
      <c r="DL47" s="281"/>
      <c r="DM47" s="281"/>
      <c r="DN47" s="281"/>
      <c r="DO47" s="281"/>
      <c r="DP47" s="281"/>
      <c r="DQ47" s="281"/>
      <c r="DS47" s="281"/>
      <c r="DT47" s="281"/>
      <c r="DU47" s="281"/>
      <c r="DV47" s="281"/>
      <c r="DW47" s="281"/>
      <c r="DX47" s="281"/>
      <c r="DY47" s="281"/>
      <c r="DZ47" s="281"/>
      <c r="EB47" s="282">
        <f t="shared" si="5"/>
        <v>0</v>
      </c>
      <c r="EC47" s="282">
        <f t="shared" si="6"/>
        <v>0</v>
      </c>
      <c r="ED47" s="283">
        <f t="shared" si="23"/>
        <v>0</v>
      </c>
    </row>
    <row r="48" spans="1:134" hidden="1" x14ac:dyDescent="0.25">
      <c r="A48" s="17">
        <v>3320</v>
      </c>
      <c r="B48" s="4">
        <v>103424</v>
      </c>
      <c r="C48" s="4" t="s">
        <v>493</v>
      </c>
      <c r="D48" s="4" t="s">
        <v>494</v>
      </c>
      <c r="E48" s="15" t="s">
        <v>428</v>
      </c>
      <c r="F48" s="16" t="s">
        <v>425</v>
      </c>
      <c r="G48" s="149"/>
      <c r="H48" s="230">
        <v>0</v>
      </c>
      <c r="I48" s="277"/>
      <c r="J48" s="230">
        <v>0</v>
      </c>
      <c r="K48" s="230">
        <v>0</v>
      </c>
      <c r="L48" s="230">
        <v>0</v>
      </c>
      <c r="M48" s="230">
        <v>0</v>
      </c>
      <c r="N48" s="230">
        <v>0</v>
      </c>
      <c r="O48" s="230">
        <v>0</v>
      </c>
      <c r="P48" s="149">
        <f t="shared" si="7"/>
        <v>0</v>
      </c>
      <c r="Q48" s="230">
        <f t="shared" si="8"/>
        <v>0</v>
      </c>
      <c r="R48" s="277"/>
      <c r="S48" s="230">
        <v>0</v>
      </c>
      <c r="T48" s="230">
        <v>0</v>
      </c>
      <c r="U48" s="230">
        <v>0</v>
      </c>
      <c r="V48" s="230">
        <v>0</v>
      </c>
      <c r="W48" s="230">
        <v>0</v>
      </c>
      <c r="X48" s="230">
        <v>0</v>
      </c>
      <c r="Y48" s="230">
        <f t="shared" si="9"/>
        <v>0</v>
      </c>
      <c r="Z48" s="230">
        <f t="shared" si="10"/>
        <v>0</v>
      </c>
      <c r="AA48" s="277"/>
      <c r="AB48" s="278">
        <v>0</v>
      </c>
      <c r="AC48" s="278">
        <v>0</v>
      </c>
      <c r="AD48" s="278">
        <v>0</v>
      </c>
      <c r="AE48" s="278">
        <v>0</v>
      </c>
      <c r="AF48" s="278">
        <v>0</v>
      </c>
      <c r="AG48" s="278">
        <v>0</v>
      </c>
      <c r="AH48" s="230">
        <f t="shared" si="11"/>
        <v>0</v>
      </c>
      <c r="AI48" s="278">
        <f t="shared" si="12"/>
        <v>0</v>
      </c>
      <c r="AJ48" s="277"/>
      <c r="AK48" s="278">
        <v>0</v>
      </c>
      <c r="AL48" s="278">
        <v>0</v>
      </c>
      <c r="AM48" s="278">
        <v>0</v>
      </c>
      <c r="AN48" s="277"/>
      <c r="AO48" s="278">
        <f t="shared" si="13"/>
        <v>0</v>
      </c>
      <c r="AP48" s="278">
        <f t="shared" si="13"/>
        <v>0</v>
      </c>
      <c r="AQ48" s="278">
        <f t="shared" si="13"/>
        <v>0</v>
      </c>
      <c r="AR48" s="279"/>
      <c r="AS48" s="279">
        <v>0</v>
      </c>
      <c r="AT48" s="280">
        <f t="shared" si="14"/>
        <v>0</v>
      </c>
      <c r="AU48" s="279"/>
      <c r="AV48" s="279">
        <v>0</v>
      </c>
      <c r="AW48" s="279">
        <v>0</v>
      </c>
      <c r="AX48" s="279">
        <v>0</v>
      </c>
      <c r="AY48" s="279">
        <v>0</v>
      </c>
      <c r="AZ48" s="279">
        <v>0</v>
      </c>
      <c r="BA48" s="279">
        <v>0</v>
      </c>
      <c r="BB48" s="279">
        <v>0</v>
      </c>
      <c r="BC48" s="279">
        <f t="shared" si="15"/>
        <v>0</v>
      </c>
      <c r="BE48" s="139">
        <f t="shared" si="16"/>
        <v>0</v>
      </c>
      <c r="BF48" s="139">
        <f t="shared" si="16"/>
        <v>0</v>
      </c>
      <c r="BG48" s="139">
        <f t="shared" si="16"/>
        <v>0</v>
      </c>
      <c r="BH48" s="139">
        <f t="shared" si="16"/>
        <v>0</v>
      </c>
      <c r="BI48" s="139">
        <f t="shared" si="16"/>
        <v>0</v>
      </c>
      <c r="BJ48" s="139">
        <f t="shared" si="16"/>
        <v>0</v>
      </c>
      <c r="BK48" s="139">
        <f t="shared" si="17"/>
        <v>0</v>
      </c>
      <c r="BL48" s="139">
        <f t="shared" si="18"/>
        <v>0</v>
      </c>
      <c r="BM48" s="149">
        <f t="shared" si="19"/>
        <v>0</v>
      </c>
      <c r="BN48" s="149"/>
      <c r="BO48" s="279">
        <f t="shared" si="24"/>
        <v>0</v>
      </c>
      <c r="BP48" s="279">
        <f t="shared" si="24"/>
        <v>0</v>
      </c>
      <c r="BQ48" s="279">
        <f t="shared" si="24"/>
        <v>0</v>
      </c>
      <c r="BR48" s="279">
        <f t="shared" si="24"/>
        <v>0</v>
      </c>
      <c r="BS48" s="279">
        <f t="shared" si="24"/>
        <v>0</v>
      </c>
      <c r="BT48" s="279">
        <f t="shared" si="24"/>
        <v>0</v>
      </c>
      <c r="BU48" s="279">
        <f t="shared" si="25"/>
        <v>0</v>
      </c>
      <c r="BV48" s="279">
        <f t="shared" si="20"/>
        <v>0</v>
      </c>
      <c r="BW48" s="279">
        <f t="shared" si="4"/>
        <v>0</v>
      </c>
      <c r="BX48" s="279"/>
      <c r="BY48" s="279">
        <f t="shared" si="21"/>
        <v>0</v>
      </c>
      <c r="BZ48" s="279"/>
      <c r="CA48" s="279">
        <f>IFERROR(VLOOKUP(A48,'Actuals Summer'!A:S,19,FALSE),0)</f>
        <v>0</v>
      </c>
      <c r="CC48" s="279"/>
      <c r="CD48" s="279"/>
      <c r="CE48" s="279"/>
      <c r="CF48" s="279"/>
      <c r="CG48" s="279"/>
      <c r="CH48" s="279"/>
      <c r="CI48" s="279"/>
      <c r="CJ48" s="279"/>
      <c r="CK48" s="279"/>
      <c r="CL48" s="279"/>
      <c r="CM48" s="279"/>
      <c r="CN48" s="279"/>
      <c r="CO48" s="279"/>
      <c r="CQ48" s="230"/>
      <c r="CR48" s="230"/>
      <c r="CS48" s="230"/>
      <c r="CT48" s="230"/>
      <c r="CU48" s="230"/>
      <c r="CV48" s="230"/>
      <c r="CW48" s="230"/>
      <c r="CX48" s="230"/>
      <c r="CZ48" s="281"/>
      <c r="DA48" s="281"/>
      <c r="DB48" s="281"/>
      <c r="DC48" s="281"/>
      <c r="DD48" s="281"/>
      <c r="DE48" s="281"/>
      <c r="DF48" s="281"/>
      <c r="DG48" s="281"/>
      <c r="DI48" s="281">
        <f t="shared" si="22"/>
        <v>0</v>
      </c>
      <c r="DJ48" s="281"/>
      <c r="DK48" s="281"/>
      <c r="DL48" s="281"/>
      <c r="DM48" s="281"/>
      <c r="DN48" s="281"/>
      <c r="DO48" s="281"/>
      <c r="DP48" s="281"/>
      <c r="DQ48" s="281"/>
      <c r="DS48" s="281"/>
      <c r="DT48" s="281"/>
      <c r="DU48" s="281"/>
      <c r="DV48" s="281"/>
      <c r="DW48" s="281"/>
      <c r="DX48" s="281"/>
      <c r="DY48" s="281"/>
      <c r="DZ48" s="281"/>
      <c r="EB48" s="282">
        <f t="shared" si="5"/>
        <v>0</v>
      </c>
      <c r="EC48" s="282">
        <f t="shared" si="6"/>
        <v>0</v>
      </c>
      <c r="ED48" s="283">
        <f t="shared" si="23"/>
        <v>0</v>
      </c>
    </row>
    <row r="49" spans="1:134" hidden="1" x14ac:dyDescent="0.25">
      <c r="A49" s="17">
        <v>2055</v>
      </c>
      <c r="B49" s="4">
        <v>103190</v>
      </c>
      <c r="C49" s="4" t="s">
        <v>495</v>
      </c>
      <c r="D49" s="4" t="s">
        <v>222</v>
      </c>
      <c r="E49" s="15" t="s">
        <v>428</v>
      </c>
      <c r="F49" s="16" t="s">
        <v>425</v>
      </c>
      <c r="G49" s="149"/>
      <c r="H49" s="230">
        <v>0</v>
      </c>
      <c r="I49" s="277"/>
      <c r="J49" s="230">
        <v>0</v>
      </c>
      <c r="K49" s="230">
        <v>0</v>
      </c>
      <c r="L49" s="230">
        <v>51653.16</v>
      </c>
      <c r="M49" s="230">
        <v>585</v>
      </c>
      <c r="N49" s="230">
        <v>0</v>
      </c>
      <c r="O49" s="230">
        <v>0</v>
      </c>
      <c r="P49" s="149">
        <f t="shared" si="7"/>
        <v>52238.16</v>
      </c>
      <c r="Q49" s="230">
        <f t="shared" si="8"/>
        <v>41790.528000000006</v>
      </c>
      <c r="R49" s="277"/>
      <c r="S49" s="230">
        <v>0</v>
      </c>
      <c r="T49" s="230">
        <v>0</v>
      </c>
      <c r="U49" s="230">
        <v>51873.9</v>
      </c>
      <c r="V49" s="230">
        <v>195</v>
      </c>
      <c r="W49" s="230">
        <v>0</v>
      </c>
      <c r="X49" s="230">
        <v>0</v>
      </c>
      <c r="Y49" s="230">
        <f t="shared" si="9"/>
        <v>52068.9</v>
      </c>
      <c r="Z49" s="230">
        <f t="shared" si="10"/>
        <v>41655.120000000003</v>
      </c>
      <c r="AA49" s="277"/>
      <c r="AB49" s="278">
        <v>0</v>
      </c>
      <c r="AC49" s="278">
        <v>0</v>
      </c>
      <c r="AD49" s="278">
        <v>44912.993684210531</v>
      </c>
      <c r="AE49" s="278">
        <v>341.05263157894734</v>
      </c>
      <c r="AF49" s="278">
        <v>0</v>
      </c>
      <c r="AG49" s="278">
        <v>0</v>
      </c>
      <c r="AH49" s="230">
        <f t="shared" si="11"/>
        <v>45254.046315789477</v>
      </c>
      <c r="AI49" s="278">
        <f t="shared" si="12"/>
        <v>36203.237052631586</v>
      </c>
      <c r="AJ49" s="277"/>
      <c r="AK49" s="278">
        <v>285.48</v>
      </c>
      <c r="AL49" s="278">
        <v>532.34999999999991</v>
      </c>
      <c r="AM49" s="278">
        <v>321.61263157894734</v>
      </c>
      <c r="AN49" s="277"/>
      <c r="AO49" s="278">
        <f t="shared" si="13"/>
        <v>228.38400000000001</v>
      </c>
      <c r="AP49" s="278">
        <f t="shared" si="13"/>
        <v>425.87999999999994</v>
      </c>
      <c r="AQ49" s="278">
        <f t="shared" si="13"/>
        <v>257.2901052631579</v>
      </c>
      <c r="AR49" s="279"/>
      <c r="AS49" s="279">
        <v>0</v>
      </c>
      <c r="AT49" s="280">
        <f t="shared" si="14"/>
        <v>0</v>
      </c>
      <c r="AU49" s="279"/>
      <c r="AV49" s="279">
        <v>0</v>
      </c>
      <c r="AW49" s="279">
        <v>0</v>
      </c>
      <c r="AX49" s="279">
        <v>54081.3</v>
      </c>
      <c r="AY49" s="279">
        <v>390</v>
      </c>
      <c r="AZ49" s="279">
        <v>0</v>
      </c>
      <c r="BA49" s="279">
        <v>0</v>
      </c>
      <c r="BB49" s="279">
        <v>413.4</v>
      </c>
      <c r="BC49" s="279">
        <f t="shared" si="15"/>
        <v>54884.700000000004</v>
      </c>
      <c r="BE49" s="139">
        <f t="shared" si="16"/>
        <v>0</v>
      </c>
      <c r="BF49" s="139">
        <f t="shared" si="16"/>
        <v>0</v>
      </c>
      <c r="BG49" s="139">
        <f t="shared" si="16"/>
        <v>2428.1399999999994</v>
      </c>
      <c r="BH49" s="139">
        <f t="shared" si="16"/>
        <v>-195</v>
      </c>
      <c r="BI49" s="139">
        <f t="shared" si="16"/>
        <v>0</v>
      </c>
      <c r="BJ49" s="139">
        <f t="shared" si="16"/>
        <v>0</v>
      </c>
      <c r="BK49" s="139">
        <f t="shared" si="17"/>
        <v>127.91999999999996</v>
      </c>
      <c r="BL49" s="139">
        <f t="shared" si="18"/>
        <v>2361.0599999999995</v>
      </c>
      <c r="BM49" s="149">
        <f t="shared" si="19"/>
        <v>0</v>
      </c>
      <c r="BN49" s="149"/>
      <c r="BO49" s="279">
        <f t="shared" si="24"/>
        <v>0</v>
      </c>
      <c r="BP49" s="279">
        <f t="shared" si="24"/>
        <v>0</v>
      </c>
      <c r="BQ49" s="279">
        <f t="shared" si="24"/>
        <v>12758.771999999997</v>
      </c>
      <c r="BR49" s="279">
        <f t="shared" si="24"/>
        <v>-78</v>
      </c>
      <c r="BS49" s="279">
        <f t="shared" si="24"/>
        <v>0</v>
      </c>
      <c r="BT49" s="279">
        <f t="shared" si="24"/>
        <v>0</v>
      </c>
      <c r="BU49" s="279">
        <f t="shared" si="25"/>
        <v>185.01599999999996</v>
      </c>
      <c r="BV49" s="279">
        <f t="shared" si="20"/>
        <v>12865.787999999997</v>
      </c>
      <c r="BW49" s="279">
        <f t="shared" si="4"/>
        <v>-7.2759576141834259E-12</v>
      </c>
      <c r="BX49" s="279"/>
      <c r="BY49" s="279">
        <f t="shared" si="21"/>
        <v>54884.700000000004</v>
      </c>
      <c r="BZ49" s="279"/>
      <c r="CA49" s="279">
        <f>IFERROR(VLOOKUP(A49,'Actuals Summer'!A:S,19,FALSE),0)</f>
        <v>0</v>
      </c>
      <c r="CC49" s="279"/>
      <c r="CD49" s="279"/>
      <c r="CE49" s="279"/>
      <c r="CF49" s="279"/>
      <c r="CG49" s="279"/>
      <c r="CH49" s="279"/>
      <c r="CI49" s="279"/>
      <c r="CJ49" s="279"/>
      <c r="CK49" s="279"/>
      <c r="CL49" s="279"/>
      <c r="CM49" s="279"/>
      <c r="CN49" s="279"/>
      <c r="CO49" s="279"/>
      <c r="CQ49" s="230"/>
      <c r="CR49" s="230"/>
      <c r="CS49" s="230"/>
      <c r="CT49" s="230"/>
      <c r="CU49" s="230"/>
      <c r="CV49" s="230"/>
      <c r="CW49" s="230"/>
      <c r="CX49" s="230"/>
      <c r="CZ49" s="281"/>
      <c r="DA49" s="281"/>
      <c r="DB49" s="281"/>
      <c r="DC49" s="281"/>
      <c r="DD49" s="281"/>
      <c r="DE49" s="281"/>
      <c r="DF49" s="281"/>
      <c r="DG49" s="281"/>
      <c r="DI49" s="281">
        <f t="shared" si="22"/>
        <v>54884.700000000004</v>
      </c>
      <c r="DJ49" s="281"/>
      <c r="DK49" s="281"/>
      <c r="DL49" s="281"/>
      <c r="DM49" s="281"/>
      <c r="DN49" s="281"/>
      <c r="DO49" s="281"/>
      <c r="DP49" s="281"/>
      <c r="DQ49" s="281"/>
      <c r="DS49" s="281"/>
      <c r="DT49" s="281"/>
      <c r="DU49" s="281"/>
      <c r="DV49" s="281"/>
      <c r="DW49" s="281"/>
      <c r="DX49" s="281"/>
      <c r="DY49" s="281"/>
      <c r="DZ49" s="281"/>
      <c r="EB49" s="282">
        <f t="shared" si="5"/>
        <v>133426.22715789475</v>
      </c>
      <c r="EC49" s="282">
        <f t="shared" si="6"/>
        <v>0</v>
      </c>
      <c r="ED49" s="283">
        <f t="shared" si="23"/>
        <v>133426.22715789475</v>
      </c>
    </row>
    <row r="50" spans="1:134" hidden="1" x14ac:dyDescent="0.25">
      <c r="A50" s="17">
        <v>2454</v>
      </c>
      <c r="B50" s="4">
        <v>103381</v>
      </c>
      <c r="C50" s="4" t="s">
        <v>496</v>
      </c>
      <c r="D50" s="4" t="s">
        <v>497</v>
      </c>
      <c r="E50" s="15" t="s">
        <v>428</v>
      </c>
      <c r="F50" s="16" t="s">
        <v>425</v>
      </c>
      <c r="G50" s="149"/>
      <c r="H50" s="230">
        <v>0</v>
      </c>
      <c r="I50" s="277"/>
      <c r="J50" s="230">
        <v>0</v>
      </c>
      <c r="K50" s="230">
        <v>0</v>
      </c>
      <c r="L50" s="230">
        <v>61807.199999999997</v>
      </c>
      <c r="M50" s="230">
        <v>2535</v>
      </c>
      <c r="N50" s="230">
        <v>223.73684210526318</v>
      </c>
      <c r="O50" s="230">
        <v>0</v>
      </c>
      <c r="P50" s="149">
        <f t="shared" si="7"/>
        <v>64565.936842105257</v>
      </c>
      <c r="Q50" s="230">
        <f t="shared" si="8"/>
        <v>51652.749473684205</v>
      </c>
      <c r="R50" s="277"/>
      <c r="S50" s="230">
        <v>0</v>
      </c>
      <c r="T50" s="230">
        <v>0</v>
      </c>
      <c r="U50" s="230">
        <v>51873.9</v>
      </c>
      <c r="V50" s="230">
        <v>2340</v>
      </c>
      <c r="W50" s="230">
        <v>894.94736842105272</v>
      </c>
      <c r="X50" s="230">
        <v>0</v>
      </c>
      <c r="Y50" s="230">
        <f t="shared" si="9"/>
        <v>55108.847368421055</v>
      </c>
      <c r="Z50" s="230">
        <f t="shared" si="10"/>
        <v>44087.077894736845</v>
      </c>
      <c r="AA50" s="277"/>
      <c r="AB50" s="278">
        <v>0</v>
      </c>
      <c r="AC50" s="278">
        <v>0</v>
      </c>
      <c r="AD50" s="278">
        <v>49867.578947368427</v>
      </c>
      <c r="AE50" s="278">
        <v>2103.1578947368421</v>
      </c>
      <c r="AF50" s="278">
        <v>456.53185595567868</v>
      </c>
      <c r="AG50" s="278">
        <v>0</v>
      </c>
      <c r="AH50" s="230">
        <f t="shared" si="11"/>
        <v>52427.268698060943</v>
      </c>
      <c r="AI50" s="278">
        <f t="shared" si="12"/>
        <v>41941.814958448755</v>
      </c>
      <c r="AJ50" s="277"/>
      <c r="AK50" s="278">
        <v>3020.5499999999997</v>
      </c>
      <c r="AL50" s="278">
        <v>2632.5</v>
      </c>
      <c r="AM50" s="278">
        <v>2493.6631578947367</v>
      </c>
      <c r="AN50" s="277"/>
      <c r="AO50" s="278">
        <f t="shared" si="13"/>
        <v>2416.44</v>
      </c>
      <c r="AP50" s="278">
        <f t="shared" si="13"/>
        <v>2106</v>
      </c>
      <c r="AQ50" s="278">
        <f t="shared" si="13"/>
        <v>1994.9305263157894</v>
      </c>
      <c r="AR50" s="279"/>
      <c r="AS50" s="279">
        <v>0</v>
      </c>
      <c r="AT50" s="280">
        <f t="shared" si="14"/>
        <v>0</v>
      </c>
      <c r="AU50" s="279"/>
      <c r="AV50" s="279">
        <v>0</v>
      </c>
      <c r="AW50" s="279">
        <v>0</v>
      </c>
      <c r="AX50" s="279">
        <v>66222</v>
      </c>
      <c r="AY50" s="279">
        <v>3120</v>
      </c>
      <c r="AZ50" s="279">
        <v>1193.2631578947369</v>
      </c>
      <c r="BA50" s="279">
        <v>0</v>
      </c>
      <c r="BB50" s="279">
        <v>3408.6000000000004</v>
      </c>
      <c r="BC50" s="279">
        <f t="shared" si="15"/>
        <v>73943.863157894739</v>
      </c>
      <c r="BE50" s="139">
        <f t="shared" si="16"/>
        <v>0</v>
      </c>
      <c r="BF50" s="139">
        <f t="shared" si="16"/>
        <v>0</v>
      </c>
      <c r="BG50" s="139">
        <f t="shared" si="16"/>
        <v>4414.8000000000029</v>
      </c>
      <c r="BH50" s="139">
        <f t="shared" si="16"/>
        <v>585</v>
      </c>
      <c r="BI50" s="139">
        <f t="shared" si="16"/>
        <v>969.52631578947376</v>
      </c>
      <c r="BJ50" s="139">
        <f t="shared" si="16"/>
        <v>0</v>
      </c>
      <c r="BK50" s="139">
        <f t="shared" si="17"/>
        <v>388.05000000000064</v>
      </c>
      <c r="BL50" s="139">
        <f t="shared" si="18"/>
        <v>6357.3763157894773</v>
      </c>
      <c r="BM50" s="149">
        <f t="shared" si="19"/>
        <v>0</v>
      </c>
      <c r="BN50" s="149"/>
      <c r="BO50" s="279">
        <f t="shared" si="24"/>
        <v>0</v>
      </c>
      <c r="BP50" s="279">
        <f t="shared" si="24"/>
        <v>0</v>
      </c>
      <c r="BQ50" s="279">
        <f t="shared" si="24"/>
        <v>16776.239999999998</v>
      </c>
      <c r="BR50" s="279">
        <f t="shared" si="24"/>
        <v>1092</v>
      </c>
      <c r="BS50" s="279">
        <f t="shared" si="24"/>
        <v>1014.2736842105263</v>
      </c>
      <c r="BT50" s="279">
        <f t="shared" si="24"/>
        <v>0</v>
      </c>
      <c r="BU50" s="279">
        <f t="shared" si="25"/>
        <v>992.16000000000031</v>
      </c>
      <c r="BV50" s="279">
        <f t="shared" si="20"/>
        <v>19874.673684210524</v>
      </c>
      <c r="BW50" s="279">
        <f t="shared" si="4"/>
        <v>-1.4551915228366852E-11</v>
      </c>
      <c r="BX50" s="279"/>
      <c r="BY50" s="279">
        <f t="shared" si="21"/>
        <v>73943.863157894724</v>
      </c>
      <c r="BZ50" s="279"/>
      <c r="CA50" s="279">
        <f>IFERROR(VLOOKUP(A50,'Actuals Summer'!A:S,19,FALSE),0)</f>
        <v>0</v>
      </c>
      <c r="CC50" s="279"/>
      <c r="CD50" s="279"/>
      <c r="CE50" s="279"/>
      <c r="CF50" s="279"/>
      <c r="CG50" s="279"/>
      <c r="CH50" s="279"/>
      <c r="CI50" s="279"/>
      <c r="CJ50" s="279"/>
      <c r="CK50" s="279"/>
      <c r="CL50" s="279"/>
      <c r="CM50" s="279"/>
      <c r="CN50" s="279"/>
      <c r="CO50" s="279"/>
      <c r="CQ50" s="230"/>
      <c r="CR50" s="230"/>
      <c r="CS50" s="230"/>
      <c r="CT50" s="230"/>
      <c r="CU50" s="230"/>
      <c r="CV50" s="230"/>
      <c r="CW50" s="230"/>
      <c r="CX50" s="230"/>
      <c r="CZ50" s="281"/>
      <c r="DA50" s="281"/>
      <c r="DB50" s="281"/>
      <c r="DC50" s="281"/>
      <c r="DD50" s="281"/>
      <c r="DE50" s="281"/>
      <c r="DF50" s="281"/>
      <c r="DG50" s="281"/>
      <c r="DI50" s="281">
        <f t="shared" si="22"/>
        <v>73943.863157894724</v>
      </c>
      <c r="DJ50" s="281"/>
      <c r="DK50" s="281"/>
      <c r="DL50" s="281"/>
      <c r="DM50" s="281"/>
      <c r="DN50" s="281"/>
      <c r="DO50" s="281"/>
      <c r="DP50" s="281"/>
      <c r="DQ50" s="281"/>
      <c r="DS50" s="281"/>
      <c r="DT50" s="281"/>
      <c r="DU50" s="281"/>
      <c r="DV50" s="281"/>
      <c r="DW50" s="281"/>
      <c r="DX50" s="281"/>
      <c r="DY50" s="281"/>
      <c r="DZ50" s="281"/>
      <c r="EB50" s="282">
        <f t="shared" si="5"/>
        <v>164073.68653739616</v>
      </c>
      <c r="EC50" s="282">
        <f t="shared" si="6"/>
        <v>0</v>
      </c>
      <c r="ED50" s="283">
        <f t="shared" si="23"/>
        <v>164073.68653739616</v>
      </c>
    </row>
    <row r="51" spans="1:134" hidden="1" x14ac:dyDescent="0.25">
      <c r="A51" s="17">
        <v>3321</v>
      </c>
      <c r="B51" s="4">
        <v>103425</v>
      </c>
      <c r="C51" s="4" t="s">
        <v>498</v>
      </c>
      <c r="D51" s="4" t="s">
        <v>499</v>
      </c>
      <c r="E51" s="15" t="s">
        <v>428</v>
      </c>
      <c r="F51" s="16" t="s">
        <v>425</v>
      </c>
      <c r="G51" s="149"/>
      <c r="H51" s="230">
        <v>0</v>
      </c>
      <c r="I51" s="277"/>
      <c r="J51" s="230">
        <v>0</v>
      </c>
      <c r="K51" s="230">
        <v>0</v>
      </c>
      <c r="L51" s="230">
        <v>0</v>
      </c>
      <c r="M51" s="230">
        <v>0</v>
      </c>
      <c r="N51" s="230">
        <v>0</v>
      </c>
      <c r="O51" s="230">
        <v>0</v>
      </c>
      <c r="P51" s="149">
        <f t="shared" si="7"/>
        <v>0</v>
      </c>
      <c r="Q51" s="230">
        <f t="shared" si="8"/>
        <v>0</v>
      </c>
      <c r="R51" s="277"/>
      <c r="S51" s="230">
        <v>0</v>
      </c>
      <c r="T51" s="230">
        <v>0</v>
      </c>
      <c r="U51" s="230">
        <v>0</v>
      </c>
      <c r="V51" s="230">
        <v>0</v>
      </c>
      <c r="W51" s="230">
        <v>0</v>
      </c>
      <c r="X51" s="230">
        <v>0</v>
      </c>
      <c r="Y51" s="230">
        <f t="shared" si="9"/>
        <v>0</v>
      </c>
      <c r="Z51" s="230">
        <f t="shared" si="10"/>
        <v>0</v>
      </c>
      <c r="AA51" s="277"/>
      <c r="AB51" s="278">
        <v>0</v>
      </c>
      <c r="AC51" s="278">
        <v>0</v>
      </c>
      <c r="AD51" s="278">
        <v>0</v>
      </c>
      <c r="AE51" s="278">
        <v>0</v>
      </c>
      <c r="AF51" s="278">
        <v>0</v>
      </c>
      <c r="AG51" s="278">
        <v>0</v>
      </c>
      <c r="AH51" s="230">
        <f t="shared" si="11"/>
        <v>0</v>
      </c>
      <c r="AI51" s="278">
        <f t="shared" si="12"/>
        <v>0</v>
      </c>
      <c r="AJ51" s="277"/>
      <c r="AK51" s="278">
        <v>0</v>
      </c>
      <c r="AL51" s="278">
        <v>0</v>
      </c>
      <c r="AM51" s="278">
        <v>0</v>
      </c>
      <c r="AN51" s="277"/>
      <c r="AO51" s="278">
        <f t="shared" si="13"/>
        <v>0</v>
      </c>
      <c r="AP51" s="278">
        <f t="shared" si="13"/>
        <v>0</v>
      </c>
      <c r="AQ51" s="278">
        <f t="shared" si="13"/>
        <v>0</v>
      </c>
      <c r="AR51" s="279"/>
      <c r="AS51" s="279">
        <v>0</v>
      </c>
      <c r="AT51" s="280">
        <f t="shared" si="14"/>
        <v>0</v>
      </c>
      <c r="AU51" s="279"/>
      <c r="AV51" s="279">
        <v>0</v>
      </c>
      <c r="AW51" s="279">
        <v>0</v>
      </c>
      <c r="AX51" s="279">
        <v>0</v>
      </c>
      <c r="AY51" s="279">
        <v>0</v>
      </c>
      <c r="AZ51" s="279">
        <v>0</v>
      </c>
      <c r="BA51" s="279">
        <v>0</v>
      </c>
      <c r="BB51" s="279">
        <v>0</v>
      </c>
      <c r="BC51" s="279">
        <f t="shared" si="15"/>
        <v>0</v>
      </c>
      <c r="BE51" s="139">
        <f t="shared" si="16"/>
        <v>0</v>
      </c>
      <c r="BF51" s="139">
        <f t="shared" si="16"/>
        <v>0</v>
      </c>
      <c r="BG51" s="139">
        <f t="shared" si="16"/>
        <v>0</v>
      </c>
      <c r="BH51" s="139">
        <f t="shared" si="16"/>
        <v>0</v>
      </c>
      <c r="BI51" s="139">
        <f t="shared" si="16"/>
        <v>0</v>
      </c>
      <c r="BJ51" s="139">
        <f t="shared" si="16"/>
        <v>0</v>
      </c>
      <c r="BK51" s="139">
        <f t="shared" si="17"/>
        <v>0</v>
      </c>
      <c r="BL51" s="139">
        <f t="shared" si="18"/>
        <v>0</v>
      </c>
      <c r="BM51" s="149">
        <f t="shared" si="19"/>
        <v>0</v>
      </c>
      <c r="BN51" s="149"/>
      <c r="BO51" s="279">
        <f t="shared" si="24"/>
        <v>0</v>
      </c>
      <c r="BP51" s="279">
        <f t="shared" si="24"/>
        <v>0</v>
      </c>
      <c r="BQ51" s="279">
        <f t="shared" si="24"/>
        <v>0</v>
      </c>
      <c r="BR51" s="279">
        <f t="shared" si="24"/>
        <v>0</v>
      </c>
      <c r="BS51" s="279">
        <f t="shared" si="24"/>
        <v>0</v>
      </c>
      <c r="BT51" s="279">
        <f t="shared" si="24"/>
        <v>0</v>
      </c>
      <c r="BU51" s="279">
        <f t="shared" si="25"/>
        <v>0</v>
      </c>
      <c r="BV51" s="279">
        <f t="shared" si="20"/>
        <v>0</v>
      </c>
      <c r="BW51" s="279">
        <f t="shared" si="4"/>
        <v>0</v>
      </c>
      <c r="BX51" s="279"/>
      <c r="BY51" s="279">
        <f t="shared" si="21"/>
        <v>0</v>
      </c>
      <c r="BZ51" s="279"/>
      <c r="CA51" s="279">
        <f>IFERROR(VLOOKUP(A51,'Actuals Summer'!A:S,19,FALSE),0)</f>
        <v>0</v>
      </c>
      <c r="CC51" s="279"/>
      <c r="CD51" s="279"/>
      <c r="CE51" s="279"/>
      <c r="CF51" s="279"/>
      <c r="CG51" s="279"/>
      <c r="CH51" s="279"/>
      <c r="CI51" s="279"/>
      <c r="CJ51" s="279"/>
      <c r="CK51" s="279"/>
      <c r="CL51" s="279"/>
      <c r="CM51" s="279"/>
      <c r="CN51" s="279"/>
      <c r="CO51" s="279"/>
      <c r="CQ51" s="230"/>
      <c r="CR51" s="230"/>
      <c r="CS51" s="230"/>
      <c r="CT51" s="230"/>
      <c r="CU51" s="230"/>
      <c r="CV51" s="230"/>
      <c r="CW51" s="230"/>
      <c r="CX51" s="230"/>
      <c r="CZ51" s="281"/>
      <c r="DA51" s="281"/>
      <c r="DB51" s="281"/>
      <c r="DC51" s="281"/>
      <c r="DD51" s="281"/>
      <c r="DE51" s="281"/>
      <c r="DF51" s="281"/>
      <c r="DG51" s="281"/>
      <c r="DI51" s="281">
        <f t="shared" si="22"/>
        <v>0</v>
      </c>
      <c r="DJ51" s="281"/>
      <c r="DK51" s="281"/>
      <c r="DL51" s="281"/>
      <c r="DM51" s="281"/>
      <c r="DN51" s="281"/>
      <c r="DO51" s="281"/>
      <c r="DP51" s="281"/>
      <c r="DQ51" s="281"/>
      <c r="DS51" s="281"/>
      <c r="DT51" s="281"/>
      <c r="DU51" s="281"/>
      <c r="DV51" s="281"/>
      <c r="DW51" s="281"/>
      <c r="DX51" s="281"/>
      <c r="DY51" s="281"/>
      <c r="DZ51" s="281"/>
      <c r="EB51" s="282">
        <f t="shared" si="5"/>
        <v>0</v>
      </c>
      <c r="EC51" s="282">
        <f t="shared" si="6"/>
        <v>0</v>
      </c>
      <c r="ED51" s="283">
        <f t="shared" si="23"/>
        <v>0</v>
      </c>
    </row>
    <row r="52" spans="1:134" hidden="1" x14ac:dyDescent="0.25">
      <c r="A52" s="17">
        <v>1026</v>
      </c>
      <c r="B52" s="4">
        <v>103139</v>
      </c>
      <c r="C52" s="4" t="s">
        <v>500</v>
      </c>
      <c r="D52" s="4" t="s">
        <v>199</v>
      </c>
      <c r="E52" s="15" t="s">
        <v>424</v>
      </c>
      <c r="F52" s="16" t="s">
        <v>425</v>
      </c>
      <c r="G52" s="149"/>
      <c r="H52" s="230">
        <v>266645.40133057069</v>
      </c>
      <c r="I52" s="277"/>
      <c r="J52" s="230">
        <v>0</v>
      </c>
      <c r="K52" s="230">
        <v>49783.5</v>
      </c>
      <c r="L52" s="230">
        <v>139066.20000000001</v>
      </c>
      <c r="M52" s="230">
        <v>12480</v>
      </c>
      <c r="N52" s="230">
        <v>1491.578947368421</v>
      </c>
      <c r="O52" s="230">
        <v>1604.4736842105262</v>
      </c>
      <c r="P52" s="149">
        <f t="shared" si="7"/>
        <v>204425.75263157897</v>
      </c>
      <c r="Q52" s="230">
        <f t="shared" si="8"/>
        <v>163540.60210526318</v>
      </c>
      <c r="R52" s="277"/>
      <c r="S52" s="230">
        <v>0</v>
      </c>
      <c r="T52" s="230">
        <v>51442.95</v>
      </c>
      <c r="U52" s="230">
        <v>102644.1</v>
      </c>
      <c r="V52" s="230">
        <v>8970</v>
      </c>
      <c r="W52" s="230">
        <v>1417</v>
      </c>
      <c r="X52" s="230">
        <v>962.68421052631584</v>
      </c>
      <c r="Y52" s="230">
        <f t="shared" si="9"/>
        <v>165436.73421052631</v>
      </c>
      <c r="Z52" s="230">
        <f t="shared" si="10"/>
        <v>132349.38736842104</v>
      </c>
      <c r="AA52" s="277"/>
      <c r="AB52" s="278">
        <v>0</v>
      </c>
      <c r="AC52" s="278">
        <v>35312.021052631579</v>
      </c>
      <c r="AD52" s="278">
        <v>107456.58947368422</v>
      </c>
      <c r="AE52" s="278">
        <v>8583.1578947368434</v>
      </c>
      <c r="AF52" s="278">
        <v>1195.6786703601108</v>
      </c>
      <c r="AG52" s="278">
        <v>935.40166204986156</v>
      </c>
      <c r="AH52" s="230">
        <f t="shared" si="11"/>
        <v>153482.84875346266</v>
      </c>
      <c r="AI52" s="278">
        <f t="shared" si="12"/>
        <v>122786.27900277014</v>
      </c>
      <c r="AJ52" s="277"/>
      <c r="AK52" s="278">
        <v>2375.1</v>
      </c>
      <c r="AL52" s="278">
        <v>1823.25</v>
      </c>
      <c r="AM52" s="278">
        <v>1845.094736842105</v>
      </c>
      <c r="AN52" s="277"/>
      <c r="AO52" s="278">
        <f t="shared" si="13"/>
        <v>1900.08</v>
      </c>
      <c r="AP52" s="278">
        <f t="shared" si="13"/>
        <v>1458.6000000000001</v>
      </c>
      <c r="AQ52" s="278">
        <f t="shared" si="13"/>
        <v>1476.0757894736842</v>
      </c>
      <c r="AR52" s="279"/>
      <c r="AS52" s="279">
        <v>266130.65076991537</v>
      </c>
      <c r="AT52" s="280">
        <f t="shared" si="14"/>
        <v>-514.7505606553168</v>
      </c>
      <c r="AU52" s="279"/>
      <c r="AV52" s="279">
        <v>0</v>
      </c>
      <c r="AW52" s="279">
        <v>49783.5</v>
      </c>
      <c r="AX52" s="279">
        <v>140169.90000000002</v>
      </c>
      <c r="AY52" s="279">
        <v>11700</v>
      </c>
      <c r="AZ52" s="279">
        <v>2088.2105263157896</v>
      </c>
      <c r="BA52" s="279">
        <v>1604.4499999999998</v>
      </c>
      <c r="BB52" s="279">
        <v>2086.5</v>
      </c>
      <c r="BC52" s="279">
        <f t="shared" si="15"/>
        <v>473563.21129623119</v>
      </c>
      <c r="BE52" s="139">
        <f t="shared" si="16"/>
        <v>0</v>
      </c>
      <c r="BF52" s="139">
        <f t="shared" si="16"/>
        <v>0</v>
      </c>
      <c r="BG52" s="139">
        <f t="shared" si="16"/>
        <v>1103.7000000000116</v>
      </c>
      <c r="BH52" s="139">
        <f t="shared" si="16"/>
        <v>-780</v>
      </c>
      <c r="BI52" s="139">
        <f t="shared" si="16"/>
        <v>596.63157894736855</v>
      </c>
      <c r="BJ52" s="139">
        <f t="shared" si="16"/>
        <v>-2.3684210526425886E-2</v>
      </c>
      <c r="BK52" s="139">
        <f t="shared" si="17"/>
        <v>-288.59999999999991</v>
      </c>
      <c r="BL52" s="139">
        <f t="shared" si="18"/>
        <v>116.95733408153706</v>
      </c>
      <c r="BM52" s="149">
        <f t="shared" si="19"/>
        <v>0</v>
      </c>
      <c r="BN52" s="149"/>
      <c r="BO52" s="279">
        <f t="shared" si="24"/>
        <v>0</v>
      </c>
      <c r="BP52" s="279">
        <f t="shared" si="24"/>
        <v>9956.6999999999971</v>
      </c>
      <c r="BQ52" s="279">
        <f t="shared" si="24"/>
        <v>28916.940000000002</v>
      </c>
      <c r="BR52" s="279">
        <f t="shared" si="24"/>
        <v>1716</v>
      </c>
      <c r="BS52" s="279">
        <f t="shared" si="24"/>
        <v>894.94736842105272</v>
      </c>
      <c r="BT52" s="279">
        <f t="shared" si="24"/>
        <v>320.87105263157878</v>
      </c>
      <c r="BU52" s="279">
        <f t="shared" si="25"/>
        <v>186.42000000000007</v>
      </c>
      <c r="BV52" s="279">
        <f t="shared" si="20"/>
        <v>41991.878421052628</v>
      </c>
      <c r="BW52" s="279">
        <f t="shared" si="4"/>
        <v>514.7505606553168</v>
      </c>
      <c r="BX52" s="279"/>
      <c r="BY52" s="279">
        <f t="shared" si="21"/>
        <v>207432.56052631579</v>
      </c>
      <c r="BZ52" s="279"/>
      <c r="CA52" s="279">
        <f>IFERROR(VLOOKUP(A52,'Actuals Summer'!A:S,19,FALSE),0)</f>
        <v>0</v>
      </c>
      <c r="CC52" s="279"/>
      <c r="CD52" s="279"/>
      <c r="CE52" s="279"/>
      <c r="CF52" s="279"/>
      <c r="CG52" s="279"/>
      <c r="CH52" s="279"/>
      <c r="CI52" s="279"/>
      <c r="CJ52" s="279"/>
      <c r="CK52" s="279"/>
      <c r="CL52" s="279"/>
      <c r="CM52" s="279"/>
      <c r="CN52" s="279"/>
      <c r="CO52" s="279"/>
      <c r="CQ52" s="230"/>
      <c r="CR52" s="230"/>
      <c r="CS52" s="230"/>
      <c r="CT52" s="230"/>
      <c r="CU52" s="230"/>
      <c r="CV52" s="230"/>
      <c r="CW52" s="230"/>
      <c r="CX52" s="230"/>
      <c r="CZ52" s="281"/>
      <c r="DA52" s="281"/>
      <c r="DB52" s="281"/>
      <c r="DC52" s="281"/>
      <c r="DD52" s="281"/>
      <c r="DE52" s="281"/>
      <c r="DF52" s="281"/>
      <c r="DG52" s="281"/>
      <c r="DI52" s="281">
        <f t="shared" si="22"/>
        <v>207432.56052631579</v>
      </c>
      <c r="DJ52" s="281"/>
      <c r="DK52" s="281"/>
      <c r="DL52" s="281"/>
      <c r="DM52" s="281"/>
      <c r="DN52" s="281"/>
      <c r="DO52" s="281"/>
      <c r="DP52" s="281"/>
      <c r="DQ52" s="281"/>
      <c r="DS52" s="281"/>
      <c r="DT52" s="281"/>
      <c r="DU52" s="281"/>
      <c r="DV52" s="281"/>
      <c r="DW52" s="281"/>
      <c r="DX52" s="281"/>
      <c r="DY52" s="281"/>
      <c r="DZ52" s="281"/>
      <c r="EB52" s="282">
        <f t="shared" si="5"/>
        <v>728510.63475883508</v>
      </c>
      <c r="EC52" s="282">
        <f t="shared" si="6"/>
        <v>3122.918698060942</v>
      </c>
      <c r="ED52" s="283">
        <f t="shared" si="23"/>
        <v>731633.55345689598</v>
      </c>
    </row>
    <row r="53" spans="1:134" hidden="1" x14ac:dyDescent="0.25">
      <c r="A53" s="17">
        <v>2294</v>
      </c>
      <c r="B53" s="4">
        <v>103318</v>
      </c>
      <c r="C53" s="4" t="s">
        <v>501</v>
      </c>
      <c r="D53" s="4" t="s">
        <v>502</v>
      </c>
      <c r="E53" s="15" t="s">
        <v>428</v>
      </c>
      <c r="F53" s="16" t="s">
        <v>425</v>
      </c>
      <c r="G53" s="149"/>
      <c r="H53" s="230">
        <v>0</v>
      </c>
      <c r="I53" s="277"/>
      <c r="J53" s="230">
        <v>0</v>
      </c>
      <c r="K53" s="230">
        <v>0</v>
      </c>
      <c r="L53" s="230">
        <v>0</v>
      </c>
      <c r="M53" s="230">
        <v>0</v>
      </c>
      <c r="N53" s="230">
        <v>0</v>
      </c>
      <c r="O53" s="230">
        <v>0</v>
      </c>
      <c r="P53" s="149">
        <f t="shared" si="7"/>
        <v>0</v>
      </c>
      <c r="Q53" s="230">
        <f t="shared" si="8"/>
        <v>0</v>
      </c>
      <c r="R53" s="277"/>
      <c r="S53" s="230">
        <v>0</v>
      </c>
      <c r="T53" s="230">
        <v>0</v>
      </c>
      <c r="U53" s="230">
        <v>0</v>
      </c>
      <c r="V53" s="230">
        <v>0</v>
      </c>
      <c r="W53" s="230">
        <v>0</v>
      </c>
      <c r="X53" s="230">
        <v>0</v>
      </c>
      <c r="Y53" s="230">
        <f t="shared" si="9"/>
        <v>0</v>
      </c>
      <c r="Z53" s="230">
        <f t="shared" si="10"/>
        <v>0</v>
      </c>
      <c r="AA53" s="277"/>
      <c r="AB53" s="278">
        <v>0</v>
      </c>
      <c r="AC53" s="278">
        <v>0</v>
      </c>
      <c r="AD53" s="278">
        <v>0</v>
      </c>
      <c r="AE53" s="278">
        <v>0</v>
      </c>
      <c r="AF53" s="278">
        <v>0</v>
      </c>
      <c r="AG53" s="278">
        <v>0</v>
      </c>
      <c r="AH53" s="230">
        <f t="shared" si="11"/>
        <v>0</v>
      </c>
      <c r="AI53" s="278">
        <f t="shared" si="12"/>
        <v>0</v>
      </c>
      <c r="AJ53" s="277"/>
      <c r="AK53" s="278">
        <v>0</v>
      </c>
      <c r="AL53" s="278">
        <v>0</v>
      </c>
      <c r="AM53" s="278">
        <v>0</v>
      </c>
      <c r="AN53" s="277"/>
      <c r="AO53" s="278">
        <f t="shared" si="13"/>
        <v>0</v>
      </c>
      <c r="AP53" s="278">
        <f t="shared" si="13"/>
        <v>0</v>
      </c>
      <c r="AQ53" s="278">
        <f t="shared" si="13"/>
        <v>0</v>
      </c>
      <c r="AR53" s="279"/>
      <c r="AS53" s="279">
        <v>0</v>
      </c>
      <c r="AT53" s="280">
        <f t="shared" si="14"/>
        <v>0</v>
      </c>
      <c r="AU53" s="279"/>
      <c r="AV53" s="279">
        <v>0</v>
      </c>
      <c r="AW53" s="279">
        <v>0</v>
      </c>
      <c r="AX53" s="279">
        <v>0</v>
      </c>
      <c r="AY53" s="279">
        <v>0</v>
      </c>
      <c r="AZ53" s="279">
        <v>0</v>
      </c>
      <c r="BA53" s="279">
        <v>0</v>
      </c>
      <c r="BB53" s="279">
        <v>0</v>
      </c>
      <c r="BC53" s="279">
        <f t="shared" si="15"/>
        <v>0</v>
      </c>
      <c r="BE53" s="139">
        <f t="shared" si="16"/>
        <v>0</v>
      </c>
      <c r="BF53" s="139">
        <f t="shared" si="16"/>
        <v>0</v>
      </c>
      <c r="BG53" s="139">
        <f t="shared" si="16"/>
        <v>0</v>
      </c>
      <c r="BH53" s="139">
        <f t="shared" si="16"/>
        <v>0</v>
      </c>
      <c r="BI53" s="139">
        <f t="shared" si="16"/>
        <v>0</v>
      </c>
      <c r="BJ53" s="139">
        <f t="shared" si="16"/>
        <v>0</v>
      </c>
      <c r="BK53" s="139">
        <f t="shared" si="17"/>
        <v>0</v>
      </c>
      <c r="BL53" s="139">
        <f t="shared" si="18"/>
        <v>0</v>
      </c>
      <c r="BM53" s="149">
        <f t="shared" si="19"/>
        <v>0</v>
      </c>
      <c r="BN53" s="149"/>
      <c r="BO53" s="279">
        <f t="shared" si="24"/>
        <v>0</v>
      </c>
      <c r="BP53" s="279">
        <f t="shared" si="24"/>
        <v>0</v>
      </c>
      <c r="BQ53" s="279">
        <f t="shared" si="24"/>
        <v>0</v>
      </c>
      <c r="BR53" s="279">
        <f t="shared" si="24"/>
        <v>0</v>
      </c>
      <c r="BS53" s="279">
        <f t="shared" si="24"/>
        <v>0</v>
      </c>
      <c r="BT53" s="279">
        <f t="shared" si="24"/>
        <v>0</v>
      </c>
      <c r="BU53" s="279">
        <f t="shared" si="25"/>
        <v>0</v>
      </c>
      <c r="BV53" s="279">
        <f t="shared" si="20"/>
        <v>0</v>
      </c>
      <c r="BW53" s="279">
        <f t="shared" si="4"/>
        <v>0</v>
      </c>
      <c r="BX53" s="279"/>
      <c r="BY53" s="279">
        <f t="shared" si="21"/>
        <v>0</v>
      </c>
      <c r="BZ53" s="279"/>
      <c r="CA53" s="279">
        <f>IFERROR(VLOOKUP(A53,'Actuals Summer'!A:S,19,FALSE),0)</f>
        <v>0</v>
      </c>
      <c r="CC53" s="279"/>
      <c r="CD53" s="279"/>
      <c r="CE53" s="279"/>
      <c r="CF53" s="279"/>
      <c r="CG53" s="279"/>
      <c r="CH53" s="279"/>
      <c r="CI53" s="279"/>
      <c r="CJ53" s="279"/>
      <c r="CK53" s="279"/>
      <c r="CL53" s="279"/>
      <c r="CM53" s="279"/>
      <c r="CN53" s="279"/>
      <c r="CO53" s="279"/>
      <c r="CQ53" s="230"/>
      <c r="CR53" s="230"/>
      <c r="CS53" s="230"/>
      <c r="CT53" s="230"/>
      <c r="CU53" s="230"/>
      <c r="CV53" s="230"/>
      <c r="CW53" s="230"/>
      <c r="CX53" s="230"/>
      <c r="CZ53" s="281"/>
      <c r="DA53" s="281"/>
      <c r="DB53" s="281"/>
      <c r="DC53" s="281"/>
      <c r="DD53" s="281"/>
      <c r="DE53" s="281"/>
      <c r="DF53" s="281"/>
      <c r="DG53" s="281"/>
      <c r="DI53" s="281">
        <f t="shared" si="22"/>
        <v>0</v>
      </c>
      <c r="DJ53" s="281"/>
      <c r="DK53" s="281"/>
      <c r="DL53" s="281"/>
      <c r="DM53" s="281"/>
      <c r="DN53" s="281"/>
      <c r="DO53" s="281"/>
      <c r="DP53" s="281"/>
      <c r="DQ53" s="281"/>
      <c r="DS53" s="281"/>
      <c r="DT53" s="281"/>
      <c r="DU53" s="281"/>
      <c r="DV53" s="281"/>
      <c r="DW53" s="281"/>
      <c r="DX53" s="281"/>
      <c r="DY53" s="281"/>
      <c r="DZ53" s="281"/>
      <c r="EB53" s="282">
        <f t="shared" si="5"/>
        <v>0</v>
      </c>
      <c r="EC53" s="282">
        <f t="shared" si="6"/>
        <v>0</v>
      </c>
      <c r="ED53" s="283">
        <f t="shared" si="23"/>
        <v>0</v>
      </c>
    </row>
    <row r="54" spans="1:134" hidden="1" x14ac:dyDescent="0.25">
      <c r="A54" s="17">
        <v>2486</v>
      </c>
      <c r="B54" s="4">
        <v>133759</v>
      </c>
      <c r="C54" s="4" t="s">
        <v>503</v>
      </c>
      <c r="D54" s="4" t="s">
        <v>325</v>
      </c>
      <c r="E54" s="15" t="s">
        <v>428</v>
      </c>
      <c r="F54" s="16" t="s">
        <v>425</v>
      </c>
      <c r="G54" s="149"/>
      <c r="H54" s="230">
        <v>0</v>
      </c>
      <c r="I54" s="277"/>
      <c r="J54" s="230">
        <v>0</v>
      </c>
      <c r="K54" s="230">
        <v>0</v>
      </c>
      <c r="L54" s="230">
        <v>19866.600000000002</v>
      </c>
      <c r="M54" s="230">
        <v>2340</v>
      </c>
      <c r="N54" s="230">
        <v>745.78947368421052</v>
      </c>
      <c r="O54" s="230">
        <v>0</v>
      </c>
      <c r="P54" s="149">
        <f t="shared" si="7"/>
        <v>22952.389473684212</v>
      </c>
      <c r="Q54" s="230">
        <f t="shared" si="8"/>
        <v>18361.911578947369</v>
      </c>
      <c r="R54" s="277"/>
      <c r="S54" s="230">
        <v>0</v>
      </c>
      <c r="T54" s="230">
        <v>0</v>
      </c>
      <c r="U54" s="230">
        <v>14348.1</v>
      </c>
      <c r="V54" s="230">
        <v>975</v>
      </c>
      <c r="W54" s="230">
        <v>298.31578947368422</v>
      </c>
      <c r="X54" s="230">
        <v>0</v>
      </c>
      <c r="Y54" s="230">
        <f t="shared" si="9"/>
        <v>15621.415789473685</v>
      </c>
      <c r="Z54" s="230">
        <f t="shared" si="10"/>
        <v>12497.132631578948</v>
      </c>
      <c r="AA54" s="277"/>
      <c r="AB54" s="278">
        <v>0</v>
      </c>
      <c r="AC54" s="278">
        <v>0</v>
      </c>
      <c r="AD54" s="278">
        <v>15764.589473684209</v>
      </c>
      <c r="AE54" s="278">
        <v>1534.7368421052633</v>
      </c>
      <c r="AF54" s="278">
        <v>478.27146814404432</v>
      </c>
      <c r="AG54" s="278">
        <v>0</v>
      </c>
      <c r="AH54" s="230">
        <f t="shared" si="11"/>
        <v>17777.597783933517</v>
      </c>
      <c r="AI54" s="278">
        <f t="shared" si="12"/>
        <v>14222.078227146814</v>
      </c>
      <c r="AJ54" s="277"/>
      <c r="AK54" s="278">
        <v>1953.9</v>
      </c>
      <c r="AL54" s="278">
        <v>1483.9499999999998</v>
      </c>
      <c r="AM54" s="278">
        <v>1537.0105263157895</v>
      </c>
      <c r="AN54" s="277"/>
      <c r="AO54" s="278">
        <f t="shared" si="13"/>
        <v>1563.1200000000001</v>
      </c>
      <c r="AP54" s="278">
        <f t="shared" si="13"/>
        <v>1187.1599999999999</v>
      </c>
      <c r="AQ54" s="278">
        <f t="shared" si="13"/>
        <v>1229.6084210526317</v>
      </c>
      <c r="AR54" s="279"/>
      <c r="AS54" s="279">
        <v>0</v>
      </c>
      <c r="AT54" s="280">
        <f t="shared" si="14"/>
        <v>0</v>
      </c>
      <c r="AU54" s="279"/>
      <c r="AV54" s="279">
        <v>0</v>
      </c>
      <c r="AW54" s="279">
        <v>0</v>
      </c>
      <c r="AX54" s="279">
        <v>19866.600000000002</v>
      </c>
      <c r="AY54" s="279">
        <v>1755</v>
      </c>
      <c r="AZ54" s="279">
        <v>671.21052631578948</v>
      </c>
      <c r="BA54" s="279">
        <v>0</v>
      </c>
      <c r="BB54" s="279">
        <v>2016.3</v>
      </c>
      <c r="BC54" s="279">
        <f t="shared" si="15"/>
        <v>24309.110526315792</v>
      </c>
      <c r="BE54" s="139">
        <f t="shared" si="16"/>
        <v>0</v>
      </c>
      <c r="BF54" s="139">
        <f t="shared" si="16"/>
        <v>0</v>
      </c>
      <c r="BG54" s="139">
        <f t="shared" si="16"/>
        <v>0</v>
      </c>
      <c r="BH54" s="139">
        <f t="shared" si="16"/>
        <v>-585</v>
      </c>
      <c r="BI54" s="139">
        <f t="shared" si="16"/>
        <v>-74.578947368421041</v>
      </c>
      <c r="BJ54" s="139">
        <f t="shared" si="16"/>
        <v>0</v>
      </c>
      <c r="BK54" s="139">
        <f t="shared" si="17"/>
        <v>62.399999999999864</v>
      </c>
      <c r="BL54" s="139">
        <f t="shared" si="18"/>
        <v>-597.17894736842118</v>
      </c>
      <c r="BM54" s="149">
        <f t="shared" si="19"/>
        <v>0</v>
      </c>
      <c r="BN54" s="149"/>
      <c r="BO54" s="279">
        <f t="shared" si="24"/>
        <v>0</v>
      </c>
      <c r="BP54" s="279">
        <f t="shared" si="24"/>
        <v>0</v>
      </c>
      <c r="BQ54" s="279">
        <f t="shared" si="24"/>
        <v>3973.3199999999997</v>
      </c>
      <c r="BR54" s="279">
        <f t="shared" si="24"/>
        <v>-117</v>
      </c>
      <c r="BS54" s="279">
        <f t="shared" si="24"/>
        <v>74.578947368421041</v>
      </c>
      <c r="BT54" s="279">
        <f t="shared" si="24"/>
        <v>0</v>
      </c>
      <c r="BU54" s="279">
        <f t="shared" si="25"/>
        <v>453.17999999999984</v>
      </c>
      <c r="BV54" s="279">
        <f t="shared" si="20"/>
        <v>4384.0789473684199</v>
      </c>
      <c r="BW54" s="279">
        <f t="shared" si="4"/>
        <v>-3.637978807091713E-12</v>
      </c>
      <c r="BX54" s="279"/>
      <c r="BY54" s="279">
        <f t="shared" si="21"/>
        <v>24309.110526315788</v>
      </c>
      <c r="BZ54" s="279"/>
      <c r="CA54" s="279">
        <f>IFERROR(VLOOKUP(A54,'Actuals Summer'!A:S,19,FALSE),0)</f>
        <v>0</v>
      </c>
      <c r="CC54" s="279"/>
      <c r="CD54" s="279"/>
      <c r="CE54" s="279"/>
      <c r="CF54" s="279"/>
      <c r="CG54" s="279"/>
      <c r="CH54" s="279"/>
      <c r="CI54" s="279"/>
      <c r="CJ54" s="279"/>
      <c r="CK54" s="279"/>
      <c r="CL54" s="279"/>
      <c r="CM54" s="279"/>
      <c r="CN54" s="279"/>
      <c r="CO54" s="279"/>
      <c r="CQ54" s="230"/>
      <c r="CR54" s="230"/>
      <c r="CS54" s="230"/>
      <c r="CT54" s="230"/>
      <c r="CU54" s="230"/>
      <c r="CV54" s="230"/>
      <c r="CW54" s="230"/>
      <c r="CX54" s="230"/>
      <c r="CZ54" s="281"/>
      <c r="DA54" s="281"/>
      <c r="DB54" s="281"/>
      <c r="DC54" s="281"/>
      <c r="DD54" s="281"/>
      <c r="DE54" s="281"/>
      <c r="DF54" s="281"/>
      <c r="DG54" s="281"/>
      <c r="DI54" s="281">
        <f t="shared" si="22"/>
        <v>24309.110526315788</v>
      </c>
      <c r="DJ54" s="281"/>
      <c r="DK54" s="281"/>
      <c r="DL54" s="281"/>
      <c r="DM54" s="281"/>
      <c r="DN54" s="281"/>
      <c r="DO54" s="281"/>
      <c r="DP54" s="281"/>
      <c r="DQ54" s="281"/>
      <c r="DS54" s="281"/>
      <c r="DT54" s="281"/>
      <c r="DU54" s="281"/>
      <c r="DV54" s="281"/>
      <c r="DW54" s="281"/>
      <c r="DX54" s="281"/>
      <c r="DY54" s="281"/>
      <c r="DZ54" s="281"/>
      <c r="EB54" s="282">
        <f t="shared" si="5"/>
        <v>53445.089806094184</v>
      </c>
      <c r="EC54" s="282">
        <f t="shared" si="6"/>
        <v>0</v>
      </c>
      <c r="ED54" s="283">
        <f t="shared" si="23"/>
        <v>53445.089806094184</v>
      </c>
    </row>
    <row r="55" spans="1:134" hidden="1" x14ac:dyDescent="0.25">
      <c r="A55" s="17">
        <v>3435</v>
      </c>
      <c r="B55" s="4">
        <v>131920</v>
      </c>
      <c r="C55" s="4" t="s">
        <v>504</v>
      </c>
      <c r="D55" s="4" t="s">
        <v>505</v>
      </c>
      <c r="E55" s="15" t="s">
        <v>428</v>
      </c>
      <c r="F55" s="16" t="s">
        <v>425</v>
      </c>
      <c r="G55" s="149"/>
      <c r="H55" s="230">
        <v>0</v>
      </c>
      <c r="I55" s="277"/>
      <c r="J55" s="230">
        <v>0</v>
      </c>
      <c r="K55" s="230">
        <v>0</v>
      </c>
      <c r="L55" s="230">
        <v>0</v>
      </c>
      <c r="M55" s="230">
        <v>0</v>
      </c>
      <c r="N55" s="230">
        <v>0</v>
      </c>
      <c r="O55" s="230">
        <v>0</v>
      </c>
      <c r="P55" s="149">
        <f t="shared" si="7"/>
        <v>0</v>
      </c>
      <c r="Q55" s="230">
        <f t="shared" si="8"/>
        <v>0</v>
      </c>
      <c r="R55" s="277"/>
      <c r="S55" s="230">
        <v>0</v>
      </c>
      <c r="T55" s="230">
        <v>0</v>
      </c>
      <c r="U55" s="230">
        <v>0</v>
      </c>
      <c r="V55" s="230">
        <v>0</v>
      </c>
      <c r="W55" s="230">
        <v>0</v>
      </c>
      <c r="X55" s="230">
        <v>0</v>
      </c>
      <c r="Y55" s="230">
        <f t="shared" si="9"/>
        <v>0</v>
      </c>
      <c r="Z55" s="230">
        <f t="shared" si="10"/>
        <v>0</v>
      </c>
      <c r="AA55" s="277"/>
      <c r="AB55" s="278">
        <v>0</v>
      </c>
      <c r="AC55" s="278">
        <v>0</v>
      </c>
      <c r="AD55" s="278">
        <v>0</v>
      </c>
      <c r="AE55" s="278">
        <v>0</v>
      </c>
      <c r="AF55" s="278">
        <v>0</v>
      </c>
      <c r="AG55" s="278">
        <v>0</v>
      </c>
      <c r="AH55" s="230">
        <f t="shared" si="11"/>
        <v>0</v>
      </c>
      <c r="AI55" s="278">
        <f t="shared" si="12"/>
        <v>0</v>
      </c>
      <c r="AJ55" s="277"/>
      <c r="AK55" s="278">
        <v>0</v>
      </c>
      <c r="AL55" s="278">
        <v>0</v>
      </c>
      <c r="AM55" s="278">
        <v>0</v>
      </c>
      <c r="AN55" s="277"/>
      <c r="AO55" s="278">
        <f t="shared" si="13"/>
        <v>0</v>
      </c>
      <c r="AP55" s="278">
        <f t="shared" si="13"/>
        <v>0</v>
      </c>
      <c r="AQ55" s="278">
        <f t="shared" si="13"/>
        <v>0</v>
      </c>
      <c r="AR55" s="279"/>
      <c r="AS55" s="279">
        <v>0</v>
      </c>
      <c r="AT55" s="280">
        <f t="shared" si="14"/>
        <v>0</v>
      </c>
      <c r="AU55" s="279"/>
      <c r="AV55" s="279">
        <v>0</v>
      </c>
      <c r="AW55" s="279">
        <v>0</v>
      </c>
      <c r="AX55" s="279">
        <v>0</v>
      </c>
      <c r="AY55" s="279">
        <v>0</v>
      </c>
      <c r="AZ55" s="279">
        <v>0</v>
      </c>
      <c r="BA55" s="279">
        <v>0</v>
      </c>
      <c r="BB55" s="279">
        <v>0</v>
      </c>
      <c r="BC55" s="279">
        <f t="shared" si="15"/>
        <v>0</v>
      </c>
      <c r="BE55" s="139">
        <f t="shared" si="16"/>
        <v>0</v>
      </c>
      <c r="BF55" s="139">
        <f t="shared" si="16"/>
        <v>0</v>
      </c>
      <c r="BG55" s="139">
        <f t="shared" si="16"/>
        <v>0</v>
      </c>
      <c r="BH55" s="139">
        <f t="shared" si="16"/>
        <v>0</v>
      </c>
      <c r="BI55" s="139">
        <f t="shared" si="16"/>
        <v>0</v>
      </c>
      <c r="BJ55" s="139">
        <f t="shared" si="16"/>
        <v>0</v>
      </c>
      <c r="BK55" s="139">
        <f t="shared" si="17"/>
        <v>0</v>
      </c>
      <c r="BL55" s="139">
        <f t="shared" si="18"/>
        <v>0</v>
      </c>
      <c r="BM55" s="149">
        <f t="shared" si="19"/>
        <v>0</v>
      </c>
      <c r="BN55" s="149"/>
      <c r="BO55" s="279">
        <f t="shared" si="24"/>
        <v>0</v>
      </c>
      <c r="BP55" s="279">
        <f t="shared" si="24"/>
        <v>0</v>
      </c>
      <c r="BQ55" s="279">
        <f t="shared" si="24"/>
        <v>0</v>
      </c>
      <c r="BR55" s="279">
        <f t="shared" si="24"/>
        <v>0</v>
      </c>
      <c r="BS55" s="279">
        <f t="shared" si="24"/>
        <v>0</v>
      </c>
      <c r="BT55" s="279">
        <f t="shared" si="24"/>
        <v>0</v>
      </c>
      <c r="BU55" s="279">
        <f t="shared" si="25"/>
        <v>0</v>
      </c>
      <c r="BV55" s="279">
        <f t="shared" si="20"/>
        <v>0</v>
      </c>
      <c r="BW55" s="279">
        <f t="shared" si="4"/>
        <v>0</v>
      </c>
      <c r="BX55" s="279"/>
      <c r="BY55" s="279">
        <f t="shared" si="21"/>
        <v>0</v>
      </c>
      <c r="BZ55" s="279"/>
      <c r="CA55" s="279">
        <f>IFERROR(VLOOKUP(A55,'Actuals Summer'!A:S,19,FALSE),0)</f>
        <v>0</v>
      </c>
      <c r="CC55" s="279"/>
      <c r="CD55" s="279"/>
      <c r="CE55" s="279"/>
      <c r="CF55" s="279"/>
      <c r="CG55" s="279"/>
      <c r="CH55" s="279"/>
      <c r="CI55" s="279"/>
      <c r="CJ55" s="279"/>
      <c r="CK55" s="279"/>
      <c r="CL55" s="279"/>
      <c r="CM55" s="279"/>
      <c r="CN55" s="279"/>
      <c r="CO55" s="279"/>
      <c r="CQ55" s="230"/>
      <c r="CR55" s="230"/>
      <c r="CS55" s="230"/>
      <c r="CT55" s="230"/>
      <c r="CU55" s="230"/>
      <c r="CV55" s="230"/>
      <c r="CW55" s="230"/>
      <c r="CX55" s="230"/>
      <c r="CZ55" s="281"/>
      <c r="DA55" s="281"/>
      <c r="DB55" s="281"/>
      <c r="DC55" s="281"/>
      <c r="DD55" s="281"/>
      <c r="DE55" s="281"/>
      <c r="DF55" s="281"/>
      <c r="DG55" s="281"/>
      <c r="DI55" s="281">
        <f t="shared" si="22"/>
        <v>0</v>
      </c>
      <c r="DJ55" s="281"/>
      <c r="DK55" s="281"/>
      <c r="DL55" s="281"/>
      <c r="DM55" s="281"/>
      <c r="DN55" s="281"/>
      <c r="DO55" s="281"/>
      <c r="DP55" s="281"/>
      <c r="DQ55" s="281"/>
      <c r="DS55" s="281"/>
      <c r="DT55" s="281"/>
      <c r="DU55" s="281"/>
      <c r="DV55" s="281"/>
      <c r="DW55" s="281"/>
      <c r="DX55" s="281"/>
      <c r="DY55" s="281"/>
      <c r="DZ55" s="281"/>
      <c r="EB55" s="282">
        <f t="shared" si="5"/>
        <v>0</v>
      </c>
      <c r="EC55" s="282">
        <f t="shared" si="6"/>
        <v>0</v>
      </c>
      <c r="ED55" s="283">
        <f t="shared" si="23"/>
        <v>0</v>
      </c>
    </row>
    <row r="56" spans="1:134" hidden="1" x14ac:dyDescent="0.25">
      <c r="A56" s="17">
        <v>7050</v>
      </c>
      <c r="B56" s="4">
        <v>103625</v>
      </c>
      <c r="C56" s="4" t="s">
        <v>506</v>
      </c>
      <c r="D56" s="4" t="s">
        <v>507</v>
      </c>
      <c r="E56" s="15" t="s">
        <v>439</v>
      </c>
      <c r="F56" s="16" t="s">
        <v>425</v>
      </c>
      <c r="G56" s="149"/>
      <c r="H56" s="230">
        <v>0</v>
      </c>
      <c r="I56" s="277"/>
      <c r="J56" s="230">
        <v>0</v>
      </c>
      <c r="K56" s="230">
        <v>0</v>
      </c>
      <c r="L56" s="230">
        <v>0</v>
      </c>
      <c r="M56" s="230">
        <v>0</v>
      </c>
      <c r="N56" s="230">
        <v>0</v>
      </c>
      <c r="O56" s="230">
        <v>0</v>
      </c>
      <c r="P56" s="149">
        <f t="shared" si="7"/>
        <v>0</v>
      </c>
      <c r="Q56" s="230">
        <f t="shared" si="8"/>
        <v>0</v>
      </c>
      <c r="R56" s="277"/>
      <c r="S56" s="230">
        <v>0</v>
      </c>
      <c r="T56" s="230">
        <v>0</v>
      </c>
      <c r="U56" s="230">
        <v>0</v>
      </c>
      <c r="V56" s="230">
        <v>0</v>
      </c>
      <c r="W56" s="230">
        <v>0</v>
      </c>
      <c r="X56" s="230">
        <v>0</v>
      </c>
      <c r="Y56" s="230">
        <f t="shared" si="9"/>
        <v>0</v>
      </c>
      <c r="Z56" s="230">
        <f t="shared" si="10"/>
        <v>0</v>
      </c>
      <c r="AA56" s="277"/>
      <c r="AB56" s="278">
        <v>0</v>
      </c>
      <c r="AC56" s="278">
        <v>0</v>
      </c>
      <c r="AD56" s="278">
        <v>0</v>
      </c>
      <c r="AE56" s="278">
        <v>0</v>
      </c>
      <c r="AF56" s="278">
        <v>0</v>
      </c>
      <c r="AG56" s="278">
        <v>0</v>
      </c>
      <c r="AH56" s="230">
        <f t="shared" si="11"/>
        <v>0</v>
      </c>
      <c r="AI56" s="278">
        <f t="shared" si="12"/>
        <v>0</v>
      </c>
      <c r="AJ56" s="277"/>
      <c r="AK56" s="278">
        <v>0</v>
      </c>
      <c r="AL56" s="278">
        <v>0</v>
      </c>
      <c r="AM56" s="278">
        <v>0</v>
      </c>
      <c r="AN56" s="277"/>
      <c r="AO56" s="278">
        <f t="shared" si="13"/>
        <v>0</v>
      </c>
      <c r="AP56" s="278">
        <f t="shared" si="13"/>
        <v>0</v>
      </c>
      <c r="AQ56" s="278">
        <f t="shared" si="13"/>
        <v>0</v>
      </c>
      <c r="AR56" s="279"/>
      <c r="AS56" s="279">
        <v>0</v>
      </c>
      <c r="AT56" s="280">
        <f t="shared" si="14"/>
        <v>0</v>
      </c>
      <c r="AU56" s="279"/>
      <c r="AV56" s="279">
        <v>0</v>
      </c>
      <c r="AW56" s="279">
        <v>0</v>
      </c>
      <c r="AX56" s="279">
        <v>0</v>
      </c>
      <c r="AY56" s="279">
        <v>0</v>
      </c>
      <c r="AZ56" s="279">
        <v>0</v>
      </c>
      <c r="BA56" s="279">
        <v>0</v>
      </c>
      <c r="BB56" s="279">
        <v>0</v>
      </c>
      <c r="BC56" s="279">
        <f t="shared" si="15"/>
        <v>0</v>
      </c>
      <c r="BE56" s="139">
        <f t="shared" si="16"/>
        <v>0</v>
      </c>
      <c r="BF56" s="139">
        <f t="shared" si="16"/>
        <v>0</v>
      </c>
      <c r="BG56" s="139">
        <f t="shared" si="16"/>
        <v>0</v>
      </c>
      <c r="BH56" s="139">
        <f t="shared" si="16"/>
        <v>0</v>
      </c>
      <c r="BI56" s="139">
        <f t="shared" si="16"/>
        <v>0</v>
      </c>
      <c r="BJ56" s="139">
        <f t="shared" si="16"/>
        <v>0</v>
      </c>
      <c r="BK56" s="139">
        <f t="shared" si="17"/>
        <v>0</v>
      </c>
      <c r="BL56" s="139">
        <f t="shared" si="18"/>
        <v>0</v>
      </c>
      <c r="BM56" s="149">
        <f t="shared" si="19"/>
        <v>0</v>
      </c>
      <c r="BN56" s="149"/>
      <c r="BO56" s="279">
        <f t="shared" si="24"/>
        <v>0</v>
      </c>
      <c r="BP56" s="279">
        <f t="shared" si="24"/>
        <v>0</v>
      </c>
      <c r="BQ56" s="279">
        <f t="shared" si="24"/>
        <v>0</v>
      </c>
      <c r="BR56" s="279">
        <f t="shared" si="24"/>
        <v>0</v>
      </c>
      <c r="BS56" s="279">
        <f t="shared" si="24"/>
        <v>0</v>
      </c>
      <c r="BT56" s="279">
        <f t="shared" si="24"/>
        <v>0</v>
      </c>
      <c r="BU56" s="279">
        <f t="shared" si="25"/>
        <v>0</v>
      </c>
      <c r="BV56" s="279">
        <f t="shared" si="20"/>
        <v>0</v>
      </c>
      <c r="BW56" s="279">
        <f t="shared" si="4"/>
        <v>0</v>
      </c>
      <c r="BX56" s="279"/>
      <c r="BY56" s="279">
        <f t="shared" si="21"/>
        <v>0</v>
      </c>
      <c r="BZ56" s="279"/>
      <c r="CA56" s="279">
        <f>IFERROR(VLOOKUP(A56,'Actuals Summer'!A:S,19,FALSE),0)</f>
        <v>0</v>
      </c>
      <c r="CC56" s="279"/>
      <c r="CD56" s="279"/>
      <c r="CE56" s="279"/>
      <c r="CF56" s="279"/>
      <c r="CG56" s="279"/>
      <c r="CH56" s="279"/>
      <c r="CI56" s="279"/>
      <c r="CJ56" s="279"/>
      <c r="CK56" s="279"/>
      <c r="CL56" s="279"/>
      <c r="CM56" s="279"/>
      <c r="CN56" s="279"/>
      <c r="CO56" s="279"/>
      <c r="CQ56" s="230"/>
      <c r="CR56" s="230"/>
      <c r="CS56" s="230"/>
      <c r="CT56" s="230"/>
      <c r="CU56" s="230"/>
      <c r="CV56" s="230"/>
      <c r="CW56" s="230"/>
      <c r="CX56" s="230"/>
      <c r="CZ56" s="281"/>
      <c r="DA56" s="281"/>
      <c r="DB56" s="281"/>
      <c r="DC56" s="281"/>
      <c r="DD56" s="281"/>
      <c r="DE56" s="281"/>
      <c r="DF56" s="281"/>
      <c r="DG56" s="281"/>
      <c r="DI56" s="281">
        <f t="shared" si="22"/>
        <v>0</v>
      </c>
      <c r="DJ56" s="281"/>
      <c r="DK56" s="281"/>
      <c r="DL56" s="281"/>
      <c r="DM56" s="281"/>
      <c r="DN56" s="281"/>
      <c r="DO56" s="281"/>
      <c r="DP56" s="281"/>
      <c r="DQ56" s="281"/>
      <c r="DS56" s="281"/>
      <c r="DT56" s="281"/>
      <c r="DU56" s="281"/>
      <c r="DV56" s="281"/>
      <c r="DW56" s="281"/>
      <c r="DX56" s="281"/>
      <c r="DY56" s="281"/>
      <c r="DZ56" s="281"/>
      <c r="EB56" s="282">
        <f t="shared" si="5"/>
        <v>0</v>
      </c>
      <c r="EC56" s="282">
        <f t="shared" si="6"/>
        <v>0</v>
      </c>
      <c r="ED56" s="283">
        <f t="shared" si="23"/>
        <v>0</v>
      </c>
    </row>
    <row r="57" spans="1:134" hidden="1" x14ac:dyDescent="0.25">
      <c r="A57" s="17">
        <v>1006</v>
      </c>
      <c r="B57" s="4">
        <v>103122</v>
      </c>
      <c r="C57" s="4" t="s">
        <v>508</v>
      </c>
      <c r="D57" s="4" t="s">
        <v>182</v>
      </c>
      <c r="E57" s="15" t="s">
        <v>424</v>
      </c>
      <c r="F57" s="16" t="s">
        <v>425</v>
      </c>
      <c r="G57" s="149"/>
      <c r="H57" s="230">
        <v>191156.74801733508</v>
      </c>
      <c r="I57" s="277"/>
      <c r="J57" s="230">
        <v>0</v>
      </c>
      <c r="K57" s="230">
        <v>0</v>
      </c>
      <c r="L57" s="230">
        <v>115888.5</v>
      </c>
      <c r="M57" s="230">
        <v>3510</v>
      </c>
      <c r="N57" s="230">
        <v>0</v>
      </c>
      <c r="O57" s="230">
        <v>2246.2631578947367</v>
      </c>
      <c r="P57" s="149">
        <f t="shared" si="7"/>
        <v>121644.76315789473</v>
      </c>
      <c r="Q57" s="230">
        <f t="shared" si="8"/>
        <v>97315.810526315792</v>
      </c>
      <c r="R57" s="277"/>
      <c r="S57" s="230">
        <v>0</v>
      </c>
      <c r="T57" s="230">
        <v>8297.25</v>
      </c>
      <c r="U57" s="230">
        <v>93814.5</v>
      </c>
      <c r="V57" s="230">
        <v>2340</v>
      </c>
      <c r="W57" s="230">
        <v>149.15789473684211</v>
      </c>
      <c r="X57" s="230">
        <v>1925.3684210526317</v>
      </c>
      <c r="Y57" s="230">
        <f t="shared" si="9"/>
        <v>106526.27631578947</v>
      </c>
      <c r="Z57" s="230">
        <f t="shared" si="10"/>
        <v>85221.021052631579</v>
      </c>
      <c r="AA57" s="277"/>
      <c r="AB57" s="278">
        <v>0</v>
      </c>
      <c r="AC57" s="278">
        <v>483.72631578947363</v>
      </c>
      <c r="AD57" s="278">
        <v>94909.263157894748</v>
      </c>
      <c r="AE57" s="278">
        <v>2728.4210526315787</v>
      </c>
      <c r="AF57" s="278">
        <v>130.4376731301939</v>
      </c>
      <c r="AG57" s="278">
        <v>1777.2631578947369</v>
      </c>
      <c r="AH57" s="230">
        <f t="shared" si="11"/>
        <v>100029.11135734072</v>
      </c>
      <c r="AI57" s="278">
        <f t="shared" si="12"/>
        <v>80023.289085872588</v>
      </c>
      <c r="AJ57" s="277"/>
      <c r="AK57" s="278">
        <v>1649.6999999999998</v>
      </c>
      <c r="AL57" s="278">
        <v>1994.8500000000001</v>
      </c>
      <c r="AM57" s="278">
        <v>1543.2631578947367</v>
      </c>
      <c r="AN57" s="277"/>
      <c r="AO57" s="278">
        <f t="shared" si="13"/>
        <v>1319.76</v>
      </c>
      <c r="AP57" s="278">
        <f t="shared" si="13"/>
        <v>1595.88</v>
      </c>
      <c r="AQ57" s="278">
        <f t="shared" si="13"/>
        <v>1234.6105263157895</v>
      </c>
      <c r="AR57" s="279"/>
      <c r="AS57" s="279">
        <v>193450.09155452694</v>
      </c>
      <c r="AT57" s="280">
        <f t="shared" si="14"/>
        <v>2293.3435371918604</v>
      </c>
      <c r="AU57" s="279"/>
      <c r="AV57" s="279">
        <v>0</v>
      </c>
      <c r="AW57" s="279">
        <v>0</v>
      </c>
      <c r="AX57" s="279">
        <v>116992.2</v>
      </c>
      <c r="AY57" s="279">
        <v>4485</v>
      </c>
      <c r="AZ57" s="279">
        <v>149.15789473684211</v>
      </c>
      <c r="BA57" s="279">
        <v>2888.0099999999998</v>
      </c>
      <c r="BB57" s="279">
        <v>2145</v>
      </c>
      <c r="BC57" s="279">
        <f t="shared" si="15"/>
        <v>320109.45944926376</v>
      </c>
      <c r="BE57" s="139">
        <f t="shared" si="16"/>
        <v>0</v>
      </c>
      <c r="BF57" s="139">
        <f t="shared" si="16"/>
        <v>0</v>
      </c>
      <c r="BG57" s="139">
        <f t="shared" si="16"/>
        <v>1103.6999999999971</v>
      </c>
      <c r="BH57" s="139">
        <f t="shared" si="16"/>
        <v>975</v>
      </c>
      <c r="BI57" s="139">
        <f t="shared" si="16"/>
        <v>149.15789473684211</v>
      </c>
      <c r="BJ57" s="139">
        <f t="shared" si="16"/>
        <v>641.74684210526311</v>
      </c>
      <c r="BK57" s="139">
        <f t="shared" si="17"/>
        <v>495.30000000000018</v>
      </c>
      <c r="BL57" s="139">
        <f t="shared" si="18"/>
        <v>5658.2482740339628</v>
      </c>
      <c r="BM57" s="149">
        <f t="shared" si="19"/>
        <v>0</v>
      </c>
      <c r="BN57" s="149"/>
      <c r="BO57" s="279">
        <f t="shared" si="24"/>
        <v>0</v>
      </c>
      <c r="BP57" s="279">
        <f t="shared" si="24"/>
        <v>0</v>
      </c>
      <c r="BQ57" s="279">
        <f t="shared" si="24"/>
        <v>24281.399999999994</v>
      </c>
      <c r="BR57" s="279">
        <f t="shared" si="24"/>
        <v>1677</v>
      </c>
      <c r="BS57" s="279">
        <f t="shared" si="24"/>
        <v>149.15789473684211</v>
      </c>
      <c r="BT57" s="279">
        <f t="shared" si="24"/>
        <v>1090.9994736842104</v>
      </c>
      <c r="BU57" s="279">
        <f t="shared" si="25"/>
        <v>825.24</v>
      </c>
      <c r="BV57" s="279">
        <f t="shared" si="20"/>
        <v>28023.797368421048</v>
      </c>
      <c r="BW57" s="279">
        <f t="shared" si="4"/>
        <v>-2293.3435371918604</v>
      </c>
      <c r="BX57" s="279"/>
      <c r="BY57" s="279">
        <f t="shared" si="21"/>
        <v>126659.36789473683</v>
      </c>
      <c r="BZ57" s="279"/>
      <c r="CA57" s="279">
        <f>IFERROR(VLOOKUP(A57,'Actuals Summer'!A:S,19,FALSE),0)</f>
        <v>0</v>
      </c>
      <c r="CC57" s="279"/>
      <c r="CD57" s="279"/>
      <c r="CE57" s="279"/>
      <c r="CF57" s="279"/>
      <c r="CG57" s="279"/>
      <c r="CH57" s="279"/>
      <c r="CI57" s="279"/>
      <c r="CJ57" s="279"/>
      <c r="CK57" s="279"/>
      <c r="CL57" s="279"/>
      <c r="CM57" s="279"/>
      <c r="CN57" s="279"/>
      <c r="CO57" s="279"/>
      <c r="CQ57" s="230"/>
      <c r="CR57" s="230"/>
      <c r="CS57" s="230"/>
      <c r="CT57" s="230"/>
      <c r="CU57" s="230"/>
      <c r="CV57" s="230"/>
      <c r="CW57" s="230"/>
      <c r="CX57" s="230"/>
      <c r="CZ57" s="281"/>
      <c r="DA57" s="281"/>
      <c r="DB57" s="281"/>
      <c r="DC57" s="281"/>
      <c r="DD57" s="281"/>
      <c r="DE57" s="281"/>
      <c r="DF57" s="281"/>
      <c r="DG57" s="281"/>
      <c r="DI57" s="281">
        <f t="shared" si="22"/>
        <v>126659.36789473683</v>
      </c>
      <c r="DJ57" s="281"/>
      <c r="DK57" s="281"/>
      <c r="DL57" s="281"/>
      <c r="DM57" s="281"/>
      <c r="DN57" s="281"/>
      <c r="DO57" s="281"/>
      <c r="DP57" s="281"/>
      <c r="DQ57" s="281"/>
      <c r="DS57" s="281"/>
      <c r="DT57" s="281"/>
      <c r="DU57" s="281"/>
      <c r="DV57" s="281"/>
      <c r="DW57" s="281"/>
      <c r="DX57" s="281"/>
      <c r="DY57" s="281"/>
      <c r="DZ57" s="281"/>
      <c r="EB57" s="282">
        <f t="shared" si="5"/>
        <v>482334.14485092589</v>
      </c>
      <c r="EC57" s="282">
        <f t="shared" si="6"/>
        <v>5850.1152631578952</v>
      </c>
      <c r="ED57" s="283">
        <f t="shared" si="23"/>
        <v>488184.26011408377</v>
      </c>
    </row>
    <row r="58" spans="1:134" hidden="1" x14ac:dyDescent="0.25">
      <c r="A58" s="17">
        <v>2081</v>
      </c>
      <c r="B58" s="4">
        <v>103201</v>
      </c>
      <c r="C58" s="4" t="s">
        <v>509</v>
      </c>
      <c r="D58" s="4" t="s">
        <v>510</v>
      </c>
      <c r="E58" s="15" t="s">
        <v>428</v>
      </c>
      <c r="F58" s="16" t="s">
        <v>425</v>
      </c>
      <c r="G58" s="149"/>
      <c r="H58" s="230">
        <v>0</v>
      </c>
      <c r="I58" s="277"/>
      <c r="J58" s="230">
        <v>0</v>
      </c>
      <c r="K58" s="230">
        <v>0</v>
      </c>
      <c r="L58" s="230">
        <v>0</v>
      </c>
      <c r="M58" s="230">
        <v>0</v>
      </c>
      <c r="N58" s="230">
        <v>0</v>
      </c>
      <c r="O58" s="230">
        <v>0</v>
      </c>
      <c r="P58" s="149">
        <f t="shared" si="7"/>
        <v>0</v>
      </c>
      <c r="Q58" s="230">
        <f t="shared" si="8"/>
        <v>0</v>
      </c>
      <c r="R58" s="277"/>
      <c r="S58" s="230">
        <v>0</v>
      </c>
      <c r="T58" s="230">
        <v>0</v>
      </c>
      <c r="U58" s="230">
        <v>0</v>
      </c>
      <c r="V58" s="230">
        <v>0</v>
      </c>
      <c r="W58" s="230">
        <v>0</v>
      </c>
      <c r="X58" s="230">
        <v>0</v>
      </c>
      <c r="Y58" s="230">
        <f t="shared" si="9"/>
        <v>0</v>
      </c>
      <c r="Z58" s="230">
        <f t="shared" si="10"/>
        <v>0</v>
      </c>
      <c r="AA58" s="277"/>
      <c r="AB58" s="278">
        <v>0</v>
      </c>
      <c r="AC58" s="278">
        <v>0</v>
      </c>
      <c r="AD58" s="278">
        <v>0</v>
      </c>
      <c r="AE58" s="278">
        <v>0</v>
      </c>
      <c r="AF58" s="278">
        <v>0</v>
      </c>
      <c r="AG58" s="278">
        <v>0</v>
      </c>
      <c r="AH58" s="230">
        <f t="shared" si="11"/>
        <v>0</v>
      </c>
      <c r="AI58" s="278">
        <f t="shared" si="12"/>
        <v>0</v>
      </c>
      <c r="AJ58" s="277"/>
      <c r="AK58" s="278">
        <v>0</v>
      </c>
      <c r="AL58" s="278">
        <v>0</v>
      </c>
      <c r="AM58" s="278">
        <v>0</v>
      </c>
      <c r="AN58" s="277"/>
      <c r="AO58" s="278">
        <f t="shared" si="13"/>
        <v>0</v>
      </c>
      <c r="AP58" s="278">
        <f t="shared" si="13"/>
        <v>0</v>
      </c>
      <c r="AQ58" s="278">
        <f t="shared" si="13"/>
        <v>0</v>
      </c>
      <c r="AR58" s="279"/>
      <c r="AS58" s="279">
        <v>0</v>
      </c>
      <c r="AT58" s="280">
        <f t="shared" si="14"/>
        <v>0</v>
      </c>
      <c r="AU58" s="279"/>
      <c r="AV58" s="279">
        <v>0</v>
      </c>
      <c r="AW58" s="279">
        <v>0</v>
      </c>
      <c r="AX58" s="279">
        <v>0</v>
      </c>
      <c r="AY58" s="279">
        <v>0</v>
      </c>
      <c r="AZ58" s="279">
        <v>0</v>
      </c>
      <c r="BA58" s="279">
        <v>0</v>
      </c>
      <c r="BB58" s="279">
        <v>0</v>
      </c>
      <c r="BC58" s="279">
        <f t="shared" si="15"/>
        <v>0</v>
      </c>
      <c r="BE58" s="139">
        <f t="shared" si="16"/>
        <v>0</v>
      </c>
      <c r="BF58" s="139">
        <f t="shared" si="16"/>
        <v>0</v>
      </c>
      <c r="BG58" s="139">
        <f t="shared" si="16"/>
        <v>0</v>
      </c>
      <c r="BH58" s="139">
        <f t="shared" si="16"/>
        <v>0</v>
      </c>
      <c r="BI58" s="139">
        <f t="shared" si="16"/>
        <v>0</v>
      </c>
      <c r="BJ58" s="139">
        <f t="shared" si="16"/>
        <v>0</v>
      </c>
      <c r="BK58" s="139">
        <f t="shared" si="17"/>
        <v>0</v>
      </c>
      <c r="BL58" s="139">
        <f t="shared" si="18"/>
        <v>0</v>
      </c>
      <c r="BM58" s="149">
        <f t="shared" si="19"/>
        <v>0</v>
      </c>
      <c r="BN58" s="149"/>
      <c r="BO58" s="279">
        <f t="shared" si="24"/>
        <v>0</v>
      </c>
      <c r="BP58" s="279">
        <f t="shared" si="24"/>
        <v>0</v>
      </c>
      <c r="BQ58" s="279">
        <f t="shared" si="24"/>
        <v>0</v>
      </c>
      <c r="BR58" s="279">
        <f t="shared" si="24"/>
        <v>0</v>
      </c>
      <c r="BS58" s="279">
        <f t="shared" si="24"/>
        <v>0</v>
      </c>
      <c r="BT58" s="279">
        <f t="shared" si="24"/>
        <v>0</v>
      </c>
      <c r="BU58" s="279">
        <f t="shared" si="25"/>
        <v>0</v>
      </c>
      <c r="BV58" s="279">
        <f t="shared" si="20"/>
        <v>0</v>
      </c>
      <c r="BW58" s="279">
        <f t="shared" si="4"/>
        <v>0</v>
      </c>
      <c r="BX58" s="279"/>
      <c r="BY58" s="279">
        <f t="shared" si="21"/>
        <v>0</v>
      </c>
      <c r="BZ58" s="279"/>
      <c r="CA58" s="279">
        <f>IFERROR(VLOOKUP(A58,'Actuals Summer'!A:S,19,FALSE),0)</f>
        <v>0</v>
      </c>
      <c r="CC58" s="279"/>
      <c r="CD58" s="279"/>
      <c r="CE58" s="279"/>
      <c r="CF58" s="279"/>
      <c r="CG58" s="279"/>
      <c r="CH58" s="279"/>
      <c r="CI58" s="279"/>
      <c r="CJ58" s="279"/>
      <c r="CK58" s="279"/>
      <c r="CL58" s="279"/>
      <c r="CM58" s="279"/>
      <c r="CN58" s="279"/>
      <c r="CO58" s="279"/>
      <c r="CQ58" s="230"/>
      <c r="CR58" s="230"/>
      <c r="CS58" s="230"/>
      <c r="CT58" s="230"/>
      <c r="CU58" s="230"/>
      <c r="CV58" s="230"/>
      <c r="CW58" s="230"/>
      <c r="CX58" s="230"/>
      <c r="CZ58" s="281"/>
      <c r="DA58" s="281"/>
      <c r="DB58" s="281"/>
      <c r="DC58" s="281"/>
      <c r="DD58" s="281"/>
      <c r="DE58" s="281"/>
      <c r="DF58" s="281"/>
      <c r="DG58" s="281"/>
      <c r="DI58" s="281">
        <f t="shared" si="22"/>
        <v>0</v>
      </c>
      <c r="DJ58" s="281"/>
      <c r="DK58" s="281"/>
      <c r="DL58" s="281"/>
      <c r="DM58" s="281"/>
      <c r="DN58" s="281"/>
      <c r="DO58" s="281"/>
      <c r="DP58" s="281"/>
      <c r="DQ58" s="281"/>
      <c r="DS58" s="281"/>
      <c r="DT58" s="281"/>
      <c r="DU58" s="281"/>
      <c r="DV58" s="281"/>
      <c r="DW58" s="281"/>
      <c r="DX58" s="281"/>
      <c r="DY58" s="281"/>
      <c r="DZ58" s="281"/>
      <c r="EB58" s="282">
        <f t="shared" si="5"/>
        <v>0</v>
      </c>
      <c r="EC58" s="282">
        <f t="shared" si="6"/>
        <v>0</v>
      </c>
      <c r="ED58" s="283">
        <f t="shared" si="23"/>
        <v>0</v>
      </c>
    </row>
    <row r="59" spans="1:134" hidden="1" x14ac:dyDescent="0.25">
      <c r="A59" s="17">
        <v>2296</v>
      </c>
      <c r="B59" s="4">
        <v>103320</v>
      </c>
      <c r="C59" s="4" t="s">
        <v>511</v>
      </c>
      <c r="D59" s="4" t="s">
        <v>512</v>
      </c>
      <c r="E59" s="15" t="s">
        <v>428</v>
      </c>
      <c r="F59" s="16" t="s">
        <v>513</v>
      </c>
      <c r="G59" s="149"/>
      <c r="H59" s="230">
        <v>0</v>
      </c>
      <c r="I59" s="277"/>
      <c r="J59" s="230">
        <v>0</v>
      </c>
      <c r="K59" s="230">
        <v>0</v>
      </c>
      <c r="L59" s="230">
        <v>0</v>
      </c>
      <c r="M59" s="230">
        <v>0</v>
      </c>
      <c r="N59" s="230">
        <v>0</v>
      </c>
      <c r="O59" s="230">
        <v>0</v>
      </c>
      <c r="P59" s="149">
        <f t="shared" si="7"/>
        <v>0</v>
      </c>
      <c r="Q59" s="230">
        <f t="shared" si="8"/>
        <v>0</v>
      </c>
      <c r="R59" s="277"/>
      <c r="S59" s="230">
        <v>0</v>
      </c>
      <c r="T59" s="230">
        <v>0</v>
      </c>
      <c r="U59" s="230">
        <v>0</v>
      </c>
      <c r="V59" s="230">
        <v>0</v>
      </c>
      <c r="W59" s="230">
        <v>0</v>
      </c>
      <c r="X59" s="230">
        <v>0</v>
      </c>
      <c r="Y59" s="230">
        <f t="shared" si="9"/>
        <v>0</v>
      </c>
      <c r="Z59" s="230">
        <f t="shared" si="10"/>
        <v>0</v>
      </c>
      <c r="AA59" s="277"/>
      <c r="AB59" s="278">
        <v>0</v>
      </c>
      <c r="AC59" s="278">
        <v>0</v>
      </c>
      <c r="AD59" s="278">
        <v>0</v>
      </c>
      <c r="AE59" s="278">
        <v>0</v>
      </c>
      <c r="AF59" s="278">
        <v>0</v>
      </c>
      <c r="AG59" s="278">
        <v>0</v>
      </c>
      <c r="AH59" s="230">
        <f t="shared" si="11"/>
        <v>0</v>
      </c>
      <c r="AI59" s="278">
        <f t="shared" si="12"/>
        <v>0</v>
      </c>
      <c r="AJ59" s="277"/>
      <c r="AK59" s="278">
        <v>0</v>
      </c>
      <c r="AL59" s="278">
        <v>0</v>
      </c>
      <c r="AM59" s="278">
        <v>0</v>
      </c>
      <c r="AN59" s="277"/>
      <c r="AO59" s="278">
        <f t="shared" si="13"/>
        <v>0</v>
      </c>
      <c r="AP59" s="278">
        <f t="shared" si="13"/>
        <v>0</v>
      </c>
      <c r="AQ59" s="278">
        <f t="shared" si="13"/>
        <v>0</v>
      </c>
      <c r="AR59" s="279"/>
      <c r="AS59" s="279">
        <v>0</v>
      </c>
      <c r="AT59" s="280">
        <f t="shared" si="14"/>
        <v>0</v>
      </c>
      <c r="AU59" s="279"/>
      <c r="AV59" s="279">
        <v>0</v>
      </c>
      <c r="AW59" s="279">
        <v>0</v>
      </c>
      <c r="AX59" s="279">
        <v>0</v>
      </c>
      <c r="AY59" s="279">
        <v>0</v>
      </c>
      <c r="AZ59" s="279">
        <v>0</v>
      </c>
      <c r="BA59" s="279">
        <v>0</v>
      </c>
      <c r="BB59" s="279">
        <v>0</v>
      </c>
      <c r="BC59" s="279">
        <f t="shared" si="15"/>
        <v>0</v>
      </c>
      <c r="BE59" s="139">
        <f t="shared" si="16"/>
        <v>0</v>
      </c>
      <c r="BF59" s="139">
        <f t="shared" si="16"/>
        <v>0</v>
      </c>
      <c r="BG59" s="139">
        <f t="shared" si="16"/>
        <v>0</v>
      </c>
      <c r="BH59" s="139">
        <f t="shared" si="16"/>
        <v>0</v>
      </c>
      <c r="BI59" s="139">
        <f t="shared" si="16"/>
        <v>0</v>
      </c>
      <c r="BJ59" s="139">
        <f t="shared" si="16"/>
        <v>0</v>
      </c>
      <c r="BK59" s="139">
        <f t="shared" si="17"/>
        <v>0</v>
      </c>
      <c r="BL59" s="139">
        <f t="shared" si="18"/>
        <v>0</v>
      </c>
      <c r="BM59" s="149">
        <f t="shared" si="19"/>
        <v>0</v>
      </c>
      <c r="BN59" s="149"/>
      <c r="BO59" s="279">
        <f t="shared" si="24"/>
        <v>0</v>
      </c>
      <c r="BP59" s="279">
        <f t="shared" si="24"/>
        <v>0</v>
      </c>
      <c r="BQ59" s="279">
        <f t="shared" si="24"/>
        <v>0</v>
      </c>
      <c r="BR59" s="279">
        <f t="shared" si="24"/>
        <v>0</v>
      </c>
      <c r="BS59" s="279">
        <f t="shared" si="24"/>
        <v>0</v>
      </c>
      <c r="BT59" s="279">
        <f t="shared" si="24"/>
        <v>0</v>
      </c>
      <c r="BU59" s="279">
        <f t="shared" si="25"/>
        <v>0</v>
      </c>
      <c r="BV59" s="279">
        <f t="shared" si="20"/>
        <v>0</v>
      </c>
      <c r="BW59" s="279">
        <f t="shared" si="4"/>
        <v>0</v>
      </c>
      <c r="BX59" s="279"/>
      <c r="BY59" s="279">
        <f t="shared" si="21"/>
        <v>0</v>
      </c>
      <c r="BZ59" s="279"/>
      <c r="CA59" s="279">
        <f>IFERROR(VLOOKUP(A59,'Actuals Summer'!A:S,19,FALSE),0)</f>
        <v>0</v>
      </c>
      <c r="CC59" s="279"/>
      <c r="CD59" s="279"/>
      <c r="CE59" s="279"/>
      <c r="CF59" s="279"/>
      <c r="CG59" s="279"/>
      <c r="CH59" s="279"/>
      <c r="CI59" s="279"/>
      <c r="CJ59" s="279"/>
      <c r="CK59" s="279"/>
      <c r="CL59" s="279"/>
      <c r="CM59" s="279"/>
      <c r="CN59" s="279"/>
      <c r="CO59" s="279"/>
      <c r="CQ59" s="230"/>
      <c r="CR59" s="230"/>
      <c r="CS59" s="230"/>
      <c r="CT59" s="230"/>
      <c r="CU59" s="230"/>
      <c r="CV59" s="230"/>
      <c r="CW59" s="230"/>
      <c r="CX59" s="230"/>
      <c r="CZ59" s="281"/>
      <c r="DA59" s="281"/>
      <c r="DB59" s="281"/>
      <c r="DC59" s="281"/>
      <c r="DD59" s="281"/>
      <c r="DE59" s="281"/>
      <c r="DF59" s="281"/>
      <c r="DG59" s="281"/>
      <c r="DI59" s="281">
        <f t="shared" si="22"/>
        <v>0</v>
      </c>
      <c r="DJ59" s="281"/>
      <c r="DK59" s="281"/>
      <c r="DL59" s="281"/>
      <c r="DM59" s="281"/>
      <c r="DN59" s="281"/>
      <c r="DO59" s="281"/>
      <c r="DP59" s="281"/>
      <c r="DQ59" s="281"/>
      <c r="DS59" s="281"/>
      <c r="DT59" s="281"/>
      <c r="DU59" s="281"/>
      <c r="DV59" s="281"/>
      <c r="DW59" s="281"/>
      <c r="DX59" s="281"/>
      <c r="DY59" s="281"/>
      <c r="DZ59" s="281"/>
      <c r="EB59" s="282">
        <f t="shared" si="5"/>
        <v>0</v>
      </c>
      <c r="EC59" s="282">
        <f t="shared" si="6"/>
        <v>0</v>
      </c>
      <c r="ED59" s="283">
        <f t="shared" si="23"/>
        <v>0</v>
      </c>
    </row>
    <row r="60" spans="1:134" hidden="1" x14ac:dyDescent="0.25">
      <c r="A60" s="17">
        <v>1015</v>
      </c>
      <c r="B60" s="4">
        <v>103128</v>
      </c>
      <c r="C60" s="4" t="s">
        <v>514</v>
      </c>
      <c r="D60" s="4" t="s">
        <v>515</v>
      </c>
      <c r="E60" s="15" t="s">
        <v>424</v>
      </c>
      <c r="F60" s="16" t="s">
        <v>425</v>
      </c>
      <c r="G60" s="149"/>
      <c r="H60" s="230">
        <v>239170.68324842979</v>
      </c>
      <c r="I60" s="277"/>
      <c r="J60" s="230">
        <v>0</v>
      </c>
      <c r="K60" s="230">
        <v>24891.75</v>
      </c>
      <c r="L60" s="230">
        <v>142377.29999999999</v>
      </c>
      <c r="M60" s="230">
        <v>8385</v>
      </c>
      <c r="N60" s="230">
        <v>3057.7368421052633</v>
      </c>
      <c r="O60" s="230">
        <v>1283.578947368421</v>
      </c>
      <c r="P60" s="149">
        <f t="shared" si="7"/>
        <v>179995.36578947367</v>
      </c>
      <c r="Q60" s="230">
        <f t="shared" si="8"/>
        <v>143996.29263157895</v>
      </c>
      <c r="R60" s="277"/>
      <c r="S60" s="230">
        <v>0</v>
      </c>
      <c r="T60" s="230">
        <v>53102.400000000001</v>
      </c>
      <c r="U60" s="230">
        <v>118095.9</v>
      </c>
      <c r="V60" s="230">
        <v>7020</v>
      </c>
      <c r="W60" s="230">
        <v>2684.8421052631579</v>
      </c>
      <c r="X60" s="230">
        <v>1925.3684210526317</v>
      </c>
      <c r="Y60" s="230">
        <f t="shared" si="9"/>
        <v>182828.51052631577</v>
      </c>
      <c r="Z60" s="230">
        <f t="shared" si="10"/>
        <v>146262.80842105261</v>
      </c>
      <c r="AA60" s="277"/>
      <c r="AB60" s="278">
        <v>0</v>
      </c>
      <c r="AC60" s="278">
        <v>23702.589473684209</v>
      </c>
      <c r="AD60" s="278">
        <v>114856.29473684212</v>
      </c>
      <c r="AE60" s="278">
        <v>6195.78947368421</v>
      </c>
      <c r="AF60" s="278">
        <v>2326.1385041551248</v>
      </c>
      <c r="AG60" s="278">
        <v>1216.0221606648201</v>
      </c>
      <c r="AH60" s="230">
        <f t="shared" si="11"/>
        <v>148296.83434903048</v>
      </c>
      <c r="AI60" s="278">
        <f t="shared" si="12"/>
        <v>118637.46747922439</v>
      </c>
      <c r="AJ60" s="277"/>
      <c r="AK60" s="278">
        <v>2224.9499999999998</v>
      </c>
      <c r="AL60" s="278">
        <v>1889.55</v>
      </c>
      <c r="AM60" s="278">
        <v>1700.7157894736843</v>
      </c>
      <c r="AN60" s="277"/>
      <c r="AO60" s="278">
        <f t="shared" si="13"/>
        <v>1779.96</v>
      </c>
      <c r="AP60" s="278">
        <f t="shared" si="13"/>
        <v>1511.64</v>
      </c>
      <c r="AQ60" s="278">
        <f t="shared" si="13"/>
        <v>1360.5726315789475</v>
      </c>
      <c r="AR60" s="279"/>
      <c r="AS60" s="279">
        <v>239539.71773641926</v>
      </c>
      <c r="AT60" s="280">
        <f t="shared" si="14"/>
        <v>369.0344879894692</v>
      </c>
      <c r="AU60" s="279"/>
      <c r="AV60" s="279">
        <v>0</v>
      </c>
      <c r="AW60" s="279">
        <v>24891.75</v>
      </c>
      <c r="AX60" s="279">
        <v>146792.1</v>
      </c>
      <c r="AY60" s="279">
        <v>8970</v>
      </c>
      <c r="AZ60" s="279">
        <v>3430.6315789473683</v>
      </c>
      <c r="BA60" s="279">
        <v>3208.8999999999996</v>
      </c>
      <c r="BB60" s="279">
        <v>1848.6</v>
      </c>
      <c r="BC60" s="279">
        <f t="shared" si="15"/>
        <v>428681.69931536663</v>
      </c>
      <c r="BE60" s="139">
        <f t="shared" si="16"/>
        <v>0</v>
      </c>
      <c r="BF60" s="139">
        <f t="shared" si="16"/>
        <v>0</v>
      </c>
      <c r="BG60" s="139">
        <f t="shared" si="16"/>
        <v>4414.8000000000175</v>
      </c>
      <c r="BH60" s="139">
        <f t="shared" si="16"/>
        <v>585</v>
      </c>
      <c r="BI60" s="139">
        <f t="shared" si="16"/>
        <v>372.89473684210498</v>
      </c>
      <c r="BJ60" s="139">
        <f t="shared" si="16"/>
        <v>1925.3210526315786</v>
      </c>
      <c r="BK60" s="139">
        <f t="shared" si="17"/>
        <v>-376.34999999999991</v>
      </c>
      <c r="BL60" s="139">
        <f t="shared" si="18"/>
        <v>7290.700277463171</v>
      </c>
      <c r="BM60" s="149">
        <f t="shared" si="19"/>
        <v>0</v>
      </c>
      <c r="BN60" s="149"/>
      <c r="BO60" s="279">
        <f t="shared" si="24"/>
        <v>0</v>
      </c>
      <c r="BP60" s="279">
        <f t="shared" si="24"/>
        <v>4978.3499999999985</v>
      </c>
      <c r="BQ60" s="279">
        <f t="shared" si="24"/>
        <v>32890.260000000009</v>
      </c>
      <c r="BR60" s="279">
        <f t="shared" si="24"/>
        <v>2262</v>
      </c>
      <c r="BS60" s="279">
        <f t="shared" si="24"/>
        <v>984.44210526315737</v>
      </c>
      <c r="BT60" s="279">
        <f t="shared" si="24"/>
        <v>2182.0368421052626</v>
      </c>
      <c r="BU60" s="279">
        <f t="shared" si="25"/>
        <v>68.639999999999873</v>
      </c>
      <c r="BV60" s="279">
        <f t="shared" si="20"/>
        <v>43365.728947368429</v>
      </c>
      <c r="BW60" s="279">
        <f t="shared" si="4"/>
        <v>-369.03448798941099</v>
      </c>
      <c r="BX60" s="279"/>
      <c r="BY60" s="279">
        <f t="shared" si="21"/>
        <v>189141.98157894737</v>
      </c>
      <c r="BZ60" s="279"/>
      <c r="CA60" s="279">
        <f>IFERROR(VLOOKUP(A60,'Actuals Summer'!A:S,19,FALSE),0)</f>
        <v>0</v>
      </c>
      <c r="CC60" s="279"/>
      <c r="CD60" s="279"/>
      <c r="CE60" s="279"/>
      <c r="CF60" s="279"/>
      <c r="CG60" s="279"/>
      <c r="CH60" s="279"/>
      <c r="CI60" s="279"/>
      <c r="CJ60" s="279"/>
      <c r="CK60" s="279"/>
      <c r="CL60" s="279"/>
      <c r="CM60" s="279"/>
      <c r="CN60" s="279"/>
      <c r="CO60" s="279"/>
      <c r="CQ60" s="230"/>
      <c r="CR60" s="230"/>
      <c r="CS60" s="230"/>
      <c r="CT60" s="230"/>
      <c r="CU60" s="230"/>
      <c r="CV60" s="230"/>
      <c r="CW60" s="230"/>
      <c r="CX60" s="230"/>
      <c r="CZ60" s="281"/>
      <c r="DA60" s="281"/>
      <c r="DB60" s="281"/>
      <c r="DC60" s="281"/>
      <c r="DD60" s="281"/>
      <c r="DE60" s="281"/>
      <c r="DF60" s="281"/>
      <c r="DG60" s="281"/>
      <c r="DI60" s="281">
        <f t="shared" si="22"/>
        <v>189141.98157894737</v>
      </c>
      <c r="DJ60" s="281"/>
      <c r="DK60" s="281"/>
      <c r="DL60" s="281"/>
      <c r="DM60" s="281"/>
      <c r="DN60" s="281"/>
      <c r="DO60" s="281"/>
      <c r="DP60" s="281"/>
      <c r="DQ60" s="281"/>
      <c r="DS60" s="281"/>
      <c r="DT60" s="281"/>
      <c r="DU60" s="281"/>
      <c r="DV60" s="281"/>
      <c r="DW60" s="281"/>
      <c r="DX60" s="281"/>
      <c r="DY60" s="281"/>
      <c r="DZ60" s="281"/>
      <c r="EB60" s="282">
        <f t="shared" si="5"/>
        <v>690732.17538184859</v>
      </c>
      <c r="EC60" s="282">
        <f t="shared" si="6"/>
        <v>5722.0124653739613</v>
      </c>
      <c r="ED60" s="283">
        <f t="shared" si="23"/>
        <v>696454.18784722255</v>
      </c>
    </row>
    <row r="61" spans="1:134" hidden="1" x14ac:dyDescent="0.25">
      <c r="A61" s="17">
        <v>1022</v>
      </c>
      <c r="B61" s="4">
        <v>103135</v>
      </c>
      <c r="C61" s="4" t="s">
        <v>516</v>
      </c>
      <c r="D61" s="4" t="s">
        <v>195</v>
      </c>
      <c r="E61" s="15" t="s">
        <v>424</v>
      </c>
      <c r="F61" s="16" t="s">
        <v>425</v>
      </c>
      <c r="G61" s="149"/>
      <c r="H61" s="230">
        <v>210295.48774378013</v>
      </c>
      <c r="I61" s="277"/>
      <c r="J61" s="230">
        <v>2324.4</v>
      </c>
      <c r="K61" s="230">
        <v>41486.25</v>
      </c>
      <c r="L61" s="230">
        <v>109266.30000000002</v>
      </c>
      <c r="M61" s="230">
        <v>7995</v>
      </c>
      <c r="N61" s="230">
        <v>1118.6842105263158</v>
      </c>
      <c r="O61" s="230">
        <v>3529.8421052631579</v>
      </c>
      <c r="P61" s="149">
        <f t="shared" si="7"/>
        <v>165720.47631578948</v>
      </c>
      <c r="Q61" s="230">
        <f t="shared" si="8"/>
        <v>132576.38105263159</v>
      </c>
      <c r="R61" s="277"/>
      <c r="S61" s="230">
        <v>2324.4</v>
      </c>
      <c r="T61" s="230">
        <v>49783.5</v>
      </c>
      <c r="U61" s="230">
        <v>55185</v>
      </c>
      <c r="V61" s="230">
        <v>5460</v>
      </c>
      <c r="W61" s="230">
        <v>2088.2105263157896</v>
      </c>
      <c r="X61" s="230">
        <v>0</v>
      </c>
      <c r="Y61" s="230">
        <f t="shared" si="9"/>
        <v>114841.11052631578</v>
      </c>
      <c r="Z61" s="230">
        <f t="shared" si="10"/>
        <v>91872.88842105263</v>
      </c>
      <c r="AA61" s="277"/>
      <c r="AB61" s="278">
        <v>2145.6000000000004</v>
      </c>
      <c r="AC61" s="278">
        <v>31442.21052631579</v>
      </c>
      <c r="AD61" s="278">
        <v>76570.863157894739</v>
      </c>
      <c r="AE61" s="278">
        <v>5115.78947368421</v>
      </c>
      <c r="AF61" s="278">
        <v>1239.1578947368421</v>
      </c>
      <c r="AG61" s="278">
        <v>1964.3434903047093</v>
      </c>
      <c r="AH61" s="230">
        <f t="shared" si="11"/>
        <v>118477.9645429363</v>
      </c>
      <c r="AI61" s="278">
        <f t="shared" si="12"/>
        <v>94782.371634349052</v>
      </c>
      <c r="AJ61" s="277"/>
      <c r="AK61" s="278">
        <v>4572.75</v>
      </c>
      <c r="AL61" s="278">
        <v>3344.25</v>
      </c>
      <c r="AM61" s="278">
        <v>3200.7789473684211</v>
      </c>
      <c r="AN61" s="277"/>
      <c r="AO61" s="278">
        <f t="shared" si="13"/>
        <v>3658.2000000000003</v>
      </c>
      <c r="AP61" s="278">
        <f t="shared" si="13"/>
        <v>2675.4</v>
      </c>
      <c r="AQ61" s="278">
        <f t="shared" si="13"/>
        <v>2560.6231578947372</v>
      </c>
      <c r="AR61" s="279"/>
      <c r="AS61" s="279">
        <v>213318.27699272748</v>
      </c>
      <c r="AT61" s="280">
        <f t="shared" si="14"/>
        <v>3022.7892489473452</v>
      </c>
      <c r="AU61" s="279"/>
      <c r="AV61" s="279">
        <v>0</v>
      </c>
      <c r="AW61" s="279">
        <v>41486.25</v>
      </c>
      <c r="AX61" s="279">
        <v>105955.20000000001</v>
      </c>
      <c r="AY61" s="279">
        <v>8580</v>
      </c>
      <c r="AZ61" s="279">
        <v>1267.8421052631579</v>
      </c>
      <c r="BA61" s="279">
        <v>1604.4499999999998</v>
      </c>
      <c r="BB61" s="279">
        <v>4543.5</v>
      </c>
      <c r="BC61" s="279">
        <f t="shared" si="15"/>
        <v>376755.51909799065</v>
      </c>
      <c r="BE61" s="139">
        <f t="shared" si="16"/>
        <v>-2324.4</v>
      </c>
      <c r="BF61" s="139">
        <f t="shared" si="16"/>
        <v>0</v>
      </c>
      <c r="BG61" s="139">
        <f t="shared" si="16"/>
        <v>-3311.1000000000058</v>
      </c>
      <c r="BH61" s="139">
        <f t="shared" si="16"/>
        <v>585</v>
      </c>
      <c r="BI61" s="139">
        <f t="shared" si="16"/>
        <v>149.15789473684208</v>
      </c>
      <c r="BJ61" s="139">
        <f t="shared" si="16"/>
        <v>-1925.3921052631581</v>
      </c>
      <c r="BK61" s="139">
        <f t="shared" si="17"/>
        <v>-29.25</v>
      </c>
      <c r="BL61" s="139">
        <f t="shared" si="18"/>
        <v>-3833.1949615789763</v>
      </c>
      <c r="BM61" s="149">
        <f t="shared" si="19"/>
        <v>0</v>
      </c>
      <c r="BN61" s="149"/>
      <c r="BO61" s="279">
        <f t="shared" si="24"/>
        <v>-1859.5200000000002</v>
      </c>
      <c r="BP61" s="279">
        <f t="shared" si="24"/>
        <v>8297.25</v>
      </c>
      <c r="BQ61" s="279">
        <f t="shared" si="24"/>
        <v>18542.159999999989</v>
      </c>
      <c r="BR61" s="279">
        <f t="shared" si="24"/>
        <v>2184</v>
      </c>
      <c r="BS61" s="279">
        <f t="shared" si="24"/>
        <v>372.8947368421052</v>
      </c>
      <c r="BT61" s="279">
        <f t="shared" si="24"/>
        <v>-1219.4236842105265</v>
      </c>
      <c r="BU61" s="279">
        <f t="shared" si="25"/>
        <v>885.29999999999973</v>
      </c>
      <c r="BV61" s="279">
        <f t="shared" si="20"/>
        <v>27202.661052631567</v>
      </c>
      <c r="BW61" s="279">
        <f t="shared" si="4"/>
        <v>-3022.7892489473452</v>
      </c>
      <c r="BX61" s="279"/>
      <c r="BY61" s="279">
        <f t="shared" si="21"/>
        <v>163437.24210526317</v>
      </c>
      <c r="BZ61" s="279"/>
      <c r="CA61" s="279">
        <f>IFERROR(VLOOKUP(A61,'Actuals Summer'!A:S,19,FALSE),0)</f>
        <v>0</v>
      </c>
      <c r="CC61" s="279"/>
      <c r="CD61" s="279"/>
      <c r="CE61" s="279"/>
      <c r="CF61" s="279"/>
      <c r="CG61" s="279"/>
      <c r="CH61" s="279"/>
      <c r="CI61" s="279"/>
      <c r="CJ61" s="279"/>
      <c r="CK61" s="279"/>
      <c r="CL61" s="279"/>
      <c r="CM61" s="279"/>
      <c r="CN61" s="279"/>
      <c r="CO61" s="279"/>
      <c r="CQ61" s="230"/>
      <c r="CR61" s="230"/>
      <c r="CS61" s="230"/>
      <c r="CT61" s="230"/>
      <c r="CU61" s="230"/>
      <c r="CV61" s="230"/>
      <c r="CW61" s="230"/>
      <c r="CX61" s="230"/>
      <c r="CZ61" s="281"/>
      <c r="DA61" s="281"/>
      <c r="DB61" s="281"/>
      <c r="DC61" s="281"/>
      <c r="DD61" s="281"/>
      <c r="DE61" s="281"/>
      <c r="DF61" s="281"/>
      <c r="DG61" s="281"/>
      <c r="DI61" s="281">
        <f t="shared" si="22"/>
        <v>163437.24210526317</v>
      </c>
      <c r="DJ61" s="281"/>
      <c r="DK61" s="281"/>
      <c r="DL61" s="281"/>
      <c r="DM61" s="281"/>
      <c r="DN61" s="281"/>
      <c r="DO61" s="281"/>
      <c r="DP61" s="281"/>
      <c r="DQ61" s="281"/>
      <c r="DS61" s="281"/>
      <c r="DT61" s="281"/>
      <c r="DU61" s="281"/>
      <c r="DV61" s="281"/>
      <c r="DW61" s="281"/>
      <c r="DX61" s="281"/>
      <c r="DY61" s="281"/>
      <c r="DZ61" s="281"/>
      <c r="EB61" s="282">
        <f t="shared" si="5"/>
        <v>565470.87751904328</v>
      </c>
      <c r="EC61" s="282">
        <f t="shared" si="6"/>
        <v>3175.9247922437671</v>
      </c>
      <c r="ED61" s="283">
        <f t="shared" si="23"/>
        <v>568646.80231128703</v>
      </c>
    </row>
    <row r="62" spans="1:134" hidden="1" x14ac:dyDescent="0.25">
      <c r="A62" s="17">
        <v>2087</v>
      </c>
      <c r="B62" s="4">
        <v>103205</v>
      </c>
      <c r="C62" s="4" t="s">
        <v>517</v>
      </c>
      <c r="D62" s="4" t="s">
        <v>518</v>
      </c>
      <c r="E62" s="15" t="s">
        <v>428</v>
      </c>
      <c r="F62" s="16" t="s">
        <v>425</v>
      </c>
      <c r="G62" s="149"/>
      <c r="H62" s="230">
        <v>0</v>
      </c>
      <c r="I62" s="277"/>
      <c r="J62" s="230">
        <v>0</v>
      </c>
      <c r="K62" s="230">
        <v>0</v>
      </c>
      <c r="L62" s="230">
        <v>0</v>
      </c>
      <c r="M62" s="230">
        <v>0</v>
      </c>
      <c r="N62" s="230">
        <v>0</v>
      </c>
      <c r="O62" s="230">
        <v>0</v>
      </c>
      <c r="P62" s="149">
        <f t="shared" si="7"/>
        <v>0</v>
      </c>
      <c r="Q62" s="230">
        <f t="shared" si="8"/>
        <v>0</v>
      </c>
      <c r="R62" s="277"/>
      <c r="S62" s="230">
        <v>0</v>
      </c>
      <c r="T62" s="230">
        <v>0</v>
      </c>
      <c r="U62" s="230">
        <v>0</v>
      </c>
      <c r="V62" s="230">
        <v>0</v>
      </c>
      <c r="W62" s="230">
        <v>0</v>
      </c>
      <c r="X62" s="230">
        <v>0</v>
      </c>
      <c r="Y62" s="230">
        <f t="shared" si="9"/>
        <v>0</v>
      </c>
      <c r="Z62" s="230">
        <f t="shared" si="10"/>
        <v>0</v>
      </c>
      <c r="AA62" s="277"/>
      <c r="AB62" s="278">
        <v>0</v>
      </c>
      <c r="AC62" s="278">
        <v>0</v>
      </c>
      <c r="AD62" s="278">
        <v>0</v>
      </c>
      <c r="AE62" s="278">
        <v>0</v>
      </c>
      <c r="AF62" s="278">
        <v>0</v>
      </c>
      <c r="AG62" s="278">
        <v>0</v>
      </c>
      <c r="AH62" s="230">
        <f t="shared" si="11"/>
        <v>0</v>
      </c>
      <c r="AI62" s="278">
        <f t="shared" si="12"/>
        <v>0</v>
      </c>
      <c r="AJ62" s="277"/>
      <c r="AK62" s="278">
        <v>0</v>
      </c>
      <c r="AL62" s="278">
        <v>0</v>
      </c>
      <c r="AM62" s="278">
        <v>0</v>
      </c>
      <c r="AN62" s="277"/>
      <c r="AO62" s="278">
        <f t="shared" si="13"/>
        <v>0</v>
      </c>
      <c r="AP62" s="278">
        <f t="shared" si="13"/>
        <v>0</v>
      </c>
      <c r="AQ62" s="278">
        <f t="shared" si="13"/>
        <v>0</v>
      </c>
      <c r="AR62" s="279"/>
      <c r="AS62" s="279">
        <v>0</v>
      </c>
      <c r="AT62" s="280">
        <f t="shared" si="14"/>
        <v>0</v>
      </c>
      <c r="AU62" s="279"/>
      <c r="AV62" s="279">
        <v>0</v>
      </c>
      <c r="AW62" s="279">
        <v>0</v>
      </c>
      <c r="AX62" s="279">
        <v>0</v>
      </c>
      <c r="AY62" s="279">
        <v>0</v>
      </c>
      <c r="AZ62" s="279">
        <v>0</v>
      </c>
      <c r="BA62" s="279">
        <v>0</v>
      </c>
      <c r="BB62" s="279">
        <v>0</v>
      </c>
      <c r="BC62" s="279">
        <f t="shared" si="15"/>
        <v>0</v>
      </c>
      <c r="BE62" s="139">
        <f t="shared" si="16"/>
        <v>0</v>
      </c>
      <c r="BF62" s="139">
        <f t="shared" si="16"/>
        <v>0</v>
      </c>
      <c r="BG62" s="139">
        <f t="shared" si="16"/>
        <v>0</v>
      </c>
      <c r="BH62" s="139">
        <f t="shared" si="16"/>
        <v>0</v>
      </c>
      <c r="BI62" s="139">
        <f t="shared" si="16"/>
        <v>0</v>
      </c>
      <c r="BJ62" s="139">
        <f t="shared" si="16"/>
        <v>0</v>
      </c>
      <c r="BK62" s="139">
        <f t="shared" si="17"/>
        <v>0</v>
      </c>
      <c r="BL62" s="139">
        <f t="shared" si="18"/>
        <v>0</v>
      </c>
      <c r="BM62" s="149">
        <f t="shared" si="19"/>
        <v>0</v>
      </c>
      <c r="BN62" s="149"/>
      <c r="BO62" s="279">
        <f t="shared" si="24"/>
        <v>0</v>
      </c>
      <c r="BP62" s="279">
        <f t="shared" si="24"/>
        <v>0</v>
      </c>
      <c r="BQ62" s="279">
        <f t="shared" si="24"/>
        <v>0</v>
      </c>
      <c r="BR62" s="279">
        <f t="shared" si="24"/>
        <v>0</v>
      </c>
      <c r="BS62" s="279">
        <f t="shared" si="24"/>
        <v>0</v>
      </c>
      <c r="BT62" s="279">
        <f t="shared" si="24"/>
        <v>0</v>
      </c>
      <c r="BU62" s="279">
        <f t="shared" si="25"/>
        <v>0</v>
      </c>
      <c r="BV62" s="279">
        <f t="shared" si="20"/>
        <v>0</v>
      </c>
      <c r="BW62" s="279">
        <f t="shared" si="4"/>
        <v>0</v>
      </c>
      <c r="BX62" s="279"/>
      <c r="BY62" s="279">
        <f t="shared" si="21"/>
        <v>0</v>
      </c>
      <c r="BZ62" s="279"/>
      <c r="CA62" s="279">
        <f>IFERROR(VLOOKUP(A62,'Actuals Summer'!A:S,19,FALSE),0)</f>
        <v>0</v>
      </c>
      <c r="CC62" s="279"/>
      <c r="CD62" s="279"/>
      <c r="CE62" s="279"/>
      <c r="CF62" s="279"/>
      <c r="CG62" s="279"/>
      <c r="CH62" s="279"/>
      <c r="CI62" s="279"/>
      <c r="CJ62" s="279"/>
      <c r="CK62" s="279"/>
      <c r="CL62" s="279"/>
      <c r="CM62" s="279"/>
      <c r="CN62" s="279"/>
      <c r="CO62" s="279"/>
      <c r="CQ62" s="230"/>
      <c r="CR62" s="230"/>
      <c r="CS62" s="230"/>
      <c r="CT62" s="230"/>
      <c r="CU62" s="230"/>
      <c r="CV62" s="230"/>
      <c r="CW62" s="230"/>
      <c r="CX62" s="230"/>
      <c r="CZ62" s="281"/>
      <c r="DA62" s="281"/>
      <c r="DB62" s="281"/>
      <c r="DC62" s="281"/>
      <c r="DD62" s="281"/>
      <c r="DE62" s="281"/>
      <c r="DF62" s="281"/>
      <c r="DG62" s="281"/>
      <c r="DI62" s="281">
        <f t="shared" si="22"/>
        <v>0</v>
      </c>
      <c r="DJ62" s="281"/>
      <c r="DK62" s="281"/>
      <c r="DL62" s="281"/>
      <c r="DM62" s="281"/>
      <c r="DN62" s="281"/>
      <c r="DO62" s="281"/>
      <c r="DP62" s="281"/>
      <c r="DQ62" s="281"/>
      <c r="DS62" s="281"/>
      <c r="DT62" s="281"/>
      <c r="DU62" s="281"/>
      <c r="DV62" s="281"/>
      <c r="DW62" s="281"/>
      <c r="DX62" s="281"/>
      <c r="DY62" s="281"/>
      <c r="DZ62" s="281"/>
      <c r="EB62" s="282">
        <f t="shared" si="5"/>
        <v>0</v>
      </c>
      <c r="EC62" s="282">
        <f t="shared" si="6"/>
        <v>0</v>
      </c>
      <c r="ED62" s="283">
        <f t="shared" si="23"/>
        <v>0</v>
      </c>
    </row>
    <row r="63" spans="1:134" hidden="1" x14ac:dyDescent="0.25">
      <c r="A63" s="17">
        <v>2466</v>
      </c>
      <c r="B63" s="4">
        <v>103392</v>
      </c>
      <c r="C63" s="4" t="s">
        <v>519</v>
      </c>
      <c r="D63" s="4" t="s">
        <v>520</v>
      </c>
      <c r="E63" s="15" t="s">
        <v>428</v>
      </c>
      <c r="F63" s="16" t="s">
        <v>425</v>
      </c>
      <c r="G63" s="149"/>
      <c r="H63" s="230">
        <v>0</v>
      </c>
      <c r="I63" s="277"/>
      <c r="J63" s="230">
        <v>0</v>
      </c>
      <c r="K63" s="230">
        <v>0</v>
      </c>
      <c r="L63" s="230">
        <v>71740.5</v>
      </c>
      <c r="M63" s="230">
        <v>3510</v>
      </c>
      <c r="N63" s="230">
        <v>1342.421052631579</v>
      </c>
      <c r="O63" s="230">
        <v>0</v>
      </c>
      <c r="P63" s="149">
        <f t="shared" si="7"/>
        <v>76592.921052631573</v>
      </c>
      <c r="Q63" s="230">
        <f t="shared" si="8"/>
        <v>61274.336842105258</v>
      </c>
      <c r="R63" s="277"/>
      <c r="S63" s="230">
        <v>0</v>
      </c>
      <c r="T63" s="230">
        <v>0</v>
      </c>
      <c r="U63" s="230">
        <v>51873.9</v>
      </c>
      <c r="V63" s="230">
        <v>0</v>
      </c>
      <c r="W63" s="230">
        <v>0</v>
      </c>
      <c r="X63" s="230">
        <v>0</v>
      </c>
      <c r="Y63" s="230">
        <f t="shared" si="9"/>
        <v>51873.9</v>
      </c>
      <c r="Z63" s="230">
        <f t="shared" si="10"/>
        <v>41499.120000000003</v>
      </c>
      <c r="AA63" s="277"/>
      <c r="AB63" s="278">
        <v>0</v>
      </c>
      <c r="AC63" s="278">
        <v>0</v>
      </c>
      <c r="AD63" s="278">
        <v>55336.926315789489</v>
      </c>
      <c r="AE63" s="278">
        <v>2046.3157894736842</v>
      </c>
      <c r="AF63" s="278">
        <v>391.3130193905817</v>
      </c>
      <c r="AG63" s="278">
        <v>0</v>
      </c>
      <c r="AH63" s="230">
        <f t="shared" si="11"/>
        <v>57774.555124653758</v>
      </c>
      <c r="AI63" s="278">
        <f t="shared" si="12"/>
        <v>46219.644099723009</v>
      </c>
      <c r="AJ63" s="277"/>
      <c r="AK63" s="278">
        <v>1663.35</v>
      </c>
      <c r="AL63" s="278">
        <v>1076.3999999999999</v>
      </c>
      <c r="AM63" s="278">
        <v>1268.1473684210525</v>
      </c>
      <c r="AN63" s="277"/>
      <c r="AO63" s="278">
        <f t="shared" si="13"/>
        <v>1330.68</v>
      </c>
      <c r="AP63" s="278">
        <f t="shared" si="13"/>
        <v>861.11999999999989</v>
      </c>
      <c r="AQ63" s="278">
        <f t="shared" si="13"/>
        <v>1014.5178947368421</v>
      </c>
      <c r="AR63" s="279"/>
      <c r="AS63" s="279">
        <v>0</v>
      </c>
      <c r="AT63" s="280">
        <f t="shared" si="14"/>
        <v>0</v>
      </c>
      <c r="AU63" s="279"/>
      <c r="AV63" s="279">
        <v>0</v>
      </c>
      <c r="AW63" s="279">
        <v>0</v>
      </c>
      <c r="AX63" s="279">
        <v>56288.7</v>
      </c>
      <c r="AY63" s="279">
        <v>2925</v>
      </c>
      <c r="AZ63" s="279">
        <v>0</v>
      </c>
      <c r="BA63" s="279">
        <v>0</v>
      </c>
      <c r="BB63" s="279">
        <v>1101.75</v>
      </c>
      <c r="BC63" s="279">
        <f t="shared" si="15"/>
        <v>60315.45</v>
      </c>
      <c r="BE63" s="139">
        <f t="shared" si="16"/>
        <v>0</v>
      </c>
      <c r="BF63" s="139">
        <f t="shared" si="16"/>
        <v>0</v>
      </c>
      <c r="BG63" s="139">
        <f t="shared" si="16"/>
        <v>-15451.800000000003</v>
      </c>
      <c r="BH63" s="139">
        <f t="shared" si="16"/>
        <v>-585</v>
      </c>
      <c r="BI63" s="139">
        <f t="shared" si="16"/>
        <v>-1342.421052631579</v>
      </c>
      <c r="BJ63" s="139">
        <f t="shared" si="16"/>
        <v>0</v>
      </c>
      <c r="BK63" s="139">
        <f t="shared" si="17"/>
        <v>-561.59999999999991</v>
      </c>
      <c r="BL63" s="139">
        <f t="shared" si="18"/>
        <v>-17940.821052631582</v>
      </c>
      <c r="BM63" s="149">
        <f t="shared" si="19"/>
        <v>0</v>
      </c>
      <c r="BN63" s="149"/>
      <c r="BO63" s="279">
        <f t="shared" ref="BO63:BT90" si="26">AV63-(J63*80%)</f>
        <v>0</v>
      </c>
      <c r="BP63" s="279">
        <f t="shared" si="26"/>
        <v>0</v>
      </c>
      <c r="BQ63" s="279">
        <f t="shared" si="26"/>
        <v>-1103.7000000000044</v>
      </c>
      <c r="BR63" s="279">
        <f t="shared" si="26"/>
        <v>117</v>
      </c>
      <c r="BS63" s="279">
        <f t="shared" si="26"/>
        <v>-1073.9368421052632</v>
      </c>
      <c r="BT63" s="279">
        <f t="shared" si="26"/>
        <v>0</v>
      </c>
      <c r="BU63" s="279">
        <f t="shared" si="25"/>
        <v>-228.93000000000006</v>
      </c>
      <c r="BV63" s="279">
        <f t="shared" si="20"/>
        <v>-2289.5668421052678</v>
      </c>
      <c r="BW63" s="279">
        <f t="shared" si="4"/>
        <v>-7.2759576141834259E-12</v>
      </c>
      <c r="BX63" s="279"/>
      <c r="BY63" s="279">
        <f t="shared" si="21"/>
        <v>60315.44999999999</v>
      </c>
      <c r="BZ63" s="279"/>
      <c r="CA63" s="279">
        <f>IFERROR(VLOOKUP(A63,'Actuals Summer'!A:S,19,FALSE),0)</f>
        <v>0</v>
      </c>
      <c r="CC63" s="279"/>
      <c r="CD63" s="279"/>
      <c r="CE63" s="279"/>
      <c r="CF63" s="279"/>
      <c r="CG63" s="279"/>
      <c r="CH63" s="279"/>
      <c r="CI63" s="279"/>
      <c r="CJ63" s="279"/>
      <c r="CK63" s="279"/>
      <c r="CL63" s="279"/>
      <c r="CM63" s="279"/>
      <c r="CN63" s="279"/>
      <c r="CO63" s="279"/>
      <c r="CQ63" s="230"/>
      <c r="CR63" s="230"/>
      <c r="CS63" s="230"/>
      <c r="CT63" s="230"/>
      <c r="CU63" s="230"/>
      <c r="CV63" s="230"/>
      <c r="CW63" s="230"/>
      <c r="CX63" s="230"/>
      <c r="CZ63" s="281"/>
      <c r="DA63" s="281"/>
      <c r="DB63" s="281"/>
      <c r="DC63" s="281"/>
      <c r="DD63" s="281"/>
      <c r="DE63" s="281"/>
      <c r="DF63" s="281"/>
      <c r="DG63" s="281"/>
      <c r="DI63" s="281">
        <f t="shared" si="22"/>
        <v>60315.44999999999</v>
      </c>
      <c r="DJ63" s="281"/>
      <c r="DK63" s="281"/>
      <c r="DL63" s="281"/>
      <c r="DM63" s="281"/>
      <c r="DN63" s="281"/>
      <c r="DO63" s="281"/>
      <c r="DP63" s="281"/>
      <c r="DQ63" s="281"/>
      <c r="DS63" s="281"/>
      <c r="DT63" s="281"/>
      <c r="DU63" s="281"/>
      <c r="DV63" s="281"/>
      <c r="DW63" s="281"/>
      <c r="DX63" s="281"/>
      <c r="DY63" s="281"/>
      <c r="DZ63" s="281"/>
      <c r="EB63" s="282">
        <f t="shared" si="5"/>
        <v>149909.85199445984</v>
      </c>
      <c r="EC63" s="282">
        <f t="shared" si="6"/>
        <v>0</v>
      </c>
      <c r="ED63" s="283">
        <f t="shared" si="23"/>
        <v>149909.85199445984</v>
      </c>
    </row>
    <row r="64" spans="1:134" hidden="1" x14ac:dyDescent="0.25">
      <c r="A64" s="17">
        <v>2093</v>
      </c>
      <c r="B64" s="4">
        <v>103210</v>
      </c>
      <c r="C64" s="4" t="s">
        <v>521</v>
      </c>
      <c r="D64" s="4" t="s">
        <v>522</v>
      </c>
      <c r="E64" s="15" t="s">
        <v>428</v>
      </c>
      <c r="F64" s="16" t="s">
        <v>425</v>
      </c>
      <c r="G64" s="149"/>
      <c r="H64" s="230">
        <v>0</v>
      </c>
      <c r="I64" s="277"/>
      <c r="J64" s="230">
        <v>0</v>
      </c>
      <c r="K64" s="230">
        <v>0</v>
      </c>
      <c r="L64" s="230">
        <v>57392.4</v>
      </c>
      <c r="M64" s="230">
        <v>1365</v>
      </c>
      <c r="N64" s="230">
        <v>0</v>
      </c>
      <c r="O64" s="230">
        <v>0</v>
      </c>
      <c r="P64" s="149">
        <f t="shared" si="7"/>
        <v>58757.4</v>
      </c>
      <c r="Q64" s="230">
        <f t="shared" si="8"/>
        <v>47005.920000000006</v>
      </c>
      <c r="R64" s="277"/>
      <c r="S64" s="230">
        <v>0</v>
      </c>
      <c r="T64" s="230">
        <v>0</v>
      </c>
      <c r="U64" s="230">
        <v>54081.3</v>
      </c>
      <c r="V64" s="230">
        <v>1365</v>
      </c>
      <c r="W64" s="230">
        <v>447.47368421052636</v>
      </c>
      <c r="X64" s="230">
        <v>0</v>
      </c>
      <c r="Y64" s="230">
        <f t="shared" si="9"/>
        <v>55893.77368421053</v>
      </c>
      <c r="Z64" s="230">
        <f t="shared" si="10"/>
        <v>44715.01894736843</v>
      </c>
      <c r="AA64" s="277"/>
      <c r="AB64" s="278">
        <v>0</v>
      </c>
      <c r="AC64" s="278">
        <v>0</v>
      </c>
      <c r="AD64" s="278">
        <v>49224.126315789465</v>
      </c>
      <c r="AE64" s="278">
        <v>1136.8421052631579</v>
      </c>
      <c r="AF64" s="278">
        <v>130.4376731301939</v>
      </c>
      <c r="AG64" s="278">
        <v>0</v>
      </c>
      <c r="AH64" s="230">
        <f t="shared" si="11"/>
        <v>50491.406094182821</v>
      </c>
      <c r="AI64" s="278">
        <f t="shared" si="12"/>
        <v>40393.124875346257</v>
      </c>
      <c r="AJ64" s="277"/>
      <c r="AK64" s="278">
        <v>118.94999999999999</v>
      </c>
      <c r="AL64" s="278">
        <v>222.3</v>
      </c>
      <c r="AM64" s="278">
        <v>125.05263157894737</v>
      </c>
      <c r="AN64" s="277"/>
      <c r="AO64" s="278">
        <f t="shared" si="13"/>
        <v>95.16</v>
      </c>
      <c r="AP64" s="278">
        <f t="shared" si="13"/>
        <v>177.84000000000003</v>
      </c>
      <c r="AQ64" s="278">
        <f t="shared" si="13"/>
        <v>100.04210526315791</v>
      </c>
      <c r="AR64" s="279"/>
      <c r="AS64" s="279">
        <v>0</v>
      </c>
      <c r="AT64" s="280">
        <f t="shared" si="14"/>
        <v>0</v>
      </c>
      <c r="AU64" s="279"/>
      <c r="AV64" s="279">
        <v>0</v>
      </c>
      <c r="AW64" s="279">
        <v>0</v>
      </c>
      <c r="AX64" s="279">
        <v>56288.700000000004</v>
      </c>
      <c r="AY64" s="279">
        <v>2925</v>
      </c>
      <c r="AZ64" s="279">
        <v>1118.6842105263158</v>
      </c>
      <c r="BA64" s="279">
        <v>0</v>
      </c>
      <c r="BB64" s="279">
        <v>222.3</v>
      </c>
      <c r="BC64" s="279">
        <f t="shared" si="15"/>
        <v>60554.68421052632</v>
      </c>
      <c r="BE64" s="139">
        <f t="shared" si="16"/>
        <v>0</v>
      </c>
      <c r="BF64" s="139">
        <f t="shared" si="16"/>
        <v>0</v>
      </c>
      <c r="BG64" s="139">
        <f t="shared" si="16"/>
        <v>-1103.6999999999971</v>
      </c>
      <c r="BH64" s="139">
        <f t="shared" si="16"/>
        <v>1560</v>
      </c>
      <c r="BI64" s="139">
        <f t="shared" si="16"/>
        <v>1118.6842105263158</v>
      </c>
      <c r="BJ64" s="139">
        <f t="shared" si="16"/>
        <v>0</v>
      </c>
      <c r="BK64" s="139">
        <f t="shared" si="17"/>
        <v>103.35000000000002</v>
      </c>
      <c r="BL64" s="139">
        <f t="shared" si="18"/>
        <v>1678.3342105263187</v>
      </c>
      <c r="BM64" s="149">
        <f t="shared" si="19"/>
        <v>0</v>
      </c>
      <c r="BN64" s="149"/>
      <c r="BO64" s="279">
        <f t="shared" si="26"/>
        <v>0</v>
      </c>
      <c r="BP64" s="279">
        <f t="shared" si="26"/>
        <v>0</v>
      </c>
      <c r="BQ64" s="279">
        <f t="shared" si="26"/>
        <v>10374.779999999999</v>
      </c>
      <c r="BR64" s="279">
        <f t="shared" si="26"/>
        <v>1833</v>
      </c>
      <c r="BS64" s="279">
        <f t="shared" si="26"/>
        <v>1118.6842105263158</v>
      </c>
      <c r="BT64" s="279">
        <f t="shared" si="26"/>
        <v>0</v>
      </c>
      <c r="BU64" s="279">
        <f t="shared" si="25"/>
        <v>127.14000000000001</v>
      </c>
      <c r="BV64" s="279">
        <f t="shared" si="20"/>
        <v>13453.604210526315</v>
      </c>
      <c r="BW64" s="279">
        <f t="shared" si="4"/>
        <v>0</v>
      </c>
      <c r="BX64" s="279"/>
      <c r="BY64" s="279">
        <f t="shared" si="21"/>
        <v>60554.68421052632</v>
      </c>
      <c r="BZ64" s="279"/>
      <c r="CA64" s="279">
        <f>IFERROR(VLOOKUP(A64,'Actuals Summer'!A:S,19,FALSE),0)</f>
        <v>0</v>
      </c>
      <c r="CC64" s="279"/>
      <c r="CD64" s="279"/>
      <c r="CE64" s="279"/>
      <c r="CF64" s="279"/>
      <c r="CG64" s="279"/>
      <c r="CH64" s="279"/>
      <c r="CI64" s="279"/>
      <c r="CJ64" s="279"/>
      <c r="CK64" s="279"/>
      <c r="CL64" s="279"/>
      <c r="CM64" s="279"/>
      <c r="CN64" s="279"/>
      <c r="CO64" s="279"/>
      <c r="CQ64" s="230"/>
      <c r="CR64" s="230"/>
      <c r="CS64" s="230"/>
      <c r="CT64" s="230"/>
      <c r="CU64" s="230"/>
      <c r="CV64" s="230"/>
      <c r="CW64" s="230"/>
      <c r="CX64" s="230"/>
      <c r="CZ64" s="281"/>
      <c r="DA64" s="281"/>
      <c r="DB64" s="281"/>
      <c r="DC64" s="281"/>
      <c r="DD64" s="281"/>
      <c r="DE64" s="281"/>
      <c r="DF64" s="281"/>
      <c r="DG64" s="281"/>
      <c r="DI64" s="281">
        <f t="shared" si="22"/>
        <v>60554.68421052632</v>
      </c>
      <c r="DJ64" s="281"/>
      <c r="DK64" s="281"/>
      <c r="DL64" s="281"/>
      <c r="DM64" s="281"/>
      <c r="DN64" s="281"/>
      <c r="DO64" s="281"/>
      <c r="DP64" s="281"/>
      <c r="DQ64" s="281"/>
      <c r="DS64" s="281"/>
      <c r="DT64" s="281"/>
      <c r="DU64" s="281"/>
      <c r="DV64" s="281"/>
      <c r="DW64" s="281"/>
      <c r="DX64" s="281"/>
      <c r="DY64" s="281"/>
      <c r="DZ64" s="281"/>
      <c r="EB64" s="282">
        <f t="shared" si="5"/>
        <v>145940.71013850416</v>
      </c>
      <c r="EC64" s="282">
        <f t="shared" si="6"/>
        <v>0</v>
      </c>
      <c r="ED64" s="283">
        <f t="shared" si="23"/>
        <v>145940.71013850416</v>
      </c>
    </row>
    <row r="65" spans="1:134" hidden="1" x14ac:dyDescent="0.25">
      <c r="A65" s="17">
        <v>2092</v>
      </c>
      <c r="B65" s="4">
        <v>103209</v>
      </c>
      <c r="C65" s="4" t="s">
        <v>523</v>
      </c>
      <c r="D65" s="4" t="s">
        <v>524</v>
      </c>
      <c r="E65" s="15" t="s">
        <v>428</v>
      </c>
      <c r="F65" s="16" t="s">
        <v>425</v>
      </c>
      <c r="G65" s="149"/>
      <c r="H65" s="230">
        <v>0</v>
      </c>
      <c r="I65" s="277"/>
      <c r="J65" s="230">
        <v>0</v>
      </c>
      <c r="K65" s="230">
        <v>0</v>
      </c>
      <c r="L65" s="230">
        <v>0</v>
      </c>
      <c r="M65" s="230">
        <v>0</v>
      </c>
      <c r="N65" s="230">
        <v>0</v>
      </c>
      <c r="O65" s="230">
        <v>0</v>
      </c>
      <c r="P65" s="149">
        <f t="shared" si="7"/>
        <v>0</v>
      </c>
      <c r="Q65" s="230">
        <f t="shared" si="8"/>
        <v>0</v>
      </c>
      <c r="R65" s="277"/>
      <c r="S65" s="230">
        <v>0</v>
      </c>
      <c r="T65" s="230">
        <v>0</v>
      </c>
      <c r="U65" s="230">
        <v>0</v>
      </c>
      <c r="V65" s="230">
        <v>0</v>
      </c>
      <c r="W65" s="230">
        <v>0</v>
      </c>
      <c r="X65" s="230">
        <v>0</v>
      </c>
      <c r="Y65" s="230">
        <f t="shared" si="9"/>
        <v>0</v>
      </c>
      <c r="Z65" s="230">
        <f t="shared" si="10"/>
        <v>0</v>
      </c>
      <c r="AA65" s="277"/>
      <c r="AB65" s="278">
        <v>0</v>
      </c>
      <c r="AC65" s="278">
        <v>0</v>
      </c>
      <c r="AD65" s="278">
        <v>0</v>
      </c>
      <c r="AE65" s="278">
        <v>0</v>
      </c>
      <c r="AF65" s="278">
        <v>0</v>
      </c>
      <c r="AG65" s="278">
        <v>0</v>
      </c>
      <c r="AH65" s="230">
        <f t="shared" si="11"/>
        <v>0</v>
      </c>
      <c r="AI65" s="278">
        <f t="shared" si="12"/>
        <v>0</v>
      </c>
      <c r="AJ65" s="277"/>
      <c r="AK65" s="278">
        <v>0</v>
      </c>
      <c r="AL65" s="278">
        <v>0</v>
      </c>
      <c r="AM65" s="278">
        <v>0</v>
      </c>
      <c r="AN65" s="277"/>
      <c r="AO65" s="278">
        <f t="shared" si="13"/>
        <v>0</v>
      </c>
      <c r="AP65" s="278">
        <f t="shared" si="13"/>
        <v>0</v>
      </c>
      <c r="AQ65" s="278">
        <f t="shared" si="13"/>
        <v>0</v>
      </c>
      <c r="AR65" s="279"/>
      <c r="AS65" s="279">
        <v>0</v>
      </c>
      <c r="AT65" s="280">
        <f t="shared" si="14"/>
        <v>0</v>
      </c>
      <c r="AU65" s="279"/>
      <c r="AV65" s="279">
        <v>0</v>
      </c>
      <c r="AW65" s="279">
        <v>0</v>
      </c>
      <c r="AX65" s="279">
        <v>0</v>
      </c>
      <c r="AY65" s="279">
        <v>0</v>
      </c>
      <c r="AZ65" s="279">
        <v>0</v>
      </c>
      <c r="BA65" s="279">
        <v>0</v>
      </c>
      <c r="BB65" s="279">
        <v>0</v>
      </c>
      <c r="BC65" s="279">
        <f t="shared" si="15"/>
        <v>0</v>
      </c>
      <c r="BE65" s="139">
        <f t="shared" ref="BE65:BJ108" si="27">AV65-J65</f>
        <v>0</v>
      </c>
      <c r="BF65" s="139">
        <f t="shared" si="27"/>
        <v>0</v>
      </c>
      <c r="BG65" s="139">
        <f t="shared" si="27"/>
        <v>0</v>
      </c>
      <c r="BH65" s="139">
        <f t="shared" si="27"/>
        <v>0</v>
      </c>
      <c r="BI65" s="139">
        <f t="shared" si="27"/>
        <v>0</v>
      </c>
      <c r="BJ65" s="139">
        <f t="shared" si="27"/>
        <v>0</v>
      </c>
      <c r="BK65" s="139">
        <f t="shared" si="17"/>
        <v>0</v>
      </c>
      <c r="BL65" s="139">
        <f t="shared" si="18"/>
        <v>0</v>
      </c>
      <c r="BM65" s="149">
        <f t="shared" si="19"/>
        <v>0</v>
      </c>
      <c r="BN65" s="149"/>
      <c r="BO65" s="279">
        <f t="shared" si="26"/>
        <v>0</v>
      </c>
      <c r="BP65" s="279">
        <f t="shared" si="26"/>
        <v>0</v>
      </c>
      <c r="BQ65" s="279">
        <f t="shared" si="26"/>
        <v>0</v>
      </c>
      <c r="BR65" s="279">
        <f t="shared" si="26"/>
        <v>0</v>
      </c>
      <c r="BS65" s="279">
        <f t="shared" si="26"/>
        <v>0</v>
      </c>
      <c r="BT65" s="279">
        <f t="shared" si="26"/>
        <v>0</v>
      </c>
      <c r="BU65" s="279">
        <f t="shared" si="25"/>
        <v>0</v>
      </c>
      <c r="BV65" s="279">
        <f t="shared" si="20"/>
        <v>0</v>
      </c>
      <c r="BW65" s="279">
        <f t="shared" si="4"/>
        <v>0</v>
      </c>
      <c r="BX65" s="279"/>
      <c r="BY65" s="279">
        <f t="shared" si="21"/>
        <v>0</v>
      </c>
      <c r="BZ65" s="279"/>
      <c r="CA65" s="279">
        <f>IFERROR(VLOOKUP(A65,'Actuals Summer'!A:S,19,FALSE),0)</f>
        <v>0</v>
      </c>
      <c r="CC65" s="279"/>
      <c r="CD65" s="279"/>
      <c r="CE65" s="279"/>
      <c r="CF65" s="279"/>
      <c r="CG65" s="279"/>
      <c r="CH65" s="279"/>
      <c r="CI65" s="279"/>
      <c r="CJ65" s="279"/>
      <c r="CK65" s="279"/>
      <c r="CL65" s="279"/>
      <c r="CM65" s="279"/>
      <c r="CN65" s="279"/>
      <c r="CO65" s="279"/>
      <c r="CQ65" s="230"/>
      <c r="CR65" s="230"/>
      <c r="CS65" s="230"/>
      <c r="CT65" s="230"/>
      <c r="CU65" s="230"/>
      <c r="CV65" s="230"/>
      <c r="CW65" s="230"/>
      <c r="CX65" s="230"/>
      <c r="CZ65" s="281"/>
      <c r="DA65" s="281"/>
      <c r="DB65" s="281"/>
      <c r="DC65" s="281"/>
      <c r="DD65" s="281"/>
      <c r="DE65" s="281"/>
      <c r="DF65" s="281"/>
      <c r="DG65" s="281"/>
      <c r="DI65" s="281">
        <f t="shared" si="22"/>
        <v>0</v>
      </c>
      <c r="DJ65" s="281"/>
      <c r="DK65" s="281"/>
      <c r="DL65" s="281"/>
      <c r="DM65" s="281"/>
      <c r="DN65" s="281"/>
      <c r="DO65" s="281"/>
      <c r="DP65" s="281"/>
      <c r="DQ65" s="281"/>
      <c r="DS65" s="281"/>
      <c r="DT65" s="281"/>
      <c r="DU65" s="281"/>
      <c r="DV65" s="281"/>
      <c r="DW65" s="281"/>
      <c r="DX65" s="281"/>
      <c r="DY65" s="281"/>
      <c r="DZ65" s="281"/>
      <c r="EB65" s="282">
        <f t="shared" si="5"/>
        <v>0</v>
      </c>
      <c r="EC65" s="282">
        <f t="shared" si="6"/>
        <v>0</v>
      </c>
      <c r="ED65" s="283">
        <f t="shared" si="23"/>
        <v>0</v>
      </c>
    </row>
    <row r="66" spans="1:134" hidden="1" x14ac:dyDescent="0.25">
      <c r="A66" s="17">
        <v>7006</v>
      </c>
      <c r="B66" s="4">
        <v>103600</v>
      </c>
      <c r="C66" s="4" t="s">
        <v>525</v>
      </c>
      <c r="D66" s="4" t="s">
        <v>526</v>
      </c>
      <c r="E66" s="15" t="s">
        <v>439</v>
      </c>
      <c r="F66" s="16" t="s">
        <v>425</v>
      </c>
      <c r="G66" s="149"/>
      <c r="H66" s="230">
        <v>0</v>
      </c>
      <c r="I66" s="277"/>
      <c r="J66" s="230">
        <v>0</v>
      </c>
      <c r="K66" s="230">
        <v>0</v>
      </c>
      <c r="L66" s="230">
        <v>0</v>
      </c>
      <c r="M66" s="230">
        <v>0</v>
      </c>
      <c r="N66" s="230">
        <v>0</v>
      </c>
      <c r="O66" s="230">
        <v>0</v>
      </c>
      <c r="P66" s="149">
        <f t="shared" si="7"/>
        <v>0</v>
      </c>
      <c r="Q66" s="230">
        <f t="shared" si="8"/>
        <v>0</v>
      </c>
      <c r="R66" s="277"/>
      <c r="S66" s="230">
        <v>0</v>
      </c>
      <c r="T66" s="230">
        <v>0</v>
      </c>
      <c r="U66" s="230">
        <v>0</v>
      </c>
      <c r="V66" s="230">
        <v>0</v>
      </c>
      <c r="W66" s="230">
        <v>0</v>
      </c>
      <c r="X66" s="230">
        <v>0</v>
      </c>
      <c r="Y66" s="230">
        <f t="shared" si="9"/>
        <v>0</v>
      </c>
      <c r="Z66" s="230">
        <f t="shared" si="10"/>
        <v>0</v>
      </c>
      <c r="AA66" s="277"/>
      <c r="AB66" s="278">
        <v>0</v>
      </c>
      <c r="AC66" s="278">
        <v>0</v>
      </c>
      <c r="AD66" s="278">
        <v>0</v>
      </c>
      <c r="AE66" s="278">
        <v>0</v>
      </c>
      <c r="AF66" s="278">
        <v>0</v>
      </c>
      <c r="AG66" s="278">
        <v>0</v>
      </c>
      <c r="AH66" s="230">
        <f t="shared" si="11"/>
        <v>0</v>
      </c>
      <c r="AI66" s="278">
        <f t="shared" si="12"/>
        <v>0</v>
      </c>
      <c r="AJ66" s="277"/>
      <c r="AK66" s="278">
        <v>0</v>
      </c>
      <c r="AL66" s="278">
        <v>0</v>
      </c>
      <c r="AM66" s="278">
        <v>0</v>
      </c>
      <c r="AN66" s="277"/>
      <c r="AO66" s="278">
        <f t="shared" si="13"/>
        <v>0</v>
      </c>
      <c r="AP66" s="278">
        <f t="shared" si="13"/>
        <v>0</v>
      </c>
      <c r="AQ66" s="278">
        <f t="shared" si="13"/>
        <v>0</v>
      </c>
      <c r="AR66" s="279"/>
      <c r="AS66" s="279">
        <v>0</v>
      </c>
      <c r="AT66" s="280">
        <f t="shared" si="14"/>
        <v>0</v>
      </c>
      <c r="AU66" s="279"/>
      <c r="AV66" s="279">
        <v>0</v>
      </c>
      <c r="AW66" s="279">
        <v>0</v>
      </c>
      <c r="AX66" s="279">
        <v>0</v>
      </c>
      <c r="AY66" s="279">
        <v>0</v>
      </c>
      <c r="AZ66" s="279">
        <v>0</v>
      </c>
      <c r="BA66" s="279">
        <v>0</v>
      </c>
      <c r="BB66" s="279">
        <v>0</v>
      </c>
      <c r="BC66" s="279">
        <f t="shared" si="15"/>
        <v>0</v>
      </c>
      <c r="BE66" s="139">
        <f t="shared" si="27"/>
        <v>0</v>
      </c>
      <c r="BF66" s="139">
        <f t="shared" si="27"/>
        <v>0</v>
      </c>
      <c r="BG66" s="139">
        <f t="shared" si="27"/>
        <v>0</v>
      </c>
      <c r="BH66" s="139">
        <f t="shared" si="27"/>
        <v>0</v>
      </c>
      <c r="BI66" s="139">
        <f t="shared" si="27"/>
        <v>0</v>
      </c>
      <c r="BJ66" s="139">
        <f t="shared" si="27"/>
        <v>0</v>
      </c>
      <c r="BK66" s="139">
        <f t="shared" si="17"/>
        <v>0</v>
      </c>
      <c r="BL66" s="139">
        <f t="shared" si="18"/>
        <v>0</v>
      </c>
      <c r="BM66" s="149">
        <f t="shared" si="19"/>
        <v>0</v>
      </c>
      <c r="BN66" s="149"/>
      <c r="BO66" s="279">
        <f t="shared" si="26"/>
        <v>0</v>
      </c>
      <c r="BP66" s="279">
        <f t="shared" si="26"/>
        <v>0</v>
      </c>
      <c r="BQ66" s="279">
        <f t="shared" si="26"/>
        <v>0</v>
      </c>
      <c r="BR66" s="279">
        <f t="shared" si="26"/>
        <v>0</v>
      </c>
      <c r="BS66" s="279">
        <f t="shared" si="26"/>
        <v>0</v>
      </c>
      <c r="BT66" s="279">
        <f t="shared" si="26"/>
        <v>0</v>
      </c>
      <c r="BU66" s="279">
        <f t="shared" si="25"/>
        <v>0</v>
      </c>
      <c r="BV66" s="279">
        <f t="shared" si="20"/>
        <v>0</v>
      </c>
      <c r="BW66" s="279">
        <f t="shared" si="4"/>
        <v>0</v>
      </c>
      <c r="BX66" s="279"/>
      <c r="BY66" s="279">
        <f t="shared" si="21"/>
        <v>0</v>
      </c>
      <c r="BZ66" s="279"/>
      <c r="CA66" s="279">
        <f>IFERROR(VLOOKUP(A66,'Actuals Summer'!A:S,19,FALSE),0)</f>
        <v>0</v>
      </c>
      <c r="CC66" s="279"/>
      <c r="CD66" s="279"/>
      <c r="CE66" s="279"/>
      <c r="CF66" s="279"/>
      <c r="CG66" s="279"/>
      <c r="CH66" s="279"/>
      <c r="CI66" s="279"/>
      <c r="CJ66" s="279"/>
      <c r="CK66" s="279"/>
      <c r="CL66" s="279"/>
      <c r="CM66" s="279"/>
      <c r="CN66" s="279"/>
      <c r="CO66" s="279"/>
      <c r="CQ66" s="230"/>
      <c r="CR66" s="230"/>
      <c r="CS66" s="230"/>
      <c r="CT66" s="230"/>
      <c r="CU66" s="230"/>
      <c r="CV66" s="230"/>
      <c r="CW66" s="230"/>
      <c r="CX66" s="230"/>
      <c r="CZ66" s="281"/>
      <c r="DA66" s="281"/>
      <c r="DB66" s="281"/>
      <c r="DC66" s="281"/>
      <c r="DD66" s="281"/>
      <c r="DE66" s="281"/>
      <c r="DF66" s="281"/>
      <c r="DG66" s="281"/>
      <c r="DI66" s="281">
        <f t="shared" si="22"/>
        <v>0</v>
      </c>
      <c r="DJ66" s="281"/>
      <c r="DK66" s="281"/>
      <c r="DL66" s="281"/>
      <c r="DM66" s="281"/>
      <c r="DN66" s="281"/>
      <c r="DO66" s="281"/>
      <c r="DP66" s="281"/>
      <c r="DQ66" s="281"/>
      <c r="DS66" s="281"/>
      <c r="DT66" s="281"/>
      <c r="DU66" s="281"/>
      <c r="DV66" s="281"/>
      <c r="DW66" s="281"/>
      <c r="DX66" s="281"/>
      <c r="DY66" s="281"/>
      <c r="DZ66" s="281"/>
      <c r="EB66" s="282">
        <f t="shared" si="5"/>
        <v>0</v>
      </c>
      <c r="EC66" s="282">
        <f t="shared" si="6"/>
        <v>0</v>
      </c>
      <c r="ED66" s="283">
        <f t="shared" si="23"/>
        <v>0</v>
      </c>
    </row>
    <row r="67" spans="1:134" hidden="1" x14ac:dyDescent="0.25">
      <c r="A67" s="17">
        <v>2099</v>
      </c>
      <c r="B67" s="4">
        <v>103214</v>
      </c>
      <c r="C67" s="4" t="s">
        <v>527</v>
      </c>
      <c r="D67" s="4" t="s">
        <v>244</v>
      </c>
      <c r="E67" s="15" t="s">
        <v>428</v>
      </c>
      <c r="F67" s="16" t="s">
        <v>425</v>
      </c>
      <c r="G67" s="149"/>
      <c r="H67" s="230">
        <v>0</v>
      </c>
      <c r="I67" s="277"/>
      <c r="J67" s="230">
        <v>0</v>
      </c>
      <c r="K67" s="230">
        <v>0</v>
      </c>
      <c r="L67" s="230">
        <v>27592.5</v>
      </c>
      <c r="M67" s="230">
        <v>2340</v>
      </c>
      <c r="N67" s="230">
        <v>0</v>
      </c>
      <c r="O67" s="230">
        <v>0</v>
      </c>
      <c r="P67" s="149">
        <f t="shared" si="7"/>
        <v>29932.5</v>
      </c>
      <c r="Q67" s="230">
        <f t="shared" si="8"/>
        <v>23946</v>
      </c>
      <c r="R67" s="277"/>
      <c r="S67" s="230">
        <v>0</v>
      </c>
      <c r="T67" s="230">
        <v>0</v>
      </c>
      <c r="U67" s="230">
        <v>26488.799999999999</v>
      </c>
      <c r="V67" s="230">
        <v>975</v>
      </c>
      <c r="W67" s="230">
        <v>74.578947368421055</v>
      </c>
      <c r="X67" s="230">
        <v>0</v>
      </c>
      <c r="Y67" s="230">
        <f t="shared" si="9"/>
        <v>27538.378947368419</v>
      </c>
      <c r="Z67" s="230">
        <f t="shared" si="10"/>
        <v>22030.703157894735</v>
      </c>
      <c r="AA67" s="277"/>
      <c r="AB67" s="278">
        <v>0</v>
      </c>
      <c r="AC67" s="278">
        <v>0</v>
      </c>
      <c r="AD67" s="278">
        <v>23807.747368421049</v>
      </c>
      <c r="AE67" s="278">
        <v>1591.5789473684208</v>
      </c>
      <c r="AF67" s="278">
        <v>21.739612188365648</v>
      </c>
      <c r="AG67" s="278">
        <v>0</v>
      </c>
      <c r="AH67" s="230">
        <f t="shared" si="11"/>
        <v>25421.065927977834</v>
      </c>
      <c r="AI67" s="278">
        <f t="shared" si="12"/>
        <v>20336.852742382267</v>
      </c>
      <c r="AJ67" s="277"/>
      <c r="AK67" s="278">
        <v>1008.1499999999999</v>
      </c>
      <c r="AL67" s="278">
        <v>1690.6499999999996</v>
      </c>
      <c r="AM67" s="278">
        <v>1097.0526315789473</v>
      </c>
      <c r="AN67" s="277"/>
      <c r="AO67" s="278">
        <f t="shared" si="13"/>
        <v>806.52</v>
      </c>
      <c r="AP67" s="278">
        <f t="shared" si="13"/>
        <v>1352.5199999999998</v>
      </c>
      <c r="AQ67" s="278">
        <f t="shared" si="13"/>
        <v>877.64210526315787</v>
      </c>
      <c r="AR67" s="279"/>
      <c r="AS67" s="279">
        <v>0</v>
      </c>
      <c r="AT67" s="280">
        <f t="shared" si="14"/>
        <v>0</v>
      </c>
      <c r="AU67" s="279"/>
      <c r="AV67" s="279">
        <v>0</v>
      </c>
      <c r="AW67" s="279">
        <v>0</v>
      </c>
      <c r="AX67" s="279">
        <v>28696.2</v>
      </c>
      <c r="AY67" s="279">
        <v>1170</v>
      </c>
      <c r="AZ67" s="279">
        <v>0</v>
      </c>
      <c r="BA67" s="279">
        <v>0</v>
      </c>
      <c r="BB67" s="279">
        <v>1762.8</v>
      </c>
      <c r="BC67" s="279">
        <f t="shared" si="15"/>
        <v>31629</v>
      </c>
      <c r="BE67" s="139">
        <f t="shared" si="27"/>
        <v>0</v>
      </c>
      <c r="BF67" s="139">
        <f t="shared" si="27"/>
        <v>0</v>
      </c>
      <c r="BG67" s="139">
        <f t="shared" si="27"/>
        <v>1103.7000000000007</v>
      </c>
      <c r="BH67" s="139">
        <f t="shared" si="27"/>
        <v>-1170</v>
      </c>
      <c r="BI67" s="139">
        <f t="shared" si="27"/>
        <v>0</v>
      </c>
      <c r="BJ67" s="139">
        <f t="shared" si="27"/>
        <v>0</v>
      </c>
      <c r="BK67" s="139">
        <f t="shared" si="17"/>
        <v>754.65000000000009</v>
      </c>
      <c r="BL67" s="139">
        <f t="shared" si="18"/>
        <v>688.35000000000082</v>
      </c>
      <c r="BM67" s="149">
        <f t="shared" si="19"/>
        <v>0</v>
      </c>
      <c r="BN67" s="149"/>
      <c r="BO67" s="279">
        <f t="shared" si="26"/>
        <v>0</v>
      </c>
      <c r="BP67" s="279">
        <f t="shared" si="26"/>
        <v>0</v>
      </c>
      <c r="BQ67" s="279">
        <f t="shared" si="26"/>
        <v>6622.2000000000007</v>
      </c>
      <c r="BR67" s="279">
        <f t="shared" si="26"/>
        <v>-702</v>
      </c>
      <c r="BS67" s="279">
        <f t="shared" si="26"/>
        <v>0</v>
      </c>
      <c r="BT67" s="279">
        <f t="shared" si="26"/>
        <v>0</v>
      </c>
      <c r="BU67" s="279">
        <f t="shared" si="25"/>
        <v>956.28</v>
      </c>
      <c r="BV67" s="279">
        <f t="shared" si="20"/>
        <v>6876.4800000000005</v>
      </c>
      <c r="BW67" s="279">
        <f t="shared" si="4"/>
        <v>0</v>
      </c>
      <c r="BX67" s="279"/>
      <c r="BY67" s="279">
        <f t="shared" si="21"/>
        <v>31629</v>
      </c>
      <c r="BZ67" s="279"/>
      <c r="CA67" s="279">
        <f>IFERROR(VLOOKUP(A67,'Actuals Summer'!A:S,19,FALSE),0)</f>
        <v>0</v>
      </c>
      <c r="CC67" s="279"/>
      <c r="CD67" s="279"/>
      <c r="CE67" s="279"/>
      <c r="CF67" s="279"/>
      <c r="CG67" s="279"/>
      <c r="CH67" s="279"/>
      <c r="CI67" s="279"/>
      <c r="CJ67" s="279"/>
      <c r="CK67" s="279"/>
      <c r="CL67" s="279"/>
      <c r="CM67" s="279"/>
      <c r="CN67" s="279"/>
      <c r="CO67" s="279"/>
      <c r="CQ67" s="230"/>
      <c r="CR67" s="230"/>
      <c r="CS67" s="230"/>
      <c r="CT67" s="230"/>
      <c r="CU67" s="230"/>
      <c r="CV67" s="230"/>
      <c r="CW67" s="230"/>
      <c r="CX67" s="230"/>
      <c r="CZ67" s="281"/>
      <c r="DA67" s="281"/>
      <c r="DB67" s="281"/>
      <c r="DC67" s="281"/>
      <c r="DD67" s="281"/>
      <c r="DE67" s="281"/>
      <c r="DF67" s="281"/>
      <c r="DG67" s="281"/>
      <c r="DI67" s="281">
        <f t="shared" si="22"/>
        <v>31629</v>
      </c>
      <c r="DJ67" s="281"/>
      <c r="DK67" s="281"/>
      <c r="DL67" s="281"/>
      <c r="DM67" s="281"/>
      <c r="DN67" s="281"/>
      <c r="DO67" s="281"/>
      <c r="DP67" s="281"/>
      <c r="DQ67" s="281"/>
      <c r="DS67" s="281"/>
      <c r="DT67" s="281"/>
      <c r="DU67" s="281"/>
      <c r="DV67" s="281"/>
      <c r="DW67" s="281"/>
      <c r="DX67" s="281"/>
      <c r="DY67" s="281"/>
      <c r="DZ67" s="281"/>
      <c r="EB67" s="282">
        <f t="shared" si="5"/>
        <v>76226.71800554017</v>
      </c>
      <c r="EC67" s="282">
        <f t="shared" si="6"/>
        <v>0</v>
      </c>
      <c r="ED67" s="283">
        <f t="shared" si="23"/>
        <v>76226.71800554017</v>
      </c>
    </row>
    <row r="68" spans="1:134" hidden="1" x14ac:dyDescent="0.25">
      <c r="A68" s="17">
        <v>1010</v>
      </c>
      <c r="B68" s="4">
        <v>103125</v>
      </c>
      <c r="C68" s="4" t="s">
        <v>528</v>
      </c>
      <c r="D68" s="4" t="s">
        <v>529</v>
      </c>
      <c r="E68" s="15" t="s">
        <v>424</v>
      </c>
      <c r="F68" s="16" t="s">
        <v>425</v>
      </c>
      <c r="G68" s="149"/>
      <c r="H68" s="230">
        <v>324329.85308246763</v>
      </c>
      <c r="I68" s="277"/>
      <c r="J68" s="230">
        <v>0</v>
      </c>
      <c r="K68" s="230">
        <v>81313.05</v>
      </c>
      <c r="L68" s="230">
        <v>157829.1</v>
      </c>
      <c r="M68" s="230">
        <v>7410</v>
      </c>
      <c r="N68" s="230">
        <v>745.78947368421052</v>
      </c>
      <c r="O68" s="230">
        <v>3529.8421052631579</v>
      </c>
      <c r="P68" s="149">
        <f t="shared" si="7"/>
        <v>250827.78157894738</v>
      </c>
      <c r="Q68" s="230">
        <f t="shared" si="8"/>
        <v>200662.22526315792</v>
      </c>
      <c r="R68" s="277"/>
      <c r="S68" s="230">
        <v>0</v>
      </c>
      <c r="T68" s="230">
        <v>101226.45</v>
      </c>
      <c r="U68" s="230">
        <v>94918.2</v>
      </c>
      <c r="V68" s="230">
        <v>4485</v>
      </c>
      <c r="W68" s="230">
        <v>1715.3157894736842</v>
      </c>
      <c r="X68" s="230">
        <v>2246.2631578947367</v>
      </c>
      <c r="Y68" s="230">
        <f t="shared" si="9"/>
        <v>204591.22894736842</v>
      </c>
      <c r="Z68" s="230">
        <f t="shared" si="10"/>
        <v>163672.98315789475</v>
      </c>
      <c r="AA68" s="277"/>
      <c r="AB68" s="278">
        <v>0</v>
      </c>
      <c r="AC68" s="278">
        <v>72558.947368421039</v>
      </c>
      <c r="AD68" s="278">
        <v>112604.2105263158</v>
      </c>
      <c r="AE68" s="278">
        <v>4888.4210526315783</v>
      </c>
      <c r="AF68" s="278">
        <v>1260.8975069252078</v>
      </c>
      <c r="AG68" s="278">
        <v>2151.4238227146816</v>
      </c>
      <c r="AH68" s="230">
        <f t="shared" si="11"/>
        <v>193463.90027700833</v>
      </c>
      <c r="AI68" s="278">
        <f t="shared" si="12"/>
        <v>154771.12022160666</v>
      </c>
      <c r="AJ68" s="277"/>
      <c r="AK68" s="278">
        <v>4578.5999999999995</v>
      </c>
      <c r="AL68" s="278">
        <v>3769.35</v>
      </c>
      <c r="AM68" s="278">
        <v>3229.2</v>
      </c>
      <c r="AN68" s="277"/>
      <c r="AO68" s="278">
        <f t="shared" si="13"/>
        <v>3662.8799999999997</v>
      </c>
      <c r="AP68" s="278">
        <f t="shared" si="13"/>
        <v>3015.48</v>
      </c>
      <c r="AQ68" s="278">
        <f t="shared" si="13"/>
        <v>2583.36</v>
      </c>
      <c r="AR68" s="279"/>
      <c r="AS68" s="279">
        <v>323709.00404121896</v>
      </c>
      <c r="AT68" s="280">
        <f t="shared" si="14"/>
        <v>-620.84904124867171</v>
      </c>
      <c r="AU68" s="279"/>
      <c r="AV68" s="279">
        <v>0</v>
      </c>
      <c r="AW68" s="279">
        <v>81313.05</v>
      </c>
      <c r="AX68" s="279">
        <v>171073.5</v>
      </c>
      <c r="AY68" s="279">
        <v>10725</v>
      </c>
      <c r="AZ68" s="279">
        <v>1342.421052631579</v>
      </c>
      <c r="BA68" s="279">
        <v>3529.79</v>
      </c>
      <c r="BB68" s="279">
        <v>4999.8</v>
      </c>
      <c r="BC68" s="279">
        <f t="shared" si="15"/>
        <v>596692.56509385048</v>
      </c>
      <c r="BE68" s="139">
        <f t="shared" si="27"/>
        <v>0</v>
      </c>
      <c r="BF68" s="139">
        <f t="shared" si="27"/>
        <v>0</v>
      </c>
      <c r="BG68" s="139">
        <f t="shared" si="27"/>
        <v>13244.399999999994</v>
      </c>
      <c r="BH68" s="139">
        <f t="shared" si="27"/>
        <v>3315</v>
      </c>
      <c r="BI68" s="139">
        <f t="shared" si="27"/>
        <v>596.63157894736844</v>
      </c>
      <c r="BJ68" s="139">
        <f t="shared" si="27"/>
        <v>-5.2105263157955051E-2</v>
      </c>
      <c r="BK68" s="139">
        <f t="shared" si="17"/>
        <v>421.20000000000073</v>
      </c>
      <c r="BL68" s="139">
        <f t="shared" si="18"/>
        <v>16956.330432435534</v>
      </c>
      <c r="BM68" s="149">
        <f t="shared" si="19"/>
        <v>0</v>
      </c>
      <c r="BN68" s="149"/>
      <c r="BO68" s="279">
        <f t="shared" si="26"/>
        <v>0</v>
      </c>
      <c r="BP68" s="279">
        <f t="shared" si="26"/>
        <v>16262.61</v>
      </c>
      <c r="BQ68" s="279">
        <f t="shared" si="26"/>
        <v>44810.219999999987</v>
      </c>
      <c r="BR68" s="279">
        <f t="shared" si="26"/>
        <v>4797</v>
      </c>
      <c r="BS68" s="279">
        <f t="shared" si="26"/>
        <v>745.78947368421052</v>
      </c>
      <c r="BT68" s="279">
        <f t="shared" si="26"/>
        <v>705.91631578947363</v>
      </c>
      <c r="BU68" s="279">
        <f t="shared" si="25"/>
        <v>1336.9200000000005</v>
      </c>
      <c r="BV68" s="279">
        <f t="shared" si="20"/>
        <v>68658.455789473679</v>
      </c>
      <c r="BW68" s="279">
        <f t="shared" si="4"/>
        <v>620.84904124878813</v>
      </c>
      <c r="BX68" s="279"/>
      <c r="BY68" s="279">
        <f t="shared" si="21"/>
        <v>272983.56105263159</v>
      </c>
      <c r="BZ68" s="279"/>
      <c r="CA68" s="279">
        <f>IFERROR(VLOOKUP(A68,'Actuals Summer'!A:S,19,FALSE),0)</f>
        <v>0</v>
      </c>
      <c r="CC68" s="279"/>
      <c r="CD68" s="279"/>
      <c r="CE68" s="279"/>
      <c r="CF68" s="279"/>
      <c r="CG68" s="279"/>
      <c r="CH68" s="279"/>
      <c r="CI68" s="279"/>
      <c r="CJ68" s="279"/>
      <c r="CK68" s="279"/>
      <c r="CL68" s="279"/>
      <c r="CM68" s="279"/>
      <c r="CN68" s="279"/>
      <c r="CO68" s="279"/>
      <c r="CQ68" s="230"/>
      <c r="CR68" s="230"/>
      <c r="CS68" s="230"/>
      <c r="CT68" s="230"/>
      <c r="CU68" s="230"/>
      <c r="CV68" s="230"/>
      <c r="CW68" s="230"/>
      <c r="CX68" s="230"/>
      <c r="CZ68" s="281"/>
      <c r="DA68" s="281"/>
      <c r="DB68" s="281"/>
      <c r="DC68" s="281"/>
      <c r="DD68" s="281"/>
      <c r="DE68" s="281"/>
      <c r="DF68" s="281"/>
      <c r="DG68" s="281"/>
      <c r="DI68" s="281">
        <f t="shared" si="22"/>
        <v>272983.56105263159</v>
      </c>
      <c r="DJ68" s="281"/>
      <c r="DK68" s="281"/>
      <c r="DL68" s="281"/>
      <c r="DM68" s="281"/>
      <c r="DN68" s="281"/>
      <c r="DO68" s="281"/>
      <c r="DP68" s="281"/>
      <c r="DQ68" s="281"/>
      <c r="DS68" s="281"/>
      <c r="DT68" s="281"/>
      <c r="DU68" s="281"/>
      <c r="DV68" s="281"/>
      <c r="DW68" s="281"/>
      <c r="DX68" s="281"/>
      <c r="DY68" s="281"/>
      <c r="DZ68" s="281"/>
      <c r="EB68" s="282">
        <f t="shared" si="5"/>
        <v>913687.56888886436</v>
      </c>
      <c r="EC68" s="282">
        <f t="shared" si="6"/>
        <v>7047.9395844875344</v>
      </c>
      <c r="ED68" s="283">
        <f t="shared" si="23"/>
        <v>920735.50847335195</v>
      </c>
    </row>
    <row r="69" spans="1:134" hidden="1" x14ac:dyDescent="0.25">
      <c r="A69" s="17">
        <v>1021</v>
      </c>
      <c r="B69" s="4">
        <v>103134</v>
      </c>
      <c r="C69" s="4" t="s">
        <v>530</v>
      </c>
      <c r="D69" s="4" t="s">
        <v>194</v>
      </c>
      <c r="E69" s="15" t="s">
        <v>424</v>
      </c>
      <c r="F69" s="16" t="s">
        <v>425</v>
      </c>
      <c r="G69" s="149"/>
      <c r="H69" s="230">
        <v>169657.91896945552</v>
      </c>
      <c r="I69" s="277"/>
      <c r="J69" s="230">
        <v>0</v>
      </c>
      <c r="K69" s="230">
        <v>24891.75</v>
      </c>
      <c r="L69" s="230">
        <v>72844.2</v>
      </c>
      <c r="M69" s="230">
        <v>2925</v>
      </c>
      <c r="N69" s="230">
        <v>1044.1052631578948</v>
      </c>
      <c r="O69" s="230">
        <v>0</v>
      </c>
      <c r="P69" s="149">
        <f t="shared" si="7"/>
        <v>101705.05526315789</v>
      </c>
      <c r="Q69" s="230">
        <f t="shared" si="8"/>
        <v>81364.044210526321</v>
      </c>
      <c r="R69" s="277"/>
      <c r="S69" s="230">
        <v>0</v>
      </c>
      <c r="T69" s="230">
        <v>26551.200000000001</v>
      </c>
      <c r="U69" s="230">
        <v>46355.4</v>
      </c>
      <c r="V69" s="230">
        <v>3900</v>
      </c>
      <c r="W69" s="230">
        <v>1491.578947368421</v>
      </c>
      <c r="X69" s="230">
        <v>0</v>
      </c>
      <c r="Y69" s="230">
        <f t="shared" si="9"/>
        <v>78298.178947368433</v>
      </c>
      <c r="Z69" s="230">
        <f t="shared" si="10"/>
        <v>62638.543157894746</v>
      </c>
      <c r="AA69" s="277"/>
      <c r="AB69" s="278">
        <v>0</v>
      </c>
      <c r="AC69" s="278">
        <v>20800.231578947365</v>
      </c>
      <c r="AD69" s="278">
        <v>52119.663157894734</v>
      </c>
      <c r="AE69" s="278">
        <v>2785.2631578947367</v>
      </c>
      <c r="AF69" s="278">
        <v>1021.7617728531856</v>
      </c>
      <c r="AG69" s="278">
        <v>0</v>
      </c>
      <c r="AH69" s="230">
        <f t="shared" si="11"/>
        <v>76726.919667590031</v>
      </c>
      <c r="AI69" s="278">
        <f t="shared" si="12"/>
        <v>61381.535734072029</v>
      </c>
      <c r="AJ69" s="277"/>
      <c r="AK69" s="278">
        <v>1581.45</v>
      </c>
      <c r="AL69" s="278">
        <v>1064.6999999999998</v>
      </c>
      <c r="AM69" s="278">
        <v>1026</v>
      </c>
      <c r="AN69" s="277"/>
      <c r="AO69" s="278">
        <f t="shared" si="13"/>
        <v>1265.1600000000001</v>
      </c>
      <c r="AP69" s="278">
        <f t="shared" si="13"/>
        <v>851.75999999999988</v>
      </c>
      <c r="AQ69" s="278">
        <f t="shared" si="13"/>
        <v>820.80000000000007</v>
      </c>
      <c r="AR69" s="279"/>
      <c r="AS69" s="279">
        <v>167482.84731217069</v>
      </c>
      <c r="AT69" s="280">
        <f t="shared" si="14"/>
        <v>-2175.0716572848323</v>
      </c>
      <c r="AU69" s="279"/>
      <c r="AV69" s="279">
        <v>0</v>
      </c>
      <c r="AW69" s="279">
        <v>24891.75</v>
      </c>
      <c r="AX69" s="279">
        <v>58496.1</v>
      </c>
      <c r="AY69" s="279">
        <v>6435</v>
      </c>
      <c r="AZ69" s="279">
        <v>2386.5263157894738</v>
      </c>
      <c r="BA69" s="279">
        <v>0</v>
      </c>
      <c r="BB69" s="279">
        <v>1911</v>
      </c>
      <c r="BC69" s="279">
        <f t="shared" si="15"/>
        <v>261603.22362796019</v>
      </c>
      <c r="BE69" s="139">
        <f t="shared" si="27"/>
        <v>0</v>
      </c>
      <c r="BF69" s="139">
        <f t="shared" si="27"/>
        <v>0</v>
      </c>
      <c r="BG69" s="139">
        <f t="shared" si="27"/>
        <v>-14348.099999999999</v>
      </c>
      <c r="BH69" s="139">
        <f t="shared" si="27"/>
        <v>3510</v>
      </c>
      <c r="BI69" s="139">
        <f t="shared" si="27"/>
        <v>1342.421052631579</v>
      </c>
      <c r="BJ69" s="139">
        <f t="shared" si="27"/>
        <v>0</v>
      </c>
      <c r="BK69" s="139">
        <f t="shared" si="17"/>
        <v>329.54999999999995</v>
      </c>
      <c r="BL69" s="139">
        <f t="shared" si="18"/>
        <v>-11341.200604653253</v>
      </c>
      <c r="BM69" s="149">
        <f t="shared" si="19"/>
        <v>0</v>
      </c>
      <c r="BN69" s="149"/>
      <c r="BO69" s="279">
        <f t="shared" si="26"/>
        <v>0</v>
      </c>
      <c r="BP69" s="279">
        <f t="shared" si="26"/>
        <v>4978.3499999999985</v>
      </c>
      <c r="BQ69" s="279">
        <f t="shared" si="26"/>
        <v>220.73999999999796</v>
      </c>
      <c r="BR69" s="279">
        <f t="shared" si="26"/>
        <v>4095</v>
      </c>
      <c r="BS69" s="279">
        <f t="shared" si="26"/>
        <v>1551.242105263158</v>
      </c>
      <c r="BT69" s="279">
        <f t="shared" si="26"/>
        <v>0</v>
      </c>
      <c r="BU69" s="279">
        <f t="shared" si="25"/>
        <v>645.83999999999992</v>
      </c>
      <c r="BV69" s="279">
        <f t="shared" si="20"/>
        <v>11491.172105263155</v>
      </c>
      <c r="BW69" s="279">
        <f t="shared" si="4"/>
        <v>2175.0716572848323</v>
      </c>
      <c r="BX69" s="279"/>
      <c r="BY69" s="279">
        <f t="shared" si="21"/>
        <v>94120.376315789472</v>
      </c>
      <c r="BZ69" s="279"/>
      <c r="CA69" s="279">
        <f>IFERROR(VLOOKUP(A69,'Actuals Summer'!A:S,19,FALSE),0)</f>
        <v>0</v>
      </c>
      <c r="CC69" s="279"/>
      <c r="CD69" s="279"/>
      <c r="CE69" s="279"/>
      <c r="CF69" s="279"/>
      <c r="CG69" s="279"/>
      <c r="CH69" s="279"/>
      <c r="CI69" s="279"/>
      <c r="CJ69" s="279"/>
      <c r="CK69" s="279"/>
      <c r="CL69" s="279"/>
      <c r="CM69" s="279"/>
      <c r="CN69" s="279"/>
      <c r="CO69" s="279"/>
      <c r="CQ69" s="230"/>
      <c r="CR69" s="230"/>
      <c r="CS69" s="230"/>
      <c r="CT69" s="230"/>
      <c r="CU69" s="230"/>
      <c r="CV69" s="230"/>
      <c r="CW69" s="230"/>
      <c r="CX69" s="230"/>
      <c r="CZ69" s="281"/>
      <c r="DA69" s="281"/>
      <c r="DB69" s="281"/>
      <c r="DC69" s="281"/>
      <c r="DD69" s="281"/>
      <c r="DE69" s="281"/>
      <c r="DF69" s="281"/>
      <c r="DG69" s="281"/>
      <c r="DI69" s="281">
        <f t="shared" si="22"/>
        <v>94120.376315789472</v>
      </c>
      <c r="DJ69" s="281"/>
      <c r="DK69" s="281"/>
      <c r="DL69" s="281"/>
      <c r="DM69" s="281"/>
      <c r="DN69" s="281"/>
      <c r="DO69" s="281"/>
      <c r="DP69" s="281"/>
      <c r="DQ69" s="281"/>
      <c r="DS69" s="281"/>
      <c r="DT69" s="281"/>
      <c r="DU69" s="281"/>
      <c r="DV69" s="281"/>
      <c r="DW69" s="281"/>
      <c r="DX69" s="281"/>
      <c r="DY69" s="281"/>
      <c r="DZ69" s="281"/>
      <c r="EB69" s="282">
        <f t="shared" si="5"/>
        <v>387295.86251992692</v>
      </c>
      <c r="EC69" s="282">
        <f t="shared" si="6"/>
        <v>0</v>
      </c>
      <c r="ED69" s="283">
        <f t="shared" si="23"/>
        <v>387295.86251992692</v>
      </c>
    </row>
    <row r="70" spans="1:134" hidden="1" x14ac:dyDescent="0.25">
      <c r="A70" s="17">
        <v>4201</v>
      </c>
      <c r="B70" s="4">
        <v>103503</v>
      </c>
      <c r="C70" s="4" t="s">
        <v>531</v>
      </c>
      <c r="D70" s="4" t="s">
        <v>532</v>
      </c>
      <c r="E70" s="15" t="s">
        <v>450</v>
      </c>
      <c r="F70" s="16" t="s">
        <v>425</v>
      </c>
      <c r="G70" s="149"/>
      <c r="H70" s="230">
        <v>0</v>
      </c>
      <c r="I70" s="277"/>
      <c r="J70" s="230">
        <v>0</v>
      </c>
      <c r="K70" s="230">
        <v>0</v>
      </c>
      <c r="L70" s="230">
        <v>0</v>
      </c>
      <c r="M70" s="230">
        <v>0</v>
      </c>
      <c r="N70" s="230">
        <v>0</v>
      </c>
      <c r="O70" s="230">
        <v>0</v>
      </c>
      <c r="P70" s="149">
        <f t="shared" si="7"/>
        <v>0</v>
      </c>
      <c r="Q70" s="230">
        <f t="shared" si="8"/>
        <v>0</v>
      </c>
      <c r="R70" s="277"/>
      <c r="S70" s="230">
        <v>0</v>
      </c>
      <c r="T70" s="230">
        <v>0</v>
      </c>
      <c r="U70" s="230">
        <v>0</v>
      </c>
      <c r="V70" s="230">
        <v>0</v>
      </c>
      <c r="W70" s="230">
        <v>0</v>
      </c>
      <c r="X70" s="230">
        <v>0</v>
      </c>
      <c r="Y70" s="230">
        <f t="shared" si="9"/>
        <v>0</v>
      </c>
      <c r="Z70" s="230">
        <f t="shared" si="10"/>
        <v>0</v>
      </c>
      <c r="AA70" s="277"/>
      <c r="AB70" s="278">
        <v>0</v>
      </c>
      <c r="AC70" s="278">
        <v>0</v>
      </c>
      <c r="AD70" s="278">
        <v>0</v>
      </c>
      <c r="AE70" s="278">
        <v>0</v>
      </c>
      <c r="AF70" s="278">
        <v>0</v>
      </c>
      <c r="AG70" s="278">
        <v>0</v>
      </c>
      <c r="AH70" s="230">
        <f t="shared" si="11"/>
        <v>0</v>
      </c>
      <c r="AI70" s="278">
        <f t="shared" si="12"/>
        <v>0</v>
      </c>
      <c r="AJ70" s="277"/>
      <c r="AK70" s="278">
        <v>0</v>
      </c>
      <c r="AL70" s="278">
        <v>0</v>
      </c>
      <c r="AM70" s="278">
        <v>0</v>
      </c>
      <c r="AN70" s="277"/>
      <c r="AO70" s="278">
        <f t="shared" si="13"/>
        <v>0</v>
      </c>
      <c r="AP70" s="278">
        <f t="shared" si="13"/>
        <v>0</v>
      </c>
      <c r="AQ70" s="278">
        <f t="shared" si="13"/>
        <v>0</v>
      </c>
      <c r="AR70" s="279"/>
      <c r="AS70" s="279">
        <v>0</v>
      </c>
      <c r="AT70" s="280">
        <f t="shared" si="14"/>
        <v>0</v>
      </c>
      <c r="AU70" s="279"/>
      <c r="AV70" s="279">
        <v>0</v>
      </c>
      <c r="AW70" s="279">
        <v>0</v>
      </c>
      <c r="AX70" s="279">
        <v>0</v>
      </c>
      <c r="AY70" s="279">
        <v>0</v>
      </c>
      <c r="AZ70" s="279">
        <v>0</v>
      </c>
      <c r="BA70" s="279">
        <v>0</v>
      </c>
      <c r="BB70" s="279">
        <v>0</v>
      </c>
      <c r="BC70" s="279">
        <f t="shared" si="15"/>
        <v>0</v>
      </c>
      <c r="BE70" s="139">
        <f t="shared" si="27"/>
        <v>0</v>
      </c>
      <c r="BF70" s="139">
        <f t="shared" si="27"/>
        <v>0</v>
      </c>
      <c r="BG70" s="139">
        <f t="shared" si="27"/>
        <v>0</v>
      </c>
      <c r="BH70" s="139">
        <f t="shared" si="27"/>
        <v>0</v>
      </c>
      <c r="BI70" s="139">
        <f t="shared" si="27"/>
        <v>0</v>
      </c>
      <c r="BJ70" s="139">
        <f t="shared" si="27"/>
        <v>0</v>
      </c>
      <c r="BK70" s="139">
        <f t="shared" si="17"/>
        <v>0</v>
      </c>
      <c r="BL70" s="139">
        <f t="shared" si="18"/>
        <v>0</v>
      </c>
      <c r="BM70" s="149">
        <f t="shared" si="19"/>
        <v>0</v>
      </c>
      <c r="BN70" s="149"/>
      <c r="BO70" s="279">
        <f t="shared" si="26"/>
        <v>0</v>
      </c>
      <c r="BP70" s="279">
        <f t="shared" si="26"/>
        <v>0</v>
      </c>
      <c r="BQ70" s="279">
        <f t="shared" si="26"/>
        <v>0</v>
      </c>
      <c r="BR70" s="279">
        <f t="shared" si="26"/>
        <v>0</v>
      </c>
      <c r="BS70" s="279">
        <f t="shared" si="26"/>
        <v>0</v>
      </c>
      <c r="BT70" s="279">
        <f t="shared" si="26"/>
        <v>0</v>
      </c>
      <c r="BU70" s="279">
        <f t="shared" si="25"/>
        <v>0</v>
      </c>
      <c r="BV70" s="279">
        <f t="shared" si="20"/>
        <v>0</v>
      </c>
      <c r="BW70" s="279">
        <f t="shared" si="4"/>
        <v>0</v>
      </c>
      <c r="BX70" s="279"/>
      <c r="BY70" s="279">
        <f t="shared" si="21"/>
        <v>0</v>
      </c>
      <c r="BZ70" s="279"/>
      <c r="CA70" s="279">
        <f>IFERROR(VLOOKUP(A70,'Actuals Summer'!A:S,19,FALSE),0)</f>
        <v>0</v>
      </c>
      <c r="CC70" s="279"/>
      <c r="CD70" s="279"/>
      <c r="CE70" s="279"/>
      <c r="CF70" s="279"/>
      <c r="CG70" s="279"/>
      <c r="CH70" s="279"/>
      <c r="CI70" s="279"/>
      <c r="CJ70" s="279"/>
      <c r="CK70" s="279"/>
      <c r="CL70" s="279"/>
      <c r="CM70" s="279"/>
      <c r="CN70" s="279"/>
      <c r="CO70" s="279"/>
      <c r="CQ70" s="230"/>
      <c r="CR70" s="230"/>
      <c r="CS70" s="230"/>
      <c r="CT70" s="230"/>
      <c r="CU70" s="230"/>
      <c r="CV70" s="230"/>
      <c r="CW70" s="230"/>
      <c r="CX70" s="230"/>
      <c r="CZ70" s="281"/>
      <c r="DA70" s="281"/>
      <c r="DB70" s="281"/>
      <c r="DC70" s="281"/>
      <c r="DD70" s="281"/>
      <c r="DE70" s="281"/>
      <c r="DF70" s="281"/>
      <c r="DG70" s="281"/>
      <c r="DI70" s="281">
        <f t="shared" si="22"/>
        <v>0</v>
      </c>
      <c r="DJ70" s="281"/>
      <c r="DK70" s="281"/>
      <c r="DL70" s="281"/>
      <c r="DM70" s="281"/>
      <c r="DN70" s="281"/>
      <c r="DO70" s="281"/>
      <c r="DP70" s="281"/>
      <c r="DQ70" s="281"/>
      <c r="DS70" s="281"/>
      <c r="DT70" s="281"/>
      <c r="DU70" s="281"/>
      <c r="DV70" s="281"/>
      <c r="DW70" s="281"/>
      <c r="DX70" s="281"/>
      <c r="DY70" s="281"/>
      <c r="DZ70" s="281"/>
      <c r="EB70" s="282">
        <f t="shared" si="5"/>
        <v>0</v>
      </c>
      <c r="EC70" s="282">
        <f t="shared" si="6"/>
        <v>0</v>
      </c>
      <c r="ED70" s="283">
        <f t="shared" si="23"/>
        <v>0</v>
      </c>
    </row>
    <row r="71" spans="1:134" hidden="1" x14ac:dyDescent="0.25">
      <c r="A71" s="17">
        <v>4015</v>
      </c>
      <c r="B71" s="4">
        <v>103483</v>
      </c>
      <c r="C71" s="4" t="s">
        <v>533</v>
      </c>
      <c r="D71" s="4" t="s">
        <v>534</v>
      </c>
      <c r="E71" s="15" t="s">
        <v>450</v>
      </c>
      <c r="F71" s="16" t="s">
        <v>425</v>
      </c>
      <c r="G71" s="149"/>
      <c r="H71" s="230">
        <v>0</v>
      </c>
      <c r="I71" s="277"/>
      <c r="J71" s="230">
        <v>0</v>
      </c>
      <c r="K71" s="230">
        <v>0</v>
      </c>
      <c r="L71" s="230">
        <v>0</v>
      </c>
      <c r="M71" s="230">
        <v>0</v>
      </c>
      <c r="N71" s="230">
        <v>0</v>
      </c>
      <c r="O71" s="230">
        <v>0</v>
      </c>
      <c r="P71" s="149">
        <f t="shared" si="7"/>
        <v>0</v>
      </c>
      <c r="Q71" s="230">
        <f t="shared" si="8"/>
        <v>0</v>
      </c>
      <c r="R71" s="277"/>
      <c r="S71" s="230">
        <v>0</v>
      </c>
      <c r="T71" s="230">
        <v>0</v>
      </c>
      <c r="U71" s="230">
        <v>0</v>
      </c>
      <c r="V71" s="230">
        <v>0</v>
      </c>
      <c r="W71" s="230">
        <v>0</v>
      </c>
      <c r="X71" s="230">
        <v>0</v>
      </c>
      <c r="Y71" s="230">
        <f t="shared" si="9"/>
        <v>0</v>
      </c>
      <c r="Z71" s="230">
        <f t="shared" si="10"/>
        <v>0</v>
      </c>
      <c r="AA71" s="277"/>
      <c r="AB71" s="278">
        <v>0</v>
      </c>
      <c r="AC71" s="278">
        <v>0</v>
      </c>
      <c r="AD71" s="278">
        <v>0</v>
      </c>
      <c r="AE71" s="278">
        <v>0</v>
      </c>
      <c r="AF71" s="278">
        <v>0</v>
      </c>
      <c r="AG71" s="278">
        <v>0</v>
      </c>
      <c r="AH71" s="230">
        <f t="shared" si="11"/>
        <v>0</v>
      </c>
      <c r="AI71" s="278">
        <f t="shared" si="12"/>
        <v>0</v>
      </c>
      <c r="AJ71" s="277"/>
      <c r="AK71" s="278">
        <v>0</v>
      </c>
      <c r="AL71" s="278">
        <v>0</v>
      </c>
      <c r="AM71" s="278">
        <v>0</v>
      </c>
      <c r="AN71" s="277"/>
      <c r="AO71" s="278">
        <f t="shared" si="13"/>
        <v>0</v>
      </c>
      <c r="AP71" s="278">
        <f t="shared" si="13"/>
        <v>0</v>
      </c>
      <c r="AQ71" s="278">
        <f t="shared" si="13"/>
        <v>0</v>
      </c>
      <c r="AR71" s="279"/>
      <c r="AS71" s="279">
        <v>0</v>
      </c>
      <c r="AT71" s="280">
        <f t="shared" si="14"/>
        <v>0</v>
      </c>
      <c r="AU71" s="279"/>
      <c r="AV71" s="279">
        <v>0</v>
      </c>
      <c r="AW71" s="279">
        <v>0</v>
      </c>
      <c r="AX71" s="279">
        <v>0</v>
      </c>
      <c r="AY71" s="279">
        <v>0</v>
      </c>
      <c r="AZ71" s="279">
        <v>0</v>
      </c>
      <c r="BA71" s="279">
        <v>0</v>
      </c>
      <c r="BB71" s="279">
        <v>0</v>
      </c>
      <c r="BC71" s="279">
        <f t="shared" si="15"/>
        <v>0</v>
      </c>
      <c r="BE71" s="139">
        <f t="shared" si="27"/>
        <v>0</v>
      </c>
      <c r="BF71" s="139">
        <f t="shared" si="27"/>
        <v>0</v>
      </c>
      <c r="BG71" s="139">
        <f t="shared" si="27"/>
        <v>0</v>
      </c>
      <c r="BH71" s="139">
        <f t="shared" si="27"/>
        <v>0</v>
      </c>
      <c r="BI71" s="139">
        <f t="shared" si="27"/>
        <v>0</v>
      </c>
      <c r="BJ71" s="139">
        <f t="shared" si="27"/>
        <v>0</v>
      </c>
      <c r="BK71" s="139">
        <f t="shared" si="17"/>
        <v>0</v>
      </c>
      <c r="BL71" s="139">
        <f t="shared" si="18"/>
        <v>0</v>
      </c>
      <c r="BM71" s="149">
        <f t="shared" si="19"/>
        <v>0</v>
      </c>
      <c r="BN71" s="149"/>
      <c r="BO71" s="279">
        <f t="shared" si="26"/>
        <v>0</v>
      </c>
      <c r="BP71" s="279">
        <f t="shared" si="26"/>
        <v>0</v>
      </c>
      <c r="BQ71" s="279">
        <f t="shared" si="26"/>
        <v>0</v>
      </c>
      <c r="BR71" s="279">
        <f t="shared" si="26"/>
        <v>0</v>
      </c>
      <c r="BS71" s="279">
        <f t="shared" si="26"/>
        <v>0</v>
      </c>
      <c r="BT71" s="279">
        <f t="shared" si="26"/>
        <v>0</v>
      </c>
      <c r="BU71" s="279">
        <f t="shared" si="25"/>
        <v>0</v>
      </c>
      <c r="BV71" s="279">
        <f t="shared" si="20"/>
        <v>0</v>
      </c>
      <c r="BW71" s="279">
        <f t="shared" si="4"/>
        <v>0</v>
      </c>
      <c r="BX71" s="279"/>
      <c r="BY71" s="279">
        <f t="shared" si="21"/>
        <v>0</v>
      </c>
      <c r="BZ71" s="279"/>
      <c r="CA71" s="279">
        <f>IFERROR(VLOOKUP(A71,'Actuals Summer'!A:S,19,FALSE),0)</f>
        <v>0</v>
      </c>
      <c r="CC71" s="279"/>
      <c r="CD71" s="279"/>
      <c r="CE71" s="279"/>
      <c r="CF71" s="279"/>
      <c r="CG71" s="279"/>
      <c r="CH71" s="279"/>
      <c r="CI71" s="279"/>
      <c r="CJ71" s="279"/>
      <c r="CK71" s="279"/>
      <c r="CL71" s="279"/>
      <c r="CM71" s="279"/>
      <c r="CN71" s="279"/>
      <c r="CO71" s="279"/>
      <c r="CQ71" s="230"/>
      <c r="CR71" s="230"/>
      <c r="CS71" s="230"/>
      <c r="CT71" s="230"/>
      <c r="CU71" s="230"/>
      <c r="CV71" s="230"/>
      <c r="CW71" s="230"/>
      <c r="CX71" s="230"/>
      <c r="CZ71" s="281"/>
      <c r="DA71" s="281"/>
      <c r="DB71" s="281"/>
      <c r="DC71" s="281"/>
      <c r="DD71" s="281"/>
      <c r="DE71" s="281"/>
      <c r="DF71" s="281"/>
      <c r="DG71" s="281"/>
      <c r="DI71" s="281">
        <f t="shared" si="22"/>
        <v>0</v>
      </c>
      <c r="DJ71" s="281"/>
      <c r="DK71" s="281"/>
      <c r="DL71" s="281"/>
      <c r="DM71" s="281"/>
      <c r="DN71" s="281"/>
      <c r="DO71" s="281"/>
      <c r="DP71" s="281"/>
      <c r="DQ71" s="281"/>
      <c r="DS71" s="281"/>
      <c r="DT71" s="281"/>
      <c r="DU71" s="281"/>
      <c r="DV71" s="281"/>
      <c r="DW71" s="281"/>
      <c r="DX71" s="281"/>
      <c r="DY71" s="281"/>
      <c r="DZ71" s="281"/>
      <c r="EB71" s="282">
        <f t="shared" si="5"/>
        <v>0</v>
      </c>
      <c r="EC71" s="282">
        <f t="shared" si="6"/>
        <v>0</v>
      </c>
      <c r="ED71" s="283">
        <f t="shared" si="23"/>
        <v>0</v>
      </c>
    </row>
    <row r="72" spans="1:134" hidden="1" x14ac:dyDescent="0.25">
      <c r="A72" s="17">
        <v>3411</v>
      </c>
      <c r="B72" s="4">
        <v>103479</v>
      </c>
      <c r="C72" s="4" t="s">
        <v>535</v>
      </c>
      <c r="D72" s="4" t="s">
        <v>536</v>
      </c>
      <c r="E72" s="15" t="s">
        <v>428</v>
      </c>
      <c r="F72" s="16" t="s">
        <v>425</v>
      </c>
      <c r="G72" s="149"/>
      <c r="H72" s="230">
        <v>0</v>
      </c>
      <c r="I72" s="277"/>
      <c r="J72" s="230">
        <v>0</v>
      </c>
      <c r="K72" s="230">
        <v>0</v>
      </c>
      <c r="L72" s="230">
        <v>41940.6</v>
      </c>
      <c r="M72" s="230">
        <v>5070</v>
      </c>
      <c r="N72" s="230">
        <v>1939.0526315789475</v>
      </c>
      <c r="O72" s="230">
        <v>0</v>
      </c>
      <c r="P72" s="149">
        <f t="shared" si="7"/>
        <v>48949.652631578945</v>
      </c>
      <c r="Q72" s="230">
        <f t="shared" si="8"/>
        <v>39159.722105263158</v>
      </c>
      <c r="R72" s="277"/>
      <c r="S72" s="230">
        <v>0</v>
      </c>
      <c r="T72" s="230">
        <v>0</v>
      </c>
      <c r="U72" s="230">
        <v>40836.9</v>
      </c>
      <c r="V72" s="230">
        <v>4290</v>
      </c>
      <c r="W72" s="230">
        <v>1566.1578947368421</v>
      </c>
      <c r="X72" s="230">
        <v>0</v>
      </c>
      <c r="Y72" s="230">
        <f t="shared" si="9"/>
        <v>46693.057894736841</v>
      </c>
      <c r="Z72" s="230">
        <f t="shared" si="10"/>
        <v>37354.446315789472</v>
      </c>
      <c r="AA72" s="277"/>
      <c r="AB72" s="278">
        <v>0</v>
      </c>
      <c r="AC72" s="278">
        <v>0</v>
      </c>
      <c r="AD72" s="278">
        <v>35068.168421052636</v>
      </c>
      <c r="AE72" s="278">
        <v>4035.7894736842109</v>
      </c>
      <c r="AF72" s="278">
        <v>1521.7728531855955</v>
      </c>
      <c r="AG72" s="278">
        <v>0</v>
      </c>
      <c r="AH72" s="230">
        <f t="shared" si="11"/>
        <v>40625.730747922447</v>
      </c>
      <c r="AI72" s="278">
        <f t="shared" si="12"/>
        <v>32500.584598337959</v>
      </c>
      <c r="AJ72" s="277"/>
      <c r="AK72" s="278">
        <v>4188.5999999999995</v>
      </c>
      <c r="AL72" s="278">
        <v>3500.25</v>
      </c>
      <c r="AM72" s="278">
        <v>3341.7473684210522</v>
      </c>
      <c r="AN72" s="277"/>
      <c r="AO72" s="278">
        <f t="shared" si="13"/>
        <v>3350.8799999999997</v>
      </c>
      <c r="AP72" s="278">
        <f t="shared" si="13"/>
        <v>2800.2000000000003</v>
      </c>
      <c r="AQ72" s="278">
        <f t="shared" si="13"/>
        <v>2673.3978947368419</v>
      </c>
      <c r="AR72" s="279"/>
      <c r="AS72" s="279">
        <v>0</v>
      </c>
      <c r="AT72" s="280">
        <f t="shared" si="14"/>
        <v>0</v>
      </c>
      <c r="AU72" s="279"/>
      <c r="AV72" s="279">
        <v>0</v>
      </c>
      <c r="AW72" s="279">
        <v>0</v>
      </c>
      <c r="AX72" s="279">
        <v>54081.3</v>
      </c>
      <c r="AY72" s="279">
        <v>6240</v>
      </c>
      <c r="AZ72" s="279">
        <v>2311.9473684210525</v>
      </c>
      <c r="BA72" s="279">
        <v>0</v>
      </c>
      <c r="BB72" s="279">
        <v>4270.5</v>
      </c>
      <c r="BC72" s="279">
        <f t="shared" si="15"/>
        <v>66903.747368421056</v>
      </c>
      <c r="BE72" s="139">
        <f t="shared" si="27"/>
        <v>0</v>
      </c>
      <c r="BF72" s="139">
        <f t="shared" si="27"/>
        <v>0</v>
      </c>
      <c r="BG72" s="139">
        <f t="shared" si="27"/>
        <v>12140.700000000004</v>
      </c>
      <c r="BH72" s="139">
        <f t="shared" si="27"/>
        <v>1170</v>
      </c>
      <c r="BI72" s="139">
        <f t="shared" si="27"/>
        <v>372.89473684210498</v>
      </c>
      <c r="BJ72" s="139">
        <f t="shared" si="27"/>
        <v>0</v>
      </c>
      <c r="BK72" s="139">
        <f t="shared" si="17"/>
        <v>81.900000000000546</v>
      </c>
      <c r="BL72" s="139">
        <f t="shared" si="18"/>
        <v>13765.494736842109</v>
      </c>
      <c r="BM72" s="149">
        <f t="shared" si="19"/>
        <v>0</v>
      </c>
      <c r="BN72" s="149"/>
      <c r="BO72" s="279">
        <f t="shared" si="26"/>
        <v>0</v>
      </c>
      <c r="BP72" s="279">
        <f t="shared" si="26"/>
        <v>0</v>
      </c>
      <c r="BQ72" s="279">
        <f t="shared" si="26"/>
        <v>20528.82</v>
      </c>
      <c r="BR72" s="279">
        <f t="shared" si="26"/>
        <v>2184</v>
      </c>
      <c r="BS72" s="279">
        <f t="shared" si="26"/>
        <v>760.70526315789448</v>
      </c>
      <c r="BT72" s="279">
        <f t="shared" si="26"/>
        <v>0</v>
      </c>
      <c r="BU72" s="279">
        <f t="shared" si="25"/>
        <v>919.62000000000035</v>
      </c>
      <c r="BV72" s="279">
        <f t="shared" si="20"/>
        <v>24393.145263157894</v>
      </c>
      <c r="BW72" s="279">
        <f t="shared" ref="BW72:BW135" si="28">(Q72+AO72+AS72+BV72)-BC72-AT72</f>
        <v>0</v>
      </c>
      <c r="BX72" s="279"/>
      <c r="BY72" s="279">
        <f t="shared" si="21"/>
        <v>66903.747368421056</v>
      </c>
      <c r="BZ72" s="279"/>
      <c r="CA72" s="279">
        <f>IFERROR(VLOOKUP(A72,'Actuals Summer'!A:S,19,FALSE),0)</f>
        <v>0</v>
      </c>
      <c r="CC72" s="279"/>
      <c r="CD72" s="279"/>
      <c r="CE72" s="279"/>
      <c r="CF72" s="279"/>
      <c r="CG72" s="279"/>
      <c r="CH72" s="279"/>
      <c r="CI72" s="279"/>
      <c r="CJ72" s="279"/>
      <c r="CK72" s="279"/>
      <c r="CL72" s="279"/>
      <c r="CM72" s="279"/>
      <c r="CN72" s="279"/>
      <c r="CO72" s="279"/>
      <c r="CQ72" s="230"/>
      <c r="CR72" s="230"/>
      <c r="CS72" s="230"/>
      <c r="CT72" s="230"/>
      <c r="CU72" s="230"/>
      <c r="CV72" s="230"/>
      <c r="CW72" s="230"/>
      <c r="CX72" s="230"/>
      <c r="CZ72" s="281"/>
      <c r="DA72" s="281"/>
      <c r="DB72" s="281"/>
      <c r="DC72" s="281"/>
      <c r="DD72" s="281"/>
      <c r="DE72" s="281"/>
      <c r="DF72" s="281"/>
      <c r="DG72" s="281"/>
      <c r="DI72" s="281">
        <f t="shared" si="22"/>
        <v>66903.747368421056</v>
      </c>
      <c r="DJ72" s="281"/>
      <c r="DK72" s="281"/>
      <c r="DL72" s="281"/>
      <c r="DM72" s="281"/>
      <c r="DN72" s="281"/>
      <c r="DO72" s="281"/>
      <c r="DP72" s="281"/>
      <c r="DQ72" s="281"/>
      <c r="DS72" s="281"/>
      <c r="DT72" s="281"/>
      <c r="DU72" s="281"/>
      <c r="DV72" s="281"/>
      <c r="DW72" s="281"/>
      <c r="DX72" s="281"/>
      <c r="DY72" s="281"/>
      <c r="DZ72" s="281"/>
      <c r="EB72" s="282">
        <f t="shared" ref="EB72:EB135" si="29">((SUMIFS($J72:$AQ72,$J$3:$AQ$3,$EB$7)*80%))+SUMIFS($AS72:$AT72,$AS$3:$AT$3,$EB$7)+SUMIFS($AV72:$BC72,$AV$3:$BC$3,$EB$7)</f>
        <v>142232.37617728533</v>
      </c>
      <c r="EC72" s="282">
        <f t="shared" ref="EC72:EC135" si="30">(SUMIFS($J72:$AQ72,$J$3:$AQ$3,$EC$7)*80%)+SUMIFS($AV72:$BC72,$AV$3:$BC$3,$EC$7)</f>
        <v>0</v>
      </c>
      <c r="ED72" s="283">
        <f t="shared" si="23"/>
        <v>142232.37617728533</v>
      </c>
    </row>
    <row r="73" spans="1:134" hidden="1" x14ac:dyDescent="0.25">
      <c r="A73" s="17">
        <v>4223</v>
      </c>
      <c r="B73" s="4">
        <v>103509</v>
      </c>
      <c r="C73" s="4" t="s">
        <v>537</v>
      </c>
      <c r="D73" s="4" t="s">
        <v>538</v>
      </c>
      <c r="E73" s="15" t="s">
        <v>450</v>
      </c>
      <c r="F73" s="16" t="s">
        <v>425</v>
      </c>
      <c r="G73" s="149"/>
      <c r="H73" s="230">
        <v>0</v>
      </c>
      <c r="I73" s="277"/>
      <c r="J73" s="230">
        <v>0</v>
      </c>
      <c r="K73" s="230">
        <v>0</v>
      </c>
      <c r="L73" s="230">
        <v>0</v>
      </c>
      <c r="M73" s="230">
        <v>0</v>
      </c>
      <c r="N73" s="230">
        <v>0</v>
      </c>
      <c r="O73" s="230">
        <v>0</v>
      </c>
      <c r="P73" s="149">
        <f t="shared" ref="P73:P136" si="31">SUM(J73:O73)</f>
        <v>0</v>
      </c>
      <c r="Q73" s="230">
        <f t="shared" ref="Q73:Q136" si="32">P73*80%</f>
        <v>0</v>
      </c>
      <c r="R73" s="277"/>
      <c r="S73" s="230">
        <v>0</v>
      </c>
      <c r="T73" s="230">
        <v>0</v>
      </c>
      <c r="U73" s="230">
        <v>0</v>
      </c>
      <c r="V73" s="230">
        <v>0</v>
      </c>
      <c r="W73" s="230">
        <v>0</v>
      </c>
      <c r="X73" s="230">
        <v>0</v>
      </c>
      <c r="Y73" s="230">
        <f t="shared" ref="Y73:Y136" si="33">SUM(S73:X73)</f>
        <v>0</v>
      </c>
      <c r="Z73" s="230">
        <f t="shared" ref="Z73:Z136" si="34">Y73*80%</f>
        <v>0</v>
      </c>
      <c r="AA73" s="277"/>
      <c r="AB73" s="278">
        <v>0</v>
      </c>
      <c r="AC73" s="278">
        <v>0</v>
      </c>
      <c r="AD73" s="278">
        <v>0</v>
      </c>
      <c r="AE73" s="278">
        <v>0</v>
      </c>
      <c r="AF73" s="278">
        <v>0</v>
      </c>
      <c r="AG73" s="278">
        <v>0</v>
      </c>
      <c r="AH73" s="230">
        <f t="shared" ref="AH73:AH136" si="35">SUM(AB73:AG73)</f>
        <v>0</v>
      </c>
      <c r="AI73" s="278">
        <f t="shared" ref="AI73:AI136" si="36">AH73*80%</f>
        <v>0</v>
      </c>
      <c r="AJ73" s="277"/>
      <c r="AK73" s="278">
        <v>0</v>
      </c>
      <c r="AL73" s="278">
        <v>0</v>
      </c>
      <c r="AM73" s="278">
        <v>0</v>
      </c>
      <c r="AN73" s="277"/>
      <c r="AO73" s="278">
        <f t="shared" ref="AO73:AQ136" si="37">AK73*80%</f>
        <v>0</v>
      </c>
      <c r="AP73" s="278">
        <f t="shared" si="37"/>
        <v>0</v>
      </c>
      <c r="AQ73" s="278">
        <f t="shared" si="37"/>
        <v>0</v>
      </c>
      <c r="AR73" s="279"/>
      <c r="AS73" s="279">
        <v>0</v>
      </c>
      <c r="AT73" s="280">
        <f t="shared" ref="AT73:AT136" si="38">AS73-H73</f>
        <v>0</v>
      </c>
      <c r="AU73" s="279"/>
      <c r="AV73" s="279">
        <v>0</v>
      </c>
      <c r="AW73" s="279">
        <v>0</v>
      </c>
      <c r="AX73" s="279">
        <v>0</v>
      </c>
      <c r="AY73" s="279">
        <v>0</v>
      </c>
      <c r="AZ73" s="279">
        <v>0</v>
      </c>
      <c r="BA73" s="279">
        <v>0</v>
      </c>
      <c r="BB73" s="279">
        <v>0</v>
      </c>
      <c r="BC73" s="279">
        <f t="shared" ref="BC73:BC136" si="39">SUM(AV73:BB73)+AS73</f>
        <v>0</v>
      </c>
      <c r="BE73" s="139">
        <f t="shared" si="27"/>
        <v>0</v>
      </c>
      <c r="BF73" s="139">
        <f t="shared" si="27"/>
        <v>0</v>
      </c>
      <c r="BG73" s="139">
        <f t="shared" si="27"/>
        <v>0</v>
      </c>
      <c r="BH73" s="139">
        <f t="shared" si="27"/>
        <v>0</v>
      </c>
      <c r="BI73" s="139">
        <f t="shared" si="27"/>
        <v>0</v>
      </c>
      <c r="BJ73" s="139">
        <f t="shared" si="27"/>
        <v>0</v>
      </c>
      <c r="BK73" s="139">
        <f t="shared" ref="BK73:BK136" si="40">BB73-AK73</f>
        <v>0</v>
      </c>
      <c r="BL73" s="139">
        <f t="shared" ref="BL73:BL136" si="41">SUM(BE73:BK73)+AT73</f>
        <v>0</v>
      </c>
      <c r="BM73" s="149">
        <f t="shared" ref="BM73:BM136" si="42">BC73-(P73+H73+BL73+AK73)</f>
        <v>0</v>
      </c>
      <c r="BN73" s="149"/>
      <c r="BO73" s="279">
        <f t="shared" si="26"/>
        <v>0</v>
      </c>
      <c r="BP73" s="279">
        <f t="shared" si="26"/>
        <v>0</v>
      </c>
      <c r="BQ73" s="279">
        <f t="shared" si="26"/>
        <v>0</v>
      </c>
      <c r="BR73" s="279">
        <f t="shared" si="26"/>
        <v>0</v>
      </c>
      <c r="BS73" s="279">
        <f t="shared" si="26"/>
        <v>0</v>
      </c>
      <c r="BT73" s="279">
        <f t="shared" si="26"/>
        <v>0</v>
      </c>
      <c r="BU73" s="279">
        <f t="shared" si="25"/>
        <v>0</v>
      </c>
      <c r="BV73" s="279">
        <f t="shared" ref="BV73:BV136" si="43">SUM(BO73:BU73)</f>
        <v>0</v>
      </c>
      <c r="BW73" s="279">
        <f t="shared" si="28"/>
        <v>0</v>
      </c>
      <c r="BX73" s="279"/>
      <c r="BY73" s="279">
        <f t="shared" ref="BY73:BY136" si="44">(BV73+Q73+AO73)</f>
        <v>0</v>
      </c>
      <c r="BZ73" s="279"/>
      <c r="CA73" s="279">
        <f>IFERROR(VLOOKUP(A73,'Actuals Summer'!A:S,19,FALSE),0)</f>
        <v>0</v>
      </c>
      <c r="CC73" s="279"/>
      <c r="CD73" s="279"/>
      <c r="CE73" s="279"/>
      <c r="CF73" s="279"/>
      <c r="CG73" s="279"/>
      <c r="CH73" s="279"/>
      <c r="CI73" s="279"/>
      <c r="CJ73" s="279"/>
      <c r="CK73" s="279"/>
      <c r="CL73" s="279"/>
      <c r="CM73" s="279"/>
      <c r="CN73" s="279"/>
      <c r="CO73" s="279"/>
      <c r="CQ73" s="230"/>
      <c r="CR73" s="230"/>
      <c r="CS73" s="230"/>
      <c r="CT73" s="230"/>
      <c r="CU73" s="230"/>
      <c r="CV73" s="230"/>
      <c r="CW73" s="230"/>
      <c r="CX73" s="230"/>
      <c r="CZ73" s="281"/>
      <c r="DA73" s="281"/>
      <c r="DB73" s="281"/>
      <c r="DC73" s="281"/>
      <c r="DD73" s="281"/>
      <c r="DE73" s="281"/>
      <c r="DF73" s="281"/>
      <c r="DG73" s="281"/>
      <c r="DI73" s="281">
        <f t="shared" ref="DI73:DI136" si="45">BY73-CA73</f>
        <v>0</v>
      </c>
      <c r="DJ73" s="281"/>
      <c r="DK73" s="281"/>
      <c r="DL73" s="281"/>
      <c r="DM73" s="281"/>
      <c r="DN73" s="281"/>
      <c r="DO73" s="281"/>
      <c r="DP73" s="281"/>
      <c r="DQ73" s="281"/>
      <c r="DS73" s="281"/>
      <c r="DT73" s="281"/>
      <c r="DU73" s="281"/>
      <c r="DV73" s="281"/>
      <c r="DW73" s="281"/>
      <c r="DX73" s="281"/>
      <c r="DY73" s="281"/>
      <c r="DZ73" s="281"/>
      <c r="EB73" s="282">
        <f t="shared" si="29"/>
        <v>0</v>
      </c>
      <c r="EC73" s="282">
        <f t="shared" si="30"/>
        <v>0</v>
      </c>
      <c r="ED73" s="283">
        <f t="shared" ref="ED73:ED136" si="46">EB73+EC73</f>
        <v>0</v>
      </c>
    </row>
    <row r="74" spans="1:134" hidden="1" x14ac:dyDescent="0.25">
      <c r="A74" s="17">
        <v>3317</v>
      </c>
      <c r="B74" s="4">
        <v>103421</v>
      </c>
      <c r="C74" s="4" t="s">
        <v>539</v>
      </c>
      <c r="D74" s="4" t="s">
        <v>333</v>
      </c>
      <c r="E74" s="15" t="s">
        <v>428</v>
      </c>
      <c r="F74" s="16" t="s">
        <v>425</v>
      </c>
      <c r="G74" s="149"/>
      <c r="H74" s="230">
        <v>0</v>
      </c>
      <c r="I74" s="277"/>
      <c r="J74" s="230">
        <v>0</v>
      </c>
      <c r="K74" s="230">
        <v>0</v>
      </c>
      <c r="L74" s="230">
        <v>32007.3</v>
      </c>
      <c r="M74" s="230">
        <v>1755</v>
      </c>
      <c r="N74" s="230">
        <v>522.0526315789474</v>
      </c>
      <c r="O74" s="230">
        <v>0</v>
      </c>
      <c r="P74" s="149">
        <f t="shared" si="31"/>
        <v>34284.35263157895</v>
      </c>
      <c r="Q74" s="230">
        <f t="shared" si="32"/>
        <v>27427.48210526316</v>
      </c>
      <c r="R74" s="277"/>
      <c r="S74" s="230">
        <v>0</v>
      </c>
      <c r="T74" s="230">
        <v>0</v>
      </c>
      <c r="U74" s="230">
        <v>24281.4</v>
      </c>
      <c r="V74" s="230">
        <v>975</v>
      </c>
      <c r="W74" s="230">
        <v>372.89473684210526</v>
      </c>
      <c r="X74" s="230">
        <v>0</v>
      </c>
      <c r="Y74" s="230">
        <f t="shared" si="33"/>
        <v>25629.294736842108</v>
      </c>
      <c r="Z74" s="230">
        <f t="shared" si="34"/>
        <v>20503.43578947369</v>
      </c>
      <c r="AA74" s="277"/>
      <c r="AB74" s="278">
        <v>0</v>
      </c>
      <c r="AC74" s="278">
        <v>0</v>
      </c>
      <c r="AD74" s="278">
        <v>25738.105263157897</v>
      </c>
      <c r="AE74" s="278">
        <v>1250.5263157894738</v>
      </c>
      <c r="AF74" s="278">
        <v>369.573407202216</v>
      </c>
      <c r="AG74" s="278">
        <v>0</v>
      </c>
      <c r="AH74" s="230">
        <f t="shared" si="35"/>
        <v>27358.204986149587</v>
      </c>
      <c r="AI74" s="278">
        <f t="shared" si="36"/>
        <v>21886.563988919672</v>
      </c>
      <c r="AJ74" s="277"/>
      <c r="AK74" s="278">
        <v>265.20000000000005</v>
      </c>
      <c r="AL74" s="278">
        <v>228.15000000000003</v>
      </c>
      <c r="AM74" s="278">
        <v>221.11578947368423</v>
      </c>
      <c r="AN74" s="277"/>
      <c r="AO74" s="278">
        <f t="shared" si="37"/>
        <v>212.16000000000005</v>
      </c>
      <c r="AP74" s="278">
        <f t="shared" si="37"/>
        <v>182.52000000000004</v>
      </c>
      <c r="AQ74" s="278">
        <f t="shared" si="37"/>
        <v>176.8926315789474</v>
      </c>
      <c r="AR74" s="279"/>
      <c r="AS74" s="279">
        <v>0</v>
      </c>
      <c r="AT74" s="280">
        <f t="shared" si="38"/>
        <v>0</v>
      </c>
      <c r="AU74" s="279"/>
      <c r="AV74" s="279">
        <v>0</v>
      </c>
      <c r="AW74" s="279">
        <v>0</v>
      </c>
      <c r="AX74" s="279">
        <v>30903.600000000002</v>
      </c>
      <c r="AY74" s="279">
        <v>2730</v>
      </c>
      <c r="AZ74" s="279">
        <v>1044.1052631578948</v>
      </c>
      <c r="BA74" s="279">
        <v>0</v>
      </c>
      <c r="BB74" s="279">
        <v>393.9</v>
      </c>
      <c r="BC74" s="279">
        <f t="shared" si="39"/>
        <v>35071.6052631579</v>
      </c>
      <c r="BE74" s="139">
        <f t="shared" si="27"/>
        <v>0</v>
      </c>
      <c r="BF74" s="139">
        <f t="shared" si="27"/>
        <v>0</v>
      </c>
      <c r="BG74" s="139">
        <f t="shared" si="27"/>
        <v>-1103.6999999999971</v>
      </c>
      <c r="BH74" s="139">
        <f t="shared" si="27"/>
        <v>975</v>
      </c>
      <c r="BI74" s="139">
        <f t="shared" si="27"/>
        <v>522.0526315789474</v>
      </c>
      <c r="BJ74" s="139">
        <f t="shared" si="27"/>
        <v>0</v>
      </c>
      <c r="BK74" s="139">
        <f t="shared" si="40"/>
        <v>128.69999999999993</v>
      </c>
      <c r="BL74" s="139">
        <f t="shared" si="41"/>
        <v>522.05263157895024</v>
      </c>
      <c r="BM74" s="149">
        <f t="shared" si="42"/>
        <v>0</v>
      </c>
      <c r="BN74" s="149"/>
      <c r="BO74" s="279">
        <f t="shared" si="26"/>
        <v>0</v>
      </c>
      <c r="BP74" s="279">
        <f t="shared" si="26"/>
        <v>0</v>
      </c>
      <c r="BQ74" s="279">
        <f t="shared" si="26"/>
        <v>5297.760000000002</v>
      </c>
      <c r="BR74" s="279">
        <f t="shared" si="26"/>
        <v>1326</v>
      </c>
      <c r="BS74" s="279">
        <f t="shared" si="26"/>
        <v>626.46315789473692</v>
      </c>
      <c r="BT74" s="279">
        <f t="shared" si="26"/>
        <v>0</v>
      </c>
      <c r="BU74" s="279">
        <f t="shared" si="25"/>
        <v>181.73999999999992</v>
      </c>
      <c r="BV74" s="279">
        <f t="shared" si="43"/>
        <v>7431.9631578947392</v>
      </c>
      <c r="BW74" s="279">
        <f t="shared" si="28"/>
        <v>0</v>
      </c>
      <c r="BX74" s="279"/>
      <c r="BY74" s="279">
        <f t="shared" si="44"/>
        <v>35071.6052631579</v>
      </c>
      <c r="BZ74" s="279"/>
      <c r="CA74" s="279">
        <f>IFERROR(VLOOKUP(A74,'Actuals Summer'!A:S,19,FALSE),0)</f>
        <v>0</v>
      </c>
      <c r="CC74" s="279"/>
      <c r="CD74" s="279"/>
      <c r="CE74" s="279"/>
      <c r="CF74" s="279"/>
      <c r="CG74" s="279"/>
      <c r="CH74" s="279"/>
      <c r="CI74" s="279"/>
      <c r="CJ74" s="279"/>
      <c r="CK74" s="279"/>
      <c r="CL74" s="279"/>
      <c r="CM74" s="279"/>
      <c r="CN74" s="279"/>
      <c r="CO74" s="279"/>
      <c r="CQ74" s="230"/>
      <c r="CR74" s="230"/>
      <c r="CS74" s="230"/>
      <c r="CT74" s="230"/>
      <c r="CU74" s="230"/>
      <c r="CV74" s="230"/>
      <c r="CW74" s="230"/>
      <c r="CX74" s="230"/>
      <c r="CZ74" s="281"/>
      <c r="DA74" s="281"/>
      <c r="DB74" s="281"/>
      <c r="DC74" s="281"/>
      <c r="DD74" s="281"/>
      <c r="DE74" s="281"/>
      <c r="DF74" s="281"/>
      <c r="DG74" s="281"/>
      <c r="DI74" s="281">
        <f t="shared" si="45"/>
        <v>35071.6052631579</v>
      </c>
      <c r="DJ74" s="281"/>
      <c r="DK74" s="281"/>
      <c r="DL74" s="281"/>
      <c r="DM74" s="281"/>
      <c r="DN74" s="281"/>
      <c r="DO74" s="281"/>
      <c r="DP74" s="281"/>
      <c r="DQ74" s="281"/>
      <c r="DS74" s="281"/>
      <c r="DT74" s="281"/>
      <c r="DU74" s="281"/>
      <c r="DV74" s="281"/>
      <c r="DW74" s="281"/>
      <c r="DX74" s="281"/>
      <c r="DY74" s="281"/>
      <c r="DZ74" s="281"/>
      <c r="EB74" s="282">
        <f t="shared" si="29"/>
        <v>77821.017673130205</v>
      </c>
      <c r="EC74" s="282">
        <f t="shared" si="30"/>
        <v>0</v>
      </c>
      <c r="ED74" s="283">
        <f t="shared" si="46"/>
        <v>77821.017673130205</v>
      </c>
    </row>
    <row r="75" spans="1:134" hidden="1" x14ac:dyDescent="0.25">
      <c r="A75" s="17">
        <v>1023</v>
      </c>
      <c r="B75" s="4">
        <v>103136</v>
      </c>
      <c r="C75" s="4" t="s">
        <v>540</v>
      </c>
      <c r="D75" s="4" t="s">
        <v>196</v>
      </c>
      <c r="E75" s="15" t="s">
        <v>424</v>
      </c>
      <c r="F75" s="16" t="s">
        <v>425</v>
      </c>
      <c r="G75" s="149"/>
      <c r="H75" s="230">
        <v>191096.58925716483</v>
      </c>
      <c r="I75" s="277"/>
      <c r="J75" s="230">
        <v>0</v>
      </c>
      <c r="K75" s="230">
        <v>33189</v>
      </c>
      <c r="L75" s="230">
        <v>91607.099999999991</v>
      </c>
      <c r="M75" s="230">
        <v>8775</v>
      </c>
      <c r="N75" s="230">
        <v>894.94736842105272</v>
      </c>
      <c r="O75" s="230">
        <v>2567.1578947368421</v>
      </c>
      <c r="P75" s="149">
        <f t="shared" si="31"/>
        <v>137033.20526315787</v>
      </c>
      <c r="Q75" s="230">
        <f t="shared" si="32"/>
        <v>109626.5642105263</v>
      </c>
      <c r="R75" s="277"/>
      <c r="S75" s="230">
        <v>0</v>
      </c>
      <c r="T75" s="230">
        <v>29870.1</v>
      </c>
      <c r="U75" s="230">
        <v>55185</v>
      </c>
      <c r="V75" s="230">
        <v>6045</v>
      </c>
      <c r="W75" s="230">
        <v>1640.7368421052631</v>
      </c>
      <c r="X75" s="230">
        <v>2246.2631578947367</v>
      </c>
      <c r="Y75" s="230">
        <f t="shared" si="33"/>
        <v>94987.1</v>
      </c>
      <c r="Z75" s="230">
        <f t="shared" si="34"/>
        <v>75989.680000000008</v>
      </c>
      <c r="AA75" s="277"/>
      <c r="AB75" s="278">
        <v>0</v>
      </c>
      <c r="AC75" s="278">
        <v>23702.589473684209</v>
      </c>
      <c r="AD75" s="278">
        <v>64023.53684210527</v>
      </c>
      <c r="AE75" s="278">
        <v>5570.5263157894733</v>
      </c>
      <c r="AF75" s="278">
        <v>934.80332409972289</v>
      </c>
      <c r="AG75" s="278">
        <v>1683.7229916897506</v>
      </c>
      <c r="AH75" s="230">
        <f t="shared" si="35"/>
        <v>95915.178947368404</v>
      </c>
      <c r="AI75" s="278">
        <f t="shared" si="36"/>
        <v>76732.143157894723</v>
      </c>
      <c r="AJ75" s="277"/>
      <c r="AK75" s="278">
        <v>3636.75</v>
      </c>
      <c r="AL75" s="278">
        <v>2189.85</v>
      </c>
      <c r="AM75" s="278">
        <v>2290.1684210526319</v>
      </c>
      <c r="AN75" s="277"/>
      <c r="AO75" s="278">
        <f t="shared" si="37"/>
        <v>2909.4</v>
      </c>
      <c r="AP75" s="278">
        <f t="shared" si="37"/>
        <v>1751.88</v>
      </c>
      <c r="AQ75" s="278">
        <f t="shared" si="37"/>
        <v>1832.1347368421057</v>
      </c>
      <c r="AR75" s="279"/>
      <c r="AS75" s="279">
        <v>194326.13338186606</v>
      </c>
      <c r="AT75" s="280">
        <f t="shared" si="38"/>
        <v>3229.544124701235</v>
      </c>
      <c r="AU75" s="279"/>
      <c r="AV75" s="279">
        <v>0</v>
      </c>
      <c r="AW75" s="279">
        <v>33189</v>
      </c>
      <c r="AX75" s="279">
        <v>105955.20000000001</v>
      </c>
      <c r="AY75" s="279">
        <v>10725</v>
      </c>
      <c r="AZ75" s="279">
        <v>1342.421052631579</v>
      </c>
      <c r="BA75" s="279">
        <v>2567.12</v>
      </c>
      <c r="BB75" s="279">
        <v>3775.2</v>
      </c>
      <c r="BC75" s="279">
        <f t="shared" si="39"/>
        <v>351880.07443449763</v>
      </c>
      <c r="BE75" s="139">
        <f t="shared" si="27"/>
        <v>0</v>
      </c>
      <c r="BF75" s="139">
        <f t="shared" si="27"/>
        <v>0</v>
      </c>
      <c r="BG75" s="139">
        <f t="shared" si="27"/>
        <v>14348.10000000002</v>
      </c>
      <c r="BH75" s="139">
        <f t="shared" si="27"/>
        <v>1950</v>
      </c>
      <c r="BI75" s="139">
        <f t="shared" si="27"/>
        <v>447.47368421052624</v>
      </c>
      <c r="BJ75" s="139">
        <f t="shared" si="27"/>
        <v>-3.7894736842190468E-2</v>
      </c>
      <c r="BK75" s="139">
        <f t="shared" si="40"/>
        <v>138.44999999999982</v>
      </c>
      <c r="BL75" s="139">
        <f t="shared" si="41"/>
        <v>20113.529914174942</v>
      </c>
      <c r="BM75" s="149">
        <f t="shared" si="42"/>
        <v>0</v>
      </c>
      <c r="BN75" s="149"/>
      <c r="BO75" s="279">
        <f t="shared" si="26"/>
        <v>0</v>
      </c>
      <c r="BP75" s="279">
        <f t="shared" si="26"/>
        <v>6637.7999999999993</v>
      </c>
      <c r="BQ75" s="279">
        <f t="shared" si="26"/>
        <v>32669.520000000019</v>
      </c>
      <c r="BR75" s="279">
        <f t="shared" si="26"/>
        <v>3705</v>
      </c>
      <c r="BS75" s="279">
        <f t="shared" si="26"/>
        <v>626.4631578947367</v>
      </c>
      <c r="BT75" s="279">
        <f t="shared" si="26"/>
        <v>513.39368421052632</v>
      </c>
      <c r="BU75" s="279">
        <f t="shared" si="25"/>
        <v>865.79999999999973</v>
      </c>
      <c r="BV75" s="279">
        <f t="shared" si="43"/>
        <v>45017.976842105287</v>
      </c>
      <c r="BW75" s="279">
        <f t="shared" si="28"/>
        <v>-3229.544124701235</v>
      </c>
      <c r="BX75" s="279"/>
      <c r="BY75" s="279">
        <f t="shared" si="44"/>
        <v>157553.94105263156</v>
      </c>
      <c r="BZ75" s="279"/>
      <c r="CA75" s="279">
        <f>IFERROR(VLOOKUP(A75,'Actuals Summer'!A:S,19,FALSE),0)</f>
        <v>0</v>
      </c>
      <c r="CC75" s="279"/>
      <c r="CD75" s="279"/>
      <c r="CE75" s="279"/>
      <c r="CF75" s="279"/>
      <c r="CG75" s="279"/>
      <c r="CH75" s="279"/>
      <c r="CI75" s="279"/>
      <c r="CJ75" s="279"/>
      <c r="CK75" s="279"/>
      <c r="CL75" s="279"/>
      <c r="CM75" s="279"/>
      <c r="CN75" s="279"/>
      <c r="CO75" s="279"/>
      <c r="CQ75" s="230"/>
      <c r="CR75" s="230"/>
      <c r="CS75" s="230"/>
      <c r="CT75" s="230"/>
      <c r="CU75" s="230"/>
      <c r="CV75" s="230"/>
      <c r="CW75" s="230"/>
      <c r="CX75" s="230"/>
      <c r="CZ75" s="281"/>
      <c r="DA75" s="281"/>
      <c r="DB75" s="281"/>
      <c r="DC75" s="281"/>
      <c r="DD75" s="281"/>
      <c r="DE75" s="281"/>
      <c r="DF75" s="281"/>
      <c r="DG75" s="281"/>
      <c r="DI75" s="281">
        <f t="shared" si="45"/>
        <v>157553.94105263156</v>
      </c>
      <c r="DJ75" s="281"/>
      <c r="DK75" s="281"/>
      <c r="DL75" s="281"/>
      <c r="DM75" s="281"/>
      <c r="DN75" s="281"/>
      <c r="DO75" s="281"/>
      <c r="DP75" s="281"/>
      <c r="DQ75" s="281"/>
      <c r="DS75" s="281"/>
      <c r="DT75" s="281"/>
      <c r="DU75" s="281"/>
      <c r="DV75" s="281"/>
      <c r="DW75" s="281"/>
      <c r="DX75" s="281"/>
      <c r="DY75" s="281"/>
      <c r="DZ75" s="281"/>
      <c r="EB75" s="282">
        <f t="shared" si="29"/>
        <v>502474.80340956693</v>
      </c>
      <c r="EC75" s="282">
        <f t="shared" si="30"/>
        <v>5711.1089196675894</v>
      </c>
      <c r="ED75" s="283">
        <f t="shared" si="46"/>
        <v>508185.91232923453</v>
      </c>
    </row>
    <row r="76" spans="1:134" hidden="1" x14ac:dyDescent="0.25">
      <c r="A76" s="17">
        <v>2015</v>
      </c>
      <c r="B76" s="4">
        <v>134102</v>
      </c>
      <c r="C76" s="4" t="s">
        <v>541</v>
      </c>
      <c r="D76" s="4" t="s">
        <v>211</v>
      </c>
      <c r="E76" s="15" t="s">
        <v>428</v>
      </c>
      <c r="F76" s="16" t="s">
        <v>425</v>
      </c>
      <c r="G76" s="149"/>
      <c r="H76" s="230">
        <v>0</v>
      </c>
      <c r="I76" s="277"/>
      <c r="J76" s="230">
        <v>0</v>
      </c>
      <c r="K76" s="230">
        <v>0</v>
      </c>
      <c r="L76" s="230">
        <v>32007.3</v>
      </c>
      <c r="M76" s="230">
        <v>0</v>
      </c>
      <c r="N76" s="230">
        <v>0</v>
      </c>
      <c r="O76" s="230">
        <v>0</v>
      </c>
      <c r="P76" s="149">
        <f t="shared" si="31"/>
        <v>32007.3</v>
      </c>
      <c r="Q76" s="230">
        <f t="shared" si="32"/>
        <v>25605.84</v>
      </c>
      <c r="R76" s="277"/>
      <c r="S76" s="230">
        <v>0</v>
      </c>
      <c r="T76" s="230">
        <v>0</v>
      </c>
      <c r="U76" s="230">
        <v>45251.700000000004</v>
      </c>
      <c r="V76" s="230">
        <v>1950</v>
      </c>
      <c r="W76" s="230">
        <v>745.78947368421052</v>
      </c>
      <c r="X76" s="230">
        <v>0</v>
      </c>
      <c r="Y76" s="230">
        <f t="shared" si="33"/>
        <v>47947.489473684218</v>
      </c>
      <c r="Z76" s="230">
        <f t="shared" si="34"/>
        <v>38357.991578947374</v>
      </c>
      <c r="AA76" s="277"/>
      <c r="AB76" s="278">
        <v>0</v>
      </c>
      <c r="AC76" s="278">
        <v>0</v>
      </c>
      <c r="AD76" s="278">
        <v>32816.084210526322</v>
      </c>
      <c r="AE76" s="278">
        <v>909.47368421052624</v>
      </c>
      <c r="AF76" s="278">
        <v>347.83379501385036</v>
      </c>
      <c r="AG76" s="278">
        <v>0</v>
      </c>
      <c r="AH76" s="230">
        <f t="shared" si="35"/>
        <v>34073.391689750701</v>
      </c>
      <c r="AI76" s="278">
        <f t="shared" si="36"/>
        <v>27258.713351800561</v>
      </c>
      <c r="AJ76" s="277"/>
      <c r="AK76" s="278">
        <v>1622.3999999999999</v>
      </c>
      <c r="AL76" s="278">
        <v>2392.6500000000005</v>
      </c>
      <c r="AM76" s="278">
        <v>1703.5578947368419</v>
      </c>
      <c r="AN76" s="277"/>
      <c r="AO76" s="278">
        <f t="shared" si="37"/>
        <v>1297.92</v>
      </c>
      <c r="AP76" s="278">
        <f t="shared" si="37"/>
        <v>1914.1200000000006</v>
      </c>
      <c r="AQ76" s="278">
        <f t="shared" si="37"/>
        <v>1362.8463157894737</v>
      </c>
      <c r="AR76" s="279"/>
      <c r="AS76" s="279">
        <v>0</v>
      </c>
      <c r="AT76" s="280">
        <f t="shared" si="38"/>
        <v>0</v>
      </c>
      <c r="AU76" s="279"/>
      <c r="AV76" s="279">
        <v>0</v>
      </c>
      <c r="AW76" s="279">
        <v>0</v>
      </c>
      <c r="AX76" s="279">
        <v>48562.8</v>
      </c>
      <c r="AY76" s="279">
        <v>3900</v>
      </c>
      <c r="AZ76" s="279">
        <v>1491.578947368421</v>
      </c>
      <c r="BA76" s="279">
        <v>0</v>
      </c>
      <c r="BB76" s="279">
        <v>2505.75</v>
      </c>
      <c r="BC76" s="279">
        <f t="shared" si="39"/>
        <v>56460.128947368423</v>
      </c>
      <c r="BE76" s="139">
        <f t="shared" si="27"/>
        <v>0</v>
      </c>
      <c r="BF76" s="139">
        <f t="shared" si="27"/>
        <v>0</v>
      </c>
      <c r="BG76" s="139">
        <f t="shared" si="27"/>
        <v>16555.500000000004</v>
      </c>
      <c r="BH76" s="139">
        <f t="shared" si="27"/>
        <v>3900</v>
      </c>
      <c r="BI76" s="139">
        <f t="shared" si="27"/>
        <v>1491.578947368421</v>
      </c>
      <c r="BJ76" s="139">
        <f t="shared" si="27"/>
        <v>0</v>
      </c>
      <c r="BK76" s="139">
        <f t="shared" si="40"/>
        <v>883.35000000000014</v>
      </c>
      <c r="BL76" s="139">
        <f t="shared" si="41"/>
        <v>22830.428947368422</v>
      </c>
      <c r="BM76" s="149">
        <f t="shared" si="42"/>
        <v>0</v>
      </c>
      <c r="BN76" s="149"/>
      <c r="BO76" s="279">
        <f t="shared" si="26"/>
        <v>0</v>
      </c>
      <c r="BP76" s="279">
        <f t="shared" si="26"/>
        <v>0</v>
      </c>
      <c r="BQ76" s="279">
        <f t="shared" si="26"/>
        <v>22956.960000000003</v>
      </c>
      <c r="BR76" s="279">
        <f t="shared" si="26"/>
        <v>3900</v>
      </c>
      <c r="BS76" s="279">
        <f t="shared" si="26"/>
        <v>1491.578947368421</v>
      </c>
      <c r="BT76" s="279">
        <f t="shared" si="26"/>
        <v>0</v>
      </c>
      <c r="BU76" s="279">
        <f t="shared" si="25"/>
        <v>1207.83</v>
      </c>
      <c r="BV76" s="279">
        <f t="shared" si="43"/>
        <v>29556.368947368421</v>
      </c>
      <c r="BW76" s="279">
        <f t="shared" si="28"/>
        <v>0</v>
      </c>
      <c r="BX76" s="279"/>
      <c r="BY76" s="279">
        <f t="shared" si="44"/>
        <v>56460.128947368416</v>
      </c>
      <c r="BZ76" s="279"/>
      <c r="CA76" s="279">
        <f>IFERROR(VLOOKUP(A76,'Actuals Summer'!A:S,19,FALSE),0)</f>
        <v>0</v>
      </c>
      <c r="CC76" s="279"/>
      <c r="CD76" s="279"/>
      <c r="CE76" s="279"/>
      <c r="CF76" s="279"/>
      <c r="CG76" s="279"/>
      <c r="CH76" s="279"/>
      <c r="CI76" s="279"/>
      <c r="CJ76" s="279"/>
      <c r="CK76" s="279"/>
      <c r="CL76" s="279"/>
      <c r="CM76" s="279"/>
      <c r="CN76" s="279"/>
      <c r="CO76" s="279"/>
      <c r="CQ76" s="230"/>
      <c r="CR76" s="230"/>
      <c r="CS76" s="230"/>
      <c r="CT76" s="230"/>
      <c r="CU76" s="230"/>
      <c r="CV76" s="230"/>
      <c r="CW76" s="230"/>
      <c r="CX76" s="230"/>
      <c r="CZ76" s="281"/>
      <c r="DA76" s="281"/>
      <c r="DB76" s="281"/>
      <c r="DC76" s="281"/>
      <c r="DD76" s="281"/>
      <c r="DE76" s="281"/>
      <c r="DF76" s="281"/>
      <c r="DG76" s="281"/>
      <c r="DI76" s="281">
        <f t="shared" si="45"/>
        <v>56460.128947368416</v>
      </c>
      <c r="DJ76" s="281"/>
      <c r="DK76" s="281"/>
      <c r="DL76" s="281"/>
      <c r="DM76" s="281"/>
      <c r="DN76" s="281"/>
      <c r="DO76" s="281"/>
      <c r="DP76" s="281"/>
      <c r="DQ76" s="281"/>
      <c r="DS76" s="281"/>
      <c r="DT76" s="281"/>
      <c r="DU76" s="281"/>
      <c r="DV76" s="281"/>
      <c r="DW76" s="281"/>
      <c r="DX76" s="281"/>
      <c r="DY76" s="281"/>
      <c r="DZ76" s="281"/>
      <c r="EB76" s="282">
        <f t="shared" si="29"/>
        <v>125353.80019390583</v>
      </c>
      <c r="EC76" s="282">
        <f t="shared" si="30"/>
        <v>0</v>
      </c>
      <c r="ED76" s="283">
        <f t="shared" si="46"/>
        <v>125353.80019390583</v>
      </c>
    </row>
    <row r="77" spans="1:134" hidden="1" x14ac:dyDescent="0.25">
      <c r="A77" s="17">
        <v>4063</v>
      </c>
      <c r="B77" s="4">
        <v>103486</v>
      </c>
      <c r="C77" s="4" t="s">
        <v>542</v>
      </c>
      <c r="D77" s="4" t="s">
        <v>543</v>
      </c>
      <c r="E77" s="15" t="s">
        <v>450</v>
      </c>
      <c r="F77" s="16" t="s">
        <v>425</v>
      </c>
      <c r="G77" s="149"/>
      <c r="H77" s="230">
        <v>0</v>
      </c>
      <c r="I77" s="277"/>
      <c r="J77" s="230">
        <v>0</v>
      </c>
      <c r="K77" s="230">
        <v>0</v>
      </c>
      <c r="L77" s="230">
        <v>0</v>
      </c>
      <c r="M77" s="230">
        <v>0</v>
      </c>
      <c r="N77" s="230">
        <v>0</v>
      </c>
      <c r="O77" s="230">
        <v>0</v>
      </c>
      <c r="P77" s="149">
        <f t="shared" si="31"/>
        <v>0</v>
      </c>
      <c r="Q77" s="230">
        <f t="shared" si="32"/>
        <v>0</v>
      </c>
      <c r="R77" s="277"/>
      <c r="S77" s="230">
        <v>0</v>
      </c>
      <c r="T77" s="230">
        <v>0</v>
      </c>
      <c r="U77" s="230">
        <v>0</v>
      </c>
      <c r="V77" s="230">
        <v>0</v>
      </c>
      <c r="W77" s="230">
        <v>0</v>
      </c>
      <c r="X77" s="230">
        <v>0</v>
      </c>
      <c r="Y77" s="230">
        <f t="shared" si="33"/>
        <v>0</v>
      </c>
      <c r="Z77" s="230">
        <f t="shared" si="34"/>
        <v>0</v>
      </c>
      <c r="AA77" s="277"/>
      <c r="AB77" s="278">
        <v>0</v>
      </c>
      <c r="AC77" s="278">
        <v>0</v>
      </c>
      <c r="AD77" s="278">
        <v>0</v>
      </c>
      <c r="AE77" s="278">
        <v>0</v>
      </c>
      <c r="AF77" s="278">
        <v>0</v>
      </c>
      <c r="AG77" s="278">
        <v>0</v>
      </c>
      <c r="AH77" s="230">
        <f t="shared" si="35"/>
        <v>0</v>
      </c>
      <c r="AI77" s="278">
        <f t="shared" si="36"/>
        <v>0</v>
      </c>
      <c r="AJ77" s="277"/>
      <c r="AK77" s="278">
        <v>0</v>
      </c>
      <c r="AL77" s="278">
        <v>0</v>
      </c>
      <c r="AM77" s="278">
        <v>0</v>
      </c>
      <c r="AN77" s="277"/>
      <c r="AO77" s="278">
        <f t="shared" si="37"/>
        <v>0</v>
      </c>
      <c r="AP77" s="278">
        <f t="shared" si="37"/>
        <v>0</v>
      </c>
      <c r="AQ77" s="278">
        <f t="shared" si="37"/>
        <v>0</v>
      </c>
      <c r="AR77" s="279"/>
      <c r="AS77" s="279">
        <v>0</v>
      </c>
      <c r="AT77" s="280">
        <f t="shared" si="38"/>
        <v>0</v>
      </c>
      <c r="AU77" s="279"/>
      <c r="AV77" s="279">
        <v>0</v>
      </c>
      <c r="AW77" s="279">
        <v>0</v>
      </c>
      <c r="AX77" s="279">
        <v>0</v>
      </c>
      <c r="AY77" s="279">
        <v>0</v>
      </c>
      <c r="AZ77" s="279">
        <v>0</v>
      </c>
      <c r="BA77" s="279">
        <v>0</v>
      </c>
      <c r="BB77" s="279">
        <v>0</v>
      </c>
      <c r="BC77" s="279">
        <f t="shared" si="39"/>
        <v>0</v>
      </c>
      <c r="BE77" s="139">
        <f t="shared" si="27"/>
        <v>0</v>
      </c>
      <c r="BF77" s="139">
        <f t="shared" si="27"/>
        <v>0</v>
      </c>
      <c r="BG77" s="139">
        <f t="shared" si="27"/>
        <v>0</v>
      </c>
      <c r="BH77" s="139">
        <f t="shared" si="27"/>
        <v>0</v>
      </c>
      <c r="BI77" s="139">
        <f t="shared" si="27"/>
        <v>0</v>
      </c>
      <c r="BJ77" s="139">
        <f t="shared" si="27"/>
        <v>0</v>
      </c>
      <c r="BK77" s="139">
        <f t="shared" si="40"/>
        <v>0</v>
      </c>
      <c r="BL77" s="139">
        <f t="shared" si="41"/>
        <v>0</v>
      </c>
      <c r="BM77" s="149">
        <f t="shared" si="42"/>
        <v>0</v>
      </c>
      <c r="BN77" s="149"/>
      <c r="BO77" s="279">
        <f t="shared" si="26"/>
        <v>0</v>
      </c>
      <c r="BP77" s="279">
        <f t="shared" si="26"/>
        <v>0</v>
      </c>
      <c r="BQ77" s="279">
        <f t="shared" si="26"/>
        <v>0</v>
      </c>
      <c r="BR77" s="279">
        <f t="shared" si="26"/>
        <v>0</v>
      </c>
      <c r="BS77" s="279">
        <f t="shared" si="26"/>
        <v>0</v>
      </c>
      <c r="BT77" s="279">
        <f t="shared" si="26"/>
        <v>0</v>
      </c>
      <c r="BU77" s="279">
        <f t="shared" si="25"/>
        <v>0</v>
      </c>
      <c r="BV77" s="279">
        <f t="shared" si="43"/>
        <v>0</v>
      </c>
      <c r="BW77" s="279">
        <f t="shared" si="28"/>
        <v>0</v>
      </c>
      <c r="BX77" s="279"/>
      <c r="BY77" s="279">
        <f t="shared" si="44"/>
        <v>0</v>
      </c>
      <c r="BZ77" s="279"/>
      <c r="CA77" s="279">
        <f>IFERROR(VLOOKUP(A77,'Actuals Summer'!A:S,19,FALSE),0)</f>
        <v>0</v>
      </c>
      <c r="CC77" s="279"/>
      <c r="CD77" s="279"/>
      <c r="CE77" s="279"/>
      <c r="CF77" s="279"/>
      <c r="CG77" s="279"/>
      <c r="CH77" s="279"/>
      <c r="CI77" s="279"/>
      <c r="CJ77" s="279"/>
      <c r="CK77" s="279"/>
      <c r="CL77" s="279"/>
      <c r="CM77" s="279"/>
      <c r="CN77" s="279"/>
      <c r="CO77" s="279"/>
      <c r="CQ77" s="230"/>
      <c r="CR77" s="230"/>
      <c r="CS77" s="230"/>
      <c r="CT77" s="230"/>
      <c r="CU77" s="230"/>
      <c r="CV77" s="230"/>
      <c r="CW77" s="230"/>
      <c r="CX77" s="230"/>
      <c r="CZ77" s="281"/>
      <c r="DA77" s="281"/>
      <c r="DB77" s="281"/>
      <c r="DC77" s="281"/>
      <c r="DD77" s="281"/>
      <c r="DE77" s="281"/>
      <c r="DF77" s="281"/>
      <c r="DG77" s="281"/>
      <c r="DI77" s="281">
        <f t="shared" si="45"/>
        <v>0</v>
      </c>
      <c r="DJ77" s="281"/>
      <c r="DK77" s="281"/>
      <c r="DL77" s="281"/>
      <c r="DM77" s="281"/>
      <c r="DN77" s="281"/>
      <c r="DO77" s="281"/>
      <c r="DP77" s="281"/>
      <c r="DQ77" s="281"/>
      <c r="DS77" s="281"/>
      <c r="DT77" s="281"/>
      <c r="DU77" s="281"/>
      <c r="DV77" s="281"/>
      <c r="DW77" s="281"/>
      <c r="DX77" s="281"/>
      <c r="DY77" s="281"/>
      <c r="DZ77" s="281"/>
      <c r="EB77" s="282">
        <f t="shared" si="29"/>
        <v>0</v>
      </c>
      <c r="EC77" s="282">
        <f t="shared" si="30"/>
        <v>0</v>
      </c>
      <c r="ED77" s="283">
        <f t="shared" si="46"/>
        <v>0</v>
      </c>
    </row>
    <row r="78" spans="1:134" hidden="1" x14ac:dyDescent="0.25">
      <c r="A78" s="17">
        <v>1016</v>
      </c>
      <c r="B78" s="4">
        <v>103129</v>
      </c>
      <c r="C78" s="4" t="s">
        <v>544</v>
      </c>
      <c r="D78" s="4" t="s">
        <v>189</v>
      </c>
      <c r="E78" s="15" t="s">
        <v>424</v>
      </c>
      <c r="F78" s="16" t="s">
        <v>425</v>
      </c>
      <c r="G78" s="149"/>
      <c r="H78" s="230">
        <v>213074.40127277008</v>
      </c>
      <c r="I78" s="277"/>
      <c r="J78" s="230">
        <v>0</v>
      </c>
      <c r="K78" s="230">
        <v>19913.399999999998</v>
      </c>
      <c r="L78" s="230">
        <v>122731.44</v>
      </c>
      <c r="M78" s="230">
        <v>7605</v>
      </c>
      <c r="N78" s="230">
        <v>2684.8421052631579</v>
      </c>
      <c r="O78" s="230">
        <v>0</v>
      </c>
      <c r="P78" s="149">
        <f t="shared" si="31"/>
        <v>152934.68210526314</v>
      </c>
      <c r="Q78" s="230">
        <f t="shared" si="32"/>
        <v>122347.74568421052</v>
      </c>
      <c r="R78" s="277"/>
      <c r="S78" s="230">
        <v>0</v>
      </c>
      <c r="T78" s="230">
        <v>34848.449999999997</v>
      </c>
      <c r="U78" s="230">
        <v>96279.430000000008</v>
      </c>
      <c r="V78" s="230">
        <v>6435</v>
      </c>
      <c r="W78" s="230">
        <v>2386.5263157894738</v>
      </c>
      <c r="X78" s="230">
        <v>0</v>
      </c>
      <c r="Y78" s="230">
        <f t="shared" si="33"/>
        <v>139949.40631578947</v>
      </c>
      <c r="Z78" s="230">
        <f t="shared" si="34"/>
        <v>111959.52505263158</v>
      </c>
      <c r="AA78" s="277"/>
      <c r="AB78" s="278">
        <v>0</v>
      </c>
      <c r="AC78" s="278">
        <v>21767.684210526317</v>
      </c>
      <c r="AD78" s="278">
        <v>96013.856842105262</v>
      </c>
      <c r="AE78" s="278">
        <v>5570.5263157894733</v>
      </c>
      <c r="AF78" s="278">
        <v>2000.0443213296398</v>
      </c>
      <c r="AG78" s="278">
        <v>0</v>
      </c>
      <c r="AH78" s="230">
        <f t="shared" si="35"/>
        <v>125352.1116897507</v>
      </c>
      <c r="AI78" s="278">
        <f t="shared" si="36"/>
        <v>100281.68935180057</v>
      </c>
      <c r="AJ78" s="277"/>
      <c r="AK78" s="278">
        <v>3318.8999999999996</v>
      </c>
      <c r="AL78" s="278">
        <v>2925</v>
      </c>
      <c r="AM78" s="278">
        <v>2472.6315789473688</v>
      </c>
      <c r="AN78" s="277"/>
      <c r="AO78" s="278">
        <f t="shared" si="37"/>
        <v>2655.12</v>
      </c>
      <c r="AP78" s="278">
        <f t="shared" si="37"/>
        <v>2340</v>
      </c>
      <c r="AQ78" s="278">
        <f t="shared" si="37"/>
        <v>1978.105263157895</v>
      </c>
      <c r="AR78" s="279"/>
      <c r="AS78" s="279">
        <v>213996.45976131712</v>
      </c>
      <c r="AT78" s="280">
        <f t="shared" si="38"/>
        <v>922.05848854704527</v>
      </c>
      <c r="AU78" s="279"/>
      <c r="AV78" s="279">
        <v>0</v>
      </c>
      <c r="AW78" s="279">
        <v>19913.399999999998</v>
      </c>
      <c r="AX78" s="279">
        <v>118463.8</v>
      </c>
      <c r="AY78" s="279">
        <v>7995</v>
      </c>
      <c r="AZ78" s="279">
        <v>2983.1578947368421</v>
      </c>
      <c r="BA78" s="279">
        <v>0</v>
      </c>
      <c r="BB78" s="279">
        <v>3447.6</v>
      </c>
      <c r="BC78" s="279">
        <f t="shared" si="39"/>
        <v>366799.41765605402</v>
      </c>
      <c r="BE78" s="139">
        <f t="shared" si="27"/>
        <v>0</v>
      </c>
      <c r="BF78" s="139">
        <f t="shared" si="27"/>
        <v>0</v>
      </c>
      <c r="BG78" s="139">
        <f t="shared" si="27"/>
        <v>-4267.6399999999994</v>
      </c>
      <c r="BH78" s="139">
        <f t="shared" si="27"/>
        <v>390</v>
      </c>
      <c r="BI78" s="139">
        <f t="shared" si="27"/>
        <v>298.31578947368416</v>
      </c>
      <c r="BJ78" s="139">
        <f t="shared" si="27"/>
        <v>0</v>
      </c>
      <c r="BK78" s="139">
        <f t="shared" si="40"/>
        <v>128.70000000000027</v>
      </c>
      <c r="BL78" s="139">
        <f t="shared" si="41"/>
        <v>-2528.5657219792697</v>
      </c>
      <c r="BM78" s="149">
        <f t="shared" si="42"/>
        <v>0</v>
      </c>
      <c r="BN78" s="149"/>
      <c r="BO78" s="279">
        <f t="shared" si="26"/>
        <v>0</v>
      </c>
      <c r="BP78" s="279">
        <f t="shared" si="26"/>
        <v>3982.6799999999985</v>
      </c>
      <c r="BQ78" s="279">
        <f t="shared" si="26"/>
        <v>20278.648000000001</v>
      </c>
      <c r="BR78" s="279">
        <f t="shared" si="26"/>
        <v>1911</v>
      </c>
      <c r="BS78" s="279">
        <f t="shared" si="26"/>
        <v>835.28421052631575</v>
      </c>
      <c r="BT78" s="279">
        <f t="shared" si="26"/>
        <v>0</v>
      </c>
      <c r="BU78" s="279">
        <f t="shared" si="25"/>
        <v>792.48</v>
      </c>
      <c r="BV78" s="279">
        <f t="shared" si="43"/>
        <v>27800.092210526316</v>
      </c>
      <c r="BW78" s="279">
        <f t="shared" si="28"/>
        <v>-922.05848854716169</v>
      </c>
      <c r="BX78" s="279"/>
      <c r="BY78" s="279">
        <f t="shared" si="44"/>
        <v>152802.95789473684</v>
      </c>
      <c r="BZ78" s="279"/>
      <c r="CA78" s="279">
        <f>IFERROR(VLOOKUP(A78,'Actuals Summer'!A:S,19,FALSE),0)</f>
        <v>0</v>
      </c>
      <c r="CC78" s="279"/>
      <c r="CD78" s="279"/>
      <c r="CE78" s="279"/>
      <c r="CF78" s="279"/>
      <c r="CG78" s="279"/>
      <c r="CH78" s="279"/>
      <c r="CI78" s="279"/>
      <c r="CJ78" s="279"/>
      <c r="CK78" s="279"/>
      <c r="CL78" s="279"/>
      <c r="CM78" s="279"/>
      <c r="CN78" s="279"/>
      <c r="CO78" s="279"/>
      <c r="CQ78" s="230"/>
      <c r="CR78" s="230"/>
      <c r="CS78" s="230"/>
      <c r="CT78" s="230"/>
      <c r="CU78" s="230"/>
      <c r="CV78" s="230"/>
      <c r="CW78" s="230"/>
      <c r="CX78" s="230"/>
      <c r="CZ78" s="281"/>
      <c r="DA78" s="281"/>
      <c r="DB78" s="281"/>
      <c r="DC78" s="281"/>
      <c r="DD78" s="281"/>
      <c r="DE78" s="281"/>
      <c r="DF78" s="281"/>
      <c r="DG78" s="281"/>
      <c r="DI78" s="281">
        <f t="shared" si="45"/>
        <v>152802.95789473684</v>
      </c>
      <c r="DJ78" s="281"/>
      <c r="DK78" s="281"/>
      <c r="DL78" s="281"/>
      <c r="DM78" s="281"/>
      <c r="DN78" s="281"/>
      <c r="DO78" s="281"/>
      <c r="DP78" s="281"/>
      <c r="DQ78" s="281"/>
      <c r="DS78" s="281"/>
      <c r="DT78" s="281"/>
      <c r="DU78" s="281"/>
      <c r="DV78" s="281"/>
      <c r="DW78" s="281"/>
      <c r="DX78" s="281"/>
      <c r="DY78" s="281"/>
      <c r="DZ78" s="281"/>
      <c r="EB78" s="282">
        <f t="shared" si="29"/>
        <v>583358.73732364411</v>
      </c>
      <c r="EC78" s="282">
        <f t="shared" si="30"/>
        <v>0</v>
      </c>
      <c r="ED78" s="283">
        <f t="shared" si="46"/>
        <v>583358.73732364411</v>
      </c>
    </row>
    <row r="79" spans="1:134" hidden="1" x14ac:dyDescent="0.25">
      <c r="A79" s="17">
        <v>2115</v>
      </c>
      <c r="B79" s="4">
        <v>103221</v>
      </c>
      <c r="C79" s="4" t="s">
        <v>545</v>
      </c>
      <c r="D79" s="4" t="s">
        <v>546</v>
      </c>
      <c r="E79" s="15" t="s">
        <v>428</v>
      </c>
      <c r="F79" s="16" t="s">
        <v>425</v>
      </c>
      <c r="G79" s="149"/>
      <c r="H79" s="230">
        <v>0</v>
      </c>
      <c r="I79" s="277"/>
      <c r="J79" s="230">
        <v>0</v>
      </c>
      <c r="K79" s="230">
        <v>0</v>
      </c>
      <c r="L79" s="230">
        <v>50770.200000000004</v>
      </c>
      <c r="M79" s="230">
        <v>2145</v>
      </c>
      <c r="N79" s="230">
        <v>0</v>
      </c>
      <c r="O79" s="230">
        <v>0</v>
      </c>
      <c r="P79" s="149">
        <f t="shared" si="31"/>
        <v>52915.200000000004</v>
      </c>
      <c r="Q79" s="230">
        <f t="shared" si="32"/>
        <v>42332.160000000003</v>
      </c>
      <c r="R79" s="277"/>
      <c r="S79" s="230">
        <v>0</v>
      </c>
      <c r="T79" s="230">
        <v>0</v>
      </c>
      <c r="U79" s="230">
        <v>40836.9</v>
      </c>
      <c r="V79" s="230">
        <v>975</v>
      </c>
      <c r="W79" s="230">
        <v>0</v>
      </c>
      <c r="X79" s="230">
        <v>0</v>
      </c>
      <c r="Y79" s="230">
        <f t="shared" si="33"/>
        <v>41811.9</v>
      </c>
      <c r="Z79" s="230">
        <f t="shared" si="34"/>
        <v>33449.520000000004</v>
      </c>
      <c r="AA79" s="277"/>
      <c r="AB79" s="278">
        <v>0</v>
      </c>
      <c r="AC79" s="278">
        <v>0</v>
      </c>
      <c r="AD79" s="278">
        <v>40215.789473684214</v>
      </c>
      <c r="AE79" s="278">
        <v>1364.2105263157894</v>
      </c>
      <c r="AF79" s="278">
        <v>0</v>
      </c>
      <c r="AG79" s="278">
        <v>0</v>
      </c>
      <c r="AH79" s="230">
        <f t="shared" si="35"/>
        <v>41580</v>
      </c>
      <c r="AI79" s="278">
        <f t="shared" si="36"/>
        <v>33264</v>
      </c>
      <c r="AJ79" s="277"/>
      <c r="AK79" s="278">
        <v>1630.1999999999998</v>
      </c>
      <c r="AL79" s="278">
        <v>978.89999999999986</v>
      </c>
      <c r="AM79" s="278">
        <v>1193.6842105263158</v>
      </c>
      <c r="AN79" s="277"/>
      <c r="AO79" s="278">
        <f t="shared" si="37"/>
        <v>1304.1599999999999</v>
      </c>
      <c r="AP79" s="278">
        <f t="shared" si="37"/>
        <v>783.11999999999989</v>
      </c>
      <c r="AQ79" s="278">
        <f t="shared" si="37"/>
        <v>954.94736842105272</v>
      </c>
      <c r="AR79" s="279"/>
      <c r="AS79" s="279">
        <v>0</v>
      </c>
      <c r="AT79" s="280">
        <f t="shared" si="38"/>
        <v>0</v>
      </c>
      <c r="AU79" s="279"/>
      <c r="AV79" s="279">
        <v>0</v>
      </c>
      <c r="AW79" s="279">
        <v>0</v>
      </c>
      <c r="AX79" s="279">
        <v>50770.200000000004</v>
      </c>
      <c r="AY79" s="279">
        <v>2340</v>
      </c>
      <c r="AZ79" s="279">
        <v>0</v>
      </c>
      <c r="BA79" s="279">
        <v>0</v>
      </c>
      <c r="BB79" s="279">
        <v>1267.5</v>
      </c>
      <c r="BC79" s="279">
        <f t="shared" si="39"/>
        <v>54377.700000000004</v>
      </c>
      <c r="BE79" s="139">
        <f t="shared" si="27"/>
        <v>0</v>
      </c>
      <c r="BF79" s="139">
        <f t="shared" si="27"/>
        <v>0</v>
      </c>
      <c r="BG79" s="139">
        <f t="shared" si="27"/>
        <v>0</v>
      </c>
      <c r="BH79" s="139">
        <f t="shared" si="27"/>
        <v>195</v>
      </c>
      <c r="BI79" s="139">
        <f t="shared" si="27"/>
        <v>0</v>
      </c>
      <c r="BJ79" s="139">
        <f t="shared" si="27"/>
        <v>0</v>
      </c>
      <c r="BK79" s="139">
        <f t="shared" si="40"/>
        <v>-362.69999999999982</v>
      </c>
      <c r="BL79" s="139">
        <f t="shared" si="41"/>
        <v>-167.69999999999982</v>
      </c>
      <c r="BM79" s="149">
        <f t="shared" si="42"/>
        <v>0</v>
      </c>
      <c r="BN79" s="149"/>
      <c r="BO79" s="279">
        <f t="shared" si="26"/>
        <v>0</v>
      </c>
      <c r="BP79" s="279">
        <f t="shared" si="26"/>
        <v>0</v>
      </c>
      <c r="BQ79" s="279">
        <f t="shared" si="26"/>
        <v>10154.040000000001</v>
      </c>
      <c r="BR79" s="279">
        <f t="shared" si="26"/>
        <v>624</v>
      </c>
      <c r="BS79" s="279">
        <f t="shared" si="26"/>
        <v>0</v>
      </c>
      <c r="BT79" s="279">
        <f t="shared" si="26"/>
        <v>0</v>
      </c>
      <c r="BU79" s="279">
        <f t="shared" si="25"/>
        <v>-36.659999999999854</v>
      </c>
      <c r="BV79" s="279">
        <f t="shared" si="43"/>
        <v>10741.380000000001</v>
      </c>
      <c r="BW79" s="279">
        <f t="shared" si="28"/>
        <v>7.2759576141834259E-12</v>
      </c>
      <c r="BX79" s="279"/>
      <c r="BY79" s="279">
        <f t="shared" si="44"/>
        <v>54377.700000000012</v>
      </c>
      <c r="BZ79" s="279"/>
      <c r="CA79" s="279">
        <f>IFERROR(VLOOKUP(A79,'Actuals Summer'!A:S,19,FALSE),0)</f>
        <v>0</v>
      </c>
      <c r="CC79" s="279"/>
      <c r="CD79" s="279"/>
      <c r="CE79" s="279"/>
      <c r="CF79" s="279"/>
      <c r="CG79" s="279"/>
      <c r="CH79" s="279"/>
      <c r="CI79" s="279"/>
      <c r="CJ79" s="279"/>
      <c r="CK79" s="279"/>
      <c r="CL79" s="279"/>
      <c r="CM79" s="279"/>
      <c r="CN79" s="279"/>
      <c r="CO79" s="279"/>
      <c r="CQ79" s="230"/>
      <c r="CR79" s="230"/>
      <c r="CS79" s="230"/>
      <c r="CT79" s="230"/>
      <c r="CU79" s="230"/>
      <c r="CV79" s="230"/>
      <c r="CW79" s="230"/>
      <c r="CX79" s="230"/>
      <c r="CZ79" s="281"/>
      <c r="DA79" s="281"/>
      <c r="DB79" s="281"/>
      <c r="DC79" s="281"/>
      <c r="DD79" s="281"/>
      <c r="DE79" s="281"/>
      <c r="DF79" s="281"/>
      <c r="DG79" s="281"/>
      <c r="DI79" s="281">
        <f t="shared" si="45"/>
        <v>54377.700000000012</v>
      </c>
      <c r="DJ79" s="281"/>
      <c r="DK79" s="281"/>
      <c r="DL79" s="281"/>
      <c r="DM79" s="281"/>
      <c r="DN79" s="281"/>
      <c r="DO79" s="281"/>
      <c r="DP79" s="281"/>
      <c r="DQ79" s="281"/>
      <c r="DS79" s="281"/>
      <c r="DT79" s="281"/>
      <c r="DU79" s="281"/>
      <c r="DV79" s="281"/>
      <c r="DW79" s="281"/>
      <c r="DX79" s="281"/>
      <c r="DY79" s="281"/>
      <c r="DZ79" s="281"/>
      <c r="EB79" s="282">
        <f t="shared" si="29"/>
        <v>122829.28736842106</v>
      </c>
      <c r="EC79" s="282">
        <f t="shared" si="30"/>
        <v>0</v>
      </c>
      <c r="ED79" s="283">
        <f t="shared" si="46"/>
        <v>122829.28736842106</v>
      </c>
    </row>
    <row r="80" spans="1:134" hidden="1" x14ac:dyDescent="0.25">
      <c r="A80" s="17">
        <v>2441</v>
      </c>
      <c r="B80" s="4">
        <v>103368</v>
      </c>
      <c r="C80" s="4" t="s">
        <v>547</v>
      </c>
      <c r="D80" s="4" t="s">
        <v>306</v>
      </c>
      <c r="E80" s="15" t="s">
        <v>428</v>
      </c>
      <c r="F80" s="16" t="s">
        <v>425</v>
      </c>
      <c r="G80" s="149"/>
      <c r="H80" s="230">
        <v>0</v>
      </c>
      <c r="I80" s="277"/>
      <c r="J80" s="230">
        <v>0</v>
      </c>
      <c r="K80" s="230">
        <v>0</v>
      </c>
      <c r="L80" s="230">
        <v>33111</v>
      </c>
      <c r="M80" s="230">
        <v>2925</v>
      </c>
      <c r="N80" s="230">
        <v>0</v>
      </c>
      <c r="O80" s="230">
        <v>0</v>
      </c>
      <c r="P80" s="149">
        <f t="shared" si="31"/>
        <v>36036</v>
      </c>
      <c r="Q80" s="230">
        <f t="shared" si="32"/>
        <v>28828.800000000003</v>
      </c>
      <c r="R80" s="277"/>
      <c r="S80" s="230">
        <v>0</v>
      </c>
      <c r="T80" s="230">
        <v>0</v>
      </c>
      <c r="U80" s="230">
        <v>9933.3000000000011</v>
      </c>
      <c r="V80" s="230">
        <v>585</v>
      </c>
      <c r="W80" s="230">
        <v>223.73684210526318</v>
      </c>
      <c r="X80" s="230">
        <v>0</v>
      </c>
      <c r="Y80" s="230">
        <f t="shared" si="33"/>
        <v>10742.036842105264</v>
      </c>
      <c r="Z80" s="230">
        <f t="shared" si="34"/>
        <v>8593.6294736842119</v>
      </c>
      <c r="AA80" s="277"/>
      <c r="AB80" s="278">
        <v>0</v>
      </c>
      <c r="AC80" s="278">
        <v>0</v>
      </c>
      <c r="AD80" s="278">
        <v>19625.305263157898</v>
      </c>
      <c r="AE80" s="278">
        <v>1705.2631578947369</v>
      </c>
      <c r="AF80" s="278">
        <v>65.21883656509695</v>
      </c>
      <c r="AG80" s="278">
        <v>0</v>
      </c>
      <c r="AH80" s="230">
        <f t="shared" si="35"/>
        <v>21395.787257617732</v>
      </c>
      <c r="AI80" s="278">
        <f t="shared" si="36"/>
        <v>17116.629806094188</v>
      </c>
      <c r="AJ80" s="277"/>
      <c r="AK80" s="278">
        <v>1645.7999999999997</v>
      </c>
      <c r="AL80" s="278">
        <v>645.45000000000005</v>
      </c>
      <c r="AM80" s="278">
        <v>1131.1578947368421</v>
      </c>
      <c r="AN80" s="277"/>
      <c r="AO80" s="278">
        <f t="shared" si="37"/>
        <v>1316.6399999999999</v>
      </c>
      <c r="AP80" s="278">
        <f t="shared" si="37"/>
        <v>516.36</v>
      </c>
      <c r="AQ80" s="278">
        <f t="shared" si="37"/>
        <v>904.92631578947373</v>
      </c>
      <c r="AR80" s="279"/>
      <c r="AS80" s="279">
        <v>0</v>
      </c>
      <c r="AT80" s="280">
        <f t="shared" si="38"/>
        <v>0</v>
      </c>
      <c r="AU80" s="279"/>
      <c r="AV80" s="279">
        <v>0</v>
      </c>
      <c r="AW80" s="279">
        <v>0</v>
      </c>
      <c r="AX80" s="279">
        <v>19866.600000000002</v>
      </c>
      <c r="AY80" s="279">
        <v>1365</v>
      </c>
      <c r="AZ80" s="279">
        <v>0</v>
      </c>
      <c r="BA80" s="279">
        <v>0</v>
      </c>
      <c r="BB80" s="279">
        <v>1279.1999999999998</v>
      </c>
      <c r="BC80" s="279">
        <f t="shared" si="39"/>
        <v>22510.800000000003</v>
      </c>
      <c r="BE80" s="139">
        <f t="shared" si="27"/>
        <v>0</v>
      </c>
      <c r="BF80" s="139">
        <f t="shared" si="27"/>
        <v>0</v>
      </c>
      <c r="BG80" s="139">
        <f t="shared" si="27"/>
        <v>-13244.399999999998</v>
      </c>
      <c r="BH80" s="139">
        <f t="shared" si="27"/>
        <v>-1560</v>
      </c>
      <c r="BI80" s="139">
        <f t="shared" si="27"/>
        <v>0</v>
      </c>
      <c r="BJ80" s="139">
        <f t="shared" si="27"/>
        <v>0</v>
      </c>
      <c r="BK80" s="139">
        <f t="shared" si="40"/>
        <v>-366.59999999999991</v>
      </c>
      <c r="BL80" s="139">
        <f t="shared" si="41"/>
        <v>-15170.999999999998</v>
      </c>
      <c r="BM80" s="149">
        <f t="shared" si="42"/>
        <v>0</v>
      </c>
      <c r="BN80" s="149"/>
      <c r="BO80" s="279">
        <f t="shared" si="26"/>
        <v>0</v>
      </c>
      <c r="BP80" s="279">
        <f t="shared" si="26"/>
        <v>0</v>
      </c>
      <c r="BQ80" s="279">
        <f t="shared" si="26"/>
        <v>-6622.2000000000007</v>
      </c>
      <c r="BR80" s="279">
        <f t="shared" si="26"/>
        <v>-975</v>
      </c>
      <c r="BS80" s="279">
        <f t="shared" si="26"/>
        <v>0</v>
      </c>
      <c r="BT80" s="279">
        <f t="shared" si="26"/>
        <v>0</v>
      </c>
      <c r="BU80" s="279">
        <f t="shared" si="25"/>
        <v>-37.440000000000055</v>
      </c>
      <c r="BV80" s="279">
        <f t="shared" si="43"/>
        <v>-7634.6400000000012</v>
      </c>
      <c r="BW80" s="279">
        <f t="shared" si="28"/>
        <v>0</v>
      </c>
      <c r="BX80" s="279"/>
      <c r="BY80" s="279">
        <f t="shared" si="44"/>
        <v>22510.800000000003</v>
      </c>
      <c r="BZ80" s="279"/>
      <c r="CA80" s="279">
        <f>IFERROR(VLOOKUP(A80,'Actuals Summer'!A:S,19,FALSE),0)</f>
        <v>0</v>
      </c>
      <c r="CC80" s="279"/>
      <c r="CD80" s="279"/>
      <c r="CE80" s="279"/>
      <c r="CF80" s="279"/>
      <c r="CG80" s="279"/>
      <c r="CH80" s="279"/>
      <c r="CI80" s="279"/>
      <c r="CJ80" s="279"/>
      <c r="CK80" s="279"/>
      <c r="CL80" s="279"/>
      <c r="CM80" s="279"/>
      <c r="CN80" s="279"/>
      <c r="CO80" s="279"/>
      <c r="CQ80" s="230"/>
      <c r="CR80" s="230"/>
      <c r="CS80" s="230"/>
      <c r="CT80" s="230"/>
      <c r="CU80" s="230"/>
      <c r="CV80" s="230"/>
      <c r="CW80" s="230"/>
      <c r="CX80" s="230"/>
      <c r="CZ80" s="281"/>
      <c r="DA80" s="281"/>
      <c r="DB80" s="281"/>
      <c r="DC80" s="281"/>
      <c r="DD80" s="281"/>
      <c r="DE80" s="281"/>
      <c r="DF80" s="281"/>
      <c r="DG80" s="281"/>
      <c r="DI80" s="281">
        <f t="shared" si="45"/>
        <v>22510.800000000003</v>
      </c>
      <c r="DJ80" s="281"/>
      <c r="DK80" s="281"/>
      <c r="DL80" s="281"/>
      <c r="DM80" s="281"/>
      <c r="DN80" s="281"/>
      <c r="DO80" s="281"/>
      <c r="DP80" s="281"/>
      <c r="DQ80" s="281"/>
      <c r="DS80" s="281"/>
      <c r="DT80" s="281"/>
      <c r="DU80" s="281"/>
      <c r="DV80" s="281"/>
      <c r="DW80" s="281"/>
      <c r="DX80" s="281"/>
      <c r="DY80" s="281"/>
      <c r="DZ80" s="281"/>
      <c r="EB80" s="282">
        <f t="shared" si="29"/>
        <v>49642.345595567866</v>
      </c>
      <c r="EC80" s="282">
        <f t="shared" si="30"/>
        <v>0</v>
      </c>
      <c r="ED80" s="283">
        <f t="shared" si="46"/>
        <v>49642.345595567866</v>
      </c>
    </row>
    <row r="81" spans="1:134" hidden="1" x14ac:dyDescent="0.25">
      <c r="A81" s="17">
        <v>2321</v>
      </c>
      <c r="B81" s="4">
        <v>103339</v>
      </c>
      <c r="C81" s="4" t="s">
        <v>548</v>
      </c>
      <c r="D81" s="4" t="s">
        <v>549</v>
      </c>
      <c r="E81" s="15" t="s">
        <v>428</v>
      </c>
      <c r="F81" s="16" t="s">
        <v>425</v>
      </c>
      <c r="G81" s="149"/>
      <c r="H81" s="230">
        <v>0</v>
      </c>
      <c r="I81" s="277"/>
      <c r="J81" s="230">
        <v>0</v>
      </c>
      <c r="K81" s="230">
        <v>0</v>
      </c>
      <c r="L81" s="230">
        <v>0</v>
      </c>
      <c r="M81" s="230">
        <v>0</v>
      </c>
      <c r="N81" s="230">
        <v>0</v>
      </c>
      <c r="O81" s="230">
        <v>0</v>
      </c>
      <c r="P81" s="149">
        <f t="shared" si="31"/>
        <v>0</v>
      </c>
      <c r="Q81" s="230">
        <f t="shared" si="32"/>
        <v>0</v>
      </c>
      <c r="R81" s="277"/>
      <c r="S81" s="230">
        <v>0</v>
      </c>
      <c r="T81" s="230">
        <v>0</v>
      </c>
      <c r="U81" s="230">
        <v>0</v>
      </c>
      <c r="V81" s="230">
        <v>0</v>
      </c>
      <c r="W81" s="230">
        <v>0</v>
      </c>
      <c r="X81" s="230">
        <v>0</v>
      </c>
      <c r="Y81" s="230">
        <f t="shared" si="33"/>
        <v>0</v>
      </c>
      <c r="Z81" s="230">
        <f t="shared" si="34"/>
        <v>0</v>
      </c>
      <c r="AA81" s="277"/>
      <c r="AB81" s="278">
        <v>0</v>
      </c>
      <c r="AC81" s="278">
        <v>0</v>
      </c>
      <c r="AD81" s="278">
        <v>0</v>
      </c>
      <c r="AE81" s="278">
        <v>0</v>
      </c>
      <c r="AF81" s="278">
        <v>0</v>
      </c>
      <c r="AG81" s="278">
        <v>0</v>
      </c>
      <c r="AH81" s="230">
        <f t="shared" si="35"/>
        <v>0</v>
      </c>
      <c r="AI81" s="278">
        <f t="shared" si="36"/>
        <v>0</v>
      </c>
      <c r="AJ81" s="277"/>
      <c r="AK81" s="278">
        <v>0</v>
      </c>
      <c r="AL81" s="278">
        <v>0</v>
      </c>
      <c r="AM81" s="278">
        <v>0</v>
      </c>
      <c r="AN81" s="277"/>
      <c r="AO81" s="278">
        <f t="shared" si="37"/>
        <v>0</v>
      </c>
      <c r="AP81" s="278">
        <f t="shared" si="37"/>
        <v>0</v>
      </c>
      <c r="AQ81" s="278">
        <f t="shared" si="37"/>
        <v>0</v>
      </c>
      <c r="AR81" s="279"/>
      <c r="AS81" s="279">
        <v>0</v>
      </c>
      <c r="AT81" s="280">
        <f t="shared" si="38"/>
        <v>0</v>
      </c>
      <c r="AU81" s="279"/>
      <c r="AV81" s="279">
        <v>0</v>
      </c>
      <c r="AW81" s="279">
        <v>0</v>
      </c>
      <c r="AX81" s="279">
        <v>0</v>
      </c>
      <c r="AY81" s="279">
        <v>0</v>
      </c>
      <c r="AZ81" s="279">
        <v>0</v>
      </c>
      <c r="BA81" s="279">
        <v>0</v>
      </c>
      <c r="BB81" s="279">
        <v>0</v>
      </c>
      <c r="BC81" s="279">
        <f t="shared" si="39"/>
        <v>0</v>
      </c>
      <c r="BE81" s="139">
        <f t="shared" si="27"/>
        <v>0</v>
      </c>
      <c r="BF81" s="139">
        <f t="shared" si="27"/>
        <v>0</v>
      </c>
      <c r="BG81" s="139">
        <f t="shared" si="27"/>
        <v>0</v>
      </c>
      <c r="BH81" s="139">
        <f t="shared" si="27"/>
        <v>0</v>
      </c>
      <c r="BI81" s="139">
        <f t="shared" si="27"/>
        <v>0</v>
      </c>
      <c r="BJ81" s="139">
        <f t="shared" si="27"/>
        <v>0</v>
      </c>
      <c r="BK81" s="139">
        <f t="shared" si="40"/>
        <v>0</v>
      </c>
      <c r="BL81" s="139">
        <f t="shared" si="41"/>
        <v>0</v>
      </c>
      <c r="BM81" s="149">
        <f t="shared" si="42"/>
        <v>0</v>
      </c>
      <c r="BN81" s="149"/>
      <c r="BO81" s="279">
        <f t="shared" si="26"/>
        <v>0</v>
      </c>
      <c r="BP81" s="279">
        <f t="shared" si="26"/>
        <v>0</v>
      </c>
      <c r="BQ81" s="279">
        <f t="shared" si="26"/>
        <v>0</v>
      </c>
      <c r="BR81" s="279">
        <f t="shared" si="26"/>
        <v>0</v>
      </c>
      <c r="BS81" s="279">
        <f t="shared" si="26"/>
        <v>0</v>
      </c>
      <c r="BT81" s="279">
        <f t="shared" si="26"/>
        <v>0</v>
      </c>
      <c r="BU81" s="279">
        <f t="shared" si="25"/>
        <v>0</v>
      </c>
      <c r="BV81" s="279">
        <f t="shared" si="43"/>
        <v>0</v>
      </c>
      <c r="BW81" s="279">
        <f t="shared" si="28"/>
        <v>0</v>
      </c>
      <c r="BX81" s="279"/>
      <c r="BY81" s="279">
        <f t="shared" si="44"/>
        <v>0</v>
      </c>
      <c r="BZ81" s="279"/>
      <c r="CA81" s="279">
        <f>IFERROR(VLOOKUP(A81,'Actuals Summer'!A:S,19,FALSE),0)</f>
        <v>0</v>
      </c>
      <c r="CC81" s="279"/>
      <c r="CD81" s="279"/>
      <c r="CE81" s="279"/>
      <c r="CF81" s="279"/>
      <c r="CG81" s="279"/>
      <c r="CH81" s="279"/>
      <c r="CI81" s="279"/>
      <c r="CJ81" s="279"/>
      <c r="CK81" s="279"/>
      <c r="CL81" s="279"/>
      <c r="CM81" s="279"/>
      <c r="CN81" s="279"/>
      <c r="CO81" s="279"/>
      <c r="CQ81" s="230"/>
      <c r="CR81" s="230"/>
      <c r="CS81" s="230"/>
      <c r="CT81" s="230"/>
      <c r="CU81" s="230"/>
      <c r="CV81" s="230"/>
      <c r="CW81" s="230"/>
      <c r="CX81" s="230"/>
      <c r="CZ81" s="281"/>
      <c r="DA81" s="281"/>
      <c r="DB81" s="281"/>
      <c r="DC81" s="281"/>
      <c r="DD81" s="281"/>
      <c r="DE81" s="281"/>
      <c r="DF81" s="281"/>
      <c r="DG81" s="281"/>
      <c r="DI81" s="281">
        <f t="shared" si="45"/>
        <v>0</v>
      </c>
      <c r="DJ81" s="281"/>
      <c r="DK81" s="281"/>
      <c r="DL81" s="281"/>
      <c r="DM81" s="281"/>
      <c r="DN81" s="281"/>
      <c r="DO81" s="281"/>
      <c r="DP81" s="281"/>
      <c r="DQ81" s="281"/>
      <c r="DS81" s="281"/>
      <c r="DT81" s="281"/>
      <c r="DU81" s="281"/>
      <c r="DV81" s="281"/>
      <c r="DW81" s="281"/>
      <c r="DX81" s="281"/>
      <c r="DY81" s="281"/>
      <c r="DZ81" s="281"/>
      <c r="EB81" s="282">
        <f t="shared" si="29"/>
        <v>0</v>
      </c>
      <c r="EC81" s="282">
        <f t="shared" si="30"/>
        <v>0</v>
      </c>
      <c r="ED81" s="283">
        <f t="shared" si="46"/>
        <v>0</v>
      </c>
    </row>
    <row r="82" spans="1:134" hidden="1" x14ac:dyDescent="0.25">
      <c r="A82" s="17">
        <v>7062</v>
      </c>
      <c r="B82" s="4">
        <v>103632</v>
      </c>
      <c r="C82" s="4" t="s">
        <v>550</v>
      </c>
      <c r="D82" s="4" t="s">
        <v>551</v>
      </c>
      <c r="E82" s="15" t="s">
        <v>439</v>
      </c>
      <c r="F82" s="16" t="s">
        <v>425</v>
      </c>
      <c r="G82" s="149"/>
      <c r="H82" s="230">
        <v>0</v>
      </c>
      <c r="I82" s="277"/>
      <c r="J82" s="230">
        <v>0</v>
      </c>
      <c r="K82" s="230">
        <v>0</v>
      </c>
      <c r="L82" s="230">
        <v>0</v>
      </c>
      <c r="M82" s="230">
        <v>0</v>
      </c>
      <c r="N82" s="230">
        <v>0</v>
      </c>
      <c r="O82" s="230">
        <v>0</v>
      </c>
      <c r="P82" s="149">
        <f t="shared" si="31"/>
        <v>0</v>
      </c>
      <c r="Q82" s="230">
        <f t="shared" si="32"/>
        <v>0</v>
      </c>
      <c r="R82" s="277"/>
      <c r="S82" s="230">
        <v>0</v>
      </c>
      <c r="T82" s="230">
        <v>0</v>
      </c>
      <c r="U82" s="230">
        <v>0</v>
      </c>
      <c r="V82" s="230">
        <v>0</v>
      </c>
      <c r="W82" s="230">
        <v>0</v>
      </c>
      <c r="X82" s="230">
        <v>0</v>
      </c>
      <c r="Y82" s="230">
        <f t="shared" si="33"/>
        <v>0</v>
      </c>
      <c r="Z82" s="230">
        <f t="shared" si="34"/>
        <v>0</v>
      </c>
      <c r="AA82" s="277"/>
      <c r="AB82" s="278">
        <v>0</v>
      </c>
      <c r="AC82" s="278">
        <v>0</v>
      </c>
      <c r="AD82" s="278">
        <v>0</v>
      </c>
      <c r="AE82" s="278">
        <v>0</v>
      </c>
      <c r="AF82" s="278">
        <v>0</v>
      </c>
      <c r="AG82" s="278">
        <v>0</v>
      </c>
      <c r="AH82" s="230">
        <f t="shared" si="35"/>
        <v>0</v>
      </c>
      <c r="AI82" s="278">
        <f t="shared" si="36"/>
        <v>0</v>
      </c>
      <c r="AJ82" s="277"/>
      <c r="AK82" s="278">
        <v>0</v>
      </c>
      <c r="AL82" s="278">
        <v>0</v>
      </c>
      <c r="AM82" s="278">
        <v>0</v>
      </c>
      <c r="AN82" s="277"/>
      <c r="AO82" s="278">
        <f t="shared" si="37"/>
        <v>0</v>
      </c>
      <c r="AP82" s="278">
        <f t="shared" si="37"/>
        <v>0</v>
      </c>
      <c r="AQ82" s="278">
        <f t="shared" si="37"/>
        <v>0</v>
      </c>
      <c r="AR82" s="279"/>
      <c r="AS82" s="279">
        <v>0</v>
      </c>
      <c r="AT82" s="280">
        <f t="shared" si="38"/>
        <v>0</v>
      </c>
      <c r="AU82" s="279"/>
      <c r="AV82" s="279">
        <v>0</v>
      </c>
      <c r="AW82" s="279">
        <v>0</v>
      </c>
      <c r="AX82" s="279">
        <v>0</v>
      </c>
      <c r="AY82" s="279">
        <v>0</v>
      </c>
      <c r="AZ82" s="279">
        <v>0</v>
      </c>
      <c r="BA82" s="279">
        <v>0</v>
      </c>
      <c r="BB82" s="279">
        <v>0</v>
      </c>
      <c r="BC82" s="279">
        <f t="shared" si="39"/>
        <v>0</v>
      </c>
      <c r="BE82" s="139">
        <f t="shared" si="27"/>
        <v>0</v>
      </c>
      <c r="BF82" s="139">
        <f t="shared" si="27"/>
        <v>0</v>
      </c>
      <c r="BG82" s="139">
        <f t="shared" si="27"/>
        <v>0</v>
      </c>
      <c r="BH82" s="139">
        <f t="shared" si="27"/>
        <v>0</v>
      </c>
      <c r="BI82" s="139">
        <f t="shared" si="27"/>
        <v>0</v>
      </c>
      <c r="BJ82" s="139">
        <f t="shared" si="27"/>
        <v>0</v>
      </c>
      <c r="BK82" s="139">
        <f t="shared" si="40"/>
        <v>0</v>
      </c>
      <c r="BL82" s="139">
        <f t="shared" si="41"/>
        <v>0</v>
      </c>
      <c r="BM82" s="149">
        <f t="shared" si="42"/>
        <v>0</v>
      </c>
      <c r="BN82" s="149"/>
      <c r="BO82" s="279">
        <f t="shared" si="26"/>
        <v>0</v>
      </c>
      <c r="BP82" s="279">
        <f t="shared" si="26"/>
        <v>0</v>
      </c>
      <c r="BQ82" s="279">
        <f t="shared" si="26"/>
        <v>0</v>
      </c>
      <c r="BR82" s="279">
        <f t="shared" si="26"/>
        <v>0</v>
      </c>
      <c r="BS82" s="279">
        <f t="shared" si="26"/>
        <v>0</v>
      </c>
      <c r="BT82" s="279">
        <f t="shared" si="26"/>
        <v>0</v>
      </c>
      <c r="BU82" s="279">
        <f t="shared" si="25"/>
        <v>0</v>
      </c>
      <c r="BV82" s="279">
        <f t="shared" si="43"/>
        <v>0</v>
      </c>
      <c r="BW82" s="279">
        <f t="shared" si="28"/>
        <v>0</v>
      </c>
      <c r="BX82" s="279"/>
      <c r="BY82" s="279">
        <f t="shared" si="44"/>
        <v>0</v>
      </c>
      <c r="BZ82" s="279"/>
      <c r="CA82" s="279">
        <f>IFERROR(VLOOKUP(A82,'Actuals Summer'!A:S,19,FALSE),0)</f>
        <v>0</v>
      </c>
      <c r="CC82" s="279"/>
      <c r="CD82" s="279"/>
      <c r="CE82" s="279"/>
      <c r="CF82" s="279"/>
      <c r="CG82" s="279"/>
      <c r="CH82" s="279"/>
      <c r="CI82" s="279"/>
      <c r="CJ82" s="279"/>
      <c r="CK82" s="279"/>
      <c r="CL82" s="279"/>
      <c r="CM82" s="279"/>
      <c r="CN82" s="279"/>
      <c r="CO82" s="279"/>
      <c r="CQ82" s="230"/>
      <c r="CR82" s="230"/>
      <c r="CS82" s="230"/>
      <c r="CT82" s="230"/>
      <c r="CU82" s="230"/>
      <c r="CV82" s="230"/>
      <c r="CW82" s="230"/>
      <c r="CX82" s="230"/>
      <c r="CZ82" s="281"/>
      <c r="DA82" s="281"/>
      <c r="DB82" s="281"/>
      <c r="DC82" s="281"/>
      <c r="DD82" s="281"/>
      <c r="DE82" s="281"/>
      <c r="DF82" s="281"/>
      <c r="DG82" s="281"/>
      <c r="DI82" s="281">
        <f t="shared" si="45"/>
        <v>0</v>
      </c>
      <c r="DJ82" s="281"/>
      <c r="DK82" s="281"/>
      <c r="DL82" s="281"/>
      <c r="DM82" s="281"/>
      <c r="DN82" s="281"/>
      <c r="DO82" s="281"/>
      <c r="DP82" s="281"/>
      <c r="DQ82" s="281"/>
      <c r="DS82" s="281"/>
      <c r="DT82" s="281"/>
      <c r="DU82" s="281"/>
      <c r="DV82" s="281"/>
      <c r="DW82" s="281"/>
      <c r="DX82" s="281"/>
      <c r="DY82" s="281"/>
      <c r="DZ82" s="281"/>
      <c r="EB82" s="282">
        <f t="shared" si="29"/>
        <v>0</v>
      </c>
      <c r="EC82" s="282">
        <f t="shared" si="30"/>
        <v>0</v>
      </c>
      <c r="ED82" s="283">
        <f t="shared" si="46"/>
        <v>0</v>
      </c>
    </row>
    <row r="83" spans="1:134" hidden="1" x14ac:dyDescent="0.25">
      <c r="A83" s="17">
        <v>2462</v>
      </c>
      <c r="B83" s="4">
        <v>103388</v>
      </c>
      <c r="C83" s="4" t="s">
        <v>552</v>
      </c>
      <c r="D83" s="4" t="s">
        <v>553</v>
      </c>
      <c r="E83" s="15" t="s">
        <v>428</v>
      </c>
      <c r="F83" s="16" t="s">
        <v>425</v>
      </c>
      <c r="G83" s="149"/>
      <c r="H83" s="230">
        <v>0</v>
      </c>
      <c r="I83" s="277"/>
      <c r="J83" s="230">
        <v>0</v>
      </c>
      <c r="K83" s="230">
        <v>0</v>
      </c>
      <c r="L83" s="230">
        <v>0</v>
      </c>
      <c r="M83" s="230">
        <v>0</v>
      </c>
      <c r="N83" s="230">
        <v>0</v>
      </c>
      <c r="O83" s="230">
        <v>0</v>
      </c>
      <c r="P83" s="149">
        <f t="shared" si="31"/>
        <v>0</v>
      </c>
      <c r="Q83" s="230">
        <f t="shared" si="32"/>
        <v>0</v>
      </c>
      <c r="R83" s="277"/>
      <c r="S83" s="230">
        <v>0</v>
      </c>
      <c r="T83" s="230">
        <v>0</v>
      </c>
      <c r="U83" s="230">
        <v>0</v>
      </c>
      <c r="V83" s="230">
        <v>0</v>
      </c>
      <c r="W83" s="230">
        <v>0</v>
      </c>
      <c r="X83" s="230">
        <v>0</v>
      </c>
      <c r="Y83" s="230">
        <f t="shared" si="33"/>
        <v>0</v>
      </c>
      <c r="Z83" s="230">
        <f t="shared" si="34"/>
        <v>0</v>
      </c>
      <c r="AA83" s="277"/>
      <c r="AB83" s="278">
        <v>0</v>
      </c>
      <c r="AC83" s="278">
        <v>0</v>
      </c>
      <c r="AD83" s="278">
        <v>0</v>
      </c>
      <c r="AE83" s="278">
        <v>0</v>
      </c>
      <c r="AF83" s="278">
        <v>0</v>
      </c>
      <c r="AG83" s="278">
        <v>0</v>
      </c>
      <c r="AH83" s="230">
        <f t="shared" si="35"/>
        <v>0</v>
      </c>
      <c r="AI83" s="278">
        <f t="shared" si="36"/>
        <v>0</v>
      </c>
      <c r="AJ83" s="277"/>
      <c r="AK83" s="278">
        <v>0</v>
      </c>
      <c r="AL83" s="278">
        <v>0</v>
      </c>
      <c r="AM83" s="278">
        <v>0</v>
      </c>
      <c r="AN83" s="277"/>
      <c r="AO83" s="278">
        <f t="shared" si="37"/>
        <v>0</v>
      </c>
      <c r="AP83" s="278">
        <f t="shared" si="37"/>
        <v>0</v>
      </c>
      <c r="AQ83" s="278">
        <f t="shared" si="37"/>
        <v>0</v>
      </c>
      <c r="AR83" s="279"/>
      <c r="AS83" s="279">
        <v>0</v>
      </c>
      <c r="AT83" s="280">
        <f t="shared" si="38"/>
        <v>0</v>
      </c>
      <c r="AU83" s="279"/>
      <c r="AV83" s="279">
        <v>0</v>
      </c>
      <c r="AW83" s="279">
        <v>0</v>
      </c>
      <c r="AX83" s="279">
        <v>0</v>
      </c>
      <c r="AY83" s="279">
        <v>0</v>
      </c>
      <c r="AZ83" s="279">
        <v>0</v>
      </c>
      <c r="BA83" s="279">
        <v>0</v>
      </c>
      <c r="BB83" s="279">
        <v>0</v>
      </c>
      <c r="BC83" s="279">
        <f t="shared" si="39"/>
        <v>0</v>
      </c>
      <c r="BE83" s="139">
        <f t="shared" si="27"/>
        <v>0</v>
      </c>
      <c r="BF83" s="139">
        <f t="shared" si="27"/>
        <v>0</v>
      </c>
      <c r="BG83" s="139">
        <f t="shared" si="27"/>
        <v>0</v>
      </c>
      <c r="BH83" s="139">
        <f t="shared" si="27"/>
        <v>0</v>
      </c>
      <c r="BI83" s="139">
        <f t="shared" si="27"/>
        <v>0</v>
      </c>
      <c r="BJ83" s="139">
        <f t="shared" si="27"/>
        <v>0</v>
      </c>
      <c r="BK83" s="139">
        <f t="shared" si="40"/>
        <v>0</v>
      </c>
      <c r="BL83" s="139">
        <f t="shared" si="41"/>
        <v>0</v>
      </c>
      <c r="BM83" s="149">
        <f t="shared" si="42"/>
        <v>0</v>
      </c>
      <c r="BN83" s="149"/>
      <c r="BO83" s="279">
        <f t="shared" si="26"/>
        <v>0</v>
      </c>
      <c r="BP83" s="279">
        <f t="shared" si="26"/>
        <v>0</v>
      </c>
      <c r="BQ83" s="279">
        <f t="shared" si="26"/>
        <v>0</v>
      </c>
      <c r="BR83" s="279">
        <f t="shared" si="26"/>
        <v>0</v>
      </c>
      <c r="BS83" s="279">
        <f t="shared" si="26"/>
        <v>0</v>
      </c>
      <c r="BT83" s="279">
        <f t="shared" si="26"/>
        <v>0</v>
      </c>
      <c r="BU83" s="279">
        <f t="shared" si="25"/>
        <v>0</v>
      </c>
      <c r="BV83" s="279">
        <f t="shared" si="43"/>
        <v>0</v>
      </c>
      <c r="BW83" s="279">
        <f t="shared" si="28"/>
        <v>0</v>
      </c>
      <c r="BX83" s="279"/>
      <c r="BY83" s="279">
        <f t="shared" si="44"/>
        <v>0</v>
      </c>
      <c r="BZ83" s="279"/>
      <c r="CA83" s="279">
        <f>IFERROR(VLOOKUP(A83,'Actuals Summer'!A:S,19,FALSE),0)</f>
        <v>0</v>
      </c>
      <c r="CC83" s="279"/>
      <c r="CD83" s="279"/>
      <c r="CE83" s="279"/>
      <c r="CF83" s="279"/>
      <c r="CG83" s="279"/>
      <c r="CH83" s="279"/>
      <c r="CI83" s="279"/>
      <c r="CJ83" s="279"/>
      <c r="CK83" s="279"/>
      <c r="CL83" s="279"/>
      <c r="CM83" s="279"/>
      <c r="CN83" s="279"/>
      <c r="CO83" s="279"/>
      <c r="CQ83" s="230"/>
      <c r="CR83" s="230"/>
      <c r="CS83" s="230"/>
      <c r="CT83" s="230"/>
      <c r="CU83" s="230"/>
      <c r="CV83" s="230"/>
      <c r="CW83" s="230"/>
      <c r="CX83" s="230"/>
      <c r="CZ83" s="281"/>
      <c r="DA83" s="281"/>
      <c r="DB83" s="281"/>
      <c r="DC83" s="281"/>
      <c r="DD83" s="281"/>
      <c r="DE83" s="281"/>
      <c r="DF83" s="281"/>
      <c r="DG83" s="281"/>
      <c r="DI83" s="281">
        <f t="shared" si="45"/>
        <v>0</v>
      </c>
      <c r="DJ83" s="281"/>
      <c r="DK83" s="281"/>
      <c r="DL83" s="281"/>
      <c r="DM83" s="281"/>
      <c r="DN83" s="281"/>
      <c r="DO83" s="281"/>
      <c r="DP83" s="281"/>
      <c r="DQ83" s="281"/>
      <c r="DS83" s="281"/>
      <c r="DT83" s="281"/>
      <c r="DU83" s="281"/>
      <c r="DV83" s="281"/>
      <c r="DW83" s="281"/>
      <c r="DX83" s="281"/>
      <c r="DY83" s="281"/>
      <c r="DZ83" s="281"/>
      <c r="EB83" s="282">
        <f t="shared" si="29"/>
        <v>0</v>
      </c>
      <c r="EC83" s="282">
        <f t="shared" si="30"/>
        <v>0</v>
      </c>
      <c r="ED83" s="283">
        <f t="shared" si="46"/>
        <v>0</v>
      </c>
    </row>
    <row r="84" spans="1:134" hidden="1" x14ac:dyDescent="0.25">
      <c r="A84" s="17">
        <v>7012</v>
      </c>
      <c r="B84" s="4">
        <v>103603</v>
      </c>
      <c r="C84" s="4" t="s">
        <v>554</v>
      </c>
      <c r="D84" s="4" t="s">
        <v>555</v>
      </c>
      <c r="E84" s="15" t="s">
        <v>439</v>
      </c>
      <c r="F84" s="16" t="s">
        <v>425</v>
      </c>
      <c r="G84" s="149"/>
      <c r="H84" s="230">
        <v>0</v>
      </c>
      <c r="I84" s="277"/>
      <c r="J84" s="230">
        <v>0</v>
      </c>
      <c r="K84" s="230">
        <v>0</v>
      </c>
      <c r="L84" s="230">
        <v>0</v>
      </c>
      <c r="M84" s="230">
        <v>0</v>
      </c>
      <c r="N84" s="230">
        <v>0</v>
      </c>
      <c r="O84" s="230">
        <v>0</v>
      </c>
      <c r="P84" s="149">
        <f t="shared" si="31"/>
        <v>0</v>
      </c>
      <c r="Q84" s="230">
        <f t="shared" si="32"/>
        <v>0</v>
      </c>
      <c r="R84" s="277"/>
      <c r="S84" s="230">
        <v>0</v>
      </c>
      <c r="T84" s="230">
        <v>0</v>
      </c>
      <c r="U84" s="230">
        <v>0</v>
      </c>
      <c r="V84" s="230">
        <v>0</v>
      </c>
      <c r="W84" s="230">
        <v>0</v>
      </c>
      <c r="X84" s="230">
        <v>0</v>
      </c>
      <c r="Y84" s="230">
        <f t="shared" si="33"/>
        <v>0</v>
      </c>
      <c r="Z84" s="230">
        <f t="shared" si="34"/>
        <v>0</v>
      </c>
      <c r="AA84" s="277"/>
      <c r="AB84" s="278">
        <v>0</v>
      </c>
      <c r="AC84" s="278">
        <v>0</v>
      </c>
      <c r="AD84" s="278">
        <v>8373.9</v>
      </c>
      <c r="AE84" s="278">
        <v>520.20000000000005</v>
      </c>
      <c r="AF84" s="278">
        <v>4</v>
      </c>
      <c r="AG84" s="278">
        <v>1820</v>
      </c>
      <c r="AH84" s="230">
        <f t="shared" si="35"/>
        <v>10718.1</v>
      </c>
      <c r="AI84" s="278">
        <f t="shared" si="36"/>
        <v>8574.4800000000014</v>
      </c>
      <c r="AJ84" s="277"/>
      <c r="AK84" s="278">
        <v>0</v>
      </c>
      <c r="AL84" s="278">
        <v>0</v>
      </c>
      <c r="AM84" s="278">
        <v>0</v>
      </c>
      <c r="AN84" s="277"/>
      <c r="AO84" s="278">
        <f t="shared" si="37"/>
        <v>0</v>
      </c>
      <c r="AP84" s="278">
        <f t="shared" si="37"/>
        <v>0</v>
      </c>
      <c r="AQ84" s="278">
        <f t="shared" si="37"/>
        <v>0</v>
      </c>
      <c r="AR84" s="279"/>
      <c r="AS84" s="279">
        <v>0</v>
      </c>
      <c r="AT84" s="280">
        <f t="shared" si="38"/>
        <v>0</v>
      </c>
      <c r="AU84" s="279"/>
      <c r="AV84" s="279">
        <v>0</v>
      </c>
      <c r="AW84" s="279">
        <v>0</v>
      </c>
      <c r="AX84" s="279">
        <v>0</v>
      </c>
      <c r="AY84" s="279">
        <v>0</v>
      </c>
      <c r="AZ84" s="279">
        <v>0</v>
      </c>
      <c r="BA84" s="279">
        <v>0</v>
      </c>
      <c r="BB84" s="279">
        <v>0</v>
      </c>
      <c r="BC84" s="279">
        <f t="shared" si="39"/>
        <v>0</v>
      </c>
      <c r="BE84" s="139">
        <f t="shared" si="27"/>
        <v>0</v>
      </c>
      <c r="BF84" s="139">
        <f t="shared" si="27"/>
        <v>0</v>
      </c>
      <c r="BG84" s="139">
        <f t="shared" si="27"/>
        <v>0</v>
      </c>
      <c r="BH84" s="139">
        <f t="shared" si="27"/>
        <v>0</v>
      </c>
      <c r="BI84" s="139">
        <f t="shared" si="27"/>
        <v>0</v>
      </c>
      <c r="BJ84" s="139">
        <f t="shared" si="27"/>
        <v>0</v>
      </c>
      <c r="BK84" s="139">
        <f t="shared" si="40"/>
        <v>0</v>
      </c>
      <c r="BL84" s="139">
        <f t="shared" si="41"/>
        <v>0</v>
      </c>
      <c r="BM84" s="149">
        <f t="shared" si="42"/>
        <v>0</v>
      </c>
      <c r="BN84" s="149"/>
      <c r="BO84" s="279">
        <f t="shared" si="26"/>
        <v>0</v>
      </c>
      <c r="BP84" s="279">
        <f t="shared" si="26"/>
        <v>0</v>
      </c>
      <c r="BQ84" s="279">
        <f t="shared" si="26"/>
        <v>0</v>
      </c>
      <c r="BR84" s="279">
        <f t="shared" si="26"/>
        <v>0</v>
      </c>
      <c r="BS84" s="279">
        <f t="shared" si="26"/>
        <v>0</v>
      </c>
      <c r="BT84" s="279">
        <f t="shared" si="26"/>
        <v>0</v>
      </c>
      <c r="BU84" s="279">
        <f t="shared" si="25"/>
        <v>0</v>
      </c>
      <c r="BV84" s="279">
        <f t="shared" si="43"/>
        <v>0</v>
      </c>
      <c r="BW84" s="279">
        <f t="shared" si="28"/>
        <v>0</v>
      </c>
      <c r="BX84" s="279"/>
      <c r="BY84" s="279">
        <f t="shared" si="44"/>
        <v>0</v>
      </c>
      <c r="BZ84" s="279"/>
      <c r="CA84" s="279">
        <f>IFERROR(VLOOKUP(A84,'Actuals Summer'!A:S,19,FALSE),0)</f>
        <v>0</v>
      </c>
      <c r="CC84" s="279"/>
      <c r="CD84" s="279"/>
      <c r="CE84" s="279"/>
      <c r="CF84" s="279"/>
      <c r="CG84" s="279"/>
      <c r="CH84" s="279"/>
      <c r="CI84" s="279"/>
      <c r="CJ84" s="279"/>
      <c r="CK84" s="279"/>
      <c r="CL84" s="279"/>
      <c r="CM84" s="279"/>
      <c r="CN84" s="279"/>
      <c r="CO84" s="279"/>
      <c r="CQ84" s="230"/>
      <c r="CR84" s="230"/>
      <c r="CS84" s="230"/>
      <c r="CT84" s="230"/>
      <c r="CU84" s="230"/>
      <c r="CV84" s="230"/>
      <c r="CW84" s="230"/>
      <c r="CX84" s="230"/>
      <c r="CZ84" s="281"/>
      <c r="DA84" s="281"/>
      <c r="DB84" s="281"/>
      <c r="DC84" s="281"/>
      <c r="DD84" s="281"/>
      <c r="DE84" s="281"/>
      <c r="DF84" s="281"/>
      <c r="DG84" s="281"/>
      <c r="DI84" s="281">
        <f t="shared" si="45"/>
        <v>0</v>
      </c>
      <c r="DJ84" s="281"/>
      <c r="DK84" s="281"/>
      <c r="DL84" s="281"/>
      <c r="DM84" s="281"/>
      <c r="DN84" s="281"/>
      <c r="DO84" s="281"/>
      <c r="DP84" s="281"/>
      <c r="DQ84" s="281"/>
      <c r="DS84" s="281"/>
      <c r="DT84" s="281"/>
      <c r="DU84" s="281"/>
      <c r="DV84" s="281"/>
      <c r="DW84" s="281"/>
      <c r="DX84" s="281"/>
      <c r="DY84" s="281"/>
      <c r="DZ84" s="281"/>
      <c r="EB84" s="282">
        <f t="shared" si="29"/>
        <v>7118.4800000000005</v>
      </c>
      <c r="EC84" s="282">
        <f t="shared" si="30"/>
        <v>1456</v>
      </c>
      <c r="ED84" s="283">
        <f t="shared" si="46"/>
        <v>8574.48</v>
      </c>
    </row>
    <row r="85" spans="1:134" hidden="1" x14ac:dyDescent="0.25">
      <c r="A85" s="17">
        <v>2127</v>
      </c>
      <c r="B85" s="4">
        <v>103227</v>
      </c>
      <c r="C85" s="4" t="s">
        <v>556</v>
      </c>
      <c r="D85" s="4" t="s">
        <v>557</v>
      </c>
      <c r="E85" s="15" t="s">
        <v>428</v>
      </c>
      <c r="F85" s="16" t="s">
        <v>425</v>
      </c>
      <c r="G85" s="149"/>
      <c r="H85" s="230">
        <v>0</v>
      </c>
      <c r="I85" s="277"/>
      <c r="J85" s="230">
        <v>0</v>
      </c>
      <c r="K85" s="230">
        <v>0</v>
      </c>
      <c r="L85" s="230">
        <v>57392.4</v>
      </c>
      <c r="M85" s="230">
        <v>2535</v>
      </c>
      <c r="N85" s="230">
        <v>298.31578947368422</v>
      </c>
      <c r="O85" s="230">
        <v>0</v>
      </c>
      <c r="P85" s="149">
        <f t="shared" si="31"/>
        <v>60225.715789473688</v>
      </c>
      <c r="Q85" s="230">
        <f t="shared" si="32"/>
        <v>48180.572631578951</v>
      </c>
      <c r="R85" s="277"/>
      <c r="S85" s="230">
        <v>0</v>
      </c>
      <c r="T85" s="230">
        <v>0</v>
      </c>
      <c r="U85" s="230">
        <v>48562.799999999996</v>
      </c>
      <c r="V85" s="230">
        <v>2730</v>
      </c>
      <c r="W85" s="230">
        <v>1044.1052631578948</v>
      </c>
      <c r="X85" s="230">
        <v>320.89473684210526</v>
      </c>
      <c r="Y85" s="230">
        <f t="shared" si="33"/>
        <v>52657.799999999996</v>
      </c>
      <c r="Z85" s="230">
        <f t="shared" si="34"/>
        <v>42126.239999999998</v>
      </c>
      <c r="AA85" s="277"/>
      <c r="AB85" s="278">
        <v>0</v>
      </c>
      <c r="AC85" s="278">
        <v>0</v>
      </c>
      <c r="AD85" s="278">
        <v>47615.494736842105</v>
      </c>
      <c r="AE85" s="278">
        <v>2103.1578947368421</v>
      </c>
      <c r="AF85" s="278">
        <v>456.53185595567868</v>
      </c>
      <c r="AG85" s="278">
        <v>93.54016620498615</v>
      </c>
      <c r="AH85" s="230">
        <f t="shared" si="35"/>
        <v>50268.724653739606</v>
      </c>
      <c r="AI85" s="278">
        <f t="shared" si="36"/>
        <v>40214.979722991688</v>
      </c>
      <c r="AJ85" s="277"/>
      <c r="AK85" s="278">
        <v>2455.0499999999997</v>
      </c>
      <c r="AL85" s="278">
        <v>1996.8</v>
      </c>
      <c r="AM85" s="278">
        <v>2049.726315789474</v>
      </c>
      <c r="AN85" s="277"/>
      <c r="AO85" s="278">
        <f t="shared" si="37"/>
        <v>1964.04</v>
      </c>
      <c r="AP85" s="278">
        <f t="shared" si="37"/>
        <v>1597.44</v>
      </c>
      <c r="AQ85" s="278">
        <f t="shared" si="37"/>
        <v>1639.7810526315793</v>
      </c>
      <c r="AR85" s="279"/>
      <c r="AS85" s="279">
        <v>0</v>
      </c>
      <c r="AT85" s="280">
        <f t="shared" si="38"/>
        <v>0</v>
      </c>
      <c r="AU85" s="279"/>
      <c r="AV85" s="279">
        <v>0</v>
      </c>
      <c r="AW85" s="279">
        <v>0</v>
      </c>
      <c r="AX85" s="279">
        <v>51873.9</v>
      </c>
      <c r="AY85" s="279">
        <v>2925</v>
      </c>
      <c r="AZ85" s="279">
        <v>1118.6842105263158</v>
      </c>
      <c r="BA85" s="279">
        <v>320.89</v>
      </c>
      <c r="BB85" s="279">
        <v>2125.5</v>
      </c>
      <c r="BC85" s="279">
        <f t="shared" si="39"/>
        <v>58363.974210526314</v>
      </c>
      <c r="BE85" s="139">
        <f t="shared" si="27"/>
        <v>0</v>
      </c>
      <c r="BF85" s="139">
        <f t="shared" si="27"/>
        <v>0</v>
      </c>
      <c r="BG85" s="139">
        <f t="shared" si="27"/>
        <v>-5518.5</v>
      </c>
      <c r="BH85" s="139">
        <f t="shared" si="27"/>
        <v>390</v>
      </c>
      <c r="BI85" s="139">
        <f t="shared" si="27"/>
        <v>820.36842105263167</v>
      </c>
      <c r="BJ85" s="139">
        <f t="shared" si="27"/>
        <v>320.89</v>
      </c>
      <c r="BK85" s="139">
        <f t="shared" si="40"/>
        <v>-329.54999999999973</v>
      </c>
      <c r="BL85" s="139">
        <f t="shared" si="41"/>
        <v>-4316.7915789473682</v>
      </c>
      <c r="BM85" s="149">
        <f t="shared" si="42"/>
        <v>0</v>
      </c>
      <c r="BN85" s="149"/>
      <c r="BO85" s="279">
        <f t="shared" si="26"/>
        <v>0</v>
      </c>
      <c r="BP85" s="279">
        <f t="shared" si="26"/>
        <v>0</v>
      </c>
      <c r="BQ85" s="279">
        <f t="shared" si="26"/>
        <v>5959.9799999999959</v>
      </c>
      <c r="BR85" s="279">
        <f t="shared" si="26"/>
        <v>897</v>
      </c>
      <c r="BS85" s="279">
        <f t="shared" si="26"/>
        <v>880.03157894736842</v>
      </c>
      <c r="BT85" s="279">
        <f t="shared" si="26"/>
        <v>320.89</v>
      </c>
      <c r="BU85" s="279">
        <f t="shared" si="25"/>
        <v>161.46000000000004</v>
      </c>
      <c r="BV85" s="279">
        <f t="shared" si="43"/>
        <v>8219.3615789473643</v>
      </c>
      <c r="BW85" s="279">
        <f t="shared" si="28"/>
        <v>0</v>
      </c>
      <c r="BX85" s="279"/>
      <c r="BY85" s="279">
        <f t="shared" si="44"/>
        <v>58363.974210526314</v>
      </c>
      <c r="BZ85" s="279"/>
      <c r="CA85" s="279">
        <f>IFERROR(VLOOKUP(A85,'Actuals Summer'!A:S,19,FALSE),0)</f>
        <v>0</v>
      </c>
      <c r="CC85" s="279"/>
      <c r="CD85" s="279"/>
      <c r="CE85" s="279"/>
      <c r="CF85" s="279"/>
      <c r="CG85" s="279"/>
      <c r="CH85" s="279"/>
      <c r="CI85" s="279"/>
      <c r="CJ85" s="279"/>
      <c r="CK85" s="279"/>
      <c r="CL85" s="279"/>
      <c r="CM85" s="279"/>
      <c r="CN85" s="279"/>
      <c r="CO85" s="279"/>
      <c r="CQ85" s="230"/>
      <c r="CR85" s="230"/>
      <c r="CS85" s="230"/>
      <c r="CT85" s="230"/>
      <c r="CU85" s="230"/>
      <c r="CV85" s="230"/>
      <c r="CW85" s="230"/>
      <c r="CX85" s="230"/>
      <c r="CZ85" s="281"/>
      <c r="DA85" s="281"/>
      <c r="DB85" s="281"/>
      <c r="DC85" s="281"/>
      <c r="DD85" s="281"/>
      <c r="DE85" s="281"/>
      <c r="DF85" s="281"/>
      <c r="DG85" s="281"/>
      <c r="DI85" s="281">
        <f t="shared" si="45"/>
        <v>58363.974210526314</v>
      </c>
      <c r="DJ85" s="281"/>
      <c r="DK85" s="281"/>
      <c r="DL85" s="281"/>
      <c r="DM85" s="281"/>
      <c r="DN85" s="281"/>
      <c r="DO85" s="281"/>
      <c r="DP85" s="281"/>
      <c r="DQ85" s="281"/>
      <c r="DS85" s="281"/>
      <c r="DT85" s="281"/>
      <c r="DU85" s="281"/>
      <c r="DV85" s="281"/>
      <c r="DW85" s="281"/>
      <c r="DX85" s="281"/>
      <c r="DY85" s="281"/>
      <c r="DZ85" s="281"/>
      <c r="EB85" s="282">
        <f t="shared" si="29"/>
        <v>143289.97706371191</v>
      </c>
      <c r="EC85" s="282">
        <f t="shared" si="30"/>
        <v>652.43792243767314</v>
      </c>
      <c r="ED85" s="283">
        <f t="shared" si="46"/>
        <v>143942.41498614958</v>
      </c>
    </row>
    <row r="86" spans="1:134" hidden="1" x14ac:dyDescent="0.25">
      <c r="A86" s="17">
        <v>2129</v>
      </c>
      <c r="B86" s="4">
        <v>103229</v>
      </c>
      <c r="C86" s="4" t="s">
        <v>558</v>
      </c>
      <c r="D86" s="4" t="s">
        <v>559</v>
      </c>
      <c r="E86" s="15" t="s">
        <v>428</v>
      </c>
      <c r="F86" s="16" t="s">
        <v>425</v>
      </c>
      <c r="G86" s="149"/>
      <c r="H86" s="230">
        <v>0</v>
      </c>
      <c r="I86" s="277"/>
      <c r="J86" s="230">
        <v>0</v>
      </c>
      <c r="K86" s="230">
        <v>0</v>
      </c>
      <c r="L86" s="230">
        <v>0</v>
      </c>
      <c r="M86" s="230">
        <v>0</v>
      </c>
      <c r="N86" s="230">
        <v>0</v>
      </c>
      <c r="O86" s="230">
        <v>0</v>
      </c>
      <c r="P86" s="149">
        <f t="shared" si="31"/>
        <v>0</v>
      </c>
      <c r="Q86" s="230">
        <f t="shared" si="32"/>
        <v>0</v>
      </c>
      <c r="R86" s="277"/>
      <c r="S86" s="230">
        <v>0</v>
      </c>
      <c r="T86" s="230">
        <v>0</v>
      </c>
      <c r="U86" s="230">
        <v>0</v>
      </c>
      <c r="V86" s="230">
        <v>0</v>
      </c>
      <c r="W86" s="230">
        <v>0</v>
      </c>
      <c r="X86" s="230">
        <v>0</v>
      </c>
      <c r="Y86" s="230">
        <f t="shared" si="33"/>
        <v>0</v>
      </c>
      <c r="Z86" s="230">
        <f t="shared" si="34"/>
        <v>0</v>
      </c>
      <c r="AA86" s="277"/>
      <c r="AB86" s="278">
        <v>0</v>
      </c>
      <c r="AC86" s="278">
        <v>0</v>
      </c>
      <c r="AD86" s="278">
        <v>0</v>
      </c>
      <c r="AE86" s="278">
        <v>0</v>
      </c>
      <c r="AF86" s="278">
        <v>0</v>
      </c>
      <c r="AG86" s="278">
        <v>0</v>
      </c>
      <c r="AH86" s="230">
        <f t="shared" si="35"/>
        <v>0</v>
      </c>
      <c r="AI86" s="278">
        <f t="shared" si="36"/>
        <v>0</v>
      </c>
      <c r="AJ86" s="277"/>
      <c r="AK86" s="278">
        <v>0</v>
      </c>
      <c r="AL86" s="278">
        <v>0</v>
      </c>
      <c r="AM86" s="278">
        <v>0</v>
      </c>
      <c r="AN86" s="277"/>
      <c r="AO86" s="278">
        <f t="shared" si="37"/>
        <v>0</v>
      </c>
      <c r="AP86" s="278">
        <f t="shared" si="37"/>
        <v>0</v>
      </c>
      <c r="AQ86" s="278">
        <f t="shared" si="37"/>
        <v>0</v>
      </c>
      <c r="AR86" s="279"/>
      <c r="AS86" s="279">
        <v>0</v>
      </c>
      <c r="AT86" s="280">
        <f t="shared" si="38"/>
        <v>0</v>
      </c>
      <c r="AU86" s="279"/>
      <c r="AV86" s="279">
        <v>0</v>
      </c>
      <c r="AW86" s="279">
        <v>0</v>
      </c>
      <c r="AX86" s="279">
        <v>0</v>
      </c>
      <c r="AY86" s="279">
        <v>0</v>
      </c>
      <c r="AZ86" s="279">
        <v>0</v>
      </c>
      <c r="BA86" s="279">
        <v>0</v>
      </c>
      <c r="BB86" s="279">
        <v>0</v>
      </c>
      <c r="BC86" s="279">
        <f t="shared" si="39"/>
        <v>0</v>
      </c>
      <c r="BE86" s="139">
        <f t="shared" si="27"/>
        <v>0</v>
      </c>
      <c r="BF86" s="139">
        <f t="shared" si="27"/>
        <v>0</v>
      </c>
      <c r="BG86" s="139">
        <f t="shared" si="27"/>
        <v>0</v>
      </c>
      <c r="BH86" s="139">
        <f t="shared" si="27"/>
        <v>0</v>
      </c>
      <c r="BI86" s="139">
        <f t="shared" si="27"/>
        <v>0</v>
      </c>
      <c r="BJ86" s="139">
        <f t="shared" si="27"/>
        <v>0</v>
      </c>
      <c r="BK86" s="139">
        <f t="shared" si="40"/>
        <v>0</v>
      </c>
      <c r="BL86" s="139">
        <f t="shared" si="41"/>
        <v>0</v>
      </c>
      <c r="BM86" s="149">
        <f t="shared" si="42"/>
        <v>0</v>
      </c>
      <c r="BN86" s="149"/>
      <c r="BO86" s="279">
        <f t="shared" si="26"/>
        <v>0</v>
      </c>
      <c r="BP86" s="279">
        <f t="shared" si="26"/>
        <v>0</v>
      </c>
      <c r="BQ86" s="279">
        <f t="shared" si="26"/>
        <v>0</v>
      </c>
      <c r="BR86" s="279">
        <f t="shared" si="26"/>
        <v>0</v>
      </c>
      <c r="BS86" s="279">
        <f t="shared" si="26"/>
        <v>0</v>
      </c>
      <c r="BT86" s="279">
        <f t="shared" si="26"/>
        <v>0</v>
      </c>
      <c r="BU86" s="279">
        <f t="shared" si="25"/>
        <v>0</v>
      </c>
      <c r="BV86" s="279">
        <f t="shared" si="43"/>
        <v>0</v>
      </c>
      <c r="BW86" s="279">
        <f t="shared" si="28"/>
        <v>0</v>
      </c>
      <c r="BX86" s="279"/>
      <c r="BY86" s="279">
        <f t="shared" si="44"/>
        <v>0</v>
      </c>
      <c r="BZ86" s="279"/>
      <c r="CA86" s="279">
        <f>IFERROR(VLOOKUP(A86,'Actuals Summer'!A:S,19,FALSE),0)</f>
        <v>0</v>
      </c>
      <c r="CC86" s="279"/>
      <c r="CD86" s="279"/>
      <c r="CE86" s="279"/>
      <c r="CF86" s="279"/>
      <c r="CG86" s="279"/>
      <c r="CH86" s="279"/>
      <c r="CI86" s="279"/>
      <c r="CJ86" s="279"/>
      <c r="CK86" s="279"/>
      <c r="CL86" s="279"/>
      <c r="CM86" s="279"/>
      <c r="CN86" s="279"/>
      <c r="CO86" s="279"/>
      <c r="CQ86" s="230"/>
      <c r="CR86" s="230"/>
      <c r="CS86" s="230"/>
      <c r="CT86" s="230"/>
      <c r="CU86" s="230"/>
      <c r="CV86" s="230"/>
      <c r="CW86" s="230"/>
      <c r="CX86" s="230"/>
      <c r="CZ86" s="281"/>
      <c r="DA86" s="281"/>
      <c r="DB86" s="281"/>
      <c r="DC86" s="281"/>
      <c r="DD86" s="281"/>
      <c r="DE86" s="281"/>
      <c r="DF86" s="281"/>
      <c r="DG86" s="281"/>
      <c r="DI86" s="281">
        <f t="shared" si="45"/>
        <v>0</v>
      </c>
      <c r="DJ86" s="281"/>
      <c r="DK86" s="281"/>
      <c r="DL86" s="281"/>
      <c r="DM86" s="281"/>
      <c r="DN86" s="281"/>
      <c r="DO86" s="281"/>
      <c r="DP86" s="281"/>
      <c r="DQ86" s="281"/>
      <c r="DS86" s="281"/>
      <c r="DT86" s="281"/>
      <c r="DU86" s="281"/>
      <c r="DV86" s="281"/>
      <c r="DW86" s="281"/>
      <c r="DX86" s="281"/>
      <c r="DY86" s="281"/>
      <c r="DZ86" s="281"/>
      <c r="EB86" s="282">
        <f t="shared" si="29"/>
        <v>0</v>
      </c>
      <c r="EC86" s="282">
        <f t="shared" si="30"/>
        <v>0</v>
      </c>
      <c r="ED86" s="283">
        <f t="shared" si="46"/>
        <v>0</v>
      </c>
    </row>
    <row r="87" spans="1:134" hidden="1" x14ac:dyDescent="0.25">
      <c r="A87" s="17">
        <v>2128</v>
      </c>
      <c r="B87" s="4">
        <v>103228</v>
      </c>
      <c r="C87" s="4" t="s">
        <v>560</v>
      </c>
      <c r="D87" s="4" t="s">
        <v>561</v>
      </c>
      <c r="E87" s="15" t="s">
        <v>428</v>
      </c>
      <c r="F87" s="16" t="s">
        <v>425</v>
      </c>
      <c r="G87" s="149"/>
      <c r="H87" s="230">
        <v>0</v>
      </c>
      <c r="I87" s="277"/>
      <c r="J87" s="230">
        <v>0</v>
      </c>
      <c r="K87" s="230">
        <v>0</v>
      </c>
      <c r="L87" s="230">
        <v>0</v>
      </c>
      <c r="M87" s="230">
        <v>0</v>
      </c>
      <c r="N87" s="230">
        <v>0</v>
      </c>
      <c r="O87" s="230">
        <v>0</v>
      </c>
      <c r="P87" s="149">
        <f t="shared" si="31"/>
        <v>0</v>
      </c>
      <c r="Q87" s="230">
        <f t="shared" si="32"/>
        <v>0</v>
      </c>
      <c r="R87" s="277"/>
      <c r="S87" s="230">
        <v>0</v>
      </c>
      <c r="T87" s="230">
        <v>0</v>
      </c>
      <c r="U87" s="230">
        <v>0</v>
      </c>
      <c r="V87" s="230">
        <v>0</v>
      </c>
      <c r="W87" s="230">
        <v>0</v>
      </c>
      <c r="X87" s="230">
        <v>0</v>
      </c>
      <c r="Y87" s="230">
        <f t="shared" si="33"/>
        <v>0</v>
      </c>
      <c r="Z87" s="230">
        <f t="shared" si="34"/>
        <v>0</v>
      </c>
      <c r="AA87" s="277"/>
      <c r="AB87" s="278">
        <v>0</v>
      </c>
      <c r="AC87" s="278">
        <v>0</v>
      </c>
      <c r="AD87" s="278">
        <v>0</v>
      </c>
      <c r="AE87" s="278">
        <v>0</v>
      </c>
      <c r="AF87" s="278">
        <v>0</v>
      </c>
      <c r="AG87" s="278">
        <v>0</v>
      </c>
      <c r="AH87" s="230">
        <f t="shared" si="35"/>
        <v>0</v>
      </c>
      <c r="AI87" s="278">
        <f t="shared" si="36"/>
        <v>0</v>
      </c>
      <c r="AJ87" s="277"/>
      <c r="AK87" s="278">
        <v>0</v>
      </c>
      <c r="AL87" s="278">
        <v>0</v>
      </c>
      <c r="AM87" s="278">
        <v>0</v>
      </c>
      <c r="AN87" s="277"/>
      <c r="AO87" s="278">
        <f t="shared" si="37"/>
        <v>0</v>
      </c>
      <c r="AP87" s="278">
        <f t="shared" si="37"/>
        <v>0</v>
      </c>
      <c r="AQ87" s="278">
        <f t="shared" si="37"/>
        <v>0</v>
      </c>
      <c r="AR87" s="279"/>
      <c r="AS87" s="279">
        <v>0</v>
      </c>
      <c r="AT87" s="280">
        <f t="shared" si="38"/>
        <v>0</v>
      </c>
      <c r="AU87" s="279"/>
      <c r="AV87" s="279">
        <v>0</v>
      </c>
      <c r="AW87" s="279">
        <v>0</v>
      </c>
      <c r="AX87" s="279">
        <v>0</v>
      </c>
      <c r="AY87" s="279">
        <v>0</v>
      </c>
      <c r="AZ87" s="279">
        <v>0</v>
      </c>
      <c r="BA87" s="279">
        <v>0</v>
      </c>
      <c r="BB87" s="279">
        <v>0</v>
      </c>
      <c r="BC87" s="279">
        <f t="shared" si="39"/>
        <v>0</v>
      </c>
      <c r="BE87" s="139">
        <f t="shared" si="27"/>
        <v>0</v>
      </c>
      <c r="BF87" s="139">
        <f t="shared" si="27"/>
        <v>0</v>
      </c>
      <c r="BG87" s="139">
        <f t="shared" si="27"/>
        <v>0</v>
      </c>
      <c r="BH87" s="139">
        <f t="shared" si="27"/>
        <v>0</v>
      </c>
      <c r="BI87" s="139">
        <f t="shared" si="27"/>
        <v>0</v>
      </c>
      <c r="BJ87" s="139">
        <f t="shared" si="27"/>
        <v>0</v>
      </c>
      <c r="BK87" s="139">
        <f t="shared" si="40"/>
        <v>0</v>
      </c>
      <c r="BL87" s="139">
        <f t="shared" si="41"/>
        <v>0</v>
      </c>
      <c r="BM87" s="149">
        <f t="shared" si="42"/>
        <v>0</v>
      </c>
      <c r="BN87" s="149"/>
      <c r="BO87" s="279">
        <f t="shared" si="26"/>
        <v>0</v>
      </c>
      <c r="BP87" s="279">
        <f t="shared" si="26"/>
        <v>0</v>
      </c>
      <c r="BQ87" s="279">
        <f t="shared" si="26"/>
        <v>0</v>
      </c>
      <c r="BR87" s="279">
        <f t="shared" si="26"/>
        <v>0</v>
      </c>
      <c r="BS87" s="279">
        <f t="shared" si="26"/>
        <v>0</v>
      </c>
      <c r="BT87" s="279">
        <f t="shared" si="26"/>
        <v>0</v>
      </c>
      <c r="BU87" s="279">
        <f t="shared" si="25"/>
        <v>0</v>
      </c>
      <c r="BV87" s="279">
        <f t="shared" si="43"/>
        <v>0</v>
      </c>
      <c r="BW87" s="279">
        <f t="shared" si="28"/>
        <v>0</v>
      </c>
      <c r="BX87" s="279"/>
      <c r="BY87" s="279">
        <f t="shared" si="44"/>
        <v>0</v>
      </c>
      <c r="BZ87" s="279"/>
      <c r="CA87" s="279">
        <f>IFERROR(VLOOKUP(A87,'Actuals Summer'!A:S,19,FALSE),0)</f>
        <v>0</v>
      </c>
      <c r="CC87" s="279"/>
      <c r="CD87" s="279"/>
      <c r="CE87" s="279"/>
      <c r="CF87" s="279"/>
      <c r="CG87" s="279"/>
      <c r="CH87" s="279"/>
      <c r="CI87" s="279"/>
      <c r="CJ87" s="279"/>
      <c r="CK87" s="279"/>
      <c r="CL87" s="279"/>
      <c r="CM87" s="279"/>
      <c r="CN87" s="279"/>
      <c r="CO87" s="279"/>
      <c r="CQ87" s="230"/>
      <c r="CR87" s="230"/>
      <c r="CS87" s="230"/>
      <c r="CT87" s="230"/>
      <c r="CU87" s="230"/>
      <c r="CV87" s="230"/>
      <c r="CW87" s="230"/>
      <c r="CX87" s="230"/>
      <c r="CZ87" s="281"/>
      <c r="DA87" s="281"/>
      <c r="DB87" s="281"/>
      <c r="DC87" s="281"/>
      <c r="DD87" s="281"/>
      <c r="DE87" s="281"/>
      <c r="DF87" s="281"/>
      <c r="DG87" s="281"/>
      <c r="DI87" s="281">
        <f t="shared" si="45"/>
        <v>0</v>
      </c>
      <c r="DJ87" s="281"/>
      <c r="DK87" s="281"/>
      <c r="DL87" s="281"/>
      <c r="DM87" s="281"/>
      <c r="DN87" s="281"/>
      <c r="DO87" s="281"/>
      <c r="DP87" s="281"/>
      <c r="DQ87" s="281"/>
      <c r="DS87" s="281"/>
      <c r="DT87" s="281"/>
      <c r="DU87" s="281"/>
      <c r="DV87" s="281"/>
      <c r="DW87" s="281"/>
      <c r="DX87" s="281"/>
      <c r="DY87" s="281"/>
      <c r="DZ87" s="281"/>
      <c r="EB87" s="282">
        <f t="shared" si="29"/>
        <v>0</v>
      </c>
      <c r="EC87" s="282">
        <f t="shared" si="30"/>
        <v>0</v>
      </c>
      <c r="ED87" s="283">
        <f t="shared" si="46"/>
        <v>0</v>
      </c>
    </row>
    <row r="88" spans="1:134" hidden="1" x14ac:dyDescent="0.25">
      <c r="A88" s="17">
        <v>2420</v>
      </c>
      <c r="B88" s="4">
        <v>103353</v>
      </c>
      <c r="C88" s="4" t="s">
        <v>562</v>
      </c>
      <c r="D88" s="4" t="s">
        <v>563</v>
      </c>
      <c r="E88" s="15" t="s">
        <v>428</v>
      </c>
      <c r="F88" s="16" t="s">
        <v>425</v>
      </c>
      <c r="G88" s="149"/>
      <c r="H88" s="230">
        <v>0</v>
      </c>
      <c r="I88" s="277"/>
      <c r="J88" s="230">
        <v>0</v>
      </c>
      <c r="K88" s="230">
        <v>0</v>
      </c>
      <c r="L88" s="230">
        <v>0</v>
      </c>
      <c r="M88" s="230">
        <v>0</v>
      </c>
      <c r="N88" s="230">
        <v>0</v>
      </c>
      <c r="O88" s="230">
        <v>0</v>
      </c>
      <c r="P88" s="149">
        <f t="shared" si="31"/>
        <v>0</v>
      </c>
      <c r="Q88" s="230">
        <f t="shared" si="32"/>
        <v>0</v>
      </c>
      <c r="R88" s="277"/>
      <c r="S88" s="230">
        <v>0</v>
      </c>
      <c r="T88" s="230">
        <v>0</v>
      </c>
      <c r="U88" s="230">
        <v>0</v>
      </c>
      <c r="V88" s="230">
        <v>0</v>
      </c>
      <c r="W88" s="230">
        <v>0</v>
      </c>
      <c r="X88" s="230">
        <v>0</v>
      </c>
      <c r="Y88" s="230">
        <f t="shared" si="33"/>
        <v>0</v>
      </c>
      <c r="Z88" s="230">
        <f t="shared" si="34"/>
        <v>0</v>
      </c>
      <c r="AA88" s="277"/>
      <c r="AB88" s="278">
        <v>0</v>
      </c>
      <c r="AC88" s="278">
        <v>0</v>
      </c>
      <c r="AD88" s="278">
        <v>0</v>
      </c>
      <c r="AE88" s="278">
        <v>0</v>
      </c>
      <c r="AF88" s="278">
        <v>0</v>
      </c>
      <c r="AG88" s="278">
        <v>0</v>
      </c>
      <c r="AH88" s="230">
        <f t="shared" si="35"/>
        <v>0</v>
      </c>
      <c r="AI88" s="278">
        <f t="shared" si="36"/>
        <v>0</v>
      </c>
      <c r="AJ88" s="277"/>
      <c r="AK88" s="278">
        <v>0</v>
      </c>
      <c r="AL88" s="278">
        <v>0</v>
      </c>
      <c r="AM88" s="278">
        <v>0</v>
      </c>
      <c r="AN88" s="277"/>
      <c r="AO88" s="278">
        <f t="shared" si="37"/>
        <v>0</v>
      </c>
      <c r="AP88" s="278">
        <f t="shared" si="37"/>
        <v>0</v>
      </c>
      <c r="AQ88" s="278">
        <f t="shared" si="37"/>
        <v>0</v>
      </c>
      <c r="AR88" s="279"/>
      <c r="AS88" s="279">
        <v>0</v>
      </c>
      <c r="AT88" s="280">
        <f t="shared" si="38"/>
        <v>0</v>
      </c>
      <c r="AU88" s="279"/>
      <c r="AV88" s="279">
        <v>0</v>
      </c>
      <c r="AW88" s="279">
        <v>0</v>
      </c>
      <c r="AX88" s="279">
        <v>0</v>
      </c>
      <c r="AY88" s="279">
        <v>0</v>
      </c>
      <c r="AZ88" s="279">
        <v>0</v>
      </c>
      <c r="BA88" s="279">
        <v>0</v>
      </c>
      <c r="BB88" s="279">
        <v>0</v>
      </c>
      <c r="BC88" s="279">
        <f t="shared" si="39"/>
        <v>0</v>
      </c>
      <c r="BE88" s="139">
        <f t="shared" si="27"/>
        <v>0</v>
      </c>
      <c r="BF88" s="139">
        <f t="shared" si="27"/>
        <v>0</v>
      </c>
      <c r="BG88" s="139">
        <f t="shared" si="27"/>
        <v>0</v>
      </c>
      <c r="BH88" s="139">
        <f t="shared" si="27"/>
        <v>0</v>
      </c>
      <c r="BI88" s="139">
        <f t="shared" si="27"/>
        <v>0</v>
      </c>
      <c r="BJ88" s="139">
        <f t="shared" si="27"/>
        <v>0</v>
      </c>
      <c r="BK88" s="139">
        <f t="shared" si="40"/>
        <v>0</v>
      </c>
      <c r="BL88" s="139">
        <f t="shared" si="41"/>
        <v>0</v>
      </c>
      <c r="BM88" s="149">
        <f t="shared" si="42"/>
        <v>0</v>
      </c>
      <c r="BN88" s="149"/>
      <c r="BO88" s="279">
        <f t="shared" si="26"/>
        <v>0</v>
      </c>
      <c r="BP88" s="279">
        <f t="shared" si="26"/>
        <v>0</v>
      </c>
      <c r="BQ88" s="279">
        <f t="shared" si="26"/>
        <v>0</v>
      </c>
      <c r="BR88" s="279">
        <f t="shared" si="26"/>
        <v>0</v>
      </c>
      <c r="BS88" s="279">
        <f t="shared" si="26"/>
        <v>0</v>
      </c>
      <c r="BT88" s="279">
        <f t="shared" si="26"/>
        <v>0</v>
      </c>
      <c r="BU88" s="279">
        <f t="shared" si="25"/>
        <v>0</v>
      </c>
      <c r="BV88" s="279">
        <f t="shared" si="43"/>
        <v>0</v>
      </c>
      <c r="BW88" s="279">
        <f t="shared" si="28"/>
        <v>0</v>
      </c>
      <c r="BX88" s="279"/>
      <c r="BY88" s="279">
        <f t="shared" si="44"/>
        <v>0</v>
      </c>
      <c r="BZ88" s="279"/>
      <c r="CA88" s="279">
        <f>IFERROR(VLOOKUP(A88,'Actuals Summer'!A:S,19,FALSE),0)</f>
        <v>0</v>
      </c>
      <c r="CC88" s="279"/>
      <c r="CD88" s="279"/>
      <c r="CE88" s="279"/>
      <c r="CF88" s="279"/>
      <c r="CG88" s="279"/>
      <c r="CH88" s="279"/>
      <c r="CI88" s="279"/>
      <c r="CJ88" s="279"/>
      <c r="CK88" s="279"/>
      <c r="CL88" s="279"/>
      <c r="CM88" s="279"/>
      <c r="CN88" s="279"/>
      <c r="CO88" s="279"/>
      <c r="CQ88" s="230"/>
      <c r="CR88" s="230"/>
      <c r="CS88" s="230"/>
      <c r="CT88" s="230"/>
      <c r="CU88" s="230"/>
      <c r="CV88" s="230"/>
      <c r="CW88" s="230"/>
      <c r="CX88" s="230"/>
      <c r="CZ88" s="281"/>
      <c r="DA88" s="281"/>
      <c r="DB88" s="281"/>
      <c r="DC88" s="281"/>
      <c r="DD88" s="281"/>
      <c r="DE88" s="281"/>
      <c r="DF88" s="281"/>
      <c r="DG88" s="281"/>
      <c r="DI88" s="281">
        <f t="shared" si="45"/>
        <v>0</v>
      </c>
      <c r="DJ88" s="281"/>
      <c r="DK88" s="281"/>
      <c r="DL88" s="281"/>
      <c r="DM88" s="281"/>
      <c r="DN88" s="281"/>
      <c r="DO88" s="281"/>
      <c r="DP88" s="281"/>
      <c r="DQ88" s="281"/>
      <c r="DS88" s="281"/>
      <c r="DT88" s="281"/>
      <c r="DU88" s="281"/>
      <c r="DV88" s="281"/>
      <c r="DW88" s="281"/>
      <c r="DX88" s="281"/>
      <c r="DY88" s="281"/>
      <c r="DZ88" s="281"/>
      <c r="EB88" s="282">
        <f t="shared" si="29"/>
        <v>0</v>
      </c>
      <c r="EC88" s="282">
        <f t="shared" si="30"/>
        <v>0</v>
      </c>
      <c r="ED88" s="283">
        <f t="shared" si="46"/>
        <v>0</v>
      </c>
    </row>
    <row r="89" spans="1:134" hidden="1" x14ac:dyDescent="0.25">
      <c r="A89" s="17">
        <v>1012</v>
      </c>
      <c r="B89" s="4">
        <v>103126</v>
      </c>
      <c r="C89" s="4" t="s">
        <v>564</v>
      </c>
      <c r="D89" s="4" t="s">
        <v>186</v>
      </c>
      <c r="E89" s="15" t="s">
        <v>424</v>
      </c>
      <c r="F89" s="16" t="s">
        <v>425</v>
      </c>
      <c r="G89" s="149"/>
      <c r="H89" s="230">
        <v>258496.34722363501</v>
      </c>
      <c r="I89" s="277"/>
      <c r="J89" s="230">
        <v>0</v>
      </c>
      <c r="K89" s="230">
        <v>39826.799999999996</v>
      </c>
      <c r="L89" s="230">
        <v>132444</v>
      </c>
      <c r="M89" s="230">
        <v>11115</v>
      </c>
      <c r="N89" s="230">
        <v>0</v>
      </c>
      <c r="O89" s="230">
        <v>962.68421052631584</v>
      </c>
      <c r="P89" s="149">
        <f t="shared" si="31"/>
        <v>184348.48421052631</v>
      </c>
      <c r="Q89" s="230">
        <f t="shared" si="32"/>
        <v>147478.78736842106</v>
      </c>
      <c r="R89" s="277"/>
      <c r="S89" s="230">
        <v>0</v>
      </c>
      <c r="T89" s="230">
        <v>64718.549999999996</v>
      </c>
      <c r="U89" s="230">
        <v>101540.40000000001</v>
      </c>
      <c r="V89" s="230">
        <v>10335</v>
      </c>
      <c r="W89" s="230">
        <v>0</v>
      </c>
      <c r="X89" s="230">
        <v>320.89473684210526</v>
      </c>
      <c r="Y89" s="230">
        <f t="shared" si="33"/>
        <v>176914.84473684212</v>
      </c>
      <c r="Z89" s="230">
        <f t="shared" si="34"/>
        <v>141531.87578947371</v>
      </c>
      <c r="AA89" s="277"/>
      <c r="AB89" s="278">
        <v>0</v>
      </c>
      <c r="AC89" s="278">
        <v>43051.642105263156</v>
      </c>
      <c r="AD89" s="278">
        <v>102952.42105263157</v>
      </c>
      <c r="AE89" s="278">
        <v>8014.7368421052633</v>
      </c>
      <c r="AF89" s="278">
        <v>0</v>
      </c>
      <c r="AG89" s="278">
        <v>561.24099722991684</v>
      </c>
      <c r="AH89" s="230">
        <f t="shared" si="35"/>
        <v>154580.04099722989</v>
      </c>
      <c r="AI89" s="278">
        <f t="shared" si="36"/>
        <v>123664.03279778392</v>
      </c>
      <c r="AJ89" s="277"/>
      <c r="AK89" s="278">
        <v>3301.35</v>
      </c>
      <c r="AL89" s="278">
        <v>3870.75</v>
      </c>
      <c r="AM89" s="278">
        <v>2794.3578947368419</v>
      </c>
      <c r="AN89" s="277"/>
      <c r="AO89" s="278">
        <f t="shared" si="37"/>
        <v>2641.08</v>
      </c>
      <c r="AP89" s="278">
        <f t="shared" si="37"/>
        <v>3096.6000000000004</v>
      </c>
      <c r="AQ89" s="278">
        <f t="shared" si="37"/>
        <v>2235.4863157894738</v>
      </c>
      <c r="AR89" s="279"/>
      <c r="AS89" s="279">
        <v>263962.52778129739</v>
      </c>
      <c r="AT89" s="280">
        <f t="shared" si="38"/>
        <v>5466.1805576623883</v>
      </c>
      <c r="AU89" s="279"/>
      <c r="AV89" s="279">
        <v>0</v>
      </c>
      <c r="AW89" s="279">
        <v>39826.799999999996</v>
      </c>
      <c r="AX89" s="279">
        <v>150765.42000000001</v>
      </c>
      <c r="AY89" s="279">
        <v>13650</v>
      </c>
      <c r="AZ89" s="279">
        <v>0</v>
      </c>
      <c r="BA89" s="279">
        <v>962.67</v>
      </c>
      <c r="BB89" s="279">
        <v>4522.0500000000011</v>
      </c>
      <c r="BC89" s="279">
        <f t="shared" si="39"/>
        <v>473689.4677812974</v>
      </c>
      <c r="BE89" s="139">
        <f t="shared" si="27"/>
        <v>0</v>
      </c>
      <c r="BF89" s="139">
        <f t="shared" si="27"/>
        <v>0</v>
      </c>
      <c r="BG89" s="139">
        <f t="shared" si="27"/>
        <v>18321.420000000013</v>
      </c>
      <c r="BH89" s="139">
        <f t="shared" si="27"/>
        <v>2535</v>
      </c>
      <c r="BI89" s="139">
        <f t="shared" si="27"/>
        <v>0</v>
      </c>
      <c r="BJ89" s="139">
        <f t="shared" si="27"/>
        <v>-1.4210526315878269E-2</v>
      </c>
      <c r="BK89" s="139">
        <f t="shared" si="40"/>
        <v>1220.7000000000012</v>
      </c>
      <c r="BL89" s="139">
        <f t="shared" si="41"/>
        <v>27543.286347136087</v>
      </c>
      <c r="BM89" s="149">
        <f t="shared" si="42"/>
        <v>0</v>
      </c>
      <c r="BN89" s="149"/>
      <c r="BO89" s="279">
        <f t="shared" si="26"/>
        <v>0</v>
      </c>
      <c r="BP89" s="279">
        <f t="shared" si="26"/>
        <v>7965.3599999999969</v>
      </c>
      <c r="BQ89" s="279">
        <f t="shared" si="26"/>
        <v>44810.22</v>
      </c>
      <c r="BR89" s="279">
        <f t="shared" si="26"/>
        <v>4758</v>
      </c>
      <c r="BS89" s="279">
        <f t="shared" si="26"/>
        <v>0</v>
      </c>
      <c r="BT89" s="279">
        <f t="shared" si="26"/>
        <v>192.5226315789472</v>
      </c>
      <c r="BU89" s="279">
        <f t="shared" si="25"/>
        <v>1880.9700000000012</v>
      </c>
      <c r="BV89" s="279">
        <f t="shared" si="43"/>
        <v>59607.072631578951</v>
      </c>
      <c r="BW89" s="279">
        <f t="shared" si="28"/>
        <v>-5466.1805576623883</v>
      </c>
      <c r="BX89" s="279"/>
      <c r="BY89" s="279">
        <f t="shared" si="44"/>
        <v>209726.94</v>
      </c>
      <c r="BZ89" s="279"/>
      <c r="CA89" s="279">
        <f>IFERROR(VLOOKUP(A89,'Actuals Summer'!A:S,19,FALSE),0)</f>
        <v>0</v>
      </c>
      <c r="CC89" s="279"/>
      <c r="CD89" s="279"/>
      <c r="CE89" s="279"/>
      <c r="CF89" s="279"/>
      <c r="CG89" s="279"/>
      <c r="CH89" s="279"/>
      <c r="CI89" s="279"/>
      <c r="CJ89" s="279"/>
      <c r="CK89" s="279"/>
      <c r="CL89" s="279"/>
      <c r="CM89" s="279"/>
      <c r="CN89" s="279"/>
      <c r="CO89" s="279"/>
      <c r="CQ89" s="230"/>
      <c r="CR89" s="230"/>
      <c r="CS89" s="230"/>
      <c r="CT89" s="230"/>
      <c r="CU89" s="230"/>
      <c r="CV89" s="230"/>
      <c r="CW89" s="230"/>
      <c r="CX89" s="230"/>
      <c r="CZ89" s="281"/>
      <c r="DA89" s="281"/>
      <c r="DB89" s="281"/>
      <c r="DC89" s="281"/>
      <c r="DD89" s="281"/>
      <c r="DE89" s="281"/>
      <c r="DF89" s="281"/>
      <c r="DG89" s="281"/>
      <c r="DI89" s="281">
        <f t="shared" si="45"/>
        <v>209726.94</v>
      </c>
      <c r="DJ89" s="281"/>
      <c r="DK89" s="281"/>
      <c r="DL89" s="281"/>
      <c r="DM89" s="281"/>
      <c r="DN89" s="281"/>
      <c r="DO89" s="281"/>
      <c r="DP89" s="281"/>
      <c r="DQ89" s="281"/>
      <c r="DS89" s="281"/>
      <c r="DT89" s="281"/>
      <c r="DU89" s="281"/>
      <c r="DV89" s="281"/>
      <c r="DW89" s="281"/>
      <c r="DX89" s="281"/>
      <c r="DY89" s="281"/>
      <c r="DZ89" s="281"/>
      <c r="EB89" s="282">
        <f t="shared" si="29"/>
        <v>742549.08409708692</v>
      </c>
      <c r="EC89" s="282">
        <f t="shared" si="30"/>
        <v>1668.3785872576177</v>
      </c>
      <c r="ED89" s="283">
        <f t="shared" si="46"/>
        <v>744217.4626843445</v>
      </c>
    </row>
    <row r="90" spans="1:134" hidden="1" x14ac:dyDescent="0.25">
      <c r="A90" s="17">
        <v>2133</v>
      </c>
      <c r="B90" s="4">
        <v>103233</v>
      </c>
      <c r="C90" s="4" t="s">
        <v>565</v>
      </c>
      <c r="D90" s="4" t="s">
        <v>566</v>
      </c>
      <c r="E90" s="15" t="s">
        <v>428</v>
      </c>
      <c r="F90" s="16" t="s">
        <v>425</v>
      </c>
      <c r="G90" s="149"/>
      <c r="H90" s="230">
        <v>0</v>
      </c>
      <c r="I90" s="277"/>
      <c r="J90" s="230">
        <v>0</v>
      </c>
      <c r="K90" s="230">
        <v>0</v>
      </c>
      <c r="L90" s="230">
        <v>0</v>
      </c>
      <c r="M90" s="230">
        <v>0</v>
      </c>
      <c r="N90" s="230">
        <v>0</v>
      </c>
      <c r="O90" s="230">
        <v>0</v>
      </c>
      <c r="P90" s="149">
        <f t="shared" si="31"/>
        <v>0</v>
      </c>
      <c r="Q90" s="230">
        <f t="shared" si="32"/>
        <v>0</v>
      </c>
      <c r="R90" s="277"/>
      <c r="S90" s="230">
        <v>0</v>
      </c>
      <c r="T90" s="230">
        <v>0</v>
      </c>
      <c r="U90" s="230">
        <v>0</v>
      </c>
      <c r="V90" s="230">
        <v>0</v>
      </c>
      <c r="W90" s="230">
        <v>0</v>
      </c>
      <c r="X90" s="230">
        <v>0</v>
      </c>
      <c r="Y90" s="230">
        <f t="shared" si="33"/>
        <v>0</v>
      </c>
      <c r="Z90" s="230">
        <f t="shared" si="34"/>
        <v>0</v>
      </c>
      <c r="AA90" s="277"/>
      <c r="AB90" s="278">
        <v>0</v>
      </c>
      <c r="AC90" s="278">
        <v>0</v>
      </c>
      <c r="AD90" s="278">
        <v>0</v>
      </c>
      <c r="AE90" s="278">
        <v>0</v>
      </c>
      <c r="AF90" s="278">
        <v>0</v>
      </c>
      <c r="AG90" s="278">
        <v>0</v>
      </c>
      <c r="AH90" s="230">
        <f t="shared" si="35"/>
        <v>0</v>
      </c>
      <c r="AI90" s="278">
        <f t="shared" si="36"/>
        <v>0</v>
      </c>
      <c r="AJ90" s="277"/>
      <c r="AK90" s="278">
        <v>0</v>
      </c>
      <c r="AL90" s="278">
        <v>0</v>
      </c>
      <c r="AM90" s="278">
        <v>0</v>
      </c>
      <c r="AN90" s="277"/>
      <c r="AO90" s="278">
        <f t="shared" si="37"/>
        <v>0</v>
      </c>
      <c r="AP90" s="278">
        <f t="shared" si="37"/>
        <v>0</v>
      </c>
      <c r="AQ90" s="278">
        <f t="shared" si="37"/>
        <v>0</v>
      </c>
      <c r="AR90" s="279"/>
      <c r="AS90" s="279">
        <v>0</v>
      </c>
      <c r="AT90" s="280">
        <f t="shared" si="38"/>
        <v>0</v>
      </c>
      <c r="AU90" s="279"/>
      <c r="AV90" s="279">
        <v>0</v>
      </c>
      <c r="AW90" s="279">
        <v>0</v>
      </c>
      <c r="AX90" s="279">
        <v>0</v>
      </c>
      <c r="AY90" s="279">
        <v>0</v>
      </c>
      <c r="AZ90" s="279">
        <v>0</v>
      </c>
      <c r="BA90" s="279">
        <v>0</v>
      </c>
      <c r="BB90" s="279">
        <v>0</v>
      </c>
      <c r="BC90" s="279">
        <f t="shared" si="39"/>
        <v>0</v>
      </c>
      <c r="BE90" s="139">
        <f t="shared" si="27"/>
        <v>0</v>
      </c>
      <c r="BF90" s="139">
        <f t="shared" si="27"/>
        <v>0</v>
      </c>
      <c r="BG90" s="139">
        <f t="shared" si="27"/>
        <v>0</v>
      </c>
      <c r="BH90" s="139">
        <f t="shared" si="27"/>
        <v>0</v>
      </c>
      <c r="BI90" s="139">
        <f t="shared" si="27"/>
        <v>0</v>
      </c>
      <c r="BJ90" s="139">
        <f t="shared" si="27"/>
        <v>0</v>
      </c>
      <c r="BK90" s="139">
        <f t="shared" si="40"/>
        <v>0</v>
      </c>
      <c r="BL90" s="139">
        <f t="shared" si="41"/>
        <v>0</v>
      </c>
      <c r="BM90" s="149">
        <f t="shared" si="42"/>
        <v>0</v>
      </c>
      <c r="BN90" s="149"/>
      <c r="BO90" s="279">
        <f t="shared" si="26"/>
        <v>0</v>
      </c>
      <c r="BP90" s="279">
        <f t="shared" si="26"/>
        <v>0</v>
      </c>
      <c r="BQ90" s="279">
        <f t="shared" si="26"/>
        <v>0</v>
      </c>
      <c r="BR90" s="279">
        <f t="shared" si="26"/>
        <v>0</v>
      </c>
      <c r="BS90" s="279">
        <f t="shared" si="26"/>
        <v>0</v>
      </c>
      <c r="BT90" s="279">
        <f t="shared" si="26"/>
        <v>0</v>
      </c>
      <c r="BU90" s="279">
        <f t="shared" si="25"/>
        <v>0</v>
      </c>
      <c r="BV90" s="279">
        <f t="shared" si="43"/>
        <v>0</v>
      </c>
      <c r="BW90" s="279">
        <f t="shared" si="28"/>
        <v>0</v>
      </c>
      <c r="BX90" s="279"/>
      <c r="BY90" s="279">
        <f t="shared" si="44"/>
        <v>0</v>
      </c>
      <c r="BZ90" s="279"/>
      <c r="CA90" s="279">
        <f>IFERROR(VLOOKUP(A90,'Actuals Summer'!A:S,19,FALSE),0)</f>
        <v>0</v>
      </c>
      <c r="CC90" s="279"/>
      <c r="CD90" s="279"/>
      <c r="CE90" s="279"/>
      <c r="CF90" s="279"/>
      <c r="CG90" s="279"/>
      <c r="CH90" s="279"/>
      <c r="CI90" s="279"/>
      <c r="CJ90" s="279"/>
      <c r="CK90" s="279"/>
      <c r="CL90" s="279"/>
      <c r="CM90" s="279"/>
      <c r="CN90" s="279"/>
      <c r="CO90" s="279"/>
      <c r="CQ90" s="230"/>
      <c r="CR90" s="230"/>
      <c r="CS90" s="230"/>
      <c r="CT90" s="230"/>
      <c r="CU90" s="230"/>
      <c r="CV90" s="230"/>
      <c r="CW90" s="230"/>
      <c r="CX90" s="230"/>
      <c r="CZ90" s="281"/>
      <c r="DA90" s="281"/>
      <c r="DB90" s="281"/>
      <c r="DC90" s="281"/>
      <c r="DD90" s="281"/>
      <c r="DE90" s="281"/>
      <c r="DF90" s="281"/>
      <c r="DG90" s="281"/>
      <c r="DI90" s="281">
        <f t="shared" si="45"/>
        <v>0</v>
      </c>
      <c r="DJ90" s="281"/>
      <c r="DK90" s="281"/>
      <c r="DL90" s="281"/>
      <c r="DM90" s="281"/>
      <c r="DN90" s="281"/>
      <c r="DO90" s="281"/>
      <c r="DP90" s="281"/>
      <c r="DQ90" s="281"/>
      <c r="DS90" s="281"/>
      <c r="DT90" s="281"/>
      <c r="DU90" s="281"/>
      <c r="DV90" s="281"/>
      <c r="DW90" s="281"/>
      <c r="DX90" s="281"/>
      <c r="DY90" s="281"/>
      <c r="DZ90" s="281"/>
      <c r="EB90" s="282">
        <f t="shared" si="29"/>
        <v>0</v>
      </c>
      <c r="EC90" s="282">
        <f t="shared" si="30"/>
        <v>0</v>
      </c>
      <c r="ED90" s="283">
        <f t="shared" si="46"/>
        <v>0</v>
      </c>
    </row>
    <row r="91" spans="1:134" s="289" customFormat="1" x14ac:dyDescent="0.25">
      <c r="A91" s="18">
        <v>3322</v>
      </c>
      <c r="B91" s="19">
        <v>103426</v>
      </c>
      <c r="C91" s="19" t="s">
        <v>567</v>
      </c>
      <c r="D91" s="19" t="s">
        <v>335</v>
      </c>
      <c r="E91" s="20" t="s">
        <v>428</v>
      </c>
      <c r="F91" s="21" t="s">
        <v>464</v>
      </c>
      <c r="G91" s="284"/>
      <c r="H91" s="285">
        <v>0</v>
      </c>
      <c r="I91" s="285"/>
      <c r="J91" s="285">
        <v>0</v>
      </c>
      <c r="K91" s="285">
        <v>0</v>
      </c>
      <c r="L91" s="285">
        <v>38629.5</v>
      </c>
      <c r="M91" s="285">
        <v>1755</v>
      </c>
      <c r="N91" s="285">
        <v>0</v>
      </c>
      <c r="O91" s="285">
        <v>0</v>
      </c>
      <c r="P91" s="284">
        <f t="shared" si="31"/>
        <v>40384.5</v>
      </c>
      <c r="Q91" s="285">
        <f t="shared" si="32"/>
        <v>32307.600000000002</v>
      </c>
      <c r="R91" s="285"/>
      <c r="S91" s="285"/>
      <c r="T91" s="285"/>
      <c r="U91" s="285"/>
      <c r="V91" s="285"/>
      <c r="W91" s="285"/>
      <c r="X91" s="285"/>
      <c r="Y91" s="285"/>
      <c r="Z91" s="285"/>
      <c r="AA91" s="285"/>
      <c r="AB91" s="286"/>
      <c r="AC91" s="286"/>
      <c r="AD91" s="286"/>
      <c r="AE91" s="286"/>
      <c r="AF91" s="286"/>
      <c r="AG91" s="286"/>
      <c r="AH91" s="285"/>
      <c r="AI91" s="286"/>
      <c r="AJ91" s="285"/>
      <c r="AK91" s="286">
        <v>661.05000000000007</v>
      </c>
      <c r="AL91" s="286"/>
      <c r="AM91" s="286"/>
      <c r="AN91" s="285"/>
      <c r="AO91" s="286">
        <f t="shared" si="37"/>
        <v>528.84</v>
      </c>
      <c r="AP91" s="286">
        <f t="shared" si="37"/>
        <v>0</v>
      </c>
      <c r="AQ91" s="286">
        <f t="shared" si="37"/>
        <v>0</v>
      </c>
      <c r="AR91" s="287"/>
      <c r="AS91" s="287">
        <v>0</v>
      </c>
      <c r="AT91" s="288">
        <f t="shared" si="38"/>
        <v>0</v>
      </c>
      <c r="AU91" s="287"/>
      <c r="AV91" s="279"/>
      <c r="AW91" s="279"/>
      <c r="AX91" s="279"/>
      <c r="AY91" s="279"/>
      <c r="AZ91" s="279"/>
      <c r="BA91" s="279">
        <v>0</v>
      </c>
      <c r="BB91" s="279"/>
      <c r="BC91" s="279">
        <f t="shared" si="39"/>
        <v>0</v>
      </c>
      <c r="BE91" s="139"/>
      <c r="BF91" s="139"/>
      <c r="BG91" s="139"/>
      <c r="BH91" s="139"/>
      <c r="BI91" s="139"/>
      <c r="BJ91" s="139"/>
      <c r="BK91" s="139"/>
      <c r="BL91" s="139"/>
      <c r="BM91" s="149"/>
      <c r="BN91" s="149"/>
      <c r="BO91" s="279">
        <f t="shared" ref="BO91:BT122" si="47">AV91-(J91*80%)</f>
        <v>0</v>
      </c>
      <c r="BP91" s="279"/>
      <c r="BQ91" s="279"/>
      <c r="BR91" s="279"/>
      <c r="BS91" s="279"/>
      <c r="BT91" s="279"/>
      <c r="BU91" s="279"/>
      <c r="BV91" s="279">
        <f t="shared" si="43"/>
        <v>0</v>
      </c>
      <c r="BW91" s="279"/>
      <c r="BX91" s="287"/>
      <c r="BY91" s="279">
        <f t="shared" si="44"/>
        <v>32836.44</v>
      </c>
      <c r="BZ91" s="287"/>
      <c r="CA91" s="279">
        <f>IFERROR(VLOOKUP(A91,'Actuals Summer'!A:S,19,FALSE),0)</f>
        <v>0</v>
      </c>
      <c r="CC91" s="279"/>
      <c r="CD91" s="279"/>
      <c r="CE91" s="279"/>
      <c r="CF91" s="279"/>
      <c r="CG91" s="279"/>
      <c r="CH91" s="279"/>
      <c r="CI91" s="279"/>
      <c r="CJ91" s="279"/>
      <c r="CK91" s="279"/>
      <c r="CL91" s="279"/>
      <c r="CM91" s="279"/>
      <c r="CN91" s="279"/>
      <c r="CO91" s="279"/>
      <c r="CP91"/>
      <c r="CQ91" s="230"/>
      <c r="CR91" s="230"/>
      <c r="CS91" s="230"/>
      <c r="CT91" s="230"/>
      <c r="CU91" s="230"/>
      <c r="CV91" s="230"/>
      <c r="CW91" s="230"/>
      <c r="CX91" s="230"/>
      <c r="CY91"/>
      <c r="CZ91" s="281"/>
      <c r="DA91" s="281"/>
      <c r="DB91" s="281"/>
      <c r="DC91" s="281"/>
      <c r="DD91" s="281"/>
      <c r="DE91" s="281"/>
      <c r="DF91" s="281"/>
      <c r="DG91" s="281"/>
      <c r="DH91"/>
      <c r="DI91" s="281">
        <f t="shared" si="45"/>
        <v>32836.44</v>
      </c>
      <c r="DJ91" s="290"/>
      <c r="DK91" s="290"/>
      <c r="DL91" s="290"/>
      <c r="DM91" s="290"/>
      <c r="DN91" s="290"/>
      <c r="DO91" s="290"/>
      <c r="DP91" s="290"/>
      <c r="DQ91" s="290"/>
      <c r="DS91" s="290"/>
      <c r="DT91" s="290"/>
      <c r="DU91" s="290"/>
      <c r="DV91" s="290"/>
      <c r="DW91" s="290"/>
      <c r="DX91" s="290"/>
      <c r="DY91" s="290"/>
      <c r="DZ91" s="290"/>
      <c r="EB91" s="282">
        <f>((SUMIFS($J91:$AQ91,$J$3:$AQ$3,$EB$7)*80%))+SUMIFS($AS91:$AT91,$AS$3:$AT$3,$EB$7)+SUMIFS($AV91:$BC91,$AV$3:$BC$3,$EB$7)+Q91+AO91</f>
        <v>32836.44</v>
      </c>
      <c r="EC91" s="282">
        <f t="shared" si="30"/>
        <v>0</v>
      </c>
      <c r="ED91" s="291">
        <f t="shared" si="46"/>
        <v>32836.44</v>
      </c>
    </row>
    <row r="92" spans="1:134" hidden="1" x14ac:dyDescent="0.25">
      <c r="A92" s="17">
        <v>2406</v>
      </c>
      <c r="B92" s="4">
        <v>103345</v>
      </c>
      <c r="C92" s="4" t="s">
        <v>568</v>
      </c>
      <c r="D92" s="4" t="s">
        <v>569</v>
      </c>
      <c r="E92" s="15" t="s">
        <v>428</v>
      </c>
      <c r="F92" s="16" t="s">
        <v>425</v>
      </c>
      <c r="G92" s="149"/>
      <c r="H92" s="230">
        <v>0</v>
      </c>
      <c r="I92" s="277"/>
      <c r="J92" s="230">
        <v>0</v>
      </c>
      <c r="K92" s="230">
        <v>0</v>
      </c>
      <c r="L92" s="230">
        <v>0</v>
      </c>
      <c r="M92" s="230">
        <v>0</v>
      </c>
      <c r="N92" s="230">
        <v>0</v>
      </c>
      <c r="O92" s="230">
        <v>0</v>
      </c>
      <c r="P92" s="149">
        <f t="shared" si="31"/>
        <v>0</v>
      </c>
      <c r="Q92" s="230">
        <f t="shared" si="32"/>
        <v>0</v>
      </c>
      <c r="R92" s="277"/>
      <c r="S92" s="230">
        <v>0</v>
      </c>
      <c r="T92" s="230">
        <v>0</v>
      </c>
      <c r="U92" s="230">
        <v>0</v>
      </c>
      <c r="V92" s="230">
        <v>0</v>
      </c>
      <c r="W92" s="230">
        <v>0</v>
      </c>
      <c r="X92" s="230">
        <v>0</v>
      </c>
      <c r="Y92" s="230">
        <f t="shared" si="33"/>
        <v>0</v>
      </c>
      <c r="Z92" s="230">
        <f t="shared" si="34"/>
        <v>0</v>
      </c>
      <c r="AA92" s="277"/>
      <c r="AB92" s="278">
        <v>0</v>
      </c>
      <c r="AC92" s="278">
        <v>0</v>
      </c>
      <c r="AD92" s="278">
        <v>0</v>
      </c>
      <c r="AE92" s="278">
        <v>0</v>
      </c>
      <c r="AF92" s="278">
        <v>0</v>
      </c>
      <c r="AG92" s="278">
        <v>0</v>
      </c>
      <c r="AH92" s="230">
        <f t="shared" si="35"/>
        <v>0</v>
      </c>
      <c r="AI92" s="278">
        <f t="shared" si="36"/>
        <v>0</v>
      </c>
      <c r="AJ92" s="277"/>
      <c r="AK92" s="278">
        <v>0</v>
      </c>
      <c r="AL92" s="278">
        <v>0</v>
      </c>
      <c r="AM92" s="278">
        <v>0</v>
      </c>
      <c r="AN92" s="277"/>
      <c r="AO92" s="278">
        <f t="shared" si="37"/>
        <v>0</v>
      </c>
      <c r="AP92" s="278">
        <f t="shared" si="37"/>
        <v>0</v>
      </c>
      <c r="AQ92" s="278">
        <f t="shared" si="37"/>
        <v>0</v>
      </c>
      <c r="AR92" s="279"/>
      <c r="AS92" s="279">
        <v>0</v>
      </c>
      <c r="AT92" s="280">
        <f t="shared" si="38"/>
        <v>0</v>
      </c>
      <c r="AU92" s="279"/>
      <c r="AV92" s="279">
        <v>0</v>
      </c>
      <c r="AW92" s="279">
        <v>0</v>
      </c>
      <c r="AX92" s="279">
        <v>0</v>
      </c>
      <c r="AY92" s="279">
        <v>0</v>
      </c>
      <c r="AZ92" s="279">
        <v>0</v>
      </c>
      <c r="BA92" s="279">
        <v>0</v>
      </c>
      <c r="BB92" s="279">
        <v>0</v>
      </c>
      <c r="BC92" s="279">
        <f t="shared" si="39"/>
        <v>0</v>
      </c>
      <c r="BE92" s="139">
        <f t="shared" si="27"/>
        <v>0</v>
      </c>
      <c r="BF92" s="139">
        <f t="shared" si="27"/>
        <v>0</v>
      </c>
      <c r="BG92" s="139">
        <f t="shared" si="27"/>
        <v>0</v>
      </c>
      <c r="BH92" s="139">
        <f t="shared" si="27"/>
        <v>0</v>
      </c>
      <c r="BI92" s="139">
        <f t="shared" si="27"/>
        <v>0</v>
      </c>
      <c r="BJ92" s="139">
        <f t="shared" si="27"/>
        <v>0</v>
      </c>
      <c r="BK92" s="139">
        <f t="shared" si="40"/>
        <v>0</v>
      </c>
      <c r="BL92" s="139">
        <f t="shared" si="41"/>
        <v>0</v>
      </c>
      <c r="BM92" s="149">
        <f t="shared" si="42"/>
        <v>0</v>
      </c>
      <c r="BN92" s="149"/>
      <c r="BO92" s="279">
        <f t="shared" si="47"/>
        <v>0</v>
      </c>
      <c r="BP92" s="279">
        <f t="shared" si="47"/>
        <v>0</v>
      </c>
      <c r="BQ92" s="279">
        <f t="shared" si="47"/>
        <v>0</v>
      </c>
      <c r="BR92" s="279">
        <f t="shared" si="47"/>
        <v>0</v>
      </c>
      <c r="BS92" s="279">
        <f t="shared" si="47"/>
        <v>0</v>
      </c>
      <c r="BT92" s="279">
        <f t="shared" si="47"/>
        <v>0</v>
      </c>
      <c r="BU92" s="279">
        <f t="shared" ref="BU92:BU155" si="48">BB92-(AK92*80%)</f>
        <v>0</v>
      </c>
      <c r="BV92" s="279">
        <f t="shared" si="43"/>
        <v>0</v>
      </c>
      <c r="BW92" s="279">
        <f t="shared" si="28"/>
        <v>0</v>
      </c>
      <c r="BX92" s="279"/>
      <c r="BY92" s="279">
        <f t="shared" si="44"/>
        <v>0</v>
      </c>
      <c r="BZ92" s="279"/>
      <c r="CA92" s="279">
        <f>IFERROR(VLOOKUP(A92,'Actuals Summer'!A:S,19,FALSE),0)</f>
        <v>0</v>
      </c>
      <c r="CC92" s="279"/>
      <c r="CD92" s="279"/>
      <c r="CE92" s="279"/>
      <c r="CF92" s="279"/>
      <c r="CG92" s="279"/>
      <c r="CH92" s="279"/>
      <c r="CI92" s="279"/>
      <c r="CJ92" s="279"/>
      <c r="CK92" s="279"/>
      <c r="CL92" s="279"/>
      <c r="CM92" s="279"/>
      <c r="CN92" s="279"/>
      <c r="CO92" s="279"/>
      <c r="CQ92" s="230"/>
      <c r="CR92" s="230"/>
      <c r="CS92" s="230"/>
      <c r="CT92" s="230"/>
      <c r="CU92" s="230"/>
      <c r="CV92" s="230"/>
      <c r="CW92" s="230"/>
      <c r="CX92" s="230"/>
      <c r="CZ92" s="281"/>
      <c r="DA92" s="281"/>
      <c r="DB92" s="281"/>
      <c r="DC92" s="281"/>
      <c r="DD92" s="281"/>
      <c r="DE92" s="281"/>
      <c r="DF92" s="281"/>
      <c r="DG92" s="281"/>
      <c r="DI92" s="281">
        <f t="shared" si="45"/>
        <v>0</v>
      </c>
      <c r="DJ92" s="281"/>
      <c r="DK92" s="281"/>
      <c r="DL92" s="281"/>
      <c r="DM92" s="281"/>
      <c r="DN92" s="281"/>
      <c r="DO92" s="281"/>
      <c r="DP92" s="281"/>
      <c r="DQ92" s="281"/>
      <c r="DS92" s="281"/>
      <c r="DT92" s="281"/>
      <c r="DU92" s="281"/>
      <c r="DV92" s="281"/>
      <c r="DW92" s="281"/>
      <c r="DX92" s="281"/>
      <c r="DY92" s="281"/>
      <c r="DZ92" s="281"/>
      <c r="EB92" s="282">
        <f t="shared" si="29"/>
        <v>0</v>
      </c>
      <c r="EC92" s="282">
        <f t="shared" si="30"/>
        <v>0</v>
      </c>
      <c r="ED92" s="283">
        <f t="shared" si="46"/>
        <v>0</v>
      </c>
    </row>
    <row r="93" spans="1:134" hidden="1" x14ac:dyDescent="0.25">
      <c r="A93" s="17">
        <v>2416</v>
      </c>
      <c r="B93" s="4">
        <v>103351</v>
      </c>
      <c r="C93" s="4" t="s">
        <v>570</v>
      </c>
      <c r="D93" s="4" t="s">
        <v>571</v>
      </c>
      <c r="E93" s="15" t="s">
        <v>428</v>
      </c>
      <c r="F93" s="16" t="s">
        <v>425</v>
      </c>
      <c r="G93" s="149"/>
      <c r="H93" s="230">
        <v>0</v>
      </c>
      <c r="I93" s="277"/>
      <c r="J93" s="230">
        <v>0</v>
      </c>
      <c r="K93" s="230">
        <v>0</v>
      </c>
      <c r="L93" s="230">
        <v>0</v>
      </c>
      <c r="M93" s="230">
        <v>0</v>
      </c>
      <c r="N93" s="230">
        <v>0</v>
      </c>
      <c r="O93" s="230">
        <v>0</v>
      </c>
      <c r="P93" s="149">
        <f t="shared" si="31"/>
        <v>0</v>
      </c>
      <c r="Q93" s="230">
        <f t="shared" si="32"/>
        <v>0</v>
      </c>
      <c r="R93" s="277"/>
      <c r="S93" s="230">
        <v>0</v>
      </c>
      <c r="T93" s="230">
        <v>0</v>
      </c>
      <c r="U93" s="230">
        <v>0</v>
      </c>
      <c r="V93" s="230">
        <v>0</v>
      </c>
      <c r="W93" s="230">
        <v>0</v>
      </c>
      <c r="X93" s="230">
        <v>0</v>
      </c>
      <c r="Y93" s="230">
        <f t="shared" si="33"/>
        <v>0</v>
      </c>
      <c r="Z93" s="230">
        <f t="shared" si="34"/>
        <v>0</v>
      </c>
      <c r="AA93" s="277"/>
      <c r="AB93" s="278">
        <v>0</v>
      </c>
      <c r="AC93" s="278">
        <v>0</v>
      </c>
      <c r="AD93" s="278">
        <v>0</v>
      </c>
      <c r="AE93" s="278">
        <v>0</v>
      </c>
      <c r="AF93" s="278">
        <v>0</v>
      </c>
      <c r="AG93" s="278">
        <v>0</v>
      </c>
      <c r="AH93" s="230">
        <f t="shared" si="35"/>
        <v>0</v>
      </c>
      <c r="AI93" s="278">
        <f t="shared" si="36"/>
        <v>0</v>
      </c>
      <c r="AJ93" s="277"/>
      <c r="AK93" s="278">
        <v>0</v>
      </c>
      <c r="AL93" s="278">
        <v>0</v>
      </c>
      <c r="AM93" s="278">
        <v>0</v>
      </c>
      <c r="AN93" s="277"/>
      <c r="AO93" s="278">
        <f t="shared" si="37"/>
        <v>0</v>
      </c>
      <c r="AP93" s="278">
        <f t="shared" si="37"/>
        <v>0</v>
      </c>
      <c r="AQ93" s="278">
        <f t="shared" si="37"/>
        <v>0</v>
      </c>
      <c r="AR93" s="279"/>
      <c r="AS93" s="279">
        <v>0</v>
      </c>
      <c r="AT93" s="280">
        <f t="shared" si="38"/>
        <v>0</v>
      </c>
      <c r="AU93" s="279"/>
      <c r="AV93" s="279">
        <v>0</v>
      </c>
      <c r="AW93" s="279">
        <v>0</v>
      </c>
      <c r="AX93" s="279">
        <v>0</v>
      </c>
      <c r="AY93" s="279">
        <v>0</v>
      </c>
      <c r="AZ93" s="279">
        <v>0</v>
      </c>
      <c r="BA93" s="279">
        <v>0</v>
      </c>
      <c r="BB93" s="279">
        <v>0</v>
      </c>
      <c r="BC93" s="279">
        <f t="shared" si="39"/>
        <v>0</v>
      </c>
      <c r="BE93" s="139">
        <f t="shared" si="27"/>
        <v>0</v>
      </c>
      <c r="BF93" s="139">
        <f t="shared" si="27"/>
        <v>0</v>
      </c>
      <c r="BG93" s="139">
        <f t="shared" si="27"/>
        <v>0</v>
      </c>
      <c r="BH93" s="139">
        <f t="shared" si="27"/>
        <v>0</v>
      </c>
      <c r="BI93" s="139">
        <f t="shared" si="27"/>
        <v>0</v>
      </c>
      <c r="BJ93" s="139">
        <f t="shared" si="27"/>
        <v>0</v>
      </c>
      <c r="BK93" s="139">
        <f t="shared" si="40"/>
        <v>0</v>
      </c>
      <c r="BL93" s="139">
        <f t="shared" si="41"/>
        <v>0</v>
      </c>
      <c r="BM93" s="149">
        <f t="shared" si="42"/>
        <v>0</v>
      </c>
      <c r="BN93" s="149"/>
      <c r="BO93" s="279">
        <f t="shared" si="47"/>
        <v>0</v>
      </c>
      <c r="BP93" s="279">
        <f t="shared" si="47"/>
        <v>0</v>
      </c>
      <c r="BQ93" s="279">
        <f t="shared" si="47"/>
        <v>0</v>
      </c>
      <c r="BR93" s="279">
        <f t="shared" si="47"/>
        <v>0</v>
      </c>
      <c r="BS93" s="279">
        <f t="shared" si="47"/>
        <v>0</v>
      </c>
      <c r="BT93" s="279">
        <f t="shared" si="47"/>
        <v>0</v>
      </c>
      <c r="BU93" s="279">
        <f t="shared" si="48"/>
        <v>0</v>
      </c>
      <c r="BV93" s="279">
        <f t="shared" si="43"/>
        <v>0</v>
      </c>
      <c r="BW93" s="279">
        <f t="shared" si="28"/>
        <v>0</v>
      </c>
      <c r="BX93" s="279"/>
      <c r="BY93" s="279">
        <f t="shared" si="44"/>
        <v>0</v>
      </c>
      <c r="BZ93" s="279"/>
      <c r="CA93" s="279">
        <f>IFERROR(VLOOKUP(A93,'Actuals Summer'!A:S,19,FALSE),0)</f>
        <v>0</v>
      </c>
      <c r="CC93" s="279"/>
      <c r="CD93" s="279"/>
      <c r="CE93" s="279"/>
      <c r="CF93" s="279"/>
      <c r="CG93" s="279"/>
      <c r="CH93" s="279"/>
      <c r="CI93" s="279"/>
      <c r="CJ93" s="279"/>
      <c r="CK93" s="279"/>
      <c r="CL93" s="279"/>
      <c r="CM93" s="279"/>
      <c r="CN93" s="279"/>
      <c r="CO93" s="279"/>
      <c r="CQ93" s="230"/>
      <c r="CR93" s="230"/>
      <c r="CS93" s="230"/>
      <c r="CT93" s="230"/>
      <c r="CU93" s="230"/>
      <c r="CV93" s="230"/>
      <c r="CW93" s="230"/>
      <c r="CX93" s="230"/>
      <c r="CZ93" s="281"/>
      <c r="DA93" s="281"/>
      <c r="DB93" s="281"/>
      <c r="DC93" s="281"/>
      <c r="DD93" s="281"/>
      <c r="DE93" s="281"/>
      <c r="DF93" s="281"/>
      <c r="DG93" s="281"/>
      <c r="DI93" s="281">
        <f t="shared" si="45"/>
        <v>0</v>
      </c>
      <c r="DJ93" s="281"/>
      <c r="DK93" s="281"/>
      <c r="DL93" s="281"/>
      <c r="DM93" s="281"/>
      <c r="DN93" s="281"/>
      <c r="DO93" s="281"/>
      <c r="DP93" s="281"/>
      <c r="DQ93" s="281"/>
      <c r="DS93" s="281"/>
      <c r="DT93" s="281"/>
      <c r="DU93" s="281"/>
      <c r="DV93" s="281"/>
      <c r="DW93" s="281"/>
      <c r="DX93" s="281"/>
      <c r="DY93" s="281"/>
      <c r="DZ93" s="281"/>
      <c r="EB93" s="282">
        <f t="shared" si="29"/>
        <v>0</v>
      </c>
      <c r="EC93" s="282">
        <f t="shared" si="30"/>
        <v>0</v>
      </c>
      <c r="ED93" s="283">
        <f t="shared" si="46"/>
        <v>0</v>
      </c>
    </row>
    <row r="94" spans="1:134" hidden="1" x14ac:dyDescent="0.25">
      <c r="A94" s="17">
        <v>3003</v>
      </c>
      <c r="B94" s="4">
        <v>103398</v>
      </c>
      <c r="C94" s="4" t="s">
        <v>572</v>
      </c>
      <c r="D94" s="4" t="s">
        <v>573</v>
      </c>
      <c r="E94" s="15" t="s">
        <v>428</v>
      </c>
      <c r="F94" s="16" t="s">
        <v>425</v>
      </c>
      <c r="G94" s="149"/>
      <c r="H94" s="230">
        <v>0</v>
      </c>
      <c r="I94" s="277"/>
      <c r="J94" s="230">
        <v>0</v>
      </c>
      <c r="K94" s="230">
        <v>0</v>
      </c>
      <c r="L94" s="230">
        <v>0</v>
      </c>
      <c r="M94" s="230">
        <v>0</v>
      </c>
      <c r="N94" s="230">
        <v>0</v>
      </c>
      <c r="O94" s="230">
        <v>0</v>
      </c>
      <c r="P94" s="149">
        <f t="shared" si="31"/>
        <v>0</v>
      </c>
      <c r="Q94" s="230">
        <f t="shared" si="32"/>
        <v>0</v>
      </c>
      <c r="R94" s="277"/>
      <c r="S94" s="230">
        <v>0</v>
      </c>
      <c r="T94" s="230">
        <v>0</v>
      </c>
      <c r="U94" s="230">
        <v>0</v>
      </c>
      <c r="V94" s="230">
        <v>0</v>
      </c>
      <c r="W94" s="230">
        <v>0</v>
      </c>
      <c r="X94" s="230">
        <v>0</v>
      </c>
      <c r="Y94" s="230">
        <f t="shared" si="33"/>
        <v>0</v>
      </c>
      <c r="Z94" s="230">
        <f t="shared" si="34"/>
        <v>0</v>
      </c>
      <c r="AA94" s="277"/>
      <c r="AB94" s="278">
        <v>0</v>
      </c>
      <c r="AC94" s="278">
        <v>0</v>
      </c>
      <c r="AD94" s="278">
        <v>0</v>
      </c>
      <c r="AE94" s="278">
        <v>0</v>
      </c>
      <c r="AF94" s="278">
        <v>0</v>
      </c>
      <c r="AG94" s="278">
        <v>0</v>
      </c>
      <c r="AH94" s="230">
        <f t="shared" si="35"/>
        <v>0</v>
      </c>
      <c r="AI94" s="278">
        <f t="shared" si="36"/>
        <v>0</v>
      </c>
      <c r="AJ94" s="277"/>
      <c r="AK94" s="278">
        <v>0</v>
      </c>
      <c r="AL94" s="278">
        <v>0</v>
      </c>
      <c r="AM94" s="278">
        <v>0</v>
      </c>
      <c r="AN94" s="277"/>
      <c r="AO94" s="278">
        <f t="shared" si="37"/>
        <v>0</v>
      </c>
      <c r="AP94" s="278">
        <f t="shared" si="37"/>
        <v>0</v>
      </c>
      <c r="AQ94" s="278">
        <f t="shared" si="37"/>
        <v>0</v>
      </c>
      <c r="AR94" s="279"/>
      <c r="AS94" s="279">
        <v>0</v>
      </c>
      <c r="AT94" s="280">
        <f t="shared" si="38"/>
        <v>0</v>
      </c>
      <c r="AU94" s="279"/>
      <c r="AV94" s="279">
        <v>0</v>
      </c>
      <c r="AW94" s="279">
        <v>0</v>
      </c>
      <c r="AX94" s="279">
        <v>0</v>
      </c>
      <c r="AY94" s="279">
        <v>0</v>
      </c>
      <c r="AZ94" s="279">
        <v>0</v>
      </c>
      <c r="BA94" s="279">
        <v>0</v>
      </c>
      <c r="BB94" s="279">
        <v>0</v>
      </c>
      <c r="BC94" s="279">
        <f t="shared" si="39"/>
        <v>0</v>
      </c>
      <c r="BE94" s="139">
        <f t="shared" si="27"/>
        <v>0</v>
      </c>
      <c r="BF94" s="139">
        <f t="shared" si="27"/>
        <v>0</v>
      </c>
      <c r="BG94" s="139">
        <f t="shared" si="27"/>
        <v>0</v>
      </c>
      <c r="BH94" s="139">
        <f t="shared" si="27"/>
        <v>0</v>
      </c>
      <c r="BI94" s="139">
        <f t="shared" si="27"/>
        <v>0</v>
      </c>
      <c r="BJ94" s="139">
        <f t="shared" si="27"/>
        <v>0</v>
      </c>
      <c r="BK94" s="139">
        <f t="shared" si="40"/>
        <v>0</v>
      </c>
      <c r="BL94" s="139">
        <f t="shared" si="41"/>
        <v>0</v>
      </c>
      <c r="BM94" s="149">
        <f t="shared" si="42"/>
        <v>0</v>
      </c>
      <c r="BN94" s="149"/>
      <c r="BO94" s="279">
        <f t="shared" si="47"/>
        <v>0</v>
      </c>
      <c r="BP94" s="279">
        <f t="shared" si="47"/>
        <v>0</v>
      </c>
      <c r="BQ94" s="279">
        <f t="shared" si="47"/>
        <v>0</v>
      </c>
      <c r="BR94" s="279">
        <f t="shared" si="47"/>
        <v>0</v>
      </c>
      <c r="BS94" s="279">
        <f t="shared" si="47"/>
        <v>0</v>
      </c>
      <c r="BT94" s="279">
        <f t="shared" si="47"/>
        <v>0</v>
      </c>
      <c r="BU94" s="279">
        <f t="shared" si="48"/>
        <v>0</v>
      </c>
      <c r="BV94" s="279">
        <f t="shared" si="43"/>
        <v>0</v>
      </c>
      <c r="BW94" s="279">
        <f t="shared" si="28"/>
        <v>0</v>
      </c>
      <c r="BX94" s="279"/>
      <c r="BY94" s="279">
        <f t="shared" si="44"/>
        <v>0</v>
      </c>
      <c r="BZ94" s="279"/>
      <c r="CA94" s="279">
        <f>IFERROR(VLOOKUP(A94,'Actuals Summer'!A:S,19,FALSE),0)</f>
        <v>0</v>
      </c>
      <c r="CC94" s="279"/>
      <c r="CD94" s="279"/>
      <c r="CE94" s="279"/>
      <c r="CF94" s="279"/>
      <c r="CG94" s="279"/>
      <c r="CH94" s="279"/>
      <c r="CI94" s="279"/>
      <c r="CJ94" s="279"/>
      <c r="CK94" s="279"/>
      <c r="CL94" s="279"/>
      <c r="CM94" s="279"/>
      <c r="CN94" s="279"/>
      <c r="CO94" s="279"/>
      <c r="CQ94" s="230"/>
      <c r="CR94" s="230"/>
      <c r="CS94" s="230"/>
      <c r="CT94" s="230"/>
      <c r="CU94" s="230"/>
      <c r="CV94" s="230"/>
      <c r="CW94" s="230"/>
      <c r="CX94" s="230"/>
      <c r="CZ94" s="281"/>
      <c r="DA94" s="281"/>
      <c r="DB94" s="281"/>
      <c r="DC94" s="281"/>
      <c r="DD94" s="281"/>
      <c r="DE94" s="281"/>
      <c r="DF94" s="281"/>
      <c r="DG94" s="281"/>
      <c r="DI94" s="281">
        <f t="shared" si="45"/>
        <v>0</v>
      </c>
      <c r="DJ94" s="281"/>
      <c r="DK94" s="281"/>
      <c r="DL94" s="281"/>
      <c r="DM94" s="281"/>
      <c r="DN94" s="281"/>
      <c r="DO94" s="281"/>
      <c r="DP94" s="281"/>
      <c r="DQ94" s="281"/>
      <c r="DS94" s="281"/>
      <c r="DT94" s="281"/>
      <c r="DU94" s="281"/>
      <c r="DV94" s="281"/>
      <c r="DW94" s="281"/>
      <c r="DX94" s="281"/>
      <c r="DY94" s="281"/>
      <c r="DZ94" s="281"/>
      <c r="EB94" s="282">
        <f t="shared" si="29"/>
        <v>0</v>
      </c>
      <c r="EC94" s="282">
        <f t="shared" si="30"/>
        <v>0</v>
      </c>
      <c r="ED94" s="283">
        <f t="shared" si="46"/>
        <v>0</v>
      </c>
    </row>
    <row r="95" spans="1:134" hidden="1" x14ac:dyDescent="0.25">
      <c r="A95" s="17">
        <v>4245</v>
      </c>
      <c r="B95" s="4">
        <v>103519</v>
      </c>
      <c r="C95" s="4" t="s">
        <v>574</v>
      </c>
      <c r="D95" s="4" t="s">
        <v>575</v>
      </c>
      <c r="E95" s="15" t="s">
        <v>450</v>
      </c>
      <c r="F95" s="16" t="s">
        <v>425</v>
      </c>
      <c r="G95" s="149"/>
      <c r="H95" s="230">
        <v>0</v>
      </c>
      <c r="I95" s="277"/>
      <c r="J95" s="230">
        <v>0</v>
      </c>
      <c r="K95" s="230">
        <v>0</v>
      </c>
      <c r="L95" s="230">
        <v>0</v>
      </c>
      <c r="M95" s="230">
        <v>0</v>
      </c>
      <c r="N95" s="230">
        <v>0</v>
      </c>
      <c r="O95" s="230">
        <v>0</v>
      </c>
      <c r="P95" s="149">
        <f t="shared" si="31"/>
        <v>0</v>
      </c>
      <c r="Q95" s="230">
        <f t="shared" si="32"/>
        <v>0</v>
      </c>
      <c r="R95" s="277"/>
      <c r="S95" s="230">
        <v>0</v>
      </c>
      <c r="T95" s="230">
        <v>0</v>
      </c>
      <c r="U95" s="230">
        <v>0</v>
      </c>
      <c r="V95" s="230">
        <v>0</v>
      </c>
      <c r="W95" s="230">
        <v>0</v>
      </c>
      <c r="X95" s="230">
        <v>0</v>
      </c>
      <c r="Y95" s="230">
        <f t="shared" si="33"/>
        <v>0</v>
      </c>
      <c r="Z95" s="230">
        <f t="shared" si="34"/>
        <v>0</v>
      </c>
      <c r="AA95" s="277"/>
      <c r="AB95" s="278">
        <v>0</v>
      </c>
      <c r="AC95" s="278">
        <v>0</v>
      </c>
      <c r="AD95" s="278">
        <v>0</v>
      </c>
      <c r="AE95" s="278">
        <v>0</v>
      </c>
      <c r="AF95" s="278">
        <v>0</v>
      </c>
      <c r="AG95" s="278">
        <v>0</v>
      </c>
      <c r="AH95" s="230">
        <f t="shared" si="35"/>
        <v>0</v>
      </c>
      <c r="AI95" s="278">
        <f t="shared" si="36"/>
        <v>0</v>
      </c>
      <c r="AJ95" s="277"/>
      <c r="AK95" s="278">
        <v>0</v>
      </c>
      <c r="AL95" s="278">
        <v>0</v>
      </c>
      <c r="AM95" s="278">
        <v>0</v>
      </c>
      <c r="AN95" s="277"/>
      <c r="AO95" s="278">
        <f t="shared" si="37"/>
        <v>0</v>
      </c>
      <c r="AP95" s="278">
        <f t="shared" si="37"/>
        <v>0</v>
      </c>
      <c r="AQ95" s="278">
        <f t="shared" si="37"/>
        <v>0</v>
      </c>
      <c r="AR95" s="279"/>
      <c r="AS95" s="279">
        <v>0</v>
      </c>
      <c r="AT95" s="280">
        <f t="shared" si="38"/>
        <v>0</v>
      </c>
      <c r="AU95" s="279"/>
      <c r="AV95" s="279">
        <v>0</v>
      </c>
      <c r="AW95" s="279">
        <v>0</v>
      </c>
      <c r="AX95" s="279">
        <v>0</v>
      </c>
      <c r="AY95" s="279">
        <v>0</v>
      </c>
      <c r="AZ95" s="279">
        <v>0</v>
      </c>
      <c r="BA95" s="279">
        <v>0</v>
      </c>
      <c r="BB95" s="279">
        <v>0</v>
      </c>
      <c r="BC95" s="279">
        <f t="shared" si="39"/>
        <v>0</v>
      </c>
      <c r="BE95" s="139">
        <f t="shared" si="27"/>
        <v>0</v>
      </c>
      <c r="BF95" s="139">
        <f t="shared" si="27"/>
        <v>0</v>
      </c>
      <c r="BG95" s="139">
        <f t="shared" si="27"/>
        <v>0</v>
      </c>
      <c r="BH95" s="139">
        <f t="shared" si="27"/>
        <v>0</v>
      </c>
      <c r="BI95" s="139">
        <f t="shared" si="27"/>
        <v>0</v>
      </c>
      <c r="BJ95" s="139">
        <f t="shared" si="27"/>
        <v>0</v>
      </c>
      <c r="BK95" s="139">
        <f t="shared" si="40"/>
        <v>0</v>
      </c>
      <c r="BL95" s="139">
        <f t="shared" si="41"/>
        <v>0</v>
      </c>
      <c r="BM95" s="149">
        <f t="shared" si="42"/>
        <v>0</v>
      </c>
      <c r="BN95" s="149"/>
      <c r="BO95" s="279">
        <f t="shared" si="47"/>
        <v>0</v>
      </c>
      <c r="BP95" s="279">
        <f t="shared" si="47"/>
        <v>0</v>
      </c>
      <c r="BQ95" s="279">
        <f t="shared" si="47"/>
        <v>0</v>
      </c>
      <c r="BR95" s="279">
        <f t="shared" si="47"/>
        <v>0</v>
      </c>
      <c r="BS95" s="279">
        <f t="shared" si="47"/>
        <v>0</v>
      </c>
      <c r="BT95" s="279">
        <f t="shared" si="47"/>
        <v>0</v>
      </c>
      <c r="BU95" s="279">
        <f t="shared" si="48"/>
        <v>0</v>
      </c>
      <c r="BV95" s="279">
        <f t="shared" si="43"/>
        <v>0</v>
      </c>
      <c r="BW95" s="279">
        <f t="shared" si="28"/>
        <v>0</v>
      </c>
      <c r="BX95" s="279"/>
      <c r="BY95" s="279">
        <f t="shared" si="44"/>
        <v>0</v>
      </c>
      <c r="BZ95" s="279"/>
      <c r="CA95" s="279">
        <f>IFERROR(VLOOKUP(A95,'Actuals Summer'!A:S,19,FALSE),0)</f>
        <v>0</v>
      </c>
      <c r="CC95" s="279"/>
      <c r="CD95" s="279"/>
      <c r="CE95" s="279"/>
      <c r="CF95" s="279"/>
      <c r="CG95" s="279"/>
      <c r="CH95" s="279"/>
      <c r="CI95" s="279"/>
      <c r="CJ95" s="279"/>
      <c r="CK95" s="279"/>
      <c r="CL95" s="279"/>
      <c r="CM95" s="279"/>
      <c r="CN95" s="279"/>
      <c r="CO95" s="279"/>
      <c r="CQ95" s="230"/>
      <c r="CR95" s="230"/>
      <c r="CS95" s="230"/>
      <c r="CT95" s="230"/>
      <c r="CU95" s="230"/>
      <c r="CV95" s="230"/>
      <c r="CW95" s="230"/>
      <c r="CX95" s="230"/>
      <c r="CZ95" s="281"/>
      <c r="DA95" s="281"/>
      <c r="DB95" s="281"/>
      <c r="DC95" s="281"/>
      <c r="DD95" s="281"/>
      <c r="DE95" s="281"/>
      <c r="DF95" s="281"/>
      <c r="DG95" s="281"/>
      <c r="DI95" s="281">
        <f t="shared" si="45"/>
        <v>0</v>
      </c>
      <c r="DJ95" s="281"/>
      <c r="DK95" s="281"/>
      <c r="DL95" s="281"/>
      <c r="DM95" s="281"/>
      <c r="DN95" s="281"/>
      <c r="DO95" s="281"/>
      <c r="DP95" s="281"/>
      <c r="DQ95" s="281"/>
      <c r="DS95" s="281"/>
      <c r="DT95" s="281"/>
      <c r="DU95" s="281"/>
      <c r="DV95" s="281"/>
      <c r="DW95" s="281"/>
      <c r="DX95" s="281"/>
      <c r="DY95" s="281"/>
      <c r="DZ95" s="281"/>
      <c r="EB95" s="282">
        <f t="shared" si="29"/>
        <v>0</v>
      </c>
      <c r="EC95" s="282">
        <f t="shared" si="30"/>
        <v>0</v>
      </c>
      <c r="ED95" s="283">
        <f t="shared" si="46"/>
        <v>0</v>
      </c>
    </row>
    <row r="96" spans="1:134" hidden="1" x14ac:dyDescent="0.25">
      <c r="A96" s="17">
        <v>2457</v>
      </c>
      <c r="B96" s="4">
        <v>103384</v>
      </c>
      <c r="C96" s="4" t="s">
        <v>576</v>
      </c>
      <c r="D96" s="4" t="s">
        <v>314</v>
      </c>
      <c r="E96" s="15" t="s">
        <v>428</v>
      </c>
      <c r="F96" s="16" t="s">
        <v>425</v>
      </c>
      <c r="G96" s="149"/>
      <c r="H96" s="230">
        <v>0</v>
      </c>
      <c r="I96" s="277"/>
      <c r="J96" s="230">
        <v>0</v>
      </c>
      <c r="K96" s="230">
        <v>0</v>
      </c>
      <c r="L96" s="230">
        <v>48562.8</v>
      </c>
      <c r="M96" s="230">
        <v>4485</v>
      </c>
      <c r="N96" s="230">
        <v>1715.3157894736842</v>
      </c>
      <c r="O96" s="230">
        <v>0</v>
      </c>
      <c r="P96" s="149">
        <f t="shared" si="31"/>
        <v>54763.11578947369</v>
      </c>
      <c r="Q96" s="230">
        <f t="shared" si="32"/>
        <v>43810.492631578956</v>
      </c>
      <c r="R96" s="277"/>
      <c r="S96" s="230">
        <v>0</v>
      </c>
      <c r="T96" s="230">
        <v>0</v>
      </c>
      <c r="U96" s="230">
        <v>27592.5</v>
      </c>
      <c r="V96" s="230">
        <v>2535</v>
      </c>
      <c r="W96" s="230">
        <v>745.78947368421052</v>
      </c>
      <c r="X96" s="230">
        <v>0</v>
      </c>
      <c r="Y96" s="230">
        <f t="shared" si="33"/>
        <v>30873.28947368421</v>
      </c>
      <c r="Z96" s="230">
        <f t="shared" si="34"/>
        <v>24698.63157894737</v>
      </c>
      <c r="AA96" s="277"/>
      <c r="AB96" s="278">
        <v>0</v>
      </c>
      <c r="AC96" s="278">
        <v>0</v>
      </c>
      <c r="AD96" s="278">
        <v>36676.800000000003</v>
      </c>
      <c r="AE96" s="278">
        <v>2955.7894736842109</v>
      </c>
      <c r="AF96" s="278">
        <v>717.40720221606648</v>
      </c>
      <c r="AG96" s="278">
        <v>0</v>
      </c>
      <c r="AH96" s="230">
        <f t="shared" si="35"/>
        <v>40349.996675900285</v>
      </c>
      <c r="AI96" s="278">
        <f t="shared" si="36"/>
        <v>32279.997340720231</v>
      </c>
      <c r="AJ96" s="277"/>
      <c r="AK96" s="278">
        <v>2698.7999999999997</v>
      </c>
      <c r="AL96" s="278">
        <v>1636.0500000000002</v>
      </c>
      <c r="AM96" s="278">
        <v>2096.9052631578948</v>
      </c>
      <c r="AN96" s="277"/>
      <c r="AO96" s="278">
        <f t="shared" si="37"/>
        <v>2159.04</v>
      </c>
      <c r="AP96" s="278">
        <f t="shared" si="37"/>
        <v>1308.8400000000001</v>
      </c>
      <c r="AQ96" s="278">
        <f t="shared" si="37"/>
        <v>1677.524210526316</v>
      </c>
      <c r="AR96" s="279"/>
      <c r="AS96" s="279">
        <v>0</v>
      </c>
      <c r="AT96" s="280">
        <f t="shared" si="38"/>
        <v>0</v>
      </c>
      <c r="AU96" s="279"/>
      <c r="AV96" s="279">
        <v>0</v>
      </c>
      <c r="AW96" s="279">
        <v>0</v>
      </c>
      <c r="AX96" s="279">
        <v>26488.799999999999</v>
      </c>
      <c r="AY96" s="279">
        <v>2730</v>
      </c>
      <c r="AZ96" s="279">
        <v>0</v>
      </c>
      <c r="BA96" s="279">
        <v>0</v>
      </c>
      <c r="BB96" s="279">
        <v>1517.1</v>
      </c>
      <c r="BC96" s="279">
        <f t="shared" si="39"/>
        <v>30735.899999999998</v>
      </c>
      <c r="BE96" s="139">
        <f t="shared" si="27"/>
        <v>0</v>
      </c>
      <c r="BF96" s="139">
        <f t="shared" si="27"/>
        <v>0</v>
      </c>
      <c r="BG96" s="139">
        <f t="shared" si="27"/>
        <v>-22074.000000000004</v>
      </c>
      <c r="BH96" s="139">
        <f t="shared" si="27"/>
        <v>-1755</v>
      </c>
      <c r="BI96" s="139">
        <f t="shared" si="27"/>
        <v>-1715.3157894736842</v>
      </c>
      <c r="BJ96" s="139">
        <f t="shared" si="27"/>
        <v>0</v>
      </c>
      <c r="BK96" s="139">
        <f t="shared" si="40"/>
        <v>-1181.6999999999998</v>
      </c>
      <c r="BL96" s="139">
        <f t="shared" si="41"/>
        <v>-26726.015789473688</v>
      </c>
      <c r="BM96" s="149">
        <f t="shared" si="42"/>
        <v>0</v>
      </c>
      <c r="BN96" s="149"/>
      <c r="BO96" s="279">
        <f t="shared" si="47"/>
        <v>0</v>
      </c>
      <c r="BP96" s="279">
        <f t="shared" si="47"/>
        <v>0</v>
      </c>
      <c r="BQ96" s="279">
        <f t="shared" si="47"/>
        <v>-12361.440000000006</v>
      </c>
      <c r="BR96" s="279">
        <f t="shared" si="47"/>
        <v>-858</v>
      </c>
      <c r="BS96" s="279">
        <f t="shared" si="47"/>
        <v>-1372.2526315789473</v>
      </c>
      <c r="BT96" s="279">
        <f t="shared" si="47"/>
        <v>0</v>
      </c>
      <c r="BU96" s="279">
        <f t="shared" si="48"/>
        <v>-641.94000000000005</v>
      </c>
      <c r="BV96" s="279">
        <f t="shared" si="43"/>
        <v>-15233.632631578954</v>
      </c>
      <c r="BW96" s="279">
        <f t="shared" si="28"/>
        <v>3.637978807091713E-12</v>
      </c>
      <c r="BX96" s="279"/>
      <c r="BY96" s="279">
        <f t="shared" si="44"/>
        <v>30735.9</v>
      </c>
      <c r="BZ96" s="279"/>
      <c r="CA96" s="279">
        <f>IFERROR(VLOOKUP(A96,'Actuals Summer'!A:S,19,FALSE),0)</f>
        <v>0</v>
      </c>
      <c r="CC96" s="279"/>
      <c r="CD96" s="279"/>
      <c r="CE96" s="279"/>
      <c r="CF96" s="279"/>
      <c r="CG96" s="279"/>
      <c r="CH96" s="279"/>
      <c r="CI96" s="279"/>
      <c r="CJ96" s="279"/>
      <c r="CK96" s="279"/>
      <c r="CL96" s="279"/>
      <c r="CM96" s="279"/>
      <c r="CN96" s="279"/>
      <c r="CO96" s="279"/>
      <c r="CQ96" s="230"/>
      <c r="CR96" s="230"/>
      <c r="CS96" s="230"/>
      <c r="CT96" s="230"/>
      <c r="CU96" s="230"/>
      <c r="CV96" s="230"/>
      <c r="CW96" s="230"/>
      <c r="CX96" s="230"/>
      <c r="CZ96" s="281"/>
      <c r="DA96" s="281"/>
      <c r="DB96" s="281"/>
      <c r="DC96" s="281"/>
      <c r="DD96" s="281"/>
      <c r="DE96" s="281"/>
      <c r="DF96" s="281"/>
      <c r="DG96" s="281"/>
      <c r="DI96" s="281">
        <f t="shared" si="45"/>
        <v>30735.9</v>
      </c>
      <c r="DJ96" s="281"/>
      <c r="DK96" s="281"/>
      <c r="DL96" s="281"/>
      <c r="DM96" s="281"/>
      <c r="DN96" s="281"/>
      <c r="DO96" s="281"/>
      <c r="DP96" s="281"/>
      <c r="DQ96" s="281"/>
      <c r="DS96" s="281"/>
      <c r="DT96" s="281"/>
      <c r="DU96" s="281"/>
      <c r="DV96" s="281"/>
      <c r="DW96" s="281"/>
      <c r="DX96" s="281"/>
      <c r="DY96" s="281"/>
      <c r="DZ96" s="281"/>
      <c r="EB96" s="282">
        <f t="shared" si="29"/>
        <v>90700.893130193916</v>
      </c>
      <c r="EC96" s="282">
        <f t="shared" si="30"/>
        <v>0</v>
      </c>
      <c r="ED96" s="283">
        <f t="shared" si="46"/>
        <v>90700.893130193916</v>
      </c>
    </row>
    <row r="97" spans="1:134" hidden="1" x14ac:dyDescent="0.25">
      <c r="A97" s="17">
        <v>2142</v>
      </c>
      <c r="B97" s="4">
        <v>103237</v>
      </c>
      <c r="C97" s="4" t="s">
        <v>577</v>
      </c>
      <c r="D97" s="4" t="s">
        <v>578</v>
      </c>
      <c r="E97" s="15" t="s">
        <v>428</v>
      </c>
      <c r="F97" s="16" t="s">
        <v>425</v>
      </c>
      <c r="G97" s="149"/>
      <c r="H97" s="230">
        <v>0</v>
      </c>
      <c r="I97" s="277"/>
      <c r="J97" s="230">
        <v>0</v>
      </c>
      <c r="K97" s="230">
        <v>0</v>
      </c>
      <c r="L97" s="230">
        <v>27592.5</v>
      </c>
      <c r="M97" s="230">
        <v>0</v>
      </c>
      <c r="N97" s="230">
        <v>0</v>
      </c>
      <c r="O97" s="230">
        <v>0</v>
      </c>
      <c r="P97" s="149">
        <f t="shared" si="31"/>
        <v>27592.5</v>
      </c>
      <c r="Q97" s="230">
        <f t="shared" si="32"/>
        <v>22074</v>
      </c>
      <c r="R97" s="277"/>
      <c r="S97" s="230">
        <v>0</v>
      </c>
      <c r="T97" s="230">
        <v>0</v>
      </c>
      <c r="U97" s="230">
        <v>28696.2</v>
      </c>
      <c r="V97" s="230">
        <v>3120</v>
      </c>
      <c r="W97" s="230">
        <v>1118.6842105263158</v>
      </c>
      <c r="X97" s="230">
        <v>0</v>
      </c>
      <c r="Y97" s="230">
        <f t="shared" si="33"/>
        <v>32934.884210526317</v>
      </c>
      <c r="Z97" s="230">
        <f t="shared" si="34"/>
        <v>26347.907368421056</v>
      </c>
      <c r="AA97" s="277"/>
      <c r="AB97" s="278">
        <v>0</v>
      </c>
      <c r="AC97" s="278">
        <v>0</v>
      </c>
      <c r="AD97" s="278">
        <v>24772.926315789471</v>
      </c>
      <c r="AE97" s="278">
        <v>1648.4210526315792</v>
      </c>
      <c r="AF97" s="278">
        <v>608.70914127423816</v>
      </c>
      <c r="AG97" s="278">
        <v>0</v>
      </c>
      <c r="AH97" s="230">
        <f t="shared" si="35"/>
        <v>27030.056509695289</v>
      </c>
      <c r="AI97" s="278">
        <f t="shared" si="36"/>
        <v>21624.045207756233</v>
      </c>
      <c r="AJ97" s="277"/>
      <c r="AK97" s="278">
        <v>1448.85</v>
      </c>
      <c r="AL97" s="278">
        <v>1831.05</v>
      </c>
      <c r="AM97" s="278">
        <v>1378.4210526315787</v>
      </c>
      <c r="AN97" s="277"/>
      <c r="AO97" s="278">
        <f t="shared" si="37"/>
        <v>1159.08</v>
      </c>
      <c r="AP97" s="278">
        <f t="shared" si="37"/>
        <v>1464.8400000000001</v>
      </c>
      <c r="AQ97" s="278">
        <f t="shared" si="37"/>
        <v>1102.7368421052631</v>
      </c>
      <c r="AR97" s="279"/>
      <c r="AS97" s="279">
        <v>0</v>
      </c>
      <c r="AT97" s="280">
        <f t="shared" si="38"/>
        <v>0</v>
      </c>
      <c r="AU97" s="279"/>
      <c r="AV97" s="279">
        <v>0</v>
      </c>
      <c r="AW97" s="279">
        <v>0</v>
      </c>
      <c r="AX97" s="279">
        <v>26488.799999999999</v>
      </c>
      <c r="AY97" s="279">
        <v>3510</v>
      </c>
      <c r="AZ97" s="279">
        <v>1342.421052631579</v>
      </c>
      <c r="BA97" s="279">
        <v>0</v>
      </c>
      <c r="BB97" s="279">
        <v>1696.5</v>
      </c>
      <c r="BC97" s="279">
        <f t="shared" si="39"/>
        <v>33037.721052631576</v>
      </c>
      <c r="BE97" s="139">
        <f t="shared" si="27"/>
        <v>0</v>
      </c>
      <c r="BF97" s="139">
        <f t="shared" si="27"/>
        <v>0</v>
      </c>
      <c r="BG97" s="139">
        <f t="shared" si="27"/>
        <v>-1103.7000000000007</v>
      </c>
      <c r="BH97" s="139">
        <f t="shared" si="27"/>
        <v>3510</v>
      </c>
      <c r="BI97" s="139">
        <f t="shared" si="27"/>
        <v>1342.421052631579</v>
      </c>
      <c r="BJ97" s="139">
        <f t="shared" si="27"/>
        <v>0</v>
      </c>
      <c r="BK97" s="139">
        <f t="shared" si="40"/>
        <v>247.65000000000009</v>
      </c>
      <c r="BL97" s="139">
        <f t="shared" si="41"/>
        <v>3996.3710526315786</v>
      </c>
      <c r="BM97" s="149">
        <f t="shared" si="42"/>
        <v>0</v>
      </c>
      <c r="BN97" s="149"/>
      <c r="BO97" s="279">
        <f t="shared" si="47"/>
        <v>0</v>
      </c>
      <c r="BP97" s="279">
        <f t="shared" si="47"/>
        <v>0</v>
      </c>
      <c r="BQ97" s="279">
        <f t="shared" si="47"/>
        <v>4414.7999999999993</v>
      </c>
      <c r="BR97" s="279">
        <f t="shared" si="47"/>
        <v>3510</v>
      </c>
      <c r="BS97" s="279">
        <f t="shared" si="47"/>
        <v>1342.421052631579</v>
      </c>
      <c r="BT97" s="279">
        <f t="shared" si="47"/>
        <v>0</v>
      </c>
      <c r="BU97" s="279">
        <f t="shared" si="48"/>
        <v>537.42000000000007</v>
      </c>
      <c r="BV97" s="279">
        <f t="shared" si="43"/>
        <v>9804.6410526315776</v>
      </c>
      <c r="BW97" s="279">
        <f t="shared" si="28"/>
        <v>0</v>
      </c>
      <c r="BX97" s="279"/>
      <c r="BY97" s="279">
        <f t="shared" si="44"/>
        <v>33037.721052631576</v>
      </c>
      <c r="BZ97" s="279"/>
      <c r="CA97" s="279">
        <f>IFERROR(VLOOKUP(A97,'Actuals Summer'!A:S,19,FALSE),0)</f>
        <v>0</v>
      </c>
      <c r="CC97" s="279"/>
      <c r="CD97" s="279"/>
      <c r="CE97" s="279"/>
      <c r="CF97" s="279"/>
      <c r="CG97" s="279"/>
      <c r="CH97" s="279"/>
      <c r="CI97" s="279"/>
      <c r="CJ97" s="279"/>
      <c r="CK97" s="279"/>
      <c r="CL97" s="279"/>
      <c r="CM97" s="279"/>
      <c r="CN97" s="279"/>
      <c r="CO97" s="279"/>
      <c r="CQ97" s="230"/>
      <c r="CR97" s="230"/>
      <c r="CS97" s="230"/>
      <c r="CT97" s="230"/>
      <c r="CU97" s="230"/>
      <c r="CV97" s="230"/>
      <c r="CW97" s="230"/>
      <c r="CX97" s="230"/>
      <c r="CZ97" s="281"/>
      <c r="DA97" s="281"/>
      <c r="DB97" s="281"/>
      <c r="DC97" s="281"/>
      <c r="DD97" s="281"/>
      <c r="DE97" s="281"/>
      <c r="DF97" s="281"/>
      <c r="DG97" s="281"/>
      <c r="DI97" s="281">
        <f t="shared" si="45"/>
        <v>33037.721052631576</v>
      </c>
      <c r="DJ97" s="281"/>
      <c r="DK97" s="281"/>
      <c r="DL97" s="281"/>
      <c r="DM97" s="281"/>
      <c r="DN97" s="281"/>
      <c r="DO97" s="281"/>
      <c r="DP97" s="281"/>
      <c r="DQ97" s="281"/>
      <c r="DS97" s="281"/>
      <c r="DT97" s="281"/>
      <c r="DU97" s="281"/>
      <c r="DV97" s="281"/>
      <c r="DW97" s="281"/>
      <c r="DX97" s="281"/>
      <c r="DY97" s="281"/>
      <c r="DZ97" s="281"/>
      <c r="EB97" s="282">
        <f t="shared" si="29"/>
        <v>83577.250470914136</v>
      </c>
      <c r="EC97" s="282">
        <f t="shared" si="30"/>
        <v>0</v>
      </c>
      <c r="ED97" s="283">
        <f t="shared" si="46"/>
        <v>83577.250470914136</v>
      </c>
    </row>
    <row r="98" spans="1:134" hidden="1" x14ac:dyDescent="0.25">
      <c r="A98" s="17">
        <v>2469</v>
      </c>
      <c r="B98" s="4">
        <v>103395</v>
      </c>
      <c r="C98" s="4" t="s">
        <v>579</v>
      </c>
      <c r="D98" s="4" t="s">
        <v>580</v>
      </c>
      <c r="E98" s="15" t="s">
        <v>428</v>
      </c>
      <c r="F98" s="16" t="s">
        <v>425</v>
      </c>
      <c r="G98" s="149"/>
      <c r="H98" s="230">
        <v>0</v>
      </c>
      <c r="I98" s="277"/>
      <c r="J98" s="230">
        <v>0</v>
      </c>
      <c r="K98" s="230">
        <v>0</v>
      </c>
      <c r="L98" s="230">
        <v>0</v>
      </c>
      <c r="M98" s="230">
        <v>0</v>
      </c>
      <c r="N98" s="230">
        <v>0</v>
      </c>
      <c r="O98" s="230">
        <v>0</v>
      </c>
      <c r="P98" s="149">
        <f t="shared" si="31"/>
        <v>0</v>
      </c>
      <c r="Q98" s="230">
        <f t="shared" si="32"/>
        <v>0</v>
      </c>
      <c r="R98" s="277"/>
      <c r="S98" s="230">
        <v>0</v>
      </c>
      <c r="T98" s="230">
        <v>0</v>
      </c>
      <c r="U98" s="230">
        <v>0</v>
      </c>
      <c r="V98" s="230">
        <v>0</v>
      </c>
      <c r="W98" s="230">
        <v>0</v>
      </c>
      <c r="X98" s="230">
        <v>0</v>
      </c>
      <c r="Y98" s="230">
        <f t="shared" si="33"/>
        <v>0</v>
      </c>
      <c r="Z98" s="230">
        <f t="shared" si="34"/>
        <v>0</v>
      </c>
      <c r="AA98" s="277"/>
      <c r="AB98" s="278">
        <v>0</v>
      </c>
      <c r="AC98" s="278">
        <v>0</v>
      </c>
      <c r="AD98" s="278">
        <v>0</v>
      </c>
      <c r="AE98" s="278">
        <v>0</v>
      </c>
      <c r="AF98" s="278">
        <v>0</v>
      </c>
      <c r="AG98" s="278">
        <v>0</v>
      </c>
      <c r="AH98" s="230">
        <f t="shared" si="35"/>
        <v>0</v>
      </c>
      <c r="AI98" s="278">
        <f t="shared" si="36"/>
        <v>0</v>
      </c>
      <c r="AJ98" s="277"/>
      <c r="AK98" s="278">
        <v>0</v>
      </c>
      <c r="AL98" s="278">
        <v>0</v>
      </c>
      <c r="AM98" s="278">
        <v>0</v>
      </c>
      <c r="AN98" s="277"/>
      <c r="AO98" s="278">
        <f t="shared" si="37"/>
        <v>0</v>
      </c>
      <c r="AP98" s="278">
        <f t="shared" si="37"/>
        <v>0</v>
      </c>
      <c r="AQ98" s="278">
        <f t="shared" si="37"/>
        <v>0</v>
      </c>
      <c r="AR98" s="279"/>
      <c r="AS98" s="279">
        <v>0</v>
      </c>
      <c r="AT98" s="280">
        <f t="shared" si="38"/>
        <v>0</v>
      </c>
      <c r="AU98" s="279"/>
      <c r="AV98" s="279">
        <v>0</v>
      </c>
      <c r="AW98" s="279">
        <v>0</v>
      </c>
      <c r="AX98" s="279">
        <v>0</v>
      </c>
      <c r="AY98" s="279">
        <v>0</v>
      </c>
      <c r="AZ98" s="279">
        <v>0</v>
      </c>
      <c r="BA98" s="279">
        <v>0</v>
      </c>
      <c r="BB98" s="279">
        <v>0</v>
      </c>
      <c r="BC98" s="279">
        <f t="shared" si="39"/>
        <v>0</v>
      </c>
      <c r="BE98" s="139">
        <f t="shared" si="27"/>
        <v>0</v>
      </c>
      <c r="BF98" s="139">
        <f t="shared" si="27"/>
        <v>0</v>
      </c>
      <c r="BG98" s="139">
        <f t="shared" si="27"/>
        <v>0</v>
      </c>
      <c r="BH98" s="139">
        <f t="shared" si="27"/>
        <v>0</v>
      </c>
      <c r="BI98" s="139">
        <f t="shared" si="27"/>
        <v>0</v>
      </c>
      <c r="BJ98" s="139">
        <f t="shared" si="27"/>
        <v>0</v>
      </c>
      <c r="BK98" s="139">
        <f t="shared" si="40"/>
        <v>0</v>
      </c>
      <c r="BL98" s="139">
        <f t="shared" si="41"/>
        <v>0</v>
      </c>
      <c r="BM98" s="149">
        <f t="shared" si="42"/>
        <v>0</v>
      </c>
      <c r="BN98" s="149"/>
      <c r="BO98" s="279">
        <f t="shared" si="47"/>
        <v>0</v>
      </c>
      <c r="BP98" s="279">
        <f t="shared" si="47"/>
        <v>0</v>
      </c>
      <c r="BQ98" s="279">
        <f t="shared" si="47"/>
        <v>0</v>
      </c>
      <c r="BR98" s="279">
        <f t="shared" si="47"/>
        <v>0</v>
      </c>
      <c r="BS98" s="279">
        <f t="shared" si="47"/>
        <v>0</v>
      </c>
      <c r="BT98" s="279">
        <f t="shared" si="47"/>
        <v>0</v>
      </c>
      <c r="BU98" s="279">
        <f t="shared" si="48"/>
        <v>0</v>
      </c>
      <c r="BV98" s="279">
        <f t="shared" si="43"/>
        <v>0</v>
      </c>
      <c r="BW98" s="279">
        <f t="shared" si="28"/>
        <v>0</v>
      </c>
      <c r="BX98" s="279"/>
      <c r="BY98" s="279">
        <f t="shared" si="44"/>
        <v>0</v>
      </c>
      <c r="BZ98" s="279"/>
      <c r="CA98" s="279">
        <f>IFERROR(VLOOKUP(A98,'Actuals Summer'!A:S,19,FALSE),0)</f>
        <v>0</v>
      </c>
      <c r="CC98" s="279"/>
      <c r="CD98" s="279"/>
      <c r="CE98" s="279"/>
      <c r="CF98" s="279"/>
      <c r="CG98" s="279"/>
      <c r="CH98" s="279"/>
      <c r="CI98" s="279"/>
      <c r="CJ98" s="279"/>
      <c r="CK98" s="279"/>
      <c r="CL98" s="279"/>
      <c r="CM98" s="279"/>
      <c r="CN98" s="279"/>
      <c r="CO98" s="279"/>
      <c r="CQ98" s="230"/>
      <c r="CR98" s="230"/>
      <c r="CS98" s="230"/>
      <c r="CT98" s="230"/>
      <c r="CU98" s="230"/>
      <c r="CV98" s="230"/>
      <c r="CW98" s="230"/>
      <c r="CX98" s="230"/>
      <c r="CZ98" s="281"/>
      <c r="DA98" s="281"/>
      <c r="DB98" s="281"/>
      <c r="DC98" s="281"/>
      <c r="DD98" s="281"/>
      <c r="DE98" s="281"/>
      <c r="DF98" s="281"/>
      <c r="DG98" s="281"/>
      <c r="DI98" s="281">
        <f t="shared" si="45"/>
        <v>0</v>
      </c>
      <c r="DJ98" s="281"/>
      <c r="DK98" s="281"/>
      <c r="DL98" s="281"/>
      <c r="DM98" s="281"/>
      <c r="DN98" s="281"/>
      <c r="DO98" s="281"/>
      <c r="DP98" s="281"/>
      <c r="DQ98" s="281"/>
      <c r="DS98" s="281"/>
      <c r="DT98" s="281"/>
      <c r="DU98" s="281"/>
      <c r="DV98" s="281"/>
      <c r="DW98" s="281"/>
      <c r="DX98" s="281"/>
      <c r="DY98" s="281"/>
      <c r="DZ98" s="281"/>
      <c r="EB98" s="282">
        <f t="shared" si="29"/>
        <v>0</v>
      </c>
      <c r="EC98" s="282">
        <f t="shared" si="30"/>
        <v>0</v>
      </c>
      <c r="ED98" s="283">
        <f t="shared" si="46"/>
        <v>0</v>
      </c>
    </row>
    <row r="99" spans="1:134" hidden="1" x14ac:dyDescent="0.25">
      <c r="A99" s="17">
        <v>1049</v>
      </c>
      <c r="B99" s="4">
        <v>103145</v>
      </c>
      <c r="C99" s="4" t="s">
        <v>581</v>
      </c>
      <c r="D99" s="4" t="s">
        <v>203</v>
      </c>
      <c r="E99" s="15" t="s">
        <v>424</v>
      </c>
      <c r="F99" s="16" t="s">
        <v>425</v>
      </c>
      <c r="G99" s="149"/>
      <c r="H99" s="230">
        <v>270624.97357297892</v>
      </c>
      <c r="I99" s="277"/>
      <c r="J99" s="230">
        <v>0</v>
      </c>
      <c r="K99" s="230">
        <v>43145.7</v>
      </c>
      <c r="L99" s="230">
        <v>146792.1</v>
      </c>
      <c r="M99" s="230">
        <v>16965</v>
      </c>
      <c r="N99" s="230">
        <v>1864.4736842105265</v>
      </c>
      <c r="O99" s="230">
        <v>1925.3684210526317</v>
      </c>
      <c r="P99" s="149">
        <f t="shared" si="31"/>
        <v>210692.64210526316</v>
      </c>
      <c r="Q99" s="230">
        <f t="shared" si="32"/>
        <v>168554.11368421055</v>
      </c>
      <c r="R99" s="277"/>
      <c r="S99" s="230">
        <v>0</v>
      </c>
      <c r="T99" s="230">
        <v>64718.549999999996</v>
      </c>
      <c r="U99" s="230">
        <v>82777.500000000015</v>
      </c>
      <c r="V99" s="230">
        <v>12870</v>
      </c>
      <c r="W99" s="230">
        <v>1342.421052631579</v>
      </c>
      <c r="X99" s="230">
        <v>1283.578947368421</v>
      </c>
      <c r="Y99" s="230">
        <f t="shared" si="33"/>
        <v>162992.05000000002</v>
      </c>
      <c r="Z99" s="230">
        <f t="shared" si="34"/>
        <v>130393.64000000001</v>
      </c>
      <c r="AA99" s="277"/>
      <c r="AB99" s="278">
        <v>0</v>
      </c>
      <c r="AC99" s="278">
        <v>42567.915789473685</v>
      </c>
      <c r="AD99" s="278">
        <v>106169.68421052632</v>
      </c>
      <c r="AE99" s="278">
        <v>11709.473684210527</v>
      </c>
      <c r="AF99" s="278">
        <v>1434.814404432133</v>
      </c>
      <c r="AG99" s="278">
        <v>1590.1828254847644</v>
      </c>
      <c r="AH99" s="230">
        <f t="shared" si="35"/>
        <v>163472.07091412746</v>
      </c>
      <c r="AI99" s="278">
        <f t="shared" si="36"/>
        <v>130777.65673130198</v>
      </c>
      <c r="AJ99" s="277"/>
      <c r="AK99" s="278">
        <v>9500.4</v>
      </c>
      <c r="AL99" s="278">
        <v>6910.8</v>
      </c>
      <c r="AM99" s="278">
        <v>6568.6736842105256</v>
      </c>
      <c r="AN99" s="277"/>
      <c r="AO99" s="278">
        <f t="shared" si="37"/>
        <v>7600.32</v>
      </c>
      <c r="AP99" s="278">
        <f t="shared" si="37"/>
        <v>5528.64</v>
      </c>
      <c r="AQ99" s="278">
        <f t="shared" si="37"/>
        <v>5254.9389473684205</v>
      </c>
      <c r="AR99" s="279"/>
      <c r="AS99" s="279">
        <v>270250.59557444666</v>
      </c>
      <c r="AT99" s="280">
        <f t="shared" si="38"/>
        <v>-374.3779985322617</v>
      </c>
      <c r="AU99" s="279"/>
      <c r="AV99" s="279">
        <v>0</v>
      </c>
      <c r="AW99" s="279">
        <v>43145.7</v>
      </c>
      <c r="AX99" s="279">
        <v>133547.70000000001</v>
      </c>
      <c r="AY99" s="279">
        <v>17940</v>
      </c>
      <c r="AZ99" s="279">
        <v>2013.6315789473686</v>
      </c>
      <c r="BA99" s="279">
        <v>2567.12</v>
      </c>
      <c r="BB99" s="279">
        <v>8726.25</v>
      </c>
      <c r="BC99" s="279">
        <f t="shared" si="39"/>
        <v>478190.99715339404</v>
      </c>
      <c r="BE99" s="139">
        <f t="shared" si="27"/>
        <v>0</v>
      </c>
      <c r="BF99" s="139">
        <f t="shared" si="27"/>
        <v>0</v>
      </c>
      <c r="BG99" s="139">
        <f t="shared" si="27"/>
        <v>-13244.399999999994</v>
      </c>
      <c r="BH99" s="139">
        <f t="shared" si="27"/>
        <v>975</v>
      </c>
      <c r="BI99" s="139">
        <f t="shared" si="27"/>
        <v>149.15789473684208</v>
      </c>
      <c r="BJ99" s="139">
        <f t="shared" si="27"/>
        <v>641.75157894736822</v>
      </c>
      <c r="BK99" s="139">
        <f t="shared" si="40"/>
        <v>-774.14999999999964</v>
      </c>
      <c r="BL99" s="139">
        <f t="shared" si="41"/>
        <v>-12627.018524848047</v>
      </c>
      <c r="BM99" s="149">
        <f t="shared" si="42"/>
        <v>0</v>
      </c>
      <c r="BN99" s="149"/>
      <c r="BO99" s="279">
        <f t="shared" si="47"/>
        <v>0</v>
      </c>
      <c r="BP99" s="279">
        <f t="shared" si="47"/>
        <v>8629.14</v>
      </c>
      <c r="BQ99" s="279">
        <f t="shared" si="47"/>
        <v>16114.020000000004</v>
      </c>
      <c r="BR99" s="279">
        <f t="shared" si="47"/>
        <v>4368</v>
      </c>
      <c r="BS99" s="279">
        <f t="shared" si="47"/>
        <v>522.05263157894728</v>
      </c>
      <c r="BT99" s="279">
        <f t="shared" si="47"/>
        <v>1026.8252631578944</v>
      </c>
      <c r="BU99" s="279">
        <f t="shared" si="48"/>
        <v>1125.9300000000003</v>
      </c>
      <c r="BV99" s="279">
        <f t="shared" si="43"/>
        <v>31785.967894736845</v>
      </c>
      <c r="BW99" s="279">
        <f t="shared" si="28"/>
        <v>374.37799853231991</v>
      </c>
      <c r="BX99" s="279"/>
      <c r="BY99" s="279">
        <f t="shared" si="44"/>
        <v>207940.40157894741</v>
      </c>
      <c r="BZ99" s="279"/>
      <c r="CA99" s="279">
        <f>IFERROR(VLOOKUP(A99,'Actuals Summer'!A:S,19,FALSE),0)</f>
        <v>0</v>
      </c>
      <c r="CC99" s="279"/>
      <c r="CD99" s="279"/>
      <c r="CE99" s="279"/>
      <c r="CF99" s="279"/>
      <c r="CG99" s="279"/>
      <c r="CH99" s="279"/>
      <c r="CI99" s="279"/>
      <c r="CJ99" s="279"/>
      <c r="CK99" s="279"/>
      <c r="CL99" s="279"/>
      <c r="CM99" s="279"/>
      <c r="CN99" s="279"/>
      <c r="CO99" s="279"/>
      <c r="CQ99" s="230"/>
      <c r="CR99" s="230"/>
      <c r="CS99" s="230"/>
      <c r="CT99" s="230"/>
      <c r="CU99" s="230"/>
      <c r="CV99" s="230"/>
      <c r="CW99" s="230"/>
      <c r="CX99" s="230"/>
      <c r="CZ99" s="281"/>
      <c r="DA99" s="281"/>
      <c r="DB99" s="281"/>
      <c r="DC99" s="281"/>
      <c r="DD99" s="281"/>
      <c r="DE99" s="281"/>
      <c r="DF99" s="281"/>
      <c r="DG99" s="281"/>
      <c r="DI99" s="281">
        <f t="shared" si="45"/>
        <v>207940.40157894741</v>
      </c>
      <c r="DJ99" s="281"/>
      <c r="DK99" s="281"/>
      <c r="DL99" s="281"/>
      <c r="DM99" s="281"/>
      <c r="DN99" s="281"/>
      <c r="DO99" s="281"/>
      <c r="DP99" s="281"/>
      <c r="DQ99" s="281"/>
      <c r="DS99" s="281"/>
      <c r="DT99" s="281"/>
      <c r="DU99" s="281"/>
      <c r="DV99" s="281"/>
      <c r="DW99" s="281"/>
      <c r="DX99" s="281"/>
      <c r="DY99" s="281"/>
      <c r="DZ99" s="281"/>
      <c r="EB99" s="282">
        <f t="shared" si="29"/>
        <v>745279.74341378175</v>
      </c>
      <c r="EC99" s="282">
        <f t="shared" si="30"/>
        <v>4866.1294182825477</v>
      </c>
      <c r="ED99" s="283">
        <f t="shared" si="46"/>
        <v>750145.87283206428</v>
      </c>
    </row>
    <row r="100" spans="1:134" hidden="1" x14ac:dyDescent="0.25">
      <c r="A100" s="17">
        <v>7053</v>
      </c>
      <c r="B100" s="4">
        <v>103628</v>
      </c>
      <c r="C100" s="4" t="s">
        <v>582</v>
      </c>
      <c r="D100" s="4" t="s">
        <v>583</v>
      </c>
      <c r="E100" s="15" t="s">
        <v>439</v>
      </c>
      <c r="F100" s="16" t="s">
        <v>584</v>
      </c>
      <c r="G100" s="149"/>
      <c r="H100" s="230">
        <v>0</v>
      </c>
      <c r="I100" s="277"/>
      <c r="J100" s="230">
        <v>0</v>
      </c>
      <c r="K100" s="230">
        <v>0</v>
      </c>
      <c r="L100" s="230">
        <v>0</v>
      </c>
      <c r="M100" s="230">
        <v>0</v>
      </c>
      <c r="N100" s="230">
        <v>0</v>
      </c>
      <c r="O100" s="230">
        <v>0</v>
      </c>
      <c r="P100" s="149">
        <f t="shared" si="31"/>
        <v>0</v>
      </c>
      <c r="Q100" s="230">
        <f t="shared" si="32"/>
        <v>0</v>
      </c>
      <c r="R100" s="277"/>
      <c r="S100" s="230">
        <v>0</v>
      </c>
      <c r="T100" s="230">
        <v>0</v>
      </c>
      <c r="U100" s="230">
        <v>0</v>
      </c>
      <c r="V100" s="230">
        <v>0</v>
      </c>
      <c r="W100" s="230">
        <v>0</v>
      </c>
      <c r="X100" s="230">
        <v>0</v>
      </c>
      <c r="Y100" s="230">
        <f t="shared" si="33"/>
        <v>0</v>
      </c>
      <c r="Z100" s="230">
        <f t="shared" si="34"/>
        <v>0</v>
      </c>
      <c r="AA100" s="277"/>
      <c r="AB100" s="278">
        <v>0</v>
      </c>
      <c r="AC100" s="278">
        <v>0</v>
      </c>
      <c r="AD100" s="278">
        <v>0</v>
      </c>
      <c r="AE100" s="278">
        <v>0</v>
      </c>
      <c r="AF100" s="278">
        <v>0</v>
      </c>
      <c r="AG100" s="278">
        <v>0</v>
      </c>
      <c r="AH100" s="230">
        <f t="shared" si="35"/>
        <v>0</v>
      </c>
      <c r="AI100" s="278">
        <f t="shared" si="36"/>
        <v>0</v>
      </c>
      <c r="AJ100" s="277"/>
      <c r="AK100" s="278">
        <v>0</v>
      </c>
      <c r="AL100" s="278">
        <v>0</v>
      </c>
      <c r="AM100" s="278">
        <v>0</v>
      </c>
      <c r="AN100" s="277"/>
      <c r="AO100" s="278">
        <f t="shared" si="37"/>
        <v>0</v>
      </c>
      <c r="AP100" s="278">
        <f t="shared" si="37"/>
        <v>0</v>
      </c>
      <c r="AQ100" s="278">
        <f t="shared" si="37"/>
        <v>0</v>
      </c>
      <c r="AR100" s="279"/>
      <c r="AS100" s="279">
        <v>0</v>
      </c>
      <c r="AT100" s="280">
        <f t="shared" si="38"/>
        <v>0</v>
      </c>
      <c r="AU100" s="279"/>
      <c r="AV100" s="279">
        <v>0</v>
      </c>
      <c r="AW100" s="279">
        <v>0</v>
      </c>
      <c r="AX100" s="279">
        <v>0</v>
      </c>
      <c r="AY100" s="279">
        <v>0</v>
      </c>
      <c r="AZ100" s="279">
        <v>0</v>
      </c>
      <c r="BA100" s="279">
        <v>0</v>
      </c>
      <c r="BB100" s="279">
        <v>0</v>
      </c>
      <c r="BC100" s="279">
        <f t="shared" si="39"/>
        <v>0</v>
      </c>
      <c r="BE100" s="139">
        <f t="shared" si="27"/>
        <v>0</v>
      </c>
      <c r="BF100" s="139">
        <f t="shared" si="27"/>
        <v>0</v>
      </c>
      <c r="BG100" s="139">
        <f t="shared" si="27"/>
        <v>0</v>
      </c>
      <c r="BH100" s="139">
        <f t="shared" si="27"/>
        <v>0</v>
      </c>
      <c r="BI100" s="139">
        <f t="shared" si="27"/>
        <v>0</v>
      </c>
      <c r="BJ100" s="139">
        <f t="shared" si="27"/>
        <v>0</v>
      </c>
      <c r="BK100" s="139">
        <f t="shared" si="40"/>
        <v>0</v>
      </c>
      <c r="BL100" s="139">
        <f t="shared" si="41"/>
        <v>0</v>
      </c>
      <c r="BM100" s="149">
        <f t="shared" si="42"/>
        <v>0</v>
      </c>
      <c r="BN100" s="149"/>
      <c r="BO100" s="279">
        <f t="shared" si="47"/>
        <v>0</v>
      </c>
      <c r="BP100" s="279">
        <f t="shared" si="47"/>
        <v>0</v>
      </c>
      <c r="BQ100" s="279">
        <f t="shared" si="47"/>
        <v>0</v>
      </c>
      <c r="BR100" s="279">
        <f t="shared" si="47"/>
        <v>0</v>
      </c>
      <c r="BS100" s="279">
        <f t="shared" si="47"/>
        <v>0</v>
      </c>
      <c r="BT100" s="279">
        <f t="shared" si="47"/>
        <v>0</v>
      </c>
      <c r="BU100" s="279">
        <f t="shared" si="48"/>
        <v>0</v>
      </c>
      <c r="BV100" s="279">
        <f t="shared" si="43"/>
        <v>0</v>
      </c>
      <c r="BW100" s="279">
        <f t="shared" si="28"/>
        <v>0</v>
      </c>
      <c r="BX100" s="279"/>
      <c r="BY100" s="279">
        <f t="shared" si="44"/>
        <v>0</v>
      </c>
      <c r="BZ100" s="279"/>
      <c r="CA100" s="279">
        <f>IFERROR(VLOOKUP(A100,'Actuals Summer'!A:S,19,FALSE),0)</f>
        <v>0</v>
      </c>
      <c r="CC100" s="279"/>
      <c r="CD100" s="279"/>
      <c r="CE100" s="279"/>
      <c r="CF100" s="279"/>
      <c r="CG100" s="279"/>
      <c r="CH100" s="279"/>
      <c r="CI100" s="279"/>
      <c r="CJ100" s="279"/>
      <c r="CK100" s="279"/>
      <c r="CL100" s="279"/>
      <c r="CM100" s="279"/>
      <c r="CN100" s="279"/>
      <c r="CO100" s="279"/>
      <c r="CQ100" s="230"/>
      <c r="CR100" s="230"/>
      <c r="CS100" s="230"/>
      <c r="CT100" s="230"/>
      <c r="CU100" s="230"/>
      <c r="CV100" s="230"/>
      <c r="CW100" s="230"/>
      <c r="CX100" s="230"/>
      <c r="CZ100" s="281"/>
      <c r="DA100" s="281"/>
      <c r="DB100" s="281"/>
      <c r="DC100" s="281"/>
      <c r="DD100" s="281"/>
      <c r="DE100" s="281"/>
      <c r="DF100" s="281"/>
      <c r="DG100" s="281"/>
      <c r="DI100" s="281">
        <f t="shared" si="45"/>
        <v>0</v>
      </c>
      <c r="DJ100" s="281"/>
      <c r="DK100" s="281"/>
      <c r="DL100" s="281"/>
      <c r="DM100" s="281"/>
      <c r="DN100" s="281"/>
      <c r="DO100" s="281"/>
      <c r="DP100" s="281"/>
      <c r="DQ100" s="281"/>
      <c r="DS100" s="281"/>
      <c r="DT100" s="281"/>
      <c r="DU100" s="281"/>
      <c r="DV100" s="281"/>
      <c r="DW100" s="281"/>
      <c r="DX100" s="281"/>
      <c r="DY100" s="281"/>
      <c r="DZ100" s="281"/>
      <c r="EB100" s="282">
        <f t="shared" si="29"/>
        <v>0</v>
      </c>
      <c r="EC100" s="282">
        <f t="shared" si="30"/>
        <v>0</v>
      </c>
      <c r="ED100" s="283">
        <f t="shared" si="46"/>
        <v>0</v>
      </c>
    </row>
    <row r="101" spans="1:134" hidden="1" x14ac:dyDescent="0.25">
      <c r="A101" s="17">
        <v>3351</v>
      </c>
      <c r="B101" s="4">
        <v>103443</v>
      </c>
      <c r="C101" s="4" t="s">
        <v>585</v>
      </c>
      <c r="D101" s="4" t="s">
        <v>586</v>
      </c>
      <c r="E101" s="15" t="s">
        <v>428</v>
      </c>
      <c r="F101" s="16" t="s">
        <v>425</v>
      </c>
      <c r="G101" s="149"/>
      <c r="H101" s="230">
        <v>0</v>
      </c>
      <c r="I101" s="277"/>
      <c r="J101" s="230">
        <v>0</v>
      </c>
      <c r="K101" s="230">
        <v>0</v>
      </c>
      <c r="L101" s="230">
        <v>30903.600000000002</v>
      </c>
      <c r="M101" s="230">
        <v>1560</v>
      </c>
      <c r="N101" s="230">
        <v>522.0526315789474</v>
      </c>
      <c r="O101" s="230">
        <v>0</v>
      </c>
      <c r="P101" s="149">
        <f t="shared" si="31"/>
        <v>32985.652631578952</v>
      </c>
      <c r="Q101" s="230">
        <f t="shared" si="32"/>
        <v>26388.522105263164</v>
      </c>
      <c r="R101" s="277"/>
      <c r="S101" s="230">
        <v>0</v>
      </c>
      <c r="T101" s="230">
        <v>0</v>
      </c>
      <c r="U101" s="230">
        <v>23177.7</v>
      </c>
      <c r="V101" s="230">
        <v>2145</v>
      </c>
      <c r="W101" s="230">
        <v>820.36842105263156</v>
      </c>
      <c r="X101" s="230">
        <v>0</v>
      </c>
      <c r="Y101" s="230">
        <f t="shared" si="33"/>
        <v>26143.068421052631</v>
      </c>
      <c r="Z101" s="230">
        <f t="shared" si="34"/>
        <v>20914.454736842104</v>
      </c>
      <c r="AA101" s="277"/>
      <c r="AB101" s="278">
        <v>0</v>
      </c>
      <c r="AC101" s="278">
        <v>0</v>
      </c>
      <c r="AD101" s="278">
        <v>24343.957894736846</v>
      </c>
      <c r="AE101" s="278">
        <v>1477.8947368421054</v>
      </c>
      <c r="AF101" s="278">
        <v>521.7506925207756</v>
      </c>
      <c r="AG101" s="278">
        <v>0</v>
      </c>
      <c r="AH101" s="230">
        <f t="shared" si="35"/>
        <v>26343.603324099728</v>
      </c>
      <c r="AI101" s="278">
        <f t="shared" si="36"/>
        <v>21074.882659279785</v>
      </c>
      <c r="AJ101" s="277"/>
      <c r="AK101" s="278">
        <v>1041.3</v>
      </c>
      <c r="AL101" s="278">
        <v>1047.1500000000001</v>
      </c>
      <c r="AM101" s="278">
        <v>879.34736842105269</v>
      </c>
      <c r="AN101" s="277"/>
      <c r="AO101" s="278">
        <f t="shared" si="37"/>
        <v>833.04</v>
      </c>
      <c r="AP101" s="278">
        <f t="shared" si="37"/>
        <v>837.72000000000014</v>
      </c>
      <c r="AQ101" s="278">
        <f t="shared" si="37"/>
        <v>703.47789473684225</v>
      </c>
      <c r="AR101" s="279"/>
      <c r="AS101" s="279">
        <v>0</v>
      </c>
      <c r="AT101" s="280">
        <f t="shared" si="38"/>
        <v>0</v>
      </c>
      <c r="AU101" s="279"/>
      <c r="AV101" s="279">
        <v>0</v>
      </c>
      <c r="AW101" s="279">
        <v>0</v>
      </c>
      <c r="AX101" s="279">
        <v>27960.399999999998</v>
      </c>
      <c r="AY101" s="279">
        <v>2535</v>
      </c>
      <c r="AZ101" s="279">
        <v>894.94736842105272</v>
      </c>
      <c r="BA101" s="279">
        <v>0</v>
      </c>
      <c r="BB101" s="279">
        <v>1056.8999999999999</v>
      </c>
      <c r="BC101" s="279">
        <f t="shared" si="39"/>
        <v>32447.247368421053</v>
      </c>
      <c r="BE101" s="139">
        <f t="shared" si="27"/>
        <v>0</v>
      </c>
      <c r="BF101" s="139">
        <f t="shared" si="27"/>
        <v>0</v>
      </c>
      <c r="BG101" s="139">
        <f t="shared" si="27"/>
        <v>-2943.2000000000044</v>
      </c>
      <c r="BH101" s="139">
        <f t="shared" si="27"/>
        <v>975</v>
      </c>
      <c r="BI101" s="139">
        <f t="shared" si="27"/>
        <v>372.89473684210532</v>
      </c>
      <c r="BJ101" s="139">
        <f t="shared" si="27"/>
        <v>0</v>
      </c>
      <c r="BK101" s="139">
        <f t="shared" si="40"/>
        <v>15.599999999999909</v>
      </c>
      <c r="BL101" s="139">
        <f t="shared" si="41"/>
        <v>-1579.705263157899</v>
      </c>
      <c r="BM101" s="149">
        <f t="shared" si="42"/>
        <v>0</v>
      </c>
      <c r="BN101" s="149"/>
      <c r="BO101" s="279">
        <f t="shared" si="47"/>
        <v>0</v>
      </c>
      <c r="BP101" s="279">
        <f t="shared" si="47"/>
        <v>0</v>
      </c>
      <c r="BQ101" s="279">
        <f t="shared" si="47"/>
        <v>3237.5199999999932</v>
      </c>
      <c r="BR101" s="279">
        <f t="shared" si="47"/>
        <v>1287</v>
      </c>
      <c r="BS101" s="279">
        <f t="shared" si="47"/>
        <v>477.30526315789479</v>
      </c>
      <c r="BT101" s="279">
        <f t="shared" si="47"/>
        <v>0</v>
      </c>
      <c r="BU101" s="279">
        <f t="shared" si="48"/>
        <v>223.8599999999999</v>
      </c>
      <c r="BV101" s="279">
        <f t="shared" si="43"/>
        <v>5225.6852631578877</v>
      </c>
      <c r="BW101" s="279">
        <f t="shared" si="28"/>
        <v>0</v>
      </c>
      <c r="BX101" s="279"/>
      <c r="BY101" s="279">
        <f t="shared" si="44"/>
        <v>32447.247368421053</v>
      </c>
      <c r="BZ101" s="279"/>
      <c r="CA101" s="279">
        <f>IFERROR(VLOOKUP(A101,'Actuals Summer'!A:S,19,FALSE),0)</f>
        <v>0</v>
      </c>
      <c r="CC101" s="279"/>
      <c r="CD101" s="279"/>
      <c r="CE101" s="279"/>
      <c r="CF101" s="279"/>
      <c r="CG101" s="279"/>
      <c r="CH101" s="279"/>
      <c r="CI101" s="279"/>
      <c r="CJ101" s="279"/>
      <c r="CK101" s="279"/>
      <c r="CL101" s="279"/>
      <c r="CM101" s="279"/>
      <c r="CN101" s="279"/>
      <c r="CO101" s="279"/>
      <c r="CQ101" s="230"/>
      <c r="CR101" s="230"/>
      <c r="CS101" s="230"/>
      <c r="CT101" s="230"/>
      <c r="CU101" s="230"/>
      <c r="CV101" s="230"/>
      <c r="CW101" s="230"/>
      <c r="CX101" s="230"/>
      <c r="CZ101" s="281"/>
      <c r="DA101" s="281"/>
      <c r="DB101" s="281"/>
      <c r="DC101" s="281"/>
      <c r="DD101" s="281"/>
      <c r="DE101" s="281"/>
      <c r="DF101" s="281"/>
      <c r="DG101" s="281"/>
      <c r="DI101" s="281">
        <f t="shared" si="45"/>
        <v>32447.247368421053</v>
      </c>
      <c r="DJ101" s="281"/>
      <c r="DK101" s="281"/>
      <c r="DL101" s="281"/>
      <c r="DM101" s="281"/>
      <c r="DN101" s="281"/>
      <c r="DO101" s="281"/>
      <c r="DP101" s="281"/>
      <c r="DQ101" s="281"/>
      <c r="DS101" s="281"/>
      <c r="DT101" s="281"/>
      <c r="DU101" s="281"/>
      <c r="DV101" s="281"/>
      <c r="DW101" s="281"/>
      <c r="DX101" s="281"/>
      <c r="DY101" s="281"/>
      <c r="DZ101" s="281"/>
      <c r="EB101" s="282">
        <f t="shared" si="29"/>
        <v>75977.782659279794</v>
      </c>
      <c r="EC101" s="282">
        <f t="shared" si="30"/>
        <v>0</v>
      </c>
      <c r="ED101" s="283">
        <f t="shared" si="46"/>
        <v>75977.782659279794</v>
      </c>
    </row>
    <row r="102" spans="1:134" hidden="1" x14ac:dyDescent="0.25">
      <c r="A102" s="17">
        <v>3328</v>
      </c>
      <c r="B102" s="4">
        <v>103430</v>
      </c>
      <c r="C102" s="4" t="s">
        <v>587</v>
      </c>
      <c r="D102" s="4" t="s">
        <v>588</v>
      </c>
      <c r="E102" s="15" t="s">
        <v>428</v>
      </c>
      <c r="F102" s="16" t="s">
        <v>425</v>
      </c>
      <c r="G102" s="149"/>
      <c r="H102" s="230">
        <v>0</v>
      </c>
      <c r="I102" s="277"/>
      <c r="J102" s="230">
        <v>0</v>
      </c>
      <c r="K102" s="230">
        <v>0</v>
      </c>
      <c r="L102" s="230">
        <v>24281.4</v>
      </c>
      <c r="M102" s="230">
        <v>1950</v>
      </c>
      <c r="N102" s="230">
        <v>0</v>
      </c>
      <c r="O102" s="230">
        <v>0</v>
      </c>
      <c r="P102" s="149">
        <f t="shared" si="31"/>
        <v>26231.4</v>
      </c>
      <c r="Q102" s="230">
        <f t="shared" si="32"/>
        <v>20985.120000000003</v>
      </c>
      <c r="R102" s="277"/>
      <c r="S102" s="230">
        <v>0</v>
      </c>
      <c r="T102" s="230">
        <v>0</v>
      </c>
      <c r="U102" s="230">
        <v>13244.4</v>
      </c>
      <c r="V102" s="230">
        <v>585</v>
      </c>
      <c r="W102" s="230">
        <v>223.73684210526318</v>
      </c>
      <c r="X102" s="230">
        <v>0</v>
      </c>
      <c r="Y102" s="230">
        <f t="shared" si="33"/>
        <v>14053.136842105263</v>
      </c>
      <c r="Z102" s="230">
        <f t="shared" si="34"/>
        <v>11242.509473684211</v>
      </c>
      <c r="AA102" s="277"/>
      <c r="AB102" s="278">
        <v>0</v>
      </c>
      <c r="AC102" s="278">
        <v>0</v>
      </c>
      <c r="AD102" s="278">
        <v>18016.673684210527</v>
      </c>
      <c r="AE102" s="278">
        <v>1250.5263157894738</v>
      </c>
      <c r="AF102" s="278">
        <v>65.21883656509695</v>
      </c>
      <c r="AG102" s="278">
        <v>0</v>
      </c>
      <c r="AH102" s="230">
        <f t="shared" si="35"/>
        <v>19332.418836565099</v>
      </c>
      <c r="AI102" s="278">
        <f t="shared" si="36"/>
        <v>15465.93506925208</v>
      </c>
      <c r="AJ102" s="277"/>
      <c r="AK102" s="278">
        <v>1058.8499999999999</v>
      </c>
      <c r="AL102" s="278">
        <v>294.45</v>
      </c>
      <c r="AM102" s="278">
        <v>737.81052631578939</v>
      </c>
      <c r="AN102" s="277"/>
      <c r="AO102" s="278">
        <f t="shared" si="37"/>
        <v>847.07999999999993</v>
      </c>
      <c r="AP102" s="278">
        <f t="shared" si="37"/>
        <v>235.56</v>
      </c>
      <c r="AQ102" s="278">
        <f t="shared" si="37"/>
        <v>590.24842105263156</v>
      </c>
      <c r="AR102" s="279"/>
      <c r="AS102" s="279">
        <v>0</v>
      </c>
      <c r="AT102" s="280">
        <f t="shared" si="38"/>
        <v>0</v>
      </c>
      <c r="AU102" s="279"/>
      <c r="AV102" s="279">
        <v>0</v>
      </c>
      <c r="AW102" s="279">
        <v>0</v>
      </c>
      <c r="AX102" s="279">
        <v>13244.4</v>
      </c>
      <c r="AY102" s="279">
        <v>0</v>
      </c>
      <c r="AZ102" s="279">
        <v>0</v>
      </c>
      <c r="BA102" s="279">
        <v>0</v>
      </c>
      <c r="BB102" s="279">
        <v>294.45</v>
      </c>
      <c r="BC102" s="279">
        <f t="shared" si="39"/>
        <v>13538.85</v>
      </c>
      <c r="BE102" s="139">
        <f t="shared" si="27"/>
        <v>0</v>
      </c>
      <c r="BF102" s="139">
        <f t="shared" si="27"/>
        <v>0</v>
      </c>
      <c r="BG102" s="139">
        <f t="shared" si="27"/>
        <v>-11037.000000000002</v>
      </c>
      <c r="BH102" s="139">
        <f t="shared" si="27"/>
        <v>-1950</v>
      </c>
      <c r="BI102" s="139">
        <f t="shared" si="27"/>
        <v>0</v>
      </c>
      <c r="BJ102" s="139">
        <f t="shared" si="27"/>
        <v>0</v>
      </c>
      <c r="BK102" s="139">
        <f t="shared" si="40"/>
        <v>-764.39999999999986</v>
      </c>
      <c r="BL102" s="139">
        <f t="shared" si="41"/>
        <v>-13751.400000000001</v>
      </c>
      <c r="BM102" s="149">
        <f t="shared" si="42"/>
        <v>0</v>
      </c>
      <c r="BN102" s="149"/>
      <c r="BO102" s="279">
        <f t="shared" si="47"/>
        <v>0</v>
      </c>
      <c r="BP102" s="279">
        <f t="shared" si="47"/>
        <v>0</v>
      </c>
      <c r="BQ102" s="279">
        <f t="shared" si="47"/>
        <v>-6180.720000000003</v>
      </c>
      <c r="BR102" s="279">
        <f t="shared" si="47"/>
        <v>-1560</v>
      </c>
      <c r="BS102" s="279">
        <f t="shared" si="47"/>
        <v>0</v>
      </c>
      <c r="BT102" s="279">
        <f t="shared" si="47"/>
        <v>0</v>
      </c>
      <c r="BU102" s="279">
        <f t="shared" si="48"/>
        <v>-552.62999999999988</v>
      </c>
      <c r="BV102" s="279">
        <f t="shared" si="43"/>
        <v>-8293.3500000000022</v>
      </c>
      <c r="BW102" s="279">
        <f t="shared" si="28"/>
        <v>1.8189894035458565E-12</v>
      </c>
      <c r="BX102" s="279"/>
      <c r="BY102" s="279">
        <f t="shared" si="44"/>
        <v>13538.85</v>
      </c>
      <c r="BZ102" s="279"/>
      <c r="CA102" s="279">
        <f>IFERROR(VLOOKUP(A102,'Actuals Summer'!A:S,19,FALSE),0)</f>
        <v>0</v>
      </c>
      <c r="CC102" s="279"/>
      <c r="CD102" s="279"/>
      <c r="CE102" s="279"/>
      <c r="CF102" s="279"/>
      <c r="CG102" s="279"/>
      <c r="CH102" s="279"/>
      <c r="CI102" s="279"/>
      <c r="CJ102" s="279"/>
      <c r="CK102" s="279"/>
      <c r="CL102" s="279"/>
      <c r="CM102" s="279"/>
      <c r="CN102" s="279"/>
      <c r="CO102" s="279"/>
      <c r="CQ102" s="230"/>
      <c r="CR102" s="230"/>
      <c r="CS102" s="230"/>
      <c r="CT102" s="230"/>
      <c r="CU102" s="230"/>
      <c r="CV102" s="230"/>
      <c r="CW102" s="230"/>
      <c r="CX102" s="230"/>
      <c r="CZ102" s="281"/>
      <c r="DA102" s="281"/>
      <c r="DB102" s="281"/>
      <c r="DC102" s="281"/>
      <c r="DD102" s="281"/>
      <c r="DE102" s="281"/>
      <c r="DF102" s="281"/>
      <c r="DG102" s="281"/>
      <c r="DI102" s="281">
        <f t="shared" si="45"/>
        <v>13538.85</v>
      </c>
      <c r="DJ102" s="281"/>
      <c r="DK102" s="281"/>
      <c r="DL102" s="281"/>
      <c r="DM102" s="281"/>
      <c r="DN102" s="281"/>
      <c r="DO102" s="281"/>
      <c r="DP102" s="281"/>
      <c r="DQ102" s="281"/>
      <c r="DS102" s="281"/>
      <c r="DT102" s="281"/>
      <c r="DU102" s="281"/>
      <c r="DV102" s="281"/>
      <c r="DW102" s="281"/>
      <c r="DX102" s="281"/>
      <c r="DY102" s="281"/>
      <c r="DZ102" s="281"/>
      <c r="EB102" s="282">
        <f t="shared" si="29"/>
        <v>41073.102963988924</v>
      </c>
      <c r="EC102" s="282">
        <f t="shared" si="30"/>
        <v>0</v>
      </c>
      <c r="ED102" s="283">
        <f t="shared" si="46"/>
        <v>41073.102963988924</v>
      </c>
    </row>
    <row r="103" spans="1:134" hidden="1" x14ac:dyDescent="0.25">
      <c r="A103" s="17">
        <v>1008</v>
      </c>
      <c r="B103" s="4">
        <v>103123</v>
      </c>
      <c r="C103" s="4" t="s">
        <v>589</v>
      </c>
      <c r="D103" s="4" t="s">
        <v>590</v>
      </c>
      <c r="E103" s="15" t="s">
        <v>424</v>
      </c>
      <c r="F103" s="16" t="s">
        <v>425</v>
      </c>
      <c r="G103" s="149"/>
      <c r="H103" s="230">
        <v>181953.58686270969</v>
      </c>
      <c r="I103" s="277"/>
      <c r="J103" s="230">
        <v>0</v>
      </c>
      <c r="K103" s="230">
        <v>0</v>
      </c>
      <c r="L103" s="230">
        <v>114784.8</v>
      </c>
      <c r="M103" s="230">
        <v>2145</v>
      </c>
      <c r="N103" s="230">
        <v>0</v>
      </c>
      <c r="O103" s="230">
        <v>0</v>
      </c>
      <c r="P103" s="149">
        <f t="shared" si="31"/>
        <v>116929.8</v>
      </c>
      <c r="Q103" s="230">
        <f t="shared" si="32"/>
        <v>93543.840000000011</v>
      </c>
      <c r="R103" s="277"/>
      <c r="S103" s="230">
        <v>0</v>
      </c>
      <c r="T103" s="230">
        <v>0</v>
      </c>
      <c r="U103" s="230">
        <v>97125.6</v>
      </c>
      <c r="V103" s="230">
        <v>2340</v>
      </c>
      <c r="W103" s="230">
        <v>0</v>
      </c>
      <c r="X103" s="230">
        <v>320.89473684210526</v>
      </c>
      <c r="Y103" s="230">
        <f t="shared" si="33"/>
        <v>99786.494736842113</v>
      </c>
      <c r="Z103" s="230">
        <f t="shared" si="34"/>
        <v>79829.195789473699</v>
      </c>
      <c r="AA103" s="277"/>
      <c r="AB103" s="278">
        <v>0</v>
      </c>
      <c r="AC103" s="278">
        <v>0</v>
      </c>
      <c r="AD103" s="278">
        <v>93944.084210526329</v>
      </c>
      <c r="AE103" s="278">
        <v>1705.2631578947369</v>
      </c>
      <c r="AF103" s="278">
        <v>0</v>
      </c>
      <c r="AG103" s="278">
        <v>93.54016620498615</v>
      </c>
      <c r="AH103" s="230">
        <f t="shared" si="35"/>
        <v>95742.887534626047</v>
      </c>
      <c r="AI103" s="278">
        <f t="shared" si="36"/>
        <v>76594.310027700834</v>
      </c>
      <c r="AJ103" s="277"/>
      <c r="AK103" s="278">
        <v>372.45</v>
      </c>
      <c r="AL103" s="278">
        <v>294.45</v>
      </c>
      <c r="AM103" s="278">
        <v>302.96842105263153</v>
      </c>
      <c r="AN103" s="277"/>
      <c r="AO103" s="278">
        <f t="shared" si="37"/>
        <v>297.95999999999998</v>
      </c>
      <c r="AP103" s="278">
        <f t="shared" si="37"/>
        <v>235.56</v>
      </c>
      <c r="AQ103" s="278">
        <f t="shared" si="37"/>
        <v>242.37473684210522</v>
      </c>
      <c r="AR103" s="279"/>
      <c r="AS103" s="279">
        <v>178823.05821701515</v>
      </c>
      <c r="AT103" s="280">
        <f t="shared" si="38"/>
        <v>-3130.5286456945469</v>
      </c>
      <c r="AU103" s="279"/>
      <c r="AV103" s="279">
        <v>0</v>
      </c>
      <c r="AW103" s="279">
        <v>0</v>
      </c>
      <c r="AX103" s="279">
        <v>111473.7</v>
      </c>
      <c r="AY103" s="279">
        <v>4095</v>
      </c>
      <c r="AZ103" s="279">
        <v>0</v>
      </c>
      <c r="BA103" s="279">
        <v>320.89</v>
      </c>
      <c r="BB103" s="279">
        <v>278.85000000000002</v>
      </c>
      <c r="BC103" s="279">
        <f t="shared" si="39"/>
        <v>294991.49821701518</v>
      </c>
      <c r="BE103" s="139">
        <f t="shared" si="27"/>
        <v>0</v>
      </c>
      <c r="BF103" s="139">
        <f t="shared" si="27"/>
        <v>0</v>
      </c>
      <c r="BG103" s="139">
        <f t="shared" si="27"/>
        <v>-3311.1000000000058</v>
      </c>
      <c r="BH103" s="139">
        <f t="shared" si="27"/>
        <v>1950</v>
      </c>
      <c r="BI103" s="139">
        <f t="shared" si="27"/>
        <v>0</v>
      </c>
      <c r="BJ103" s="139">
        <f t="shared" si="27"/>
        <v>320.89</v>
      </c>
      <c r="BK103" s="139">
        <f t="shared" si="40"/>
        <v>-93.599999999999966</v>
      </c>
      <c r="BL103" s="139">
        <f t="shared" si="41"/>
        <v>-4264.3386456945527</v>
      </c>
      <c r="BM103" s="149">
        <f t="shared" si="42"/>
        <v>0</v>
      </c>
      <c r="BN103" s="149"/>
      <c r="BO103" s="279">
        <f t="shared" si="47"/>
        <v>0</v>
      </c>
      <c r="BP103" s="279">
        <f t="shared" si="47"/>
        <v>0</v>
      </c>
      <c r="BQ103" s="279">
        <f t="shared" si="47"/>
        <v>19645.859999999986</v>
      </c>
      <c r="BR103" s="279">
        <f t="shared" si="47"/>
        <v>2379</v>
      </c>
      <c r="BS103" s="279">
        <f t="shared" si="47"/>
        <v>0</v>
      </c>
      <c r="BT103" s="279">
        <f t="shared" si="47"/>
        <v>320.89</v>
      </c>
      <c r="BU103" s="279">
        <f t="shared" si="48"/>
        <v>-19.109999999999957</v>
      </c>
      <c r="BV103" s="279">
        <f t="shared" si="43"/>
        <v>22326.639999999985</v>
      </c>
      <c r="BW103" s="279">
        <f t="shared" si="28"/>
        <v>3130.5286456945469</v>
      </c>
      <c r="BX103" s="279"/>
      <c r="BY103" s="279">
        <f t="shared" si="44"/>
        <v>116168.44</v>
      </c>
      <c r="BZ103" s="279"/>
      <c r="CA103" s="279">
        <f>IFERROR(VLOOKUP(A103,'Actuals Summer'!A:S,19,FALSE),0)</f>
        <v>0</v>
      </c>
      <c r="CC103" s="279"/>
      <c r="CD103" s="279"/>
      <c r="CE103" s="279"/>
      <c r="CF103" s="279"/>
      <c r="CG103" s="279"/>
      <c r="CH103" s="279"/>
      <c r="CI103" s="279"/>
      <c r="CJ103" s="279"/>
      <c r="CK103" s="279"/>
      <c r="CL103" s="279"/>
      <c r="CM103" s="279"/>
      <c r="CN103" s="279"/>
      <c r="CO103" s="279"/>
      <c r="CQ103" s="230"/>
      <c r="CR103" s="230"/>
      <c r="CS103" s="230"/>
      <c r="CT103" s="230"/>
      <c r="CU103" s="230"/>
      <c r="CV103" s="230"/>
      <c r="CW103" s="230"/>
      <c r="CX103" s="230"/>
      <c r="CZ103" s="281"/>
      <c r="DA103" s="281"/>
      <c r="DB103" s="281"/>
      <c r="DC103" s="281"/>
      <c r="DD103" s="281"/>
      <c r="DE103" s="281"/>
      <c r="DF103" s="281"/>
      <c r="DG103" s="281"/>
      <c r="DI103" s="281">
        <f t="shared" si="45"/>
        <v>116168.44</v>
      </c>
      <c r="DJ103" s="281"/>
      <c r="DK103" s="281"/>
      <c r="DL103" s="281"/>
      <c r="DM103" s="281"/>
      <c r="DN103" s="281"/>
      <c r="DO103" s="281"/>
      <c r="DP103" s="281"/>
      <c r="DQ103" s="281"/>
      <c r="DS103" s="281"/>
      <c r="DT103" s="281"/>
      <c r="DU103" s="281"/>
      <c r="DV103" s="281"/>
      <c r="DW103" s="281"/>
      <c r="DX103" s="281"/>
      <c r="DY103" s="281"/>
      <c r="DZ103" s="281"/>
      <c r="EB103" s="282">
        <f t="shared" si="29"/>
        <v>451240.50084859412</v>
      </c>
      <c r="EC103" s="282">
        <f t="shared" si="30"/>
        <v>652.43792243767314</v>
      </c>
      <c r="ED103" s="283">
        <f t="shared" si="46"/>
        <v>451892.9387710318</v>
      </c>
    </row>
    <row r="104" spans="1:134" hidden="1" x14ac:dyDescent="0.25">
      <c r="A104" s="17">
        <v>4173</v>
      </c>
      <c r="B104" s="4">
        <v>103497</v>
      </c>
      <c r="C104" s="4" t="s">
        <v>591</v>
      </c>
      <c r="D104" s="4" t="s">
        <v>592</v>
      </c>
      <c r="E104" s="15" t="s">
        <v>450</v>
      </c>
      <c r="F104" s="16" t="s">
        <v>425</v>
      </c>
      <c r="G104" s="149"/>
      <c r="H104" s="230">
        <v>0</v>
      </c>
      <c r="I104" s="277"/>
      <c r="J104" s="230">
        <v>0</v>
      </c>
      <c r="K104" s="230">
        <v>0</v>
      </c>
      <c r="L104" s="230">
        <v>0</v>
      </c>
      <c r="M104" s="230">
        <v>0</v>
      </c>
      <c r="N104" s="230">
        <v>0</v>
      </c>
      <c r="O104" s="230">
        <v>0</v>
      </c>
      <c r="P104" s="149">
        <f t="shared" si="31"/>
        <v>0</v>
      </c>
      <c r="Q104" s="230">
        <f t="shared" si="32"/>
        <v>0</v>
      </c>
      <c r="R104" s="277"/>
      <c r="S104" s="230">
        <v>0</v>
      </c>
      <c r="T104" s="230">
        <v>0</v>
      </c>
      <c r="U104" s="230">
        <v>0</v>
      </c>
      <c r="V104" s="230">
        <v>0</v>
      </c>
      <c r="W104" s="230">
        <v>0</v>
      </c>
      <c r="X104" s="230">
        <v>0</v>
      </c>
      <c r="Y104" s="230">
        <f t="shared" si="33"/>
        <v>0</v>
      </c>
      <c r="Z104" s="230">
        <f t="shared" si="34"/>
        <v>0</v>
      </c>
      <c r="AA104" s="277"/>
      <c r="AB104" s="278">
        <v>0</v>
      </c>
      <c r="AC104" s="278">
        <v>0</v>
      </c>
      <c r="AD104" s="278">
        <v>0</v>
      </c>
      <c r="AE104" s="278">
        <v>0</v>
      </c>
      <c r="AF104" s="278">
        <v>0</v>
      </c>
      <c r="AG104" s="278">
        <v>0</v>
      </c>
      <c r="AH104" s="230">
        <f t="shared" si="35"/>
        <v>0</v>
      </c>
      <c r="AI104" s="278">
        <f t="shared" si="36"/>
        <v>0</v>
      </c>
      <c r="AJ104" s="277"/>
      <c r="AK104" s="278">
        <v>0</v>
      </c>
      <c r="AL104" s="278">
        <v>0</v>
      </c>
      <c r="AM104" s="278">
        <v>0</v>
      </c>
      <c r="AN104" s="277"/>
      <c r="AO104" s="278">
        <f t="shared" si="37"/>
        <v>0</v>
      </c>
      <c r="AP104" s="278">
        <f t="shared" si="37"/>
        <v>0</v>
      </c>
      <c r="AQ104" s="278">
        <f t="shared" si="37"/>
        <v>0</v>
      </c>
      <c r="AR104" s="279"/>
      <c r="AS104" s="279">
        <v>0</v>
      </c>
      <c r="AT104" s="280">
        <f t="shared" si="38"/>
        <v>0</v>
      </c>
      <c r="AU104" s="279"/>
      <c r="AV104" s="279">
        <v>0</v>
      </c>
      <c r="AW104" s="279">
        <v>0</v>
      </c>
      <c r="AX104" s="279">
        <v>0</v>
      </c>
      <c r="AY104" s="279">
        <v>0</v>
      </c>
      <c r="AZ104" s="279">
        <v>0</v>
      </c>
      <c r="BA104" s="279">
        <v>0</v>
      </c>
      <c r="BB104" s="279">
        <v>0</v>
      </c>
      <c r="BC104" s="279">
        <f t="shared" si="39"/>
        <v>0</v>
      </c>
      <c r="BE104" s="139">
        <f t="shared" si="27"/>
        <v>0</v>
      </c>
      <c r="BF104" s="139">
        <f t="shared" si="27"/>
        <v>0</v>
      </c>
      <c r="BG104" s="139">
        <f t="shared" si="27"/>
        <v>0</v>
      </c>
      <c r="BH104" s="139">
        <f t="shared" si="27"/>
        <v>0</v>
      </c>
      <c r="BI104" s="139">
        <f t="shared" si="27"/>
        <v>0</v>
      </c>
      <c r="BJ104" s="139">
        <f t="shared" si="27"/>
        <v>0</v>
      </c>
      <c r="BK104" s="139">
        <f t="shared" si="40"/>
        <v>0</v>
      </c>
      <c r="BL104" s="139">
        <f t="shared" si="41"/>
        <v>0</v>
      </c>
      <c r="BM104" s="149">
        <f t="shared" si="42"/>
        <v>0</v>
      </c>
      <c r="BN104" s="149"/>
      <c r="BO104" s="279">
        <f t="shared" si="47"/>
        <v>0</v>
      </c>
      <c r="BP104" s="279">
        <f t="shared" si="47"/>
        <v>0</v>
      </c>
      <c r="BQ104" s="279">
        <f t="shared" si="47"/>
        <v>0</v>
      </c>
      <c r="BR104" s="279">
        <f t="shared" si="47"/>
        <v>0</v>
      </c>
      <c r="BS104" s="279">
        <f t="shared" si="47"/>
        <v>0</v>
      </c>
      <c r="BT104" s="279">
        <f t="shared" si="47"/>
        <v>0</v>
      </c>
      <c r="BU104" s="279">
        <f t="shared" si="48"/>
        <v>0</v>
      </c>
      <c r="BV104" s="279">
        <f t="shared" si="43"/>
        <v>0</v>
      </c>
      <c r="BW104" s="279">
        <f t="shared" si="28"/>
        <v>0</v>
      </c>
      <c r="BX104" s="279"/>
      <c r="BY104" s="279">
        <f t="shared" si="44"/>
        <v>0</v>
      </c>
      <c r="BZ104" s="279"/>
      <c r="CA104" s="279">
        <f>IFERROR(VLOOKUP(A104,'Actuals Summer'!A:S,19,FALSE),0)</f>
        <v>0</v>
      </c>
      <c r="CC104" s="279"/>
      <c r="CD104" s="279"/>
      <c r="CE104" s="279"/>
      <c r="CF104" s="279"/>
      <c r="CG104" s="279"/>
      <c r="CH104" s="279"/>
      <c r="CI104" s="279"/>
      <c r="CJ104" s="279"/>
      <c r="CK104" s="279"/>
      <c r="CL104" s="279"/>
      <c r="CM104" s="279"/>
      <c r="CN104" s="279"/>
      <c r="CO104" s="279"/>
      <c r="CQ104" s="230"/>
      <c r="CR104" s="230"/>
      <c r="CS104" s="230"/>
      <c r="CT104" s="230"/>
      <c r="CU104" s="230"/>
      <c r="CV104" s="230"/>
      <c r="CW104" s="230"/>
      <c r="CX104" s="230"/>
      <c r="CZ104" s="281"/>
      <c r="DA104" s="281"/>
      <c r="DB104" s="281"/>
      <c r="DC104" s="281"/>
      <c r="DD104" s="281"/>
      <c r="DE104" s="281"/>
      <c r="DF104" s="281"/>
      <c r="DG104" s="281"/>
      <c r="DI104" s="281">
        <f t="shared" si="45"/>
        <v>0</v>
      </c>
      <c r="DJ104" s="281"/>
      <c r="DK104" s="281"/>
      <c r="DL104" s="281"/>
      <c r="DM104" s="281"/>
      <c r="DN104" s="281"/>
      <c r="DO104" s="281"/>
      <c r="DP104" s="281"/>
      <c r="DQ104" s="281"/>
      <c r="DS104" s="281"/>
      <c r="DT104" s="281"/>
      <c r="DU104" s="281"/>
      <c r="DV104" s="281"/>
      <c r="DW104" s="281"/>
      <c r="DX104" s="281"/>
      <c r="DY104" s="281"/>
      <c r="DZ104" s="281"/>
      <c r="EB104" s="282">
        <f t="shared" si="29"/>
        <v>0</v>
      </c>
      <c r="EC104" s="282">
        <f t="shared" si="30"/>
        <v>0</v>
      </c>
      <c r="ED104" s="283">
        <f t="shared" si="46"/>
        <v>0</v>
      </c>
    </row>
    <row r="105" spans="1:134" hidden="1" x14ac:dyDescent="0.25">
      <c r="A105" s="17">
        <v>2159</v>
      </c>
      <c r="B105" s="4">
        <v>103247</v>
      </c>
      <c r="C105" s="4" t="s">
        <v>593</v>
      </c>
      <c r="D105" s="4" t="s">
        <v>594</v>
      </c>
      <c r="E105" s="15" t="s">
        <v>428</v>
      </c>
      <c r="F105" s="16" t="s">
        <v>425</v>
      </c>
      <c r="G105" s="149"/>
      <c r="H105" s="230">
        <v>0</v>
      </c>
      <c r="I105" s="277"/>
      <c r="J105" s="230">
        <v>0</v>
      </c>
      <c r="K105" s="230">
        <v>0</v>
      </c>
      <c r="L105" s="230">
        <v>0</v>
      </c>
      <c r="M105" s="230">
        <v>0</v>
      </c>
      <c r="N105" s="230">
        <v>0</v>
      </c>
      <c r="O105" s="230">
        <v>0</v>
      </c>
      <c r="P105" s="149">
        <f t="shared" si="31"/>
        <v>0</v>
      </c>
      <c r="Q105" s="230">
        <f t="shared" si="32"/>
        <v>0</v>
      </c>
      <c r="R105" s="277"/>
      <c r="S105" s="230">
        <v>0</v>
      </c>
      <c r="T105" s="230">
        <v>0</v>
      </c>
      <c r="U105" s="230">
        <v>0</v>
      </c>
      <c r="V105" s="230">
        <v>0</v>
      </c>
      <c r="W105" s="230">
        <v>0</v>
      </c>
      <c r="X105" s="230">
        <v>0</v>
      </c>
      <c r="Y105" s="230">
        <f t="shared" si="33"/>
        <v>0</v>
      </c>
      <c r="Z105" s="230">
        <f t="shared" si="34"/>
        <v>0</v>
      </c>
      <c r="AA105" s="277"/>
      <c r="AB105" s="278">
        <v>0</v>
      </c>
      <c r="AC105" s="278">
        <v>0</v>
      </c>
      <c r="AD105" s="278">
        <v>0</v>
      </c>
      <c r="AE105" s="278">
        <v>0</v>
      </c>
      <c r="AF105" s="278">
        <v>0</v>
      </c>
      <c r="AG105" s="278">
        <v>0</v>
      </c>
      <c r="AH105" s="230">
        <f t="shared" si="35"/>
        <v>0</v>
      </c>
      <c r="AI105" s="278">
        <f t="shared" si="36"/>
        <v>0</v>
      </c>
      <c r="AJ105" s="277"/>
      <c r="AK105" s="278">
        <v>0</v>
      </c>
      <c r="AL105" s="278">
        <v>0</v>
      </c>
      <c r="AM105" s="278">
        <v>0</v>
      </c>
      <c r="AN105" s="277"/>
      <c r="AO105" s="278">
        <f t="shared" si="37"/>
        <v>0</v>
      </c>
      <c r="AP105" s="278">
        <f t="shared" si="37"/>
        <v>0</v>
      </c>
      <c r="AQ105" s="278">
        <f t="shared" si="37"/>
        <v>0</v>
      </c>
      <c r="AR105" s="279"/>
      <c r="AS105" s="279">
        <v>0</v>
      </c>
      <c r="AT105" s="280">
        <f t="shared" si="38"/>
        <v>0</v>
      </c>
      <c r="AU105" s="279"/>
      <c r="AV105" s="279">
        <v>0</v>
      </c>
      <c r="AW105" s="279">
        <v>0</v>
      </c>
      <c r="AX105" s="279">
        <v>0</v>
      </c>
      <c r="AY105" s="279">
        <v>0</v>
      </c>
      <c r="AZ105" s="279">
        <v>0</v>
      </c>
      <c r="BA105" s="279">
        <v>0</v>
      </c>
      <c r="BB105" s="279">
        <v>0</v>
      </c>
      <c r="BC105" s="279">
        <f t="shared" si="39"/>
        <v>0</v>
      </c>
      <c r="BE105" s="139">
        <f t="shared" si="27"/>
        <v>0</v>
      </c>
      <c r="BF105" s="139">
        <f t="shared" si="27"/>
        <v>0</v>
      </c>
      <c r="BG105" s="139">
        <f t="shared" si="27"/>
        <v>0</v>
      </c>
      <c r="BH105" s="139">
        <f t="shared" si="27"/>
        <v>0</v>
      </c>
      <c r="BI105" s="139">
        <f t="shared" si="27"/>
        <v>0</v>
      </c>
      <c r="BJ105" s="139">
        <f t="shared" si="27"/>
        <v>0</v>
      </c>
      <c r="BK105" s="139">
        <f t="shared" si="40"/>
        <v>0</v>
      </c>
      <c r="BL105" s="139">
        <f t="shared" si="41"/>
        <v>0</v>
      </c>
      <c r="BM105" s="149">
        <f t="shared" si="42"/>
        <v>0</v>
      </c>
      <c r="BN105" s="149"/>
      <c r="BO105" s="279">
        <f t="shared" si="47"/>
        <v>0</v>
      </c>
      <c r="BP105" s="279">
        <f t="shared" si="47"/>
        <v>0</v>
      </c>
      <c r="BQ105" s="279">
        <f t="shared" si="47"/>
        <v>0</v>
      </c>
      <c r="BR105" s="279">
        <f t="shared" si="47"/>
        <v>0</v>
      </c>
      <c r="BS105" s="279">
        <f t="shared" si="47"/>
        <v>0</v>
      </c>
      <c r="BT105" s="279">
        <f t="shared" si="47"/>
        <v>0</v>
      </c>
      <c r="BU105" s="279">
        <f t="shared" si="48"/>
        <v>0</v>
      </c>
      <c r="BV105" s="279">
        <f t="shared" si="43"/>
        <v>0</v>
      </c>
      <c r="BW105" s="279">
        <f t="shared" si="28"/>
        <v>0</v>
      </c>
      <c r="BX105" s="279"/>
      <c r="BY105" s="279">
        <f t="shared" si="44"/>
        <v>0</v>
      </c>
      <c r="BZ105" s="279"/>
      <c r="CA105" s="279">
        <f>IFERROR(VLOOKUP(A105,'Actuals Summer'!A:S,19,FALSE),0)</f>
        <v>0</v>
      </c>
      <c r="CC105" s="279"/>
      <c r="CD105" s="279"/>
      <c r="CE105" s="279"/>
      <c r="CF105" s="279"/>
      <c r="CG105" s="279"/>
      <c r="CH105" s="279"/>
      <c r="CI105" s="279"/>
      <c r="CJ105" s="279"/>
      <c r="CK105" s="279"/>
      <c r="CL105" s="279"/>
      <c r="CM105" s="279"/>
      <c r="CN105" s="279"/>
      <c r="CO105" s="279"/>
      <c r="CQ105" s="230"/>
      <c r="CR105" s="230"/>
      <c r="CS105" s="230"/>
      <c r="CT105" s="230"/>
      <c r="CU105" s="230"/>
      <c r="CV105" s="230"/>
      <c r="CW105" s="230"/>
      <c r="CX105" s="230"/>
      <c r="CZ105" s="281"/>
      <c r="DA105" s="281"/>
      <c r="DB105" s="281"/>
      <c r="DC105" s="281"/>
      <c r="DD105" s="281"/>
      <c r="DE105" s="281"/>
      <c r="DF105" s="281"/>
      <c r="DG105" s="281"/>
      <c r="DI105" s="281">
        <f t="shared" si="45"/>
        <v>0</v>
      </c>
      <c r="DJ105" s="281"/>
      <c r="DK105" s="281"/>
      <c r="DL105" s="281"/>
      <c r="DM105" s="281"/>
      <c r="DN105" s="281"/>
      <c r="DO105" s="281"/>
      <c r="DP105" s="281"/>
      <c r="DQ105" s="281"/>
      <c r="DS105" s="281"/>
      <c r="DT105" s="281"/>
      <c r="DU105" s="281"/>
      <c r="DV105" s="281"/>
      <c r="DW105" s="281"/>
      <c r="DX105" s="281"/>
      <c r="DY105" s="281"/>
      <c r="DZ105" s="281"/>
      <c r="EB105" s="282">
        <f t="shared" si="29"/>
        <v>0</v>
      </c>
      <c r="EC105" s="282">
        <f t="shared" si="30"/>
        <v>0</v>
      </c>
      <c r="ED105" s="283">
        <f t="shared" si="46"/>
        <v>0</v>
      </c>
    </row>
    <row r="106" spans="1:134" hidden="1" x14ac:dyDescent="0.25">
      <c r="A106" s="17">
        <v>2161</v>
      </c>
      <c r="B106" s="4">
        <v>103249</v>
      </c>
      <c r="C106" s="4" t="s">
        <v>595</v>
      </c>
      <c r="D106" s="4" t="s">
        <v>596</v>
      </c>
      <c r="E106" s="15" t="s">
        <v>428</v>
      </c>
      <c r="F106" s="16" t="s">
        <v>425</v>
      </c>
      <c r="G106" s="149"/>
      <c r="H106" s="230">
        <v>0</v>
      </c>
      <c r="I106" s="277"/>
      <c r="J106" s="230">
        <v>0</v>
      </c>
      <c r="K106" s="230">
        <v>0</v>
      </c>
      <c r="L106" s="230">
        <v>56288.7</v>
      </c>
      <c r="M106" s="230">
        <v>3705</v>
      </c>
      <c r="N106" s="230">
        <v>0</v>
      </c>
      <c r="O106" s="230">
        <v>0</v>
      </c>
      <c r="P106" s="149">
        <f t="shared" si="31"/>
        <v>59993.7</v>
      </c>
      <c r="Q106" s="230">
        <f t="shared" si="32"/>
        <v>47994.96</v>
      </c>
      <c r="R106" s="277"/>
      <c r="S106" s="230">
        <v>0</v>
      </c>
      <c r="T106" s="230">
        <v>0</v>
      </c>
      <c r="U106" s="230">
        <v>54081.3</v>
      </c>
      <c r="V106" s="230">
        <v>2340</v>
      </c>
      <c r="W106" s="230">
        <v>0</v>
      </c>
      <c r="X106" s="230">
        <v>0</v>
      </c>
      <c r="Y106" s="230">
        <f t="shared" si="33"/>
        <v>56421.3</v>
      </c>
      <c r="Z106" s="230">
        <f t="shared" si="34"/>
        <v>45137.040000000008</v>
      </c>
      <c r="AA106" s="277"/>
      <c r="AB106" s="278">
        <v>0</v>
      </c>
      <c r="AC106" s="278">
        <v>0</v>
      </c>
      <c r="AD106" s="278">
        <v>47937.221052631576</v>
      </c>
      <c r="AE106" s="278">
        <v>2671.5789473684213</v>
      </c>
      <c r="AF106" s="278">
        <v>0</v>
      </c>
      <c r="AG106" s="278">
        <v>0</v>
      </c>
      <c r="AH106" s="230">
        <f t="shared" si="35"/>
        <v>50608.799999999996</v>
      </c>
      <c r="AI106" s="278">
        <f t="shared" si="36"/>
        <v>40487.040000000001</v>
      </c>
      <c r="AJ106" s="277"/>
      <c r="AK106" s="278">
        <v>1236.3000000000002</v>
      </c>
      <c r="AL106" s="278">
        <v>1045.2</v>
      </c>
      <c r="AM106" s="278">
        <v>990.75789473684222</v>
      </c>
      <c r="AN106" s="277"/>
      <c r="AO106" s="278">
        <f t="shared" si="37"/>
        <v>989.04000000000019</v>
      </c>
      <c r="AP106" s="278">
        <f t="shared" si="37"/>
        <v>836.16000000000008</v>
      </c>
      <c r="AQ106" s="278">
        <f t="shared" si="37"/>
        <v>792.6063157894738</v>
      </c>
      <c r="AR106" s="279"/>
      <c r="AS106" s="279">
        <v>0</v>
      </c>
      <c r="AT106" s="280">
        <f t="shared" si="38"/>
        <v>0</v>
      </c>
      <c r="AU106" s="279"/>
      <c r="AV106" s="279">
        <v>0</v>
      </c>
      <c r="AW106" s="279">
        <v>0</v>
      </c>
      <c r="AX106" s="279">
        <v>57392.4</v>
      </c>
      <c r="AY106" s="279">
        <v>3900</v>
      </c>
      <c r="AZ106" s="279">
        <v>0</v>
      </c>
      <c r="BA106" s="279">
        <v>0</v>
      </c>
      <c r="BB106" s="279">
        <v>1195.3499999999999</v>
      </c>
      <c r="BC106" s="279">
        <f t="shared" si="39"/>
        <v>62487.75</v>
      </c>
      <c r="BE106" s="139">
        <f t="shared" si="27"/>
        <v>0</v>
      </c>
      <c r="BF106" s="139">
        <f t="shared" si="27"/>
        <v>0</v>
      </c>
      <c r="BG106" s="139">
        <f t="shared" si="27"/>
        <v>1103.7000000000044</v>
      </c>
      <c r="BH106" s="139">
        <f t="shared" si="27"/>
        <v>195</v>
      </c>
      <c r="BI106" s="139">
        <f t="shared" si="27"/>
        <v>0</v>
      </c>
      <c r="BJ106" s="139">
        <f t="shared" si="27"/>
        <v>0</v>
      </c>
      <c r="BK106" s="139">
        <f t="shared" si="40"/>
        <v>-40.950000000000273</v>
      </c>
      <c r="BL106" s="139">
        <f t="shared" si="41"/>
        <v>1257.7500000000041</v>
      </c>
      <c r="BM106" s="149">
        <f t="shared" si="42"/>
        <v>0</v>
      </c>
      <c r="BN106" s="149"/>
      <c r="BO106" s="279">
        <f t="shared" si="47"/>
        <v>0</v>
      </c>
      <c r="BP106" s="279">
        <f t="shared" si="47"/>
        <v>0</v>
      </c>
      <c r="BQ106" s="279">
        <f t="shared" si="47"/>
        <v>12361.440000000002</v>
      </c>
      <c r="BR106" s="279">
        <f t="shared" si="47"/>
        <v>936</v>
      </c>
      <c r="BS106" s="279">
        <f t="shared" si="47"/>
        <v>0</v>
      </c>
      <c r="BT106" s="279">
        <f t="shared" si="47"/>
        <v>0</v>
      </c>
      <c r="BU106" s="279">
        <f t="shared" si="48"/>
        <v>206.30999999999972</v>
      </c>
      <c r="BV106" s="279">
        <f t="shared" si="43"/>
        <v>13503.750000000002</v>
      </c>
      <c r="BW106" s="279">
        <f t="shared" si="28"/>
        <v>0</v>
      </c>
      <c r="BX106" s="279"/>
      <c r="BY106" s="279">
        <f t="shared" si="44"/>
        <v>62487.75</v>
      </c>
      <c r="BZ106" s="279"/>
      <c r="CA106" s="279">
        <f>IFERROR(VLOOKUP(A106,'Actuals Summer'!A:S,19,FALSE),0)</f>
        <v>0</v>
      </c>
      <c r="CC106" s="279"/>
      <c r="CD106" s="279"/>
      <c r="CE106" s="279"/>
      <c r="CF106" s="279"/>
      <c r="CG106" s="279"/>
      <c r="CH106" s="279"/>
      <c r="CI106" s="279"/>
      <c r="CJ106" s="279"/>
      <c r="CK106" s="279"/>
      <c r="CL106" s="279"/>
      <c r="CM106" s="279"/>
      <c r="CN106" s="279"/>
      <c r="CO106" s="279"/>
      <c r="CQ106" s="230"/>
      <c r="CR106" s="230"/>
      <c r="CS106" s="230"/>
      <c r="CT106" s="230"/>
      <c r="CU106" s="230"/>
      <c r="CV106" s="230"/>
      <c r="CW106" s="230"/>
      <c r="CX106" s="230"/>
      <c r="CZ106" s="281"/>
      <c r="DA106" s="281"/>
      <c r="DB106" s="281"/>
      <c r="DC106" s="281"/>
      <c r="DD106" s="281"/>
      <c r="DE106" s="281"/>
      <c r="DF106" s="281"/>
      <c r="DG106" s="281"/>
      <c r="DI106" s="281">
        <f t="shared" si="45"/>
        <v>62487.75</v>
      </c>
      <c r="DJ106" s="281"/>
      <c r="DK106" s="281"/>
      <c r="DL106" s="281"/>
      <c r="DM106" s="281"/>
      <c r="DN106" s="281"/>
      <c r="DO106" s="281"/>
      <c r="DP106" s="281"/>
      <c r="DQ106" s="281"/>
      <c r="DS106" s="281"/>
      <c r="DT106" s="281"/>
      <c r="DU106" s="281"/>
      <c r="DV106" s="281"/>
      <c r="DW106" s="281"/>
      <c r="DX106" s="281"/>
      <c r="DY106" s="281"/>
      <c r="DZ106" s="281"/>
      <c r="EB106" s="282">
        <f t="shared" si="29"/>
        <v>149740.5963157895</v>
      </c>
      <c r="EC106" s="282">
        <f t="shared" si="30"/>
        <v>0</v>
      </c>
      <c r="ED106" s="283">
        <f t="shared" si="46"/>
        <v>149740.5963157895</v>
      </c>
    </row>
    <row r="107" spans="1:134" hidden="1" x14ac:dyDescent="0.25">
      <c r="A107" s="17">
        <v>2160</v>
      </c>
      <c r="B107" s="4">
        <v>103248</v>
      </c>
      <c r="C107" s="4" t="s">
        <v>597</v>
      </c>
      <c r="D107" s="4" t="s">
        <v>598</v>
      </c>
      <c r="E107" s="15" t="s">
        <v>428</v>
      </c>
      <c r="F107" s="16" t="s">
        <v>425</v>
      </c>
      <c r="G107" s="149"/>
      <c r="H107" s="230">
        <v>0</v>
      </c>
      <c r="I107" s="277"/>
      <c r="J107" s="230">
        <v>0</v>
      </c>
      <c r="K107" s="230">
        <v>0</v>
      </c>
      <c r="L107" s="230">
        <v>0</v>
      </c>
      <c r="M107" s="230">
        <v>0</v>
      </c>
      <c r="N107" s="230">
        <v>0</v>
      </c>
      <c r="O107" s="230">
        <v>0</v>
      </c>
      <c r="P107" s="149">
        <f t="shared" si="31"/>
        <v>0</v>
      </c>
      <c r="Q107" s="230">
        <f t="shared" si="32"/>
        <v>0</v>
      </c>
      <c r="R107" s="277"/>
      <c r="S107" s="230">
        <v>0</v>
      </c>
      <c r="T107" s="230">
        <v>0</v>
      </c>
      <c r="U107" s="230">
        <v>0</v>
      </c>
      <c r="V107" s="230">
        <v>0</v>
      </c>
      <c r="W107" s="230">
        <v>0</v>
      </c>
      <c r="X107" s="230">
        <v>0</v>
      </c>
      <c r="Y107" s="230">
        <f t="shared" si="33"/>
        <v>0</v>
      </c>
      <c r="Z107" s="230">
        <f t="shared" si="34"/>
        <v>0</v>
      </c>
      <c r="AA107" s="277"/>
      <c r="AB107" s="278">
        <v>0</v>
      </c>
      <c r="AC107" s="278">
        <v>0</v>
      </c>
      <c r="AD107" s="278">
        <v>0</v>
      </c>
      <c r="AE107" s="278">
        <v>0</v>
      </c>
      <c r="AF107" s="278">
        <v>0</v>
      </c>
      <c r="AG107" s="278">
        <v>0</v>
      </c>
      <c r="AH107" s="230">
        <f t="shared" si="35"/>
        <v>0</v>
      </c>
      <c r="AI107" s="278">
        <f t="shared" si="36"/>
        <v>0</v>
      </c>
      <c r="AJ107" s="277"/>
      <c r="AK107" s="278">
        <v>0</v>
      </c>
      <c r="AL107" s="278">
        <v>0</v>
      </c>
      <c r="AM107" s="278">
        <v>0</v>
      </c>
      <c r="AN107" s="277"/>
      <c r="AO107" s="278">
        <f t="shared" si="37"/>
        <v>0</v>
      </c>
      <c r="AP107" s="278">
        <f t="shared" si="37"/>
        <v>0</v>
      </c>
      <c r="AQ107" s="278">
        <f t="shared" si="37"/>
        <v>0</v>
      </c>
      <c r="AR107" s="279"/>
      <c r="AS107" s="279">
        <v>0</v>
      </c>
      <c r="AT107" s="280">
        <f t="shared" si="38"/>
        <v>0</v>
      </c>
      <c r="AU107" s="279"/>
      <c r="AV107" s="279">
        <v>0</v>
      </c>
      <c r="AW107" s="279">
        <v>0</v>
      </c>
      <c r="AX107" s="279">
        <v>0</v>
      </c>
      <c r="AY107" s="279">
        <v>0</v>
      </c>
      <c r="AZ107" s="279">
        <v>0</v>
      </c>
      <c r="BA107" s="279">
        <v>0</v>
      </c>
      <c r="BB107" s="279">
        <v>0</v>
      </c>
      <c r="BC107" s="279">
        <f t="shared" si="39"/>
        <v>0</v>
      </c>
      <c r="BE107" s="139">
        <f t="shared" si="27"/>
        <v>0</v>
      </c>
      <c r="BF107" s="139">
        <f t="shared" si="27"/>
        <v>0</v>
      </c>
      <c r="BG107" s="139">
        <f t="shared" si="27"/>
        <v>0</v>
      </c>
      <c r="BH107" s="139">
        <f t="shared" si="27"/>
        <v>0</v>
      </c>
      <c r="BI107" s="139">
        <f t="shared" si="27"/>
        <v>0</v>
      </c>
      <c r="BJ107" s="139">
        <f t="shared" si="27"/>
        <v>0</v>
      </c>
      <c r="BK107" s="139">
        <f t="shared" si="40"/>
        <v>0</v>
      </c>
      <c r="BL107" s="139">
        <f t="shared" si="41"/>
        <v>0</v>
      </c>
      <c r="BM107" s="149">
        <f t="shared" si="42"/>
        <v>0</v>
      </c>
      <c r="BN107" s="149"/>
      <c r="BO107" s="279">
        <f t="shared" si="47"/>
        <v>0</v>
      </c>
      <c r="BP107" s="279">
        <f t="shared" si="47"/>
        <v>0</v>
      </c>
      <c r="BQ107" s="279">
        <f t="shared" si="47"/>
        <v>0</v>
      </c>
      <c r="BR107" s="279">
        <f t="shared" si="47"/>
        <v>0</v>
      </c>
      <c r="BS107" s="279">
        <f t="shared" si="47"/>
        <v>0</v>
      </c>
      <c r="BT107" s="279">
        <f t="shared" si="47"/>
        <v>0</v>
      </c>
      <c r="BU107" s="279">
        <f t="shared" si="48"/>
        <v>0</v>
      </c>
      <c r="BV107" s="279">
        <f t="shared" si="43"/>
        <v>0</v>
      </c>
      <c r="BW107" s="279">
        <f t="shared" si="28"/>
        <v>0</v>
      </c>
      <c r="BX107" s="279"/>
      <c r="BY107" s="279">
        <f t="shared" si="44"/>
        <v>0</v>
      </c>
      <c r="BZ107" s="279"/>
      <c r="CA107" s="279">
        <f>IFERROR(VLOOKUP(A107,'Actuals Summer'!A:S,19,FALSE),0)</f>
        <v>0</v>
      </c>
      <c r="CC107" s="279"/>
      <c r="CD107" s="279"/>
      <c r="CE107" s="279"/>
      <c r="CF107" s="279"/>
      <c r="CG107" s="279"/>
      <c r="CH107" s="279"/>
      <c r="CI107" s="279"/>
      <c r="CJ107" s="279"/>
      <c r="CK107" s="279"/>
      <c r="CL107" s="279"/>
      <c r="CM107" s="279"/>
      <c r="CN107" s="279"/>
      <c r="CO107" s="279"/>
      <c r="CQ107" s="230"/>
      <c r="CR107" s="230"/>
      <c r="CS107" s="230"/>
      <c r="CT107" s="230"/>
      <c r="CU107" s="230"/>
      <c r="CV107" s="230"/>
      <c r="CW107" s="230"/>
      <c r="CX107" s="230"/>
      <c r="CZ107" s="281"/>
      <c r="DA107" s="281"/>
      <c r="DB107" s="281"/>
      <c r="DC107" s="281"/>
      <c r="DD107" s="281"/>
      <c r="DE107" s="281"/>
      <c r="DF107" s="281"/>
      <c r="DG107" s="281"/>
      <c r="DI107" s="281">
        <f t="shared" si="45"/>
        <v>0</v>
      </c>
      <c r="DJ107" s="281"/>
      <c r="DK107" s="281"/>
      <c r="DL107" s="281"/>
      <c r="DM107" s="281"/>
      <c r="DN107" s="281"/>
      <c r="DO107" s="281"/>
      <c r="DP107" s="281"/>
      <c r="DQ107" s="281"/>
      <c r="DS107" s="281"/>
      <c r="DT107" s="281"/>
      <c r="DU107" s="281"/>
      <c r="DV107" s="281"/>
      <c r="DW107" s="281"/>
      <c r="DX107" s="281"/>
      <c r="DY107" s="281"/>
      <c r="DZ107" s="281"/>
      <c r="EB107" s="282">
        <f t="shared" si="29"/>
        <v>0</v>
      </c>
      <c r="EC107" s="282">
        <f t="shared" si="30"/>
        <v>0</v>
      </c>
      <c r="ED107" s="283">
        <f t="shared" si="46"/>
        <v>0</v>
      </c>
    </row>
    <row r="108" spans="1:134" hidden="1" x14ac:dyDescent="0.25">
      <c r="A108" s="17">
        <v>2063</v>
      </c>
      <c r="B108" s="4">
        <v>103193</v>
      </c>
      <c r="C108" s="4" t="s">
        <v>599</v>
      </c>
      <c r="D108" s="4" t="s">
        <v>229</v>
      </c>
      <c r="E108" s="15" t="s">
        <v>428</v>
      </c>
      <c r="F108" s="16" t="s">
        <v>425</v>
      </c>
      <c r="G108" s="149"/>
      <c r="H108" s="230">
        <v>0</v>
      </c>
      <c r="I108" s="277"/>
      <c r="J108" s="230">
        <v>0</v>
      </c>
      <c r="K108" s="230">
        <v>0</v>
      </c>
      <c r="L108" s="230">
        <v>34214.700000000004</v>
      </c>
      <c r="M108" s="230">
        <v>3510</v>
      </c>
      <c r="N108" s="230">
        <v>0</v>
      </c>
      <c r="O108" s="230">
        <v>0</v>
      </c>
      <c r="P108" s="149">
        <f t="shared" si="31"/>
        <v>37724.700000000004</v>
      </c>
      <c r="Q108" s="230">
        <f t="shared" si="32"/>
        <v>30179.760000000006</v>
      </c>
      <c r="R108" s="277"/>
      <c r="S108" s="230">
        <v>0</v>
      </c>
      <c r="T108" s="230">
        <v>0</v>
      </c>
      <c r="U108" s="230">
        <v>33111</v>
      </c>
      <c r="V108" s="230">
        <v>2925</v>
      </c>
      <c r="W108" s="230">
        <v>0</v>
      </c>
      <c r="X108" s="230">
        <v>0</v>
      </c>
      <c r="Y108" s="230">
        <f t="shared" si="33"/>
        <v>36036</v>
      </c>
      <c r="Z108" s="230">
        <f t="shared" si="34"/>
        <v>28828.800000000003</v>
      </c>
      <c r="AA108" s="277"/>
      <c r="AB108" s="278">
        <v>0</v>
      </c>
      <c r="AC108" s="278">
        <v>0</v>
      </c>
      <c r="AD108" s="278">
        <v>28955.36842105263</v>
      </c>
      <c r="AE108" s="278">
        <v>2785.2631578947367</v>
      </c>
      <c r="AF108" s="278">
        <v>0</v>
      </c>
      <c r="AG108" s="278">
        <v>0</v>
      </c>
      <c r="AH108" s="230">
        <f t="shared" si="35"/>
        <v>31740.631578947367</v>
      </c>
      <c r="AI108" s="278">
        <f t="shared" si="36"/>
        <v>25392.505263157895</v>
      </c>
      <c r="AJ108" s="277"/>
      <c r="AK108" s="278">
        <v>2322.4499999999998</v>
      </c>
      <c r="AL108" s="278">
        <v>2018.25</v>
      </c>
      <c r="AM108" s="278">
        <v>1891.1368421052628</v>
      </c>
      <c r="AN108" s="277"/>
      <c r="AO108" s="278">
        <f t="shared" si="37"/>
        <v>1857.96</v>
      </c>
      <c r="AP108" s="278">
        <f t="shared" si="37"/>
        <v>1614.6000000000001</v>
      </c>
      <c r="AQ108" s="278">
        <f t="shared" si="37"/>
        <v>1512.9094736842103</v>
      </c>
      <c r="AR108" s="279"/>
      <c r="AS108" s="279">
        <v>0</v>
      </c>
      <c r="AT108" s="280">
        <f t="shared" si="38"/>
        <v>0</v>
      </c>
      <c r="AU108" s="279"/>
      <c r="AV108" s="279">
        <v>0</v>
      </c>
      <c r="AW108" s="279">
        <v>0</v>
      </c>
      <c r="AX108" s="279">
        <v>29799.9</v>
      </c>
      <c r="AY108" s="279">
        <v>3900</v>
      </c>
      <c r="AZ108" s="279">
        <v>0</v>
      </c>
      <c r="BA108" s="279">
        <v>0</v>
      </c>
      <c r="BB108" s="279">
        <v>1764.7500000000002</v>
      </c>
      <c r="BC108" s="279">
        <f t="shared" si="39"/>
        <v>35464.65</v>
      </c>
      <c r="BE108" s="139">
        <f t="shared" si="27"/>
        <v>0</v>
      </c>
      <c r="BF108" s="139">
        <f t="shared" si="27"/>
        <v>0</v>
      </c>
      <c r="BG108" s="139">
        <f t="shared" si="27"/>
        <v>-4414.8000000000029</v>
      </c>
      <c r="BH108" s="139">
        <f t="shared" ref="BH108:BJ171" si="49">AY108-M108</f>
        <v>390</v>
      </c>
      <c r="BI108" s="139">
        <f t="shared" si="49"/>
        <v>0</v>
      </c>
      <c r="BJ108" s="139">
        <f t="shared" si="49"/>
        <v>0</v>
      </c>
      <c r="BK108" s="139">
        <f t="shared" si="40"/>
        <v>-557.69999999999959</v>
      </c>
      <c r="BL108" s="139">
        <f t="shared" si="41"/>
        <v>-4582.5000000000027</v>
      </c>
      <c r="BM108" s="149">
        <f t="shared" si="42"/>
        <v>0</v>
      </c>
      <c r="BN108" s="149"/>
      <c r="BO108" s="279">
        <f t="shared" si="47"/>
        <v>0</v>
      </c>
      <c r="BP108" s="279">
        <f t="shared" si="47"/>
        <v>0</v>
      </c>
      <c r="BQ108" s="279">
        <f t="shared" si="47"/>
        <v>2428.1399999999958</v>
      </c>
      <c r="BR108" s="279">
        <f t="shared" si="47"/>
        <v>1092</v>
      </c>
      <c r="BS108" s="279">
        <f t="shared" si="47"/>
        <v>0</v>
      </c>
      <c r="BT108" s="279">
        <f t="shared" si="47"/>
        <v>0</v>
      </c>
      <c r="BU108" s="279">
        <f t="shared" si="48"/>
        <v>-93.209999999999809</v>
      </c>
      <c r="BV108" s="279">
        <f t="shared" si="43"/>
        <v>3426.9299999999957</v>
      </c>
      <c r="BW108" s="279">
        <f t="shared" si="28"/>
        <v>0</v>
      </c>
      <c r="BX108" s="279"/>
      <c r="BY108" s="279">
        <f t="shared" si="44"/>
        <v>35464.65</v>
      </c>
      <c r="BZ108" s="279"/>
      <c r="CA108" s="279">
        <f>IFERROR(VLOOKUP(A108,'Actuals Summer'!A:S,19,FALSE),0)</f>
        <v>0</v>
      </c>
      <c r="CC108" s="279"/>
      <c r="CD108" s="279"/>
      <c r="CE108" s="279"/>
      <c r="CF108" s="279"/>
      <c r="CG108" s="279"/>
      <c r="CH108" s="279"/>
      <c r="CI108" s="279"/>
      <c r="CJ108" s="279"/>
      <c r="CK108" s="279"/>
      <c r="CL108" s="279"/>
      <c r="CM108" s="279"/>
      <c r="CN108" s="279"/>
      <c r="CO108" s="279"/>
      <c r="CQ108" s="230"/>
      <c r="CR108" s="230"/>
      <c r="CS108" s="230"/>
      <c r="CT108" s="230"/>
      <c r="CU108" s="230"/>
      <c r="CV108" s="230"/>
      <c r="CW108" s="230"/>
      <c r="CX108" s="230"/>
      <c r="CZ108" s="281"/>
      <c r="DA108" s="281"/>
      <c r="DB108" s="281"/>
      <c r="DC108" s="281"/>
      <c r="DD108" s="281"/>
      <c r="DE108" s="281"/>
      <c r="DF108" s="281"/>
      <c r="DG108" s="281"/>
      <c r="DI108" s="281">
        <f t="shared" si="45"/>
        <v>35464.65</v>
      </c>
      <c r="DJ108" s="281"/>
      <c r="DK108" s="281"/>
      <c r="DL108" s="281"/>
      <c r="DM108" s="281"/>
      <c r="DN108" s="281"/>
      <c r="DO108" s="281"/>
      <c r="DP108" s="281"/>
      <c r="DQ108" s="281"/>
      <c r="DS108" s="281"/>
      <c r="DT108" s="281"/>
      <c r="DU108" s="281"/>
      <c r="DV108" s="281"/>
      <c r="DW108" s="281"/>
      <c r="DX108" s="281"/>
      <c r="DY108" s="281"/>
      <c r="DZ108" s="281"/>
      <c r="EB108" s="282">
        <f t="shared" si="29"/>
        <v>92813.464736842099</v>
      </c>
      <c r="EC108" s="282">
        <f t="shared" si="30"/>
        <v>0</v>
      </c>
      <c r="ED108" s="283">
        <f t="shared" si="46"/>
        <v>92813.464736842099</v>
      </c>
    </row>
    <row r="109" spans="1:134" hidden="1" x14ac:dyDescent="0.25">
      <c r="A109" s="17">
        <v>1018</v>
      </c>
      <c r="B109" s="4">
        <v>103131</v>
      </c>
      <c r="C109" s="4" t="s">
        <v>600</v>
      </c>
      <c r="D109" s="4" t="s">
        <v>191</v>
      </c>
      <c r="E109" s="15" t="s">
        <v>424</v>
      </c>
      <c r="F109" s="16" t="s">
        <v>425</v>
      </c>
      <c r="G109" s="149"/>
      <c r="H109" s="230">
        <v>299273.27355248138</v>
      </c>
      <c r="I109" s="277"/>
      <c r="J109" s="230">
        <v>0</v>
      </c>
      <c r="K109" s="230">
        <v>76334.7</v>
      </c>
      <c r="L109" s="230">
        <v>205288.2</v>
      </c>
      <c r="M109" s="230">
        <v>16965</v>
      </c>
      <c r="N109" s="230">
        <v>6413.7894736842109</v>
      </c>
      <c r="O109" s="230">
        <v>3208.9473684210525</v>
      </c>
      <c r="P109" s="149">
        <f t="shared" si="31"/>
        <v>308210.6368421053</v>
      </c>
      <c r="Q109" s="230">
        <f t="shared" si="32"/>
        <v>246568.50947368424</v>
      </c>
      <c r="R109" s="277"/>
      <c r="S109" s="230">
        <v>0</v>
      </c>
      <c r="T109" s="230">
        <v>79653.599999999991</v>
      </c>
      <c r="U109" s="230">
        <v>103747.80000000002</v>
      </c>
      <c r="V109" s="230">
        <v>13650</v>
      </c>
      <c r="W109" s="230">
        <v>5220.5263157894742</v>
      </c>
      <c r="X109" s="230">
        <v>1925.3684210526317</v>
      </c>
      <c r="Y109" s="230">
        <f t="shared" si="33"/>
        <v>204197.29473684213</v>
      </c>
      <c r="Z109" s="230">
        <f t="shared" si="34"/>
        <v>163357.83578947373</v>
      </c>
      <c r="AA109" s="277"/>
      <c r="AB109" s="278">
        <v>0</v>
      </c>
      <c r="AC109" s="278">
        <v>57563.431578947369</v>
      </c>
      <c r="AD109" s="278">
        <v>138985.76842105263</v>
      </c>
      <c r="AE109" s="278">
        <v>11595.78947368421</v>
      </c>
      <c r="AF109" s="278">
        <v>4369.6620498614957</v>
      </c>
      <c r="AG109" s="278">
        <v>2338.5041551246541</v>
      </c>
      <c r="AH109" s="230">
        <f t="shared" si="35"/>
        <v>214853.15567867039</v>
      </c>
      <c r="AI109" s="278">
        <f t="shared" si="36"/>
        <v>171882.52454293633</v>
      </c>
      <c r="AJ109" s="277"/>
      <c r="AK109" s="278">
        <v>8326.5</v>
      </c>
      <c r="AL109" s="278">
        <v>5169.45</v>
      </c>
      <c r="AM109" s="278">
        <v>5432.968421052632</v>
      </c>
      <c r="AN109" s="277"/>
      <c r="AO109" s="278">
        <f t="shared" si="37"/>
        <v>6661.2000000000007</v>
      </c>
      <c r="AP109" s="278">
        <f t="shared" si="37"/>
        <v>4135.5600000000004</v>
      </c>
      <c r="AQ109" s="278">
        <f t="shared" si="37"/>
        <v>4346.3747368421054</v>
      </c>
      <c r="AR109" s="279"/>
      <c r="AS109" s="279">
        <v>297945.35338077939</v>
      </c>
      <c r="AT109" s="280">
        <f t="shared" si="38"/>
        <v>-1327.9201717019896</v>
      </c>
      <c r="AU109" s="279"/>
      <c r="AV109" s="279">
        <v>0</v>
      </c>
      <c r="AW109" s="279">
        <v>76334.7</v>
      </c>
      <c r="AX109" s="279">
        <v>182110.5</v>
      </c>
      <c r="AY109" s="279">
        <v>20085</v>
      </c>
      <c r="AZ109" s="279">
        <v>7681.6315789473683</v>
      </c>
      <c r="BA109" s="279">
        <v>5455.13</v>
      </c>
      <c r="BB109" s="279">
        <v>7835.0999999999995</v>
      </c>
      <c r="BC109" s="279">
        <f t="shared" si="39"/>
        <v>597447.41495972674</v>
      </c>
      <c r="BE109" s="139">
        <f t="shared" ref="BE109:BJ172" si="50">AV109-J109</f>
        <v>0</v>
      </c>
      <c r="BF109" s="139">
        <f t="shared" si="50"/>
        <v>0</v>
      </c>
      <c r="BG109" s="139">
        <f t="shared" si="50"/>
        <v>-23177.700000000012</v>
      </c>
      <c r="BH109" s="139">
        <f t="shared" si="49"/>
        <v>3120</v>
      </c>
      <c r="BI109" s="139">
        <f t="shared" si="49"/>
        <v>1267.8421052631575</v>
      </c>
      <c r="BJ109" s="139">
        <f t="shared" si="49"/>
        <v>2246.1826315789476</v>
      </c>
      <c r="BK109" s="139">
        <f t="shared" si="40"/>
        <v>-491.40000000000055</v>
      </c>
      <c r="BL109" s="139">
        <f t="shared" si="41"/>
        <v>-18362.995434859899</v>
      </c>
      <c r="BM109" s="149">
        <f t="shared" si="42"/>
        <v>0</v>
      </c>
      <c r="BN109" s="149"/>
      <c r="BO109" s="279">
        <f t="shared" si="47"/>
        <v>0</v>
      </c>
      <c r="BP109" s="279">
        <f t="shared" si="47"/>
        <v>15266.939999999995</v>
      </c>
      <c r="BQ109" s="279">
        <f t="shared" si="47"/>
        <v>17879.939999999973</v>
      </c>
      <c r="BR109" s="279">
        <f t="shared" si="47"/>
        <v>6513</v>
      </c>
      <c r="BS109" s="279">
        <f t="shared" si="47"/>
        <v>2550.5999999999995</v>
      </c>
      <c r="BT109" s="279">
        <f t="shared" si="47"/>
        <v>2887.972105263158</v>
      </c>
      <c r="BU109" s="279">
        <f t="shared" si="48"/>
        <v>1173.8999999999987</v>
      </c>
      <c r="BV109" s="279">
        <f t="shared" si="43"/>
        <v>46272.352105263126</v>
      </c>
      <c r="BW109" s="279">
        <f t="shared" si="28"/>
        <v>1327.920171702106</v>
      </c>
      <c r="BX109" s="279"/>
      <c r="BY109" s="279">
        <f t="shared" si="44"/>
        <v>299502.06157894741</v>
      </c>
      <c r="BZ109" s="279"/>
      <c r="CA109" s="279">
        <f>IFERROR(VLOOKUP(A109,'Actuals Summer'!A:S,19,FALSE),0)</f>
        <v>0</v>
      </c>
      <c r="CC109" s="279"/>
      <c r="CD109" s="279"/>
      <c r="CE109" s="279"/>
      <c r="CF109" s="279"/>
      <c r="CG109" s="279"/>
      <c r="CH109" s="279"/>
      <c r="CI109" s="279"/>
      <c r="CJ109" s="279"/>
      <c r="CK109" s="279"/>
      <c r="CL109" s="279"/>
      <c r="CM109" s="279"/>
      <c r="CN109" s="279"/>
      <c r="CO109" s="279"/>
      <c r="CQ109" s="230"/>
      <c r="CR109" s="230"/>
      <c r="CS109" s="230"/>
      <c r="CT109" s="230"/>
      <c r="CU109" s="230"/>
      <c r="CV109" s="230"/>
      <c r="CW109" s="230"/>
      <c r="CX109" s="230"/>
      <c r="CZ109" s="281"/>
      <c r="DA109" s="281"/>
      <c r="DB109" s="281"/>
      <c r="DC109" s="281"/>
      <c r="DD109" s="281"/>
      <c r="DE109" s="281"/>
      <c r="DF109" s="281"/>
      <c r="DG109" s="281"/>
      <c r="DI109" s="281">
        <f t="shared" si="45"/>
        <v>299502.06157894741</v>
      </c>
      <c r="DJ109" s="281"/>
      <c r="DK109" s="281"/>
      <c r="DL109" s="281"/>
      <c r="DM109" s="281"/>
      <c r="DN109" s="281"/>
      <c r="DO109" s="281"/>
      <c r="DP109" s="281"/>
      <c r="DQ109" s="281"/>
      <c r="DS109" s="281"/>
      <c r="DT109" s="281"/>
      <c r="DU109" s="281"/>
      <c r="DV109" s="281"/>
      <c r="DW109" s="281"/>
      <c r="DX109" s="281"/>
      <c r="DY109" s="281"/>
      <c r="DZ109" s="281"/>
      <c r="EB109" s="282">
        <f t="shared" si="29"/>
        <v>932303.48196803709</v>
      </c>
      <c r="EC109" s="282">
        <f t="shared" si="30"/>
        <v>8866.2280609418285</v>
      </c>
      <c r="ED109" s="283">
        <f t="shared" si="46"/>
        <v>941169.71002897888</v>
      </c>
    </row>
    <row r="110" spans="1:134" hidden="1" x14ac:dyDescent="0.25">
      <c r="A110" s="17">
        <v>7033</v>
      </c>
      <c r="B110" s="4">
        <v>103613</v>
      </c>
      <c r="C110" s="4" t="s">
        <v>601</v>
      </c>
      <c r="D110" s="4" t="s">
        <v>602</v>
      </c>
      <c r="E110" s="15" t="s">
        <v>439</v>
      </c>
      <c r="F110" s="16" t="s">
        <v>425</v>
      </c>
      <c r="G110" s="149"/>
      <c r="H110" s="230">
        <v>0</v>
      </c>
      <c r="I110" s="277"/>
      <c r="J110" s="230">
        <v>0</v>
      </c>
      <c r="K110" s="230">
        <v>0</v>
      </c>
      <c r="L110" s="230">
        <v>0</v>
      </c>
      <c r="M110" s="230">
        <v>0</v>
      </c>
      <c r="N110" s="230">
        <v>0</v>
      </c>
      <c r="O110" s="230">
        <v>0</v>
      </c>
      <c r="P110" s="149">
        <f t="shared" si="31"/>
        <v>0</v>
      </c>
      <c r="Q110" s="230">
        <f t="shared" si="32"/>
        <v>0</v>
      </c>
      <c r="R110" s="277"/>
      <c r="S110" s="230">
        <v>0</v>
      </c>
      <c r="T110" s="230">
        <v>0</v>
      </c>
      <c r="U110" s="230">
        <v>0</v>
      </c>
      <c r="V110" s="230">
        <v>0</v>
      </c>
      <c r="W110" s="230">
        <v>0</v>
      </c>
      <c r="X110" s="230">
        <v>0</v>
      </c>
      <c r="Y110" s="230">
        <f t="shared" si="33"/>
        <v>0</v>
      </c>
      <c r="Z110" s="230">
        <f t="shared" si="34"/>
        <v>0</v>
      </c>
      <c r="AA110" s="277"/>
      <c r="AB110" s="278">
        <v>0</v>
      </c>
      <c r="AC110" s="278">
        <v>0</v>
      </c>
      <c r="AD110" s="278">
        <v>0</v>
      </c>
      <c r="AE110" s="278">
        <v>0</v>
      </c>
      <c r="AF110" s="278">
        <v>0</v>
      </c>
      <c r="AG110" s="278">
        <v>0</v>
      </c>
      <c r="AH110" s="230">
        <f t="shared" si="35"/>
        <v>0</v>
      </c>
      <c r="AI110" s="278">
        <f t="shared" si="36"/>
        <v>0</v>
      </c>
      <c r="AJ110" s="277"/>
      <c r="AK110" s="278">
        <v>0</v>
      </c>
      <c r="AL110" s="278">
        <v>0</v>
      </c>
      <c r="AM110" s="278">
        <v>0</v>
      </c>
      <c r="AN110" s="277"/>
      <c r="AO110" s="278">
        <f t="shared" si="37"/>
        <v>0</v>
      </c>
      <c r="AP110" s="278">
        <f t="shared" si="37"/>
        <v>0</v>
      </c>
      <c r="AQ110" s="278">
        <f t="shared" si="37"/>
        <v>0</v>
      </c>
      <c r="AR110" s="279"/>
      <c r="AS110" s="279">
        <v>0</v>
      </c>
      <c r="AT110" s="280">
        <f t="shared" si="38"/>
        <v>0</v>
      </c>
      <c r="AU110" s="279"/>
      <c r="AV110" s="279">
        <v>0</v>
      </c>
      <c r="AW110" s="279">
        <v>0</v>
      </c>
      <c r="AX110" s="279">
        <v>0</v>
      </c>
      <c r="AY110" s="279">
        <v>0</v>
      </c>
      <c r="AZ110" s="279">
        <v>0</v>
      </c>
      <c r="BA110" s="279">
        <v>0</v>
      </c>
      <c r="BB110" s="279">
        <v>0</v>
      </c>
      <c r="BC110" s="279">
        <f t="shared" si="39"/>
        <v>0</v>
      </c>
      <c r="BE110" s="139">
        <f t="shared" si="50"/>
        <v>0</v>
      </c>
      <c r="BF110" s="139">
        <f t="shared" si="50"/>
        <v>0</v>
      </c>
      <c r="BG110" s="139">
        <f t="shared" si="50"/>
        <v>0</v>
      </c>
      <c r="BH110" s="139">
        <f t="shared" si="49"/>
        <v>0</v>
      </c>
      <c r="BI110" s="139">
        <f t="shared" si="49"/>
        <v>0</v>
      </c>
      <c r="BJ110" s="139">
        <f t="shared" si="49"/>
        <v>0</v>
      </c>
      <c r="BK110" s="139">
        <f t="shared" si="40"/>
        <v>0</v>
      </c>
      <c r="BL110" s="139">
        <f t="shared" si="41"/>
        <v>0</v>
      </c>
      <c r="BM110" s="149">
        <f t="shared" si="42"/>
        <v>0</v>
      </c>
      <c r="BN110" s="149"/>
      <c r="BO110" s="279">
        <f t="shared" si="47"/>
        <v>0</v>
      </c>
      <c r="BP110" s="279">
        <f t="shared" si="47"/>
        <v>0</v>
      </c>
      <c r="BQ110" s="279">
        <f t="shared" si="47"/>
        <v>0</v>
      </c>
      <c r="BR110" s="279">
        <f t="shared" si="47"/>
        <v>0</v>
      </c>
      <c r="BS110" s="279">
        <f t="shared" si="47"/>
        <v>0</v>
      </c>
      <c r="BT110" s="279">
        <f t="shared" si="47"/>
        <v>0</v>
      </c>
      <c r="BU110" s="279">
        <f t="shared" si="48"/>
        <v>0</v>
      </c>
      <c r="BV110" s="279">
        <f t="shared" si="43"/>
        <v>0</v>
      </c>
      <c r="BW110" s="279">
        <f t="shared" si="28"/>
        <v>0</v>
      </c>
      <c r="BX110" s="279"/>
      <c r="BY110" s="279">
        <f t="shared" si="44"/>
        <v>0</v>
      </c>
      <c r="BZ110" s="279"/>
      <c r="CA110" s="279">
        <f>IFERROR(VLOOKUP(A110,'Actuals Summer'!A:S,19,FALSE),0)</f>
        <v>0</v>
      </c>
      <c r="CC110" s="279"/>
      <c r="CD110" s="279"/>
      <c r="CE110" s="279"/>
      <c r="CF110" s="279"/>
      <c r="CG110" s="279"/>
      <c r="CH110" s="279"/>
      <c r="CI110" s="279"/>
      <c r="CJ110" s="279"/>
      <c r="CK110" s="279"/>
      <c r="CL110" s="279"/>
      <c r="CM110" s="279"/>
      <c r="CN110" s="279"/>
      <c r="CO110" s="279"/>
      <c r="CQ110" s="230"/>
      <c r="CR110" s="230"/>
      <c r="CS110" s="230"/>
      <c r="CT110" s="230"/>
      <c r="CU110" s="230"/>
      <c r="CV110" s="230"/>
      <c r="CW110" s="230"/>
      <c r="CX110" s="230"/>
      <c r="CZ110" s="281"/>
      <c r="DA110" s="281"/>
      <c r="DB110" s="281"/>
      <c r="DC110" s="281"/>
      <c r="DD110" s="281"/>
      <c r="DE110" s="281"/>
      <c r="DF110" s="281"/>
      <c r="DG110" s="281"/>
      <c r="DI110" s="281">
        <f t="shared" si="45"/>
        <v>0</v>
      </c>
      <c r="DJ110" s="281"/>
      <c r="DK110" s="281"/>
      <c r="DL110" s="281"/>
      <c r="DM110" s="281"/>
      <c r="DN110" s="281"/>
      <c r="DO110" s="281"/>
      <c r="DP110" s="281"/>
      <c r="DQ110" s="281"/>
      <c r="DS110" s="281"/>
      <c r="DT110" s="281"/>
      <c r="DU110" s="281"/>
      <c r="DV110" s="281"/>
      <c r="DW110" s="281"/>
      <c r="DX110" s="281"/>
      <c r="DY110" s="281"/>
      <c r="DZ110" s="281"/>
      <c r="EB110" s="282">
        <f t="shared" si="29"/>
        <v>0</v>
      </c>
      <c r="EC110" s="282">
        <f t="shared" si="30"/>
        <v>0</v>
      </c>
      <c r="ED110" s="283">
        <f t="shared" si="46"/>
        <v>0</v>
      </c>
    </row>
    <row r="111" spans="1:134" hidden="1" x14ac:dyDescent="0.25">
      <c r="A111" s="17">
        <v>4177</v>
      </c>
      <c r="B111" s="4">
        <v>103498</v>
      </c>
      <c r="C111" s="4" t="s">
        <v>603</v>
      </c>
      <c r="D111" s="4" t="s">
        <v>604</v>
      </c>
      <c r="E111" s="15" t="s">
        <v>450</v>
      </c>
      <c r="F111" s="16" t="s">
        <v>425</v>
      </c>
      <c r="G111" s="149"/>
      <c r="H111" s="230">
        <v>0</v>
      </c>
      <c r="I111" s="277"/>
      <c r="J111" s="230">
        <v>0</v>
      </c>
      <c r="K111" s="230">
        <v>0</v>
      </c>
      <c r="L111" s="230">
        <v>0</v>
      </c>
      <c r="M111" s="230">
        <v>0</v>
      </c>
      <c r="N111" s="230">
        <v>0</v>
      </c>
      <c r="O111" s="230">
        <v>0</v>
      </c>
      <c r="P111" s="149">
        <f t="shared" si="31"/>
        <v>0</v>
      </c>
      <c r="Q111" s="230">
        <f t="shared" si="32"/>
        <v>0</v>
      </c>
      <c r="R111" s="277"/>
      <c r="S111" s="230">
        <v>0</v>
      </c>
      <c r="T111" s="230">
        <v>0</v>
      </c>
      <c r="U111" s="230">
        <v>0</v>
      </c>
      <c r="V111" s="230">
        <v>0</v>
      </c>
      <c r="W111" s="230">
        <v>0</v>
      </c>
      <c r="X111" s="230">
        <v>0</v>
      </c>
      <c r="Y111" s="230">
        <f t="shared" si="33"/>
        <v>0</v>
      </c>
      <c r="Z111" s="230">
        <f t="shared" si="34"/>
        <v>0</v>
      </c>
      <c r="AA111" s="277"/>
      <c r="AB111" s="278">
        <v>0</v>
      </c>
      <c r="AC111" s="278">
        <v>0</v>
      </c>
      <c r="AD111" s="278">
        <v>0</v>
      </c>
      <c r="AE111" s="278">
        <v>0</v>
      </c>
      <c r="AF111" s="278">
        <v>0</v>
      </c>
      <c r="AG111" s="278">
        <v>0</v>
      </c>
      <c r="AH111" s="230">
        <f t="shared" si="35"/>
        <v>0</v>
      </c>
      <c r="AI111" s="278">
        <f t="shared" si="36"/>
        <v>0</v>
      </c>
      <c r="AJ111" s="277"/>
      <c r="AK111" s="278">
        <v>0</v>
      </c>
      <c r="AL111" s="278">
        <v>0</v>
      </c>
      <c r="AM111" s="278">
        <v>0</v>
      </c>
      <c r="AN111" s="277"/>
      <c r="AO111" s="278">
        <f t="shared" si="37"/>
        <v>0</v>
      </c>
      <c r="AP111" s="278">
        <f t="shared" si="37"/>
        <v>0</v>
      </c>
      <c r="AQ111" s="278">
        <f t="shared" si="37"/>
        <v>0</v>
      </c>
      <c r="AR111" s="279"/>
      <c r="AS111" s="279">
        <v>0</v>
      </c>
      <c r="AT111" s="280">
        <f t="shared" si="38"/>
        <v>0</v>
      </c>
      <c r="AU111" s="279"/>
      <c r="AV111" s="279">
        <v>0</v>
      </c>
      <c r="AW111" s="279">
        <v>0</v>
      </c>
      <c r="AX111" s="279">
        <v>0</v>
      </c>
      <c r="AY111" s="279">
        <v>0</v>
      </c>
      <c r="AZ111" s="279">
        <v>0</v>
      </c>
      <c r="BA111" s="279">
        <v>0</v>
      </c>
      <c r="BB111" s="279">
        <v>0</v>
      </c>
      <c r="BC111" s="279">
        <f t="shared" si="39"/>
        <v>0</v>
      </c>
      <c r="BE111" s="139">
        <f t="shared" si="50"/>
        <v>0</v>
      </c>
      <c r="BF111" s="139">
        <f t="shared" si="50"/>
        <v>0</v>
      </c>
      <c r="BG111" s="139">
        <f t="shared" si="50"/>
        <v>0</v>
      </c>
      <c r="BH111" s="139">
        <f t="shared" si="49"/>
        <v>0</v>
      </c>
      <c r="BI111" s="139">
        <f t="shared" si="49"/>
        <v>0</v>
      </c>
      <c r="BJ111" s="139">
        <f t="shared" si="49"/>
        <v>0</v>
      </c>
      <c r="BK111" s="139">
        <f t="shared" si="40"/>
        <v>0</v>
      </c>
      <c r="BL111" s="139">
        <f t="shared" si="41"/>
        <v>0</v>
      </c>
      <c r="BM111" s="149">
        <f t="shared" si="42"/>
        <v>0</v>
      </c>
      <c r="BN111" s="149"/>
      <c r="BO111" s="279">
        <f t="shared" si="47"/>
        <v>0</v>
      </c>
      <c r="BP111" s="279">
        <f t="shared" si="47"/>
        <v>0</v>
      </c>
      <c r="BQ111" s="279">
        <f t="shared" si="47"/>
        <v>0</v>
      </c>
      <c r="BR111" s="279">
        <f t="shared" si="47"/>
        <v>0</v>
      </c>
      <c r="BS111" s="279">
        <f t="shared" si="47"/>
        <v>0</v>
      </c>
      <c r="BT111" s="279">
        <f t="shared" si="47"/>
        <v>0</v>
      </c>
      <c r="BU111" s="279">
        <f t="shared" si="48"/>
        <v>0</v>
      </c>
      <c r="BV111" s="279">
        <f t="shared" si="43"/>
        <v>0</v>
      </c>
      <c r="BW111" s="279">
        <f t="shared" si="28"/>
        <v>0</v>
      </c>
      <c r="BX111" s="279"/>
      <c r="BY111" s="279">
        <f t="shared" si="44"/>
        <v>0</v>
      </c>
      <c r="BZ111" s="279"/>
      <c r="CA111" s="279">
        <f>IFERROR(VLOOKUP(A111,'Actuals Summer'!A:S,19,FALSE),0)</f>
        <v>0</v>
      </c>
      <c r="CC111" s="279"/>
      <c r="CD111" s="279"/>
      <c r="CE111" s="279"/>
      <c r="CF111" s="279"/>
      <c r="CG111" s="279"/>
      <c r="CH111" s="279"/>
      <c r="CI111" s="279"/>
      <c r="CJ111" s="279"/>
      <c r="CK111" s="279"/>
      <c r="CL111" s="279"/>
      <c r="CM111" s="279"/>
      <c r="CN111" s="279"/>
      <c r="CO111" s="279"/>
      <c r="CQ111" s="230"/>
      <c r="CR111" s="230"/>
      <c r="CS111" s="230"/>
      <c r="CT111" s="230"/>
      <c r="CU111" s="230"/>
      <c r="CV111" s="230"/>
      <c r="CW111" s="230"/>
      <c r="CX111" s="230"/>
      <c r="CZ111" s="281"/>
      <c r="DA111" s="281"/>
      <c r="DB111" s="281"/>
      <c r="DC111" s="281"/>
      <c r="DD111" s="281"/>
      <c r="DE111" s="281"/>
      <c r="DF111" s="281"/>
      <c r="DG111" s="281"/>
      <c r="DI111" s="281">
        <f t="shared" si="45"/>
        <v>0</v>
      </c>
      <c r="DJ111" s="281"/>
      <c r="DK111" s="281"/>
      <c r="DL111" s="281"/>
      <c r="DM111" s="281"/>
      <c r="DN111" s="281"/>
      <c r="DO111" s="281"/>
      <c r="DP111" s="281"/>
      <c r="DQ111" s="281"/>
      <c r="DS111" s="281"/>
      <c r="DT111" s="281"/>
      <c r="DU111" s="281"/>
      <c r="DV111" s="281"/>
      <c r="DW111" s="281"/>
      <c r="DX111" s="281"/>
      <c r="DY111" s="281"/>
      <c r="DZ111" s="281"/>
      <c r="EB111" s="282">
        <f t="shared" si="29"/>
        <v>0</v>
      </c>
      <c r="EC111" s="282">
        <f t="shared" si="30"/>
        <v>0</v>
      </c>
      <c r="ED111" s="283">
        <f t="shared" si="46"/>
        <v>0</v>
      </c>
    </row>
    <row r="112" spans="1:134" hidden="1" x14ac:dyDescent="0.25">
      <c r="A112" s="17">
        <v>2169</v>
      </c>
      <c r="B112" s="4">
        <v>103252</v>
      </c>
      <c r="C112" s="4" t="s">
        <v>605</v>
      </c>
      <c r="D112" s="4" t="s">
        <v>606</v>
      </c>
      <c r="E112" s="15" t="s">
        <v>428</v>
      </c>
      <c r="F112" s="16" t="s">
        <v>425</v>
      </c>
      <c r="G112" s="149"/>
      <c r="H112" s="230">
        <v>0</v>
      </c>
      <c r="I112" s="277"/>
      <c r="J112" s="230">
        <v>0</v>
      </c>
      <c r="K112" s="230">
        <v>0</v>
      </c>
      <c r="L112" s="230">
        <v>39733.200000000004</v>
      </c>
      <c r="M112" s="230">
        <v>3900</v>
      </c>
      <c r="N112" s="230">
        <v>0</v>
      </c>
      <c r="O112" s="230">
        <v>0</v>
      </c>
      <c r="P112" s="149">
        <f t="shared" si="31"/>
        <v>43633.200000000004</v>
      </c>
      <c r="Q112" s="230">
        <f t="shared" si="32"/>
        <v>34906.560000000005</v>
      </c>
      <c r="R112" s="277"/>
      <c r="S112" s="230">
        <v>0</v>
      </c>
      <c r="T112" s="230">
        <v>0</v>
      </c>
      <c r="U112" s="230">
        <v>35318.400000000001</v>
      </c>
      <c r="V112" s="230">
        <v>2535</v>
      </c>
      <c r="W112" s="230">
        <v>969.52631578947376</v>
      </c>
      <c r="X112" s="230">
        <v>0</v>
      </c>
      <c r="Y112" s="230">
        <f t="shared" si="33"/>
        <v>38822.926315789475</v>
      </c>
      <c r="Z112" s="230">
        <f t="shared" si="34"/>
        <v>31058.341052631582</v>
      </c>
      <c r="AA112" s="277"/>
      <c r="AB112" s="278">
        <v>0</v>
      </c>
      <c r="AC112" s="278">
        <v>0</v>
      </c>
      <c r="AD112" s="278">
        <v>32172.631578947374</v>
      </c>
      <c r="AE112" s="278">
        <v>2842.105263157895</v>
      </c>
      <c r="AF112" s="278">
        <v>304.35457063711908</v>
      </c>
      <c r="AG112" s="278">
        <v>0</v>
      </c>
      <c r="AH112" s="230">
        <f t="shared" si="35"/>
        <v>35319.091412742389</v>
      </c>
      <c r="AI112" s="278">
        <f t="shared" si="36"/>
        <v>28255.273130193913</v>
      </c>
      <c r="AJ112" s="277"/>
      <c r="AK112" s="278">
        <v>2154.75</v>
      </c>
      <c r="AL112" s="278">
        <v>2039.6999999999998</v>
      </c>
      <c r="AM112" s="278">
        <v>1700.1473684210523</v>
      </c>
      <c r="AN112" s="277"/>
      <c r="AO112" s="278">
        <f t="shared" si="37"/>
        <v>1723.8000000000002</v>
      </c>
      <c r="AP112" s="278">
        <f t="shared" si="37"/>
        <v>1631.76</v>
      </c>
      <c r="AQ112" s="278">
        <f t="shared" si="37"/>
        <v>1360.1178947368419</v>
      </c>
      <c r="AR112" s="279"/>
      <c r="AS112" s="279">
        <v>0</v>
      </c>
      <c r="AT112" s="280">
        <f t="shared" si="38"/>
        <v>0</v>
      </c>
      <c r="AU112" s="279"/>
      <c r="AV112" s="279">
        <v>0</v>
      </c>
      <c r="AW112" s="279">
        <v>0</v>
      </c>
      <c r="AX112" s="279">
        <v>44148.000000000007</v>
      </c>
      <c r="AY112" s="279">
        <v>3315</v>
      </c>
      <c r="AZ112" s="279">
        <v>1267.8421052631579</v>
      </c>
      <c r="BA112" s="279">
        <v>0</v>
      </c>
      <c r="BB112" s="279">
        <v>2472.6000000000004</v>
      </c>
      <c r="BC112" s="279">
        <f t="shared" si="39"/>
        <v>51203.442105263166</v>
      </c>
      <c r="BE112" s="139">
        <f t="shared" si="50"/>
        <v>0</v>
      </c>
      <c r="BF112" s="139">
        <f t="shared" si="50"/>
        <v>0</v>
      </c>
      <c r="BG112" s="139">
        <f t="shared" si="50"/>
        <v>4414.8000000000029</v>
      </c>
      <c r="BH112" s="139">
        <f t="shared" si="49"/>
        <v>-585</v>
      </c>
      <c r="BI112" s="139">
        <f t="shared" si="49"/>
        <v>1267.8421052631579</v>
      </c>
      <c r="BJ112" s="139">
        <f t="shared" si="49"/>
        <v>0</v>
      </c>
      <c r="BK112" s="139">
        <f t="shared" si="40"/>
        <v>317.85000000000036</v>
      </c>
      <c r="BL112" s="139">
        <f t="shared" si="41"/>
        <v>5415.4921052631616</v>
      </c>
      <c r="BM112" s="149">
        <f t="shared" si="42"/>
        <v>0</v>
      </c>
      <c r="BN112" s="149"/>
      <c r="BO112" s="279">
        <f t="shared" si="47"/>
        <v>0</v>
      </c>
      <c r="BP112" s="279">
        <f t="shared" si="47"/>
        <v>0</v>
      </c>
      <c r="BQ112" s="279">
        <f t="shared" si="47"/>
        <v>12361.440000000002</v>
      </c>
      <c r="BR112" s="279">
        <f t="shared" si="47"/>
        <v>195</v>
      </c>
      <c r="BS112" s="279">
        <f t="shared" si="47"/>
        <v>1267.8421052631579</v>
      </c>
      <c r="BT112" s="279">
        <f t="shared" si="47"/>
        <v>0</v>
      </c>
      <c r="BU112" s="279">
        <f t="shared" si="48"/>
        <v>748.80000000000018</v>
      </c>
      <c r="BV112" s="279">
        <f t="shared" si="43"/>
        <v>14573.082105263162</v>
      </c>
      <c r="BW112" s="279">
        <f t="shared" si="28"/>
        <v>0</v>
      </c>
      <c r="BX112" s="279"/>
      <c r="BY112" s="279">
        <f t="shared" si="44"/>
        <v>51203.442105263166</v>
      </c>
      <c r="BZ112" s="279"/>
      <c r="CA112" s="279">
        <f>IFERROR(VLOOKUP(A112,'Actuals Summer'!A:S,19,FALSE),0)</f>
        <v>0</v>
      </c>
      <c r="CC112" s="279"/>
      <c r="CD112" s="279"/>
      <c r="CE112" s="279"/>
      <c r="CF112" s="279"/>
      <c r="CG112" s="279"/>
      <c r="CH112" s="279"/>
      <c r="CI112" s="279"/>
      <c r="CJ112" s="279"/>
      <c r="CK112" s="279"/>
      <c r="CL112" s="279"/>
      <c r="CM112" s="279"/>
      <c r="CN112" s="279"/>
      <c r="CO112" s="279"/>
      <c r="CQ112" s="230"/>
      <c r="CR112" s="230"/>
      <c r="CS112" s="230"/>
      <c r="CT112" s="230"/>
      <c r="CU112" s="230"/>
      <c r="CV112" s="230"/>
      <c r="CW112" s="230"/>
      <c r="CX112" s="230"/>
      <c r="CZ112" s="281"/>
      <c r="DA112" s="281"/>
      <c r="DB112" s="281"/>
      <c r="DC112" s="281"/>
      <c r="DD112" s="281"/>
      <c r="DE112" s="281"/>
      <c r="DF112" s="281"/>
      <c r="DG112" s="281"/>
      <c r="DI112" s="281">
        <f t="shared" si="45"/>
        <v>51203.442105263166</v>
      </c>
      <c r="DJ112" s="281"/>
      <c r="DK112" s="281"/>
      <c r="DL112" s="281"/>
      <c r="DM112" s="281"/>
      <c r="DN112" s="281"/>
      <c r="DO112" s="281"/>
      <c r="DP112" s="281"/>
      <c r="DQ112" s="281"/>
      <c r="DS112" s="281"/>
      <c r="DT112" s="281"/>
      <c r="DU112" s="281"/>
      <c r="DV112" s="281"/>
      <c r="DW112" s="281"/>
      <c r="DX112" s="281"/>
      <c r="DY112" s="281"/>
      <c r="DZ112" s="281"/>
      <c r="EB112" s="282">
        <f t="shared" si="29"/>
        <v>113508.9341828255</v>
      </c>
      <c r="EC112" s="282">
        <f t="shared" si="30"/>
        <v>0</v>
      </c>
      <c r="ED112" s="283">
        <f t="shared" si="46"/>
        <v>113508.9341828255</v>
      </c>
    </row>
    <row r="113" spans="1:134" hidden="1" x14ac:dyDescent="0.25">
      <c r="A113" s="17">
        <v>2008</v>
      </c>
      <c r="B113" s="4">
        <v>103157</v>
      </c>
      <c r="C113" s="4" t="s">
        <v>607</v>
      </c>
      <c r="D113" s="4" t="s">
        <v>208</v>
      </c>
      <c r="E113" s="15" t="s">
        <v>428</v>
      </c>
      <c r="F113" s="16" t="s">
        <v>425</v>
      </c>
      <c r="G113" s="149"/>
      <c r="H113" s="230">
        <v>0</v>
      </c>
      <c r="I113" s="277"/>
      <c r="J113" s="230">
        <v>0</v>
      </c>
      <c r="K113" s="230">
        <v>0</v>
      </c>
      <c r="L113" s="230">
        <v>60703.500000000007</v>
      </c>
      <c r="M113" s="230">
        <v>3315</v>
      </c>
      <c r="N113" s="230">
        <v>149.15789473684211</v>
      </c>
      <c r="O113" s="230">
        <v>0</v>
      </c>
      <c r="P113" s="149">
        <f t="shared" si="31"/>
        <v>64167.657894736847</v>
      </c>
      <c r="Q113" s="230">
        <f t="shared" si="32"/>
        <v>51334.126315789479</v>
      </c>
      <c r="R113" s="277"/>
      <c r="S113" s="230">
        <v>0</v>
      </c>
      <c r="T113" s="230">
        <v>0</v>
      </c>
      <c r="U113" s="230">
        <v>49666.5</v>
      </c>
      <c r="V113" s="230">
        <v>2535</v>
      </c>
      <c r="W113" s="230">
        <v>0</v>
      </c>
      <c r="X113" s="230">
        <v>0</v>
      </c>
      <c r="Y113" s="230">
        <f t="shared" si="33"/>
        <v>52201.5</v>
      </c>
      <c r="Z113" s="230">
        <f t="shared" si="34"/>
        <v>41761.200000000004</v>
      </c>
      <c r="AA113" s="277"/>
      <c r="AB113" s="278">
        <v>0</v>
      </c>
      <c r="AC113" s="278">
        <v>0</v>
      </c>
      <c r="AD113" s="278">
        <v>51476.210526315786</v>
      </c>
      <c r="AE113" s="278">
        <v>2671.5789473684213</v>
      </c>
      <c r="AF113" s="278">
        <v>86.958448753462591</v>
      </c>
      <c r="AG113" s="278">
        <v>0</v>
      </c>
      <c r="AH113" s="230">
        <f t="shared" si="35"/>
        <v>54234.747922437666</v>
      </c>
      <c r="AI113" s="278">
        <f t="shared" si="36"/>
        <v>43387.798337950138</v>
      </c>
      <c r="AJ113" s="277"/>
      <c r="AK113" s="278">
        <v>1604.85</v>
      </c>
      <c r="AL113" s="278">
        <v>1144.6500000000001</v>
      </c>
      <c r="AM113" s="278">
        <v>1368.7578947368422</v>
      </c>
      <c r="AN113" s="277"/>
      <c r="AO113" s="278">
        <f t="shared" si="37"/>
        <v>1283.8800000000001</v>
      </c>
      <c r="AP113" s="278">
        <f t="shared" si="37"/>
        <v>915.72000000000014</v>
      </c>
      <c r="AQ113" s="278">
        <f t="shared" si="37"/>
        <v>1095.0063157894738</v>
      </c>
      <c r="AR113" s="279"/>
      <c r="AS113" s="279">
        <v>0</v>
      </c>
      <c r="AT113" s="280">
        <f t="shared" si="38"/>
        <v>0</v>
      </c>
      <c r="AU113" s="279"/>
      <c r="AV113" s="279">
        <v>0</v>
      </c>
      <c r="AW113" s="279">
        <v>0</v>
      </c>
      <c r="AX113" s="279">
        <v>58496.1</v>
      </c>
      <c r="AY113" s="279">
        <v>4290</v>
      </c>
      <c r="AZ113" s="279">
        <v>298.31578947368422</v>
      </c>
      <c r="BA113" s="279">
        <v>0</v>
      </c>
      <c r="BB113" s="279">
        <v>1207.05</v>
      </c>
      <c r="BC113" s="279">
        <f t="shared" si="39"/>
        <v>64291.465789473688</v>
      </c>
      <c r="BE113" s="139">
        <f t="shared" si="50"/>
        <v>0</v>
      </c>
      <c r="BF113" s="139">
        <f t="shared" si="50"/>
        <v>0</v>
      </c>
      <c r="BG113" s="139">
        <f t="shared" si="50"/>
        <v>-2207.4000000000087</v>
      </c>
      <c r="BH113" s="139">
        <f t="shared" si="49"/>
        <v>975</v>
      </c>
      <c r="BI113" s="139">
        <f t="shared" si="49"/>
        <v>149.15789473684211</v>
      </c>
      <c r="BJ113" s="139">
        <f t="shared" si="49"/>
        <v>0</v>
      </c>
      <c r="BK113" s="139">
        <f t="shared" si="40"/>
        <v>-397.79999999999995</v>
      </c>
      <c r="BL113" s="139">
        <f t="shared" si="41"/>
        <v>-1481.0421052631666</v>
      </c>
      <c r="BM113" s="149">
        <f t="shared" si="42"/>
        <v>0</v>
      </c>
      <c r="BN113" s="149"/>
      <c r="BO113" s="279">
        <f t="shared" si="47"/>
        <v>0</v>
      </c>
      <c r="BP113" s="279">
        <f t="shared" si="47"/>
        <v>0</v>
      </c>
      <c r="BQ113" s="279">
        <f t="shared" si="47"/>
        <v>9933.2999999999884</v>
      </c>
      <c r="BR113" s="279">
        <f t="shared" si="47"/>
        <v>1638</v>
      </c>
      <c r="BS113" s="279">
        <f t="shared" si="47"/>
        <v>178.98947368421051</v>
      </c>
      <c r="BT113" s="279">
        <f t="shared" si="47"/>
        <v>0</v>
      </c>
      <c r="BU113" s="279">
        <f t="shared" si="48"/>
        <v>-76.830000000000155</v>
      </c>
      <c r="BV113" s="279">
        <f t="shared" si="43"/>
        <v>11673.459473684199</v>
      </c>
      <c r="BW113" s="279">
        <f t="shared" si="28"/>
        <v>-1.4551915228366852E-11</v>
      </c>
      <c r="BX113" s="279"/>
      <c r="BY113" s="279">
        <f t="shared" si="44"/>
        <v>64291.465789473674</v>
      </c>
      <c r="BZ113" s="279"/>
      <c r="CA113" s="279">
        <f>IFERROR(VLOOKUP(A113,'Actuals Summer'!A:S,19,FALSE),0)</f>
        <v>0</v>
      </c>
      <c r="CC113" s="279"/>
      <c r="CD113" s="279"/>
      <c r="CE113" s="279"/>
      <c r="CF113" s="279"/>
      <c r="CG113" s="279"/>
      <c r="CH113" s="279"/>
      <c r="CI113" s="279"/>
      <c r="CJ113" s="279"/>
      <c r="CK113" s="279"/>
      <c r="CL113" s="279"/>
      <c r="CM113" s="279"/>
      <c r="CN113" s="279"/>
      <c r="CO113" s="279"/>
      <c r="CQ113" s="230"/>
      <c r="CR113" s="230"/>
      <c r="CS113" s="230"/>
      <c r="CT113" s="230"/>
      <c r="CU113" s="230"/>
      <c r="CV113" s="230"/>
      <c r="CW113" s="230"/>
      <c r="CX113" s="230"/>
      <c r="CZ113" s="281"/>
      <c r="DA113" s="281"/>
      <c r="DB113" s="281"/>
      <c r="DC113" s="281"/>
      <c r="DD113" s="281"/>
      <c r="DE113" s="281"/>
      <c r="DF113" s="281"/>
      <c r="DG113" s="281"/>
      <c r="DI113" s="281">
        <f t="shared" si="45"/>
        <v>64291.465789473674</v>
      </c>
      <c r="DJ113" s="281"/>
      <c r="DK113" s="281"/>
      <c r="DL113" s="281"/>
      <c r="DM113" s="281"/>
      <c r="DN113" s="281"/>
      <c r="DO113" s="281"/>
      <c r="DP113" s="281"/>
      <c r="DQ113" s="281"/>
      <c r="DS113" s="281"/>
      <c r="DT113" s="281"/>
      <c r="DU113" s="281"/>
      <c r="DV113" s="281"/>
      <c r="DW113" s="281"/>
      <c r="DX113" s="281"/>
      <c r="DY113" s="281"/>
      <c r="DZ113" s="281"/>
      <c r="EB113" s="282">
        <f t="shared" si="29"/>
        <v>151451.1904432133</v>
      </c>
      <c r="EC113" s="282">
        <f t="shared" si="30"/>
        <v>0</v>
      </c>
      <c r="ED113" s="283">
        <f t="shared" si="46"/>
        <v>151451.1904432133</v>
      </c>
    </row>
    <row r="114" spans="1:134" hidden="1" x14ac:dyDescent="0.25">
      <c r="A114" s="17">
        <v>1038</v>
      </c>
      <c r="B114" s="4">
        <v>103142</v>
      </c>
      <c r="C114" s="4" t="s">
        <v>608</v>
      </c>
      <c r="D114" s="4" t="s">
        <v>609</v>
      </c>
      <c r="E114" s="15" t="s">
        <v>424</v>
      </c>
      <c r="F114" s="16" t="s">
        <v>425</v>
      </c>
      <c r="G114" s="149"/>
      <c r="H114" s="230">
        <v>307545.93083170155</v>
      </c>
      <c r="I114" s="277"/>
      <c r="J114" s="230">
        <v>0</v>
      </c>
      <c r="K114" s="230">
        <v>76334.7</v>
      </c>
      <c r="L114" s="230">
        <v>177695.7</v>
      </c>
      <c r="M114" s="230">
        <v>14820</v>
      </c>
      <c r="N114" s="230">
        <v>5593.4210526315792</v>
      </c>
      <c r="O114" s="230">
        <v>0</v>
      </c>
      <c r="P114" s="149">
        <f t="shared" si="31"/>
        <v>274443.8210526316</v>
      </c>
      <c r="Q114" s="230">
        <f t="shared" si="32"/>
        <v>219555.05684210529</v>
      </c>
      <c r="R114" s="277"/>
      <c r="S114" s="230">
        <v>0</v>
      </c>
      <c r="T114" s="230">
        <v>81313.05</v>
      </c>
      <c r="U114" s="230">
        <v>126925.5</v>
      </c>
      <c r="V114" s="230">
        <v>10335</v>
      </c>
      <c r="W114" s="230">
        <v>3878.105263157895</v>
      </c>
      <c r="X114" s="230">
        <v>962.68421052631584</v>
      </c>
      <c r="Y114" s="230">
        <f t="shared" si="33"/>
        <v>223414.3394736842</v>
      </c>
      <c r="Z114" s="230">
        <f t="shared" si="34"/>
        <v>178731.47157894738</v>
      </c>
      <c r="AA114" s="277"/>
      <c r="AB114" s="278">
        <v>0</v>
      </c>
      <c r="AC114" s="278">
        <v>47888.905263157896</v>
      </c>
      <c r="AD114" s="278">
        <v>133194.69473684212</v>
      </c>
      <c r="AE114" s="278">
        <v>9776.8421052631566</v>
      </c>
      <c r="AF114" s="278">
        <v>3652.2548476454294</v>
      </c>
      <c r="AG114" s="278">
        <v>280.62049861495842</v>
      </c>
      <c r="AH114" s="230">
        <f t="shared" si="35"/>
        <v>194793.31745152359</v>
      </c>
      <c r="AI114" s="278">
        <f t="shared" si="36"/>
        <v>155834.65396121886</v>
      </c>
      <c r="AJ114" s="277"/>
      <c r="AK114" s="278">
        <v>10450.049999999999</v>
      </c>
      <c r="AL114" s="278">
        <v>7950.1499999999987</v>
      </c>
      <c r="AM114" s="278">
        <v>7329.78947368421</v>
      </c>
      <c r="AN114" s="277"/>
      <c r="AO114" s="278">
        <f t="shared" si="37"/>
        <v>8360.0399999999991</v>
      </c>
      <c r="AP114" s="278">
        <f t="shared" si="37"/>
        <v>6360.119999999999</v>
      </c>
      <c r="AQ114" s="278">
        <f t="shared" si="37"/>
        <v>5863.8315789473681</v>
      </c>
      <c r="AR114" s="279"/>
      <c r="AS114" s="279">
        <v>308888.07336934848</v>
      </c>
      <c r="AT114" s="280">
        <f t="shared" si="38"/>
        <v>1342.1425376469269</v>
      </c>
      <c r="AU114" s="279"/>
      <c r="AV114" s="279">
        <v>0</v>
      </c>
      <c r="AW114" s="279">
        <v>76334.7</v>
      </c>
      <c r="AX114" s="279">
        <v>183214.2</v>
      </c>
      <c r="AY114" s="279">
        <v>12285</v>
      </c>
      <c r="AZ114" s="279">
        <v>4325.5789473684208</v>
      </c>
      <c r="BA114" s="279">
        <v>962.67</v>
      </c>
      <c r="BB114" s="279">
        <v>8905.65</v>
      </c>
      <c r="BC114" s="279">
        <f t="shared" si="39"/>
        <v>594915.87231671694</v>
      </c>
      <c r="BE114" s="139">
        <f t="shared" si="50"/>
        <v>0</v>
      </c>
      <c r="BF114" s="139">
        <f t="shared" si="50"/>
        <v>0</v>
      </c>
      <c r="BG114" s="139">
        <f t="shared" si="50"/>
        <v>5518.5</v>
      </c>
      <c r="BH114" s="139">
        <f t="shared" si="49"/>
        <v>-2535</v>
      </c>
      <c r="BI114" s="139">
        <f t="shared" si="49"/>
        <v>-1267.8421052631584</v>
      </c>
      <c r="BJ114" s="139">
        <f t="shared" si="49"/>
        <v>962.67</v>
      </c>
      <c r="BK114" s="139">
        <f t="shared" si="40"/>
        <v>-1544.3999999999996</v>
      </c>
      <c r="BL114" s="139">
        <f t="shared" si="41"/>
        <v>2476.070432383769</v>
      </c>
      <c r="BM114" s="149">
        <f t="shared" si="42"/>
        <v>0</v>
      </c>
      <c r="BN114" s="149"/>
      <c r="BO114" s="279">
        <f t="shared" si="47"/>
        <v>0</v>
      </c>
      <c r="BP114" s="279">
        <f t="shared" si="47"/>
        <v>15266.939999999995</v>
      </c>
      <c r="BQ114" s="279">
        <f t="shared" si="47"/>
        <v>41057.639999999985</v>
      </c>
      <c r="BR114" s="279">
        <f t="shared" si="47"/>
        <v>429</v>
      </c>
      <c r="BS114" s="279">
        <f t="shared" si="47"/>
        <v>-149.15789473684254</v>
      </c>
      <c r="BT114" s="279">
        <f t="shared" si="47"/>
        <v>962.67</v>
      </c>
      <c r="BU114" s="279">
        <f t="shared" si="48"/>
        <v>545.61000000000058</v>
      </c>
      <c r="BV114" s="279">
        <f t="shared" si="43"/>
        <v>58112.702105263139</v>
      </c>
      <c r="BW114" s="279">
        <f t="shared" si="28"/>
        <v>-1342.1425376469269</v>
      </c>
      <c r="BX114" s="279"/>
      <c r="BY114" s="279">
        <f t="shared" si="44"/>
        <v>286027.7989473684</v>
      </c>
      <c r="BZ114" s="279"/>
      <c r="CA114" s="279">
        <f>IFERROR(VLOOKUP(A114,'Actuals Summer'!A:S,19,FALSE),0)</f>
        <v>0</v>
      </c>
      <c r="CC114" s="279"/>
      <c r="CD114" s="279"/>
      <c r="CE114" s="279"/>
      <c r="CF114" s="279"/>
      <c r="CG114" s="279"/>
      <c r="CH114" s="279"/>
      <c r="CI114" s="279"/>
      <c r="CJ114" s="279"/>
      <c r="CK114" s="279"/>
      <c r="CL114" s="279"/>
      <c r="CM114" s="279"/>
      <c r="CN114" s="279"/>
      <c r="CO114" s="279"/>
      <c r="CQ114" s="230"/>
      <c r="CR114" s="230"/>
      <c r="CS114" s="230"/>
      <c r="CT114" s="230"/>
      <c r="CU114" s="230"/>
      <c r="CV114" s="230"/>
      <c r="CW114" s="230"/>
      <c r="CX114" s="230"/>
      <c r="CZ114" s="281"/>
      <c r="DA114" s="281"/>
      <c r="DB114" s="281"/>
      <c r="DC114" s="281"/>
      <c r="DD114" s="281"/>
      <c r="DE114" s="281"/>
      <c r="DF114" s="281"/>
      <c r="DG114" s="281"/>
      <c r="DI114" s="281">
        <f t="shared" si="45"/>
        <v>286027.7989473684</v>
      </c>
      <c r="DJ114" s="281"/>
      <c r="DK114" s="281"/>
      <c r="DL114" s="281"/>
      <c r="DM114" s="281"/>
      <c r="DN114" s="281"/>
      <c r="DO114" s="281"/>
      <c r="DP114" s="281"/>
      <c r="DQ114" s="281"/>
      <c r="DS114" s="281"/>
      <c r="DT114" s="281"/>
      <c r="DU114" s="281"/>
      <c r="DV114" s="281"/>
      <c r="DW114" s="281"/>
      <c r="DX114" s="281"/>
      <c r="DY114" s="281"/>
      <c r="DZ114" s="281"/>
      <c r="EB114" s="282">
        <f t="shared" si="29"/>
        <v>939748.63566851744</v>
      </c>
      <c r="EC114" s="282">
        <f t="shared" si="30"/>
        <v>1957.3137673130195</v>
      </c>
      <c r="ED114" s="283">
        <f t="shared" si="46"/>
        <v>941705.94943583047</v>
      </c>
    </row>
    <row r="115" spans="1:134" hidden="1" x14ac:dyDescent="0.25">
      <c r="A115" s="17">
        <v>2174</v>
      </c>
      <c r="B115" s="4">
        <v>103255</v>
      </c>
      <c r="C115" s="4" t="s">
        <v>610</v>
      </c>
      <c r="D115" s="4" t="s">
        <v>611</v>
      </c>
      <c r="E115" s="15" t="s">
        <v>428</v>
      </c>
      <c r="F115" s="16" t="s">
        <v>425</v>
      </c>
      <c r="G115" s="149"/>
      <c r="H115" s="230">
        <v>0</v>
      </c>
      <c r="I115" s="277"/>
      <c r="J115" s="230">
        <v>0</v>
      </c>
      <c r="K115" s="230">
        <v>0</v>
      </c>
      <c r="L115" s="230">
        <v>0</v>
      </c>
      <c r="M115" s="230">
        <v>0</v>
      </c>
      <c r="N115" s="230">
        <v>0</v>
      </c>
      <c r="O115" s="230">
        <v>0</v>
      </c>
      <c r="P115" s="149">
        <f t="shared" si="31"/>
        <v>0</v>
      </c>
      <c r="Q115" s="230">
        <f t="shared" si="32"/>
        <v>0</v>
      </c>
      <c r="R115" s="277"/>
      <c r="S115" s="230">
        <v>0</v>
      </c>
      <c r="T115" s="230">
        <v>0</v>
      </c>
      <c r="U115" s="230">
        <v>0</v>
      </c>
      <c r="V115" s="230">
        <v>0</v>
      </c>
      <c r="W115" s="230">
        <v>0</v>
      </c>
      <c r="X115" s="230">
        <v>0</v>
      </c>
      <c r="Y115" s="230">
        <f t="shared" si="33"/>
        <v>0</v>
      </c>
      <c r="Z115" s="230">
        <f t="shared" si="34"/>
        <v>0</v>
      </c>
      <c r="AA115" s="277"/>
      <c r="AB115" s="278">
        <v>0</v>
      </c>
      <c r="AC115" s="278">
        <v>0</v>
      </c>
      <c r="AD115" s="278">
        <v>0</v>
      </c>
      <c r="AE115" s="278">
        <v>0</v>
      </c>
      <c r="AF115" s="278">
        <v>0</v>
      </c>
      <c r="AG115" s="278">
        <v>0</v>
      </c>
      <c r="AH115" s="230">
        <f t="shared" si="35"/>
        <v>0</v>
      </c>
      <c r="AI115" s="278">
        <f t="shared" si="36"/>
        <v>0</v>
      </c>
      <c r="AJ115" s="277"/>
      <c r="AK115" s="278">
        <v>0</v>
      </c>
      <c r="AL115" s="278">
        <v>0</v>
      </c>
      <c r="AM115" s="278">
        <v>0</v>
      </c>
      <c r="AN115" s="277"/>
      <c r="AO115" s="278">
        <f t="shared" si="37"/>
        <v>0</v>
      </c>
      <c r="AP115" s="278">
        <f t="shared" si="37"/>
        <v>0</v>
      </c>
      <c r="AQ115" s="278">
        <f t="shared" si="37"/>
        <v>0</v>
      </c>
      <c r="AR115" s="279"/>
      <c r="AS115" s="279">
        <v>0</v>
      </c>
      <c r="AT115" s="280">
        <f t="shared" si="38"/>
        <v>0</v>
      </c>
      <c r="AU115" s="279"/>
      <c r="AV115" s="279">
        <v>0</v>
      </c>
      <c r="AW115" s="279">
        <v>0</v>
      </c>
      <c r="AX115" s="279">
        <v>0</v>
      </c>
      <c r="AY115" s="279">
        <v>0</v>
      </c>
      <c r="AZ115" s="279">
        <v>0</v>
      </c>
      <c r="BA115" s="279">
        <v>0</v>
      </c>
      <c r="BB115" s="279">
        <v>0</v>
      </c>
      <c r="BC115" s="279">
        <f t="shared" si="39"/>
        <v>0</v>
      </c>
      <c r="BE115" s="139">
        <f t="shared" si="50"/>
        <v>0</v>
      </c>
      <c r="BF115" s="139">
        <f t="shared" si="50"/>
        <v>0</v>
      </c>
      <c r="BG115" s="139">
        <f t="shared" si="50"/>
        <v>0</v>
      </c>
      <c r="BH115" s="139">
        <f t="shared" si="49"/>
        <v>0</v>
      </c>
      <c r="BI115" s="139">
        <f t="shared" si="49"/>
        <v>0</v>
      </c>
      <c r="BJ115" s="139">
        <f t="shared" si="49"/>
        <v>0</v>
      </c>
      <c r="BK115" s="139">
        <f t="shared" si="40"/>
        <v>0</v>
      </c>
      <c r="BL115" s="139">
        <f t="shared" si="41"/>
        <v>0</v>
      </c>
      <c r="BM115" s="149">
        <f t="shared" si="42"/>
        <v>0</v>
      </c>
      <c r="BN115" s="149"/>
      <c r="BO115" s="279">
        <f t="shared" si="47"/>
        <v>0</v>
      </c>
      <c r="BP115" s="279">
        <f t="shared" si="47"/>
        <v>0</v>
      </c>
      <c r="BQ115" s="279">
        <f t="shared" si="47"/>
        <v>0</v>
      </c>
      <c r="BR115" s="279">
        <f t="shared" si="47"/>
        <v>0</v>
      </c>
      <c r="BS115" s="279">
        <f t="shared" si="47"/>
        <v>0</v>
      </c>
      <c r="BT115" s="279">
        <f t="shared" si="47"/>
        <v>0</v>
      </c>
      <c r="BU115" s="279">
        <f t="shared" si="48"/>
        <v>0</v>
      </c>
      <c r="BV115" s="279">
        <f t="shared" si="43"/>
        <v>0</v>
      </c>
      <c r="BW115" s="279">
        <f t="shared" si="28"/>
        <v>0</v>
      </c>
      <c r="BX115" s="279"/>
      <c r="BY115" s="279">
        <f t="shared" si="44"/>
        <v>0</v>
      </c>
      <c r="BZ115" s="279"/>
      <c r="CA115" s="279">
        <f>IFERROR(VLOOKUP(A115,'Actuals Summer'!A:S,19,FALSE),0)</f>
        <v>0</v>
      </c>
      <c r="CC115" s="279"/>
      <c r="CD115" s="279"/>
      <c r="CE115" s="279"/>
      <c r="CF115" s="279"/>
      <c r="CG115" s="279"/>
      <c r="CH115" s="279"/>
      <c r="CI115" s="279"/>
      <c r="CJ115" s="279"/>
      <c r="CK115" s="279"/>
      <c r="CL115" s="279"/>
      <c r="CM115" s="279"/>
      <c r="CN115" s="279"/>
      <c r="CO115" s="279"/>
      <c r="CQ115" s="230"/>
      <c r="CR115" s="230"/>
      <c r="CS115" s="230"/>
      <c r="CT115" s="230"/>
      <c r="CU115" s="230"/>
      <c r="CV115" s="230"/>
      <c r="CW115" s="230"/>
      <c r="CX115" s="230"/>
      <c r="CZ115" s="281"/>
      <c r="DA115" s="281"/>
      <c r="DB115" s="281"/>
      <c r="DC115" s="281"/>
      <c r="DD115" s="281"/>
      <c r="DE115" s="281"/>
      <c r="DF115" s="281"/>
      <c r="DG115" s="281"/>
      <c r="DI115" s="281">
        <f t="shared" si="45"/>
        <v>0</v>
      </c>
      <c r="DJ115" s="281"/>
      <c r="DK115" s="281"/>
      <c r="DL115" s="281"/>
      <c r="DM115" s="281"/>
      <c r="DN115" s="281"/>
      <c r="DO115" s="281"/>
      <c r="DP115" s="281"/>
      <c r="DQ115" s="281"/>
      <c r="DS115" s="281"/>
      <c r="DT115" s="281"/>
      <c r="DU115" s="281"/>
      <c r="DV115" s="281"/>
      <c r="DW115" s="281"/>
      <c r="DX115" s="281"/>
      <c r="DY115" s="281"/>
      <c r="DZ115" s="281"/>
      <c r="EB115" s="282">
        <f t="shared" si="29"/>
        <v>0</v>
      </c>
      <c r="EC115" s="282">
        <f t="shared" si="30"/>
        <v>0</v>
      </c>
      <c r="ED115" s="283">
        <f t="shared" si="46"/>
        <v>0</v>
      </c>
    </row>
    <row r="116" spans="1:134" hidden="1" x14ac:dyDescent="0.25">
      <c r="A116" s="17">
        <v>2176</v>
      </c>
      <c r="B116" s="4">
        <v>103256</v>
      </c>
      <c r="C116" s="4" t="s">
        <v>612</v>
      </c>
      <c r="D116" s="4" t="s">
        <v>613</v>
      </c>
      <c r="E116" s="15" t="s">
        <v>428</v>
      </c>
      <c r="F116" s="16" t="s">
        <v>425</v>
      </c>
      <c r="G116" s="149"/>
      <c r="H116" s="230">
        <v>0</v>
      </c>
      <c r="I116" s="277"/>
      <c r="J116" s="230">
        <v>0</v>
      </c>
      <c r="K116" s="230">
        <v>0</v>
      </c>
      <c r="L116" s="230">
        <v>83881.2</v>
      </c>
      <c r="M116" s="230">
        <v>5655</v>
      </c>
      <c r="N116" s="230">
        <v>74.578947368421055</v>
      </c>
      <c r="O116" s="230">
        <v>0</v>
      </c>
      <c r="P116" s="149">
        <f t="shared" si="31"/>
        <v>89610.778947368424</v>
      </c>
      <c r="Q116" s="230">
        <f t="shared" si="32"/>
        <v>71688.623157894748</v>
      </c>
      <c r="R116" s="277"/>
      <c r="S116" s="230">
        <v>0</v>
      </c>
      <c r="T116" s="230">
        <v>0</v>
      </c>
      <c r="U116" s="230">
        <v>64014.600000000006</v>
      </c>
      <c r="V116" s="230">
        <v>1950</v>
      </c>
      <c r="W116" s="230">
        <v>74.578947368421055</v>
      </c>
      <c r="X116" s="230">
        <v>0</v>
      </c>
      <c r="Y116" s="230">
        <f t="shared" si="33"/>
        <v>66039.178947368433</v>
      </c>
      <c r="Z116" s="230">
        <f t="shared" si="34"/>
        <v>52831.343157894749</v>
      </c>
      <c r="AA116" s="277"/>
      <c r="AB116" s="278">
        <v>0</v>
      </c>
      <c r="AC116" s="278">
        <v>0</v>
      </c>
      <c r="AD116" s="278">
        <v>67562.526315789481</v>
      </c>
      <c r="AE116" s="278">
        <v>3581.0526315789475</v>
      </c>
      <c r="AF116" s="278">
        <v>65.21883656509695</v>
      </c>
      <c r="AG116" s="278">
        <v>0</v>
      </c>
      <c r="AH116" s="230">
        <f t="shared" si="35"/>
        <v>71208.797783933522</v>
      </c>
      <c r="AI116" s="278">
        <f t="shared" si="36"/>
        <v>56967.038227146819</v>
      </c>
      <c r="AJ116" s="277"/>
      <c r="AK116" s="278">
        <v>1322.1</v>
      </c>
      <c r="AL116" s="278">
        <v>1056.9000000000001</v>
      </c>
      <c r="AM116" s="278">
        <v>1048.7368421052629</v>
      </c>
      <c r="AN116" s="277"/>
      <c r="AO116" s="278">
        <f t="shared" si="37"/>
        <v>1057.68</v>
      </c>
      <c r="AP116" s="278">
        <f t="shared" si="37"/>
        <v>845.5200000000001</v>
      </c>
      <c r="AQ116" s="278">
        <f t="shared" si="37"/>
        <v>838.98947368421034</v>
      </c>
      <c r="AR116" s="279"/>
      <c r="AS116" s="279">
        <v>0</v>
      </c>
      <c r="AT116" s="280">
        <f t="shared" si="38"/>
        <v>0</v>
      </c>
      <c r="AU116" s="279"/>
      <c r="AV116" s="279">
        <v>0</v>
      </c>
      <c r="AW116" s="279">
        <v>0</v>
      </c>
      <c r="AX116" s="279">
        <v>79466.400000000009</v>
      </c>
      <c r="AY116" s="279">
        <v>6240</v>
      </c>
      <c r="AZ116" s="279">
        <v>149.15789473684211</v>
      </c>
      <c r="BA116" s="279">
        <v>0</v>
      </c>
      <c r="BB116" s="279">
        <v>1542.45</v>
      </c>
      <c r="BC116" s="279">
        <f t="shared" si="39"/>
        <v>87398.007894736846</v>
      </c>
      <c r="BE116" s="139">
        <f t="shared" si="50"/>
        <v>0</v>
      </c>
      <c r="BF116" s="139">
        <f t="shared" si="50"/>
        <v>0</v>
      </c>
      <c r="BG116" s="139">
        <f t="shared" si="50"/>
        <v>-4414.7999999999884</v>
      </c>
      <c r="BH116" s="139">
        <f t="shared" si="49"/>
        <v>585</v>
      </c>
      <c r="BI116" s="139">
        <f t="shared" si="49"/>
        <v>74.578947368421055</v>
      </c>
      <c r="BJ116" s="139">
        <f t="shared" si="49"/>
        <v>0</v>
      </c>
      <c r="BK116" s="139">
        <f t="shared" si="40"/>
        <v>220.35000000000014</v>
      </c>
      <c r="BL116" s="139">
        <f t="shared" si="41"/>
        <v>-3534.8710526315672</v>
      </c>
      <c r="BM116" s="149">
        <f t="shared" si="42"/>
        <v>0</v>
      </c>
      <c r="BN116" s="149"/>
      <c r="BO116" s="279">
        <f t="shared" si="47"/>
        <v>0</v>
      </c>
      <c r="BP116" s="279">
        <f t="shared" si="47"/>
        <v>0</v>
      </c>
      <c r="BQ116" s="279">
        <f t="shared" si="47"/>
        <v>12361.440000000002</v>
      </c>
      <c r="BR116" s="279">
        <f t="shared" si="47"/>
        <v>1716</v>
      </c>
      <c r="BS116" s="279">
        <f t="shared" si="47"/>
        <v>89.494736842105254</v>
      </c>
      <c r="BT116" s="279">
        <f t="shared" si="47"/>
        <v>0</v>
      </c>
      <c r="BU116" s="279">
        <f t="shared" si="48"/>
        <v>484.77</v>
      </c>
      <c r="BV116" s="279">
        <f t="shared" si="43"/>
        <v>14651.704736842108</v>
      </c>
      <c r="BW116" s="279">
        <f t="shared" si="28"/>
        <v>0</v>
      </c>
      <c r="BX116" s="279"/>
      <c r="BY116" s="279">
        <f t="shared" si="44"/>
        <v>87398.007894736846</v>
      </c>
      <c r="BZ116" s="279"/>
      <c r="CA116" s="279">
        <f>IFERROR(VLOOKUP(A116,'Actuals Summer'!A:S,19,FALSE),0)</f>
        <v>0</v>
      </c>
      <c r="CC116" s="279"/>
      <c r="CD116" s="279"/>
      <c r="CE116" s="279"/>
      <c r="CF116" s="279"/>
      <c r="CG116" s="279"/>
      <c r="CH116" s="279"/>
      <c r="CI116" s="279"/>
      <c r="CJ116" s="279"/>
      <c r="CK116" s="279"/>
      <c r="CL116" s="279"/>
      <c r="CM116" s="279"/>
      <c r="CN116" s="279"/>
      <c r="CO116" s="279"/>
      <c r="CQ116" s="230"/>
      <c r="CR116" s="230"/>
      <c r="CS116" s="230"/>
      <c r="CT116" s="230"/>
      <c r="CU116" s="230"/>
      <c r="CV116" s="230"/>
      <c r="CW116" s="230"/>
      <c r="CX116" s="230"/>
      <c r="CZ116" s="281"/>
      <c r="DA116" s="281"/>
      <c r="DB116" s="281"/>
      <c r="DC116" s="281"/>
      <c r="DD116" s="281"/>
      <c r="DE116" s="281"/>
      <c r="DF116" s="281"/>
      <c r="DG116" s="281"/>
      <c r="DI116" s="281">
        <f t="shared" si="45"/>
        <v>87398.007894736846</v>
      </c>
      <c r="DJ116" s="281"/>
      <c r="DK116" s="281"/>
      <c r="DL116" s="281"/>
      <c r="DM116" s="281"/>
      <c r="DN116" s="281"/>
      <c r="DO116" s="281"/>
      <c r="DP116" s="281"/>
      <c r="DQ116" s="281"/>
      <c r="DS116" s="281"/>
      <c r="DT116" s="281"/>
      <c r="DU116" s="281"/>
      <c r="DV116" s="281"/>
      <c r="DW116" s="281"/>
      <c r="DX116" s="281"/>
      <c r="DY116" s="281"/>
      <c r="DZ116" s="281"/>
      <c r="EB116" s="282">
        <f t="shared" si="29"/>
        <v>198880.89875346259</v>
      </c>
      <c r="EC116" s="282">
        <f t="shared" si="30"/>
        <v>0</v>
      </c>
      <c r="ED116" s="283">
        <f t="shared" si="46"/>
        <v>198880.89875346259</v>
      </c>
    </row>
    <row r="117" spans="1:134" hidden="1" x14ac:dyDescent="0.25">
      <c r="A117" s="17">
        <v>7047</v>
      </c>
      <c r="B117" s="4">
        <v>103623</v>
      </c>
      <c r="C117" s="4" t="s">
        <v>614</v>
      </c>
      <c r="D117" s="4" t="s">
        <v>615</v>
      </c>
      <c r="E117" s="15" t="s">
        <v>439</v>
      </c>
      <c r="F117" s="16" t="s">
        <v>425</v>
      </c>
      <c r="G117" s="149"/>
      <c r="H117" s="230">
        <v>0</v>
      </c>
      <c r="I117" s="277"/>
      <c r="J117" s="230">
        <v>0</v>
      </c>
      <c r="K117" s="230">
        <v>0</v>
      </c>
      <c r="L117" s="230">
        <v>0</v>
      </c>
      <c r="M117" s="230">
        <v>0</v>
      </c>
      <c r="N117" s="230">
        <v>0</v>
      </c>
      <c r="O117" s="230">
        <v>0</v>
      </c>
      <c r="P117" s="149">
        <f t="shared" si="31"/>
        <v>0</v>
      </c>
      <c r="Q117" s="230">
        <f t="shared" si="32"/>
        <v>0</v>
      </c>
      <c r="R117" s="277"/>
      <c r="S117" s="230">
        <v>0</v>
      </c>
      <c r="T117" s="230">
        <v>0</v>
      </c>
      <c r="U117" s="230">
        <v>0</v>
      </c>
      <c r="V117" s="230">
        <v>0</v>
      </c>
      <c r="W117" s="230">
        <v>0</v>
      </c>
      <c r="X117" s="230">
        <v>0</v>
      </c>
      <c r="Y117" s="230">
        <f t="shared" si="33"/>
        <v>0</v>
      </c>
      <c r="Z117" s="230">
        <f t="shared" si="34"/>
        <v>0</v>
      </c>
      <c r="AA117" s="277"/>
      <c r="AB117" s="278">
        <v>0</v>
      </c>
      <c r="AC117" s="278">
        <v>0</v>
      </c>
      <c r="AD117" s="278">
        <v>0</v>
      </c>
      <c r="AE117" s="278">
        <v>0</v>
      </c>
      <c r="AF117" s="278">
        <v>0</v>
      </c>
      <c r="AG117" s="278">
        <v>0</v>
      </c>
      <c r="AH117" s="230">
        <f t="shared" si="35"/>
        <v>0</v>
      </c>
      <c r="AI117" s="278">
        <f t="shared" si="36"/>
        <v>0</v>
      </c>
      <c r="AJ117" s="277"/>
      <c r="AK117" s="278">
        <v>0</v>
      </c>
      <c r="AL117" s="278">
        <v>0</v>
      </c>
      <c r="AM117" s="278">
        <v>0</v>
      </c>
      <c r="AN117" s="277"/>
      <c r="AO117" s="278">
        <f t="shared" si="37"/>
        <v>0</v>
      </c>
      <c r="AP117" s="278">
        <f t="shared" si="37"/>
        <v>0</v>
      </c>
      <c r="AQ117" s="278">
        <f t="shared" si="37"/>
        <v>0</v>
      </c>
      <c r="AR117" s="279"/>
      <c r="AS117" s="279">
        <v>0</v>
      </c>
      <c r="AT117" s="280">
        <f t="shared" si="38"/>
        <v>0</v>
      </c>
      <c r="AU117" s="279"/>
      <c r="AV117" s="279">
        <v>0</v>
      </c>
      <c r="AW117" s="279">
        <v>0</v>
      </c>
      <c r="AX117" s="279">
        <v>0</v>
      </c>
      <c r="AY117" s="279">
        <v>0</v>
      </c>
      <c r="AZ117" s="279">
        <v>0</v>
      </c>
      <c r="BA117" s="279">
        <v>0</v>
      </c>
      <c r="BB117" s="279">
        <v>0</v>
      </c>
      <c r="BC117" s="279">
        <f t="shared" si="39"/>
        <v>0</v>
      </c>
      <c r="BE117" s="139">
        <f t="shared" si="50"/>
        <v>0</v>
      </c>
      <c r="BF117" s="139">
        <f t="shared" si="50"/>
        <v>0</v>
      </c>
      <c r="BG117" s="139">
        <f t="shared" si="50"/>
        <v>0</v>
      </c>
      <c r="BH117" s="139">
        <f t="shared" si="49"/>
        <v>0</v>
      </c>
      <c r="BI117" s="139">
        <f t="shared" si="49"/>
        <v>0</v>
      </c>
      <c r="BJ117" s="139">
        <f t="shared" si="49"/>
        <v>0</v>
      </c>
      <c r="BK117" s="139">
        <f t="shared" si="40"/>
        <v>0</v>
      </c>
      <c r="BL117" s="139">
        <f t="shared" si="41"/>
        <v>0</v>
      </c>
      <c r="BM117" s="149">
        <f t="shared" si="42"/>
        <v>0</v>
      </c>
      <c r="BN117" s="149"/>
      <c r="BO117" s="279">
        <f t="shared" si="47"/>
        <v>0</v>
      </c>
      <c r="BP117" s="279">
        <f t="shared" si="47"/>
        <v>0</v>
      </c>
      <c r="BQ117" s="279">
        <f t="shared" si="47"/>
        <v>0</v>
      </c>
      <c r="BR117" s="279">
        <f t="shared" si="47"/>
        <v>0</v>
      </c>
      <c r="BS117" s="279">
        <f t="shared" si="47"/>
        <v>0</v>
      </c>
      <c r="BT117" s="279">
        <f t="shared" si="47"/>
        <v>0</v>
      </c>
      <c r="BU117" s="279">
        <f t="shared" si="48"/>
        <v>0</v>
      </c>
      <c r="BV117" s="279">
        <f t="shared" si="43"/>
        <v>0</v>
      </c>
      <c r="BW117" s="279">
        <f t="shared" si="28"/>
        <v>0</v>
      </c>
      <c r="BX117" s="279"/>
      <c r="BY117" s="279">
        <f t="shared" si="44"/>
        <v>0</v>
      </c>
      <c r="BZ117" s="279"/>
      <c r="CA117" s="279">
        <f>IFERROR(VLOOKUP(A117,'Actuals Summer'!A:S,19,FALSE),0)</f>
        <v>0</v>
      </c>
      <c r="CC117" s="279"/>
      <c r="CD117" s="279"/>
      <c r="CE117" s="279"/>
      <c r="CF117" s="279"/>
      <c r="CG117" s="279"/>
      <c r="CH117" s="279"/>
      <c r="CI117" s="279"/>
      <c r="CJ117" s="279"/>
      <c r="CK117" s="279"/>
      <c r="CL117" s="279"/>
      <c r="CM117" s="279"/>
      <c r="CN117" s="279"/>
      <c r="CO117" s="279"/>
      <c r="CQ117" s="230"/>
      <c r="CR117" s="230"/>
      <c r="CS117" s="230"/>
      <c r="CT117" s="230"/>
      <c r="CU117" s="230"/>
      <c r="CV117" s="230"/>
      <c r="CW117" s="230"/>
      <c r="CX117" s="230"/>
      <c r="CZ117" s="281"/>
      <c r="DA117" s="281"/>
      <c r="DB117" s="281"/>
      <c r="DC117" s="281"/>
      <c r="DD117" s="281"/>
      <c r="DE117" s="281"/>
      <c r="DF117" s="281"/>
      <c r="DG117" s="281"/>
      <c r="DI117" s="281">
        <f t="shared" si="45"/>
        <v>0</v>
      </c>
      <c r="DJ117" s="281"/>
      <c r="DK117" s="281"/>
      <c r="DL117" s="281"/>
      <c r="DM117" s="281"/>
      <c r="DN117" s="281"/>
      <c r="DO117" s="281"/>
      <c r="DP117" s="281"/>
      <c r="DQ117" s="281"/>
      <c r="DS117" s="281"/>
      <c r="DT117" s="281"/>
      <c r="DU117" s="281"/>
      <c r="DV117" s="281"/>
      <c r="DW117" s="281"/>
      <c r="DX117" s="281"/>
      <c r="DY117" s="281"/>
      <c r="DZ117" s="281"/>
      <c r="EB117" s="282">
        <f t="shared" si="29"/>
        <v>0</v>
      </c>
      <c r="EC117" s="282">
        <f t="shared" si="30"/>
        <v>0</v>
      </c>
      <c r="ED117" s="283">
        <f t="shared" si="46"/>
        <v>0</v>
      </c>
    </row>
    <row r="118" spans="1:134" hidden="1" x14ac:dyDescent="0.25">
      <c r="A118" s="17">
        <v>3410</v>
      </c>
      <c r="B118" s="4">
        <v>103478</v>
      </c>
      <c r="C118" s="4" t="s">
        <v>616</v>
      </c>
      <c r="D118" s="4" t="s">
        <v>617</v>
      </c>
      <c r="E118" s="15" t="s">
        <v>428</v>
      </c>
      <c r="F118" s="16" t="s">
        <v>425</v>
      </c>
      <c r="G118" s="149"/>
      <c r="H118" s="230">
        <v>0</v>
      </c>
      <c r="I118" s="277"/>
      <c r="J118" s="230">
        <v>0</v>
      </c>
      <c r="K118" s="230">
        <v>0</v>
      </c>
      <c r="L118" s="230">
        <v>0</v>
      </c>
      <c r="M118" s="230">
        <v>0</v>
      </c>
      <c r="N118" s="230">
        <v>0</v>
      </c>
      <c r="O118" s="230">
        <v>0</v>
      </c>
      <c r="P118" s="149">
        <f t="shared" si="31"/>
        <v>0</v>
      </c>
      <c r="Q118" s="230">
        <f t="shared" si="32"/>
        <v>0</v>
      </c>
      <c r="R118" s="277"/>
      <c r="S118" s="230">
        <v>0</v>
      </c>
      <c r="T118" s="230">
        <v>0</v>
      </c>
      <c r="U118" s="230">
        <v>0</v>
      </c>
      <c r="V118" s="230">
        <v>0</v>
      </c>
      <c r="W118" s="230">
        <v>0</v>
      </c>
      <c r="X118" s="230">
        <v>0</v>
      </c>
      <c r="Y118" s="230">
        <f t="shared" si="33"/>
        <v>0</v>
      </c>
      <c r="Z118" s="230">
        <f t="shared" si="34"/>
        <v>0</v>
      </c>
      <c r="AA118" s="277"/>
      <c r="AB118" s="278">
        <v>0</v>
      </c>
      <c r="AC118" s="278">
        <v>0</v>
      </c>
      <c r="AD118" s="278">
        <v>0</v>
      </c>
      <c r="AE118" s="278">
        <v>0</v>
      </c>
      <c r="AF118" s="278">
        <v>0</v>
      </c>
      <c r="AG118" s="278">
        <v>0</v>
      </c>
      <c r="AH118" s="230">
        <f t="shared" si="35"/>
        <v>0</v>
      </c>
      <c r="AI118" s="278">
        <f t="shared" si="36"/>
        <v>0</v>
      </c>
      <c r="AJ118" s="277"/>
      <c r="AK118" s="278">
        <v>0</v>
      </c>
      <c r="AL118" s="278">
        <v>0</v>
      </c>
      <c r="AM118" s="278">
        <v>0</v>
      </c>
      <c r="AN118" s="277"/>
      <c r="AO118" s="278">
        <f t="shared" si="37"/>
        <v>0</v>
      </c>
      <c r="AP118" s="278">
        <f t="shared" si="37"/>
        <v>0</v>
      </c>
      <c r="AQ118" s="278">
        <f t="shared" si="37"/>
        <v>0</v>
      </c>
      <c r="AR118" s="279"/>
      <c r="AS118" s="279">
        <v>0</v>
      </c>
      <c r="AT118" s="280">
        <f t="shared" si="38"/>
        <v>0</v>
      </c>
      <c r="AU118" s="279"/>
      <c r="AV118" s="279">
        <v>0</v>
      </c>
      <c r="AW118" s="279">
        <v>0</v>
      </c>
      <c r="AX118" s="279">
        <v>0</v>
      </c>
      <c r="AY118" s="279">
        <v>0</v>
      </c>
      <c r="AZ118" s="279">
        <v>0</v>
      </c>
      <c r="BA118" s="279">
        <v>0</v>
      </c>
      <c r="BB118" s="279">
        <v>0</v>
      </c>
      <c r="BC118" s="279">
        <f t="shared" si="39"/>
        <v>0</v>
      </c>
      <c r="BE118" s="139">
        <f t="shared" si="50"/>
        <v>0</v>
      </c>
      <c r="BF118" s="139">
        <f t="shared" si="50"/>
        <v>0</v>
      </c>
      <c r="BG118" s="139">
        <f t="shared" si="50"/>
        <v>0</v>
      </c>
      <c r="BH118" s="139">
        <f t="shared" si="49"/>
        <v>0</v>
      </c>
      <c r="BI118" s="139">
        <f t="shared" si="49"/>
        <v>0</v>
      </c>
      <c r="BJ118" s="139">
        <f t="shared" si="49"/>
        <v>0</v>
      </c>
      <c r="BK118" s="139">
        <f t="shared" si="40"/>
        <v>0</v>
      </c>
      <c r="BL118" s="139">
        <f t="shared" si="41"/>
        <v>0</v>
      </c>
      <c r="BM118" s="149">
        <f t="shared" si="42"/>
        <v>0</v>
      </c>
      <c r="BN118" s="149"/>
      <c r="BO118" s="279">
        <f t="shared" si="47"/>
        <v>0</v>
      </c>
      <c r="BP118" s="279">
        <f t="shared" si="47"/>
        <v>0</v>
      </c>
      <c r="BQ118" s="279">
        <f t="shared" si="47"/>
        <v>0</v>
      </c>
      <c r="BR118" s="279">
        <f t="shared" si="47"/>
        <v>0</v>
      </c>
      <c r="BS118" s="279">
        <f t="shared" si="47"/>
        <v>0</v>
      </c>
      <c r="BT118" s="279">
        <f t="shared" si="47"/>
        <v>0</v>
      </c>
      <c r="BU118" s="279">
        <f t="shared" si="48"/>
        <v>0</v>
      </c>
      <c r="BV118" s="279">
        <f t="shared" si="43"/>
        <v>0</v>
      </c>
      <c r="BW118" s="279">
        <f t="shared" si="28"/>
        <v>0</v>
      </c>
      <c r="BX118" s="279"/>
      <c r="BY118" s="279">
        <f t="shared" si="44"/>
        <v>0</v>
      </c>
      <c r="BZ118" s="279"/>
      <c r="CA118" s="279">
        <f>IFERROR(VLOOKUP(A118,'Actuals Summer'!A:S,19,FALSE),0)</f>
        <v>0</v>
      </c>
      <c r="CC118" s="279"/>
      <c r="CD118" s="279"/>
      <c r="CE118" s="279"/>
      <c r="CF118" s="279"/>
      <c r="CG118" s="279"/>
      <c r="CH118" s="279"/>
      <c r="CI118" s="279"/>
      <c r="CJ118" s="279"/>
      <c r="CK118" s="279"/>
      <c r="CL118" s="279"/>
      <c r="CM118" s="279"/>
      <c r="CN118" s="279"/>
      <c r="CO118" s="279"/>
      <c r="CQ118" s="230"/>
      <c r="CR118" s="230"/>
      <c r="CS118" s="230"/>
      <c r="CT118" s="230"/>
      <c r="CU118" s="230"/>
      <c r="CV118" s="230"/>
      <c r="CW118" s="230"/>
      <c r="CX118" s="230"/>
      <c r="CZ118" s="281"/>
      <c r="DA118" s="281"/>
      <c r="DB118" s="281"/>
      <c r="DC118" s="281"/>
      <c r="DD118" s="281"/>
      <c r="DE118" s="281"/>
      <c r="DF118" s="281"/>
      <c r="DG118" s="281"/>
      <c r="DI118" s="281">
        <f t="shared" si="45"/>
        <v>0</v>
      </c>
      <c r="DJ118" s="281"/>
      <c r="DK118" s="281"/>
      <c r="DL118" s="281"/>
      <c r="DM118" s="281"/>
      <c r="DN118" s="281"/>
      <c r="DO118" s="281"/>
      <c r="DP118" s="281"/>
      <c r="DQ118" s="281"/>
      <c r="DS118" s="281"/>
      <c r="DT118" s="281"/>
      <c r="DU118" s="281"/>
      <c r="DV118" s="281"/>
      <c r="DW118" s="281"/>
      <c r="DX118" s="281"/>
      <c r="DY118" s="281"/>
      <c r="DZ118" s="281"/>
      <c r="EB118" s="282">
        <f t="shared" si="29"/>
        <v>0</v>
      </c>
      <c r="EC118" s="282">
        <f t="shared" si="30"/>
        <v>0</v>
      </c>
      <c r="ED118" s="283">
        <f t="shared" si="46"/>
        <v>0</v>
      </c>
    </row>
    <row r="119" spans="1:134" hidden="1" x14ac:dyDescent="0.25">
      <c r="A119" s="17">
        <v>3381</v>
      </c>
      <c r="B119" s="4">
        <v>103466</v>
      </c>
      <c r="C119" s="4" t="s">
        <v>618</v>
      </c>
      <c r="D119" s="4" t="s">
        <v>619</v>
      </c>
      <c r="E119" s="15" t="s">
        <v>428</v>
      </c>
      <c r="F119" s="16" t="s">
        <v>425</v>
      </c>
      <c r="G119" s="149"/>
      <c r="H119" s="230">
        <v>0</v>
      </c>
      <c r="I119" s="277"/>
      <c r="J119" s="230">
        <v>0</v>
      </c>
      <c r="K119" s="230">
        <v>0</v>
      </c>
      <c r="L119" s="230">
        <v>0</v>
      </c>
      <c r="M119" s="230">
        <v>0</v>
      </c>
      <c r="N119" s="230">
        <v>0</v>
      </c>
      <c r="O119" s="230">
        <v>0</v>
      </c>
      <c r="P119" s="149">
        <f t="shared" si="31"/>
        <v>0</v>
      </c>
      <c r="Q119" s="230">
        <f t="shared" si="32"/>
        <v>0</v>
      </c>
      <c r="R119" s="277"/>
      <c r="S119" s="230">
        <v>0</v>
      </c>
      <c r="T119" s="230">
        <v>0</v>
      </c>
      <c r="U119" s="230">
        <v>0</v>
      </c>
      <c r="V119" s="230">
        <v>0</v>
      </c>
      <c r="W119" s="230">
        <v>0</v>
      </c>
      <c r="X119" s="230">
        <v>0</v>
      </c>
      <c r="Y119" s="230">
        <f t="shared" si="33"/>
        <v>0</v>
      </c>
      <c r="Z119" s="230">
        <f t="shared" si="34"/>
        <v>0</v>
      </c>
      <c r="AA119" s="277"/>
      <c r="AB119" s="278">
        <v>0</v>
      </c>
      <c r="AC119" s="278">
        <v>0</v>
      </c>
      <c r="AD119" s="278">
        <v>0</v>
      </c>
      <c r="AE119" s="278">
        <v>0</v>
      </c>
      <c r="AF119" s="278">
        <v>0</v>
      </c>
      <c r="AG119" s="278">
        <v>0</v>
      </c>
      <c r="AH119" s="230">
        <f t="shared" si="35"/>
        <v>0</v>
      </c>
      <c r="AI119" s="278">
        <f t="shared" si="36"/>
        <v>0</v>
      </c>
      <c r="AJ119" s="277"/>
      <c r="AK119" s="278">
        <v>0</v>
      </c>
      <c r="AL119" s="278">
        <v>0</v>
      </c>
      <c r="AM119" s="278">
        <v>0</v>
      </c>
      <c r="AN119" s="277"/>
      <c r="AO119" s="278">
        <f t="shared" si="37"/>
        <v>0</v>
      </c>
      <c r="AP119" s="278">
        <f t="shared" si="37"/>
        <v>0</v>
      </c>
      <c r="AQ119" s="278">
        <f t="shared" si="37"/>
        <v>0</v>
      </c>
      <c r="AR119" s="279"/>
      <c r="AS119" s="279">
        <v>0</v>
      </c>
      <c r="AT119" s="280">
        <f t="shared" si="38"/>
        <v>0</v>
      </c>
      <c r="AU119" s="279"/>
      <c r="AV119" s="279">
        <v>0</v>
      </c>
      <c r="AW119" s="279">
        <v>0</v>
      </c>
      <c r="AX119" s="279">
        <v>0</v>
      </c>
      <c r="AY119" s="279">
        <v>0</v>
      </c>
      <c r="AZ119" s="279">
        <v>0</v>
      </c>
      <c r="BA119" s="279">
        <v>0</v>
      </c>
      <c r="BB119" s="279">
        <v>0</v>
      </c>
      <c r="BC119" s="279">
        <f t="shared" si="39"/>
        <v>0</v>
      </c>
      <c r="BE119" s="139">
        <f t="shared" si="50"/>
        <v>0</v>
      </c>
      <c r="BF119" s="139">
        <f t="shared" si="50"/>
        <v>0</v>
      </c>
      <c r="BG119" s="139">
        <f t="shared" si="50"/>
        <v>0</v>
      </c>
      <c r="BH119" s="139">
        <f t="shared" si="49"/>
        <v>0</v>
      </c>
      <c r="BI119" s="139">
        <f t="shared" si="49"/>
        <v>0</v>
      </c>
      <c r="BJ119" s="139">
        <f t="shared" si="49"/>
        <v>0</v>
      </c>
      <c r="BK119" s="139">
        <f t="shared" si="40"/>
        <v>0</v>
      </c>
      <c r="BL119" s="139">
        <f t="shared" si="41"/>
        <v>0</v>
      </c>
      <c r="BM119" s="149">
        <f t="shared" si="42"/>
        <v>0</v>
      </c>
      <c r="BN119" s="149"/>
      <c r="BO119" s="279">
        <f t="shared" si="47"/>
        <v>0</v>
      </c>
      <c r="BP119" s="279">
        <f t="shared" si="47"/>
        <v>0</v>
      </c>
      <c r="BQ119" s="279">
        <f t="shared" si="47"/>
        <v>0</v>
      </c>
      <c r="BR119" s="279">
        <f t="shared" si="47"/>
        <v>0</v>
      </c>
      <c r="BS119" s="279">
        <f t="shared" si="47"/>
        <v>0</v>
      </c>
      <c r="BT119" s="279">
        <f t="shared" si="47"/>
        <v>0</v>
      </c>
      <c r="BU119" s="279">
        <f t="shared" si="48"/>
        <v>0</v>
      </c>
      <c r="BV119" s="279">
        <f t="shared" si="43"/>
        <v>0</v>
      </c>
      <c r="BW119" s="279">
        <f t="shared" si="28"/>
        <v>0</v>
      </c>
      <c r="BX119" s="279"/>
      <c r="BY119" s="279">
        <f t="shared" si="44"/>
        <v>0</v>
      </c>
      <c r="BZ119" s="279"/>
      <c r="CA119" s="279">
        <f>IFERROR(VLOOKUP(A119,'Actuals Summer'!A:S,19,FALSE),0)</f>
        <v>0</v>
      </c>
      <c r="CC119" s="279"/>
      <c r="CD119" s="279"/>
      <c r="CE119" s="279"/>
      <c r="CF119" s="279"/>
      <c r="CG119" s="279"/>
      <c r="CH119" s="279"/>
      <c r="CI119" s="279"/>
      <c r="CJ119" s="279"/>
      <c r="CK119" s="279"/>
      <c r="CL119" s="279"/>
      <c r="CM119" s="279"/>
      <c r="CN119" s="279"/>
      <c r="CO119" s="279"/>
      <c r="CQ119" s="230"/>
      <c r="CR119" s="230"/>
      <c r="CS119" s="230"/>
      <c r="CT119" s="230"/>
      <c r="CU119" s="230"/>
      <c r="CV119" s="230"/>
      <c r="CW119" s="230"/>
      <c r="CX119" s="230"/>
      <c r="CZ119" s="281"/>
      <c r="DA119" s="281"/>
      <c r="DB119" s="281"/>
      <c r="DC119" s="281"/>
      <c r="DD119" s="281"/>
      <c r="DE119" s="281"/>
      <c r="DF119" s="281"/>
      <c r="DG119" s="281"/>
      <c r="DI119" s="281">
        <f t="shared" si="45"/>
        <v>0</v>
      </c>
      <c r="DJ119" s="281"/>
      <c r="DK119" s="281"/>
      <c r="DL119" s="281"/>
      <c r="DM119" s="281"/>
      <c r="DN119" s="281"/>
      <c r="DO119" s="281"/>
      <c r="DP119" s="281"/>
      <c r="DQ119" s="281"/>
      <c r="DS119" s="281"/>
      <c r="DT119" s="281"/>
      <c r="DU119" s="281"/>
      <c r="DV119" s="281"/>
      <c r="DW119" s="281"/>
      <c r="DX119" s="281"/>
      <c r="DY119" s="281"/>
      <c r="DZ119" s="281"/>
      <c r="EB119" s="282">
        <f t="shared" si="29"/>
        <v>0</v>
      </c>
      <c r="EC119" s="282">
        <f t="shared" si="30"/>
        <v>0</v>
      </c>
      <c r="ED119" s="283">
        <f t="shared" si="46"/>
        <v>0</v>
      </c>
    </row>
    <row r="120" spans="1:134" hidden="1" x14ac:dyDescent="0.25">
      <c r="A120" s="17">
        <v>3335</v>
      </c>
      <c r="B120" s="4">
        <v>103434</v>
      </c>
      <c r="C120" s="4" t="s">
        <v>620</v>
      </c>
      <c r="D120" s="4" t="s">
        <v>621</v>
      </c>
      <c r="E120" s="15" t="s">
        <v>428</v>
      </c>
      <c r="F120" s="16" t="s">
        <v>425</v>
      </c>
      <c r="G120" s="149"/>
      <c r="H120" s="230">
        <v>0</v>
      </c>
      <c r="I120" s="277"/>
      <c r="J120" s="230">
        <v>0</v>
      </c>
      <c r="K120" s="230">
        <v>0</v>
      </c>
      <c r="L120" s="230">
        <v>0</v>
      </c>
      <c r="M120" s="230">
        <v>0</v>
      </c>
      <c r="N120" s="230">
        <v>0</v>
      </c>
      <c r="O120" s="230">
        <v>0</v>
      </c>
      <c r="P120" s="149">
        <f t="shared" si="31"/>
        <v>0</v>
      </c>
      <c r="Q120" s="230">
        <f t="shared" si="32"/>
        <v>0</v>
      </c>
      <c r="R120" s="277"/>
      <c r="S120" s="230">
        <v>0</v>
      </c>
      <c r="T120" s="230">
        <v>0</v>
      </c>
      <c r="U120" s="230">
        <v>0</v>
      </c>
      <c r="V120" s="230">
        <v>0</v>
      </c>
      <c r="W120" s="230">
        <v>0</v>
      </c>
      <c r="X120" s="230">
        <v>0</v>
      </c>
      <c r="Y120" s="230">
        <f t="shared" si="33"/>
        <v>0</v>
      </c>
      <c r="Z120" s="230">
        <f t="shared" si="34"/>
        <v>0</v>
      </c>
      <c r="AA120" s="277"/>
      <c r="AB120" s="278">
        <v>0</v>
      </c>
      <c r="AC120" s="278">
        <v>0</v>
      </c>
      <c r="AD120" s="278">
        <v>0</v>
      </c>
      <c r="AE120" s="278">
        <v>0</v>
      </c>
      <c r="AF120" s="278">
        <v>0</v>
      </c>
      <c r="AG120" s="278">
        <v>0</v>
      </c>
      <c r="AH120" s="230">
        <f t="shared" si="35"/>
        <v>0</v>
      </c>
      <c r="AI120" s="278">
        <f t="shared" si="36"/>
        <v>0</v>
      </c>
      <c r="AJ120" s="277"/>
      <c r="AK120" s="278">
        <v>0</v>
      </c>
      <c r="AL120" s="278">
        <v>0</v>
      </c>
      <c r="AM120" s="278">
        <v>0</v>
      </c>
      <c r="AN120" s="277"/>
      <c r="AO120" s="278">
        <f t="shared" si="37"/>
        <v>0</v>
      </c>
      <c r="AP120" s="278">
        <f t="shared" si="37"/>
        <v>0</v>
      </c>
      <c r="AQ120" s="278">
        <f t="shared" si="37"/>
        <v>0</v>
      </c>
      <c r="AR120" s="279"/>
      <c r="AS120" s="279">
        <v>0</v>
      </c>
      <c r="AT120" s="280">
        <f t="shared" si="38"/>
        <v>0</v>
      </c>
      <c r="AU120" s="279"/>
      <c r="AV120" s="279">
        <v>0</v>
      </c>
      <c r="AW120" s="279">
        <v>0</v>
      </c>
      <c r="AX120" s="279">
        <v>0</v>
      </c>
      <c r="AY120" s="279">
        <v>0</v>
      </c>
      <c r="AZ120" s="279">
        <v>0</v>
      </c>
      <c r="BA120" s="279">
        <v>0</v>
      </c>
      <c r="BB120" s="279">
        <v>0</v>
      </c>
      <c r="BC120" s="279">
        <f t="shared" si="39"/>
        <v>0</v>
      </c>
      <c r="BE120" s="139">
        <f t="shared" si="50"/>
        <v>0</v>
      </c>
      <c r="BF120" s="139">
        <f t="shared" si="50"/>
        <v>0</v>
      </c>
      <c r="BG120" s="139">
        <f t="shared" si="50"/>
        <v>0</v>
      </c>
      <c r="BH120" s="139">
        <f t="shared" si="49"/>
        <v>0</v>
      </c>
      <c r="BI120" s="139">
        <f t="shared" si="49"/>
        <v>0</v>
      </c>
      <c r="BJ120" s="139">
        <f t="shared" si="49"/>
        <v>0</v>
      </c>
      <c r="BK120" s="139">
        <f t="shared" si="40"/>
        <v>0</v>
      </c>
      <c r="BL120" s="139">
        <f t="shared" si="41"/>
        <v>0</v>
      </c>
      <c r="BM120" s="149">
        <f t="shared" si="42"/>
        <v>0</v>
      </c>
      <c r="BN120" s="149"/>
      <c r="BO120" s="279">
        <f t="shared" si="47"/>
        <v>0</v>
      </c>
      <c r="BP120" s="279">
        <f t="shared" si="47"/>
        <v>0</v>
      </c>
      <c r="BQ120" s="279">
        <f t="shared" si="47"/>
        <v>0</v>
      </c>
      <c r="BR120" s="279">
        <f t="shared" si="47"/>
        <v>0</v>
      </c>
      <c r="BS120" s="279">
        <f t="shared" si="47"/>
        <v>0</v>
      </c>
      <c r="BT120" s="279">
        <f t="shared" si="47"/>
        <v>0</v>
      </c>
      <c r="BU120" s="279">
        <f t="shared" si="48"/>
        <v>0</v>
      </c>
      <c r="BV120" s="279">
        <f t="shared" si="43"/>
        <v>0</v>
      </c>
      <c r="BW120" s="279">
        <f t="shared" si="28"/>
        <v>0</v>
      </c>
      <c r="BX120" s="279"/>
      <c r="BY120" s="279">
        <f t="shared" si="44"/>
        <v>0</v>
      </c>
      <c r="BZ120" s="279"/>
      <c r="CA120" s="279">
        <f>IFERROR(VLOOKUP(A120,'Actuals Summer'!A:S,19,FALSE),0)</f>
        <v>0</v>
      </c>
      <c r="CC120" s="279"/>
      <c r="CD120" s="279"/>
      <c r="CE120" s="279"/>
      <c r="CF120" s="279"/>
      <c r="CG120" s="279"/>
      <c r="CH120" s="279"/>
      <c r="CI120" s="279"/>
      <c r="CJ120" s="279"/>
      <c r="CK120" s="279"/>
      <c r="CL120" s="279"/>
      <c r="CM120" s="279"/>
      <c r="CN120" s="279"/>
      <c r="CO120" s="279"/>
      <c r="CQ120" s="230"/>
      <c r="CR120" s="230"/>
      <c r="CS120" s="230"/>
      <c r="CT120" s="230"/>
      <c r="CU120" s="230"/>
      <c r="CV120" s="230"/>
      <c r="CW120" s="230"/>
      <c r="CX120" s="230"/>
      <c r="CZ120" s="281"/>
      <c r="DA120" s="281"/>
      <c r="DB120" s="281"/>
      <c r="DC120" s="281"/>
      <c r="DD120" s="281"/>
      <c r="DE120" s="281"/>
      <c r="DF120" s="281"/>
      <c r="DG120" s="281"/>
      <c r="DI120" s="281">
        <f t="shared" si="45"/>
        <v>0</v>
      </c>
      <c r="DJ120" s="281"/>
      <c r="DK120" s="281"/>
      <c r="DL120" s="281"/>
      <c r="DM120" s="281"/>
      <c r="DN120" s="281"/>
      <c r="DO120" s="281"/>
      <c r="DP120" s="281"/>
      <c r="DQ120" s="281"/>
      <c r="DS120" s="281"/>
      <c r="DT120" s="281"/>
      <c r="DU120" s="281"/>
      <c r="DV120" s="281"/>
      <c r="DW120" s="281"/>
      <c r="DX120" s="281"/>
      <c r="DY120" s="281"/>
      <c r="DZ120" s="281"/>
      <c r="EB120" s="282">
        <f t="shared" si="29"/>
        <v>0</v>
      </c>
      <c r="EC120" s="282">
        <f t="shared" si="30"/>
        <v>0</v>
      </c>
      <c r="ED120" s="283">
        <f t="shared" si="46"/>
        <v>0</v>
      </c>
    </row>
    <row r="121" spans="1:134" hidden="1" x14ac:dyDescent="0.25">
      <c r="A121" s="17">
        <v>2183</v>
      </c>
      <c r="B121" s="4">
        <v>103261</v>
      </c>
      <c r="C121" s="4" t="s">
        <v>622</v>
      </c>
      <c r="D121" s="4" t="s">
        <v>623</v>
      </c>
      <c r="E121" s="15" t="s">
        <v>428</v>
      </c>
      <c r="F121" s="16" t="s">
        <v>425</v>
      </c>
      <c r="G121" s="149"/>
      <c r="H121" s="230">
        <v>0</v>
      </c>
      <c r="I121" s="277"/>
      <c r="J121" s="230">
        <v>0</v>
      </c>
      <c r="K121" s="230">
        <v>0</v>
      </c>
      <c r="L121" s="230">
        <v>0</v>
      </c>
      <c r="M121" s="230">
        <v>0</v>
      </c>
      <c r="N121" s="230">
        <v>0</v>
      </c>
      <c r="O121" s="230">
        <v>0</v>
      </c>
      <c r="P121" s="149">
        <f t="shared" si="31"/>
        <v>0</v>
      </c>
      <c r="Q121" s="230">
        <f t="shared" si="32"/>
        <v>0</v>
      </c>
      <c r="R121" s="277"/>
      <c r="S121" s="230">
        <v>0</v>
      </c>
      <c r="T121" s="230">
        <v>0</v>
      </c>
      <c r="U121" s="230">
        <v>0</v>
      </c>
      <c r="V121" s="230">
        <v>0</v>
      </c>
      <c r="W121" s="230">
        <v>0</v>
      </c>
      <c r="X121" s="230">
        <v>0</v>
      </c>
      <c r="Y121" s="230">
        <f t="shared" si="33"/>
        <v>0</v>
      </c>
      <c r="Z121" s="230">
        <f t="shared" si="34"/>
        <v>0</v>
      </c>
      <c r="AA121" s="277"/>
      <c r="AB121" s="278">
        <v>0</v>
      </c>
      <c r="AC121" s="278">
        <v>0</v>
      </c>
      <c r="AD121" s="278">
        <v>0</v>
      </c>
      <c r="AE121" s="278">
        <v>0</v>
      </c>
      <c r="AF121" s="278">
        <v>0</v>
      </c>
      <c r="AG121" s="278">
        <v>0</v>
      </c>
      <c r="AH121" s="230">
        <f t="shared" si="35"/>
        <v>0</v>
      </c>
      <c r="AI121" s="278">
        <f t="shared" si="36"/>
        <v>0</v>
      </c>
      <c r="AJ121" s="277"/>
      <c r="AK121" s="278">
        <v>0</v>
      </c>
      <c r="AL121" s="278">
        <v>0</v>
      </c>
      <c r="AM121" s="278">
        <v>0</v>
      </c>
      <c r="AN121" s="277"/>
      <c r="AO121" s="278">
        <f t="shared" si="37"/>
        <v>0</v>
      </c>
      <c r="AP121" s="278">
        <f t="shared" si="37"/>
        <v>0</v>
      </c>
      <c r="AQ121" s="278">
        <f t="shared" si="37"/>
        <v>0</v>
      </c>
      <c r="AR121" s="279"/>
      <c r="AS121" s="279">
        <v>0</v>
      </c>
      <c r="AT121" s="280">
        <f t="shared" si="38"/>
        <v>0</v>
      </c>
      <c r="AU121" s="279"/>
      <c r="AV121" s="279">
        <v>0</v>
      </c>
      <c r="AW121" s="279">
        <v>0</v>
      </c>
      <c r="AX121" s="279">
        <v>0</v>
      </c>
      <c r="AY121" s="279">
        <v>0</v>
      </c>
      <c r="AZ121" s="279">
        <v>0</v>
      </c>
      <c r="BA121" s="279">
        <v>0</v>
      </c>
      <c r="BB121" s="279">
        <v>0</v>
      </c>
      <c r="BC121" s="279">
        <f t="shared" si="39"/>
        <v>0</v>
      </c>
      <c r="BE121" s="139">
        <f t="shared" si="50"/>
        <v>0</v>
      </c>
      <c r="BF121" s="139">
        <f t="shared" si="50"/>
        <v>0</v>
      </c>
      <c r="BG121" s="139">
        <f t="shared" si="50"/>
        <v>0</v>
      </c>
      <c r="BH121" s="139">
        <f t="shared" si="49"/>
        <v>0</v>
      </c>
      <c r="BI121" s="139">
        <f t="shared" si="49"/>
        <v>0</v>
      </c>
      <c r="BJ121" s="139">
        <f t="shared" si="49"/>
        <v>0</v>
      </c>
      <c r="BK121" s="139">
        <f t="shared" si="40"/>
        <v>0</v>
      </c>
      <c r="BL121" s="139">
        <f t="shared" si="41"/>
        <v>0</v>
      </c>
      <c r="BM121" s="149">
        <f t="shared" si="42"/>
        <v>0</v>
      </c>
      <c r="BN121" s="149"/>
      <c r="BO121" s="279">
        <f t="shared" si="47"/>
        <v>0</v>
      </c>
      <c r="BP121" s="279">
        <f t="shared" si="47"/>
        <v>0</v>
      </c>
      <c r="BQ121" s="279">
        <f t="shared" si="47"/>
        <v>0</v>
      </c>
      <c r="BR121" s="279">
        <f t="shared" si="47"/>
        <v>0</v>
      </c>
      <c r="BS121" s="279">
        <f t="shared" si="47"/>
        <v>0</v>
      </c>
      <c r="BT121" s="279">
        <f t="shared" si="47"/>
        <v>0</v>
      </c>
      <c r="BU121" s="279">
        <f t="shared" si="48"/>
        <v>0</v>
      </c>
      <c r="BV121" s="279">
        <f t="shared" si="43"/>
        <v>0</v>
      </c>
      <c r="BW121" s="279">
        <f t="shared" si="28"/>
        <v>0</v>
      </c>
      <c r="BX121" s="279"/>
      <c r="BY121" s="279">
        <f t="shared" si="44"/>
        <v>0</v>
      </c>
      <c r="BZ121" s="279"/>
      <c r="CA121" s="279">
        <f>IFERROR(VLOOKUP(A121,'Actuals Summer'!A:S,19,FALSE),0)</f>
        <v>0</v>
      </c>
      <c r="CC121" s="279"/>
      <c r="CD121" s="279"/>
      <c r="CE121" s="279"/>
      <c r="CF121" s="279"/>
      <c r="CG121" s="279"/>
      <c r="CH121" s="279"/>
      <c r="CI121" s="279"/>
      <c r="CJ121" s="279"/>
      <c r="CK121" s="279"/>
      <c r="CL121" s="279"/>
      <c r="CM121" s="279"/>
      <c r="CN121" s="279"/>
      <c r="CO121" s="279"/>
      <c r="CQ121" s="230"/>
      <c r="CR121" s="230"/>
      <c r="CS121" s="230"/>
      <c r="CT121" s="230"/>
      <c r="CU121" s="230"/>
      <c r="CV121" s="230"/>
      <c r="CW121" s="230"/>
      <c r="CX121" s="230"/>
      <c r="CZ121" s="281"/>
      <c r="DA121" s="281"/>
      <c r="DB121" s="281"/>
      <c r="DC121" s="281"/>
      <c r="DD121" s="281"/>
      <c r="DE121" s="281"/>
      <c r="DF121" s="281"/>
      <c r="DG121" s="281"/>
      <c r="DI121" s="281">
        <f t="shared" si="45"/>
        <v>0</v>
      </c>
      <c r="DJ121" s="281"/>
      <c r="DK121" s="281"/>
      <c r="DL121" s="281"/>
      <c r="DM121" s="281"/>
      <c r="DN121" s="281"/>
      <c r="DO121" s="281"/>
      <c r="DP121" s="281"/>
      <c r="DQ121" s="281"/>
      <c r="DS121" s="281"/>
      <c r="DT121" s="281"/>
      <c r="DU121" s="281"/>
      <c r="DV121" s="281"/>
      <c r="DW121" s="281"/>
      <c r="DX121" s="281"/>
      <c r="DY121" s="281"/>
      <c r="DZ121" s="281"/>
      <c r="EB121" s="282">
        <f t="shared" si="29"/>
        <v>0</v>
      </c>
      <c r="EC121" s="282">
        <f t="shared" si="30"/>
        <v>0</v>
      </c>
      <c r="ED121" s="283">
        <f t="shared" si="46"/>
        <v>0</v>
      </c>
    </row>
    <row r="122" spans="1:134" hidden="1" x14ac:dyDescent="0.25">
      <c r="A122" s="17">
        <v>3372</v>
      </c>
      <c r="B122" s="4">
        <v>103460</v>
      </c>
      <c r="C122" s="4" t="s">
        <v>624</v>
      </c>
      <c r="D122" s="4" t="s">
        <v>625</v>
      </c>
      <c r="E122" s="15" t="s">
        <v>428</v>
      </c>
      <c r="F122" s="16" t="s">
        <v>425</v>
      </c>
      <c r="G122" s="149"/>
      <c r="H122" s="230">
        <v>0</v>
      </c>
      <c r="I122" s="277"/>
      <c r="J122" s="230">
        <v>0</v>
      </c>
      <c r="K122" s="230">
        <v>0</v>
      </c>
      <c r="L122" s="230">
        <v>64014.6</v>
      </c>
      <c r="M122" s="230">
        <v>5850</v>
      </c>
      <c r="N122" s="230">
        <v>1789.8947368421054</v>
      </c>
      <c r="O122" s="230">
        <v>0</v>
      </c>
      <c r="P122" s="149">
        <f t="shared" si="31"/>
        <v>71654.494736842113</v>
      </c>
      <c r="Q122" s="230">
        <f t="shared" si="32"/>
        <v>57323.595789473693</v>
      </c>
      <c r="R122" s="277"/>
      <c r="S122" s="230">
        <v>0</v>
      </c>
      <c r="T122" s="230">
        <v>0</v>
      </c>
      <c r="U122" s="230">
        <v>61807.200000000004</v>
      </c>
      <c r="V122" s="230">
        <v>2730</v>
      </c>
      <c r="W122" s="230">
        <v>1044.1052631578948</v>
      </c>
      <c r="X122" s="230">
        <v>0</v>
      </c>
      <c r="Y122" s="230">
        <f t="shared" si="33"/>
        <v>65581.305263157905</v>
      </c>
      <c r="Z122" s="230">
        <f t="shared" si="34"/>
        <v>52465.044210526328</v>
      </c>
      <c r="AA122" s="277"/>
      <c r="AB122" s="278">
        <v>0</v>
      </c>
      <c r="AC122" s="278">
        <v>0</v>
      </c>
      <c r="AD122" s="278">
        <v>54693.473684210527</v>
      </c>
      <c r="AE122" s="278">
        <v>3978.9473684210525</v>
      </c>
      <c r="AF122" s="278">
        <v>1347.8559556786702</v>
      </c>
      <c r="AG122" s="278">
        <v>0</v>
      </c>
      <c r="AH122" s="230">
        <f t="shared" si="35"/>
        <v>60020.277008310251</v>
      </c>
      <c r="AI122" s="278">
        <f t="shared" si="36"/>
        <v>48016.221606648207</v>
      </c>
      <c r="AJ122" s="277"/>
      <c r="AK122" s="278">
        <v>1624.35</v>
      </c>
      <c r="AL122" s="278">
        <v>1684.8</v>
      </c>
      <c r="AM122" s="278">
        <v>1463.6842105263158</v>
      </c>
      <c r="AN122" s="277"/>
      <c r="AO122" s="278">
        <f t="shared" si="37"/>
        <v>1299.48</v>
      </c>
      <c r="AP122" s="278">
        <f t="shared" si="37"/>
        <v>1347.8400000000001</v>
      </c>
      <c r="AQ122" s="278">
        <f t="shared" si="37"/>
        <v>1170.9473684210527</v>
      </c>
      <c r="AR122" s="279"/>
      <c r="AS122" s="279">
        <v>0</v>
      </c>
      <c r="AT122" s="280">
        <f t="shared" si="38"/>
        <v>0</v>
      </c>
      <c r="AU122" s="279"/>
      <c r="AV122" s="279">
        <v>0</v>
      </c>
      <c r="AW122" s="279">
        <v>0</v>
      </c>
      <c r="AX122" s="279">
        <v>62910.9</v>
      </c>
      <c r="AY122" s="279">
        <v>3705</v>
      </c>
      <c r="AZ122" s="279">
        <v>1417</v>
      </c>
      <c r="BA122" s="279">
        <v>0</v>
      </c>
      <c r="BB122" s="279">
        <v>1643.8500000000001</v>
      </c>
      <c r="BC122" s="279">
        <f t="shared" si="39"/>
        <v>69676.75</v>
      </c>
      <c r="BE122" s="139">
        <f t="shared" si="50"/>
        <v>0</v>
      </c>
      <c r="BF122" s="139">
        <f t="shared" si="50"/>
        <v>0</v>
      </c>
      <c r="BG122" s="139">
        <f t="shared" si="50"/>
        <v>-1103.6999999999971</v>
      </c>
      <c r="BH122" s="139">
        <f t="shared" si="49"/>
        <v>-2145</v>
      </c>
      <c r="BI122" s="139">
        <f t="shared" si="49"/>
        <v>-372.89473684210543</v>
      </c>
      <c r="BJ122" s="139">
        <f t="shared" si="49"/>
        <v>0</v>
      </c>
      <c r="BK122" s="139">
        <f t="shared" si="40"/>
        <v>19.500000000000227</v>
      </c>
      <c r="BL122" s="139">
        <f t="shared" si="41"/>
        <v>-3602.0947368421021</v>
      </c>
      <c r="BM122" s="149">
        <f t="shared" si="42"/>
        <v>0</v>
      </c>
      <c r="BN122" s="149"/>
      <c r="BO122" s="279">
        <f t="shared" si="47"/>
        <v>0</v>
      </c>
      <c r="BP122" s="279">
        <f t="shared" si="47"/>
        <v>0</v>
      </c>
      <c r="BQ122" s="279">
        <f t="shared" si="47"/>
        <v>11699.220000000001</v>
      </c>
      <c r="BR122" s="279">
        <f t="shared" si="47"/>
        <v>-975</v>
      </c>
      <c r="BS122" s="279">
        <f t="shared" si="47"/>
        <v>-14.915789473684526</v>
      </c>
      <c r="BT122" s="279">
        <f t="shared" si="47"/>
        <v>0</v>
      </c>
      <c r="BU122" s="279">
        <f t="shared" si="48"/>
        <v>344.37000000000012</v>
      </c>
      <c r="BV122" s="279">
        <f t="shared" si="43"/>
        <v>11053.674210526317</v>
      </c>
      <c r="BW122" s="279">
        <f t="shared" si="28"/>
        <v>1.4551915228366852E-11</v>
      </c>
      <c r="BX122" s="279"/>
      <c r="BY122" s="279">
        <f t="shared" si="44"/>
        <v>69676.75</v>
      </c>
      <c r="BZ122" s="279"/>
      <c r="CA122" s="279">
        <f>IFERROR(VLOOKUP(A122,'Actuals Summer'!A:S,19,FALSE),0)</f>
        <v>0</v>
      </c>
      <c r="CC122" s="279"/>
      <c r="CD122" s="279"/>
      <c r="CE122" s="279"/>
      <c r="CF122" s="279"/>
      <c r="CG122" s="279"/>
      <c r="CH122" s="279"/>
      <c r="CI122" s="279"/>
      <c r="CJ122" s="279"/>
      <c r="CK122" s="279"/>
      <c r="CL122" s="279"/>
      <c r="CM122" s="279"/>
      <c r="CN122" s="279"/>
      <c r="CO122" s="279"/>
      <c r="CQ122" s="230"/>
      <c r="CR122" s="230"/>
      <c r="CS122" s="230"/>
      <c r="CT122" s="230"/>
      <c r="CU122" s="230"/>
      <c r="CV122" s="230"/>
      <c r="CW122" s="230"/>
      <c r="CX122" s="230"/>
      <c r="CZ122" s="281"/>
      <c r="DA122" s="281"/>
      <c r="DB122" s="281"/>
      <c r="DC122" s="281"/>
      <c r="DD122" s="281"/>
      <c r="DE122" s="281"/>
      <c r="DF122" s="281"/>
      <c r="DG122" s="281"/>
      <c r="DI122" s="281">
        <f t="shared" si="45"/>
        <v>69676.75</v>
      </c>
      <c r="DJ122" s="281"/>
      <c r="DK122" s="281"/>
      <c r="DL122" s="281"/>
      <c r="DM122" s="281"/>
      <c r="DN122" s="281"/>
      <c r="DO122" s="281"/>
      <c r="DP122" s="281"/>
      <c r="DQ122" s="281"/>
      <c r="DS122" s="281"/>
      <c r="DT122" s="281"/>
      <c r="DU122" s="281"/>
      <c r="DV122" s="281"/>
      <c r="DW122" s="281"/>
      <c r="DX122" s="281"/>
      <c r="DY122" s="281"/>
      <c r="DZ122" s="281"/>
      <c r="EB122" s="282">
        <f t="shared" si="29"/>
        <v>172676.80318559561</v>
      </c>
      <c r="EC122" s="282">
        <f t="shared" si="30"/>
        <v>0</v>
      </c>
      <c r="ED122" s="283">
        <f t="shared" si="46"/>
        <v>172676.80318559561</v>
      </c>
    </row>
    <row r="123" spans="1:134" hidden="1" x14ac:dyDescent="0.25">
      <c r="A123" s="17">
        <v>3375</v>
      </c>
      <c r="B123" s="4">
        <v>103462</v>
      </c>
      <c r="C123" s="4" t="s">
        <v>626</v>
      </c>
      <c r="D123" s="4" t="s">
        <v>627</v>
      </c>
      <c r="E123" s="15" t="s">
        <v>428</v>
      </c>
      <c r="F123" s="16" t="s">
        <v>425</v>
      </c>
      <c r="G123" s="149"/>
      <c r="H123" s="230">
        <v>0</v>
      </c>
      <c r="I123" s="277"/>
      <c r="J123" s="230">
        <v>0</v>
      </c>
      <c r="K123" s="230">
        <v>0</v>
      </c>
      <c r="L123" s="230">
        <v>0</v>
      </c>
      <c r="M123" s="230">
        <v>0</v>
      </c>
      <c r="N123" s="230">
        <v>0</v>
      </c>
      <c r="O123" s="230">
        <v>0</v>
      </c>
      <c r="P123" s="149">
        <f t="shared" si="31"/>
        <v>0</v>
      </c>
      <c r="Q123" s="230">
        <f t="shared" si="32"/>
        <v>0</v>
      </c>
      <c r="R123" s="277"/>
      <c r="S123" s="230">
        <v>0</v>
      </c>
      <c r="T123" s="230">
        <v>0</v>
      </c>
      <c r="U123" s="230">
        <v>0</v>
      </c>
      <c r="V123" s="230">
        <v>0</v>
      </c>
      <c r="W123" s="230">
        <v>0</v>
      </c>
      <c r="X123" s="230">
        <v>0</v>
      </c>
      <c r="Y123" s="230">
        <f t="shared" si="33"/>
        <v>0</v>
      </c>
      <c r="Z123" s="230">
        <f t="shared" si="34"/>
        <v>0</v>
      </c>
      <c r="AA123" s="277"/>
      <c r="AB123" s="278">
        <v>0</v>
      </c>
      <c r="AC123" s="278">
        <v>0</v>
      </c>
      <c r="AD123" s="278">
        <v>0</v>
      </c>
      <c r="AE123" s="278">
        <v>0</v>
      </c>
      <c r="AF123" s="278">
        <v>0</v>
      </c>
      <c r="AG123" s="278">
        <v>0</v>
      </c>
      <c r="AH123" s="230">
        <f t="shared" si="35"/>
        <v>0</v>
      </c>
      <c r="AI123" s="278">
        <f t="shared" si="36"/>
        <v>0</v>
      </c>
      <c r="AJ123" s="277"/>
      <c r="AK123" s="278">
        <v>0</v>
      </c>
      <c r="AL123" s="278">
        <v>0</v>
      </c>
      <c r="AM123" s="278">
        <v>0</v>
      </c>
      <c r="AN123" s="277"/>
      <c r="AO123" s="278">
        <f t="shared" si="37"/>
        <v>0</v>
      </c>
      <c r="AP123" s="278">
        <f t="shared" si="37"/>
        <v>0</v>
      </c>
      <c r="AQ123" s="278">
        <f t="shared" si="37"/>
        <v>0</v>
      </c>
      <c r="AR123" s="279"/>
      <c r="AS123" s="279">
        <v>0</v>
      </c>
      <c r="AT123" s="280">
        <f t="shared" si="38"/>
        <v>0</v>
      </c>
      <c r="AU123" s="279"/>
      <c r="AV123" s="279">
        <v>0</v>
      </c>
      <c r="AW123" s="279">
        <v>0</v>
      </c>
      <c r="AX123" s="279">
        <v>0</v>
      </c>
      <c r="AY123" s="279">
        <v>0</v>
      </c>
      <c r="AZ123" s="279">
        <v>0</v>
      </c>
      <c r="BA123" s="279">
        <v>0</v>
      </c>
      <c r="BB123" s="279">
        <v>0</v>
      </c>
      <c r="BC123" s="279">
        <f t="shared" si="39"/>
        <v>0</v>
      </c>
      <c r="BE123" s="139">
        <f t="shared" si="50"/>
        <v>0</v>
      </c>
      <c r="BF123" s="139">
        <f t="shared" si="50"/>
        <v>0</v>
      </c>
      <c r="BG123" s="139">
        <f t="shared" si="50"/>
        <v>0</v>
      </c>
      <c r="BH123" s="139">
        <f t="shared" si="49"/>
        <v>0</v>
      </c>
      <c r="BI123" s="139">
        <f t="shared" si="49"/>
        <v>0</v>
      </c>
      <c r="BJ123" s="139">
        <f t="shared" si="49"/>
        <v>0</v>
      </c>
      <c r="BK123" s="139">
        <f t="shared" si="40"/>
        <v>0</v>
      </c>
      <c r="BL123" s="139">
        <f t="shared" si="41"/>
        <v>0</v>
      </c>
      <c r="BM123" s="149">
        <f t="shared" si="42"/>
        <v>0</v>
      </c>
      <c r="BN123" s="149"/>
      <c r="BO123" s="279">
        <f t="shared" ref="BO123:BT154" si="51">AV123-(J123*80%)</f>
        <v>0</v>
      </c>
      <c r="BP123" s="279">
        <f t="shared" si="51"/>
        <v>0</v>
      </c>
      <c r="BQ123" s="279">
        <f t="shared" si="51"/>
        <v>0</v>
      </c>
      <c r="BR123" s="279">
        <f t="shared" si="51"/>
        <v>0</v>
      </c>
      <c r="BS123" s="279">
        <f t="shared" si="51"/>
        <v>0</v>
      </c>
      <c r="BT123" s="279">
        <f t="shared" si="51"/>
        <v>0</v>
      </c>
      <c r="BU123" s="279">
        <f t="shared" si="48"/>
        <v>0</v>
      </c>
      <c r="BV123" s="279">
        <f t="shared" si="43"/>
        <v>0</v>
      </c>
      <c r="BW123" s="279">
        <f t="shared" si="28"/>
        <v>0</v>
      </c>
      <c r="BX123" s="279"/>
      <c r="BY123" s="279">
        <f t="shared" si="44"/>
        <v>0</v>
      </c>
      <c r="BZ123" s="279"/>
      <c r="CA123" s="279">
        <f>IFERROR(VLOOKUP(A123,'Actuals Summer'!A:S,19,FALSE),0)</f>
        <v>0</v>
      </c>
      <c r="CC123" s="279"/>
      <c r="CD123" s="279"/>
      <c r="CE123" s="279"/>
      <c r="CF123" s="279"/>
      <c r="CG123" s="279"/>
      <c r="CH123" s="279"/>
      <c r="CI123" s="279"/>
      <c r="CJ123" s="279"/>
      <c r="CK123" s="279"/>
      <c r="CL123" s="279"/>
      <c r="CM123" s="279"/>
      <c r="CN123" s="279"/>
      <c r="CO123" s="279"/>
      <c r="CQ123" s="230"/>
      <c r="CR123" s="230"/>
      <c r="CS123" s="230"/>
      <c r="CT123" s="230"/>
      <c r="CU123" s="230"/>
      <c r="CV123" s="230"/>
      <c r="CW123" s="230"/>
      <c r="CX123" s="230"/>
      <c r="CZ123" s="281"/>
      <c r="DA123" s="281"/>
      <c r="DB123" s="281"/>
      <c r="DC123" s="281"/>
      <c r="DD123" s="281"/>
      <c r="DE123" s="281"/>
      <c r="DF123" s="281"/>
      <c r="DG123" s="281"/>
      <c r="DI123" s="281">
        <f t="shared" si="45"/>
        <v>0</v>
      </c>
      <c r="DJ123" s="281"/>
      <c r="DK123" s="281"/>
      <c r="DL123" s="281"/>
      <c r="DM123" s="281"/>
      <c r="DN123" s="281"/>
      <c r="DO123" s="281"/>
      <c r="DP123" s="281"/>
      <c r="DQ123" s="281"/>
      <c r="DS123" s="281"/>
      <c r="DT123" s="281"/>
      <c r="DU123" s="281"/>
      <c r="DV123" s="281"/>
      <c r="DW123" s="281"/>
      <c r="DX123" s="281"/>
      <c r="DY123" s="281"/>
      <c r="DZ123" s="281"/>
      <c r="EB123" s="282">
        <f t="shared" si="29"/>
        <v>0</v>
      </c>
      <c r="EC123" s="282">
        <f t="shared" si="30"/>
        <v>0</v>
      </c>
      <c r="ED123" s="283">
        <f t="shared" si="46"/>
        <v>0</v>
      </c>
    </row>
    <row r="124" spans="1:134" hidden="1" x14ac:dyDescent="0.25">
      <c r="A124" s="17">
        <v>3331</v>
      </c>
      <c r="B124" s="4">
        <v>103433</v>
      </c>
      <c r="C124" s="4" t="s">
        <v>628</v>
      </c>
      <c r="D124" s="4" t="s">
        <v>629</v>
      </c>
      <c r="E124" s="15" t="s">
        <v>428</v>
      </c>
      <c r="F124" s="16" t="s">
        <v>425</v>
      </c>
      <c r="G124" s="149"/>
      <c r="H124" s="230">
        <v>0</v>
      </c>
      <c r="I124" s="277"/>
      <c r="J124" s="230">
        <v>0</v>
      </c>
      <c r="K124" s="230">
        <v>0</v>
      </c>
      <c r="L124" s="230">
        <v>46355.4</v>
      </c>
      <c r="M124" s="230">
        <v>1365</v>
      </c>
      <c r="N124" s="230">
        <v>522.0526315789474</v>
      </c>
      <c r="O124" s="230">
        <v>0</v>
      </c>
      <c r="P124" s="149">
        <f t="shared" si="31"/>
        <v>48242.452631578948</v>
      </c>
      <c r="Q124" s="230">
        <f t="shared" si="32"/>
        <v>38593.962105263163</v>
      </c>
      <c r="R124" s="277"/>
      <c r="S124" s="230">
        <v>0</v>
      </c>
      <c r="T124" s="230">
        <v>0</v>
      </c>
      <c r="U124" s="230">
        <v>28696.2</v>
      </c>
      <c r="V124" s="230">
        <v>975</v>
      </c>
      <c r="W124" s="230">
        <v>372.89473684210526</v>
      </c>
      <c r="X124" s="230">
        <v>0</v>
      </c>
      <c r="Y124" s="230">
        <f t="shared" si="33"/>
        <v>30044.094736842108</v>
      </c>
      <c r="Z124" s="230">
        <f t="shared" si="34"/>
        <v>24035.275789473686</v>
      </c>
      <c r="AA124" s="277"/>
      <c r="AB124" s="278">
        <v>0</v>
      </c>
      <c r="AC124" s="278">
        <v>0</v>
      </c>
      <c r="AD124" s="278">
        <v>36033.347368421055</v>
      </c>
      <c r="AE124" s="278">
        <v>1023.1578947368421</v>
      </c>
      <c r="AF124" s="278">
        <v>391.3130193905817</v>
      </c>
      <c r="AG124" s="278">
        <v>0</v>
      </c>
      <c r="AH124" s="230">
        <f t="shared" si="35"/>
        <v>37447.818282548476</v>
      </c>
      <c r="AI124" s="278">
        <f t="shared" si="36"/>
        <v>29958.254626038783</v>
      </c>
      <c r="AJ124" s="277"/>
      <c r="AK124" s="278">
        <v>1753.05</v>
      </c>
      <c r="AL124" s="278">
        <v>982.80000000000007</v>
      </c>
      <c r="AM124" s="278">
        <v>1447.1999999999998</v>
      </c>
      <c r="AN124" s="277"/>
      <c r="AO124" s="278">
        <f t="shared" si="37"/>
        <v>1402.44</v>
      </c>
      <c r="AP124" s="278">
        <f t="shared" si="37"/>
        <v>786.24000000000012</v>
      </c>
      <c r="AQ124" s="278">
        <f t="shared" si="37"/>
        <v>1157.76</v>
      </c>
      <c r="AR124" s="279"/>
      <c r="AS124" s="279">
        <v>0</v>
      </c>
      <c r="AT124" s="280">
        <f t="shared" si="38"/>
        <v>0</v>
      </c>
      <c r="AU124" s="279"/>
      <c r="AV124" s="279">
        <v>0</v>
      </c>
      <c r="AW124" s="279">
        <v>0</v>
      </c>
      <c r="AX124" s="279">
        <v>54081.3</v>
      </c>
      <c r="AY124" s="279">
        <v>2340</v>
      </c>
      <c r="AZ124" s="279">
        <v>894.94736842105272</v>
      </c>
      <c r="BA124" s="279">
        <v>0</v>
      </c>
      <c r="BB124" s="279">
        <v>1856.3999999999999</v>
      </c>
      <c r="BC124" s="279">
        <f t="shared" si="39"/>
        <v>59172.647368421058</v>
      </c>
      <c r="BE124" s="139">
        <f t="shared" si="50"/>
        <v>0</v>
      </c>
      <c r="BF124" s="139">
        <f t="shared" si="50"/>
        <v>0</v>
      </c>
      <c r="BG124" s="139">
        <f t="shared" si="50"/>
        <v>7725.9000000000015</v>
      </c>
      <c r="BH124" s="139">
        <f t="shared" si="49"/>
        <v>975</v>
      </c>
      <c r="BI124" s="139">
        <f t="shared" si="49"/>
        <v>372.89473684210532</v>
      </c>
      <c r="BJ124" s="139">
        <f t="shared" si="49"/>
        <v>0</v>
      </c>
      <c r="BK124" s="139">
        <f t="shared" si="40"/>
        <v>103.34999999999991</v>
      </c>
      <c r="BL124" s="139">
        <f t="shared" si="41"/>
        <v>9177.1447368421068</v>
      </c>
      <c r="BM124" s="149">
        <f t="shared" si="42"/>
        <v>0</v>
      </c>
      <c r="BN124" s="149"/>
      <c r="BO124" s="279">
        <f t="shared" si="51"/>
        <v>0</v>
      </c>
      <c r="BP124" s="279">
        <f t="shared" si="51"/>
        <v>0</v>
      </c>
      <c r="BQ124" s="279">
        <f t="shared" si="51"/>
        <v>16996.980000000003</v>
      </c>
      <c r="BR124" s="279">
        <f t="shared" si="51"/>
        <v>1248</v>
      </c>
      <c r="BS124" s="279">
        <f t="shared" si="51"/>
        <v>477.30526315789479</v>
      </c>
      <c r="BT124" s="279">
        <f t="shared" si="51"/>
        <v>0</v>
      </c>
      <c r="BU124" s="279">
        <f t="shared" si="48"/>
        <v>453.95999999999981</v>
      </c>
      <c r="BV124" s="279">
        <f t="shared" si="43"/>
        <v>19176.245263157896</v>
      </c>
      <c r="BW124" s="279">
        <f t="shared" si="28"/>
        <v>7.2759576141834259E-12</v>
      </c>
      <c r="BX124" s="279"/>
      <c r="BY124" s="279">
        <f t="shared" si="44"/>
        <v>59172.647368421065</v>
      </c>
      <c r="BZ124" s="279"/>
      <c r="CA124" s="279">
        <f>IFERROR(VLOOKUP(A124,'Actuals Summer'!A:S,19,FALSE),0)</f>
        <v>0</v>
      </c>
      <c r="CC124" s="279"/>
      <c r="CD124" s="279"/>
      <c r="CE124" s="279"/>
      <c r="CF124" s="279"/>
      <c r="CG124" s="279"/>
      <c r="CH124" s="279"/>
      <c r="CI124" s="279"/>
      <c r="CJ124" s="279"/>
      <c r="CK124" s="279"/>
      <c r="CL124" s="279"/>
      <c r="CM124" s="279"/>
      <c r="CN124" s="279"/>
      <c r="CO124" s="279"/>
      <c r="CQ124" s="230"/>
      <c r="CR124" s="230"/>
      <c r="CS124" s="230"/>
      <c r="CT124" s="230"/>
      <c r="CU124" s="230"/>
      <c r="CV124" s="230"/>
      <c r="CW124" s="230"/>
      <c r="CX124" s="230"/>
      <c r="CZ124" s="281"/>
      <c r="DA124" s="281"/>
      <c r="DB124" s="281"/>
      <c r="DC124" s="281"/>
      <c r="DD124" s="281"/>
      <c r="DE124" s="281"/>
      <c r="DF124" s="281"/>
      <c r="DG124" s="281"/>
      <c r="DI124" s="281">
        <f t="shared" si="45"/>
        <v>59172.647368421065</v>
      </c>
      <c r="DJ124" s="281"/>
      <c r="DK124" s="281"/>
      <c r="DL124" s="281"/>
      <c r="DM124" s="281"/>
      <c r="DN124" s="281"/>
      <c r="DO124" s="281"/>
      <c r="DP124" s="281"/>
      <c r="DQ124" s="281"/>
      <c r="DS124" s="281"/>
      <c r="DT124" s="281"/>
      <c r="DU124" s="281"/>
      <c r="DV124" s="281"/>
      <c r="DW124" s="281"/>
      <c r="DX124" s="281"/>
      <c r="DY124" s="281"/>
      <c r="DZ124" s="281"/>
      <c r="EB124" s="282">
        <f t="shared" si="29"/>
        <v>115110.17778393353</v>
      </c>
      <c r="EC124" s="282">
        <f t="shared" si="30"/>
        <v>0</v>
      </c>
      <c r="ED124" s="283">
        <f t="shared" si="46"/>
        <v>115110.17778393353</v>
      </c>
    </row>
    <row r="125" spans="1:134" hidden="1" x14ac:dyDescent="0.25">
      <c r="A125" s="17">
        <v>3386</v>
      </c>
      <c r="B125" s="4">
        <v>103470</v>
      </c>
      <c r="C125" s="4" t="s">
        <v>630</v>
      </c>
      <c r="D125" s="4" t="s">
        <v>631</v>
      </c>
      <c r="E125" s="15" t="s">
        <v>428</v>
      </c>
      <c r="F125" s="16" t="s">
        <v>425</v>
      </c>
      <c r="G125" s="149"/>
      <c r="H125" s="230">
        <v>0</v>
      </c>
      <c r="I125" s="277"/>
      <c r="J125" s="230">
        <v>0</v>
      </c>
      <c r="K125" s="230">
        <v>0</v>
      </c>
      <c r="L125" s="230">
        <v>41940.6</v>
      </c>
      <c r="M125" s="230">
        <v>2535</v>
      </c>
      <c r="N125" s="230">
        <v>1044.1052631578948</v>
      </c>
      <c r="O125" s="230">
        <v>0</v>
      </c>
      <c r="P125" s="149">
        <f t="shared" si="31"/>
        <v>45519.705263157892</v>
      </c>
      <c r="Q125" s="230">
        <f t="shared" si="32"/>
        <v>36415.764210526315</v>
      </c>
      <c r="R125" s="277"/>
      <c r="S125" s="230">
        <v>0</v>
      </c>
      <c r="T125" s="230">
        <v>0</v>
      </c>
      <c r="U125" s="230">
        <v>33111</v>
      </c>
      <c r="V125" s="230">
        <v>2145</v>
      </c>
      <c r="W125" s="230">
        <v>596.63157894736844</v>
      </c>
      <c r="X125" s="230">
        <v>0</v>
      </c>
      <c r="Y125" s="230">
        <f t="shared" si="33"/>
        <v>35852.631578947367</v>
      </c>
      <c r="Z125" s="230">
        <f t="shared" si="34"/>
        <v>28682.105263157893</v>
      </c>
      <c r="AA125" s="277"/>
      <c r="AB125" s="278">
        <v>0</v>
      </c>
      <c r="AC125" s="278">
        <v>0</v>
      </c>
      <c r="AD125" s="278">
        <v>33137.810526315792</v>
      </c>
      <c r="AE125" s="278">
        <v>1989.4736842105262</v>
      </c>
      <c r="AF125" s="278">
        <v>717.40720221606648</v>
      </c>
      <c r="AG125" s="278">
        <v>0</v>
      </c>
      <c r="AH125" s="230">
        <f t="shared" si="35"/>
        <v>35844.691412742388</v>
      </c>
      <c r="AI125" s="278">
        <f t="shared" si="36"/>
        <v>28675.753130193913</v>
      </c>
      <c r="AJ125" s="277"/>
      <c r="AK125" s="278">
        <v>1577.55</v>
      </c>
      <c r="AL125" s="278">
        <v>1111.5</v>
      </c>
      <c r="AM125" s="278">
        <v>1176.0631578947368</v>
      </c>
      <c r="AN125" s="277"/>
      <c r="AO125" s="278">
        <f t="shared" si="37"/>
        <v>1262.04</v>
      </c>
      <c r="AP125" s="278">
        <f t="shared" si="37"/>
        <v>889.2</v>
      </c>
      <c r="AQ125" s="278">
        <f t="shared" si="37"/>
        <v>940.85052631578947</v>
      </c>
      <c r="AR125" s="279"/>
      <c r="AS125" s="279">
        <v>0</v>
      </c>
      <c r="AT125" s="280">
        <f t="shared" si="38"/>
        <v>0</v>
      </c>
      <c r="AU125" s="279"/>
      <c r="AV125" s="279">
        <v>0</v>
      </c>
      <c r="AW125" s="279">
        <v>0</v>
      </c>
      <c r="AX125" s="279">
        <v>45251.700000000004</v>
      </c>
      <c r="AY125" s="279">
        <v>3120</v>
      </c>
      <c r="AZ125" s="279">
        <v>969.52631578947376</v>
      </c>
      <c r="BA125" s="279">
        <v>0</v>
      </c>
      <c r="BB125" s="279">
        <v>1318.2</v>
      </c>
      <c r="BC125" s="279">
        <f t="shared" si="39"/>
        <v>50659.426315789475</v>
      </c>
      <c r="BE125" s="139">
        <f t="shared" si="50"/>
        <v>0</v>
      </c>
      <c r="BF125" s="139">
        <f t="shared" si="50"/>
        <v>0</v>
      </c>
      <c r="BG125" s="139">
        <f t="shared" si="50"/>
        <v>3311.1000000000058</v>
      </c>
      <c r="BH125" s="139">
        <f t="shared" si="49"/>
        <v>585</v>
      </c>
      <c r="BI125" s="139">
        <f t="shared" si="49"/>
        <v>-74.578947368421041</v>
      </c>
      <c r="BJ125" s="139">
        <f t="shared" si="49"/>
        <v>0</v>
      </c>
      <c r="BK125" s="139">
        <f t="shared" si="40"/>
        <v>-259.34999999999991</v>
      </c>
      <c r="BL125" s="139">
        <f t="shared" si="41"/>
        <v>3562.1710526315851</v>
      </c>
      <c r="BM125" s="149">
        <f t="shared" si="42"/>
        <v>0</v>
      </c>
      <c r="BN125" s="149"/>
      <c r="BO125" s="279">
        <f t="shared" si="51"/>
        <v>0</v>
      </c>
      <c r="BP125" s="279">
        <f t="shared" si="51"/>
        <v>0</v>
      </c>
      <c r="BQ125" s="279">
        <f t="shared" si="51"/>
        <v>11699.220000000001</v>
      </c>
      <c r="BR125" s="279">
        <f t="shared" si="51"/>
        <v>1092</v>
      </c>
      <c r="BS125" s="279">
        <f t="shared" si="51"/>
        <v>134.2421052631579</v>
      </c>
      <c r="BT125" s="279">
        <f t="shared" si="51"/>
        <v>0</v>
      </c>
      <c r="BU125" s="279">
        <f t="shared" si="48"/>
        <v>56.160000000000082</v>
      </c>
      <c r="BV125" s="279">
        <f t="shared" si="43"/>
        <v>12981.622105263159</v>
      </c>
      <c r="BW125" s="279">
        <f t="shared" si="28"/>
        <v>0</v>
      </c>
      <c r="BX125" s="279"/>
      <c r="BY125" s="279">
        <f t="shared" si="44"/>
        <v>50659.426315789475</v>
      </c>
      <c r="BZ125" s="279"/>
      <c r="CA125" s="279">
        <f>IFERROR(VLOOKUP(A125,'Actuals Summer'!A:S,19,FALSE),0)</f>
        <v>0</v>
      </c>
      <c r="CC125" s="279"/>
      <c r="CD125" s="279"/>
      <c r="CE125" s="279"/>
      <c r="CF125" s="279"/>
      <c r="CG125" s="279"/>
      <c r="CH125" s="279"/>
      <c r="CI125" s="279"/>
      <c r="CJ125" s="279"/>
      <c r="CK125" s="279"/>
      <c r="CL125" s="279"/>
      <c r="CM125" s="279"/>
      <c r="CN125" s="279"/>
      <c r="CO125" s="279"/>
      <c r="CQ125" s="230"/>
      <c r="CR125" s="230"/>
      <c r="CS125" s="230"/>
      <c r="CT125" s="230"/>
      <c r="CU125" s="230"/>
      <c r="CV125" s="230"/>
      <c r="CW125" s="230"/>
      <c r="CX125" s="230"/>
      <c r="CZ125" s="281"/>
      <c r="DA125" s="281"/>
      <c r="DB125" s="281"/>
      <c r="DC125" s="281"/>
      <c r="DD125" s="281"/>
      <c r="DE125" s="281"/>
      <c r="DF125" s="281"/>
      <c r="DG125" s="281"/>
      <c r="DI125" s="281">
        <f t="shared" si="45"/>
        <v>50659.426315789475</v>
      </c>
      <c r="DJ125" s="281"/>
      <c r="DK125" s="281"/>
      <c r="DL125" s="281"/>
      <c r="DM125" s="281"/>
      <c r="DN125" s="281"/>
      <c r="DO125" s="281"/>
      <c r="DP125" s="281"/>
      <c r="DQ125" s="281"/>
      <c r="DS125" s="281"/>
      <c r="DT125" s="281"/>
      <c r="DU125" s="281"/>
      <c r="DV125" s="281"/>
      <c r="DW125" s="281"/>
      <c r="DX125" s="281"/>
      <c r="DY125" s="281"/>
      <c r="DZ125" s="281"/>
      <c r="EB125" s="282">
        <f t="shared" si="29"/>
        <v>109847.33523545705</v>
      </c>
      <c r="EC125" s="282">
        <f t="shared" si="30"/>
        <v>0</v>
      </c>
      <c r="ED125" s="283">
        <f t="shared" si="46"/>
        <v>109847.33523545705</v>
      </c>
    </row>
    <row r="126" spans="1:134" hidden="1" x14ac:dyDescent="0.25">
      <c r="A126" s="17">
        <v>3363</v>
      </c>
      <c r="B126" s="4">
        <v>103455</v>
      </c>
      <c r="C126" s="4" t="s">
        <v>632</v>
      </c>
      <c r="D126" s="4" t="s">
        <v>633</v>
      </c>
      <c r="E126" s="15" t="s">
        <v>428</v>
      </c>
      <c r="F126" s="16" t="s">
        <v>425</v>
      </c>
      <c r="G126" s="149"/>
      <c r="H126" s="230">
        <v>0</v>
      </c>
      <c r="I126" s="277"/>
      <c r="J126" s="230">
        <v>0</v>
      </c>
      <c r="K126" s="230">
        <v>0</v>
      </c>
      <c r="L126" s="230">
        <v>19866.600000000002</v>
      </c>
      <c r="M126" s="230">
        <v>390</v>
      </c>
      <c r="N126" s="230">
        <v>149.15789473684211</v>
      </c>
      <c r="O126" s="230">
        <v>0</v>
      </c>
      <c r="P126" s="149">
        <f t="shared" si="31"/>
        <v>20405.757894736846</v>
      </c>
      <c r="Q126" s="230">
        <f t="shared" si="32"/>
        <v>16324.606315789477</v>
      </c>
      <c r="R126" s="277"/>
      <c r="S126" s="230">
        <v>0</v>
      </c>
      <c r="T126" s="230">
        <v>0</v>
      </c>
      <c r="U126" s="230">
        <v>27592.5</v>
      </c>
      <c r="V126" s="230">
        <v>780</v>
      </c>
      <c r="W126" s="230">
        <v>298.31578947368422</v>
      </c>
      <c r="X126" s="230">
        <v>0</v>
      </c>
      <c r="Y126" s="230">
        <f t="shared" si="33"/>
        <v>28670.815789473683</v>
      </c>
      <c r="Z126" s="230">
        <f t="shared" si="34"/>
        <v>22936.652631578949</v>
      </c>
      <c r="AA126" s="277"/>
      <c r="AB126" s="278">
        <v>0</v>
      </c>
      <c r="AC126" s="278">
        <v>0</v>
      </c>
      <c r="AD126" s="278">
        <v>19947.031578947372</v>
      </c>
      <c r="AE126" s="278">
        <v>454.73684210526312</v>
      </c>
      <c r="AF126" s="278">
        <v>173.91689750692518</v>
      </c>
      <c r="AG126" s="278">
        <v>0</v>
      </c>
      <c r="AH126" s="230">
        <f t="shared" si="35"/>
        <v>20575.685318559561</v>
      </c>
      <c r="AI126" s="278">
        <f t="shared" si="36"/>
        <v>16460.54825484765</v>
      </c>
      <c r="AJ126" s="277"/>
      <c r="AK126" s="278">
        <v>269.10000000000002</v>
      </c>
      <c r="AL126" s="278">
        <v>403.65</v>
      </c>
      <c r="AM126" s="278">
        <v>274.54736842105257</v>
      </c>
      <c r="AN126" s="277"/>
      <c r="AO126" s="278">
        <f t="shared" si="37"/>
        <v>215.28000000000003</v>
      </c>
      <c r="AP126" s="278">
        <f t="shared" si="37"/>
        <v>322.92</v>
      </c>
      <c r="AQ126" s="278">
        <f t="shared" si="37"/>
        <v>219.63789473684207</v>
      </c>
      <c r="AR126" s="279"/>
      <c r="AS126" s="279">
        <v>0</v>
      </c>
      <c r="AT126" s="280">
        <f t="shared" si="38"/>
        <v>0</v>
      </c>
      <c r="AU126" s="279"/>
      <c r="AV126" s="279">
        <v>0</v>
      </c>
      <c r="AW126" s="279">
        <v>0</v>
      </c>
      <c r="AX126" s="279">
        <v>26488.799999999999</v>
      </c>
      <c r="AY126" s="279">
        <v>1170</v>
      </c>
      <c r="AZ126" s="279">
        <v>447.47368421052636</v>
      </c>
      <c r="BA126" s="279">
        <v>0</v>
      </c>
      <c r="BB126" s="279">
        <v>403.65</v>
      </c>
      <c r="BC126" s="279">
        <f t="shared" si="39"/>
        <v>28509.923684210527</v>
      </c>
      <c r="BE126" s="139">
        <f t="shared" si="50"/>
        <v>0</v>
      </c>
      <c r="BF126" s="139">
        <f t="shared" si="50"/>
        <v>0</v>
      </c>
      <c r="BG126" s="139">
        <f t="shared" si="50"/>
        <v>6622.1999999999971</v>
      </c>
      <c r="BH126" s="139">
        <f t="shared" si="49"/>
        <v>780</v>
      </c>
      <c r="BI126" s="139">
        <f t="shared" si="49"/>
        <v>298.31578947368428</v>
      </c>
      <c r="BJ126" s="139">
        <f t="shared" si="49"/>
        <v>0</v>
      </c>
      <c r="BK126" s="139">
        <f t="shared" si="40"/>
        <v>134.54999999999995</v>
      </c>
      <c r="BL126" s="139">
        <f t="shared" si="41"/>
        <v>7835.0657894736814</v>
      </c>
      <c r="BM126" s="149">
        <f t="shared" si="42"/>
        <v>0</v>
      </c>
      <c r="BN126" s="149"/>
      <c r="BO126" s="279">
        <f t="shared" si="51"/>
        <v>0</v>
      </c>
      <c r="BP126" s="279">
        <f t="shared" si="51"/>
        <v>0</v>
      </c>
      <c r="BQ126" s="279">
        <f t="shared" si="51"/>
        <v>10595.519999999997</v>
      </c>
      <c r="BR126" s="279">
        <f t="shared" si="51"/>
        <v>858</v>
      </c>
      <c r="BS126" s="279">
        <f t="shared" si="51"/>
        <v>328.14736842105265</v>
      </c>
      <c r="BT126" s="279">
        <f t="shared" si="51"/>
        <v>0</v>
      </c>
      <c r="BU126" s="279">
        <f t="shared" si="48"/>
        <v>188.36999999999995</v>
      </c>
      <c r="BV126" s="279">
        <f t="shared" si="43"/>
        <v>11970.03736842105</v>
      </c>
      <c r="BW126" s="279">
        <f t="shared" si="28"/>
        <v>0</v>
      </c>
      <c r="BX126" s="279"/>
      <c r="BY126" s="279">
        <f t="shared" si="44"/>
        <v>28509.923684210524</v>
      </c>
      <c r="BZ126" s="279"/>
      <c r="CA126" s="279">
        <f>IFERROR(VLOOKUP(A126,'Actuals Summer'!A:S,19,FALSE),0)</f>
        <v>0</v>
      </c>
      <c r="CC126" s="279"/>
      <c r="CD126" s="279"/>
      <c r="CE126" s="279"/>
      <c r="CF126" s="279"/>
      <c r="CG126" s="279"/>
      <c r="CH126" s="279"/>
      <c r="CI126" s="279"/>
      <c r="CJ126" s="279"/>
      <c r="CK126" s="279"/>
      <c r="CL126" s="279"/>
      <c r="CM126" s="279"/>
      <c r="CN126" s="279"/>
      <c r="CO126" s="279"/>
      <c r="CQ126" s="230"/>
      <c r="CR126" s="230"/>
      <c r="CS126" s="230"/>
      <c r="CT126" s="230"/>
      <c r="CU126" s="230"/>
      <c r="CV126" s="230"/>
      <c r="CW126" s="230"/>
      <c r="CX126" s="230"/>
      <c r="CZ126" s="281"/>
      <c r="DA126" s="281"/>
      <c r="DB126" s="281"/>
      <c r="DC126" s="281"/>
      <c r="DD126" s="281"/>
      <c r="DE126" s="281"/>
      <c r="DF126" s="281"/>
      <c r="DG126" s="281"/>
      <c r="DI126" s="281">
        <f t="shared" si="45"/>
        <v>28509.923684210524</v>
      </c>
      <c r="DJ126" s="281"/>
      <c r="DK126" s="281"/>
      <c r="DL126" s="281"/>
      <c r="DM126" s="281"/>
      <c r="DN126" s="281"/>
      <c r="DO126" s="281"/>
      <c r="DP126" s="281"/>
      <c r="DQ126" s="281"/>
      <c r="DS126" s="281"/>
      <c r="DT126" s="281"/>
      <c r="DU126" s="281"/>
      <c r="DV126" s="281"/>
      <c r="DW126" s="281"/>
      <c r="DX126" s="281"/>
      <c r="DY126" s="281"/>
      <c r="DZ126" s="281"/>
      <c r="EB126" s="282">
        <f t="shared" si="29"/>
        <v>68449.68246537396</v>
      </c>
      <c r="EC126" s="282">
        <f t="shared" si="30"/>
        <v>0</v>
      </c>
      <c r="ED126" s="283">
        <f t="shared" si="46"/>
        <v>68449.68246537396</v>
      </c>
    </row>
    <row r="127" spans="1:134" hidden="1" x14ac:dyDescent="0.25">
      <c r="A127" s="17">
        <v>3355</v>
      </c>
      <c r="B127" s="4">
        <v>103447</v>
      </c>
      <c r="C127" s="4" t="s">
        <v>634</v>
      </c>
      <c r="D127" s="4" t="s">
        <v>635</v>
      </c>
      <c r="E127" s="15" t="s">
        <v>428</v>
      </c>
      <c r="F127" s="16" t="s">
        <v>425</v>
      </c>
      <c r="G127" s="149"/>
      <c r="H127" s="230">
        <v>0</v>
      </c>
      <c r="I127" s="277"/>
      <c r="J127" s="230">
        <v>0</v>
      </c>
      <c r="K127" s="230">
        <v>0</v>
      </c>
      <c r="L127" s="230">
        <v>0</v>
      </c>
      <c r="M127" s="230">
        <v>0</v>
      </c>
      <c r="N127" s="230">
        <v>0</v>
      </c>
      <c r="O127" s="230">
        <v>0</v>
      </c>
      <c r="P127" s="149">
        <f t="shared" si="31"/>
        <v>0</v>
      </c>
      <c r="Q127" s="230">
        <f t="shared" si="32"/>
        <v>0</v>
      </c>
      <c r="R127" s="277"/>
      <c r="S127" s="230">
        <v>0</v>
      </c>
      <c r="T127" s="230">
        <v>0</v>
      </c>
      <c r="U127" s="230">
        <v>0</v>
      </c>
      <c r="V127" s="230">
        <v>0</v>
      </c>
      <c r="W127" s="230">
        <v>0</v>
      </c>
      <c r="X127" s="230">
        <v>0</v>
      </c>
      <c r="Y127" s="230">
        <f t="shared" si="33"/>
        <v>0</v>
      </c>
      <c r="Z127" s="230">
        <f t="shared" si="34"/>
        <v>0</v>
      </c>
      <c r="AA127" s="277"/>
      <c r="AB127" s="278">
        <v>0</v>
      </c>
      <c r="AC127" s="278">
        <v>0</v>
      </c>
      <c r="AD127" s="278">
        <v>0</v>
      </c>
      <c r="AE127" s="278">
        <v>0</v>
      </c>
      <c r="AF127" s="278">
        <v>0</v>
      </c>
      <c r="AG127" s="278">
        <v>0</v>
      </c>
      <c r="AH127" s="230">
        <f t="shared" si="35"/>
        <v>0</v>
      </c>
      <c r="AI127" s="278">
        <f t="shared" si="36"/>
        <v>0</v>
      </c>
      <c r="AJ127" s="277"/>
      <c r="AK127" s="278">
        <v>0</v>
      </c>
      <c r="AL127" s="278">
        <v>0</v>
      </c>
      <c r="AM127" s="278">
        <v>0</v>
      </c>
      <c r="AN127" s="277"/>
      <c r="AO127" s="278">
        <f t="shared" si="37"/>
        <v>0</v>
      </c>
      <c r="AP127" s="278">
        <f t="shared" si="37"/>
        <v>0</v>
      </c>
      <c r="AQ127" s="278">
        <f t="shared" si="37"/>
        <v>0</v>
      </c>
      <c r="AR127" s="279"/>
      <c r="AS127" s="279">
        <v>0</v>
      </c>
      <c r="AT127" s="280">
        <f t="shared" si="38"/>
        <v>0</v>
      </c>
      <c r="AU127" s="279"/>
      <c r="AV127" s="279">
        <v>0</v>
      </c>
      <c r="AW127" s="279">
        <v>0</v>
      </c>
      <c r="AX127" s="279">
        <v>0</v>
      </c>
      <c r="AY127" s="279">
        <v>0</v>
      </c>
      <c r="AZ127" s="279">
        <v>0</v>
      </c>
      <c r="BA127" s="279">
        <v>0</v>
      </c>
      <c r="BB127" s="279">
        <v>0</v>
      </c>
      <c r="BC127" s="279">
        <f t="shared" si="39"/>
        <v>0</v>
      </c>
      <c r="BE127" s="139">
        <f t="shared" si="50"/>
        <v>0</v>
      </c>
      <c r="BF127" s="139">
        <f t="shared" si="50"/>
        <v>0</v>
      </c>
      <c r="BG127" s="139">
        <f t="shared" si="50"/>
        <v>0</v>
      </c>
      <c r="BH127" s="139">
        <f t="shared" si="49"/>
        <v>0</v>
      </c>
      <c r="BI127" s="139">
        <f t="shared" si="49"/>
        <v>0</v>
      </c>
      <c r="BJ127" s="139">
        <f t="shared" si="49"/>
        <v>0</v>
      </c>
      <c r="BK127" s="139">
        <f t="shared" si="40"/>
        <v>0</v>
      </c>
      <c r="BL127" s="139">
        <f t="shared" si="41"/>
        <v>0</v>
      </c>
      <c r="BM127" s="149">
        <f t="shared" si="42"/>
        <v>0</v>
      </c>
      <c r="BN127" s="149"/>
      <c r="BO127" s="279">
        <f t="shared" si="51"/>
        <v>0</v>
      </c>
      <c r="BP127" s="279">
        <f t="shared" si="51"/>
        <v>0</v>
      </c>
      <c r="BQ127" s="279">
        <f t="shared" si="51"/>
        <v>0</v>
      </c>
      <c r="BR127" s="279">
        <f t="shared" si="51"/>
        <v>0</v>
      </c>
      <c r="BS127" s="279">
        <f t="shared" si="51"/>
        <v>0</v>
      </c>
      <c r="BT127" s="279">
        <f t="shared" si="51"/>
        <v>0</v>
      </c>
      <c r="BU127" s="279">
        <f t="shared" si="48"/>
        <v>0</v>
      </c>
      <c r="BV127" s="279">
        <f t="shared" si="43"/>
        <v>0</v>
      </c>
      <c r="BW127" s="279">
        <f t="shared" si="28"/>
        <v>0</v>
      </c>
      <c r="BX127" s="279"/>
      <c r="BY127" s="279">
        <f t="shared" si="44"/>
        <v>0</v>
      </c>
      <c r="BZ127" s="279"/>
      <c r="CA127" s="279">
        <f>IFERROR(VLOOKUP(A127,'Actuals Summer'!A:S,19,FALSE),0)</f>
        <v>0</v>
      </c>
      <c r="CC127" s="279"/>
      <c r="CD127" s="279"/>
      <c r="CE127" s="279"/>
      <c r="CF127" s="279"/>
      <c r="CG127" s="279"/>
      <c r="CH127" s="279"/>
      <c r="CI127" s="279"/>
      <c r="CJ127" s="279"/>
      <c r="CK127" s="279"/>
      <c r="CL127" s="279"/>
      <c r="CM127" s="279"/>
      <c r="CN127" s="279"/>
      <c r="CO127" s="279"/>
      <c r="CQ127" s="230"/>
      <c r="CR127" s="230"/>
      <c r="CS127" s="230"/>
      <c r="CT127" s="230"/>
      <c r="CU127" s="230"/>
      <c r="CV127" s="230"/>
      <c r="CW127" s="230"/>
      <c r="CX127" s="230"/>
      <c r="CZ127" s="281"/>
      <c r="DA127" s="281"/>
      <c r="DB127" s="281"/>
      <c r="DC127" s="281"/>
      <c r="DD127" s="281"/>
      <c r="DE127" s="281"/>
      <c r="DF127" s="281"/>
      <c r="DG127" s="281"/>
      <c r="DI127" s="281">
        <f t="shared" si="45"/>
        <v>0</v>
      </c>
      <c r="DJ127" s="281"/>
      <c r="DK127" s="281"/>
      <c r="DL127" s="281"/>
      <c r="DM127" s="281"/>
      <c r="DN127" s="281"/>
      <c r="DO127" s="281"/>
      <c r="DP127" s="281"/>
      <c r="DQ127" s="281"/>
      <c r="DS127" s="281"/>
      <c r="DT127" s="281"/>
      <c r="DU127" s="281"/>
      <c r="DV127" s="281"/>
      <c r="DW127" s="281"/>
      <c r="DX127" s="281"/>
      <c r="DY127" s="281"/>
      <c r="DZ127" s="281"/>
      <c r="EB127" s="282">
        <f t="shared" si="29"/>
        <v>0</v>
      </c>
      <c r="EC127" s="282">
        <f t="shared" si="30"/>
        <v>0</v>
      </c>
      <c r="ED127" s="283">
        <f t="shared" si="46"/>
        <v>0</v>
      </c>
    </row>
    <row r="128" spans="1:134" hidden="1" x14ac:dyDescent="0.25">
      <c r="A128" s="17">
        <v>3367</v>
      </c>
      <c r="B128" s="4">
        <v>103458</v>
      </c>
      <c r="C128" s="4" t="s">
        <v>636</v>
      </c>
      <c r="D128" s="4" t="s">
        <v>637</v>
      </c>
      <c r="E128" s="15" t="s">
        <v>428</v>
      </c>
      <c r="F128" s="16" t="s">
        <v>425</v>
      </c>
      <c r="G128" s="149"/>
      <c r="H128" s="230">
        <v>0</v>
      </c>
      <c r="I128" s="277"/>
      <c r="J128" s="230">
        <v>0</v>
      </c>
      <c r="K128" s="230">
        <v>0</v>
      </c>
      <c r="L128" s="230">
        <v>43044.3</v>
      </c>
      <c r="M128" s="230">
        <v>1170</v>
      </c>
      <c r="N128" s="230">
        <v>447.47368421052636</v>
      </c>
      <c r="O128" s="230">
        <v>0</v>
      </c>
      <c r="P128" s="149">
        <f t="shared" si="31"/>
        <v>44661.77368421053</v>
      </c>
      <c r="Q128" s="230">
        <f t="shared" si="32"/>
        <v>35729.418947368424</v>
      </c>
      <c r="R128" s="277"/>
      <c r="S128" s="230">
        <v>0</v>
      </c>
      <c r="T128" s="230">
        <v>0</v>
      </c>
      <c r="U128" s="230">
        <v>37525.800000000003</v>
      </c>
      <c r="V128" s="230">
        <v>1365</v>
      </c>
      <c r="W128" s="230">
        <v>522.0526315789474</v>
      </c>
      <c r="X128" s="230">
        <v>0</v>
      </c>
      <c r="Y128" s="230">
        <f t="shared" si="33"/>
        <v>39412.85263157895</v>
      </c>
      <c r="Z128" s="230">
        <f t="shared" si="34"/>
        <v>31530.282105263163</v>
      </c>
      <c r="AA128" s="277"/>
      <c r="AB128" s="278">
        <v>0</v>
      </c>
      <c r="AC128" s="278">
        <v>0</v>
      </c>
      <c r="AD128" s="278">
        <v>36033.347368421055</v>
      </c>
      <c r="AE128" s="278">
        <v>1080</v>
      </c>
      <c r="AF128" s="278">
        <v>413.05263157894734</v>
      </c>
      <c r="AG128" s="278">
        <v>0</v>
      </c>
      <c r="AH128" s="230">
        <f t="shared" si="35"/>
        <v>37526.400000000001</v>
      </c>
      <c r="AI128" s="278">
        <f t="shared" si="36"/>
        <v>30021.120000000003</v>
      </c>
      <c r="AJ128" s="277"/>
      <c r="AK128" s="278">
        <v>1862.25</v>
      </c>
      <c r="AL128" s="278">
        <v>1571.6999999999998</v>
      </c>
      <c r="AM128" s="278">
        <v>1543.8315789473681</v>
      </c>
      <c r="AN128" s="277"/>
      <c r="AO128" s="278">
        <f t="shared" si="37"/>
        <v>1489.8000000000002</v>
      </c>
      <c r="AP128" s="278">
        <f t="shared" si="37"/>
        <v>1257.3599999999999</v>
      </c>
      <c r="AQ128" s="278">
        <f t="shared" si="37"/>
        <v>1235.0652631578946</v>
      </c>
      <c r="AR128" s="279"/>
      <c r="AS128" s="279">
        <v>0</v>
      </c>
      <c r="AT128" s="280">
        <f t="shared" si="38"/>
        <v>0</v>
      </c>
      <c r="AU128" s="279"/>
      <c r="AV128" s="279">
        <v>0</v>
      </c>
      <c r="AW128" s="279">
        <v>0</v>
      </c>
      <c r="AX128" s="279">
        <v>38629.5</v>
      </c>
      <c r="AY128" s="279">
        <v>1365</v>
      </c>
      <c r="AZ128" s="279">
        <v>522.0526315789474</v>
      </c>
      <c r="BA128" s="279">
        <v>0</v>
      </c>
      <c r="BB128" s="279">
        <v>1556.0999999999997</v>
      </c>
      <c r="BC128" s="279">
        <f t="shared" si="39"/>
        <v>42072.652631578945</v>
      </c>
      <c r="BE128" s="139">
        <f t="shared" si="50"/>
        <v>0</v>
      </c>
      <c r="BF128" s="139">
        <f t="shared" si="50"/>
        <v>0</v>
      </c>
      <c r="BG128" s="139">
        <f t="shared" si="50"/>
        <v>-4414.8000000000029</v>
      </c>
      <c r="BH128" s="139">
        <f t="shared" si="49"/>
        <v>195</v>
      </c>
      <c r="BI128" s="139">
        <f t="shared" si="49"/>
        <v>74.578947368421041</v>
      </c>
      <c r="BJ128" s="139">
        <f t="shared" si="49"/>
        <v>0</v>
      </c>
      <c r="BK128" s="139">
        <f t="shared" si="40"/>
        <v>-306.15000000000032</v>
      </c>
      <c r="BL128" s="139">
        <f t="shared" si="41"/>
        <v>-4451.3710526315826</v>
      </c>
      <c r="BM128" s="149">
        <f t="shared" si="42"/>
        <v>0</v>
      </c>
      <c r="BN128" s="149"/>
      <c r="BO128" s="279">
        <f t="shared" si="51"/>
        <v>0</v>
      </c>
      <c r="BP128" s="279">
        <f t="shared" si="51"/>
        <v>0</v>
      </c>
      <c r="BQ128" s="279">
        <f t="shared" si="51"/>
        <v>4194.0599999999977</v>
      </c>
      <c r="BR128" s="279">
        <f t="shared" si="51"/>
        <v>429</v>
      </c>
      <c r="BS128" s="279">
        <f t="shared" si="51"/>
        <v>164.07368421052627</v>
      </c>
      <c r="BT128" s="279">
        <f t="shared" si="51"/>
        <v>0</v>
      </c>
      <c r="BU128" s="279">
        <f t="shared" si="48"/>
        <v>66.2999999999995</v>
      </c>
      <c r="BV128" s="279">
        <f t="shared" si="43"/>
        <v>4853.4336842105231</v>
      </c>
      <c r="BW128" s="279">
        <f t="shared" si="28"/>
        <v>7.2759576141834259E-12</v>
      </c>
      <c r="BX128" s="279"/>
      <c r="BY128" s="279">
        <f t="shared" si="44"/>
        <v>42072.652631578952</v>
      </c>
      <c r="BZ128" s="279"/>
      <c r="CA128" s="279">
        <f>IFERROR(VLOOKUP(A128,'Actuals Summer'!A:S,19,FALSE),0)</f>
        <v>0</v>
      </c>
      <c r="CC128" s="279"/>
      <c r="CD128" s="279"/>
      <c r="CE128" s="279"/>
      <c r="CF128" s="279"/>
      <c r="CG128" s="279"/>
      <c r="CH128" s="279"/>
      <c r="CI128" s="279"/>
      <c r="CJ128" s="279"/>
      <c r="CK128" s="279"/>
      <c r="CL128" s="279"/>
      <c r="CM128" s="279"/>
      <c r="CN128" s="279"/>
      <c r="CO128" s="279"/>
      <c r="CQ128" s="230"/>
      <c r="CR128" s="230"/>
      <c r="CS128" s="230"/>
      <c r="CT128" s="230"/>
      <c r="CU128" s="230"/>
      <c r="CV128" s="230"/>
      <c r="CW128" s="230"/>
      <c r="CX128" s="230"/>
      <c r="CZ128" s="281"/>
      <c r="DA128" s="281"/>
      <c r="DB128" s="281"/>
      <c r="DC128" s="281"/>
      <c r="DD128" s="281"/>
      <c r="DE128" s="281"/>
      <c r="DF128" s="281"/>
      <c r="DG128" s="281"/>
      <c r="DI128" s="281">
        <f t="shared" si="45"/>
        <v>42072.652631578952</v>
      </c>
      <c r="DJ128" s="281"/>
      <c r="DK128" s="281"/>
      <c r="DL128" s="281"/>
      <c r="DM128" s="281"/>
      <c r="DN128" s="281"/>
      <c r="DO128" s="281"/>
      <c r="DP128" s="281"/>
      <c r="DQ128" s="281"/>
      <c r="DS128" s="281"/>
      <c r="DT128" s="281"/>
      <c r="DU128" s="281"/>
      <c r="DV128" s="281"/>
      <c r="DW128" s="281"/>
      <c r="DX128" s="281"/>
      <c r="DY128" s="281"/>
      <c r="DZ128" s="281"/>
      <c r="EB128" s="282">
        <f t="shared" si="29"/>
        <v>106116.48000000001</v>
      </c>
      <c r="EC128" s="282">
        <f t="shared" si="30"/>
        <v>0</v>
      </c>
      <c r="ED128" s="283">
        <f t="shared" si="46"/>
        <v>106116.48000000001</v>
      </c>
    </row>
    <row r="129" spans="1:134" hidden="1" x14ac:dyDescent="0.25">
      <c r="A129" s="17">
        <v>3010</v>
      </c>
      <c r="B129" s="4">
        <v>103401</v>
      </c>
      <c r="C129" s="4" t="s">
        <v>638</v>
      </c>
      <c r="D129" s="4" t="s">
        <v>639</v>
      </c>
      <c r="E129" s="15" t="s">
        <v>428</v>
      </c>
      <c r="F129" s="16" t="s">
        <v>425</v>
      </c>
      <c r="G129" s="149"/>
      <c r="H129" s="230">
        <v>0</v>
      </c>
      <c r="I129" s="277"/>
      <c r="J129" s="230">
        <v>0</v>
      </c>
      <c r="K129" s="230">
        <v>0</v>
      </c>
      <c r="L129" s="230">
        <v>0</v>
      </c>
      <c r="M129" s="230">
        <v>0</v>
      </c>
      <c r="N129" s="230">
        <v>0</v>
      </c>
      <c r="O129" s="230">
        <v>0</v>
      </c>
      <c r="P129" s="149">
        <f t="shared" si="31"/>
        <v>0</v>
      </c>
      <c r="Q129" s="230">
        <f t="shared" si="32"/>
        <v>0</v>
      </c>
      <c r="R129" s="277"/>
      <c r="S129" s="230">
        <v>0</v>
      </c>
      <c r="T129" s="230">
        <v>0</v>
      </c>
      <c r="U129" s="230">
        <v>0</v>
      </c>
      <c r="V129" s="230">
        <v>0</v>
      </c>
      <c r="W129" s="230">
        <v>0</v>
      </c>
      <c r="X129" s="230">
        <v>0</v>
      </c>
      <c r="Y129" s="230">
        <f t="shared" si="33"/>
        <v>0</v>
      </c>
      <c r="Z129" s="230">
        <f t="shared" si="34"/>
        <v>0</v>
      </c>
      <c r="AA129" s="277"/>
      <c r="AB129" s="278">
        <v>0</v>
      </c>
      <c r="AC129" s="278">
        <v>0</v>
      </c>
      <c r="AD129" s="278">
        <v>0</v>
      </c>
      <c r="AE129" s="278">
        <v>0</v>
      </c>
      <c r="AF129" s="278">
        <v>0</v>
      </c>
      <c r="AG129" s="278">
        <v>0</v>
      </c>
      <c r="AH129" s="230">
        <f t="shared" si="35"/>
        <v>0</v>
      </c>
      <c r="AI129" s="278">
        <f t="shared" si="36"/>
        <v>0</v>
      </c>
      <c r="AJ129" s="277"/>
      <c r="AK129" s="278">
        <v>0</v>
      </c>
      <c r="AL129" s="278">
        <v>0</v>
      </c>
      <c r="AM129" s="278">
        <v>0</v>
      </c>
      <c r="AN129" s="277"/>
      <c r="AO129" s="278">
        <f t="shared" si="37"/>
        <v>0</v>
      </c>
      <c r="AP129" s="278">
        <f t="shared" si="37"/>
        <v>0</v>
      </c>
      <c r="AQ129" s="278">
        <f t="shared" si="37"/>
        <v>0</v>
      </c>
      <c r="AR129" s="279"/>
      <c r="AS129" s="279">
        <v>0</v>
      </c>
      <c r="AT129" s="280">
        <f t="shared" si="38"/>
        <v>0</v>
      </c>
      <c r="AU129" s="279"/>
      <c r="AV129" s="279">
        <v>0</v>
      </c>
      <c r="AW129" s="279">
        <v>0</v>
      </c>
      <c r="AX129" s="279">
        <v>0</v>
      </c>
      <c r="AY129" s="279">
        <v>0</v>
      </c>
      <c r="AZ129" s="279">
        <v>0</v>
      </c>
      <c r="BA129" s="279">
        <v>0</v>
      </c>
      <c r="BB129" s="279">
        <v>0</v>
      </c>
      <c r="BC129" s="279">
        <f t="shared" si="39"/>
        <v>0</v>
      </c>
      <c r="BE129" s="139">
        <f t="shared" si="50"/>
        <v>0</v>
      </c>
      <c r="BF129" s="139">
        <f t="shared" si="50"/>
        <v>0</v>
      </c>
      <c r="BG129" s="139">
        <f t="shared" si="50"/>
        <v>0</v>
      </c>
      <c r="BH129" s="139">
        <f t="shared" si="49"/>
        <v>0</v>
      </c>
      <c r="BI129" s="139">
        <f t="shared" si="49"/>
        <v>0</v>
      </c>
      <c r="BJ129" s="139">
        <f t="shared" si="49"/>
        <v>0</v>
      </c>
      <c r="BK129" s="139">
        <f t="shared" si="40"/>
        <v>0</v>
      </c>
      <c r="BL129" s="139">
        <f t="shared" si="41"/>
        <v>0</v>
      </c>
      <c r="BM129" s="149">
        <f t="shared" si="42"/>
        <v>0</v>
      </c>
      <c r="BN129" s="149"/>
      <c r="BO129" s="279">
        <f t="shared" si="51"/>
        <v>0</v>
      </c>
      <c r="BP129" s="279">
        <f t="shared" si="51"/>
        <v>0</v>
      </c>
      <c r="BQ129" s="279">
        <f t="shared" si="51"/>
        <v>0</v>
      </c>
      <c r="BR129" s="279">
        <f t="shared" si="51"/>
        <v>0</v>
      </c>
      <c r="BS129" s="279">
        <f t="shared" si="51"/>
        <v>0</v>
      </c>
      <c r="BT129" s="279">
        <f t="shared" si="51"/>
        <v>0</v>
      </c>
      <c r="BU129" s="279">
        <f t="shared" si="48"/>
        <v>0</v>
      </c>
      <c r="BV129" s="279">
        <f t="shared" si="43"/>
        <v>0</v>
      </c>
      <c r="BW129" s="279">
        <f t="shared" si="28"/>
        <v>0</v>
      </c>
      <c r="BX129" s="279"/>
      <c r="BY129" s="279">
        <f t="shared" si="44"/>
        <v>0</v>
      </c>
      <c r="BZ129" s="279"/>
      <c r="CA129" s="279">
        <f>IFERROR(VLOOKUP(A129,'Actuals Summer'!A:S,19,FALSE),0)</f>
        <v>0</v>
      </c>
      <c r="CC129" s="279"/>
      <c r="CD129" s="279"/>
      <c r="CE129" s="279"/>
      <c r="CF129" s="279"/>
      <c r="CG129" s="279"/>
      <c r="CH129" s="279"/>
      <c r="CI129" s="279"/>
      <c r="CJ129" s="279"/>
      <c r="CK129" s="279"/>
      <c r="CL129" s="279"/>
      <c r="CM129" s="279"/>
      <c r="CN129" s="279"/>
      <c r="CO129" s="279"/>
      <c r="CQ129" s="230"/>
      <c r="CR129" s="230"/>
      <c r="CS129" s="230"/>
      <c r="CT129" s="230"/>
      <c r="CU129" s="230"/>
      <c r="CV129" s="230"/>
      <c r="CW129" s="230"/>
      <c r="CX129" s="230"/>
      <c r="CZ129" s="281"/>
      <c r="DA129" s="281"/>
      <c r="DB129" s="281"/>
      <c r="DC129" s="281"/>
      <c r="DD129" s="281"/>
      <c r="DE129" s="281"/>
      <c r="DF129" s="281"/>
      <c r="DG129" s="281"/>
      <c r="DI129" s="281">
        <f t="shared" si="45"/>
        <v>0</v>
      </c>
      <c r="DJ129" s="281"/>
      <c r="DK129" s="281"/>
      <c r="DL129" s="281"/>
      <c r="DM129" s="281"/>
      <c r="DN129" s="281"/>
      <c r="DO129" s="281"/>
      <c r="DP129" s="281"/>
      <c r="DQ129" s="281"/>
      <c r="DS129" s="281"/>
      <c r="DT129" s="281"/>
      <c r="DU129" s="281"/>
      <c r="DV129" s="281"/>
      <c r="DW129" s="281"/>
      <c r="DX129" s="281"/>
      <c r="DY129" s="281"/>
      <c r="DZ129" s="281"/>
      <c r="EB129" s="282">
        <f t="shared" si="29"/>
        <v>0</v>
      </c>
      <c r="EC129" s="282">
        <f t="shared" si="30"/>
        <v>0</v>
      </c>
      <c r="ED129" s="283">
        <f t="shared" si="46"/>
        <v>0</v>
      </c>
    </row>
    <row r="130" spans="1:134" hidden="1" x14ac:dyDescent="0.25">
      <c r="A130" s="17">
        <v>4625</v>
      </c>
      <c r="B130" s="4">
        <v>103534</v>
      </c>
      <c r="C130" s="4" t="s">
        <v>640</v>
      </c>
      <c r="D130" s="4" t="s">
        <v>641</v>
      </c>
      <c r="E130" s="15" t="s">
        <v>450</v>
      </c>
      <c r="F130" s="16" t="s">
        <v>425</v>
      </c>
      <c r="G130" s="149"/>
      <c r="H130" s="230">
        <v>0</v>
      </c>
      <c r="I130" s="277"/>
      <c r="J130" s="230">
        <v>0</v>
      </c>
      <c r="K130" s="230">
        <v>0</v>
      </c>
      <c r="L130" s="230">
        <v>0</v>
      </c>
      <c r="M130" s="230">
        <v>0</v>
      </c>
      <c r="N130" s="230">
        <v>0</v>
      </c>
      <c r="O130" s="230">
        <v>0</v>
      </c>
      <c r="P130" s="149">
        <f t="shared" si="31"/>
        <v>0</v>
      </c>
      <c r="Q130" s="230">
        <f t="shared" si="32"/>
        <v>0</v>
      </c>
      <c r="R130" s="277"/>
      <c r="S130" s="230">
        <v>0</v>
      </c>
      <c r="T130" s="230">
        <v>0</v>
      </c>
      <c r="U130" s="230">
        <v>0</v>
      </c>
      <c r="V130" s="230">
        <v>0</v>
      </c>
      <c r="W130" s="230">
        <v>0</v>
      </c>
      <c r="X130" s="230">
        <v>0</v>
      </c>
      <c r="Y130" s="230">
        <f t="shared" si="33"/>
        <v>0</v>
      </c>
      <c r="Z130" s="230">
        <f t="shared" si="34"/>
        <v>0</v>
      </c>
      <c r="AA130" s="277"/>
      <c r="AB130" s="278">
        <v>0</v>
      </c>
      <c r="AC130" s="278">
        <v>0</v>
      </c>
      <c r="AD130" s="278">
        <v>0</v>
      </c>
      <c r="AE130" s="278">
        <v>0</v>
      </c>
      <c r="AF130" s="278">
        <v>0</v>
      </c>
      <c r="AG130" s="278">
        <v>0</v>
      </c>
      <c r="AH130" s="230">
        <f t="shared" si="35"/>
        <v>0</v>
      </c>
      <c r="AI130" s="278">
        <f t="shared" si="36"/>
        <v>0</v>
      </c>
      <c r="AJ130" s="277"/>
      <c r="AK130" s="278">
        <v>0</v>
      </c>
      <c r="AL130" s="278">
        <v>0</v>
      </c>
      <c r="AM130" s="278">
        <v>0</v>
      </c>
      <c r="AN130" s="277"/>
      <c r="AO130" s="278">
        <f t="shared" si="37"/>
        <v>0</v>
      </c>
      <c r="AP130" s="278">
        <f t="shared" si="37"/>
        <v>0</v>
      </c>
      <c r="AQ130" s="278">
        <f t="shared" si="37"/>
        <v>0</v>
      </c>
      <c r="AR130" s="279"/>
      <c r="AS130" s="279">
        <v>0</v>
      </c>
      <c r="AT130" s="280">
        <f t="shared" si="38"/>
        <v>0</v>
      </c>
      <c r="AU130" s="279"/>
      <c r="AV130" s="279">
        <v>0</v>
      </c>
      <c r="AW130" s="279">
        <v>0</v>
      </c>
      <c r="AX130" s="279">
        <v>0</v>
      </c>
      <c r="AY130" s="279">
        <v>0</v>
      </c>
      <c r="AZ130" s="279">
        <v>0</v>
      </c>
      <c r="BA130" s="279">
        <v>0</v>
      </c>
      <c r="BB130" s="279">
        <v>0</v>
      </c>
      <c r="BC130" s="279">
        <f t="shared" si="39"/>
        <v>0</v>
      </c>
      <c r="BE130" s="139">
        <f t="shared" si="50"/>
        <v>0</v>
      </c>
      <c r="BF130" s="139">
        <f t="shared" si="50"/>
        <v>0</v>
      </c>
      <c r="BG130" s="139">
        <f t="shared" si="50"/>
        <v>0</v>
      </c>
      <c r="BH130" s="139">
        <f t="shared" si="49"/>
        <v>0</v>
      </c>
      <c r="BI130" s="139">
        <f t="shared" si="49"/>
        <v>0</v>
      </c>
      <c r="BJ130" s="139">
        <f t="shared" si="49"/>
        <v>0</v>
      </c>
      <c r="BK130" s="139">
        <f t="shared" si="40"/>
        <v>0</v>
      </c>
      <c r="BL130" s="139">
        <f t="shared" si="41"/>
        <v>0</v>
      </c>
      <c r="BM130" s="149">
        <f t="shared" si="42"/>
        <v>0</v>
      </c>
      <c r="BN130" s="149"/>
      <c r="BO130" s="279">
        <f t="shared" si="51"/>
        <v>0</v>
      </c>
      <c r="BP130" s="279">
        <f t="shared" si="51"/>
        <v>0</v>
      </c>
      <c r="BQ130" s="279">
        <f t="shared" si="51"/>
        <v>0</v>
      </c>
      <c r="BR130" s="279">
        <f t="shared" si="51"/>
        <v>0</v>
      </c>
      <c r="BS130" s="279">
        <f t="shared" si="51"/>
        <v>0</v>
      </c>
      <c r="BT130" s="279">
        <f t="shared" si="51"/>
        <v>0</v>
      </c>
      <c r="BU130" s="279">
        <f t="shared" si="48"/>
        <v>0</v>
      </c>
      <c r="BV130" s="279">
        <f t="shared" si="43"/>
        <v>0</v>
      </c>
      <c r="BW130" s="279">
        <f t="shared" si="28"/>
        <v>0</v>
      </c>
      <c r="BX130" s="279"/>
      <c r="BY130" s="279">
        <f t="shared" si="44"/>
        <v>0</v>
      </c>
      <c r="BZ130" s="279"/>
      <c r="CA130" s="279">
        <f>IFERROR(VLOOKUP(A130,'Actuals Summer'!A:S,19,FALSE),0)</f>
        <v>0</v>
      </c>
      <c r="CC130" s="279"/>
      <c r="CD130" s="279"/>
      <c r="CE130" s="279"/>
      <c r="CF130" s="279"/>
      <c r="CG130" s="279"/>
      <c r="CH130" s="279"/>
      <c r="CI130" s="279"/>
      <c r="CJ130" s="279"/>
      <c r="CK130" s="279"/>
      <c r="CL130" s="279"/>
      <c r="CM130" s="279"/>
      <c r="CN130" s="279"/>
      <c r="CO130" s="279"/>
      <c r="CQ130" s="230"/>
      <c r="CR130" s="230"/>
      <c r="CS130" s="230"/>
      <c r="CT130" s="230"/>
      <c r="CU130" s="230"/>
      <c r="CV130" s="230"/>
      <c r="CW130" s="230"/>
      <c r="CX130" s="230"/>
      <c r="CZ130" s="281"/>
      <c r="DA130" s="281"/>
      <c r="DB130" s="281"/>
      <c r="DC130" s="281"/>
      <c r="DD130" s="281"/>
      <c r="DE130" s="281"/>
      <c r="DF130" s="281"/>
      <c r="DG130" s="281"/>
      <c r="DI130" s="281">
        <f t="shared" si="45"/>
        <v>0</v>
      </c>
      <c r="DJ130" s="281"/>
      <c r="DK130" s="281"/>
      <c r="DL130" s="281"/>
      <c r="DM130" s="281"/>
      <c r="DN130" s="281"/>
      <c r="DO130" s="281"/>
      <c r="DP130" s="281"/>
      <c r="DQ130" s="281"/>
      <c r="DS130" s="281"/>
      <c r="DT130" s="281"/>
      <c r="DU130" s="281"/>
      <c r="DV130" s="281"/>
      <c r="DW130" s="281"/>
      <c r="DX130" s="281"/>
      <c r="DY130" s="281"/>
      <c r="DZ130" s="281"/>
      <c r="EB130" s="282">
        <f t="shared" si="29"/>
        <v>0</v>
      </c>
      <c r="EC130" s="282">
        <f t="shared" si="30"/>
        <v>0</v>
      </c>
      <c r="ED130" s="283">
        <f t="shared" si="46"/>
        <v>0</v>
      </c>
    </row>
    <row r="131" spans="1:134" hidden="1" x14ac:dyDescent="0.25">
      <c r="A131" s="17">
        <v>3377</v>
      </c>
      <c r="B131" s="4">
        <v>103463</v>
      </c>
      <c r="C131" s="4" t="s">
        <v>642</v>
      </c>
      <c r="D131" s="4" t="s">
        <v>643</v>
      </c>
      <c r="E131" s="15" t="s">
        <v>428</v>
      </c>
      <c r="F131" s="16" t="s">
        <v>425</v>
      </c>
      <c r="G131" s="149"/>
      <c r="H131" s="230">
        <v>0</v>
      </c>
      <c r="I131" s="277"/>
      <c r="J131" s="230">
        <v>0</v>
      </c>
      <c r="K131" s="230">
        <v>0</v>
      </c>
      <c r="L131" s="230">
        <v>27592.5</v>
      </c>
      <c r="M131" s="230">
        <v>2925</v>
      </c>
      <c r="N131" s="230">
        <v>0</v>
      </c>
      <c r="O131" s="230">
        <v>0</v>
      </c>
      <c r="P131" s="149">
        <f t="shared" si="31"/>
        <v>30517.5</v>
      </c>
      <c r="Q131" s="230">
        <f t="shared" si="32"/>
        <v>24414</v>
      </c>
      <c r="R131" s="277"/>
      <c r="S131" s="230">
        <v>0</v>
      </c>
      <c r="T131" s="230">
        <v>0</v>
      </c>
      <c r="U131" s="230">
        <v>17659.2</v>
      </c>
      <c r="V131" s="230">
        <v>2145</v>
      </c>
      <c r="W131" s="230">
        <v>0</v>
      </c>
      <c r="X131" s="230">
        <v>0</v>
      </c>
      <c r="Y131" s="230">
        <f t="shared" si="33"/>
        <v>19804.2</v>
      </c>
      <c r="Z131" s="230">
        <f t="shared" si="34"/>
        <v>15843.36</v>
      </c>
      <c r="AA131" s="277"/>
      <c r="AB131" s="278">
        <v>0</v>
      </c>
      <c r="AC131" s="278">
        <v>0</v>
      </c>
      <c r="AD131" s="278">
        <v>19303.578947368424</v>
      </c>
      <c r="AE131" s="278">
        <v>2160</v>
      </c>
      <c r="AF131" s="278">
        <v>0</v>
      </c>
      <c r="AG131" s="278">
        <v>0</v>
      </c>
      <c r="AH131" s="230">
        <f t="shared" si="35"/>
        <v>21463.578947368424</v>
      </c>
      <c r="AI131" s="278">
        <f t="shared" si="36"/>
        <v>17170.863157894739</v>
      </c>
      <c r="AJ131" s="277"/>
      <c r="AK131" s="278">
        <v>1885.65</v>
      </c>
      <c r="AL131" s="278">
        <v>1421.5499999999997</v>
      </c>
      <c r="AM131" s="278">
        <v>1358.5263157894738</v>
      </c>
      <c r="AN131" s="277"/>
      <c r="AO131" s="278">
        <f t="shared" si="37"/>
        <v>1508.5200000000002</v>
      </c>
      <c r="AP131" s="278">
        <f t="shared" si="37"/>
        <v>1137.2399999999998</v>
      </c>
      <c r="AQ131" s="278">
        <f t="shared" si="37"/>
        <v>1086.8210526315791</v>
      </c>
      <c r="AR131" s="279"/>
      <c r="AS131" s="279">
        <v>0</v>
      </c>
      <c r="AT131" s="280">
        <f t="shared" si="38"/>
        <v>0</v>
      </c>
      <c r="AU131" s="279"/>
      <c r="AV131" s="279">
        <v>0</v>
      </c>
      <c r="AW131" s="279">
        <v>0</v>
      </c>
      <c r="AX131" s="279">
        <v>20970.3</v>
      </c>
      <c r="AY131" s="279">
        <v>2535</v>
      </c>
      <c r="AZ131" s="279">
        <v>0</v>
      </c>
      <c r="BA131" s="279">
        <v>0</v>
      </c>
      <c r="BB131" s="279">
        <v>1834.9499999999998</v>
      </c>
      <c r="BC131" s="279">
        <f t="shared" si="39"/>
        <v>25340.25</v>
      </c>
      <c r="BE131" s="139">
        <f t="shared" si="50"/>
        <v>0</v>
      </c>
      <c r="BF131" s="139">
        <f t="shared" si="50"/>
        <v>0</v>
      </c>
      <c r="BG131" s="139">
        <f t="shared" si="50"/>
        <v>-6622.2000000000007</v>
      </c>
      <c r="BH131" s="139">
        <f t="shared" si="49"/>
        <v>-390</v>
      </c>
      <c r="BI131" s="139">
        <f t="shared" si="49"/>
        <v>0</v>
      </c>
      <c r="BJ131" s="139">
        <f t="shared" si="49"/>
        <v>0</v>
      </c>
      <c r="BK131" s="139">
        <f t="shared" si="40"/>
        <v>-50.700000000000273</v>
      </c>
      <c r="BL131" s="139">
        <f t="shared" si="41"/>
        <v>-7062.9000000000015</v>
      </c>
      <c r="BM131" s="149">
        <f t="shared" si="42"/>
        <v>0</v>
      </c>
      <c r="BN131" s="149"/>
      <c r="BO131" s="279">
        <f t="shared" si="51"/>
        <v>0</v>
      </c>
      <c r="BP131" s="279">
        <f t="shared" si="51"/>
        <v>0</v>
      </c>
      <c r="BQ131" s="279">
        <f t="shared" si="51"/>
        <v>-1103.7000000000007</v>
      </c>
      <c r="BR131" s="279">
        <f t="shared" si="51"/>
        <v>195</v>
      </c>
      <c r="BS131" s="279">
        <f t="shared" si="51"/>
        <v>0</v>
      </c>
      <c r="BT131" s="279">
        <f t="shared" si="51"/>
        <v>0</v>
      </c>
      <c r="BU131" s="279">
        <f t="shared" si="48"/>
        <v>326.42999999999961</v>
      </c>
      <c r="BV131" s="279">
        <f t="shared" si="43"/>
        <v>-582.27000000000112</v>
      </c>
      <c r="BW131" s="279">
        <f t="shared" si="28"/>
        <v>0</v>
      </c>
      <c r="BX131" s="279"/>
      <c r="BY131" s="279">
        <f t="shared" si="44"/>
        <v>25340.25</v>
      </c>
      <c r="BZ131" s="279"/>
      <c r="CA131" s="279">
        <f>IFERROR(VLOOKUP(A131,'Actuals Summer'!A:S,19,FALSE),0)</f>
        <v>0</v>
      </c>
      <c r="CC131" s="279"/>
      <c r="CD131" s="279"/>
      <c r="CE131" s="279"/>
      <c r="CF131" s="279"/>
      <c r="CG131" s="279"/>
      <c r="CH131" s="279"/>
      <c r="CI131" s="279"/>
      <c r="CJ131" s="279"/>
      <c r="CK131" s="279"/>
      <c r="CL131" s="279"/>
      <c r="CM131" s="279"/>
      <c r="CN131" s="279"/>
      <c r="CO131" s="279"/>
      <c r="CQ131" s="230"/>
      <c r="CR131" s="230"/>
      <c r="CS131" s="230"/>
      <c r="CT131" s="230"/>
      <c r="CU131" s="230"/>
      <c r="CV131" s="230"/>
      <c r="CW131" s="230"/>
      <c r="CX131" s="230"/>
      <c r="CZ131" s="281"/>
      <c r="DA131" s="281"/>
      <c r="DB131" s="281"/>
      <c r="DC131" s="281"/>
      <c r="DD131" s="281"/>
      <c r="DE131" s="281"/>
      <c r="DF131" s="281"/>
      <c r="DG131" s="281"/>
      <c r="DI131" s="281">
        <f t="shared" si="45"/>
        <v>25340.25</v>
      </c>
      <c r="DJ131" s="281"/>
      <c r="DK131" s="281"/>
      <c r="DL131" s="281"/>
      <c r="DM131" s="281"/>
      <c r="DN131" s="281"/>
      <c r="DO131" s="281"/>
      <c r="DP131" s="281"/>
      <c r="DQ131" s="281"/>
      <c r="DS131" s="281"/>
      <c r="DT131" s="281"/>
      <c r="DU131" s="281"/>
      <c r="DV131" s="281"/>
      <c r="DW131" s="281"/>
      <c r="DX131" s="281"/>
      <c r="DY131" s="281"/>
      <c r="DZ131" s="281"/>
      <c r="EB131" s="282">
        <f t="shared" si="29"/>
        <v>60578.534210526319</v>
      </c>
      <c r="EC131" s="282">
        <f t="shared" si="30"/>
        <v>0</v>
      </c>
      <c r="ED131" s="283">
        <f t="shared" si="46"/>
        <v>60578.534210526319</v>
      </c>
    </row>
    <row r="132" spans="1:134" hidden="1" x14ac:dyDescent="0.25">
      <c r="A132" s="17">
        <v>3371</v>
      </c>
      <c r="B132" s="4">
        <v>103459</v>
      </c>
      <c r="C132" s="4" t="s">
        <v>644</v>
      </c>
      <c r="D132" s="4" t="s">
        <v>645</v>
      </c>
      <c r="E132" s="15" t="s">
        <v>428</v>
      </c>
      <c r="F132" s="16" t="s">
        <v>425</v>
      </c>
      <c r="G132" s="149"/>
      <c r="H132" s="230">
        <v>0</v>
      </c>
      <c r="I132" s="277"/>
      <c r="J132" s="230">
        <v>0</v>
      </c>
      <c r="K132" s="230">
        <v>0</v>
      </c>
      <c r="L132" s="230">
        <v>0</v>
      </c>
      <c r="M132" s="230">
        <v>0</v>
      </c>
      <c r="N132" s="230">
        <v>0</v>
      </c>
      <c r="O132" s="230">
        <v>0</v>
      </c>
      <c r="P132" s="149">
        <f t="shared" si="31"/>
        <v>0</v>
      </c>
      <c r="Q132" s="230">
        <f t="shared" si="32"/>
        <v>0</v>
      </c>
      <c r="R132" s="277"/>
      <c r="S132" s="230">
        <v>0</v>
      </c>
      <c r="T132" s="230">
        <v>0</v>
      </c>
      <c r="U132" s="230">
        <v>0</v>
      </c>
      <c r="V132" s="230">
        <v>0</v>
      </c>
      <c r="W132" s="230">
        <v>0</v>
      </c>
      <c r="X132" s="230">
        <v>0</v>
      </c>
      <c r="Y132" s="230">
        <f t="shared" si="33"/>
        <v>0</v>
      </c>
      <c r="Z132" s="230">
        <f t="shared" si="34"/>
        <v>0</v>
      </c>
      <c r="AA132" s="277"/>
      <c r="AB132" s="278">
        <v>0</v>
      </c>
      <c r="AC132" s="278">
        <v>0</v>
      </c>
      <c r="AD132" s="278">
        <v>0</v>
      </c>
      <c r="AE132" s="278">
        <v>0</v>
      </c>
      <c r="AF132" s="278">
        <v>0</v>
      </c>
      <c r="AG132" s="278">
        <v>0</v>
      </c>
      <c r="AH132" s="230">
        <f t="shared" si="35"/>
        <v>0</v>
      </c>
      <c r="AI132" s="278">
        <f t="shared" si="36"/>
        <v>0</v>
      </c>
      <c r="AJ132" s="277"/>
      <c r="AK132" s="278">
        <v>0</v>
      </c>
      <c r="AL132" s="278">
        <v>0</v>
      </c>
      <c r="AM132" s="278">
        <v>0</v>
      </c>
      <c r="AN132" s="277"/>
      <c r="AO132" s="278">
        <f t="shared" si="37"/>
        <v>0</v>
      </c>
      <c r="AP132" s="278">
        <f t="shared" si="37"/>
        <v>0</v>
      </c>
      <c r="AQ132" s="278">
        <f t="shared" si="37"/>
        <v>0</v>
      </c>
      <c r="AR132" s="279"/>
      <c r="AS132" s="279">
        <v>0</v>
      </c>
      <c r="AT132" s="280">
        <f t="shared" si="38"/>
        <v>0</v>
      </c>
      <c r="AU132" s="279"/>
      <c r="AV132" s="279">
        <v>0</v>
      </c>
      <c r="AW132" s="279">
        <v>0</v>
      </c>
      <c r="AX132" s="279">
        <v>0</v>
      </c>
      <c r="AY132" s="279">
        <v>0</v>
      </c>
      <c r="AZ132" s="279">
        <v>0</v>
      </c>
      <c r="BA132" s="279">
        <v>0</v>
      </c>
      <c r="BB132" s="279">
        <v>0</v>
      </c>
      <c r="BC132" s="279">
        <f t="shared" si="39"/>
        <v>0</v>
      </c>
      <c r="BE132" s="139">
        <f t="shared" si="50"/>
        <v>0</v>
      </c>
      <c r="BF132" s="139">
        <f t="shared" si="50"/>
        <v>0</v>
      </c>
      <c r="BG132" s="139">
        <f t="shared" si="50"/>
        <v>0</v>
      </c>
      <c r="BH132" s="139">
        <f t="shared" si="49"/>
        <v>0</v>
      </c>
      <c r="BI132" s="139">
        <f t="shared" si="49"/>
        <v>0</v>
      </c>
      <c r="BJ132" s="139">
        <f t="shared" si="49"/>
        <v>0</v>
      </c>
      <c r="BK132" s="139">
        <f t="shared" si="40"/>
        <v>0</v>
      </c>
      <c r="BL132" s="139">
        <f t="shared" si="41"/>
        <v>0</v>
      </c>
      <c r="BM132" s="149">
        <f t="shared" si="42"/>
        <v>0</v>
      </c>
      <c r="BN132" s="149"/>
      <c r="BO132" s="279">
        <f t="shared" si="51"/>
        <v>0</v>
      </c>
      <c r="BP132" s="279">
        <f t="shared" si="51"/>
        <v>0</v>
      </c>
      <c r="BQ132" s="279">
        <f t="shared" si="51"/>
        <v>0</v>
      </c>
      <c r="BR132" s="279">
        <f t="shared" si="51"/>
        <v>0</v>
      </c>
      <c r="BS132" s="279">
        <f t="shared" si="51"/>
        <v>0</v>
      </c>
      <c r="BT132" s="279">
        <f t="shared" si="51"/>
        <v>0</v>
      </c>
      <c r="BU132" s="279">
        <f t="shared" si="48"/>
        <v>0</v>
      </c>
      <c r="BV132" s="279">
        <f t="shared" si="43"/>
        <v>0</v>
      </c>
      <c r="BW132" s="279">
        <f t="shared" si="28"/>
        <v>0</v>
      </c>
      <c r="BX132" s="279"/>
      <c r="BY132" s="279">
        <f t="shared" si="44"/>
        <v>0</v>
      </c>
      <c r="BZ132" s="279"/>
      <c r="CA132" s="279">
        <f>IFERROR(VLOOKUP(A132,'Actuals Summer'!A:S,19,FALSE),0)</f>
        <v>0</v>
      </c>
      <c r="CC132" s="279"/>
      <c r="CD132" s="279"/>
      <c r="CE132" s="279"/>
      <c r="CF132" s="279"/>
      <c r="CG132" s="279"/>
      <c r="CH132" s="279"/>
      <c r="CI132" s="279"/>
      <c r="CJ132" s="279"/>
      <c r="CK132" s="279"/>
      <c r="CL132" s="279"/>
      <c r="CM132" s="279"/>
      <c r="CN132" s="279"/>
      <c r="CO132" s="279"/>
      <c r="CQ132" s="230"/>
      <c r="CR132" s="230"/>
      <c r="CS132" s="230"/>
      <c r="CT132" s="230"/>
      <c r="CU132" s="230"/>
      <c r="CV132" s="230"/>
      <c r="CW132" s="230"/>
      <c r="CX132" s="230"/>
      <c r="CZ132" s="281"/>
      <c r="DA132" s="281"/>
      <c r="DB132" s="281"/>
      <c r="DC132" s="281"/>
      <c r="DD132" s="281"/>
      <c r="DE132" s="281"/>
      <c r="DF132" s="281"/>
      <c r="DG132" s="281"/>
      <c r="DI132" s="281">
        <f t="shared" si="45"/>
        <v>0</v>
      </c>
      <c r="DJ132" s="281"/>
      <c r="DK132" s="281"/>
      <c r="DL132" s="281"/>
      <c r="DM132" s="281"/>
      <c r="DN132" s="281"/>
      <c r="DO132" s="281"/>
      <c r="DP132" s="281"/>
      <c r="DQ132" s="281"/>
      <c r="DS132" s="281"/>
      <c r="DT132" s="281"/>
      <c r="DU132" s="281"/>
      <c r="DV132" s="281"/>
      <c r="DW132" s="281"/>
      <c r="DX132" s="281"/>
      <c r="DY132" s="281"/>
      <c r="DZ132" s="281"/>
      <c r="EB132" s="282">
        <f t="shared" si="29"/>
        <v>0</v>
      </c>
      <c r="EC132" s="282">
        <f t="shared" si="30"/>
        <v>0</v>
      </c>
      <c r="ED132" s="283">
        <f t="shared" si="46"/>
        <v>0</v>
      </c>
    </row>
    <row r="133" spans="1:134" hidden="1" x14ac:dyDescent="0.25">
      <c r="A133" s="17">
        <v>3307</v>
      </c>
      <c r="B133" s="4">
        <v>103416</v>
      </c>
      <c r="C133" s="4" t="s">
        <v>646</v>
      </c>
      <c r="D133" s="4" t="s">
        <v>647</v>
      </c>
      <c r="E133" s="15" t="s">
        <v>428</v>
      </c>
      <c r="F133" s="16" t="s">
        <v>425</v>
      </c>
      <c r="G133" s="149"/>
      <c r="H133" s="230">
        <v>0</v>
      </c>
      <c r="I133" s="277"/>
      <c r="J133" s="230">
        <v>0</v>
      </c>
      <c r="K133" s="230">
        <v>0</v>
      </c>
      <c r="L133" s="230">
        <v>0</v>
      </c>
      <c r="M133" s="230">
        <v>0</v>
      </c>
      <c r="N133" s="230">
        <v>0</v>
      </c>
      <c r="O133" s="230">
        <v>0</v>
      </c>
      <c r="P133" s="149">
        <f t="shared" si="31"/>
        <v>0</v>
      </c>
      <c r="Q133" s="230">
        <f t="shared" si="32"/>
        <v>0</v>
      </c>
      <c r="R133" s="277"/>
      <c r="S133" s="230">
        <v>0</v>
      </c>
      <c r="T133" s="230">
        <v>0</v>
      </c>
      <c r="U133" s="230">
        <v>0</v>
      </c>
      <c r="V133" s="230">
        <v>0</v>
      </c>
      <c r="W133" s="230">
        <v>0</v>
      </c>
      <c r="X133" s="230">
        <v>0</v>
      </c>
      <c r="Y133" s="230">
        <f t="shared" si="33"/>
        <v>0</v>
      </c>
      <c r="Z133" s="230">
        <f t="shared" si="34"/>
        <v>0</v>
      </c>
      <c r="AA133" s="277"/>
      <c r="AB133" s="278">
        <v>0</v>
      </c>
      <c r="AC133" s="278">
        <v>0</v>
      </c>
      <c r="AD133" s="278">
        <v>0</v>
      </c>
      <c r="AE133" s="278">
        <v>0</v>
      </c>
      <c r="AF133" s="278">
        <v>0</v>
      </c>
      <c r="AG133" s="278">
        <v>0</v>
      </c>
      <c r="AH133" s="230">
        <f t="shared" si="35"/>
        <v>0</v>
      </c>
      <c r="AI133" s="278">
        <f t="shared" si="36"/>
        <v>0</v>
      </c>
      <c r="AJ133" s="277"/>
      <c r="AK133" s="278">
        <v>0</v>
      </c>
      <c r="AL133" s="278">
        <v>0</v>
      </c>
      <c r="AM133" s="278">
        <v>0</v>
      </c>
      <c r="AN133" s="277"/>
      <c r="AO133" s="278">
        <f t="shared" si="37"/>
        <v>0</v>
      </c>
      <c r="AP133" s="278">
        <f t="shared" si="37"/>
        <v>0</v>
      </c>
      <c r="AQ133" s="278">
        <f t="shared" si="37"/>
        <v>0</v>
      </c>
      <c r="AR133" s="279"/>
      <c r="AS133" s="279">
        <v>0</v>
      </c>
      <c r="AT133" s="280">
        <f t="shared" si="38"/>
        <v>0</v>
      </c>
      <c r="AU133" s="279"/>
      <c r="AV133" s="279">
        <v>0</v>
      </c>
      <c r="AW133" s="279">
        <v>0</v>
      </c>
      <c r="AX133" s="279">
        <v>0</v>
      </c>
      <c r="AY133" s="279">
        <v>0</v>
      </c>
      <c r="AZ133" s="279">
        <v>0</v>
      </c>
      <c r="BA133" s="279">
        <v>0</v>
      </c>
      <c r="BB133" s="279">
        <v>0</v>
      </c>
      <c r="BC133" s="279">
        <f t="shared" si="39"/>
        <v>0</v>
      </c>
      <c r="BE133" s="139">
        <f t="shared" si="50"/>
        <v>0</v>
      </c>
      <c r="BF133" s="139">
        <f t="shared" si="50"/>
        <v>0</v>
      </c>
      <c r="BG133" s="139">
        <f t="shared" si="50"/>
        <v>0</v>
      </c>
      <c r="BH133" s="139">
        <f t="shared" si="49"/>
        <v>0</v>
      </c>
      <c r="BI133" s="139">
        <f t="shared" si="49"/>
        <v>0</v>
      </c>
      <c r="BJ133" s="139">
        <f t="shared" si="49"/>
        <v>0</v>
      </c>
      <c r="BK133" s="139">
        <f t="shared" si="40"/>
        <v>0</v>
      </c>
      <c r="BL133" s="139">
        <f t="shared" si="41"/>
        <v>0</v>
      </c>
      <c r="BM133" s="149">
        <f t="shared" si="42"/>
        <v>0</v>
      </c>
      <c r="BN133" s="149"/>
      <c r="BO133" s="279">
        <f t="shared" si="51"/>
        <v>0</v>
      </c>
      <c r="BP133" s="279">
        <f t="shared" si="51"/>
        <v>0</v>
      </c>
      <c r="BQ133" s="279">
        <f t="shared" si="51"/>
        <v>0</v>
      </c>
      <c r="BR133" s="279">
        <f t="shared" si="51"/>
        <v>0</v>
      </c>
      <c r="BS133" s="279">
        <f t="shared" si="51"/>
        <v>0</v>
      </c>
      <c r="BT133" s="279">
        <f t="shared" si="51"/>
        <v>0</v>
      </c>
      <c r="BU133" s="279">
        <f t="shared" si="48"/>
        <v>0</v>
      </c>
      <c r="BV133" s="279">
        <f t="shared" si="43"/>
        <v>0</v>
      </c>
      <c r="BW133" s="279">
        <f t="shared" si="28"/>
        <v>0</v>
      </c>
      <c r="BX133" s="279"/>
      <c r="BY133" s="279">
        <f t="shared" si="44"/>
        <v>0</v>
      </c>
      <c r="BZ133" s="279"/>
      <c r="CA133" s="279">
        <f>IFERROR(VLOOKUP(A133,'Actuals Summer'!A:S,19,FALSE),0)</f>
        <v>0</v>
      </c>
      <c r="CC133" s="279"/>
      <c r="CD133" s="279"/>
      <c r="CE133" s="279"/>
      <c r="CF133" s="279"/>
      <c r="CG133" s="279"/>
      <c r="CH133" s="279"/>
      <c r="CI133" s="279"/>
      <c r="CJ133" s="279"/>
      <c r="CK133" s="279"/>
      <c r="CL133" s="279"/>
      <c r="CM133" s="279"/>
      <c r="CN133" s="279"/>
      <c r="CO133" s="279"/>
      <c r="CQ133" s="230"/>
      <c r="CR133" s="230"/>
      <c r="CS133" s="230"/>
      <c r="CT133" s="230"/>
      <c r="CU133" s="230"/>
      <c r="CV133" s="230"/>
      <c r="CW133" s="230"/>
      <c r="CX133" s="230"/>
      <c r="CZ133" s="281"/>
      <c r="DA133" s="281"/>
      <c r="DB133" s="281"/>
      <c r="DC133" s="281"/>
      <c r="DD133" s="281"/>
      <c r="DE133" s="281"/>
      <c r="DF133" s="281"/>
      <c r="DG133" s="281"/>
      <c r="DI133" s="281">
        <f t="shared" si="45"/>
        <v>0</v>
      </c>
      <c r="DJ133" s="281"/>
      <c r="DK133" s="281"/>
      <c r="DL133" s="281"/>
      <c r="DM133" s="281"/>
      <c r="DN133" s="281"/>
      <c r="DO133" s="281"/>
      <c r="DP133" s="281"/>
      <c r="DQ133" s="281"/>
      <c r="DS133" s="281"/>
      <c r="DT133" s="281"/>
      <c r="DU133" s="281"/>
      <c r="DV133" s="281"/>
      <c r="DW133" s="281"/>
      <c r="DX133" s="281"/>
      <c r="DY133" s="281"/>
      <c r="DZ133" s="281"/>
      <c r="EB133" s="282">
        <f t="shared" si="29"/>
        <v>0</v>
      </c>
      <c r="EC133" s="282">
        <f t="shared" si="30"/>
        <v>0</v>
      </c>
      <c r="ED133" s="283">
        <f t="shared" si="46"/>
        <v>0</v>
      </c>
    </row>
    <row r="134" spans="1:134" hidden="1" x14ac:dyDescent="0.25">
      <c r="A134" s="17">
        <v>3361</v>
      </c>
      <c r="B134" s="4">
        <v>103453</v>
      </c>
      <c r="C134" s="4" t="s">
        <v>648</v>
      </c>
      <c r="D134" s="4" t="s">
        <v>649</v>
      </c>
      <c r="E134" s="15" t="s">
        <v>428</v>
      </c>
      <c r="F134" s="16" t="s">
        <v>425</v>
      </c>
      <c r="G134" s="149"/>
      <c r="H134" s="230">
        <v>0</v>
      </c>
      <c r="I134" s="277"/>
      <c r="J134" s="230">
        <v>0</v>
      </c>
      <c r="K134" s="230">
        <v>0</v>
      </c>
      <c r="L134" s="230">
        <v>32007.300000000003</v>
      </c>
      <c r="M134" s="230">
        <v>1950</v>
      </c>
      <c r="N134" s="230">
        <v>745.78947368421052</v>
      </c>
      <c r="O134" s="230">
        <v>0</v>
      </c>
      <c r="P134" s="149">
        <f t="shared" si="31"/>
        <v>34703.089473684217</v>
      </c>
      <c r="Q134" s="230">
        <f t="shared" si="32"/>
        <v>27762.471578947374</v>
      </c>
      <c r="R134" s="277"/>
      <c r="S134" s="230">
        <v>0</v>
      </c>
      <c r="T134" s="230">
        <v>0</v>
      </c>
      <c r="U134" s="230">
        <v>28696.2</v>
      </c>
      <c r="V134" s="230">
        <v>1560</v>
      </c>
      <c r="W134" s="230">
        <v>596.63157894736844</v>
      </c>
      <c r="X134" s="230">
        <v>0</v>
      </c>
      <c r="Y134" s="230">
        <f t="shared" si="33"/>
        <v>30852.831578947371</v>
      </c>
      <c r="Z134" s="230">
        <f t="shared" si="34"/>
        <v>24682.265263157897</v>
      </c>
      <c r="AA134" s="277"/>
      <c r="AB134" s="278">
        <v>0</v>
      </c>
      <c r="AC134" s="278">
        <v>0</v>
      </c>
      <c r="AD134" s="278">
        <v>26703.284210526319</v>
      </c>
      <c r="AE134" s="278">
        <v>1477.8947368421054</v>
      </c>
      <c r="AF134" s="278">
        <v>565.22991689750688</v>
      </c>
      <c r="AG134" s="278">
        <v>0</v>
      </c>
      <c r="AH134" s="230">
        <f t="shared" si="35"/>
        <v>28746.408864265934</v>
      </c>
      <c r="AI134" s="278">
        <f t="shared" si="36"/>
        <v>22997.127091412749</v>
      </c>
      <c r="AJ134" s="277"/>
      <c r="AK134" s="278">
        <v>840.45</v>
      </c>
      <c r="AL134" s="278">
        <v>908.7</v>
      </c>
      <c r="AM134" s="278">
        <v>759.41052631578941</v>
      </c>
      <c r="AN134" s="277"/>
      <c r="AO134" s="278">
        <f t="shared" si="37"/>
        <v>672.36000000000013</v>
      </c>
      <c r="AP134" s="278">
        <f t="shared" si="37"/>
        <v>726.96</v>
      </c>
      <c r="AQ134" s="278">
        <f t="shared" si="37"/>
        <v>607.52842105263153</v>
      </c>
      <c r="AR134" s="279"/>
      <c r="AS134" s="279">
        <v>0</v>
      </c>
      <c r="AT134" s="280">
        <f t="shared" si="38"/>
        <v>0</v>
      </c>
      <c r="AU134" s="279"/>
      <c r="AV134" s="279">
        <v>0</v>
      </c>
      <c r="AW134" s="279">
        <v>0</v>
      </c>
      <c r="AX134" s="279">
        <v>27592.5</v>
      </c>
      <c r="AY134" s="279">
        <v>1950</v>
      </c>
      <c r="AZ134" s="279">
        <v>745.78947368421052</v>
      </c>
      <c r="BA134" s="279">
        <v>0</v>
      </c>
      <c r="BB134" s="279">
        <v>908.7</v>
      </c>
      <c r="BC134" s="279">
        <f t="shared" si="39"/>
        <v>31196.989473684211</v>
      </c>
      <c r="BE134" s="139">
        <f t="shared" si="50"/>
        <v>0</v>
      </c>
      <c r="BF134" s="139">
        <f t="shared" si="50"/>
        <v>0</v>
      </c>
      <c r="BG134" s="139">
        <f t="shared" si="50"/>
        <v>-4414.8000000000029</v>
      </c>
      <c r="BH134" s="139">
        <f t="shared" si="49"/>
        <v>0</v>
      </c>
      <c r="BI134" s="139">
        <f t="shared" si="49"/>
        <v>0</v>
      </c>
      <c r="BJ134" s="139">
        <f t="shared" si="49"/>
        <v>0</v>
      </c>
      <c r="BK134" s="139">
        <f t="shared" si="40"/>
        <v>68.25</v>
      </c>
      <c r="BL134" s="139">
        <f t="shared" si="41"/>
        <v>-4346.5500000000029</v>
      </c>
      <c r="BM134" s="149">
        <f t="shared" si="42"/>
        <v>0</v>
      </c>
      <c r="BN134" s="149"/>
      <c r="BO134" s="279">
        <f t="shared" si="51"/>
        <v>0</v>
      </c>
      <c r="BP134" s="279">
        <f t="shared" si="51"/>
        <v>0</v>
      </c>
      <c r="BQ134" s="279">
        <f t="shared" si="51"/>
        <v>1986.6599999999962</v>
      </c>
      <c r="BR134" s="279">
        <f t="shared" si="51"/>
        <v>390</v>
      </c>
      <c r="BS134" s="279">
        <f t="shared" si="51"/>
        <v>149.15789473684208</v>
      </c>
      <c r="BT134" s="279">
        <f t="shared" si="51"/>
        <v>0</v>
      </c>
      <c r="BU134" s="279">
        <f t="shared" si="48"/>
        <v>236.33999999999992</v>
      </c>
      <c r="BV134" s="279">
        <f t="shared" si="43"/>
        <v>2762.157894736838</v>
      </c>
      <c r="BW134" s="279">
        <f t="shared" si="28"/>
        <v>0</v>
      </c>
      <c r="BX134" s="279"/>
      <c r="BY134" s="279">
        <f t="shared" si="44"/>
        <v>31196.989473684211</v>
      </c>
      <c r="BZ134" s="279"/>
      <c r="CA134" s="279">
        <f>IFERROR(VLOOKUP(A134,'Actuals Summer'!A:S,19,FALSE),0)</f>
        <v>0</v>
      </c>
      <c r="CC134" s="279"/>
      <c r="CD134" s="279"/>
      <c r="CE134" s="279"/>
      <c r="CF134" s="279"/>
      <c r="CG134" s="279"/>
      <c r="CH134" s="279"/>
      <c r="CI134" s="279"/>
      <c r="CJ134" s="279"/>
      <c r="CK134" s="279"/>
      <c r="CL134" s="279"/>
      <c r="CM134" s="279"/>
      <c r="CN134" s="279"/>
      <c r="CO134" s="279"/>
      <c r="CQ134" s="230"/>
      <c r="CR134" s="230"/>
      <c r="CS134" s="230"/>
      <c r="CT134" s="230"/>
      <c r="CU134" s="230"/>
      <c r="CV134" s="230"/>
      <c r="CW134" s="230"/>
      <c r="CX134" s="230"/>
      <c r="CZ134" s="281"/>
      <c r="DA134" s="281"/>
      <c r="DB134" s="281"/>
      <c r="DC134" s="281"/>
      <c r="DD134" s="281"/>
      <c r="DE134" s="281"/>
      <c r="DF134" s="281"/>
      <c r="DG134" s="281"/>
      <c r="DI134" s="281">
        <f t="shared" si="45"/>
        <v>31196.989473684211</v>
      </c>
      <c r="DJ134" s="281"/>
      <c r="DK134" s="281"/>
      <c r="DL134" s="281"/>
      <c r="DM134" s="281"/>
      <c r="DN134" s="281"/>
      <c r="DO134" s="281"/>
      <c r="DP134" s="281"/>
      <c r="DQ134" s="281"/>
      <c r="DS134" s="281"/>
      <c r="DT134" s="281"/>
      <c r="DU134" s="281"/>
      <c r="DV134" s="281"/>
      <c r="DW134" s="281"/>
      <c r="DX134" s="281"/>
      <c r="DY134" s="281"/>
      <c r="DZ134" s="281"/>
      <c r="EB134" s="282">
        <f t="shared" si="29"/>
        <v>80210.870249307482</v>
      </c>
      <c r="EC134" s="282">
        <f t="shared" si="30"/>
        <v>0</v>
      </c>
      <c r="ED134" s="283">
        <f t="shared" si="46"/>
        <v>80210.870249307482</v>
      </c>
    </row>
    <row r="135" spans="1:134" hidden="1" x14ac:dyDescent="0.25">
      <c r="A135" s="17">
        <v>3344</v>
      </c>
      <c r="B135" s="4">
        <v>103438</v>
      </c>
      <c r="C135" s="4" t="s">
        <v>650</v>
      </c>
      <c r="D135" s="4" t="s">
        <v>651</v>
      </c>
      <c r="E135" s="15" t="s">
        <v>428</v>
      </c>
      <c r="F135" s="16" t="s">
        <v>425</v>
      </c>
      <c r="G135" s="149"/>
      <c r="H135" s="230">
        <v>0</v>
      </c>
      <c r="I135" s="277"/>
      <c r="J135" s="230">
        <v>0</v>
      </c>
      <c r="K135" s="230">
        <v>0</v>
      </c>
      <c r="L135" s="230">
        <v>0</v>
      </c>
      <c r="M135" s="230">
        <v>0</v>
      </c>
      <c r="N135" s="230">
        <v>0</v>
      </c>
      <c r="O135" s="230">
        <v>0</v>
      </c>
      <c r="P135" s="149">
        <f t="shared" si="31"/>
        <v>0</v>
      </c>
      <c r="Q135" s="230">
        <f t="shared" si="32"/>
        <v>0</v>
      </c>
      <c r="R135" s="277"/>
      <c r="S135" s="230">
        <v>0</v>
      </c>
      <c r="T135" s="230">
        <v>0</v>
      </c>
      <c r="U135" s="230">
        <v>0</v>
      </c>
      <c r="V135" s="230">
        <v>0</v>
      </c>
      <c r="W135" s="230">
        <v>0</v>
      </c>
      <c r="X135" s="230">
        <v>0</v>
      </c>
      <c r="Y135" s="230">
        <f t="shared" si="33"/>
        <v>0</v>
      </c>
      <c r="Z135" s="230">
        <f t="shared" si="34"/>
        <v>0</v>
      </c>
      <c r="AA135" s="277"/>
      <c r="AB135" s="278">
        <v>0</v>
      </c>
      <c r="AC135" s="278">
        <v>0</v>
      </c>
      <c r="AD135" s="278">
        <v>0</v>
      </c>
      <c r="AE135" s="278">
        <v>0</v>
      </c>
      <c r="AF135" s="278">
        <v>0</v>
      </c>
      <c r="AG135" s="278">
        <v>0</v>
      </c>
      <c r="AH135" s="230">
        <f t="shared" si="35"/>
        <v>0</v>
      </c>
      <c r="AI135" s="278">
        <f t="shared" si="36"/>
        <v>0</v>
      </c>
      <c r="AJ135" s="277"/>
      <c r="AK135" s="278">
        <v>0</v>
      </c>
      <c r="AL135" s="278">
        <v>0</v>
      </c>
      <c r="AM135" s="278">
        <v>0</v>
      </c>
      <c r="AN135" s="277"/>
      <c r="AO135" s="278">
        <f t="shared" si="37"/>
        <v>0</v>
      </c>
      <c r="AP135" s="278">
        <f t="shared" si="37"/>
        <v>0</v>
      </c>
      <c r="AQ135" s="278">
        <f t="shared" si="37"/>
        <v>0</v>
      </c>
      <c r="AR135" s="279"/>
      <c r="AS135" s="279">
        <v>0</v>
      </c>
      <c r="AT135" s="280">
        <f t="shared" si="38"/>
        <v>0</v>
      </c>
      <c r="AU135" s="279"/>
      <c r="AV135" s="279">
        <v>0</v>
      </c>
      <c r="AW135" s="279">
        <v>0</v>
      </c>
      <c r="AX135" s="279">
        <v>0</v>
      </c>
      <c r="AY135" s="279">
        <v>0</v>
      </c>
      <c r="AZ135" s="279">
        <v>0</v>
      </c>
      <c r="BA135" s="279">
        <v>0</v>
      </c>
      <c r="BB135" s="279">
        <v>0</v>
      </c>
      <c r="BC135" s="279">
        <f t="shared" si="39"/>
        <v>0</v>
      </c>
      <c r="BE135" s="139">
        <f t="shared" si="50"/>
        <v>0</v>
      </c>
      <c r="BF135" s="139">
        <f t="shared" si="50"/>
        <v>0</v>
      </c>
      <c r="BG135" s="139">
        <f t="shared" si="50"/>
        <v>0</v>
      </c>
      <c r="BH135" s="139">
        <f t="shared" si="49"/>
        <v>0</v>
      </c>
      <c r="BI135" s="139">
        <f t="shared" si="49"/>
        <v>0</v>
      </c>
      <c r="BJ135" s="139">
        <f t="shared" si="49"/>
        <v>0</v>
      </c>
      <c r="BK135" s="139">
        <f t="shared" si="40"/>
        <v>0</v>
      </c>
      <c r="BL135" s="139">
        <f t="shared" si="41"/>
        <v>0</v>
      </c>
      <c r="BM135" s="149">
        <f t="shared" si="42"/>
        <v>0</v>
      </c>
      <c r="BN135" s="149"/>
      <c r="BO135" s="279">
        <f t="shared" si="51"/>
        <v>0</v>
      </c>
      <c r="BP135" s="279">
        <f t="shared" si="51"/>
        <v>0</v>
      </c>
      <c r="BQ135" s="279">
        <f t="shared" si="51"/>
        <v>0</v>
      </c>
      <c r="BR135" s="279">
        <f t="shared" si="51"/>
        <v>0</v>
      </c>
      <c r="BS135" s="279">
        <f t="shared" si="51"/>
        <v>0</v>
      </c>
      <c r="BT135" s="279">
        <f t="shared" si="51"/>
        <v>0</v>
      </c>
      <c r="BU135" s="279">
        <f t="shared" si="48"/>
        <v>0</v>
      </c>
      <c r="BV135" s="279">
        <f t="shared" si="43"/>
        <v>0</v>
      </c>
      <c r="BW135" s="279">
        <f t="shared" si="28"/>
        <v>0</v>
      </c>
      <c r="BX135" s="279"/>
      <c r="BY135" s="279">
        <f t="shared" si="44"/>
        <v>0</v>
      </c>
      <c r="BZ135" s="279"/>
      <c r="CA135" s="279">
        <f>IFERROR(VLOOKUP(A135,'Actuals Summer'!A:S,19,FALSE),0)</f>
        <v>0</v>
      </c>
      <c r="CC135" s="279"/>
      <c r="CD135" s="279"/>
      <c r="CE135" s="279"/>
      <c r="CF135" s="279"/>
      <c r="CG135" s="279"/>
      <c r="CH135" s="279"/>
      <c r="CI135" s="279"/>
      <c r="CJ135" s="279"/>
      <c r="CK135" s="279"/>
      <c r="CL135" s="279"/>
      <c r="CM135" s="279"/>
      <c r="CN135" s="279"/>
      <c r="CO135" s="279"/>
      <c r="CQ135" s="230"/>
      <c r="CR135" s="230"/>
      <c r="CS135" s="230"/>
      <c r="CT135" s="230"/>
      <c r="CU135" s="230"/>
      <c r="CV135" s="230"/>
      <c r="CW135" s="230"/>
      <c r="CX135" s="230"/>
      <c r="CZ135" s="281"/>
      <c r="DA135" s="281"/>
      <c r="DB135" s="281"/>
      <c r="DC135" s="281"/>
      <c r="DD135" s="281"/>
      <c r="DE135" s="281"/>
      <c r="DF135" s="281"/>
      <c r="DG135" s="281"/>
      <c r="DI135" s="281">
        <f t="shared" si="45"/>
        <v>0</v>
      </c>
      <c r="DJ135" s="281"/>
      <c r="DK135" s="281"/>
      <c r="DL135" s="281"/>
      <c r="DM135" s="281"/>
      <c r="DN135" s="281"/>
      <c r="DO135" s="281"/>
      <c r="DP135" s="281"/>
      <c r="DQ135" s="281"/>
      <c r="DS135" s="281"/>
      <c r="DT135" s="281"/>
      <c r="DU135" s="281"/>
      <c r="DV135" s="281"/>
      <c r="DW135" s="281"/>
      <c r="DX135" s="281"/>
      <c r="DY135" s="281"/>
      <c r="DZ135" s="281"/>
      <c r="EB135" s="282">
        <f t="shared" si="29"/>
        <v>0</v>
      </c>
      <c r="EC135" s="282">
        <f t="shared" si="30"/>
        <v>0</v>
      </c>
      <c r="ED135" s="283">
        <f t="shared" si="46"/>
        <v>0</v>
      </c>
    </row>
    <row r="136" spans="1:134" hidden="1" x14ac:dyDescent="0.25">
      <c r="A136" s="17">
        <v>3025</v>
      </c>
      <c r="B136" s="4">
        <v>103410</v>
      </c>
      <c r="C136" s="4" t="s">
        <v>652</v>
      </c>
      <c r="D136" s="4" t="s">
        <v>653</v>
      </c>
      <c r="E136" s="15" t="s">
        <v>428</v>
      </c>
      <c r="F136" s="16" t="s">
        <v>425</v>
      </c>
      <c r="G136" s="149"/>
      <c r="H136" s="230">
        <v>0</v>
      </c>
      <c r="I136" s="277"/>
      <c r="J136" s="230">
        <v>0</v>
      </c>
      <c r="K136" s="230">
        <v>0</v>
      </c>
      <c r="L136" s="230">
        <v>0</v>
      </c>
      <c r="M136" s="230">
        <v>0</v>
      </c>
      <c r="N136" s="230">
        <v>0</v>
      </c>
      <c r="O136" s="230">
        <v>0</v>
      </c>
      <c r="P136" s="149">
        <f t="shared" si="31"/>
        <v>0</v>
      </c>
      <c r="Q136" s="230">
        <f t="shared" si="32"/>
        <v>0</v>
      </c>
      <c r="R136" s="277"/>
      <c r="S136" s="230">
        <v>0</v>
      </c>
      <c r="T136" s="230">
        <v>0</v>
      </c>
      <c r="U136" s="230">
        <v>0</v>
      </c>
      <c r="V136" s="230">
        <v>0</v>
      </c>
      <c r="W136" s="230">
        <v>0</v>
      </c>
      <c r="X136" s="230">
        <v>0</v>
      </c>
      <c r="Y136" s="230">
        <f t="shared" si="33"/>
        <v>0</v>
      </c>
      <c r="Z136" s="230">
        <f t="shared" si="34"/>
        <v>0</v>
      </c>
      <c r="AA136" s="277"/>
      <c r="AB136" s="278">
        <v>0</v>
      </c>
      <c r="AC136" s="278">
        <v>0</v>
      </c>
      <c r="AD136" s="278">
        <v>0</v>
      </c>
      <c r="AE136" s="278">
        <v>0</v>
      </c>
      <c r="AF136" s="278">
        <v>0</v>
      </c>
      <c r="AG136" s="278">
        <v>0</v>
      </c>
      <c r="AH136" s="230">
        <f t="shared" si="35"/>
        <v>0</v>
      </c>
      <c r="AI136" s="278">
        <f t="shared" si="36"/>
        <v>0</v>
      </c>
      <c r="AJ136" s="277"/>
      <c r="AK136" s="278">
        <v>0</v>
      </c>
      <c r="AL136" s="278">
        <v>0</v>
      </c>
      <c r="AM136" s="278">
        <v>0</v>
      </c>
      <c r="AN136" s="277"/>
      <c r="AO136" s="278">
        <f t="shared" si="37"/>
        <v>0</v>
      </c>
      <c r="AP136" s="278">
        <f t="shared" si="37"/>
        <v>0</v>
      </c>
      <c r="AQ136" s="278">
        <f t="shared" si="37"/>
        <v>0</v>
      </c>
      <c r="AR136" s="279"/>
      <c r="AS136" s="279">
        <v>0</v>
      </c>
      <c r="AT136" s="280">
        <f t="shared" si="38"/>
        <v>0</v>
      </c>
      <c r="AU136" s="279"/>
      <c r="AV136" s="279">
        <v>0</v>
      </c>
      <c r="AW136" s="279">
        <v>0</v>
      </c>
      <c r="AX136" s="279">
        <v>0</v>
      </c>
      <c r="AY136" s="279">
        <v>0</v>
      </c>
      <c r="AZ136" s="279">
        <v>0</v>
      </c>
      <c r="BA136" s="279">
        <v>0</v>
      </c>
      <c r="BB136" s="279">
        <v>0</v>
      </c>
      <c r="BC136" s="279">
        <f t="shared" si="39"/>
        <v>0</v>
      </c>
      <c r="BE136" s="139">
        <f t="shared" si="50"/>
        <v>0</v>
      </c>
      <c r="BF136" s="139">
        <f t="shared" si="50"/>
        <v>0</v>
      </c>
      <c r="BG136" s="139">
        <f t="shared" si="50"/>
        <v>0</v>
      </c>
      <c r="BH136" s="139">
        <f t="shared" si="49"/>
        <v>0</v>
      </c>
      <c r="BI136" s="139">
        <f t="shared" si="49"/>
        <v>0</v>
      </c>
      <c r="BJ136" s="139">
        <f t="shared" si="49"/>
        <v>0</v>
      </c>
      <c r="BK136" s="139">
        <f t="shared" si="40"/>
        <v>0</v>
      </c>
      <c r="BL136" s="139">
        <f t="shared" si="41"/>
        <v>0</v>
      </c>
      <c r="BM136" s="149">
        <f t="shared" si="42"/>
        <v>0</v>
      </c>
      <c r="BN136" s="149"/>
      <c r="BO136" s="279">
        <f t="shared" si="51"/>
        <v>0</v>
      </c>
      <c r="BP136" s="279">
        <f t="shared" si="51"/>
        <v>0</v>
      </c>
      <c r="BQ136" s="279">
        <f t="shared" si="51"/>
        <v>0</v>
      </c>
      <c r="BR136" s="279">
        <f t="shared" si="51"/>
        <v>0</v>
      </c>
      <c r="BS136" s="279">
        <f t="shared" si="51"/>
        <v>0</v>
      </c>
      <c r="BT136" s="279">
        <f t="shared" si="51"/>
        <v>0</v>
      </c>
      <c r="BU136" s="279">
        <f t="shared" si="48"/>
        <v>0</v>
      </c>
      <c r="BV136" s="279">
        <f t="shared" si="43"/>
        <v>0</v>
      </c>
      <c r="BW136" s="279">
        <f t="shared" ref="BW136:BW199" si="52">(Q136+AO136+AS136+BV136)-BC136-AT136</f>
        <v>0</v>
      </c>
      <c r="BX136" s="279"/>
      <c r="BY136" s="279">
        <f t="shared" si="44"/>
        <v>0</v>
      </c>
      <c r="BZ136" s="279"/>
      <c r="CA136" s="279">
        <f>IFERROR(VLOOKUP(A136,'Actuals Summer'!A:S,19,FALSE),0)</f>
        <v>0</v>
      </c>
      <c r="CC136" s="279"/>
      <c r="CD136" s="279"/>
      <c r="CE136" s="279"/>
      <c r="CF136" s="279"/>
      <c r="CG136" s="279"/>
      <c r="CH136" s="279"/>
      <c r="CI136" s="279"/>
      <c r="CJ136" s="279"/>
      <c r="CK136" s="279"/>
      <c r="CL136" s="279"/>
      <c r="CM136" s="279"/>
      <c r="CN136" s="279"/>
      <c r="CO136" s="279"/>
      <c r="CQ136" s="230"/>
      <c r="CR136" s="230"/>
      <c r="CS136" s="230"/>
      <c r="CT136" s="230"/>
      <c r="CU136" s="230"/>
      <c r="CV136" s="230"/>
      <c r="CW136" s="230"/>
      <c r="CX136" s="230"/>
      <c r="CZ136" s="281"/>
      <c r="DA136" s="281"/>
      <c r="DB136" s="281"/>
      <c r="DC136" s="281"/>
      <c r="DD136" s="281"/>
      <c r="DE136" s="281"/>
      <c r="DF136" s="281"/>
      <c r="DG136" s="281"/>
      <c r="DI136" s="281">
        <f t="shared" si="45"/>
        <v>0</v>
      </c>
      <c r="DJ136" s="281"/>
      <c r="DK136" s="281"/>
      <c r="DL136" s="281"/>
      <c r="DM136" s="281"/>
      <c r="DN136" s="281"/>
      <c r="DO136" s="281"/>
      <c r="DP136" s="281"/>
      <c r="DQ136" s="281"/>
      <c r="DS136" s="281"/>
      <c r="DT136" s="281"/>
      <c r="DU136" s="281"/>
      <c r="DV136" s="281"/>
      <c r="DW136" s="281"/>
      <c r="DX136" s="281"/>
      <c r="DY136" s="281"/>
      <c r="DZ136" s="281"/>
      <c r="EB136" s="282">
        <f t="shared" ref="EB136:EB195" si="53">((SUMIFS($J136:$AQ136,$J$3:$AQ$3,$EB$7)*80%))+SUMIFS($AS136:$AT136,$AS$3:$AT$3,$EB$7)+SUMIFS($AV136:$BC136,$AV$3:$BC$3,$EB$7)</f>
        <v>0</v>
      </c>
      <c r="EC136" s="282">
        <f t="shared" ref="EC136:EC195" si="54">(SUMIFS($J136:$AQ136,$J$3:$AQ$3,$EC$7)*80%)+SUMIFS($AV136:$BC136,$AV$3:$BC$3,$EC$7)</f>
        <v>0</v>
      </c>
      <c r="ED136" s="283">
        <f t="shared" si="46"/>
        <v>0</v>
      </c>
    </row>
    <row r="137" spans="1:134" hidden="1" x14ac:dyDescent="0.25">
      <c r="A137" s="17">
        <v>3016</v>
      </c>
      <c r="B137" s="4">
        <v>103404</v>
      </c>
      <c r="C137" s="4" t="s">
        <v>654</v>
      </c>
      <c r="D137" s="4" t="s">
        <v>655</v>
      </c>
      <c r="E137" s="15" t="s">
        <v>428</v>
      </c>
      <c r="F137" s="16" t="s">
        <v>425</v>
      </c>
      <c r="G137" s="149"/>
      <c r="H137" s="230">
        <v>0</v>
      </c>
      <c r="I137" s="277"/>
      <c r="J137" s="230">
        <v>0</v>
      </c>
      <c r="K137" s="230">
        <v>0</v>
      </c>
      <c r="L137" s="230">
        <v>0</v>
      </c>
      <c r="M137" s="230">
        <v>0</v>
      </c>
      <c r="N137" s="230">
        <v>0</v>
      </c>
      <c r="O137" s="230">
        <v>0</v>
      </c>
      <c r="P137" s="149">
        <f t="shared" ref="P137:P200" si="55">SUM(J137:O137)</f>
        <v>0</v>
      </c>
      <c r="Q137" s="230">
        <f t="shared" ref="Q137:Q200" si="56">P137*80%</f>
        <v>0</v>
      </c>
      <c r="R137" s="277"/>
      <c r="S137" s="230">
        <v>0</v>
      </c>
      <c r="T137" s="230">
        <v>0</v>
      </c>
      <c r="U137" s="230">
        <v>0</v>
      </c>
      <c r="V137" s="230">
        <v>0</v>
      </c>
      <c r="W137" s="230">
        <v>0</v>
      </c>
      <c r="X137" s="230">
        <v>0</v>
      </c>
      <c r="Y137" s="230">
        <f t="shared" ref="Y137:Y200" si="57">SUM(S137:X137)</f>
        <v>0</v>
      </c>
      <c r="Z137" s="230">
        <f t="shared" ref="Z137:Z200" si="58">Y137*80%</f>
        <v>0</v>
      </c>
      <c r="AA137" s="277"/>
      <c r="AB137" s="278">
        <v>0</v>
      </c>
      <c r="AC137" s="278">
        <v>0</v>
      </c>
      <c r="AD137" s="278">
        <v>0</v>
      </c>
      <c r="AE137" s="278">
        <v>0</v>
      </c>
      <c r="AF137" s="278">
        <v>0</v>
      </c>
      <c r="AG137" s="278">
        <v>0</v>
      </c>
      <c r="AH137" s="230">
        <f t="shared" ref="AH137:AH200" si="59">SUM(AB137:AG137)</f>
        <v>0</v>
      </c>
      <c r="AI137" s="278">
        <f t="shared" ref="AI137:AI200" si="60">AH137*80%</f>
        <v>0</v>
      </c>
      <c r="AJ137" s="277"/>
      <c r="AK137" s="278">
        <v>0</v>
      </c>
      <c r="AL137" s="278">
        <v>0</v>
      </c>
      <c r="AM137" s="278">
        <v>0</v>
      </c>
      <c r="AN137" s="277"/>
      <c r="AO137" s="278">
        <f t="shared" ref="AO137:AQ200" si="61">AK137*80%</f>
        <v>0</v>
      </c>
      <c r="AP137" s="278">
        <f t="shared" si="61"/>
        <v>0</v>
      </c>
      <c r="AQ137" s="278">
        <f t="shared" si="61"/>
        <v>0</v>
      </c>
      <c r="AR137" s="279"/>
      <c r="AS137" s="279">
        <v>0</v>
      </c>
      <c r="AT137" s="280">
        <f t="shared" ref="AT137:AT200" si="62">AS137-H137</f>
        <v>0</v>
      </c>
      <c r="AU137" s="279"/>
      <c r="AV137" s="279">
        <v>0</v>
      </c>
      <c r="AW137" s="279">
        <v>0</v>
      </c>
      <c r="AX137" s="279">
        <v>0</v>
      </c>
      <c r="AY137" s="279">
        <v>0</v>
      </c>
      <c r="AZ137" s="279">
        <v>0</v>
      </c>
      <c r="BA137" s="279">
        <v>0</v>
      </c>
      <c r="BB137" s="279">
        <v>0</v>
      </c>
      <c r="BC137" s="279">
        <f t="shared" ref="BC137:BC200" si="63">SUM(AV137:BB137)+AS137</f>
        <v>0</v>
      </c>
      <c r="BE137" s="139">
        <f t="shared" si="50"/>
        <v>0</v>
      </c>
      <c r="BF137" s="139">
        <f t="shared" si="50"/>
        <v>0</v>
      </c>
      <c r="BG137" s="139">
        <f t="shared" si="50"/>
        <v>0</v>
      </c>
      <c r="BH137" s="139">
        <f t="shared" si="49"/>
        <v>0</v>
      </c>
      <c r="BI137" s="139">
        <f t="shared" si="49"/>
        <v>0</v>
      </c>
      <c r="BJ137" s="139">
        <f t="shared" si="49"/>
        <v>0</v>
      </c>
      <c r="BK137" s="139">
        <f t="shared" ref="BK137:BK200" si="64">BB137-AK137</f>
        <v>0</v>
      </c>
      <c r="BL137" s="139">
        <f t="shared" ref="BL137:BL200" si="65">SUM(BE137:BK137)+AT137</f>
        <v>0</v>
      </c>
      <c r="BM137" s="149">
        <f t="shared" ref="BM137:BM200" si="66">BC137-(P137+H137+BL137+AK137)</f>
        <v>0</v>
      </c>
      <c r="BN137" s="149"/>
      <c r="BO137" s="279">
        <f t="shared" si="51"/>
        <v>0</v>
      </c>
      <c r="BP137" s="279">
        <f t="shared" si="51"/>
        <v>0</v>
      </c>
      <c r="BQ137" s="279">
        <f t="shared" si="51"/>
        <v>0</v>
      </c>
      <c r="BR137" s="279">
        <f t="shared" si="51"/>
        <v>0</v>
      </c>
      <c r="BS137" s="279">
        <f t="shared" si="51"/>
        <v>0</v>
      </c>
      <c r="BT137" s="279">
        <f t="shared" si="51"/>
        <v>0</v>
      </c>
      <c r="BU137" s="279">
        <f t="shared" si="48"/>
        <v>0</v>
      </c>
      <c r="BV137" s="279">
        <f t="shared" ref="BV137:BV200" si="67">SUM(BO137:BU137)</f>
        <v>0</v>
      </c>
      <c r="BW137" s="279">
        <f t="shared" si="52"/>
        <v>0</v>
      </c>
      <c r="BX137" s="279"/>
      <c r="BY137" s="279">
        <f t="shared" ref="BY137:BY200" si="68">(BV137+Q137+AO137)</f>
        <v>0</v>
      </c>
      <c r="BZ137" s="279"/>
      <c r="CA137" s="279">
        <f>IFERROR(VLOOKUP(A137,'Actuals Summer'!A:S,19,FALSE),0)</f>
        <v>0</v>
      </c>
      <c r="CC137" s="279"/>
      <c r="CD137" s="279"/>
      <c r="CE137" s="279"/>
      <c r="CF137" s="279"/>
      <c r="CG137" s="279"/>
      <c r="CH137" s="279"/>
      <c r="CI137" s="279"/>
      <c r="CJ137" s="279"/>
      <c r="CK137" s="279"/>
      <c r="CL137" s="279"/>
      <c r="CM137" s="279"/>
      <c r="CN137" s="279"/>
      <c r="CO137" s="279"/>
      <c r="CQ137" s="230"/>
      <c r="CR137" s="230"/>
      <c r="CS137" s="230"/>
      <c r="CT137" s="230"/>
      <c r="CU137" s="230"/>
      <c r="CV137" s="230"/>
      <c r="CW137" s="230"/>
      <c r="CX137" s="230"/>
      <c r="CZ137" s="281"/>
      <c r="DA137" s="281"/>
      <c r="DB137" s="281"/>
      <c r="DC137" s="281"/>
      <c r="DD137" s="281"/>
      <c r="DE137" s="281"/>
      <c r="DF137" s="281"/>
      <c r="DG137" s="281"/>
      <c r="DI137" s="281">
        <f t="shared" ref="DI137:DI200" si="69">BY137-CA137</f>
        <v>0</v>
      </c>
      <c r="DJ137" s="281"/>
      <c r="DK137" s="281"/>
      <c r="DL137" s="281"/>
      <c r="DM137" s="281"/>
      <c r="DN137" s="281"/>
      <c r="DO137" s="281"/>
      <c r="DP137" s="281"/>
      <c r="DQ137" s="281"/>
      <c r="DS137" s="281"/>
      <c r="DT137" s="281"/>
      <c r="DU137" s="281"/>
      <c r="DV137" s="281"/>
      <c r="DW137" s="281"/>
      <c r="DX137" s="281"/>
      <c r="DY137" s="281"/>
      <c r="DZ137" s="281"/>
      <c r="EB137" s="282">
        <f t="shared" si="53"/>
        <v>0</v>
      </c>
      <c r="EC137" s="282">
        <f t="shared" si="54"/>
        <v>0</v>
      </c>
      <c r="ED137" s="283">
        <f t="shared" ref="ED137:ED200" si="70">EB137+EC137</f>
        <v>0</v>
      </c>
    </row>
    <row r="138" spans="1:134" hidden="1" x14ac:dyDescent="0.25">
      <c r="A138" s="17">
        <v>4606</v>
      </c>
      <c r="B138" s="4">
        <v>103531</v>
      </c>
      <c r="C138" s="4" t="s">
        <v>656</v>
      </c>
      <c r="D138" s="4" t="s">
        <v>657</v>
      </c>
      <c r="E138" s="15" t="s">
        <v>450</v>
      </c>
      <c r="F138" s="16" t="s">
        <v>425</v>
      </c>
      <c r="G138" s="149"/>
      <c r="H138" s="230">
        <v>0</v>
      </c>
      <c r="I138" s="277"/>
      <c r="J138" s="230">
        <v>0</v>
      </c>
      <c r="K138" s="230">
        <v>0</v>
      </c>
      <c r="L138" s="230">
        <v>0</v>
      </c>
      <c r="M138" s="230">
        <v>0</v>
      </c>
      <c r="N138" s="230">
        <v>0</v>
      </c>
      <c r="O138" s="230">
        <v>0</v>
      </c>
      <c r="P138" s="149">
        <f t="shared" si="55"/>
        <v>0</v>
      </c>
      <c r="Q138" s="230">
        <f t="shared" si="56"/>
        <v>0</v>
      </c>
      <c r="R138" s="277"/>
      <c r="S138" s="230">
        <v>0</v>
      </c>
      <c r="T138" s="230">
        <v>0</v>
      </c>
      <c r="U138" s="230">
        <v>0</v>
      </c>
      <c r="V138" s="230">
        <v>0</v>
      </c>
      <c r="W138" s="230">
        <v>0</v>
      </c>
      <c r="X138" s="230">
        <v>0</v>
      </c>
      <c r="Y138" s="230">
        <f t="shared" si="57"/>
        <v>0</v>
      </c>
      <c r="Z138" s="230">
        <f t="shared" si="58"/>
        <v>0</v>
      </c>
      <c r="AA138" s="277"/>
      <c r="AB138" s="278">
        <v>0</v>
      </c>
      <c r="AC138" s="278">
        <v>0</v>
      </c>
      <c r="AD138" s="278">
        <v>0</v>
      </c>
      <c r="AE138" s="278">
        <v>0</v>
      </c>
      <c r="AF138" s="278">
        <v>0</v>
      </c>
      <c r="AG138" s="278">
        <v>0</v>
      </c>
      <c r="AH138" s="230">
        <f t="shared" si="59"/>
        <v>0</v>
      </c>
      <c r="AI138" s="278">
        <f t="shared" si="60"/>
        <v>0</v>
      </c>
      <c r="AJ138" s="277"/>
      <c r="AK138" s="278">
        <v>0</v>
      </c>
      <c r="AL138" s="278">
        <v>0</v>
      </c>
      <c r="AM138" s="278">
        <v>0</v>
      </c>
      <c r="AN138" s="277"/>
      <c r="AO138" s="278">
        <f t="shared" si="61"/>
        <v>0</v>
      </c>
      <c r="AP138" s="278">
        <f t="shared" si="61"/>
        <v>0</v>
      </c>
      <c r="AQ138" s="278">
        <f t="shared" si="61"/>
        <v>0</v>
      </c>
      <c r="AR138" s="279"/>
      <c r="AS138" s="279">
        <v>0</v>
      </c>
      <c r="AT138" s="280">
        <f t="shared" si="62"/>
        <v>0</v>
      </c>
      <c r="AU138" s="279"/>
      <c r="AV138" s="279">
        <v>0</v>
      </c>
      <c r="AW138" s="279">
        <v>0</v>
      </c>
      <c r="AX138" s="279">
        <v>0</v>
      </c>
      <c r="AY138" s="279">
        <v>0</v>
      </c>
      <c r="AZ138" s="279">
        <v>0</v>
      </c>
      <c r="BA138" s="279">
        <v>0</v>
      </c>
      <c r="BB138" s="279">
        <v>0</v>
      </c>
      <c r="BC138" s="279">
        <f t="shared" si="63"/>
        <v>0</v>
      </c>
      <c r="BE138" s="139">
        <f t="shared" si="50"/>
        <v>0</v>
      </c>
      <c r="BF138" s="139">
        <f t="shared" si="50"/>
        <v>0</v>
      </c>
      <c r="BG138" s="139">
        <f t="shared" si="50"/>
        <v>0</v>
      </c>
      <c r="BH138" s="139">
        <f t="shared" si="49"/>
        <v>0</v>
      </c>
      <c r="BI138" s="139">
        <f t="shared" si="49"/>
        <v>0</v>
      </c>
      <c r="BJ138" s="139">
        <f t="shared" si="49"/>
        <v>0</v>
      </c>
      <c r="BK138" s="139">
        <f t="shared" si="64"/>
        <v>0</v>
      </c>
      <c r="BL138" s="139">
        <f t="shared" si="65"/>
        <v>0</v>
      </c>
      <c r="BM138" s="149">
        <f t="shared" si="66"/>
        <v>0</v>
      </c>
      <c r="BN138" s="149"/>
      <c r="BO138" s="279">
        <f t="shared" si="51"/>
        <v>0</v>
      </c>
      <c r="BP138" s="279">
        <f t="shared" si="51"/>
        <v>0</v>
      </c>
      <c r="BQ138" s="279">
        <f t="shared" si="51"/>
        <v>0</v>
      </c>
      <c r="BR138" s="279">
        <f t="shared" si="51"/>
        <v>0</v>
      </c>
      <c r="BS138" s="279">
        <f t="shared" si="51"/>
        <v>0</v>
      </c>
      <c r="BT138" s="279">
        <f t="shared" si="51"/>
        <v>0</v>
      </c>
      <c r="BU138" s="279">
        <f t="shared" si="48"/>
        <v>0</v>
      </c>
      <c r="BV138" s="279">
        <f t="shared" si="67"/>
        <v>0</v>
      </c>
      <c r="BW138" s="279">
        <f t="shared" si="52"/>
        <v>0</v>
      </c>
      <c r="BX138" s="279"/>
      <c r="BY138" s="279">
        <f t="shared" si="68"/>
        <v>0</v>
      </c>
      <c r="BZ138" s="279"/>
      <c r="CA138" s="279">
        <f>IFERROR(VLOOKUP(A138,'Actuals Summer'!A:S,19,FALSE),0)</f>
        <v>0</v>
      </c>
      <c r="CC138" s="279"/>
      <c r="CD138" s="279"/>
      <c r="CE138" s="279"/>
      <c r="CF138" s="279"/>
      <c r="CG138" s="279"/>
      <c r="CH138" s="279"/>
      <c r="CI138" s="279"/>
      <c r="CJ138" s="279"/>
      <c r="CK138" s="279"/>
      <c r="CL138" s="279"/>
      <c r="CM138" s="279"/>
      <c r="CN138" s="279"/>
      <c r="CO138" s="279"/>
      <c r="CQ138" s="230"/>
      <c r="CR138" s="230"/>
      <c r="CS138" s="230"/>
      <c r="CT138" s="230"/>
      <c r="CU138" s="230"/>
      <c r="CV138" s="230"/>
      <c r="CW138" s="230"/>
      <c r="CX138" s="230"/>
      <c r="CZ138" s="281"/>
      <c r="DA138" s="281"/>
      <c r="DB138" s="281"/>
      <c r="DC138" s="281"/>
      <c r="DD138" s="281"/>
      <c r="DE138" s="281"/>
      <c r="DF138" s="281"/>
      <c r="DG138" s="281"/>
      <c r="DI138" s="281">
        <f t="shared" si="69"/>
        <v>0</v>
      </c>
      <c r="DJ138" s="281"/>
      <c r="DK138" s="281"/>
      <c r="DL138" s="281"/>
      <c r="DM138" s="281"/>
      <c r="DN138" s="281"/>
      <c r="DO138" s="281"/>
      <c r="DP138" s="281"/>
      <c r="DQ138" s="281"/>
      <c r="DS138" s="281"/>
      <c r="DT138" s="281"/>
      <c r="DU138" s="281"/>
      <c r="DV138" s="281"/>
      <c r="DW138" s="281"/>
      <c r="DX138" s="281"/>
      <c r="DY138" s="281"/>
      <c r="DZ138" s="281"/>
      <c r="EB138" s="282">
        <f t="shared" si="53"/>
        <v>0</v>
      </c>
      <c r="EC138" s="282">
        <f t="shared" si="54"/>
        <v>0</v>
      </c>
      <c r="ED138" s="283">
        <f t="shared" si="70"/>
        <v>0</v>
      </c>
    </row>
    <row r="139" spans="1:134" hidden="1" x14ac:dyDescent="0.25">
      <c r="A139" s="17">
        <v>3428</v>
      </c>
      <c r="B139" s="4">
        <v>134476</v>
      </c>
      <c r="C139" s="4" t="s">
        <v>658</v>
      </c>
      <c r="D139" s="4" t="s">
        <v>356</v>
      </c>
      <c r="E139" s="15" t="s">
        <v>428</v>
      </c>
      <c r="F139" s="16" t="s">
        <v>425</v>
      </c>
      <c r="G139" s="149"/>
      <c r="H139" s="230">
        <v>0</v>
      </c>
      <c r="I139" s="277"/>
      <c r="J139" s="230">
        <v>0</v>
      </c>
      <c r="K139" s="230">
        <v>0</v>
      </c>
      <c r="L139" s="230">
        <v>50770.2</v>
      </c>
      <c r="M139" s="230">
        <v>390</v>
      </c>
      <c r="N139" s="230">
        <v>149.15789473684211</v>
      </c>
      <c r="O139" s="230">
        <v>0</v>
      </c>
      <c r="P139" s="149">
        <f t="shared" si="55"/>
        <v>51309.357894736837</v>
      </c>
      <c r="Q139" s="230">
        <f t="shared" si="56"/>
        <v>41047.486315789472</v>
      </c>
      <c r="R139" s="277"/>
      <c r="S139" s="230">
        <v>0</v>
      </c>
      <c r="T139" s="230">
        <v>0</v>
      </c>
      <c r="U139" s="230">
        <v>41940.6</v>
      </c>
      <c r="V139" s="230">
        <v>195</v>
      </c>
      <c r="W139" s="230">
        <v>74.578947368421055</v>
      </c>
      <c r="X139" s="230">
        <v>0</v>
      </c>
      <c r="Y139" s="230">
        <f t="shared" si="57"/>
        <v>42210.178947368418</v>
      </c>
      <c r="Z139" s="230">
        <f t="shared" si="58"/>
        <v>33768.143157894738</v>
      </c>
      <c r="AA139" s="277"/>
      <c r="AB139" s="278">
        <v>0</v>
      </c>
      <c r="AC139" s="278">
        <v>0</v>
      </c>
      <c r="AD139" s="278">
        <v>41502.69473684211</v>
      </c>
      <c r="AE139" s="278">
        <v>284.21052631578948</v>
      </c>
      <c r="AF139" s="278">
        <v>108.69806094182825</v>
      </c>
      <c r="AG139" s="278">
        <v>0</v>
      </c>
      <c r="AH139" s="230">
        <f t="shared" si="59"/>
        <v>41895.603324099728</v>
      </c>
      <c r="AI139" s="278">
        <f t="shared" si="60"/>
        <v>33516.482659279784</v>
      </c>
      <c r="AJ139" s="277"/>
      <c r="AK139" s="278">
        <v>423.15</v>
      </c>
      <c r="AL139" s="278">
        <v>247.65</v>
      </c>
      <c r="AM139" s="278">
        <v>335.36842105263156</v>
      </c>
      <c r="AN139" s="277"/>
      <c r="AO139" s="278">
        <f t="shared" si="61"/>
        <v>338.52</v>
      </c>
      <c r="AP139" s="278">
        <f t="shared" si="61"/>
        <v>198.12</v>
      </c>
      <c r="AQ139" s="278">
        <f t="shared" si="61"/>
        <v>268.29473684210524</v>
      </c>
      <c r="AR139" s="279"/>
      <c r="AS139" s="279">
        <v>0</v>
      </c>
      <c r="AT139" s="280">
        <f t="shared" si="62"/>
        <v>0</v>
      </c>
      <c r="AU139" s="279"/>
      <c r="AV139" s="279">
        <v>0</v>
      </c>
      <c r="AW139" s="279">
        <v>0</v>
      </c>
      <c r="AX139" s="279">
        <v>45251.7</v>
      </c>
      <c r="AY139" s="279">
        <v>975</v>
      </c>
      <c r="AZ139" s="279">
        <v>372.89473684210526</v>
      </c>
      <c r="BA139" s="279">
        <v>0</v>
      </c>
      <c r="BB139" s="279">
        <v>247.65</v>
      </c>
      <c r="BC139" s="279">
        <f t="shared" si="63"/>
        <v>46847.244736842105</v>
      </c>
      <c r="BE139" s="139">
        <f t="shared" si="50"/>
        <v>0</v>
      </c>
      <c r="BF139" s="139">
        <f t="shared" si="50"/>
        <v>0</v>
      </c>
      <c r="BG139" s="139">
        <f t="shared" si="50"/>
        <v>-5518.5</v>
      </c>
      <c r="BH139" s="139">
        <f t="shared" si="49"/>
        <v>585</v>
      </c>
      <c r="BI139" s="139">
        <f t="shared" si="49"/>
        <v>223.73684210526315</v>
      </c>
      <c r="BJ139" s="139">
        <f t="shared" si="49"/>
        <v>0</v>
      </c>
      <c r="BK139" s="139">
        <f t="shared" si="64"/>
        <v>-175.49999999999997</v>
      </c>
      <c r="BL139" s="139">
        <f t="shared" si="65"/>
        <v>-4885.2631578947367</v>
      </c>
      <c r="BM139" s="149">
        <f t="shared" si="66"/>
        <v>0</v>
      </c>
      <c r="BN139" s="149"/>
      <c r="BO139" s="279">
        <f t="shared" si="51"/>
        <v>0</v>
      </c>
      <c r="BP139" s="279">
        <f t="shared" si="51"/>
        <v>0</v>
      </c>
      <c r="BQ139" s="279">
        <f t="shared" si="51"/>
        <v>4635.5399999999936</v>
      </c>
      <c r="BR139" s="279">
        <f t="shared" si="51"/>
        <v>663</v>
      </c>
      <c r="BS139" s="279">
        <f t="shared" si="51"/>
        <v>253.56842105263155</v>
      </c>
      <c r="BT139" s="279">
        <f t="shared" si="51"/>
        <v>0</v>
      </c>
      <c r="BU139" s="279">
        <f t="shared" si="48"/>
        <v>-90.869999999999976</v>
      </c>
      <c r="BV139" s="279">
        <f t="shared" si="67"/>
        <v>5461.2384210526252</v>
      </c>
      <c r="BW139" s="279">
        <f t="shared" si="52"/>
        <v>-7.2759576141834259E-12</v>
      </c>
      <c r="BX139" s="279"/>
      <c r="BY139" s="279">
        <f t="shared" si="68"/>
        <v>46847.244736842091</v>
      </c>
      <c r="BZ139" s="279"/>
      <c r="CA139" s="279">
        <f>IFERROR(VLOOKUP(A139,'Actuals Summer'!A:S,19,FALSE),0)</f>
        <v>0</v>
      </c>
      <c r="CC139" s="279"/>
      <c r="CD139" s="279"/>
      <c r="CE139" s="279"/>
      <c r="CF139" s="279"/>
      <c r="CG139" s="279"/>
      <c r="CH139" s="279"/>
      <c r="CI139" s="279"/>
      <c r="CJ139" s="279"/>
      <c r="CK139" s="279"/>
      <c r="CL139" s="279"/>
      <c r="CM139" s="279"/>
      <c r="CN139" s="279"/>
      <c r="CO139" s="279"/>
      <c r="CQ139" s="230"/>
      <c r="CR139" s="230"/>
      <c r="CS139" s="230"/>
      <c r="CT139" s="230"/>
      <c r="CU139" s="230"/>
      <c r="CV139" s="230"/>
      <c r="CW139" s="230"/>
      <c r="CX139" s="230"/>
      <c r="CZ139" s="281"/>
      <c r="DA139" s="281"/>
      <c r="DB139" s="281"/>
      <c r="DC139" s="281"/>
      <c r="DD139" s="281"/>
      <c r="DE139" s="281"/>
      <c r="DF139" s="281"/>
      <c r="DG139" s="281"/>
      <c r="DI139" s="281">
        <f t="shared" si="69"/>
        <v>46847.244736842091</v>
      </c>
      <c r="DJ139" s="281"/>
      <c r="DK139" s="281"/>
      <c r="DL139" s="281"/>
      <c r="DM139" s="281"/>
      <c r="DN139" s="281"/>
      <c r="DO139" s="281"/>
      <c r="DP139" s="281"/>
      <c r="DQ139" s="281"/>
      <c r="DS139" s="281"/>
      <c r="DT139" s="281"/>
      <c r="DU139" s="281"/>
      <c r="DV139" s="281"/>
      <c r="DW139" s="281"/>
      <c r="DX139" s="281"/>
      <c r="DY139" s="281"/>
      <c r="DZ139" s="281"/>
      <c r="EB139" s="282">
        <f t="shared" si="53"/>
        <v>114598.28529085871</v>
      </c>
      <c r="EC139" s="282">
        <f t="shared" si="54"/>
        <v>0</v>
      </c>
      <c r="ED139" s="283">
        <f t="shared" si="70"/>
        <v>114598.28529085871</v>
      </c>
    </row>
    <row r="140" spans="1:134" hidden="1" x14ac:dyDescent="0.25">
      <c r="A140" s="17">
        <v>3019</v>
      </c>
      <c r="B140" s="4">
        <v>103406</v>
      </c>
      <c r="C140" s="4" t="s">
        <v>659</v>
      </c>
      <c r="D140" s="4" t="s">
        <v>660</v>
      </c>
      <c r="E140" s="15" t="s">
        <v>428</v>
      </c>
      <c r="F140" s="16" t="s">
        <v>425</v>
      </c>
      <c r="G140" s="149"/>
      <c r="H140" s="230">
        <v>0</v>
      </c>
      <c r="I140" s="277"/>
      <c r="J140" s="230">
        <v>0</v>
      </c>
      <c r="K140" s="230">
        <v>0</v>
      </c>
      <c r="L140" s="230">
        <v>0</v>
      </c>
      <c r="M140" s="230">
        <v>0</v>
      </c>
      <c r="N140" s="230">
        <v>0</v>
      </c>
      <c r="O140" s="230">
        <v>0</v>
      </c>
      <c r="P140" s="149">
        <f t="shared" si="55"/>
        <v>0</v>
      </c>
      <c r="Q140" s="230">
        <f t="shared" si="56"/>
        <v>0</v>
      </c>
      <c r="R140" s="277"/>
      <c r="S140" s="230">
        <v>0</v>
      </c>
      <c r="T140" s="230">
        <v>0</v>
      </c>
      <c r="U140" s="230">
        <v>0</v>
      </c>
      <c r="V140" s="230">
        <v>0</v>
      </c>
      <c r="W140" s="230">
        <v>0</v>
      </c>
      <c r="X140" s="230">
        <v>0</v>
      </c>
      <c r="Y140" s="230">
        <f t="shared" si="57"/>
        <v>0</v>
      </c>
      <c r="Z140" s="230">
        <f t="shared" si="58"/>
        <v>0</v>
      </c>
      <c r="AA140" s="277"/>
      <c r="AB140" s="278">
        <v>0</v>
      </c>
      <c r="AC140" s="278">
        <v>0</v>
      </c>
      <c r="AD140" s="278">
        <v>0</v>
      </c>
      <c r="AE140" s="278">
        <v>0</v>
      </c>
      <c r="AF140" s="278">
        <v>0</v>
      </c>
      <c r="AG140" s="278">
        <v>0</v>
      </c>
      <c r="AH140" s="230">
        <f t="shared" si="59"/>
        <v>0</v>
      </c>
      <c r="AI140" s="278">
        <f t="shared" si="60"/>
        <v>0</v>
      </c>
      <c r="AJ140" s="277"/>
      <c r="AK140" s="278">
        <v>0</v>
      </c>
      <c r="AL140" s="278">
        <v>0</v>
      </c>
      <c r="AM140" s="278">
        <v>0</v>
      </c>
      <c r="AN140" s="277"/>
      <c r="AO140" s="278">
        <f t="shared" si="61"/>
        <v>0</v>
      </c>
      <c r="AP140" s="278">
        <f t="shared" si="61"/>
        <v>0</v>
      </c>
      <c r="AQ140" s="278">
        <f t="shared" si="61"/>
        <v>0</v>
      </c>
      <c r="AR140" s="279"/>
      <c r="AS140" s="279">
        <v>0</v>
      </c>
      <c r="AT140" s="280">
        <f t="shared" si="62"/>
        <v>0</v>
      </c>
      <c r="AU140" s="279"/>
      <c r="AV140" s="279">
        <v>0</v>
      </c>
      <c r="AW140" s="279">
        <v>0</v>
      </c>
      <c r="AX140" s="279">
        <v>0</v>
      </c>
      <c r="AY140" s="279">
        <v>0</v>
      </c>
      <c r="AZ140" s="279">
        <v>0</v>
      </c>
      <c r="BA140" s="279">
        <v>0</v>
      </c>
      <c r="BB140" s="279">
        <v>0</v>
      </c>
      <c r="BC140" s="279">
        <f t="shared" si="63"/>
        <v>0</v>
      </c>
      <c r="BE140" s="139">
        <f t="shared" si="50"/>
        <v>0</v>
      </c>
      <c r="BF140" s="139">
        <f t="shared" si="50"/>
        <v>0</v>
      </c>
      <c r="BG140" s="139">
        <f t="shared" si="50"/>
        <v>0</v>
      </c>
      <c r="BH140" s="139">
        <f t="shared" si="49"/>
        <v>0</v>
      </c>
      <c r="BI140" s="139">
        <f t="shared" si="49"/>
        <v>0</v>
      </c>
      <c r="BJ140" s="139">
        <f t="shared" si="49"/>
        <v>0</v>
      </c>
      <c r="BK140" s="139">
        <f t="shared" si="64"/>
        <v>0</v>
      </c>
      <c r="BL140" s="139">
        <f t="shared" si="65"/>
        <v>0</v>
      </c>
      <c r="BM140" s="149">
        <f t="shared" si="66"/>
        <v>0</v>
      </c>
      <c r="BN140" s="149"/>
      <c r="BO140" s="279">
        <f t="shared" si="51"/>
        <v>0</v>
      </c>
      <c r="BP140" s="279">
        <f t="shared" si="51"/>
        <v>0</v>
      </c>
      <c r="BQ140" s="279">
        <f t="shared" si="51"/>
        <v>0</v>
      </c>
      <c r="BR140" s="279">
        <f t="shared" si="51"/>
        <v>0</v>
      </c>
      <c r="BS140" s="279">
        <f t="shared" si="51"/>
        <v>0</v>
      </c>
      <c r="BT140" s="279">
        <f t="shared" si="51"/>
        <v>0</v>
      </c>
      <c r="BU140" s="279">
        <f t="shared" si="48"/>
        <v>0</v>
      </c>
      <c r="BV140" s="279">
        <f t="shared" si="67"/>
        <v>0</v>
      </c>
      <c r="BW140" s="279">
        <f t="shared" si="52"/>
        <v>0</v>
      </c>
      <c r="BX140" s="279"/>
      <c r="BY140" s="279">
        <f t="shared" si="68"/>
        <v>0</v>
      </c>
      <c r="BZ140" s="279"/>
      <c r="CA140" s="279">
        <f>IFERROR(VLOOKUP(A140,'Actuals Summer'!A:S,19,FALSE),0)</f>
        <v>0</v>
      </c>
      <c r="CC140" s="279"/>
      <c r="CD140" s="279"/>
      <c r="CE140" s="279"/>
      <c r="CF140" s="279"/>
      <c r="CG140" s="279"/>
      <c r="CH140" s="279"/>
      <c r="CI140" s="279"/>
      <c r="CJ140" s="279"/>
      <c r="CK140" s="279"/>
      <c r="CL140" s="279"/>
      <c r="CM140" s="279"/>
      <c r="CN140" s="279"/>
      <c r="CO140" s="279"/>
      <c r="CQ140" s="230"/>
      <c r="CR140" s="230"/>
      <c r="CS140" s="230"/>
      <c r="CT140" s="230"/>
      <c r="CU140" s="230"/>
      <c r="CV140" s="230"/>
      <c r="CW140" s="230"/>
      <c r="CX140" s="230"/>
      <c r="CZ140" s="281"/>
      <c r="DA140" s="281"/>
      <c r="DB140" s="281"/>
      <c r="DC140" s="281"/>
      <c r="DD140" s="281"/>
      <c r="DE140" s="281"/>
      <c r="DF140" s="281"/>
      <c r="DG140" s="281"/>
      <c r="DI140" s="281">
        <f t="shared" si="69"/>
        <v>0</v>
      </c>
      <c r="DJ140" s="281"/>
      <c r="DK140" s="281"/>
      <c r="DL140" s="281"/>
      <c r="DM140" s="281"/>
      <c r="DN140" s="281"/>
      <c r="DO140" s="281"/>
      <c r="DP140" s="281"/>
      <c r="DQ140" s="281"/>
      <c r="DS140" s="281"/>
      <c r="DT140" s="281"/>
      <c r="DU140" s="281"/>
      <c r="DV140" s="281"/>
      <c r="DW140" s="281"/>
      <c r="DX140" s="281"/>
      <c r="DY140" s="281"/>
      <c r="DZ140" s="281"/>
      <c r="EB140" s="282">
        <f t="shared" si="53"/>
        <v>0</v>
      </c>
      <c r="EC140" s="282">
        <f t="shared" si="54"/>
        <v>0</v>
      </c>
      <c r="ED140" s="283">
        <f t="shared" si="70"/>
        <v>0</v>
      </c>
    </row>
    <row r="141" spans="1:134" hidden="1" x14ac:dyDescent="0.25">
      <c r="A141" s="17">
        <v>2178</v>
      </c>
      <c r="B141" s="4">
        <v>103257</v>
      </c>
      <c r="C141" s="4" t="s">
        <v>661</v>
      </c>
      <c r="D141" s="4" t="s">
        <v>274</v>
      </c>
      <c r="E141" s="15" t="s">
        <v>428</v>
      </c>
      <c r="F141" s="16" t="s">
        <v>425</v>
      </c>
      <c r="G141" s="149"/>
      <c r="H141" s="230">
        <v>0</v>
      </c>
      <c r="I141" s="277"/>
      <c r="J141" s="230">
        <v>0</v>
      </c>
      <c r="K141" s="230">
        <v>0</v>
      </c>
      <c r="L141" s="230">
        <v>37231.479999999996</v>
      </c>
      <c r="M141" s="230">
        <v>1560</v>
      </c>
      <c r="N141" s="230">
        <v>149.15789473684211</v>
      </c>
      <c r="O141" s="230">
        <v>0</v>
      </c>
      <c r="P141" s="149">
        <f t="shared" si="55"/>
        <v>38940.637894736836</v>
      </c>
      <c r="Q141" s="230">
        <f t="shared" si="56"/>
        <v>31152.51031578947</v>
      </c>
      <c r="R141" s="277"/>
      <c r="S141" s="230">
        <v>0</v>
      </c>
      <c r="T141" s="230">
        <v>0</v>
      </c>
      <c r="U141" s="230">
        <v>16555.5</v>
      </c>
      <c r="V141" s="230">
        <v>585</v>
      </c>
      <c r="W141" s="230">
        <v>223.73684210526318</v>
      </c>
      <c r="X141" s="230">
        <v>0</v>
      </c>
      <c r="Y141" s="230">
        <f t="shared" si="57"/>
        <v>17364.236842105263</v>
      </c>
      <c r="Z141" s="230">
        <f t="shared" si="58"/>
        <v>13891.389473684212</v>
      </c>
      <c r="AA141" s="277"/>
      <c r="AB141" s="278">
        <v>0</v>
      </c>
      <c r="AC141" s="278">
        <v>0</v>
      </c>
      <c r="AD141" s="278">
        <v>25244.791578947366</v>
      </c>
      <c r="AE141" s="278">
        <v>1136.8421052631579</v>
      </c>
      <c r="AF141" s="278">
        <v>130.4376731301939</v>
      </c>
      <c r="AG141" s="278">
        <v>0</v>
      </c>
      <c r="AH141" s="230">
        <f t="shared" si="59"/>
        <v>26512.071357340716</v>
      </c>
      <c r="AI141" s="278">
        <f t="shared" si="60"/>
        <v>21209.657085872575</v>
      </c>
      <c r="AJ141" s="277"/>
      <c r="AK141" s="278">
        <v>492.82999999999993</v>
      </c>
      <c r="AL141" s="278">
        <v>196.95</v>
      </c>
      <c r="AM141" s="278">
        <v>340.18105263157895</v>
      </c>
      <c r="AN141" s="277"/>
      <c r="AO141" s="278">
        <f t="shared" si="61"/>
        <v>394.26399999999995</v>
      </c>
      <c r="AP141" s="278">
        <f t="shared" si="61"/>
        <v>157.56</v>
      </c>
      <c r="AQ141" s="278">
        <f t="shared" si="61"/>
        <v>272.14484210526319</v>
      </c>
      <c r="AR141" s="279"/>
      <c r="AS141" s="279">
        <v>0</v>
      </c>
      <c r="AT141" s="280">
        <f t="shared" si="62"/>
        <v>0</v>
      </c>
      <c r="AU141" s="279"/>
      <c r="AV141" s="279">
        <v>0</v>
      </c>
      <c r="AW141" s="279">
        <v>0</v>
      </c>
      <c r="AX141" s="279">
        <v>34876.92</v>
      </c>
      <c r="AY141" s="279">
        <v>975</v>
      </c>
      <c r="AZ141" s="279">
        <v>223.73684210526318</v>
      </c>
      <c r="BA141" s="279">
        <v>0</v>
      </c>
      <c r="BB141" s="279">
        <v>926.24999999999989</v>
      </c>
      <c r="BC141" s="279">
        <f t="shared" si="63"/>
        <v>37001.906842105258</v>
      </c>
      <c r="BE141" s="139">
        <f t="shared" si="50"/>
        <v>0</v>
      </c>
      <c r="BF141" s="139">
        <f t="shared" si="50"/>
        <v>0</v>
      </c>
      <c r="BG141" s="139">
        <f t="shared" si="50"/>
        <v>-2354.5599999999977</v>
      </c>
      <c r="BH141" s="139">
        <f t="shared" si="49"/>
        <v>-585</v>
      </c>
      <c r="BI141" s="139">
        <f t="shared" si="49"/>
        <v>74.578947368421069</v>
      </c>
      <c r="BJ141" s="139">
        <f t="shared" si="49"/>
        <v>0</v>
      </c>
      <c r="BK141" s="139">
        <f t="shared" si="64"/>
        <v>433.41999999999996</v>
      </c>
      <c r="BL141" s="139">
        <f t="shared" si="65"/>
        <v>-2431.5610526315763</v>
      </c>
      <c r="BM141" s="149">
        <f t="shared" si="66"/>
        <v>0</v>
      </c>
      <c r="BN141" s="149"/>
      <c r="BO141" s="279">
        <f t="shared" si="51"/>
        <v>0</v>
      </c>
      <c r="BP141" s="279">
        <f t="shared" si="51"/>
        <v>0</v>
      </c>
      <c r="BQ141" s="279">
        <f t="shared" si="51"/>
        <v>5091.7360000000008</v>
      </c>
      <c r="BR141" s="279">
        <f t="shared" si="51"/>
        <v>-273</v>
      </c>
      <c r="BS141" s="279">
        <f t="shared" si="51"/>
        <v>104.41052631578948</v>
      </c>
      <c r="BT141" s="279">
        <f t="shared" si="51"/>
        <v>0</v>
      </c>
      <c r="BU141" s="279">
        <f t="shared" si="48"/>
        <v>531.98599999999988</v>
      </c>
      <c r="BV141" s="279">
        <f t="shared" si="67"/>
        <v>5455.1325263157905</v>
      </c>
      <c r="BW141" s="279">
        <f t="shared" si="52"/>
        <v>0</v>
      </c>
      <c r="BX141" s="279"/>
      <c r="BY141" s="279">
        <f t="shared" si="68"/>
        <v>37001.906842105265</v>
      </c>
      <c r="BZ141" s="279"/>
      <c r="CA141" s="279">
        <f>IFERROR(VLOOKUP(A141,'Actuals Summer'!A:S,19,FALSE),0)</f>
        <v>0</v>
      </c>
      <c r="CC141" s="279"/>
      <c r="CD141" s="279"/>
      <c r="CE141" s="279"/>
      <c r="CF141" s="279"/>
      <c r="CG141" s="279"/>
      <c r="CH141" s="279"/>
      <c r="CI141" s="279"/>
      <c r="CJ141" s="279"/>
      <c r="CK141" s="279"/>
      <c r="CL141" s="279"/>
      <c r="CM141" s="279"/>
      <c r="CN141" s="279"/>
      <c r="CO141" s="279"/>
      <c r="CQ141" s="230"/>
      <c r="CR141" s="230"/>
      <c r="CS141" s="230"/>
      <c r="CT141" s="230"/>
      <c r="CU141" s="230"/>
      <c r="CV141" s="230"/>
      <c r="CW141" s="230"/>
      <c r="CX141" s="230"/>
      <c r="CZ141" s="281"/>
      <c r="DA141" s="281"/>
      <c r="DB141" s="281"/>
      <c r="DC141" s="281"/>
      <c r="DD141" s="281"/>
      <c r="DE141" s="281"/>
      <c r="DF141" s="281"/>
      <c r="DG141" s="281"/>
      <c r="DI141" s="281">
        <f t="shared" si="69"/>
        <v>37001.906842105265</v>
      </c>
      <c r="DJ141" s="281"/>
      <c r="DK141" s="281"/>
      <c r="DL141" s="281"/>
      <c r="DM141" s="281"/>
      <c r="DN141" s="281"/>
      <c r="DO141" s="281"/>
      <c r="DP141" s="281"/>
      <c r="DQ141" s="281"/>
      <c r="DS141" s="281"/>
      <c r="DT141" s="281"/>
      <c r="DU141" s="281"/>
      <c r="DV141" s="281"/>
      <c r="DW141" s="281"/>
      <c r="DX141" s="281"/>
      <c r="DY141" s="281"/>
      <c r="DZ141" s="281"/>
      <c r="EB141" s="282">
        <f t="shared" si="53"/>
        <v>72532.658243767306</v>
      </c>
      <c r="EC141" s="282">
        <f t="shared" si="54"/>
        <v>0</v>
      </c>
      <c r="ED141" s="283">
        <f t="shared" si="70"/>
        <v>72532.658243767306</v>
      </c>
    </row>
    <row r="142" spans="1:134" hidden="1" x14ac:dyDescent="0.25">
      <c r="A142" s="17">
        <v>2184</v>
      </c>
      <c r="B142" s="4">
        <v>103262</v>
      </c>
      <c r="C142" s="4" t="s">
        <v>662</v>
      </c>
      <c r="D142" s="4" t="s">
        <v>663</v>
      </c>
      <c r="E142" s="15" t="s">
        <v>428</v>
      </c>
      <c r="F142" s="16" t="s">
        <v>425</v>
      </c>
      <c r="G142" s="149"/>
      <c r="H142" s="230">
        <v>0</v>
      </c>
      <c r="I142" s="277"/>
      <c r="J142" s="230">
        <v>0</v>
      </c>
      <c r="K142" s="230">
        <v>0</v>
      </c>
      <c r="L142" s="230">
        <v>0</v>
      </c>
      <c r="M142" s="230">
        <v>0</v>
      </c>
      <c r="N142" s="230">
        <v>0</v>
      </c>
      <c r="O142" s="230">
        <v>0</v>
      </c>
      <c r="P142" s="149">
        <f t="shared" si="55"/>
        <v>0</v>
      </c>
      <c r="Q142" s="230">
        <f t="shared" si="56"/>
        <v>0</v>
      </c>
      <c r="R142" s="277"/>
      <c r="S142" s="230">
        <v>0</v>
      </c>
      <c r="T142" s="230">
        <v>0</v>
      </c>
      <c r="U142" s="230">
        <v>0</v>
      </c>
      <c r="V142" s="230">
        <v>0</v>
      </c>
      <c r="W142" s="230">
        <v>0</v>
      </c>
      <c r="X142" s="230">
        <v>0</v>
      </c>
      <c r="Y142" s="230">
        <f t="shared" si="57"/>
        <v>0</v>
      </c>
      <c r="Z142" s="230">
        <f t="shared" si="58"/>
        <v>0</v>
      </c>
      <c r="AA142" s="277"/>
      <c r="AB142" s="278">
        <v>0</v>
      </c>
      <c r="AC142" s="278">
        <v>0</v>
      </c>
      <c r="AD142" s="278">
        <v>0</v>
      </c>
      <c r="AE142" s="278">
        <v>0</v>
      </c>
      <c r="AF142" s="278">
        <v>0</v>
      </c>
      <c r="AG142" s="278">
        <v>0</v>
      </c>
      <c r="AH142" s="230">
        <f t="shared" si="59"/>
        <v>0</v>
      </c>
      <c r="AI142" s="278">
        <f t="shared" si="60"/>
        <v>0</v>
      </c>
      <c r="AJ142" s="277"/>
      <c r="AK142" s="278">
        <v>0</v>
      </c>
      <c r="AL142" s="278">
        <v>0</v>
      </c>
      <c r="AM142" s="278">
        <v>0</v>
      </c>
      <c r="AN142" s="277"/>
      <c r="AO142" s="278">
        <f t="shared" si="61"/>
        <v>0</v>
      </c>
      <c r="AP142" s="278">
        <f t="shared" si="61"/>
        <v>0</v>
      </c>
      <c r="AQ142" s="278">
        <f t="shared" si="61"/>
        <v>0</v>
      </c>
      <c r="AR142" s="279"/>
      <c r="AS142" s="279">
        <v>0</v>
      </c>
      <c r="AT142" s="280">
        <f t="shared" si="62"/>
        <v>0</v>
      </c>
      <c r="AU142" s="279"/>
      <c r="AV142" s="279">
        <v>0</v>
      </c>
      <c r="AW142" s="279">
        <v>0</v>
      </c>
      <c r="AX142" s="279">
        <v>0</v>
      </c>
      <c r="AY142" s="279">
        <v>0</v>
      </c>
      <c r="AZ142" s="279">
        <v>0</v>
      </c>
      <c r="BA142" s="279">
        <v>0</v>
      </c>
      <c r="BB142" s="279">
        <v>0</v>
      </c>
      <c r="BC142" s="279">
        <f t="shared" si="63"/>
        <v>0</v>
      </c>
      <c r="BE142" s="139">
        <f t="shared" si="50"/>
        <v>0</v>
      </c>
      <c r="BF142" s="139">
        <f t="shared" si="50"/>
        <v>0</v>
      </c>
      <c r="BG142" s="139">
        <f t="shared" si="50"/>
        <v>0</v>
      </c>
      <c r="BH142" s="139">
        <f t="shared" si="49"/>
        <v>0</v>
      </c>
      <c r="BI142" s="139">
        <f t="shared" si="49"/>
        <v>0</v>
      </c>
      <c r="BJ142" s="139">
        <f t="shared" si="49"/>
        <v>0</v>
      </c>
      <c r="BK142" s="139">
        <f t="shared" si="64"/>
        <v>0</v>
      </c>
      <c r="BL142" s="139">
        <f t="shared" si="65"/>
        <v>0</v>
      </c>
      <c r="BM142" s="149">
        <f t="shared" si="66"/>
        <v>0</v>
      </c>
      <c r="BN142" s="149"/>
      <c r="BO142" s="279">
        <f t="shared" si="51"/>
        <v>0</v>
      </c>
      <c r="BP142" s="279">
        <f t="shared" si="51"/>
        <v>0</v>
      </c>
      <c r="BQ142" s="279">
        <f t="shared" si="51"/>
        <v>0</v>
      </c>
      <c r="BR142" s="279">
        <f t="shared" si="51"/>
        <v>0</v>
      </c>
      <c r="BS142" s="279">
        <f t="shared" si="51"/>
        <v>0</v>
      </c>
      <c r="BT142" s="279">
        <f t="shared" si="51"/>
        <v>0</v>
      </c>
      <c r="BU142" s="279">
        <f t="shared" si="48"/>
        <v>0</v>
      </c>
      <c r="BV142" s="279">
        <f t="shared" si="67"/>
        <v>0</v>
      </c>
      <c r="BW142" s="279">
        <f t="shared" si="52"/>
        <v>0</v>
      </c>
      <c r="BX142" s="279"/>
      <c r="BY142" s="279">
        <f t="shared" si="68"/>
        <v>0</v>
      </c>
      <c r="BZ142" s="279"/>
      <c r="CA142" s="279">
        <f>IFERROR(VLOOKUP(A142,'Actuals Summer'!A:S,19,FALSE),0)</f>
        <v>0</v>
      </c>
      <c r="CC142" s="279"/>
      <c r="CD142" s="279"/>
      <c r="CE142" s="279"/>
      <c r="CF142" s="279"/>
      <c r="CG142" s="279"/>
      <c r="CH142" s="279"/>
      <c r="CI142" s="279"/>
      <c r="CJ142" s="279"/>
      <c r="CK142" s="279"/>
      <c r="CL142" s="279"/>
      <c r="CM142" s="279"/>
      <c r="CN142" s="279"/>
      <c r="CO142" s="279"/>
      <c r="CQ142" s="230"/>
      <c r="CR142" s="230"/>
      <c r="CS142" s="230"/>
      <c r="CT142" s="230"/>
      <c r="CU142" s="230"/>
      <c r="CV142" s="230"/>
      <c r="CW142" s="230"/>
      <c r="CX142" s="230"/>
      <c r="CZ142" s="281"/>
      <c r="DA142" s="281"/>
      <c r="DB142" s="281"/>
      <c r="DC142" s="281"/>
      <c r="DD142" s="281"/>
      <c r="DE142" s="281"/>
      <c r="DF142" s="281"/>
      <c r="DG142" s="281"/>
      <c r="DI142" s="281">
        <f t="shared" si="69"/>
        <v>0</v>
      </c>
      <c r="DJ142" s="281"/>
      <c r="DK142" s="281"/>
      <c r="DL142" s="281"/>
      <c r="DM142" s="281"/>
      <c r="DN142" s="281"/>
      <c r="DO142" s="281"/>
      <c r="DP142" s="281"/>
      <c r="DQ142" s="281"/>
      <c r="DS142" s="281"/>
      <c r="DT142" s="281"/>
      <c r="DU142" s="281"/>
      <c r="DV142" s="281"/>
      <c r="DW142" s="281"/>
      <c r="DX142" s="281"/>
      <c r="DY142" s="281"/>
      <c r="DZ142" s="281"/>
      <c r="EB142" s="282">
        <f t="shared" si="53"/>
        <v>0</v>
      </c>
      <c r="EC142" s="282">
        <f t="shared" si="54"/>
        <v>0</v>
      </c>
      <c r="ED142" s="283">
        <f t="shared" si="70"/>
        <v>0</v>
      </c>
    </row>
    <row r="143" spans="1:134" hidden="1" x14ac:dyDescent="0.25">
      <c r="A143" s="17">
        <v>2190</v>
      </c>
      <c r="B143" s="4">
        <v>103266</v>
      </c>
      <c r="C143" s="4" t="s">
        <v>664</v>
      </c>
      <c r="D143" s="4" t="s">
        <v>665</v>
      </c>
      <c r="E143" s="15" t="s">
        <v>428</v>
      </c>
      <c r="F143" s="16" t="s">
        <v>425</v>
      </c>
      <c r="G143" s="149"/>
      <c r="H143" s="230">
        <v>0</v>
      </c>
      <c r="I143" s="277"/>
      <c r="J143" s="230">
        <v>0</v>
      </c>
      <c r="K143" s="230">
        <v>0</v>
      </c>
      <c r="L143" s="230">
        <v>0</v>
      </c>
      <c r="M143" s="230">
        <v>0</v>
      </c>
      <c r="N143" s="230">
        <v>0</v>
      </c>
      <c r="O143" s="230">
        <v>0</v>
      </c>
      <c r="P143" s="149">
        <f t="shared" si="55"/>
        <v>0</v>
      </c>
      <c r="Q143" s="230">
        <f t="shared" si="56"/>
        <v>0</v>
      </c>
      <c r="R143" s="277"/>
      <c r="S143" s="230">
        <v>0</v>
      </c>
      <c r="T143" s="230">
        <v>0</v>
      </c>
      <c r="U143" s="230">
        <v>0</v>
      </c>
      <c r="V143" s="230">
        <v>0</v>
      </c>
      <c r="W143" s="230">
        <v>0</v>
      </c>
      <c r="X143" s="230">
        <v>0</v>
      </c>
      <c r="Y143" s="230">
        <f t="shared" si="57"/>
        <v>0</v>
      </c>
      <c r="Z143" s="230">
        <f t="shared" si="58"/>
        <v>0</v>
      </c>
      <c r="AA143" s="277"/>
      <c r="AB143" s="278">
        <v>0</v>
      </c>
      <c r="AC143" s="278">
        <v>0</v>
      </c>
      <c r="AD143" s="278">
        <v>0</v>
      </c>
      <c r="AE143" s="278">
        <v>0</v>
      </c>
      <c r="AF143" s="278">
        <v>0</v>
      </c>
      <c r="AG143" s="278">
        <v>0</v>
      </c>
      <c r="AH143" s="230">
        <f t="shared" si="59"/>
        <v>0</v>
      </c>
      <c r="AI143" s="278">
        <f t="shared" si="60"/>
        <v>0</v>
      </c>
      <c r="AJ143" s="277"/>
      <c r="AK143" s="278">
        <v>0</v>
      </c>
      <c r="AL143" s="278">
        <v>0</v>
      </c>
      <c r="AM143" s="278">
        <v>0</v>
      </c>
      <c r="AN143" s="277"/>
      <c r="AO143" s="278">
        <f t="shared" si="61"/>
        <v>0</v>
      </c>
      <c r="AP143" s="278">
        <f t="shared" si="61"/>
        <v>0</v>
      </c>
      <c r="AQ143" s="278">
        <f t="shared" si="61"/>
        <v>0</v>
      </c>
      <c r="AR143" s="279"/>
      <c r="AS143" s="279">
        <v>0</v>
      </c>
      <c r="AT143" s="280">
        <f t="shared" si="62"/>
        <v>0</v>
      </c>
      <c r="AU143" s="279"/>
      <c r="AV143" s="279">
        <v>0</v>
      </c>
      <c r="AW143" s="279">
        <v>0</v>
      </c>
      <c r="AX143" s="279">
        <v>0</v>
      </c>
      <c r="AY143" s="279">
        <v>0</v>
      </c>
      <c r="AZ143" s="279">
        <v>0</v>
      </c>
      <c r="BA143" s="279">
        <v>0</v>
      </c>
      <c r="BB143" s="279">
        <v>0</v>
      </c>
      <c r="BC143" s="279">
        <f t="shared" si="63"/>
        <v>0</v>
      </c>
      <c r="BE143" s="139">
        <f t="shared" si="50"/>
        <v>0</v>
      </c>
      <c r="BF143" s="139">
        <f t="shared" si="50"/>
        <v>0</v>
      </c>
      <c r="BG143" s="139">
        <f t="shared" si="50"/>
        <v>0</v>
      </c>
      <c r="BH143" s="139">
        <f t="shared" si="49"/>
        <v>0</v>
      </c>
      <c r="BI143" s="139">
        <f t="shared" si="49"/>
        <v>0</v>
      </c>
      <c r="BJ143" s="139">
        <f t="shared" si="49"/>
        <v>0</v>
      </c>
      <c r="BK143" s="139">
        <f t="shared" si="64"/>
        <v>0</v>
      </c>
      <c r="BL143" s="139">
        <f t="shared" si="65"/>
        <v>0</v>
      </c>
      <c r="BM143" s="149">
        <f t="shared" si="66"/>
        <v>0</v>
      </c>
      <c r="BN143" s="149"/>
      <c r="BO143" s="279">
        <f t="shared" si="51"/>
        <v>0</v>
      </c>
      <c r="BP143" s="279">
        <f t="shared" si="51"/>
        <v>0</v>
      </c>
      <c r="BQ143" s="279">
        <f t="shared" si="51"/>
        <v>0</v>
      </c>
      <c r="BR143" s="279">
        <f t="shared" si="51"/>
        <v>0</v>
      </c>
      <c r="BS143" s="279">
        <f t="shared" si="51"/>
        <v>0</v>
      </c>
      <c r="BT143" s="279">
        <f t="shared" si="51"/>
        <v>0</v>
      </c>
      <c r="BU143" s="279">
        <f t="shared" si="48"/>
        <v>0</v>
      </c>
      <c r="BV143" s="279">
        <f t="shared" si="67"/>
        <v>0</v>
      </c>
      <c r="BW143" s="279">
        <f t="shared" si="52"/>
        <v>0</v>
      </c>
      <c r="BX143" s="279"/>
      <c r="BY143" s="279">
        <f t="shared" si="68"/>
        <v>0</v>
      </c>
      <c r="BZ143" s="279"/>
      <c r="CA143" s="279">
        <f>IFERROR(VLOOKUP(A143,'Actuals Summer'!A:S,19,FALSE),0)</f>
        <v>0</v>
      </c>
      <c r="CC143" s="279"/>
      <c r="CD143" s="279"/>
      <c r="CE143" s="279"/>
      <c r="CF143" s="279"/>
      <c r="CG143" s="279"/>
      <c r="CH143" s="279"/>
      <c r="CI143" s="279"/>
      <c r="CJ143" s="279"/>
      <c r="CK143" s="279"/>
      <c r="CL143" s="279"/>
      <c r="CM143" s="279"/>
      <c r="CN143" s="279"/>
      <c r="CO143" s="279"/>
      <c r="CQ143" s="230"/>
      <c r="CR143" s="230"/>
      <c r="CS143" s="230"/>
      <c r="CT143" s="230"/>
      <c r="CU143" s="230"/>
      <c r="CV143" s="230"/>
      <c r="CW143" s="230"/>
      <c r="CX143" s="230"/>
      <c r="CZ143" s="281"/>
      <c r="DA143" s="281"/>
      <c r="DB143" s="281"/>
      <c r="DC143" s="281"/>
      <c r="DD143" s="281"/>
      <c r="DE143" s="281"/>
      <c r="DF143" s="281"/>
      <c r="DG143" s="281"/>
      <c r="DI143" s="281">
        <f t="shared" si="69"/>
        <v>0</v>
      </c>
      <c r="DJ143" s="281"/>
      <c r="DK143" s="281"/>
      <c r="DL143" s="281"/>
      <c r="DM143" s="281"/>
      <c r="DN143" s="281"/>
      <c r="DO143" s="281"/>
      <c r="DP143" s="281"/>
      <c r="DQ143" s="281"/>
      <c r="DS143" s="281"/>
      <c r="DT143" s="281"/>
      <c r="DU143" s="281"/>
      <c r="DV143" s="281"/>
      <c r="DW143" s="281"/>
      <c r="DX143" s="281"/>
      <c r="DY143" s="281"/>
      <c r="DZ143" s="281"/>
      <c r="EB143" s="282">
        <f t="shared" si="53"/>
        <v>0</v>
      </c>
      <c r="EC143" s="282">
        <f t="shared" si="54"/>
        <v>0</v>
      </c>
      <c r="ED143" s="283">
        <f t="shared" si="70"/>
        <v>0</v>
      </c>
    </row>
    <row r="144" spans="1:134" hidden="1" x14ac:dyDescent="0.25">
      <c r="A144" s="17">
        <v>7035</v>
      </c>
      <c r="B144" s="4">
        <v>103615</v>
      </c>
      <c r="C144" s="4" t="s">
        <v>666</v>
      </c>
      <c r="D144" s="4" t="s">
        <v>667</v>
      </c>
      <c r="E144" s="15" t="s">
        <v>439</v>
      </c>
      <c r="F144" s="16" t="s">
        <v>425</v>
      </c>
      <c r="G144" s="149"/>
      <c r="H144" s="230">
        <v>0</v>
      </c>
      <c r="I144" s="277"/>
      <c r="J144" s="230">
        <v>0</v>
      </c>
      <c r="K144" s="230">
        <v>0</v>
      </c>
      <c r="L144" s="230">
        <v>0</v>
      </c>
      <c r="M144" s="230">
        <v>0</v>
      </c>
      <c r="N144" s="230">
        <v>0</v>
      </c>
      <c r="O144" s="230">
        <v>0</v>
      </c>
      <c r="P144" s="149">
        <f t="shared" si="55"/>
        <v>0</v>
      </c>
      <c r="Q144" s="230">
        <f t="shared" si="56"/>
        <v>0</v>
      </c>
      <c r="R144" s="277"/>
      <c r="S144" s="230">
        <v>0</v>
      </c>
      <c r="T144" s="230">
        <v>0</v>
      </c>
      <c r="U144" s="230">
        <v>0</v>
      </c>
      <c r="V144" s="230">
        <v>0</v>
      </c>
      <c r="W144" s="230">
        <v>0</v>
      </c>
      <c r="X144" s="230">
        <v>0</v>
      </c>
      <c r="Y144" s="230">
        <f t="shared" si="57"/>
        <v>0</v>
      </c>
      <c r="Z144" s="230">
        <f t="shared" si="58"/>
        <v>0</v>
      </c>
      <c r="AA144" s="277"/>
      <c r="AB144" s="278">
        <v>0</v>
      </c>
      <c r="AC144" s="278">
        <v>0</v>
      </c>
      <c r="AD144" s="278">
        <v>0</v>
      </c>
      <c r="AE144" s="278">
        <v>0</v>
      </c>
      <c r="AF144" s="278">
        <v>0</v>
      </c>
      <c r="AG144" s="278">
        <v>0</v>
      </c>
      <c r="AH144" s="230">
        <f t="shared" si="59"/>
        <v>0</v>
      </c>
      <c r="AI144" s="278">
        <f t="shared" si="60"/>
        <v>0</v>
      </c>
      <c r="AJ144" s="277"/>
      <c r="AK144" s="278">
        <v>0</v>
      </c>
      <c r="AL144" s="278">
        <v>0</v>
      </c>
      <c r="AM144" s="278">
        <v>0</v>
      </c>
      <c r="AN144" s="277"/>
      <c r="AO144" s="278">
        <f t="shared" si="61"/>
        <v>0</v>
      </c>
      <c r="AP144" s="278">
        <f t="shared" si="61"/>
        <v>0</v>
      </c>
      <c r="AQ144" s="278">
        <f t="shared" si="61"/>
        <v>0</v>
      </c>
      <c r="AR144" s="279"/>
      <c r="AS144" s="279">
        <v>0</v>
      </c>
      <c r="AT144" s="280">
        <f t="shared" si="62"/>
        <v>0</v>
      </c>
      <c r="AU144" s="279"/>
      <c r="AV144" s="279">
        <v>0</v>
      </c>
      <c r="AW144" s="279">
        <v>0</v>
      </c>
      <c r="AX144" s="279">
        <v>0</v>
      </c>
      <c r="AY144" s="279">
        <v>0</v>
      </c>
      <c r="AZ144" s="279">
        <v>0</v>
      </c>
      <c r="BA144" s="279">
        <v>0</v>
      </c>
      <c r="BB144" s="279">
        <v>0</v>
      </c>
      <c r="BC144" s="279">
        <f t="shared" si="63"/>
        <v>0</v>
      </c>
      <c r="BE144" s="139">
        <f t="shared" si="50"/>
        <v>0</v>
      </c>
      <c r="BF144" s="139">
        <f t="shared" si="50"/>
        <v>0</v>
      </c>
      <c r="BG144" s="139">
        <f t="shared" si="50"/>
        <v>0</v>
      </c>
      <c r="BH144" s="139">
        <f t="shared" si="49"/>
        <v>0</v>
      </c>
      <c r="BI144" s="139">
        <f t="shared" si="49"/>
        <v>0</v>
      </c>
      <c r="BJ144" s="139">
        <f t="shared" si="49"/>
        <v>0</v>
      </c>
      <c r="BK144" s="139">
        <f t="shared" si="64"/>
        <v>0</v>
      </c>
      <c r="BL144" s="139">
        <f t="shared" si="65"/>
        <v>0</v>
      </c>
      <c r="BM144" s="149">
        <f t="shared" si="66"/>
        <v>0</v>
      </c>
      <c r="BN144" s="149"/>
      <c r="BO144" s="279">
        <f t="shared" si="51"/>
        <v>0</v>
      </c>
      <c r="BP144" s="279">
        <f t="shared" si="51"/>
        <v>0</v>
      </c>
      <c r="BQ144" s="279">
        <f t="shared" si="51"/>
        <v>0</v>
      </c>
      <c r="BR144" s="279">
        <f t="shared" si="51"/>
        <v>0</v>
      </c>
      <c r="BS144" s="279">
        <f t="shared" si="51"/>
        <v>0</v>
      </c>
      <c r="BT144" s="279">
        <f t="shared" si="51"/>
        <v>0</v>
      </c>
      <c r="BU144" s="279">
        <f t="shared" si="48"/>
        <v>0</v>
      </c>
      <c r="BV144" s="279">
        <f t="shared" si="67"/>
        <v>0</v>
      </c>
      <c r="BW144" s="279">
        <f t="shared" si="52"/>
        <v>0</v>
      </c>
      <c r="BX144" s="279"/>
      <c r="BY144" s="279">
        <f t="shared" si="68"/>
        <v>0</v>
      </c>
      <c r="BZ144" s="279"/>
      <c r="CA144" s="279">
        <f>IFERROR(VLOOKUP(A144,'Actuals Summer'!A:S,19,FALSE),0)</f>
        <v>0</v>
      </c>
      <c r="CC144" s="279"/>
      <c r="CD144" s="279"/>
      <c r="CE144" s="279"/>
      <c r="CF144" s="279"/>
      <c r="CG144" s="279"/>
      <c r="CH144" s="279"/>
      <c r="CI144" s="279"/>
      <c r="CJ144" s="279"/>
      <c r="CK144" s="279"/>
      <c r="CL144" s="279"/>
      <c r="CM144" s="279"/>
      <c r="CN144" s="279"/>
      <c r="CO144" s="279"/>
      <c r="CQ144" s="230"/>
      <c r="CR144" s="230"/>
      <c r="CS144" s="230"/>
      <c r="CT144" s="230"/>
      <c r="CU144" s="230"/>
      <c r="CV144" s="230"/>
      <c r="CW144" s="230"/>
      <c r="CX144" s="230"/>
      <c r="CZ144" s="281"/>
      <c r="DA144" s="281"/>
      <c r="DB144" s="281"/>
      <c r="DC144" s="281"/>
      <c r="DD144" s="281"/>
      <c r="DE144" s="281"/>
      <c r="DF144" s="281"/>
      <c r="DG144" s="281"/>
      <c r="DI144" s="281">
        <f t="shared" si="69"/>
        <v>0</v>
      </c>
      <c r="DJ144" s="281"/>
      <c r="DK144" s="281"/>
      <c r="DL144" s="281"/>
      <c r="DM144" s="281"/>
      <c r="DN144" s="281"/>
      <c r="DO144" s="281"/>
      <c r="DP144" s="281"/>
      <c r="DQ144" s="281"/>
      <c r="DS144" s="281"/>
      <c r="DT144" s="281"/>
      <c r="DU144" s="281"/>
      <c r="DV144" s="281"/>
      <c r="DW144" s="281"/>
      <c r="DX144" s="281"/>
      <c r="DY144" s="281"/>
      <c r="DZ144" s="281"/>
      <c r="EB144" s="282">
        <f t="shared" si="53"/>
        <v>0</v>
      </c>
      <c r="EC144" s="282">
        <f t="shared" si="54"/>
        <v>0</v>
      </c>
      <c r="ED144" s="283">
        <f t="shared" si="70"/>
        <v>0</v>
      </c>
    </row>
    <row r="145" spans="1:134" s="289" customFormat="1" hidden="1" x14ac:dyDescent="0.25">
      <c r="A145" s="18">
        <v>3323</v>
      </c>
      <c r="B145" s="19">
        <v>103427</v>
      </c>
      <c r="C145" s="19" t="s">
        <v>668</v>
      </c>
      <c r="D145" s="19" t="s">
        <v>669</v>
      </c>
      <c r="E145" s="20" t="s">
        <v>428</v>
      </c>
      <c r="F145" s="21" t="s">
        <v>464</v>
      </c>
      <c r="G145" s="284"/>
      <c r="H145" s="285">
        <v>0</v>
      </c>
      <c r="I145" s="285"/>
      <c r="J145" s="285">
        <v>0</v>
      </c>
      <c r="K145" s="285">
        <v>0</v>
      </c>
      <c r="L145" s="285">
        <v>20970.3</v>
      </c>
      <c r="M145" s="285">
        <v>1170</v>
      </c>
      <c r="N145" s="285">
        <v>0</v>
      </c>
      <c r="O145" s="285">
        <v>0</v>
      </c>
      <c r="P145" s="284">
        <f t="shared" si="55"/>
        <v>22140.3</v>
      </c>
      <c r="Q145" s="285">
        <f t="shared" si="56"/>
        <v>17712.240000000002</v>
      </c>
      <c r="R145" s="285"/>
      <c r="S145" s="285"/>
      <c r="T145" s="285"/>
      <c r="U145" s="285"/>
      <c r="V145" s="285"/>
      <c r="W145" s="285"/>
      <c r="X145" s="285"/>
      <c r="Y145" s="285"/>
      <c r="Z145" s="285"/>
      <c r="AA145" s="285"/>
      <c r="AB145" s="286"/>
      <c r="AC145" s="286"/>
      <c r="AD145" s="286"/>
      <c r="AE145" s="286"/>
      <c r="AF145" s="286"/>
      <c r="AG145" s="286"/>
      <c r="AH145" s="285"/>
      <c r="AI145" s="286"/>
      <c r="AJ145" s="285"/>
      <c r="AK145" s="286">
        <v>1530.7499999999998</v>
      </c>
      <c r="AL145" s="286"/>
      <c r="AM145" s="286"/>
      <c r="AN145" s="285"/>
      <c r="AO145" s="286">
        <f t="shared" si="61"/>
        <v>1224.5999999999999</v>
      </c>
      <c r="AP145" s="286">
        <f t="shared" si="61"/>
        <v>0</v>
      </c>
      <c r="AQ145" s="286">
        <f t="shared" si="61"/>
        <v>0</v>
      </c>
      <c r="AR145" s="287"/>
      <c r="AS145" s="287">
        <v>0</v>
      </c>
      <c r="AT145" s="288">
        <f t="shared" si="62"/>
        <v>0</v>
      </c>
      <c r="AU145" s="287"/>
      <c r="AV145" s="287">
        <v>0</v>
      </c>
      <c r="AW145" s="287">
        <v>0</v>
      </c>
      <c r="AX145" s="287">
        <v>17659.2</v>
      </c>
      <c r="AY145" s="287">
        <v>1365</v>
      </c>
      <c r="AZ145" s="287">
        <v>0</v>
      </c>
      <c r="BA145" s="287">
        <v>0</v>
      </c>
      <c r="BB145" s="287">
        <v>760.49999999999989</v>
      </c>
      <c r="BC145" s="287">
        <f t="shared" si="63"/>
        <v>19784.7</v>
      </c>
      <c r="BE145" s="148">
        <f t="shared" si="50"/>
        <v>0</v>
      </c>
      <c r="BF145" s="148">
        <f t="shared" si="50"/>
        <v>0</v>
      </c>
      <c r="BG145" s="148">
        <f t="shared" si="50"/>
        <v>-3311.0999999999985</v>
      </c>
      <c r="BH145" s="148">
        <f t="shared" si="49"/>
        <v>195</v>
      </c>
      <c r="BI145" s="148">
        <f t="shared" si="49"/>
        <v>0</v>
      </c>
      <c r="BJ145" s="148">
        <f t="shared" si="49"/>
        <v>0</v>
      </c>
      <c r="BK145" s="148">
        <f t="shared" si="64"/>
        <v>-770.24999999999989</v>
      </c>
      <c r="BL145" s="148">
        <f t="shared" si="65"/>
        <v>-3886.3499999999985</v>
      </c>
      <c r="BM145" s="284">
        <f t="shared" si="66"/>
        <v>0</v>
      </c>
      <c r="BN145" s="284"/>
      <c r="BO145" s="287">
        <f t="shared" si="51"/>
        <v>0</v>
      </c>
      <c r="BP145" s="287">
        <f t="shared" si="51"/>
        <v>0</v>
      </c>
      <c r="BQ145" s="287">
        <f t="shared" si="51"/>
        <v>882.95999999999913</v>
      </c>
      <c r="BR145" s="287">
        <f t="shared" si="51"/>
        <v>429</v>
      </c>
      <c r="BS145" s="287">
        <f t="shared" si="51"/>
        <v>0</v>
      </c>
      <c r="BT145" s="287">
        <f t="shared" si="51"/>
        <v>0</v>
      </c>
      <c r="BU145" s="287">
        <f t="shared" si="48"/>
        <v>-464.1</v>
      </c>
      <c r="BV145" s="279">
        <f t="shared" si="67"/>
        <v>847.8599999999991</v>
      </c>
      <c r="BW145" s="287">
        <f t="shared" si="52"/>
        <v>0</v>
      </c>
      <c r="BX145" s="287"/>
      <c r="BY145" s="279">
        <f t="shared" si="68"/>
        <v>19784.7</v>
      </c>
      <c r="BZ145" s="287"/>
      <c r="CA145" s="279">
        <f>IFERROR(VLOOKUP(A145,'Actuals Summer'!A:S,19,FALSE),0)</f>
        <v>0</v>
      </c>
      <c r="CC145" s="279"/>
      <c r="CD145" s="279"/>
      <c r="CE145" s="279"/>
      <c r="CF145" s="279"/>
      <c r="CG145" s="279"/>
      <c r="CH145" s="279"/>
      <c r="CI145" s="279"/>
      <c r="CJ145" s="279"/>
      <c r="CK145" s="279"/>
      <c r="CL145" s="279"/>
      <c r="CM145" s="279"/>
      <c r="CN145" s="279"/>
      <c r="CO145" s="279"/>
      <c r="CP145"/>
      <c r="CQ145" s="230"/>
      <c r="CR145" s="230"/>
      <c r="CS145" s="230"/>
      <c r="CT145" s="230"/>
      <c r="CU145" s="230"/>
      <c r="CV145" s="230"/>
      <c r="CW145" s="230"/>
      <c r="CX145" s="230"/>
      <c r="CY145"/>
      <c r="CZ145" s="281"/>
      <c r="DA145" s="281"/>
      <c r="DB145" s="281"/>
      <c r="DC145" s="281"/>
      <c r="DD145" s="281"/>
      <c r="DE145" s="281"/>
      <c r="DF145" s="281"/>
      <c r="DG145" s="281"/>
      <c r="DH145"/>
      <c r="DI145" s="281">
        <f t="shared" si="69"/>
        <v>19784.7</v>
      </c>
      <c r="DJ145" s="290"/>
      <c r="DK145" s="290"/>
      <c r="DL145" s="290"/>
      <c r="DM145" s="290"/>
      <c r="DN145" s="290"/>
      <c r="DO145" s="290"/>
      <c r="DP145" s="290"/>
      <c r="DQ145" s="290"/>
      <c r="DS145" s="290"/>
      <c r="DT145" s="290"/>
      <c r="DU145" s="290"/>
      <c r="DV145" s="290"/>
      <c r="DW145" s="290"/>
      <c r="DX145" s="290"/>
      <c r="DY145" s="290"/>
      <c r="DZ145" s="290"/>
      <c r="EB145" s="292">
        <f t="shared" si="53"/>
        <v>19784.7</v>
      </c>
      <c r="EC145" s="292">
        <f t="shared" si="54"/>
        <v>0</v>
      </c>
      <c r="ED145" s="291">
        <f t="shared" si="70"/>
        <v>19784.7</v>
      </c>
    </row>
    <row r="146" spans="1:134" hidden="1" x14ac:dyDescent="0.25">
      <c r="A146" s="17">
        <v>7045</v>
      </c>
      <c r="B146" s="4">
        <v>103622</v>
      </c>
      <c r="C146" s="4" t="s">
        <v>670</v>
      </c>
      <c r="D146" s="4" t="s">
        <v>671</v>
      </c>
      <c r="E146" s="15" t="s">
        <v>439</v>
      </c>
      <c r="F146" s="16" t="s">
        <v>425</v>
      </c>
      <c r="G146" s="149"/>
      <c r="H146" s="230">
        <v>0</v>
      </c>
      <c r="I146" s="277"/>
      <c r="J146" s="230">
        <v>0</v>
      </c>
      <c r="K146" s="230">
        <v>0</v>
      </c>
      <c r="L146" s="230">
        <v>0</v>
      </c>
      <c r="M146" s="230">
        <v>0</v>
      </c>
      <c r="N146" s="230">
        <v>0</v>
      </c>
      <c r="O146" s="230">
        <v>0</v>
      </c>
      <c r="P146" s="149">
        <f t="shared" si="55"/>
        <v>0</v>
      </c>
      <c r="Q146" s="230">
        <f t="shared" si="56"/>
        <v>0</v>
      </c>
      <c r="R146" s="277"/>
      <c r="S146" s="230">
        <v>0</v>
      </c>
      <c r="T146" s="230">
        <v>0</v>
      </c>
      <c r="U146" s="230">
        <v>0</v>
      </c>
      <c r="V146" s="230">
        <v>0</v>
      </c>
      <c r="W146" s="230">
        <v>0</v>
      </c>
      <c r="X146" s="230">
        <v>0</v>
      </c>
      <c r="Y146" s="230">
        <f t="shared" si="57"/>
        <v>0</v>
      </c>
      <c r="Z146" s="230">
        <f t="shared" si="58"/>
        <v>0</v>
      </c>
      <c r="AA146" s="277"/>
      <c r="AB146" s="278">
        <v>0</v>
      </c>
      <c r="AC146" s="278">
        <v>0</v>
      </c>
      <c r="AD146" s="278">
        <v>1056.9000000000001</v>
      </c>
      <c r="AE146" s="278">
        <v>132.60000000000002</v>
      </c>
      <c r="AF146" s="278">
        <v>1</v>
      </c>
      <c r="AG146" s="278">
        <v>0</v>
      </c>
      <c r="AH146" s="230">
        <f t="shared" si="59"/>
        <v>1190.5</v>
      </c>
      <c r="AI146" s="278">
        <f t="shared" si="60"/>
        <v>952.40000000000009</v>
      </c>
      <c r="AJ146" s="277"/>
      <c r="AK146" s="278">
        <v>0</v>
      </c>
      <c r="AL146" s="278">
        <v>0</v>
      </c>
      <c r="AM146" s="278">
        <v>0</v>
      </c>
      <c r="AN146" s="277"/>
      <c r="AO146" s="278">
        <f t="shared" si="61"/>
        <v>0</v>
      </c>
      <c r="AP146" s="278">
        <f t="shared" si="61"/>
        <v>0</v>
      </c>
      <c r="AQ146" s="278">
        <f t="shared" si="61"/>
        <v>0</v>
      </c>
      <c r="AR146" s="279"/>
      <c r="AS146" s="279">
        <v>0</v>
      </c>
      <c r="AT146" s="280">
        <f t="shared" si="62"/>
        <v>0</v>
      </c>
      <c r="AU146" s="279"/>
      <c r="AV146" s="279">
        <v>0</v>
      </c>
      <c r="AW146" s="279">
        <v>0</v>
      </c>
      <c r="AX146" s="279">
        <v>0</v>
      </c>
      <c r="AY146" s="279">
        <v>0</v>
      </c>
      <c r="AZ146" s="279">
        <v>0</v>
      </c>
      <c r="BA146" s="279">
        <v>0</v>
      </c>
      <c r="BB146" s="279">
        <v>0</v>
      </c>
      <c r="BC146" s="279">
        <f t="shared" si="63"/>
        <v>0</v>
      </c>
      <c r="BE146" s="139">
        <f t="shared" si="50"/>
        <v>0</v>
      </c>
      <c r="BF146" s="139">
        <f t="shared" si="50"/>
        <v>0</v>
      </c>
      <c r="BG146" s="139">
        <f t="shared" si="50"/>
        <v>0</v>
      </c>
      <c r="BH146" s="139">
        <f t="shared" si="49"/>
        <v>0</v>
      </c>
      <c r="BI146" s="139">
        <f t="shared" si="49"/>
        <v>0</v>
      </c>
      <c r="BJ146" s="139">
        <f t="shared" si="49"/>
        <v>0</v>
      </c>
      <c r="BK146" s="139">
        <f t="shared" si="64"/>
        <v>0</v>
      </c>
      <c r="BL146" s="139">
        <f t="shared" si="65"/>
        <v>0</v>
      </c>
      <c r="BM146" s="149">
        <f t="shared" si="66"/>
        <v>0</v>
      </c>
      <c r="BN146" s="149"/>
      <c r="BO146" s="279">
        <f t="shared" si="51"/>
        <v>0</v>
      </c>
      <c r="BP146" s="279">
        <f t="shared" si="51"/>
        <v>0</v>
      </c>
      <c r="BQ146" s="279">
        <f t="shared" si="51"/>
        <v>0</v>
      </c>
      <c r="BR146" s="279">
        <f t="shared" si="51"/>
        <v>0</v>
      </c>
      <c r="BS146" s="279">
        <f t="shared" si="51"/>
        <v>0</v>
      </c>
      <c r="BT146" s="279">
        <f t="shared" si="51"/>
        <v>0</v>
      </c>
      <c r="BU146" s="279">
        <f t="shared" si="48"/>
        <v>0</v>
      </c>
      <c r="BV146" s="279">
        <f t="shared" si="67"/>
        <v>0</v>
      </c>
      <c r="BW146" s="279">
        <f t="shared" si="52"/>
        <v>0</v>
      </c>
      <c r="BX146" s="279"/>
      <c r="BY146" s="279">
        <f t="shared" si="68"/>
        <v>0</v>
      </c>
      <c r="BZ146" s="279"/>
      <c r="CA146" s="279">
        <f>IFERROR(VLOOKUP(A146,'Actuals Summer'!A:S,19,FALSE),0)</f>
        <v>0</v>
      </c>
      <c r="CC146" s="279"/>
      <c r="CD146" s="279"/>
      <c r="CE146" s="279"/>
      <c r="CF146" s="279"/>
      <c r="CG146" s="279"/>
      <c r="CH146" s="279"/>
      <c r="CI146" s="279"/>
      <c r="CJ146" s="279"/>
      <c r="CK146" s="279"/>
      <c r="CL146" s="279"/>
      <c r="CM146" s="279"/>
      <c r="CN146" s="279"/>
      <c r="CO146" s="279"/>
      <c r="CQ146" s="230"/>
      <c r="CR146" s="230"/>
      <c r="CS146" s="230"/>
      <c r="CT146" s="230"/>
      <c r="CU146" s="230"/>
      <c r="CV146" s="230"/>
      <c r="CW146" s="230"/>
      <c r="CX146" s="230"/>
      <c r="CZ146" s="281"/>
      <c r="DA146" s="281"/>
      <c r="DB146" s="281"/>
      <c r="DC146" s="281"/>
      <c r="DD146" s="281"/>
      <c r="DE146" s="281"/>
      <c r="DF146" s="281"/>
      <c r="DG146" s="281"/>
      <c r="DI146" s="281">
        <f t="shared" si="69"/>
        <v>0</v>
      </c>
      <c r="DJ146" s="281"/>
      <c r="DK146" s="281"/>
      <c r="DL146" s="281"/>
      <c r="DM146" s="281"/>
      <c r="DN146" s="281"/>
      <c r="DO146" s="281"/>
      <c r="DP146" s="281"/>
      <c r="DQ146" s="281"/>
      <c r="DS146" s="281"/>
      <c r="DT146" s="281"/>
      <c r="DU146" s="281"/>
      <c r="DV146" s="281"/>
      <c r="DW146" s="281"/>
      <c r="DX146" s="281"/>
      <c r="DY146" s="281"/>
      <c r="DZ146" s="281"/>
      <c r="EB146" s="282">
        <f t="shared" si="53"/>
        <v>952.40000000000009</v>
      </c>
      <c r="EC146" s="282">
        <f t="shared" si="54"/>
        <v>0</v>
      </c>
      <c r="ED146" s="283">
        <f t="shared" si="70"/>
        <v>952.40000000000009</v>
      </c>
    </row>
    <row r="147" spans="1:134" hidden="1" x14ac:dyDescent="0.25">
      <c r="A147" s="17">
        <v>2192</v>
      </c>
      <c r="B147" s="4">
        <v>103268</v>
      </c>
      <c r="C147" s="4" t="s">
        <v>672</v>
      </c>
      <c r="D147" s="4" t="s">
        <v>673</v>
      </c>
      <c r="E147" s="15" t="s">
        <v>428</v>
      </c>
      <c r="F147" s="16" t="s">
        <v>425</v>
      </c>
      <c r="G147" s="149"/>
      <c r="H147" s="230">
        <v>0</v>
      </c>
      <c r="I147" s="277"/>
      <c r="J147" s="230">
        <v>0</v>
      </c>
      <c r="K147" s="230">
        <v>0</v>
      </c>
      <c r="L147" s="230">
        <v>0</v>
      </c>
      <c r="M147" s="230">
        <v>0</v>
      </c>
      <c r="N147" s="230">
        <v>0</v>
      </c>
      <c r="O147" s="230">
        <v>0</v>
      </c>
      <c r="P147" s="149">
        <f t="shared" si="55"/>
        <v>0</v>
      </c>
      <c r="Q147" s="230">
        <f t="shared" si="56"/>
        <v>0</v>
      </c>
      <c r="R147" s="277"/>
      <c r="S147" s="230">
        <v>0</v>
      </c>
      <c r="T147" s="230">
        <v>0</v>
      </c>
      <c r="U147" s="230">
        <v>0</v>
      </c>
      <c r="V147" s="230">
        <v>0</v>
      </c>
      <c r="W147" s="230">
        <v>0</v>
      </c>
      <c r="X147" s="230">
        <v>0</v>
      </c>
      <c r="Y147" s="230">
        <f t="shared" si="57"/>
        <v>0</v>
      </c>
      <c r="Z147" s="230">
        <f t="shared" si="58"/>
        <v>0</v>
      </c>
      <c r="AA147" s="277"/>
      <c r="AB147" s="278">
        <v>0</v>
      </c>
      <c r="AC147" s="278">
        <v>0</v>
      </c>
      <c r="AD147" s="278">
        <v>0</v>
      </c>
      <c r="AE147" s="278">
        <v>0</v>
      </c>
      <c r="AF147" s="278">
        <v>0</v>
      </c>
      <c r="AG147" s="278">
        <v>0</v>
      </c>
      <c r="AH147" s="230">
        <f t="shared" si="59"/>
        <v>0</v>
      </c>
      <c r="AI147" s="278">
        <f t="shared" si="60"/>
        <v>0</v>
      </c>
      <c r="AJ147" s="277"/>
      <c r="AK147" s="278">
        <v>0</v>
      </c>
      <c r="AL147" s="278">
        <v>0</v>
      </c>
      <c r="AM147" s="278">
        <v>0</v>
      </c>
      <c r="AN147" s="277"/>
      <c r="AO147" s="278">
        <f t="shared" si="61"/>
        <v>0</v>
      </c>
      <c r="AP147" s="278">
        <f t="shared" si="61"/>
        <v>0</v>
      </c>
      <c r="AQ147" s="278">
        <f t="shared" si="61"/>
        <v>0</v>
      </c>
      <c r="AR147" s="279"/>
      <c r="AS147" s="279">
        <v>0</v>
      </c>
      <c r="AT147" s="280">
        <f t="shared" si="62"/>
        <v>0</v>
      </c>
      <c r="AU147" s="279"/>
      <c r="AV147" s="279">
        <v>0</v>
      </c>
      <c r="AW147" s="279">
        <v>0</v>
      </c>
      <c r="AX147" s="279">
        <v>0</v>
      </c>
      <c r="AY147" s="279">
        <v>0</v>
      </c>
      <c r="AZ147" s="279">
        <v>0</v>
      </c>
      <c r="BA147" s="279">
        <v>0</v>
      </c>
      <c r="BB147" s="279">
        <v>0</v>
      </c>
      <c r="BC147" s="279">
        <f t="shared" si="63"/>
        <v>0</v>
      </c>
      <c r="BE147" s="139">
        <f t="shared" si="50"/>
        <v>0</v>
      </c>
      <c r="BF147" s="139">
        <f t="shared" si="50"/>
        <v>0</v>
      </c>
      <c r="BG147" s="139">
        <f t="shared" si="50"/>
        <v>0</v>
      </c>
      <c r="BH147" s="139">
        <f t="shared" si="49"/>
        <v>0</v>
      </c>
      <c r="BI147" s="139">
        <f t="shared" si="49"/>
        <v>0</v>
      </c>
      <c r="BJ147" s="139">
        <f t="shared" si="49"/>
        <v>0</v>
      </c>
      <c r="BK147" s="139">
        <f t="shared" si="64"/>
        <v>0</v>
      </c>
      <c r="BL147" s="139">
        <f t="shared" si="65"/>
        <v>0</v>
      </c>
      <c r="BM147" s="149">
        <f t="shared" si="66"/>
        <v>0</v>
      </c>
      <c r="BN147" s="149"/>
      <c r="BO147" s="279">
        <f t="shared" si="51"/>
        <v>0</v>
      </c>
      <c r="BP147" s="279">
        <f t="shared" si="51"/>
        <v>0</v>
      </c>
      <c r="BQ147" s="279">
        <f t="shared" si="51"/>
        <v>0</v>
      </c>
      <c r="BR147" s="279">
        <f t="shared" si="51"/>
        <v>0</v>
      </c>
      <c r="BS147" s="279">
        <f t="shared" si="51"/>
        <v>0</v>
      </c>
      <c r="BT147" s="279">
        <f t="shared" si="51"/>
        <v>0</v>
      </c>
      <c r="BU147" s="279">
        <f t="shared" si="48"/>
        <v>0</v>
      </c>
      <c r="BV147" s="279">
        <f t="shared" si="67"/>
        <v>0</v>
      </c>
      <c r="BW147" s="279">
        <f t="shared" si="52"/>
        <v>0</v>
      </c>
      <c r="BX147" s="279"/>
      <c r="BY147" s="279">
        <f t="shared" si="68"/>
        <v>0</v>
      </c>
      <c r="BZ147" s="279"/>
      <c r="CA147" s="279">
        <f>IFERROR(VLOOKUP(A147,'Actuals Summer'!A:S,19,FALSE),0)</f>
        <v>0</v>
      </c>
      <c r="CC147" s="279"/>
      <c r="CD147" s="279"/>
      <c r="CE147" s="279"/>
      <c r="CF147" s="279"/>
      <c r="CG147" s="279"/>
      <c r="CH147" s="279"/>
      <c r="CI147" s="279"/>
      <c r="CJ147" s="279"/>
      <c r="CK147" s="279"/>
      <c r="CL147" s="279"/>
      <c r="CM147" s="279"/>
      <c r="CN147" s="279"/>
      <c r="CO147" s="279"/>
      <c r="CQ147" s="230"/>
      <c r="CR147" s="230"/>
      <c r="CS147" s="230"/>
      <c r="CT147" s="230"/>
      <c r="CU147" s="230"/>
      <c r="CV147" s="230"/>
      <c r="CW147" s="230"/>
      <c r="CX147" s="230"/>
      <c r="CZ147" s="281"/>
      <c r="DA147" s="281"/>
      <c r="DB147" s="281"/>
      <c r="DC147" s="281"/>
      <c r="DD147" s="281"/>
      <c r="DE147" s="281"/>
      <c r="DF147" s="281"/>
      <c r="DG147" s="281"/>
      <c r="DI147" s="281">
        <f t="shared" si="69"/>
        <v>0</v>
      </c>
      <c r="DJ147" s="281"/>
      <c r="DK147" s="281"/>
      <c r="DL147" s="281"/>
      <c r="DM147" s="281"/>
      <c r="DN147" s="281"/>
      <c r="DO147" s="281"/>
      <c r="DP147" s="281"/>
      <c r="DQ147" s="281"/>
      <c r="DS147" s="281"/>
      <c r="DT147" s="281"/>
      <c r="DU147" s="281"/>
      <c r="DV147" s="281"/>
      <c r="DW147" s="281"/>
      <c r="DX147" s="281"/>
      <c r="DY147" s="281"/>
      <c r="DZ147" s="281"/>
      <c r="EB147" s="282">
        <f t="shared" si="53"/>
        <v>0</v>
      </c>
      <c r="EC147" s="282">
        <f t="shared" si="54"/>
        <v>0</v>
      </c>
      <c r="ED147" s="283">
        <f t="shared" si="70"/>
        <v>0</v>
      </c>
    </row>
    <row r="148" spans="1:134" hidden="1" x14ac:dyDescent="0.25">
      <c r="A148" s="17">
        <v>7014</v>
      </c>
      <c r="B148" s="4">
        <v>103605</v>
      </c>
      <c r="C148" s="4" t="s">
        <v>674</v>
      </c>
      <c r="D148" s="4" t="s">
        <v>369</v>
      </c>
      <c r="E148" s="15" t="s">
        <v>439</v>
      </c>
      <c r="F148" s="16" t="s">
        <v>425</v>
      </c>
      <c r="G148" s="149"/>
      <c r="H148" s="230">
        <v>0</v>
      </c>
      <c r="I148" s="277"/>
      <c r="J148" s="230">
        <v>0</v>
      </c>
      <c r="K148" s="230">
        <v>0</v>
      </c>
      <c r="L148" s="230">
        <v>0</v>
      </c>
      <c r="M148" s="230">
        <v>0</v>
      </c>
      <c r="N148" s="230">
        <v>0</v>
      </c>
      <c r="O148" s="230">
        <v>0</v>
      </c>
      <c r="P148" s="149">
        <f t="shared" si="55"/>
        <v>0</v>
      </c>
      <c r="Q148" s="230">
        <f t="shared" si="56"/>
        <v>0</v>
      </c>
      <c r="R148" s="277"/>
      <c r="S148" s="230">
        <v>0</v>
      </c>
      <c r="T148" s="230">
        <v>0</v>
      </c>
      <c r="U148" s="230">
        <v>0</v>
      </c>
      <c r="V148" s="230">
        <v>0</v>
      </c>
      <c r="W148" s="230">
        <v>0</v>
      </c>
      <c r="X148" s="230">
        <v>0</v>
      </c>
      <c r="Y148" s="230">
        <f t="shared" si="57"/>
        <v>0</v>
      </c>
      <c r="Z148" s="230">
        <f t="shared" si="58"/>
        <v>0</v>
      </c>
      <c r="AA148" s="277"/>
      <c r="AB148" s="278">
        <v>0</v>
      </c>
      <c r="AC148" s="278">
        <v>0</v>
      </c>
      <c r="AD148" s="278">
        <v>0</v>
      </c>
      <c r="AE148" s="278">
        <v>0</v>
      </c>
      <c r="AF148" s="278">
        <v>0</v>
      </c>
      <c r="AG148" s="278">
        <v>0</v>
      </c>
      <c r="AH148" s="230">
        <f t="shared" si="59"/>
        <v>0</v>
      </c>
      <c r="AI148" s="278">
        <f t="shared" si="60"/>
        <v>0</v>
      </c>
      <c r="AJ148" s="277"/>
      <c r="AK148" s="278">
        <v>0</v>
      </c>
      <c r="AL148" s="278">
        <v>0</v>
      </c>
      <c r="AM148" s="278">
        <v>0</v>
      </c>
      <c r="AN148" s="277"/>
      <c r="AO148" s="278">
        <f t="shared" si="61"/>
        <v>0</v>
      </c>
      <c r="AP148" s="278">
        <f t="shared" si="61"/>
        <v>0</v>
      </c>
      <c r="AQ148" s="278">
        <f t="shared" si="61"/>
        <v>0</v>
      </c>
      <c r="AR148" s="279"/>
      <c r="AS148" s="279">
        <v>0</v>
      </c>
      <c r="AT148" s="280">
        <f t="shared" si="62"/>
        <v>0</v>
      </c>
      <c r="AU148" s="279"/>
      <c r="AV148" s="279">
        <v>0</v>
      </c>
      <c r="AW148" s="279">
        <v>0</v>
      </c>
      <c r="AX148" s="279">
        <v>0</v>
      </c>
      <c r="AY148" s="279">
        <v>0</v>
      </c>
      <c r="AZ148" s="279">
        <v>0</v>
      </c>
      <c r="BA148" s="279">
        <v>0</v>
      </c>
      <c r="BB148" s="279">
        <v>0</v>
      </c>
      <c r="BC148" s="279">
        <f t="shared" si="63"/>
        <v>0</v>
      </c>
      <c r="BE148" s="139">
        <f t="shared" si="50"/>
        <v>0</v>
      </c>
      <c r="BF148" s="139">
        <f t="shared" si="50"/>
        <v>0</v>
      </c>
      <c r="BG148" s="139">
        <f t="shared" si="50"/>
        <v>0</v>
      </c>
      <c r="BH148" s="139">
        <f t="shared" si="49"/>
        <v>0</v>
      </c>
      <c r="BI148" s="139">
        <f t="shared" si="49"/>
        <v>0</v>
      </c>
      <c r="BJ148" s="139">
        <f t="shared" si="49"/>
        <v>0</v>
      </c>
      <c r="BK148" s="139">
        <f t="shared" si="64"/>
        <v>0</v>
      </c>
      <c r="BL148" s="139">
        <f t="shared" si="65"/>
        <v>0</v>
      </c>
      <c r="BM148" s="149">
        <f t="shared" si="66"/>
        <v>0</v>
      </c>
      <c r="BN148" s="149"/>
      <c r="BO148" s="279">
        <f t="shared" si="51"/>
        <v>0</v>
      </c>
      <c r="BP148" s="279">
        <f t="shared" si="51"/>
        <v>0</v>
      </c>
      <c r="BQ148" s="279">
        <f t="shared" si="51"/>
        <v>0</v>
      </c>
      <c r="BR148" s="279">
        <f t="shared" si="51"/>
        <v>0</v>
      </c>
      <c r="BS148" s="279">
        <f t="shared" si="51"/>
        <v>0</v>
      </c>
      <c r="BT148" s="279">
        <f t="shared" si="51"/>
        <v>0</v>
      </c>
      <c r="BU148" s="279">
        <f t="shared" si="48"/>
        <v>0</v>
      </c>
      <c r="BV148" s="279">
        <f t="shared" si="67"/>
        <v>0</v>
      </c>
      <c r="BW148" s="279">
        <f t="shared" si="52"/>
        <v>0</v>
      </c>
      <c r="BX148" s="279"/>
      <c r="BY148" s="279">
        <f t="shared" si="68"/>
        <v>0</v>
      </c>
      <c r="BZ148" s="279"/>
      <c r="CA148" s="279">
        <f>IFERROR(VLOOKUP(A148,'Actuals Summer'!A:S,19,FALSE),0)</f>
        <v>0</v>
      </c>
      <c r="CC148" s="279"/>
      <c r="CD148" s="279"/>
      <c r="CE148" s="279"/>
      <c r="CF148" s="279"/>
      <c r="CG148" s="279"/>
      <c r="CH148" s="279"/>
      <c r="CI148" s="279"/>
      <c r="CJ148" s="279"/>
      <c r="CK148" s="279"/>
      <c r="CL148" s="279"/>
      <c r="CM148" s="279"/>
      <c r="CN148" s="279"/>
      <c r="CO148" s="279"/>
      <c r="CQ148" s="230"/>
      <c r="CR148" s="230"/>
      <c r="CS148" s="230"/>
      <c r="CT148" s="230"/>
      <c r="CU148" s="230"/>
      <c r="CV148" s="230"/>
      <c r="CW148" s="230"/>
      <c r="CX148" s="230"/>
      <c r="CZ148" s="281"/>
      <c r="DA148" s="281"/>
      <c r="DB148" s="281"/>
      <c r="DC148" s="281"/>
      <c r="DD148" s="281"/>
      <c r="DE148" s="281"/>
      <c r="DF148" s="281"/>
      <c r="DG148" s="281"/>
      <c r="DI148" s="281">
        <f t="shared" si="69"/>
        <v>0</v>
      </c>
      <c r="DJ148" s="281"/>
      <c r="DK148" s="281"/>
      <c r="DL148" s="281"/>
      <c r="DM148" s="281"/>
      <c r="DN148" s="281"/>
      <c r="DO148" s="281"/>
      <c r="DP148" s="281"/>
      <c r="DQ148" s="281"/>
      <c r="DS148" s="281"/>
      <c r="DT148" s="281"/>
      <c r="DU148" s="281"/>
      <c r="DV148" s="281"/>
      <c r="DW148" s="281"/>
      <c r="DX148" s="281"/>
      <c r="DY148" s="281"/>
      <c r="DZ148" s="281"/>
      <c r="EB148" s="282">
        <f t="shared" si="53"/>
        <v>0</v>
      </c>
      <c r="EC148" s="282">
        <f t="shared" si="54"/>
        <v>0</v>
      </c>
      <c r="ED148" s="283">
        <f t="shared" si="70"/>
        <v>0</v>
      </c>
    </row>
    <row r="149" spans="1:134" hidden="1" x14ac:dyDescent="0.25">
      <c r="A149" s="17">
        <v>7009</v>
      </c>
      <c r="B149" s="4">
        <v>103601</v>
      </c>
      <c r="C149" s="4" t="s">
        <v>675</v>
      </c>
      <c r="D149" s="4" t="s">
        <v>366</v>
      </c>
      <c r="E149" s="15" t="s">
        <v>439</v>
      </c>
      <c r="F149" s="16" t="s">
        <v>425</v>
      </c>
      <c r="G149" s="149"/>
      <c r="H149" s="230">
        <v>0</v>
      </c>
      <c r="I149" s="277"/>
      <c r="J149" s="230">
        <v>0</v>
      </c>
      <c r="K149" s="230">
        <v>0</v>
      </c>
      <c r="L149" s="230">
        <v>0</v>
      </c>
      <c r="M149" s="230">
        <v>0</v>
      </c>
      <c r="N149" s="230">
        <v>0</v>
      </c>
      <c r="O149" s="230">
        <v>0</v>
      </c>
      <c r="P149" s="149">
        <f t="shared" si="55"/>
        <v>0</v>
      </c>
      <c r="Q149" s="230">
        <f t="shared" si="56"/>
        <v>0</v>
      </c>
      <c r="R149" s="277"/>
      <c r="S149" s="230">
        <v>0</v>
      </c>
      <c r="T149" s="230">
        <v>0</v>
      </c>
      <c r="U149" s="230">
        <v>0</v>
      </c>
      <c r="V149" s="230">
        <v>0</v>
      </c>
      <c r="W149" s="230">
        <v>0</v>
      </c>
      <c r="X149" s="230">
        <v>0</v>
      </c>
      <c r="Y149" s="230">
        <f t="shared" si="57"/>
        <v>0</v>
      </c>
      <c r="Z149" s="230">
        <f t="shared" si="58"/>
        <v>0</v>
      </c>
      <c r="AA149" s="277"/>
      <c r="AB149" s="278">
        <v>0</v>
      </c>
      <c r="AC149" s="278">
        <v>0</v>
      </c>
      <c r="AD149" s="278">
        <v>18536.400000000001</v>
      </c>
      <c r="AE149" s="278">
        <v>1417.8000000000002</v>
      </c>
      <c r="AF149" s="278">
        <v>10</v>
      </c>
      <c r="AG149" s="278">
        <v>0</v>
      </c>
      <c r="AH149" s="230">
        <f t="shared" si="59"/>
        <v>19964.2</v>
      </c>
      <c r="AI149" s="278">
        <f t="shared" si="60"/>
        <v>15971.36</v>
      </c>
      <c r="AJ149" s="277"/>
      <c r="AK149" s="278">
        <v>0</v>
      </c>
      <c r="AL149" s="278">
        <v>0</v>
      </c>
      <c r="AM149" s="278">
        <v>0</v>
      </c>
      <c r="AN149" s="277"/>
      <c r="AO149" s="278">
        <f t="shared" si="61"/>
        <v>0</v>
      </c>
      <c r="AP149" s="278">
        <f t="shared" si="61"/>
        <v>0</v>
      </c>
      <c r="AQ149" s="278">
        <f t="shared" si="61"/>
        <v>0</v>
      </c>
      <c r="AR149" s="279"/>
      <c r="AS149" s="279">
        <v>0</v>
      </c>
      <c r="AT149" s="280">
        <f t="shared" si="62"/>
        <v>0</v>
      </c>
      <c r="AU149" s="279"/>
      <c r="AV149" s="279">
        <v>0</v>
      </c>
      <c r="AW149" s="279">
        <v>0</v>
      </c>
      <c r="AX149" s="279">
        <v>0</v>
      </c>
      <c r="AY149" s="279">
        <v>0</v>
      </c>
      <c r="AZ149" s="279">
        <v>0</v>
      </c>
      <c r="BA149" s="279">
        <v>0</v>
      </c>
      <c r="BB149" s="279">
        <v>0</v>
      </c>
      <c r="BC149" s="279">
        <f t="shared" si="63"/>
        <v>0</v>
      </c>
      <c r="BE149" s="139">
        <f t="shared" si="50"/>
        <v>0</v>
      </c>
      <c r="BF149" s="139">
        <f t="shared" si="50"/>
        <v>0</v>
      </c>
      <c r="BG149" s="139">
        <f t="shared" si="50"/>
        <v>0</v>
      </c>
      <c r="BH149" s="139">
        <f t="shared" si="49"/>
        <v>0</v>
      </c>
      <c r="BI149" s="139">
        <f t="shared" si="49"/>
        <v>0</v>
      </c>
      <c r="BJ149" s="139">
        <f t="shared" si="49"/>
        <v>0</v>
      </c>
      <c r="BK149" s="139">
        <f t="shared" si="64"/>
        <v>0</v>
      </c>
      <c r="BL149" s="139">
        <f t="shared" si="65"/>
        <v>0</v>
      </c>
      <c r="BM149" s="149">
        <f t="shared" si="66"/>
        <v>0</v>
      </c>
      <c r="BN149" s="149"/>
      <c r="BO149" s="279">
        <f t="shared" si="51"/>
        <v>0</v>
      </c>
      <c r="BP149" s="279">
        <f t="shared" si="51"/>
        <v>0</v>
      </c>
      <c r="BQ149" s="279">
        <f t="shared" si="51"/>
        <v>0</v>
      </c>
      <c r="BR149" s="279">
        <f t="shared" si="51"/>
        <v>0</v>
      </c>
      <c r="BS149" s="279">
        <f t="shared" si="51"/>
        <v>0</v>
      </c>
      <c r="BT149" s="279">
        <f t="shared" si="51"/>
        <v>0</v>
      </c>
      <c r="BU149" s="279">
        <f t="shared" si="48"/>
        <v>0</v>
      </c>
      <c r="BV149" s="279">
        <f t="shared" si="67"/>
        <v>0</v>
      </c>
      <c r="BW149" s="279">
        <f t="shared" si="52"/>
        <v>0</v>
      </c>
      <c r="BX149" s="279"/>
      <c r="BY149" s="279">
        <f t="shared" si="68"/>
        <v>0</v>
      </c>
      <c r="BZ149" s="279"/>
      <c r="CA149" s="279">
        <f>IFERROR(VLOOKUP(A149,'Actuals Summer'!A:S,19,FALSE),0)</f>
        <v>0</v>
      </c>
      <c r="CC149" s="279"/>
      <c r="CD149" s="279"/>
      <c r="CE149" s="279"/>
      <c r="CF149" s="279"/>
      <c r="CG149" s="279"/>
      <c r="CH149" s="279"/>
      <c r="CI149" s="279"/>
      <c r="CJ149" s="279"/>
      <c r="CK149" s="279"/>
      <c r="CL149" s="279"/>
      <c r="CM149" s="279"/>
      <c r="CN149" s="279"/>
      <c r="CO149" s="279"/>
      <c r="CQ149" s="230"/>
      <c r="CR149" s="230"/>
      <c r="CS149" s="230"/>
      <c r="CT149" s="230"/>
      <c r="CU149" s="230"/>
      <c r="CV149" s="230"/>
      <c r="CW149" s="230"/>
      <c r="CX149" s="230"/>
      <c r="CZ149" s="281"/>
      <c r="DA149" s="281"/>
      <c r="DB149" s="281"/>
      <c r="DC149" s="281"/>
      <c r="DD149" s="281"/>
      <c r="DE149" s="281"/>
      <c r="DF149" s="281"/>
      <c r="DG149" s="281"/>
      <c r="DI149" s="281">
        <f t="shared" si="69"/>
        <v>0</v>
      </c>
      <c r="DJ149" s="281"/>
      <c r="DK149" s="281"/>
      <c r="DL149" s="281"/>
      <c r="DM149" s="281"/>
      <c r="DN149" s="281"/>
      <c r="DO149" s="281"/>
      <c r="DP149" s="281"/>
      <c r="DQ149" s="281"/>
      <c r="DS149" s="281"/>
      <c r="DT149" s="281"/>
      <c r="DU149" s="281"/>
      <c r="DV149" s="281"/>
      <c r="DW149" s="281"/>
      <c r="DX149" s="281"/>
      <c r="DY149" s="281"/>
      <c r="DZ149" s="281"/>
      <c r="EB149" s="282">
        <f t="shared" si="53"/>
        <v>15971.36</v>
      </c>
      <c r="EC149" s="282">
        <f t="shared" si="54"/>
        <v>0</v>
      </c>
      <c r="ED149" s="283">
        <f t="shared" si="70"/>
        <v>15971.36</v>
      </c>
    </row>
    <row r="150" spans="1:134" hidden="1" x14ac:dyDescent="0.25">
      <c r="A150" s="17">
        <v>5203</v>
      </c>
      <c r="B150" s="4">
        <v>103544</v>
      </c>
      <c r="C150" s="4" t="s">
        <v>676</v>
      </c>
      <c r="D150" s="4" t="s">
        <v>364</v>
      </c>
      <c r="E150" s="15" t="s">
        <v>428</v>
      </c>
      <c r="F150" s="16" t="s">
        <v>425</v>
      </c>
      <c r="G150" s="149"/>
      <c r="H150" s="230">
        <v>0</v>
      </c>
      <c r="I150" s="277"/>
      <c r="J150" s="230">
        <v>0</v>
      </c>
      <c r="K150" s="230">
        <v>0</v>
      </c>
      <c r="L150" s="230">
        <v>107058.9</v>
      </c>
      <c r="M150" s="230">
        <v>0</v>
      </c>
      <c r="N150" s="230">
        <v>0</v>
      </c>
      <c r="O150" s="230">
        <v>0</v>
      </c>
      <c r="P150" s="149">
        <f t="shared" si="55"/>
        <v>107058.9</v>
      </c>
      <c r="Q150" s="230">
        <f t="shared" si="56"/>
        <v>85647.12</v>
      </c>
      <c r="R150" s="277"/>
      <c r="S150" s="230">
        <v>0</v>
      </c>
      <c r="T150" s="230">
        <v>0</v>
      </c>
      <c r="U150" s="230">
        <v>105955.20000000001</v>
      </c>
      <c r="V150" s="230">
        <v>195</v>
      </c>
      <c r="W150" s="230">
        <v>74.578947368421055</v>
      </c>
      <c r="X150" s="230">
        <v>0</v>
      </c>
      <c r="Y150" s="230">
        <f t="shared" si="57"/>
        <v>106224.77894736844</v>
      </c>
      <c r="Z150" s="230">
        <f t="shared" si="58"/>
        <v>84979.82315789476</v>
      </c>
      <c r="AA150" s="277"/>
      <c r="AB150" s="278">
        <v>0</v>
      </c>
      <c r="AC150" s="278">
        <v>0</v>
      </c>
      <c r="AD150" s="278">
        <v>92978.905263157896</v>
      </c>
      <c r="AE150" s="278">
        <v>170.52631578947367</v>
      </c>
      <c r="AF150" s="278">
        <v>43.479224376731295</v>
      </c>
      <c r="AG150" s="278">
        <v>0</v>
      </c>
      <c r="AH150" s="230">
        <f t="shared" si="59"/>
        <v>93192.910803324106</v>
      </c>
      <c r="AI150" s="278">
        <f t="shared" si="60"/>
        <v>74554.328642659282</v>
      </c>
      <c r="AJ150" s="277"/>
      <c r="AK150" s="278">
        <v>269.10000000000002</v>
      </c>
      <c r="AL150" s="278">
        <v>31.2</v>
      </c>
      <c r="AM150" s="278">
        <v>165.97894736842107</v>
      </c>
      <c r="AN150" s="277"/>
      <c r="AO150" s="278">
        <f t="shared" si="61"/>
        <v>215.28000000000003</v>
      </c>
      <c r="AP150" s="278">
        <f t="shared" si="61"/>
        <v>24.96</v>
      </c>
      <c r="AQ150" s="278">
        <f t="shared" si="61"/>
        <v>132.78315789473686</v>
      </c>
      <c r="AR150" s="279"/>
      <c r="AS150" s="279">
        <v>0</v>
      </c>
      <c r="AT150" s="280">
        <f t="shared" si="62"/>
        <v>0</v>
      </c>
      <c r="AU150" s="279"/>
      <c r="AV150" s="279">
        <v>0</v>
      </c>
      <c r="AW150" s="279">
        <v>0</v>
      </c>
      <c r="AX150" s="279">
        <v>104851.5</v>
      </c>
      <c r="AY150" s="279">
        <v>780</v>
      </c>
      <c r="AZ150" s="279">
        <v>223.73684210526318</v>
      </c>
      <c r="BA150" s="279">
        <v>0</v>
      </c>
      <c r="BB150" s="279">
        <v>31.2</v>
      </c>
      <c r="BC150" s="279">
        <f t="shared" si="63"/>
        <v>105886.43684210526</v>
      </c>
      <c r="BE150" s="139">
        <f t="shared" si="50"/>
        <v>0</v>
      </c>
      <c r="BF150" s="139">
        <f t="shared" si="50"/>
        <v>0</v>
      </c>
      <c r="BG150" s="139">
        <f t="shared" si="50"/>
        <v>-2207.3999999999942</v>
      </c>
      <c r="BH150" s="139">
        <f t="shared" si="49"/>
        <v>780</v>
      </c>
      <c r="BI150" s="139">
        <f t="shared" si="49"/>
        <v>223.73684210526318</v>
      </c>
      <c r="BJ150" s="139">
        <f t="shared" si="49"/>
        <v>0</v>
      </c>
      <c r="BK150" s="139">
        <f t="shared" si="64"/>
        <v>-237.90000000000003</v>
      </c>
      <c r="BL150" s="139">
        <f t="shared" si="65"/>
        <v>-1441.5631578947311</v>
      </c>
      <c r="BM150" s="149">
        <f t="shared" si="66"/>
        <v>0</v>
      </c>
      <c r="BN150" s="149"/>
      <c r="BO150" s="279">
        <f t="shared" si="51"/>
        <v>0</v>
      </c>
      <c r="BP150" s="279">
        <f t="shared" si="51"/>
        <v>0</v>
      </c>
      <c r="BQ150" s="279">
        <f t="shared" si="51"/>
        <v>19204.380000000005</v>
      </c>
      <c r="BR150" s="279">
        <f t="shared" si="51"/>
        <v>780</v>
      </c>
      <c r="BS150" s="279">
        <f t="shared" si="51"/>
        <v>223.73684210526318</v>
      </c>
      <c r="BT150" s="279">
        <f t="shared" si="51"/>
        <v>0</v>
      </c>
      <c r="BU150" s="279">
        <f t="shared" si="48"/>
        <v>-184.08000000000004</v>
      </c>
      <c r="BV150" s="279">
        <f t="shared" si="67"/>
        <v>20024.036842105266</v>
      </c>
      <c r="BW150" s="279">
        <f t="shared" si="52"/>
        <v>0</v>
      </c>
      <c r="BX150" s="279"/>
      <c r="BY150" s="279">
        <f t="shared" si="68"/>
        <v>105886.43684210526</v>
      </c>
      <c r="BZ150" s="279"/>
      <c r="CA150" s="279">
        <f>IFERROR(VLOOKUP(A150,'Actuals Summer'!A:S,19,FALSE),0)</f>
        <v>0</v>
      </c>
      <c r="CC150" s="279"/>
      <c r="CD150" s="279"/>
      <c r="CE150" s="279"/>
      <c r="CF150" s="279"/>
      <c r="CG150" s="279"/>
      <c r="CH150" s="279"/>
      <c r="CI150" s="279"/>
      <c r="CJ150" s="279"/>
      <c r="CK150" s="279"/>
      <c r="CL150" s="279"/>
      <c r="CM150" s="279"/>
      <c r="CN150" s="279"/>
      <c r="CO150" s="279"/>
      <c r="CQ150" s="230"/>
      <c r="CR150" s="230"/>
      <c r="CS150" s="230"/>
      <c r="CT150" s="230"/>
      <c r="CU150" s="230"/>
      <c r="CV150" s="230"/>
      <c r="CW150" s="230"/>
      <c r="CX150" s="230"/>
      <c r="CZ150" s="281"/>
      <c r="DA150" s="281"/>
      <c r="DB150" s="281"/>
      <c r="DC150" s="281"/>
      <c r="DD150" s="281"/>
      <c r="DE150" s="281"/>
      <c r="DF150" s="281"/>
      <c r="DG150" s="281"/>
      <c r="DI150" s="281">
        <f t="shared" si="69"/>
        <v>105886.43684210526</v>
      </c>
      <c r="DJ150" s="281"/>
      <c r="DK150" s="281"/>
      <c r="DL150" s="281"/>
      <c r="DM150" s="281"/>
      <c r="DN150" s="281"/>
      <c r="DO150" s="281"/>
      <c r="DP150" s="281"/>
      <c r="DQ150" s="281"/>
      <c r="DS150" s="281"/>
      <c r="DT150" s="281"/>
      <c r="DU150" s="281"/>
      <c r="DV150" s="281"/>
      <c r="DW150" s="281"/>
      <c r="DX150" s="281"/>
      <c r="DY150" s="281"/>
      <c r="DZ150" s="281"/>
      <c r="EB150" s="282">
        <f t="shared" si="53"/>
        <v>265578.33180055406</v>
      </c>
      <c r="EC150" s="282">
        <f t="shared" si="54"/>
        <v>0</v>
      </c>
      <c r="ED150" s="283">
        <f t="shared" si="70"/>
        <v>265578.33180055406</v>
      </c>
    </row>
    <row r="151" spans="1:134" hidden="1" x14ac:dyDescent="0.25">
      <c r="A151" s="17">
        <v>5202</v>
      </c>
      <c r="B151" s="4">
        <v>103543</v>
      </c>
      <c r="C151" s="4" t="s">
        <v>677</v>
      </c>
      <c r="D151" s="4" t="s">
        <v>678</v>
      </c>
      <c r="E151" s="15" t="s">
        <v>428</v>
      </c>
      <c r="F151" s="16" t="s">
        <v>425</v>
      </c>
      <c r="G151" s="149"/>
      <c r="H151" s="230">
        <v>0</v>
      </c>
      <c r="I151" s="277"/>
      <c r="J151" s="230">
        <v>0</v>
      </c>
      <c r="K151" s="230">
        <v>0</v>
      </c>
      <c r="L151" s="230">
        <v>0</v>
      </c>
      <c r="M151" s="230">
        <v>0</v>
      </c>
      <c r="N151" s="230">
        <v>0</v>
      </c>
      <c r="O151" s="230">
        <v>0</v>
      </c>
      <c r="P151" s="149">
        <f t="shared" si="55"/>
        <v>0</v>
      </c>
      <c r="Q151" s="230">
        <f t="shared" si="56"/>
        <v>0</v>
      </c>
      <c r="R151" s="277"/>
      <c r="S151" s="230">
        <v>0</v>
      </c>
      <c r="T151" s="230">
        <v>0</v>
      </c>
      <c r="U151" s="230">
        <v>0</v>
      </c>
      <c r="V151" s="230">
        <v>0</v>
      </c>
      <c r="W151" s="230">
        <v>0</v>
      </c>
      <c r="X151" s="230">
        <v>0</v>
      </c>
      <c r="Y151" s="230">
        <f t="shared" si="57"/>
        <v>0</v>
      </c>
      <c r="Z151" s="230">
        <f t="shared" si="58"/>
        <v>0</v>
      </c>
      <c r="AA151" s="277"/>
      <c r="AB151" s="278">
        <v>0</v>
      </c>
      <c r="AC151" s="278">
        <v>0</v>
      </c>
      <c r="AD151" s="278">
        <v>0</v>
      </c>
      <c r="AE151" s="278">
        <v>0</v>
      </c>
      <c r="AF151" s="278">
        <v>0</v>
      </c>
      <c r="AG151" s="278">
        <v>0</v>
      </c>
      <c r="AH151" s="230">
        <f t="shared" si="59"/>
        <v>0</v>
      </c>
      <c r="AI151" s="278">
        <f t="shared" si="60"/>
        <v>0</v>
      </c>
      <c r="AJ151" s="277"/>
      <c r="AK151" s="278">
        <v>0</v>
      </c>
      <c r="AL151" s="278">
        <v>0</v>
      </c>
      <c r="AM151" s="278">
        <v>0</v>
      </c>
      <c r="AN151" s="277"/>
      <c r="AO151" s="278">
        <f t="shared" si="61"/>
        <v>0</v>
      </c>
      <c r="AP151" s="278">
        <f t="shared" si="61"/>
        <v>0</v>
      </c>
      <c r="AQ151" s="278">
        <f t="shared" si="61"/>
        <v>0</v>
      </c>
      <c r="AR151" s="279"/>
      <c r="AS151" s="279">
        <v>0</v>
      </c>
      <c r="AT151" s="280">
        <f t="shared" si="62"/>
        <v>0</v>
      </c>
      <c r="AU151" s="279"/>
      <c r="AV151" s="279">
        <v>0</v>
      </c>
      <c r="AW151" s="279">
        <v>0</v>
      </c>
      <c r="AX151" s="279">
        <v>0</v>
      </c>
      <c r="AY151" s="279">
        <v>0</v>
      </c>
      <c r="AZ151" s="279">
        <v>0</v>
      </c>
      <c r="BA151" s="279">
        <v>0</v>
      </c>
      <c r="BB151" s="279">
        <v>0</v>
      </c>
      <c r="BC151" s="279">
        <f t="shared" si="63"/>
        <v>0</v>
      </c>
      <c r="BE151" s="139">
        <f t="shared" si="50"/>
        <v>0</v>
      </c>
      <c r="BF151" s="139">
        <f t="shared" si="50"/>
        <v>0</v>
      </c>
      <c r="BG151" s="139">
        <f t="shared" si="50"/>
        <v>0</v>
      </c>
      <c r="BH151" s="139">
        <f t="shared" si="49"/>
        <v>0</v>
      </c>
      <c r="BI151" s="139">
        <f t="shared" si="49"/>
        <v>0</v>
      </c>
      <c r="BJ151" s="139">
        <f t="shared" si="49"/>
        <v>0</v>
      </c>
      <c r="BK151" s="139">
        <f t="shared" si="64"/>
        <v>0</v>
      </c>
      <c r="BL151" s="139">
        <f t="shared" si="65"/>
        <v>0</v>
      </c>
      <c r="BM151" s="149">
        <f t="shared" si="66"/>
        <v>0</v>
      </c>
      <c r="BN151" s="149"/>
      <c r="BO151" s="279">
        <f t="shared" si="51"/>
        <v>0</v>
      </c>
      <c r="BP151" s="279">
        <f t="shared" si="51"/>
        <v>0</v>
      </c>
      <c r="BQ151" s="279">
        <f t="shared" si="51"/>
        <v>0</v>
      </c>
      <c r="BR151" s="279">
        <f t="shared" si="51"/>
        <v>0</v>
      </c>
      <c r="BS151" s="279">
        <f t="shared" si="51"/>
        <v>0</v>
      </c>
      <c r="BT151" s="279">
        <f t="shared" si="51"/>
        <v>0</v>
      </c>
      <c r="BU151" s="279">
        <f t="shared" si="48"/>
        <v>0</v>
      </c>
      <c r="BV151" s="279">
        <f t="shared" si="67"/>
        <v>0</v>
      </c>
      <c r="BW151" s="279">
        <f t="shared" si="52"/>
        <v>0</v>
      </c>
      <c r="BX151" s="279"/>
      <c r="BY151" s="279">
        <f t="shared" si="68"/>
        <v>0</v>
      </c>
      <c r="BZ151" s="279"/>
      <c r="CA151" s="279">
        <f>IFERROR(VLOOKUP(A151,'Actuals Summer'!A:S,19,FALSE),0)</f>
        <v>0</v>
      </c>
      <c r="CC151" s="279"/>
      <c r="CD151" s="279"/>
      <c r="CE151" s="279"/>
      <c r="CF151" s="279"/>
      <c r="CG151" s="279"/>
      <c r="CH151" s="279"/>
      <c r="CI151" s="279"/>
      <c r="CJ151" s="279"/>
      <c r="CK151" s="279"/>
      <c r="CL151" s="279"/>
      <c r="CM151" s="279"/>
      <c r="CN151" s="279"/>
      <c r="CO151" s="279"/>
      <c r="CQ151" s="230"/>
      <c r="CR151" s="230"/>
      <c r="CS151" s="230"/>
      <c r="CT151" s="230"/>
      <c r="CU151" s="230"/>
      <c r="CV151" s="230"/>
      <c r="CW151" s="230"/>
      <c r="CX151" s="230"/>
      <c r="CZ151" s="281"/>
      <c r="DA151" s="281"/>
      <c r="DB151" s="281"/>
      <c r="DC151" s="281"/>
      <c r="DD151" s="281"/>
      <c r="DE151" s="281"/>
      <c r="DF151" s="281"/>
      <c r="DG151" s="281"/>
      <c r="DI151" s="281">
        <f t="shared" si="69"/>
        <v>0</v>
      </c>
      <c r="DJ151" s="281"/>
      <c r="DK151" s="281"/>
      <c r="DL151" s="281"/>
      <c r="DM151" s="281"/>
      <c r="DN151" s="281"/>
      <c r="DO151" s="281"/>
      <c r="DP151" s="281"/>
      <c r="DQ151" s="281"/>
      <c r="DS151" s="281"/>
      <c r="DT151" s="281"/>
      <c r="DU151" s="281"/>
      <c r="DV151" s="281"/>
      <c r="DW151" s="281"/>
      <c r="DX151" s="281"/>
      <c r="DY151" s="281"/>
      <c r="DZ151" s="281"/>
      <c r="EB151" s="282">
        <f t="shared" si="53"/>
        <v>0</v>
      </c>
      <c r="EC151" s="282">
        <f t="shared" si="54"/>
        <v>0</v>
      </c>
      <c r="ED151" s="283">
        <f t="shared" si="70"/>
        <v>0</v>
      </c>
    </row>
    <row r="152" spans="1:134" hidden="1" x14ac:dyDescent="0.25">
      <c r="A152" s="17">
        <v>2108</v>
      </c>
      <c r="B152" s="4">
        <v>103217</v>
      </c>
      <c r="C152" s="4" t="s">
        <v>679</v>
      </c>
      <c r="D152" s="4" t="s">
        <v>248</v>
      </c>
      <c r="E152" s="15" t="s">
        <v>428</v>
      </c>
      <c r="F152" s="16" t="s">
        <v>425</v>
      </c>
      <c r="G152" s="149"/>
      <c r="H152" s="230">
        <v>0</v>
      </c>
      <c r="I152" s="277"/>
      <c r="J152" s="230">
        <v>0</v>
      </c>
      <c r="K152" s="230">
        <v>0</v>
      </c>
      <c r="L152" s="230">
        <v>57392.4</v>
      </c>
      <c r="M152" s="230">
        <v>0</v>
      </c>
      <c r="N152" s="230">
        <v>0</v>
      </c>
      <c r="O152" s="230">
        <v>0</v>
      </c>
      <c r="P152" s="149">
        <f t="shared" si="55"/>
        <v>57392.4</v>
      </c>
      <c r="Q152" s="230">
        <f t="shared" si="56"/>
        <v>45913.920000000006</v>
      </c>
      <c r="R152" s="277"/>
      <c r="S152" s="230">
        <v>0</v>
      </c>
      <c r="T152" s="230">
        <v>0</v>
      </c>
      <c r="U152" s="230">
        <v>47459.1</v>
      </c>
      <c r="V152" s="230">
        <v>195</v>
      </c>
      <c r="W152" s="230">
        <v>74.578947368421055</v>
      </c>
      <c r="X152" s="230">
        <v>0</v>
      </c>
      <c r="Y152" s="230">
        <f t="shared" si="57"/>
        <v>47728.678947368418</v>
      </c>
      <c r="Z152" s="230">
        <f t="shared" si="58"/>
        <v>38182.943157894733</v>
      </c>
      <c r="AA152" s="277"/>
      <c r="AB152" s="278">
        <v>0</v>
      </c>
      <c r="AC152" s="278">
        <v>0</v>
      </c>
      <c r="AD152" s="278">
        <v>47293.768421052628</v>
      </c>
      <c r="AE152" s="278">
        <v>738.94736842105272</v>
      </c>
      <c r="AF152" s="278">
        <v>21.739612188365648</v>
      </c>
      <c r="AG152" s="278">
        <v>0</v>
      </c>
      <c r="AH152" s="230">
        <f t="shared" si="59"/>
        <v>48054.455401662046</v>
      </c>
      <c r="AI152" s="278">
        <f t="shared" si="60"/>
        <v>38443.564321329635</v>
      </c>
      <c r="AJ152" s="277"/>
      <c r="AK152" s="278">
        <v>2172.2999999999997</v>
      </c>
      <c r="AL152" s="278">
        <v>1780.35</v>
      </c>
      <c r="AM152" s="278">
        <v>1797.3473684210524</v>
      </c>
      <c r="AN152" s="277"/>
      <c r="AO152" s="278">
        <f t="shared" si="61"/>
        <v>1737.84</v>
      </c>
      <c r="AP152" s="278">
        <f t="shared" si="61"/>
        <v>1424.28</v>
      </c>
      <c r="AQ152" s="278">
        <f t="shared" si="61"/>
        <v>1437.8778947368419</v>
      </c>
      <c r="AR152" s="279"/>
      <c r="AS152" s="279">
        <v>0</v>
      </c>
      <c r="AT152" s="280">
        <f t="shared" si="62"/>
        <v>0</v>
      </c>
      <c r="AU152" s="279"/>
      <c r="AV152" s="279">
        <v>0</v>
      </c>
      <c r="AW152" s="279">
        <v>0</v>
      </c>
      <c r="AX152" s="279">
        <v>49666.5</v>
      </c>
      <c r="AY152" s="279">
        <v>195</v>
      </c>
      <c r="AZ152" s="279">
        <v>0</v>
      </c>
      <c r="BA152" s="279">
        <v>0</v>
      </c>
      <c r="BB152" s="279">
        <v>1811.5499999999997</v>
      </c>
      <c r="BC152" s="279">
        <f t="shared" si="63"/>
        <v>51673.05</v>
      </c>
      <c r="BE152" s="139">
        <f t="shared" si="50"/>
        <v>0</v>
      </c>
      <c r="BF152" s="139">
        <f t="shared" si="50"/>
        <v>0</v>
      </c>
      <c r="BG152" s="139">
        <f t="shared" si="50"/>
        <v>-7725.9000000000015</v>
      </c>
      <c r="BH152" s="139">
        <f t="shared" si="49"/>
        <v>195</v>
      </c>
      <c r="BI152" s="139">
        <f t="shared" si="49"/>
        <v>0</v>
      </c>
      <c r="BJ152" s="139">
        <f t="shared" si="49"/>
        <v>0</v>
      </c>
      <c r="BK152" s="139">
        <f t="shared" si="64"/>
        <v>-360.75</v>
      </c>
      <c r="BL152" s="139">
        <f t="shared" si="65"/>
        <v>-7891.6500000000015</v>
      </c>
      <c r="BM152" s="149">
        <f t="shared" si="66"/>
        <v>0</v>
      </c>
      <c r="BN152" s="149"/>
      <c r="BO152" s="279">
        <f t="shared" si="51"/>
        <v>0</v>
      </c>
      <c r="BP152" s="279">
        <f t="shared" si="51"/>
        <v>0</v>
      </c>
      <c r="BQ152" s="279">
        <f t="shared" si="51"/>
        <v>3752.5799999999945</v>
      </c>
      <c r="BR152" s="279">
        <f t="shared" si="51"/>
        <v>195</v>
      </c>
      <c r="BS152" s="279">
        <f t="shared" si="51"/>
        <v>0</v>
      </c>
      <c r="BT152" s="279">
        <f t="shared" si="51"/>
        <v>0</v>
      </c>
      <c r="BU152" s="279">
        <f t="shared" si="48"/>
        <v>73.709999999999809</v>
      </c>
      <c r="BV152" s="279">
        <f t="shared" si="67"/>
        <v>4021.2899999999945</v>
      </c>
      <c r="BW152" s="279">
        <f t="shared" si="52"/>
        <v>-7.2759576141834259E-12</v>
      </c>
      <c r="BX152" s="279"/>
      <c r="BY152" s="279">
        <f t="shared" si="68"/>
        <v>51673.049999999996</v>
      </c>
      <c r="BZ152" s="279"/>
      <c r="CA152" s="279">
        <f>IFERROR(VLOOKUP(A152,'Actuals Summer'!A:S,19,FALSE),0)</f>
        <v>0</v>
      </c>
      <c r="CC152" s="279"/>
      <c r="CD152" s="279"/>
      <c r="CE152" s="279"/>
      <c r="CF152" s="279"/>
      <c r="CG152" s="279"/>
      <c r="CH152" s="279"/>
      <c r="CI152" s="279"/>
      <c r="CJ152" s="279"/>
      <c r="CK152" s="279"/>
      <c r="CL152" s="279"/>
      <c r="CM152" s="279"/>
      <c r="CN152" s="279"/>
      <c r="CO152" s="279"/>
      <c r="CQ152" s="230"/>
      <c r="CR152" s="230"/>
      <c r="CS152" s="230"/>
      <c r="CT152" s="230"/>
      <c r="CU152" s="230"/>
      <c r="CV152" s="230"/>
      <c r="CW152" s="230"/>
      <c r="CX152" s="230"/>
      <c r="CZ152" s="281"/>
      <c r="DA152" s="281"/>
      <c r="DB152" s="281"/>
      <c r="DC152" s="281"/>
      <c r="DD152" s="281"/>
      <c r="DE152" s="281"/>
      <c r="DF152" s="281"/>
      <c r="DG152" s="281"/>
      <c r="DI152" s="281">
        <f t="shared" si="69"/>
        <v>51673.049999999996</v>
      </c>
      <c r="DJ152" s="281"/>
      <c r="DK152" s="281"/>
      <c r="DL152" s="281"/>
      <c r="DM152" s="281"/>
      <c r="DN152" s="281"/>
      <c r="DO152" s="281"/>
      <c r="DP152" s="281"/>
      <c r="DQ152" s="281"/>
      <c r="DS152" s="281"/>
      <c r="DT152" s="281"/>
      <c r="DU152" s="281"/>
      <c r="DV152" s="281"/>
      <c r="DW152" s="281"/>
      <c r="DX152" s="281"/>
      <c r="DY152" s="281"/>
      <c r="DZ152" s="281"/>
      <c r="EB152" s="282">
        <f t="shared" si="53"/>
        <v>131161.7153739612</v>
      </c>
      <c r="EC152" s="282">
        <f t="shared" si="54"/>
        <v>0</v>
      </c>
      <c r="ED152" s="283">
        <f t="shared" si="70"/>
        <v>131161.7153739612</v>
      </c>
    </row>
    <row r="153" spans="1:134" hidden="1" x14ac:dyDescent="0.25">
      <c r="A153" s="17">
        <v>2306</v>
      </c>
      <c r="B153" s="4">
        <v>103326</v>
      </c>
      <c r="C153" s="4" t="s">
        <v>680</v>
      </c>
      <c r="D153" s="4" t="s">
        <v>681</v>
      </c>
      <c r="E153" s="15" t="s">
        <v>428</v>
      </c>
      <c r="F153" s="16" t="s">
        <v>425</v>
      </c>
      <c r="G153" s="149"/>
      <c r="H153" s="230">
        <v>0</v>
      </c>
      <c r="I153" s="277"/>
      <c r="J153" s="230">
        <v>0</v>
      </c>
      <c r="K153" s="230">
        <v>0</v>
      </c>
      <c r="L153" s="230">
        <v>0</v>
      </c>
      <c r="M153" s="230">
        <v>0</v>
      </c>
      <c r="N153" s="230">
        <v>0</v>
      </c>
      <c r="O153" s="230">
        <v>0</v>
      </c>
      <c r="P153" s="149">
        <f t="shared" si="55"/>
        <v>0</v>
      </c>
      <c r="Q153" s="230">
        <f t="shared" si="56"/>
        <v>0</v>
      </c>
      <c r="R153" s="277"/>
      <c r="S153" s="230">
        <v>0</v>
      </c>
      <c r="T153" s="230">
        <v>0</v>
      </c>
      <c r="U153" s="230">
        <v>0</v>
      </c>
      <c r="V153" s="230">
        <v>0</v>
      </c>
      <c r="W153" s="230">
        <v>0</v>
      </c>
      <c r="X153" s="230">
        <v>0</v>
      </c>
      <c r="Y153" s="230">
        <f t="shared" si="57"/>
        <v>0</v>
      </c>
      <c r="Z153" s="230">
        <f t="shared" si="58"/>
        <v>0</v>
      </c>
      <c r="AA153" s="277"/>
      <c r="AB153" s="278">
        <v>0</v>
      </c>
      <c r="AC153" s="278">
        <v>0</v>
      </c>
      <c r="AD153" s="278">
        <v>0</v>
      </c>
      <c r="AE153" s="278">
        <v>0</v>
      </c>
      <c r="AF153" s="278">
        <v>0</v>
      </c>
      <c r="AG153" s="278">
        <v>0</v>
      </c>
      <c r="AH153" s="230">
        <f t="shared" si="59"/>
        <v>0</v>
      </c>
      <c r="AI153" s="278">
        <f t="shared" si="60"/>
        <v>0</v>
      </c>
      <c r="AJ153" s="277"/>
      <c r="AK153" s="278">
        <v>0</v>
      </c>
      <c r="AL153" s="278">
        <v>0</v>
      </c>
      <c r="AM153" s="278">
        <v>0</v>
      </c>
      <c r="AN153" s="277"/>
      <c r="AO153" s="278">
        <f t="shared" si="61"/>
        <v>0</v>
      </c>
      <c r="AP153" s="278">
        <f t="shared" si="61"/>
        <v>0</v>
      </c>
      <c r="AQ153" s="278">
        <f t="shared" si="61"/>
        <v>0</v>
      </c>
      <c r="AR153" s="279"/>
      <c r="AS153" s="279">
        <v>0</v>
      </c>
      <c r="AT153" s="280">
        <f t="shared" si="62"/>
        <v>0</v>
      </c>
      <c r="AU153" s="279"/>
      <c r="AV153" s="279">
        <v>0</v>
      </c>
      <c r="AW153" s="279">
        <v>0</v>
      </c>
      <c r="AX153" s="279">
        <v>0</v>
      </c>
      <c r="AY153" s="279">
        <v>0</v>
      </c>
      <c r="AZ153" s="279">
        <v>0</v>
      </c>
      <c r="BA153" s="279">
        <v>0</v>
      </c>
      <c r="BB153" s="279">
        <v>0</v>
      </c>
      <c r="BC153" s="279">
        <f t="shared" si="63"/>
        <v>0</v>
      </c>
      <c r="BE153" s="139">
        <f t="shared" si="50"/>
        <v>0</v>
      </c>
      <c r="BF153" s="139">
        <f t="shared" si="50"/>
        <v>0</v>
      </c>
      <c r="BG153" s="139">
        <f t="shared" si="50"/>
        <v>0</v>
      </c>
      <c r="BH153" s="139">
        <f t="shared" si="49"/>
        <v>0</v>
      </c>
      <c r="BI153" s="139">
        <f t="shared" si="49"/>
        <v>0</v>
      </c>
      <c r="BJ153" s="139">
        <f t="shared" si="49"/>
        <v>0</v>
      </c>
      <c r="BK153" s="139">
        <f t="shared" si="64"/>
        <v>0</v>
      </c>
      <c r="BL153" s="139">
        <f t="shared" si="65"/>
        <v>0</v>
      </c>
      <c r="BM153" s="149">
        <f t="shared" si="66"/>
        <v>0</v>
      </c>
      <c r="BN153" s="149"/>
      <c r="BO153" s="279">
        <f t="shared" si="51"/>
        <v>0</v>
      </c>
      <c r="BP153" s="279">
        <f t="shared" si="51"/>
        <v>0</v>
      </c>
      <c r="BQ153" s="279">
        <f t="shared" si="51"/>
        <v>0</v>
      </c>
      <c r="BR153" s="279">
        <f t="shared" si="51"/>
        <v>0</v>
      </c>
      <c r="BS153" s="279">
        <f t="shared" si="51"/>
        <v>0</v>
      </c>
      <c r="BT153" s="279">
        <f t="shared" si="51"/>
        <v>0</v>
      </c>
      <c r="BU153" s="279">
        <f t="shared" si="48"/>
        <v>0</v>
      </c>
      <c r="BV153" s="279">
        <f t="shared" si="67"/>
        <v>0</v>
      </c>
      <c r="BW153" s="279">
        <f t="shared" si="52"/>
        <v>0</v>
      </c>
      <c r="BX153" s="279"/>
      <c r="BY153" s="279">
        <f t="shared" si="68"/>
        <v>0</v>
      </c>
      <c r="BZ153" s="279"/>
      <c r="CA153" s="279">
        <f>IFERROR(VLOOKUP(A153,'Actuals Summer'!A:S,19,FALSE),0)</f>
        <v>0</v>
      </c>
      <c r="CC153" s="279"/>
      <c r="CD153" s="279"/>
      <c r="CE153" s="279"/>
      <c r="CF153" s="279"/>
      <c r="CG153" s="279"/>
      <c r="CH153" s="279"/>
      <c r="CI153" s="279"/>
      <c r="CJ153" s="279"/>
      <c r="CK153" s="279"/>
      <c r="CL153" s="279"/>
      <c r="CM153" s="279"/>
      <c r="CN153" s="279"/>
      <c r="CO153" s="279"/>
      <c r="CQ153" s="230"/>
      <c r="CR153" s="230"/>
      <c r="CS153" s="230"/>
      <c r="CT153" s="230"/>
      <c r="CU153" s="230"/>
      <c r="CV153" s="230"/>
      <c r="CW153" s="230"/>
      <c r="CX153" s="230"/>
      <c r="CZ153" s="281"/>
      <c r="DA153" s="281"/>
      <c r="DB153" s="281"/>
      <c r="DC153" s="281"/>
      <c r="DD153" s="281"/>
      <c r="DE153" s="281"/>
      <c r="DF153" s="281"/>
      <c r="DG153" s="281"/>
      <c r="DI153" s="281">
        <f t="shared" si="69"/>
        <v>0</v>
      </c>
      <c r="DJ153" s="281"/>
      <c r="DK153" s="281"/>
      <c r="DL153" s="281"/>
      <c r="DM153" s="281"/>
      <c r="DN153" s="281"/>
      <c r="DO153" s="281"/>
      <c r="DP153" s="281"/>
      <c r="DQ153" s="281"/>
      <c r="DS153" s="281"/>
      <c r="DT153" s="281"/>
      <c r="DU153" s="281"/>
      <c r="DV153" s="281"/>
      <c r="DW153" s="281"/>
      <c r="DX153" s="281"/>
      <c r="DY153" s="281"/>
      <c r="DZ153" s="281"/>
      <c r="EB153" s="282">
        <f t="shared" si="53"/>
        <v>0</v>
      </c>
      <c r="EC153" s="282">
        <f t="shared" si="54"/>
        <v>0</v>
      </c>
      <c r="ED153" s="283">
        <f t="shared" si="70"/>
        <v>0</v>
      </c>
    </row>
    <row r="154" spans="1:134" hidden="1" x14ac:dyDescent="0.25">
      <c r="A154" s="17">
        <v>2308</v>
      </c>
      <c r="B154" s="4">
        <v>103328</v>
      </c>
      <c r="C154" s="4" t="s">
        <v>682</v>
      </c>
      <c r="D154" s="4" t="s">
        <v>300</v>
      </c>
      <c r="E154" s="15" t="s">
        <v>428</v>
      </c>
      <c r="F154" s="16" t="s">
        <v>425</v>
      </c>
      <c r="G154" s="149"/>
      <c r="H154" s="230">
        <v>0</v>
      </c>
      <c r="I154" s="277"/>
      <c r="J154" s="230">
        <v>0</v>
      </c>
      <c r="K154" s="230">
        <v>0</v>
      </c>
      <c r="L154" s="230">
        <v>58496.100000000006</v>
      </c>
      <c r="M154" s="230">
        <v>3120</v>
      </c>
      <c r="N154" s="230">
        <v>149.15789473684211</v>
      </c>
      <c r="O154" s="230">
        <v>0</v>
      </c>
      <c r="P154" s="149">
        <f t="shared" si="55"/>
        <v>61765.257894736846</v>
      </c>
      <c r="Q154" s="230">
        <f t="shared" si="56"/>
        <v>49412.206315789481</v>
      </c>
      <c r="R154" s="277"/>
      <c r="S154" s="230">
        <v>0</v>
      </c>
      <c r="T154" s="230">
        <v>0</v>
      </c>
      <c r="U154" s="230">
        <v>26488.799999999999</v>
      </c>
      <c r="V154" s="230">
        <v>975</v>
      </c>
      <c r="W154" s="230">
        <v>0</v>
      </c>
      <c r="X154" s="230">
        <v>0</v>
      </c>
      <c r="Y154" s="230">
        <f t="shared" si="57"/>
        <v>27463.8</v>
      </c>
      <c r="Z154" s="230">
        <f t="shared" si="58"/>
        <v>21971.040000000001</v>
      </c>
      <c r="AA154" s="277"/>
      <c r="AB154" s="278">
        <v>0</v>
      </c>
      <c r="AC154" s="278">
        <v>0</v>
      </c>
      <c r="AD154" s="278">
        <v>40215.789473684214</v>
      </c>
      <c r="AE154" s="278">
        <v>2046.3157894736842</v>
      </c>
      <c r="AF154" s="278">
        <v>86.958448753462591</v>
      </c>
      <c r="AG154" s="278">
        <v>0</v>
      </c>
      <c r="AH154" s="230">
        <f t="shared" si="59"/>
        <v>42349.06371191136</v>
      </c>
      <c r="AI154" s="278">
        <f t="shared" si="60"/>
        <v>33879.250969529086</v>
      </c>
      <c r="AJ154" s="277"/>
      <c r="AK154" s="278">
        <v>2260.0499999999997</v>
      </c>
      <c r="AL154" s="278">
        <v>992.55</v>
      </c>
      <c r="AM154" s="278">
        <v>1513.7052631578945</v>
      </c>
      <c r="AN154" s="277"/>
      <c r="AO154" s="278">
        <f t="shared" si="61"/>
        <v>1808.04</v>
      </c>
      <c r="AP154" s="278">
        <f t="shared" si="61"/>
        <v>794.04</v>
      </c>
      <c r="AQ154" s="278">
        <f t="shared" si="61"/>
        <v>1210.9642105263156</v>
      </c>
      <c r="AR154" s="279"/>
      <c r="AS154" s="279">
        <v>0</v>
      </c>
      <c r="AT154" s="280">
        <f t="shared" si="62"/>
        <v>0</v>
      </c>
      <c r="AU154" s="279"/>
      <c r="AV154" s="279">
        <v>0</v>
      </c>
      <c r="AW154" s="279">
        <v>0</v>
      </c>
      <c r="AX154" s="279">
        <v>48562.799999999996</v>
      </c>
      <c r="AY154" s="279">
        <v>2145</v>
      </c>
      <c r="AZ154" s="279">
        <v>0</v>
      </c>
      <c r="BA154" s="279">
        <v>0</v>
      </c>
      <c r="BB154" s="279">
        <v>1831.05</v>
      </c>
      <c r="BC154" s="279">
        <f t="shared" si="63"/>
        <v>52538.85</v>
      </c>
      <c r="BE154" s="139">
        <f t="shared" si="50"/>
        <v>0</v>
      </c>
      <c r="BF154" s="139">
        <f t="shared" si="50"/>
        <v>0</v>
      </c>
      <c r="BG154" s="139">
        <f t="shared" si="50"/>
        <v>-9933.3000000000102</v>
      </c>
      <c r="BH154" s="139">
        <f t="shared" si="49"/>
        <v>-975</v>
      </c>
      <c r="BI154" s="139">
        <f t="shared" si="49"/>
        <v>-149.15789473684211</v>
      </c>
      <c r="BJ154" s="139">
        <f t="shared" si="49"/>
        <v>0</v>
      </c>
      <c r="BK154" s="139">
        <f t="shared" si="64"/>
        <v>-428.99999999999977</v>
      </c>
      <c r="BL154" s="139">
        <f t="shared" si="65"/>
        <v>-11486.457894736852</v>
      </c>
      <c r="BM154" s="149">
        <f t="shared" si="66"/>
        <v>0</v>
      </c>
      <c r="BN154" s="149"/>
      <c r="BO154" s="279">
        <f t="shared" si="51"/>
        <v>0</v>
      </c>
      <c r="BP154" s="279">
        <f t="shared" si="51"/>
        <v>0</v>
      </c>
      <c r="BQ154" s="279">
        <f t="shared" si="51"/>
        <v>1765.919999999991</v>
      </c>
      <c r="BR154" s="279">
        <f t="shared" si="51"/>
        <v>-351</v>
      </c>
      <c r="BS154" s="279">
        <f t="shared" si="51"/>
        <v>-119.3263157894737</v>
      </c>
      <c r="BT154" s="279">
        <f t="shared" si="51"/>
        <v>0</v>
      </c>
      <c r="BU154" s="279">
        <f t="shared" si="48"/>
        <v>23.009999999999991</v>
      </c>
      <c r="BV154" s="279">
        <f t="shared" si="67"/>
        <v>1318.6036842105173</v>
      </c>
      <c r="BW154" s="279">
        <f t="shared" si="52"/>
        <v>0</v>
      </c>
      <c r="BX154" s="279"/>
      <c r="BY154" s="279">
        <f t="shared" si="68"/>
        <v>52538.85</v>
      </c>
      <c r="BZ154" s="279"/>
      <c r="CA154" s="279">
        <f>IFERROR(VLOOKUP(A154,'Actuals Summer'!A:S,19,FALSE),0)</f>
        <v>0</v>
      </c>
      <c r="CC154" s="279"/>
      <c r="CD154" s="279"/>
      <c r="CE154" s="279"/>
      <c r="CF154" s="279"/>
      <c r="CG154" s="279"/>
      <c r="CH154" s="279"/>
      <c r="CI154" s="279"/>
      <c r="CJ154" s="279"/>
      <c r="CK154" s="279"/>
      <c r="CL154" s="279"/>
      <c r="CM154" s="279"/>
      <c r="CN154" s="279"/>
      <c r="CO154" s="279"/>
      <c r="CQ154" s="230"/>
      <c r="CR154" s="230"/>
      <c r="CS154" s="230"/>
      <c r="CT154" s="230"/>
      <c r="CU154" s="230"/>
      <c r="CV154" s="230"/>
      <c r="CW154" s="230"/>
      <c r="CX154" s="230"/>
      <c r="CZ154" s="281"/>
      <c r="DA154" s="281"/>
      <c r="DB154" s="281"/>
      <c r="DC154" s="281"/>
      <c r="DD154" s="281"/>
      <c r="DE154" s="281"/>
      <c r="DF154" s="281"/>
      <c r="DG154" s="281"/>
      <c r="DI154" s="281">
        <f t="shared" si="69"/>
        <v>52538.85</v>
      </c>
      <c r="DJ154" s="281"/>
      <c r="DK154" s="281"/>
      <c r="DL154" s="281"/>
      <c r="DM154" s="281"/>
      <c r="DN154" s="281"/>
      <c r="DO154" s="281"/>
      <c r="DP154" s="281"/>
      <c r="DQ154" s="281"/>
      <c r="DS154" s="281"/>
      <c r="DT154" s="281"/>
      <c r="DU154" s="281"/>
      <c r="DV154" s="281"/>
      <c r="DW154" s="281"/>
      <c r="DX154" s="281"/>
      <c r="DY154" s="281"/>
      <c r="DZ154" s="281"/>
      <c r="EB154" s="282">
        <f t="shared" si="53"/>
        <v>110394.14518005541</v>
      </c>
      <c r="EC154" s="282">
        <f t="shared" si="54"/>
        <v>0</v>
      </c>
      <c r="ED154" s="283">
        <f t="shared" si="70"/>
        <v>110394.14518005541</v>
      </c>
    </row>
    <row r="155" spans="1:134" hidden="1" x14ac:dyDescent="0.25">
      <c r="A155" s="17">
        <v>2245</v>
      </c>
      <c r="B155" s="4">
        <v>103295</v>
      </c>
      <c r="C155" s="4" t="s">
        <v>683</v>
      </c>
      <c r="D155" s="4" t="s">
        <v>684</v>
      </c>
      <c r="E155" s="15" t="s">
        <v>428</v>
      </c>
      <c r="F155" s="16" t="s">
        <v>425</v>
      </c>
      <c r="G155" s="149"/>
      <c r="H155" s="230">
        <v>0</v>
      </c>
      <c r="I155" s="277"/>
      <c r="J155" s="230">
        <v>0</v>
      </c>
      <c r="K155" s="230">
        <v>0</v>
      </c>
      <c r="L155" s="230">
        <v>27592.5</v>
      </c>
      <c r="M155" s="230">
        <v>2730</v>
      </c>
      <c r="N155" s="230">
        <v>1044.1052631578948</v>
      </c>
      <c r="O155" s="230">
        <v>0</v>
      </c>
      <c r="P155" s="149">
        <f t="shared" si="55"/>
        <v>31366.605263157893</v>
      </c>
      <c r="Q155" s="230">
        <f t="shared" si="56"/>
        <v>25093.284210526315</v>
      </c>
      <c r="R155" s="277"/>
      <c r="S155" s="230">
        <v>0</v>
      </c>
      <c r="T155" s="230">
        <v>0</v>
      </c>
      <c r="U155" s="230">
        <v>15451.800000000001</v>
      </c>
      <c r="V155" s="230">
        <v>1950</v>
      </c>
      <c r="W155" s="230">
        <v>745.78947368421052</v>
      </c>
      <c r="X155" s="230">
        <v>0</v>
      </c>
      <c r="Y155" s="230">
        <f t="shared" si="57"/>
        <v>18147.589473684213</v>
      </c>
      <c r="Z155" s="230">
        <f t="shared" si="58"/>
        <v>14518.071578947371</v>
      </c>
      <c r="AA155" s="277"/>
      <c r="AB155" s="278">
        <v>0</v>
      </c>
      <c r="AC155" s="278">
        <v>0</v>
      </c>
      <c r="AD155" s="278">
        <v>20912.21052631579</v>
      </c>
      <c r="AE155" s="278">
        <v>2103.1578947368421</v>
      </c>
      <c r="AF155" s="278">
        <v>782.6260387811634</v>
      </c>
      <c r="AG155" s="278">
        <v>0</v>
      </c>
      <c r="AH155" s="230">
        <f t="shared" si="59"/>
        <v>23797.994459833797</v>
      </c>
      <c r="AI155" s="278">
        <f t="shared" si="60"/>
        <v>19038.395567867039</v>
      </c>
      <c r="AJ155" s="277"/>
      <c r="AK155" s="278">
        <v>2751.45</v>
      </c>
      <c r="AL155" s="278">
        <v>1261.6499999999999</v>
      </c>
      <c r="AM155" s="278">
        <v>1971.852631578947</v>
      </c>
      <c r="AN155" s="277"/>
      <c r="AO155" s="278">
        <f t="shared" si="61"/>
        <v>2201.16</v>
      </c>
      <c r="AP155" s="278">
        <f t="shared" si="61"/>
        <v>1009.3199999999999</v>
      </c>
      <c r="AQ155" s="278">
        <f t="shared" si="61"/>
        <v>1577.4821052631578</v>
      </c>
      <c r="AR155" s="279"/>
      <c r="AS155" s="279">
        <v>0</v>
      </c>
      <c r="AT155" s="280">
        <f t="shared" si="62"/>
        <v>0</v>
      </c>
      <c r="AU155" s="279"/>
      <c r="AV155" s="279">
        <v>0</v>
      </c>
      <c r="AW155" s="279">
        <v>0</v>
      </c>
      <c r="AX155" s="279">
        <v>24281.4</v>
      </c>
      <c r="AY155" s="279">
        <v>3705</v>
      </c>
      <c r="AZ155" s="279">
        <v>1417</v>
      </c>
      <c r="BA155" s="279">
        <v>0</v>
      </c>
      <c r="BB155" s="279">
        <v>2316.6</v>
      </c>
      <c r="BC155" s="279">
        <f t="shared" si="63"/>
        <v>31720</v>
      </c>
      <c r="BE155" s="139">
        <f t="shared" si="50"/>
        <v>0</v>
      </c>
      <c r="BF155" s="139">
        <f t="shared" si="50"/>
        <v>0</v>
      </c>
      <c r="BG155" s="139">
        <f t="shared" si="50"/>
        <v>-3311.0999999999985</v>
      </c>
      <c r="BH155" s="139">
        <f t="shared" si="49"/>
        <v>975</v>
      </c>
      <c r="BI155" s="139">
        <f t="shared" si="49"/>
        <v>372.8947368421052</v>
      </c>
      <c r="BJ155" s="139">
        <f t="shared" si="49"/>
        <v>0</v>
      </c>
      <c r="BK155" s="139">
        <f t="shared" si="64"/>
        <v>-434.84999999999991</v>
      </c>
      <c r="BL155" s="139">
        <f t="shared" si="65"/>
        <v>-2398.055263157893</v>
      </c>
      <c r="BM155" s="149">
        <f t="shared" si="66"/>
        <v>0</v>
      </c>
      <c r="BN155" s="149"/>
      <c r="BO155" s="279">
        <f t="shared" ref="BO155:BT186" si="71">AV155-(J155*80%)</f>
        <v>0</v>
      </c>
      <c r="BP155" s="279">
        <f t="shared" si="71"/>
        <v>0</v>
      </c>
      <c r="BQ155" s="279">
        <f t="shared" si="71"/>
        <v>2207.4000000000015</v>
      </c>
      <c r="BR155" s="279">
        <f t="shared" si="71"/>
        <v>1521</v>
      </c>
      <c r="BS155" s="279">
        <f t="shared" si="71"/>
        <v>581.71578947368414</v>
      </c>
      <c r="BT155" s="279">
        <f t="shared" si="71"/>
        <v>0</v>
      </c>
      <c r="BU155" s="279">
        <f t="shared" si="48"/>
        <v>115.44000000000005</v>
      </c>
      <c r="BV155" s="279">
        <f t="shared" si="67"/>
        <v>4425.5557894736849</v>
      </c>
      <c r="BW155" s="279">
        <f t="shared" si="52"/>
        <v>0</v>
      </c>
      <c r="BX155" s="279"/>
      <c r="BY155" s="279">
        <f t="shared" si="68"/>
        <v>31720</v>
      </c>
      <c r="BZ155" s="279"/>
      <c r="CA155" s="279">
        <f>IFERROR(VLOOKUP(A155,'Actuals Summer'!A:S,19,FALSE),0)</f>
        <v>0</v>
      </c>
      <c r="CC155" s="279"/>
      <c r="CD155" s="279"/>
      <c r="CE155" s="279"/>
      <c r="CF155" s="279"/>
      <c r="CG155" s="279"/>
      <c r="CH155" s="279"/>
      <c r="CI155" s="279"/>
      <c r="CJ155" s="279"/>
      <c r="CK155" s="279"/>
      <c r="CL155" s="279"/>
      <c r="CM155" s="279"/>
      <c r="CN155" s="279"/>
      <c r="CO155" s="279"/>
      <c r="CQ155" s="230"/>
      <c r="CR155" s="230"/>
      <c r="CS155" s="230"/>
      <c r="CT155" s="230"/>
      <c r="CU155" s="230"/>
      <c r="CV155" s="230"/>
      <c r="CW155" s="230"/>
      <c r="CX155" s="230"/>
      <c r="CZ155" s="281"/>
      <c r="DA155" s="281"/>
      <c r="DB155" s="281"/>
      <c r="DC155" s="281"/>
      <c r="DD155" s="281"/>
      <c r="DE155" s="281"/>
      <c r="DF155" s="281"/>
      <c r="DG155" s="281"/>
      <c r="DI155" s="281">
        <f t="shared" si="69"/>
        <v>31720</v>
      </c>
      <c r="DJ155" s="281"/>
      <c r="DK155" s="281"/>
      <c r="DL155" s="281"/>
      <c r="DM155" s="281"/>
      <c r="DN155" s="281"/>
      <c r="DO155" s="281"/>
      <c r="DP155" s="281"/>
      <c r="DQ155" s="281"/>
      <c r="DS155" s="281"/>
      <c r="DT155" s="281"/>
      <c r="DU155" s="281"/>
      <c r="DV155" s="281"/>
      <c r="DW155" s="281"/>
      <c r="DX155" s="281"/>
      <c r="DY155" s="281"/>
      <c r="DZ155" s="281"/>
      <c r="EB155" s="282">
        <f t="shared" si="53"/>
        <v>67863.26925207756</v>
      </c>
      <c r="EC155" s="282">
        <f t="shared" si="54"/>
        <v>0</v>
      </c>
      <c r="ED155" s="283">
        <f t="shared" si="70"/>
        <v>67863.26925207756</v>
      </c>
    </row>
    <row r="156" spans="1:134" hidden="1" x14ac:dyDescent="0.25">
      <c r="A156" s="17">
        <v>1014</v>
      </c>
      <c r="B156" s="4">
        <v>103127</v>
      </c>
      <c r="C156" s="4" t="s">
        <v>685</v>
      </c>
      <c r="D156" s="4" t="s">
        <v>187</v>
      </c>
      <c r="E156" s="15" t="s">
        <v>424</v>
      </c>
      <c r="F156" s="16" t="s">
        <v>425</v>
      </c>
      <c r="G156" s="149"/>
      <c r="H156" s="230">
        <v>250308.7887819311</v>
      </c>
      <c r="I156" s="277"/>
      <c r="J156" s="230">
        <v>0</v>
      </c>
      <c r="K156" s="230">
        <v>39826.799999999996</v>
      </c>
      <c r="L156" s="230">
        <v>128029.20000000001</v>
      </c>
      <c r="M156" s="230">
        <v>15600</v>
      </c>
      <c r="N156" s="230">
        <v>2386.5263157894738</v>
      </c>
      <c r="O156" s="230">
        <v>1925.3684210526317</v>
      </c>
      <c r="P156" s="149">
        <f t="shared" si="55"/>
        <v>187767.89473684211</v>
      </c>
      <c r="Q156" s="230">
        <f t="shared" si="56"/>
        <v>150214.31578947368</v>
      </c>
      <c r="R156" s="277"/>
      <c r="S156" s="230">
        <v>0</v>
      </c>
      <c r="T156" s="230">
        <v>51442.95</v>
      </c>
      <c r="U156" s="230">
        <v>89399.700000000012</v>
      </c>
      <c r="V156" s="230">
        <v>9945</v>
      </c>
      <c r="W156" s="230">
        <v>1342.421052631579</v>
      </c>
      <c r="X156" s="230">
        <v>962.68421052631584</v>
      </c>
      <c r="Y156" s="230">
        <f t="shared" si="57"/>
        <v>153092.75526315792</v>
      </c>
      <c r="Z156" s="230">
        <f t="shared" si="58"/>
        <v>122474.20421052634</v>
      </c>
      <c r="AA156" s="277"/>
      <c r="AB156" s="278">
        <v>0</v>
      </c>
      <c r="AC156" s="278">
        <v>36279.473684210519</v>
      </c>
      <c r="AD156" s="278">
        <v>102308.96842105263</v>
      </c>
      <c r="AE156" s="278">
        <v>10686.315789473685</v>
      </c>
      <c r="AF156" s="278">
        <v>1847.8670360110805</v>
      </c>
      <c r="AG156" s="278">
        <v>1403.1024930747922</v>
      </c>
      <c r="AH156" s="230">
        <f t="shared" si="59"/>
        <v>152525.72742382268</v>
      </c>
      <c r="AI156" s="278">
        <f t="shared" si="60"/>
        <v>122020.58193905815</v>
      </c>
      <c r="AJ156" s="277"/>
      <c r="AK156" s="278">
        <v>7394.4000000000005</v>
      </c>
      <c r="AL156" s="278">
        <v>4970.5499999999993</v>
      </c>
      <c r="AM156" s="278">
        <v>5229.4736842105267</v>
      </c>
      <c r="AN156" s="277"/>
      <c r="AO156" s="278">
        <f t="shared" si="61"/>
        <v>5915.52</v>
      </c>
      <c r="AP156" s="278">
        <f t="shared" si="61"/>
        <v>3976.4399999999996</v>
      </c>
      <c r="AQ156" s="278">
        <f t="shared" si="61"/>
        <v>4183.5789473684217</v>
      </c>
      <c r="AR156" s="279"/>
      <c r="AS156" s="279">
        <v>245459.98739740971</v>
      </c>
      <c r="AT156" s="280">
        <f t="shared" si="62"/>
        <v>-4848.8013845213864</v>
      </c>
      <c r="AU156" s="279"/>
      <c r="AV156" s="279">
        <v>0</v>
      </c>
      <c r="AW156" s="279">
        <v>39826.799999999996</v>
      </c>
      <c r="AX156" s="279">
        <v>134651.4</v>
      </c>
      <c r="AY156" s="279">
        <v>13260</v>
      </c>
      <c r="AZ156" s="279">
        <v>2162.7894736842104</v>
      </c>
      <c r="BA156" s="279">
        <v>1925.34</v>
      </c>
      <c r="BB156" s="279">
        <v>6436.95</v>
      </c>
      <c r="BC156" s="279">
        <f t="shared" si="63"/>
        <v>443723.26687109389</v>
      </c>
      <c r="BE156" s="139">
        <f t="shared" si="50"/>
        <v>0</v>
      </c>
      <c r="BF156" s="139">
        <f t="shared" si="50"/>
        <v>0</v>
      </c>
      <c r="BG156" s="139">
        <f t="shared" si="50"/>
        <v>6622.1999999999825</v>
      </c>
      <c r="BH156" s="139">
        <f t="shared" si="49"/>
        <v>-2340</v>
      </c>
      <c r="BI156" s="139">
        <f t="shared" si="49"/>
        <v>-223.73684210526335</v>
      </c>
      <c r="BJ156" s="139">
        <f t="shared" si="49"/>
        <v>-2.8421052631756538E-2</v>
      </c>
      <c r="BK156" s="139">
        <f t="shared" si="64"/>
        <v>-957.45000000000073</v>
      </c>
      <c r="BL156" s="139">
        <f t="shared" si="65"/>
        <v>-1747.8166476792994</v>
      </c>
      <c r="BM156" s="149">
        <f t="shared" si="66"/>
        <v>0</v>
      </c>
      <c r="BN156" s="149"/>
      <c r="BO156" s="279">
        <f t="shared" si="71"/>
        <v>0</v>
      </c>
      <c r="BP156" s="279">
        <f t="shared" si="71"/>
        <v>7965.3599999999969</v>
      </c>
      <c r="BQ156" s="279">
        <f t="shared" si="71"/>
        <v>32228.039999999979</v>
      </c>
      <c r="BR156" s="279">
        <f t="shared" si="71"/>
        <v>780</v>
      </c>
      <c r="BS156" s="279">
        <f t="shared" si="71"/>
        <v>253.56842105263127</v>
      </c>
      <c r="BT156" s="279">
        <f t="shared" si="71"/>
        <v>385.0452631578944</v>
      </c>
      <c r="BU156" s="279">
        <f t="shared" ref="BU156:BU207" si="72">BB156-(AK156*80%)</f>
        <v>521.42999999999938</v>
      </c>
      <c r="BV156" s="279">
        <f t="shared" si="67"/>
        <v>42133.443684210506</v>
      </c>
      <c r="BW156" s="279">
        <f t="shared" si="52"/>
        <v>4848.8013845213864</v>
      </c>
      <c r="BX156" s="279"/>
      <c r="BY156" s="279">
        <f t="shared" si="68"/>
        <v>198263.27947368418</v>
      </c>
      <c r="BZ156" s="279"/>
      <c r="CA156" s="279">
        <f>IFERROR(VLOOKUP(A156,'Actuals Summer'!A:S,19,FALSE),0)</f>
        <v>0</v>
      </c>
      <c r="CC156" s="279"/>
      <c r="CD156" s="279"/>
      <c r="CE156" s="279"/>
      <c r="CF156" s="279"/>
      <c r="CG156" s="279"/>
      <c r="CH156" s="279"/>
      <c r="CI156" s="279"/>
      <c r="CJ156" s="279"/>
      <c r="CK156" s="279"/>
      <c r="CL156" s="279"/>
      <c r="CM156" s="279"/>
      <c r="CN156" s="279"/>
      <c r="CO156" s="279"/>
      <c r="CQ156" s="230"/>
      <c r="CR156" s="230"/>
      <c r="CS156" s="230"/>
      <c r="CT156" s="230"/>
      <c r="CU156" s="230"/>
      <c r="CV156" s="230"/>
      <c r="CW156" s="230"/>
      <c r="CX156" s="230"/>
      <c r="CZ156" s="281"/>
      <c r="DA156" s="281"/>
      <c r="DB156" s="281"/>
      <c r="DC156" s="281"/>
      <c r="DD156" s="281"/>
      <c r="DE156" s="281"/>
      <c r="DF156" s="281"/>
      <c r="DG156" s="281"/>
      <c r="DI156" s="281">
        <f t="shared" si="69"/>
        <v>198263.27947368418</v>
      </c>
      <c r="DJ156" s="281"/>
      <c r="DK156" s="281"/>
      <c r="DL156" s="281"/>
      <c r="DM156" s="281"/>
      <c r="DN156" s="281"/>
      <c r="DO156" s="281"/>
      <c r="DP156" s="281"/>
      <c r="DQ156" s="281"/>
      <c r="DS156" s="281"/>
      <c r="DT156" s="281"/>
      <c r="DU156" s="281"/>
      <c r="DV156" s="281"/>
      <c r="DW156" s="281"/>
      <c r="DX156" s="281"/>
      <c r="DY156" s="281"/>
      <c r="DZ156" s="281"/>
      <c r="EB156" s="282">
        <f t="shared" si="53"/>
        <v>692560.10260516591</v>
      </c>
      <c r="EC156" s="282">
        <f t="shared" si="54"/>
        <v>3817.9693628808864</v>
      </c>
      <c r="ED156" s="283">
        <f t="shared" si="70"/>
        <v>696378.07196804683</v>
      </c>
    </row>
    <row r="157" spans="1:134" hidden="1" x14ac:dyDescent="0.25">
      <c r="A157" s="17">
        <v>2011</v>
      </c>
      <c r="B157" s="4">
        <v>134099</v>
      </c>
      <c r="C157" s="4" t="s">
        <v>686</v>
      </c>
      <c r="D157" s="4" t="s">
        <v>209</v>
      </c>
      <c r="E157" s="15" t="s">
        <v>428</v>
      </c>
      <c r="F157" s="16" t="s">
        <v>425</v>
      </c>
      <c r="G157" s="149"/>
      <c r="H157" s="230">
        <v>0</v>
      </c>
      <c r="I157" s="277"/>
      <c r="J157" s="230">
        <v>0</v>
      </c>
      <c r="K157" s="230">
        <v>0</v>
      </c>
      <c r="L157" s="230">
        <v>43044.3</v>
      </c>
      <c r="M157" s="230">
        <v>1755</v>
      </c>
      <c r="N157" s="230">
        <v>671.21052631578948</v>
      </c>
      <c r="O157" s="230">
        <v>0</v>
      </c>
      <c r="P157" s="149">
        <f t="shared" si="55"/>
        <v>45470.510526315789</v>
      </c>
      <c r="Q157" s="230">
        <f t="shared" si="56"/>
        <v>36376.408421052634</v>
      </c>
      <c r="R157" s="277"/>
      <c r="S157" s="230">
        <v>0</v>
      </c>
      <c r="T157" s="230">
        <v>0</v>
      </c>
      <c r="U157" s="230">
        <v>41940.6</v>
      </c>
      <c r="V157" s="230">
        <v>2340</v>
      </c>
      <c r="W157" s="230">
        <v>820.36842105263156</v>
      </c>
      <c r="X157" s="230">
        <v>0</v>
      </c>
      <c r="Y157" s="230">
        <f t="shared" si="57"/>
        <v>45100.968421052632</v>
      </c>
      <c r="Z157" s="230">
        <f t="shared" si="58"/>
        <v>36080.774736842104</v>
      </c>
      <c r="AA157" s="277"/>
      <c r="AB157" s="278">
        <v>0</v>
      </c>
      <c r="AC157" s="278">
        <v>0</v>
      </c>
      <c r="AD157" s="278">
        <v>37320.252631578951</v>
      </c>
      <c r="AE157" s="278">
        <v>1875.7894736842106</v>
      </c>
      <c r="AF157" s="278">
        <v>695.66759002770073</v>
      </c>
      <c r="AG157" s="278">
        <v>0</v>
      </c>
      <c r="AH157" s="230">
        <f t="shared" si="59"/>
        <v>39891.709695290869</v>
      </c>
      <c r="AI157" s="278">
        <f t="shared" si="60"/>
        <v>31913.367756232696</v>
      </c>
      <c r="AJ157" s="277"/>
      <c r="AK157" s="278">
        <v>325.64999999999998</v>
      </c>
      <c r="AL157" s="278">
        <v>1468.3499999999997</v>
      </c>
      <c r="AM157" s="278">
        <v>622.42105263157896</v>
      </c>
      <c r="AN157" s="277"/>
      <c r="AO157" s="278">
        <f t="shared" si="61"/>
        <v>260.52</v>
      </c>
      <c r="AP157" s="278">
        <f t="shared" si="61"/>
        <v>1174.6799999999998</v>
      </c>
      <c r="AQ157" s="278">
        <f t="shared" si="61"/>
        <v>497.93684210526317</v>
      </c>
      <c r="AR157" s="279"/>
      <c r="AS157" s="279">
        <v>0</v>
      </c>
      <c r="AT157" s="280">
        <f t="shared" si="62"/>
        <v>0</v>
      </c>
      <c r="AU157" s="279"/>
      <c r="AV157" s="279">
        <v>0</v>
      </c>
      <c r="AW157" s="279">
        <v>0</v>
      </c>
      <c r="AX157" s="279">
        <v>43044.3</v>
      </c>
      <c r="AY157" s="279">
        <v>3120</v>
      </c>
      <c r="AZ157" s="279">
        <v>0</v>
      </c>
      <c r="BA157" s="279">
        <v>0</v>
      </c>
      <c r="BB157" s="279">
        <v>1468.3499999999997</v>
      </c>
      <c r="BC157" s="279">
        <f t="shared" si="63"/>
        <v>47632.65</v>
      </c>
      <c r="BE157" s="139">
        <f t="shared" si="50"/>
        <v>0</v>
      </c>
      <c r="BF157" s="139">
        <f t="shared" si="50"/>
        <v>0</v>
      </c>
      <c r="BG157" s="139">
        <f t="shared" si="50"/>
        <v>0</v>
      </c>
      <c r="BH157" s="139">
        <f t="shared" si="49"/>
        <v>1365</v>
      </c>
      <c r="BI157" s="139">
        <f t="shared" si="49"/>
        <v>-671.21052631578948</v>
      </c>
      <c r="BJ157" s="139">
        <f t="shared" si="49"/>
        <v>0</v>
      </c>
      <c r="BK157" s="139">
        <f t="shared" si="64"/>
        <v>1142.6999999999998</v>
      </c>
      <c r="BL157" s="139">
        <f t="shared" si="65"/>
        <v>1836.4894736842102</v>
      </c>
      <c r="BM157" s="149">
        <f t="shared" si="66"/>
        <v>0</v>
      </c>
      <c r="BN157" s="149"/>
      <c r="BO157" s="279">
        <f t="shared" si="71"/>
        <v>0</v>
      </c>
      <c r="BP157" s="279">
        <f t="shared" si="71"/>
        <v>0</v>
      </c>
      <c r="BQ157" s="279">
        <f t="shared" si="71"/>
        <v>8608.86</v>
      </c>
      <c r="BR157" s="279">
        <f t="shared" si="71"/>
        <v>1716</v>
      </c>
      <c r="BS157" s="279">
        <f t="shared" si="71"/>
        <v>-536.96842105263158</v>
      </c>
      <c r="BT157" s="279">
        <f t="shared" si="71"/>
        <v>0</v>
      </c>
      <c r="BU157" s="279">
        <f t="shared" si="72"/>
        <v>1207.8299999999997</v>
      </c>
      <c r="BV157" s="279">
        <f t="shared" si="67"/>
        <v>10995.721578947368</v>
      </c>
      <c r="BW157" s="279">
        <f t="shared" si="52"/>
        <v>0</v>
      </c>
      <c r="BX157" s="279"/>
      <c r="BY157" s="279">
        <f t="shared" si="68"/>
        <v>47632.65</v>
      </c>
      <c r="BZ157" s="279"/>
      <c r="CA157" s="279">
        <f>IFERROR(VLOOKUP(A157,'Actuals Summer'!A:S,19,FALSE),0)</f>
        <v>0</v>
      </c>
      <c r="CC157" s="279"/>
      <c r="CD157" s="279"/>
      <c r="CE157" s="279"/>
      <c r="CF157" s="279"/>
      <c r="CG157" s="279"/>
      <c r="CH157" s="279"/>
      <c r="CI157" s="279"/>
      <c r="CJ157" s="279"/>
      <c r="CK157" s="279"/>
      <c r="CL157" s="279"/>
      <c r="CM157" s="279"/>
      <c r="CN157" s="279"/>
      <c r="CO157" s="279"/>
      <c r="CQ157" s="230"/>
      <c r="CR157" s="230"/>
      <c r="CS157" s="230"/>
      <c r="CT157" s="230"/>
      <c r="CU157" s="230"/>
      <c r="CV157" s="230"/>
      <c r="CW157" s="230"/>
      <c r="CX157" s="230"/>
      <c r="CZ157" s="281"/>
      <c r="DA157" s="281"/>
      <c r="DB157" s="281"/>
      <c r="DC157" s="281"/>
      <c r="DD157" s="281"/>
      <c r="DE157" s="281"/>
      <c r="DF157" s="281"/>
      <c r="DG157" s="281"/>
      <c r="DI157" s="281">
        <f t="shared" si="69"/>
        <v>47632.65</v>
      </c>
      <c r="DJ157" s="281"/>
      <c r="DK157" s="281"/>
      <c r="DL157" s="281"/>
      <c r="DM157" s="281"/>
      <c r="DN157" s="281"/>
      <c r="DO157" s="281"/>
      <c r="DP157" s="281"/>
      <c r="DQ157" s="281"/>
      <c r="DS157" s="281"/>
      <c r="DT157" s="281"/>
      <c r="DU157" s="281"/>
      <c r="DV157" s="281"/>
      <c r="DW157" s="281"/>
      <c r="DX157" s="281"/>
      <c r="DY157" s="281"/>
      <c r="DZ157" s="281"/>
      <c r="EB157" s="282">
        <f t="shared" si="53"/>
        <v>117299.40933518007</v>
      </c>
      <c r="EC157" s="282">
        <f t="shared" si="54"/>
        <v>0</v>
      </c>
      <c r="ED157" s="283">
        <f t="shared" si="70"/>
        <v>117299.40933518007</v>
      </c>
    </row>
    <row r="158" spans="1:134" hidden="1" x14ac:dyDescent="0.25">
      <c r="A158" s="17">
        <v>4193</v>
      </c>
      <c r="B158" s="4">
        <v>103501</v>
      </c>
      <c r="C158" s="4" t="s">
        <v>687</v>
      </c>
      <c r="D158" s="4" t="s">
        <v>688</v>
      </c>
      <c r="E158" s="15" t="s">
        <v>450</v>
      </c>
      <c r="F158" s="16" t="s">
        <v>425</v>
      </c>
      <c r="G158" s="149"/>
      <c r="H158" s="230">
        <v>0</v>
      </c>
      <c r="I158" s="277"/>
      <c r="J158" s="230">
        <v>0</v>
      </c>
      <c r="K158" s="230">
        <v>0</v>
      </c>
      <c r="L158" s="230">
        <v>0</v>
      </c>
      <c r="M158" s="230">
        <v>0</v>
      </c>
      <c r="N158" s="230">
        <v>0</v>
      </c>
      <c r="O158" s="230">
        <v>0</v>
      </c>
      <c r="P158" s="149">
        <f t="shared" si="55"/>
        <v>0</v>
      </c>
      <c r="Q158" s="230">
        <f t="shared" si="56"/>
        <v>0</v>
      </c>
      <c r="R158" s="277"/>
      <c r="S158" s="230">
        <v>0</v>
      </c>
      <c r="T158" s="230">
        <v>0</v>
      </c>
      <c r="U158" s="230">
        <v>0</v>
      </c>
      <c r="V158" s="230">
        <v>0</v>
      </c>
      <c r="W158" s="230">
        <v>0</v>
      </c>
      <c r="X158" s="230">
        <v>0</v>
      </c>
      <c r="Y158" s="230">
        <f t="shared" si="57"/>
        <v>0</v>
      </c>
      <c r="Z158" s="230">
        <f t="shared" si="58"/>
        <v>0</v>
      </c>
      <c r="AA158" s="277"/>
      <c r="AB158" s="278">
        <v>0</v>
      </c>
      <c r="AC158" s="278">
        <v>0</v>
      </c>
      <c r="AD158" s="278">
        <v>0</v>
      </c>
      <c r="AE158" s="278">
        <v>0</v>
      </c>
      <c r="AF158" s="278">
        <v>0</v>
      </c>
      <c r="AG158" s="278">
        <v>0</v>
      </c>
      <c r="AH158" s="230">
        <f t="shared" si="59"/>
        <v>0</v>
      </c>
      <c r="AI158" s="278">
        <f t="shared" si="60"/>
        <v>0</v>
      </c>
      <c r="AJ158" s="277"/>
      <c r="AK158" s="278">
        <v>0</v>
      </c>
      <c r="AL158" s="278">
        <v>0</v>
      </c>
      <c r="AM158" s="278">
        <v>0</v>
      </c>
      <c r="AN158" s="277"/>
      <c r="AO158" s="278">
        <f t="shared" si="61"/>
        <v>0</v>
      </c>
      <c r="AP158" s="278">
        <f t="shared" si="61"/>
        <v>0</v>
      </c>
      <c r="AQ158" s="278">
        <f t="shared" si="61"/>
        <v>0</v>
      </c>
      <c r="AR158" s="279"/>
      <c r="AS158" s="279">
        <v>0</v>
      </c>
      <c r="AT158" s="280">
        <f t="shared" si="62"/>
        <v>0</v>
      </c>
      <c r="AU158" s="279"/>
      <c r="AV158" s="279">
        <v>0</v>
      </c>
      <c r="AW158" s="279">
        <v>0</v>
      </c>
      <c r="AX158" s="279">
        <v>0</v>
      </c>
      <c r="AY158" s="279">
        <v>0</v>
      </c>
      <c r="AZ158" s="279">
        <v>0</v>
      </c>
      <c r="BA158" s="279">
        <v>0</v>
      </c>
      <c r="BB158" s="279">
        <v>0</v>
      </c>
      <c r="BC158" s="279">
        <f t="shared" si="63"/>
        <v>0</v>
      </c>
      <c r="BE158" s="139">
        <f t="shared" si="50"/>
        <v>0</v>
      </c>
      <c r="BF158" s="139">
        <f t="shared" si="50"/>
        <v>0</v>
      </c>
      <c r="BG158" s="139">
        <f t="shared" si="50"/>
        <v>0</v>
      </c>
      <c r="BH158" s="139">
        <f t="shared" si="49"/>
        <v>0</v>
      </c>
      <c r="BI158" s="139">
        <f t="shared" si="49"/>
        <v>0</v>
      </c>
      <c r="BJ158" s="139">
        <f t="shared" si="49"/>
        <v>0</v>
      </c>
      <c r="BK158" s="139">
        <f t="shared" si="64"/>
        <v>0</v>
      </c>
      <c r="BL158" s="139">
        <f t="shared" si="65"/>
        <v>0</v>
      </c>
      <c r="BM158" s="149">
        <f t="shared" si="66"/>
        <v>0</v>
      </c>
      <c r="BN158" s="149"/>
      <c r="BO158" s="279">
        <f t="shared" si="71"/>
        <v>0</v>
      </c>
      <c r="BP158" s="279">
        <f t="shared" si="71"/>
        <v>0</v>
      </c>
      <c r="BQ158" s="279">
        <f t="shared" si="71"/>
        <v>0</v>
      </c>
      <c r="BR158" s="279">
        <f t="shared" si="71"/>
        <v>0</v>
      </c>
      <c r="BS158" s="279">
        <f t="shared" si="71"/>
        <v>0</v>
      </c>
      <c r="BT158" s="279">
        <f t="shared" si="71"/>
        <v>0</v>
      </c>
      <c r="BU158" s="279">
        <f t="shared" si="72"/>
        <v>0</v>
      </c>
      <c r="BV158" s="279">
        <f t="shared" si="67"/>
        <v>0</v>
      </c>
      <c r="BW158" s="279">
        <f t="shared" si="52"/>
        <v>0</v>
      </c>
      <c r="BX158" s="279"/>
      <c r="BY158" s="279">
        <f t="shared" si="68"/>
        <v>0</v>
      </c>
      <c r="BZ158" s="279"/>
      <c r="CA158" s="279">
        <f>IFERROR(VLOOKUP(A158,'Actuals Summer'!A:S,19,FALSE),0)</f>
        <v>0</v>
      </c>
      <c r="CC158" s="279"/>
      <c r="CD158" s="279"/>
      <c r="CE158" s="279"/>
      <c r="CF158" s="279"/>
      <c r="CG158" s="279"/>
      <c r="CH158" s="279"/>
      <c r="CI158" s="279"/>
      <c r="CJ158" s="279"/>
      <c r="CK158" s="279"/>
      <c r="CL158" s="279"/>
      <c r="CM158" s="279"/>
      <c r="CN158" s="279"/>
      <c r="CO158" s="279"/>
      <c r="CQ158" s="230"/>
      <c r="CR158" s="230"/>
      <c r="CS158" s="230"/>
      <c r="CT158" s="230"/>
      <c r="CU158" s="230"/>
      <c r="CV158" s="230"/>
      <c r="CW158" s="230"/>
      <c r="CX158" s="230"/>
      <c r="CZ158" s="281"/>
      <c r="DA158" s="281"/>
      <c r="DB158" s="281"/>
      <c r="DC158" s="281"/>
      <c r="DD158" s="281"/>
      <c r="DE158" s="281"/>
      <c r="DF158" s="281"/>
      <c r="DG158" s="281"/>
      <c r="DI158" s="281">
        <f t="shared" si="69"/>
        <v>0</v>
      </c>
      <c r="DJ158" s="281"/>
      <c r="DK158" s="281"/>
      <c r="DL158" s="281"/>
      <c r="DM158" s="281"/>
      <c r="DN158" s="281"/>
      <c r="DO158" s="281"/>
      <c r="DP158" s="281"/>
      <c r="DQ158" s="281"/>
      <c r="DS158" s="281"/>
      <c r="DT158" s="281"/>
      <c r="DU158" s="281"/>
      <c r="DV158" s="281"/>
      <c r="DW158" s="281"/>
      <c r="DX158" s="281"/>
      <c r="DY158" s="281"/>
      <c r="DZ158" s="281"/>
      <c r="EB158" s="282">
        <f t="shared" si="53"/>
        <v>0</v>
      </c>
      <c r="EC158" s="282">
        <f t="shared" si="54"/>
        <v>0</v>
      </c>
      <c r="ED158" s="283">
        <f t="shared" si="70"/>
        <v>0</v>
      </c>
    </row>
    <row r="159" spans="1:134" hidden="1" x14ac:dyDescent="0.25">
      <c r="A159" s="17">
        <v>2478</v>
      </c>
      <c r="B159" s="4">
        <v>132007</v>
      </c>
      <c r="C159" s="4" t="s">
        <v>689</v>
      </c>
      <c r="D159" s="4" t="s">
        <v>321</v>
      </c>
      <c r="E159" s="15" t="s">
        <v>428</v>
      </c>
      <c r="F159" s="16" t="s">
        <v>425</v>
      </c>
      <c r="G159" s="149"/>
      <c r="H159" s="230">
        <v>0</v>
      </c>
      <c r="I159" s="277"/>
      <c r="J159" s="230">
        <v>0</v>
      </c>
      <c r="K159" s="230">
        <v>0</v>
      </c>
      <c r="L159" s="230">
        <v>57392.4</v>
      </c>
      <c r="M159" s="230">
        <v>0</v>
      </c>
      <c r="N159" s="230">
        <v>0</v>
      </c>
      <c r="O159" s="230">
        <v>0</v>
      </c>
      <c r="P159" s="149">
        <f t="shared" si="55"/>
        <v>57392.4</v>
      </c>
      <c r="Q159" s="230">
        <f t="shared" si="56"/>
        <v>45913.920000000006</v>
      </c>
      <c r="R159" s="277"/>
      <c r="S159" s="230">
        <v>0</v>
      </c>
      <c r="T159" s="230">
        <v>0</v>
      </c>
      <c r="U159" s="230">
        <v>39733.200000000004</v>
      </c>
      <c r="V159" s="230">
        <v>0</v>
      </c>
      <c r="W159" s="230">
        <v>0</v>
      </c>
      <c r="X159" s="230">
        <v>0</v>
      </c>
      <c r="Y159" s="230">
        <f t="shared" si="57"/>
        <v>39733.200000000004</v>
      </c>
      <c r="Z159" s="230">
        <f t="shared" si="58"/>
        <v>31786.560000000005</v>
      </c>
      <c r="AA159" s="277"/>
      <c r="AB159" s="278">
        <v>0</v>
      </c>
      <c r="AC159" s="278">
        <v>0</v>
      </c>
      <c r="AD159" s="278">
        <v>45041.68421052632</v>
      </c>
      <c r="AE159" s="278">
        <v>0</v>
      </c>
      <c r="AF159" s="278">
        <v>0</v>
      </c>
      <c r="AG159" s="278">
        <v>0</v>
      </c>
      <c r="AH159" s="230">
        <f t="shared" si="59"/>
        <v>45041.68421052632</v>
      </c>
      <c r="AI159" s="278">
        <f t="shared" si="60"/>
        <v>36033.347368421055</v>
      </c>
      <c r="AJ159" s="277"/>
      <c r="AK159" s="278">
        <v>46.800000000000004</v>
      </c>
      <c r="AL159" s="278">
        <v>15.6</v>
      </c>
      <c r="AM159" s="278">
        <v>31.831578947368421</v>
      </c>
      <c r="AN159" s="277"/>
      <c r="AO159" s="278">
        <f t="shared" si="61"/>
        <v>37.440000000000005</v>
      </c>
      <c r="AP159" s="278">
        <f t="shared" si="61"/>
        <v>12.48</v>
      </c>
      <c r="AQ159" s="278">
        <f t="shared" si="61"/>
        <v>25.465263157894739</v>
      </c>
      <c r="AR159" s="279"/>
      <c r="AS159" s="279">
        <v>0</v>
      </c>
      <c r="AT159" s="280">
        <f t="shared" si="62"/>
        <v>0</v>
      </c>
      <c r="AU159" s="279"/>
      <c r="AV159" s="279">
        <v>0</v>
      </c>
      <c r="AW159" s="279">
        <v>0</v>
      </c>
      <c r="AX159" s="279">
        <v>48562.8</v>
      </c>
      <c r="AY159" s="279">
        <v>390</v>
      </c>
      <c r="AZ159" s="279">
        <v>149.15789473684211</v>
      </c>
      <c r="BA159" s="279">
        <v>0</v>
      </c>
      <c r="BB159" s="279">
        <v>31.2</v>
      </c>
      <c r="BC159" s="279">
        <f t="shared" si="63"/>
        <v>49133.15789473684</v>
      </c>
      <c r="BE159" s="139">
        <f t="shared" si="50"/>
        <v>0</v>
      </c>
      <c r="BF159" s="139">
        <f t="shared" si="50"/>
        <v>0</v>
      </c>
      <c r="BG159" s="139">
        <f t="shared" si="50"/>
        <v>-8829.5999999999985</v>
      </c>
      <c r="BH159" s="139">
        <f t="shared" si="49"/>
        <v>390</v>
      </c>
      <c r="BI159" s="139">
        <f t="shared" si="49"/>
        <v>149.15789473684211</v>
      </c>
      <c r="BJ159" s="139">
        <f t="shared" si="49"/>
        <v>0</v>
      </c>
      <c r="BK159" s="139">
        <f t="shared" si="64"/>
        <v>-15.600000000000005</v>
      </c>
      <c r="BL159" s="139">
        <f t="shared" si="65"/>
        <v>-8306.0421052631573</v>
      </c>
      <c r="BM159" s="149">
        <f t="shared" si="66"/>
        <v>0</v>
      </c>
      <c r="BN159" s="149"/>
      <c r="BO159" s="279">
        <f t="shared" si="71"/>
        <v>0</v>
      </c>
      <c r="BP159" s="279">
        <f t="shared" si="71"/>
        <v>0</v>
      </c>
      <c r="BQ159" s="279">
        <f t="shared" si="71"/>
        <v>2648.8799999999974</v>
      </c>
      <c r="BR159" s="279">
        <f t="shared" si="71"/>
        <v>390</v>
      </c>
      <c r="BS159" s="279">
        <f t="shared" si="71"/>
        <v>149.15789473684211</v>
      </c>
      <c r="BT159" s="279">
        <f t="shared" si="71"/>
        <v>0</v>
      </c>
      <c r="BU159" s="279">
        <f t="shared" si="72"/>
        <v>-6.2400000000000055</v>
      </c>
      <c r="BV159" s="279">
        <f t="shared" si="67"/>
        <v>3181.7978947368397</v>
      </c>
      <c r="BW159" s="279">
        <f t="shared" si="52"/>
        <v>7.2759576141834259E-12</v>
      </c>
      <c r="BX159" s="279"/>
      <c r="BY159" s="279">
        <f t="shared" si="68"/>
        <v>49133.157894736847</v>
      </c>
      <c r="BZ159" s="279"/>
      <c r="CA159" s="279">
        <f>IFERROR(VLOOKUP(A159,'Actuals Summer'!A:S,19,FALSE),0)</f>
        <v>0</v>
      </c>
      <c r="CC159" s="279"/>
      <c r="CD159" s="279"/>
      <c r="CE159" s="279"/>
      <c r="CF159" s="279"/>
      <c r="CG159" s="279"/>
      <c r="CH159" s="279"/>
      <c r="CI159" s="279"/>
      <c r="CJ159" s="279"/>
      <c r="CK159" s="279"/>
      <c r="CL159" s="279"/>
      <c r="CM159" s="279"/>
      <c r="CN159" s="279"/>
      <c r="CO159" s="279"/>
      <c r="CQ159" s="230"/>
      <c r="CR159" s="230"/>
      <c r="CS159" s="230"/>
      <c r="CT159" s="230"/>
      <c r="CU159" s="230"/>
      <c r="CV159" s="230"/>
      <c r="CW159" s="230"/>
      <c r="CX159" s="230"/>
      <c r="CZ159" s="281"/>
      <c r="DA159" s="281"/>
      <c r="DB159" s="281"/>
      <c r="DC159" s="281"/>
      <c r="DD159" s="281"/>
      <c r="DE159" s="281"/>
      <c r="DF159" s="281"/>
      <c r="DG159" s="281"/>
      <c r="DI159" s="281">
        <f t="shared" si="69"/>
        <v>49133.157894736847</v>
      </c>
      <c r="DJ159" s="281"/>
      <c r="DK159" s="281"/>
      <c r="DL159" s="281"/>
      <c r="DM159" s="281"/>
      <c r="DN159" s="281"/>
      <c r="DO159" s="281"/>
      <c r="DP159" s="281"/>
      <c r="DQ159" s="281"/>
      <c r="DS159" s="281"/>
      <c r="DT159" s="281"/>
      <c r="DU159" s="281"/>
      <c r="DV159" s="281"/>
      <c r="DW159" s="281"/>
      <c r="DX159" s="281"/>
      <c r="DY159" s="281"/>
      <c r="DZ159" s="281"/>
      <c r="EB159" s="282">
        <f t="shared" si="53"/>
        <v>116991.0105263158</v>
      </c>
      <c r="EC159" s="282">
        <f t="shared" si="54"/>
        <v>0</v>
      </c>
      <c r="ED159" s="283">
        <f t="shared" si="70"/>
        <v>116991.0105263158</v>
      </c>
    </row>
    <row r="160" spans="1:134" hidden="1" x14ac:dyDescent="0.25">
      <c r="A160" s="17">
        <v>2293</v>
      </c>
      <c r="B160" s="4">
        <v>103317</v>
      </c>
      <c r="C160" s="4" t="s">
        <v>690</v>
      </c>
      <c r="D160" s="4" t="s">
        <v>297</v>
      </c>
      <c r="E160" s="15" t="s">
        <v>428</v>
      </c>
      <c r="F160" s="16" t="s">
        <v>425</v>
      </c>
      <c r="G160" s="149"/>
      <c r="H160" s="230">
        <v>0</v>
      </c>
      <c r="I160" s="277"/>
      <c r="J160" s="230">
        <v>0</v>
      </c>
      <c r="K160" s="230">
        <v>0</v>
      </c>
      <c r="L160" s="230">
        <v>60703.5</v>
      </c>
      <c r="M160" s="230">
        <v>1950</v>
      </c>
      <c r="N160" s="230">
        <v>0</v>
      </c>
      <c r="O160" s="230">
        <v>0</v>
      </c>
      <c r="P160" s="149">
        <f t="shared" si="55"/>
        <v>62653.5</v>
      </c>
      <c r="Q160" s="230">
        <f t="shared" si="56"/>
        <v>50122.8</v>
      </c>
      <c r="R160" s="277"/>
      <c r="S160" s="230">
        <v>0</v>
      </c>
      <c r="T160" s="230">
        <v>0</v>
      </c>
      <c r="U160" s="230">
        <v>70636.800000000003</v>
      </c>
      <c r="V160" s="230">
        <v>3705</v>
      </c>
      <c r="W160" s="230">
        <v>0</v>
      </c>
      <c r="X160" s="230">
        <v>0</v>
      </c>
      <c r="Y160" s="230">
        <f t="shared" si="57"/>
        <v>74341.8</v>
      </c>
      <c r="Z160" s="230">
        <f t="shared" si="58"/>
        <v>59473.440000000002</v>
      </c>
      <c r="AA160" s="277"/>
      <c r="AB160" s="278">
        <v>0</v>
      </c>
      <c r="AC160" s="278">
        <v>0</v>
      </c>
      <c r="AD160" s="278">
        <v>55336.926315789467</v>
      </c>
      <c r="AE160" s="278">
        <v>2103.1578947368421</v>
      </c>
      <c r="AF160" s="278">
        <v>0</v>
      </c>
      <c r="AG160" s="278">
        <v>0</v>
      </c>
      <c r="AH160" s="230">
        <f t="shared" si="59"/>
        <v>57440.084210526307</v>
      </c>
      <c r="AI160" s="278">
        <f t="shared" si="60"/>
        <v>45952.067368421049</v>
      </c>
      <c r="AJ160" s="277"/>
      <c r="AK160" s="278">
        <v>1329.9</v>
      </c>
      <c r="AL160" s="278">
        <v>1396.1999999999998</v>
      </c>
      <c r="AM160" s="278">
        <v>1156.1684210526316</v>
      </c>
      <c r="AN160" s="277"/>
      <c r="AO160" s="278">
        <f t="shared" si="61"/>
        <v>1063.92</v>
      </c>
      <c r="AP160" s="278">
        <f t="shared" si="61"/>
        <v>1116.9599999999998</v>
      </c>
      <c r="AQ160" s="278">
        <f t="shared" si="61"/>
        <v>924.93473684210539</v>
      </c>
      <c r="AR160" s="279"/>
      <c r="AS160" s="279">
        <v>0</v>
      </c>
      <c r="AT160" s="280">
        <f t="shared" si="62"/>
        <v>0</v>
      </c>
      <c r="AU160" s="279"/>
      <c r="AV160" s="279">
        <v>0</v>
      </c>
      <c r="AW160" s="279">
        <v>0</v>
      </c>
      <c r="AX160" s="279">
        <v>72844.2</v>
      </c>
      <c r="AY160" s="279">
        <v>4680</v>
      </c>
      <c r="AZ160" s="279">
        <v>0</v>
      </c>
      <c r="BA160" s="279">
        <v>0</v>
      </c>
      <c r="BB160" s="279">
        <v>1402.05</v>
      </c>
      <c r="BC160" s="279">
        <f t="shared" si="63"/>
        <v>78926.25</v>
      </c>
      <c r="BE160" s="139">
        <f t="shared" si="50"/>
        <v>0</v>
      </c>
      <c r="BF160" s="139">
        <f t="shared" si="50"/>
        <v>0</v>
      </c>
      <c r="BG160" s="139">
        <f t="shared" si="50"/>
        <v>12140.699999999997</v>
      </c>
      <c r="BH160" s="139">
        <f t="shared" si="49"/>
        <v>2730</v>
      </c>
      <c r="BI160" s="139">
        <f t="shared" si="49"/>
        <v>0</v>
      </c>
      <c r="BJ160" s="139">
        <f t="shared" si="49"/>
        <v>0</v>
      </c>
      <c r="BK160" s="139">
        <f t="shared" si="64"/>
        <v>72.149999999999864</v>
      </c>
      <c r="BL160" s="139">
        <f t="shared" si="65"/>
        <v>14942.849999999997</v>
      </c>
      <c r="BM160" s="149">
        <f t="shared" si="66"/>
        <v>0</v>
      </c>
      <c r="BN160" s="149"/>
      <c r="BO160" s="279">
        <f t="shared" si="71"/>
        <v>0</v>
      </c>
      <c r="BP160" s="279">
        <f t="shared" si="71"/>
        <v>0</v>
      </c>
      <c r="BQ160" s="279">
        <f t="shared" si="71"/>
        <v>24281.399999999994</v>
      </c>
      <c r="BR160" s="279">
        <f t="shared" si="71"/>
        <v>3120</v>
      </c>
      <c r="BS160" s="279">
        <f t="shared" si="71"/>
        <v>0</v>
      </c>
      <c r="BT160" s="279">
        <f t="shared" si="71"/>
        <v>0</v>
      </c>
      <c r="BU160" s="279">
        <f t="shared" si="72"/>
        <v>338.12999999999988</v>
      </c>
      <c r="BV160" s="279">
        <f t="shared" si="67"/>
        <v>27739.529999999995</v>
      </c>
      <c r="BW160" s="279">
        <f t="shared" si="52"/>
        <v>0</v>
      </c>
      <c r="BX160" s="279"/>
      <c r="BY160" s="279">
        <f t="shared" si="68"/>
        <v>78926.25</v>
      </c>
      <c r="BZ160" s="279"/>
      <c r="CA160" s="279">
        <f>IFERROR(VLOOKUP(A160,'Actuals Summer'!A:S,19,FALSE),0)</f>
        <v>0</v>
      </c>
      <c r="CC160" s="279"/>
      <c r="CD160" s="279"/>
      <c r="CE160" s="279"/>
      <c r="CF160" s="279"/>
      <c r="CG160" s="279"/>
      <c r="CH160" s="279"/>
      <c r="CI160" s="279"/>
      <c r="CJ160" s="279"/>
      <c r="CK160" s="279"/>
      <c r="CL160" s="279"/>
      <c r="CM160" s="279"/>
      <c r="CN160" s="279"/>
      <c r="CO160" s="279"/>
      <c r="CQ160" s="230"/>
      <c r="CR160" s="230"/>
      <c r="CS160" s="230"/>
      <c r="CT160" s="230"/>
      <c r="CU160" s="230"/>
      <c r="CV160" s="230"/>
      <c r="CW160" s="230"/>
      <c r="CX160" s="230"/>
      <c r="CZ160" s="281"/>
      <c r="DA160" s="281"/>
      <c r="DB160" s="281"/>
      <c r="DC160" s="281"/>
      <c r="DD160" s="281"/>
      <c r="DE160" s="281"/>
      <c r="DF160" s="281"/>
      <c r="DG160" s="281"/>
      <c r="DI160" s="281">
        <f t="shared" si="69"/>
        <v>78926.25</v>
      </c>
      <c r="DJ160" s="281"/>
      <c r="DK160" s="281"/>
      <c r="DL160" s="281"/>
      <c r="DM160" s="281"/>
      <c r="DN160" s="281"/>
      <c r="DO160" s="281"/>
      <c r="DP160" s="281"/>
      <c r="DQ160" s="281"/>
      <c r="DS160" s="281"/>
      <c r="DT160" s="281"/>
      <c r="DU160" s="281"/>
      <c r="DV160" s="281"/>
      <c r="DW160" s="281"/>
      <c r="DX160" s="281"/>
      <c r="DY160" s="281"/>
      <c r="DZ160" s="281"/>
      <c r="EB160" s="282">
        <f t="shared" si="53"/>
        <v>186393.6521052632</v>
      </c>
      <c r="EC160" s="282">
        <f t="shared" si="54"/>
        <v>0</v>
      </c>
      <c r="ED160" s="283">
        <f t="shared" si="70"/>
        <v>186393.6521052632</v>
      </c>
    </row>
    <row r="161" spans="1:134" hidden="1" x14ac:dyDescent="0.25">
      <c r="A161" s="17">
        <v>2278</v>
      </c>
      <c r="B161" s="4">
        <v>103310</v>
      </c>
      <c r="C161" s="4" t="s">
        <v>691</v>
      </c>
      <c r="D161" s="4" t="s">
        <v>692</v>
      </c>
      <c r="E161" s="15" t="s">
        <v>428</v>
      </c>
      <c r="F161" s="16" t="s">
        <v>425</v>
      </c>
      <c r="G161" s="149"/>
      <c r="H161" s="230">
        <v>0</v>
      </c>
      <c r="I161" s="277"/>
      <c r="J161" s="230">
        <v>0</v>
      </c>
      <c r="K161" s="230">
        <v>0</v>
      </c>
      <c r="L161" s="230">
        <v>0</v>
      </c>
      <c r="M161" s="230">
        <v>0</v>
      </c>
      <c r="N161" s="230">
        <v>0</v>
      </c>
      <c r="O161" s="230">
        <v>0</v>
      </c>
      <c r="P161" s="149">
        <f t="shared" si="55"/>
        <v>0</v>
      </c>
      <c r="Q161" s="230">
        <f t="shared" si="56"/>
        <v>0</v>
      </c>
      <c r="R161" s="277"/>
      <c r="S161" s="230">
        <v>0</v>
      </c>
      <c r="T161" s="230">
        <v>0</v>
      </c>
      <c r="U161" s="230">
        <v>0</v>
      </c>
      <c r="V161" s="230">
        <v>0</v>
      </c>
      <c r="W161" s="230">
        <v>0</v>
      </c>
      <c r="X161" s="230">
        <v>0</v>
      </c>
      <c r="Y161" s="230">
        <f t="shared" si="57"/>
        <v>0</v>
      </c>
      <c r="Z161" s="230">
        <f t="shared" si="58"/>
        <v>0</v>
      </c>
      <c r="AA161" s="277"/>
      <c r="AB161" s="278">
        <v>0</v>
      </c>
      <c r="AC161" s="278">
        <v>0</v>
      </c>
      <c r="AD161" s="278">
        <v>0</v>
      </c>
      <c r="AE161" s="278">
        <v>0</v>
      </c>
      <c r="AF161" s="278">
        <v>0</v>
      </c>
      <c r="AG161" s="278">
        <v>0</v>
      </c>
      <c r="AH161" s="230">
        <f t="shared" si="59"/>
        <v>0</v>
      </c>
      <c r="AI161" s="278">
        <f t="shared" si="60"/>
        <v>0</v>
      </c>
      <c r="AJ161" s="277"/>
      <c r="AK161" s="278">
        <v>0</v>
      </c>
      <c r="AL161" s="278">
        <v>0</v>
      </c>
      <c r="AM161" s="278">
        <v>0</v>
      </c>
      <c r="AN161" s="277"/>
      <c r="AO161" s="278">
        <f t="shared" si="61"/>
        <v>0</v>
      </c>
      <c r="AP161" s="278">
        <f t="shared" si="61"/>
        <v>0</v>
      </c>
      <c r="AQ161" s="278">
        <f t="shared" si="61"/>
        <v>0</v>
      </c>
      <c r="AR161" s="279"/>
      <c r="AS161" s="279">
        <v>0</v>
      </c>
      <c r="AT161" s="280">
        <f t="shared" si="62"/>
        <v>0</v>
      </c>
      <c r="AU161" s="279"/>
      <c r="AV161" s="279">
        <v>0</v>
      </c>
      <c r="AW161" s="279">
        <v>0</v>
      </c>
      <c r="AX161" s="279">
        <v>0</v>
      </c>
      <c r="AY161" s="279">
        <v>0</v>
      </c>
      <c r="AZ161" s="279">
        <v>0</v>
      </c>
      <c r="BA161" s="279">
        <v>0</v>
      </c>
      <c r="BB161" s="279">
        <v>0</v>
      </c>
      <c r="BC161" s="279">
        <f t="shared" si="63"/>
        <v>0</v>
      </c>
      <c r="BE161" s="139">
        <f t="shared" si="50"/>
        <v>0</v>
      </c>
      <c r="BF161" s="139">
        <f t="shared" si="50"/>
        <v>0</v>
      </c>
      <c r="BG161" s="139">
        <f t="shared" si="50"/>
        <v>0</v>
      </c>
      <c r="BH161" s="139">
        <f t="shared" si="49"/>
        <v>0</v>
      </c>
      <c r="BI161" s="139">
        <f t="shared" si="49"/>
        <v>0</v>
      </c>
      <c r="BJ161" s="139">
        <f t="shared" si="49"/>
        <v>0</v>
      </c>
      <c r="BK161" s="139">
        <f t="shared" si="64"/>
        <v>0</v>
      </c>
      <c r="BL161" s="139">
        <f t="shared" si="65"/>
        <v>0</v>
      </c>
      <c r="BM161" s="149">
        <f t="shared" si="66"/>
        <v>0</v>
      </c>
      <c r="BN161" s="149"/>
      <c r="BO161" s="279">
        <f t="shared" si="71"/>
        <v>0</v>
      </c>
      <c r="BP161" s="279">
        <f t="shared" si="71"/>
        <v>0</v>
      </c>
      <c r="BQ161" s="279">
        <f t="shared" si="71"/>
        <v>0</v>
      </c>
      <c r="BR161" s="279">
        <f t="shared" si="71"/>
        <v>0</v>
      </c>
      <c r="BS161" s="279">
        <f t="shared" si="71"/>
        <v>0</v>
      </c>
      <c r="BT161" s="279">
        <f t="shared" si="71"/>
        <v>0</v>
      </c>
      <c r="BU161" s="279">
        <f t="shared" si="72"/>
        <v>0</v>
      </c>
      <c r="BV161" s="279">
        <f t="shared" si="67"/>
        <v>0</v>
      </c>
      <c r="BW161" s="279">
        <f t="shared" si="52"/>
        <v>0</v>
      </c>
      <c r="BX161" s="279"/>
      <c r="BY161" s="279">
        <f t="shared" si="68"/>
        <v>0</v>
      </c>
      <c r="BZ161" s="279"/>
      <c r="CA161" s="279">
        <f>IFERROR(VLOOKUP(A161,'Actuals Summer'!A:S,19,FALSE),0)</f>
        <v>0</v>
      </c>
      <c r="CC161" s="279"/>
      <c r="CD161" s="279"/>
      <c r="CE161" s="279"/>
      <c r="CF161" s="279"/>
      <c r="CG161" s="279"/>
      <c r="CH161" s="279"/>
      <c r="CI161" s="279"/>
      <c r="CJ161" s="279"/>
      <c r="CK161" s="279"/>
      <c r="CL161" s="279"/>
      <c r="CM161" s="279"/>
      <c r="CN161" s="279"/>
      <c r="CO161" s="279"/>
      <c r="CQ161" s="230"/>
      <c r="CR161" s="230"/>
      <c r="CS161" s="230"/>
      <c r="CT161" s="230"/>
      <c r="CU161" s="230"/>
      <c r="CV161" s="230"/>
      <c r="CW161" s="230"/>
      <c r="CX161" s="230"/>
      <c r="CZ161" s="281"/>
      <c r="DA161" s="281"/>
      <c r="DB161" s="281"/>
      <c r="DC161" s="281"/>
      <c r="DD161" s="281"/>
      <c r="DE161" s="281"/>
      <c r="DF161" s="281"/>
      <c r="DG161" s="281"/>
      <c r="DI161" s="281">
        <f t="shared" si="69"/>
        <v>0</v>
      </c>
      <c r="DJ161" s="281"/>
      <c r="DK161" s="281"/>
      <c r="DL161" s="281"/>
      <c r="DM161" s="281"/>
      <c r="DN161" s="281"/>
      <c r="DO161" s="281"/>
      <c r="DP161" s="281"/>
      <c r="DQ161" s="281"/>
      <c r="DS161" s="281"/>
      <c r="DT161" s="281"/>
      <c r="DU161" s="281"/>
      <c r="DV161" s="281"/>
      <c r="DW161" s="281"/>
      <c r="DX161" s="281"/>
      <c r="DY161" s="281"/>
      <c r="DZ161" s="281"/>
      <c r="EB161" s="282">
        <f t="shared" si="53"/>
        <v>0</v>
      </c>
      <c r="EC161" s="282">
        <f t="shared" si="54"/>
        <v>0</v>
      </c>
      <c r="ED161" s="283">
        <f t="shared" si="70"/>
        <v>0</v>
      </c>
    </row>
    <row r="162" spans="1:134" s="289" customFormat="1" hidden="1" x14ac:dyDescent="0.25">
      <c r="A162" s="18">
        <v>2314</v>
      </c>
      <c r="B162" s="19">
        <v>103334</v>
      </c>
      <c r="C162" s="19" t="s">
        <v>693</v>
      </c>
      <c r="D162" s="19" t="s">
        <v>694</v>
      </c>
      <c r="E162" s="20" t="s">
        <v>428</v>
      </c>
      <c r="F162" s="21" t="s">
        <v>464</v>
      </c>
      <c r="G162" s="284"/>
      <c r="H162" s="285">
        <v>0</v>
      </c>
      <c r="I162" s="285"/>
      <c r="J162" s="285">
        <v>0</v>
      </c>
      <c r="K162" s="285">
        <v>0</v>
      </c>
      <c r="L162" s="285">
        <v>0</v>
      </c>
      <c r="M162" s="285">
        <v>0</v>
      </c>
      <c r="N162" s="285">
        <v>0</v>
      </c>
      <c r="O162" s="285">
        <v>0</v>
      </c>
      <c r="P162" s="284">
        <f t="shared" si="55"/>
        <v>0</v>
      </c>
      <c r="Q162" s="285">
        <f t="shared" si="56"/>
        <v>0</v>
      </c>
      <c r="R162" s="285"/>
      <c r="S162" s="285">
        <v>0</v>
      </c>
      <c r="T162" s="285">
        <v>0</v>
      </c>
      <c r="U162" s="285">
        <v>0</v>
      </c>
      <c r="V162" s="285">
        <v>0</v>
      </c>
      <c r="W162" s="285">
        <v>0</v>
      </c>
      <c r="X162" s="285">
        <v>0</v>
      </c>
      <c r="Y162" s="285">
        <f t="shared" si="57"/>
        <v>0</v>
      </c>
      <c r="Z162" s="285">
        <f t="shared" si="58"/>
        <v>0</v>
      </c>
      <c r="AA162" s="285"/>
      <c r="AB162" s="286">
        <v>0</v>
      </c>
      <c r="AC162" s="286">
        <v>0</v>
      </c>
      <c r="AD162" s="286">
        <v>0</v>
      </c>
      <c r="AE162" s="286">
        <v>0</v>
      </c>
      <c r="AF162" s="286">
        <v>0</v>
      </c>
      <c r="AG162" s="286">
        <v>0</v>
      </c>
      <c r="AH162" s="285">
        <f t="shared" si="59"/>
        <v>0</v>
      </c>
      <c r="AI162" s="286">
        <f t="shared" si="60"/>
        <v>0</v>
      </c>
      <c r="AJ162" s="285"/>
      <c r="AK162" s="286">
        <v>0</v>
      </c>
      <c r="AL162" s="286">
        <v>0</v>
      </c>
      <c r="AM162" s="286">
        <v>0</v>
      </c>
      <c r="AN162" s="285"/>
      <c r="AO162" s="286">
        <f t="shared" si="61"/>
        <v>0</v>
      </c>
      <c r="AP162" s="286">
        <f t="shared" si="61"/>
        <v>0</v>
      </c>
      <c r="AQ162" s="286">
        <f t="shared" si="61"/>
        <v>0</v>
      </c>
      <c r="AR162" s="287"/>
      <c r="AS162" s="287">
        <v>0</v>
      </c>
      <c r="AT162" s="288">
        <f t="shared" si="62"/>
        <v>0</v>
      </c>
      <c r="AU162" s="287"/>
      <c r="AV162" s="287">
        <v>0</v>
      </c>
      <c r="AW162" s="287">
        <v>0</v>
      </c>
      <c r="AX162" s="287">
        <v>0</v>
      </c>
      <c r="AY162" s="287">
        <v>0</v>
      </c>
      <c r="AZ162" s="287">
        <v>0</v>
      </c>
      <c r="BA162" s="287">
        <v>0</v>
      </c>
      <c r="BB162" s="287">
        <v>0</v>
      </c>
      <c r="BC162" s="287">
        <f t="shared" si="63"/>
        <v>0</v>
      </c>
      <c r="BE162" s="148">
        <f t="shared" si="50"/>
        <v>0</v>
      </c>
      <c r="BF162" s="148">
        <f t="shared" si="50"/>
        <v>0</v>
      </c>
      <c r="BG162" s="148">
        <f t="shared" si="50"/>
        <v>0</v>
      </c>
      <c r="BH162" s="148">
        <f t="shared" si="49"/>
        <v>0</v>
      </c>
      <c r="BI162" s="148">
        <f t="shared" si="49"/>
        <v>0</v>
      </c>
      <c r="BJ162" s="148">
        <f t="shared" si="49"/>
        <v>0</v>
      </c>
      <c r="BK162" s="148">
        <f t="shared" si="64"/>
        <v>0</v>
      </c>
      <c r="BL162" s="148">
        <f t="shared" si="65"/>
        <v>0</v>
      </c>
      <c r="BM162" s="284">
        <f t="shared" si="66"/>
        <v>0</v>
      </c>
      <c r="BN162" s="284"/>
      <c r="BO162" s="287">
        <f t="shared" si="71"/>
        <v>0</v>
      </c>
      <c r="BP162" s="287">
        <f t="shared" si="71"/>
        <v>0</v>
      </c>
      <c r="BQ162" s="287">
        <f t="shared" si="71"/>
        <v>0</v>
      </c>
      <c r="BR162" s="287">
        <f t="shared" si="71"/>
        <v>0</v>
      </c>
      <c r="BS162" s="287">
        <f t="shared" si="71"/>
        <v>0</v>
      </c>
      <c r="BT162" s="287">
        <f t="shared" si="71"/>
        <v>0</v>
      </c>
      <c r="BU162" s="287">
        <f t="shared" si="72"/>
        <v>0</v>
      </c>
      <c r="BV162" s="279">
        <f t="shared" si="67"/>
        <v>0</v>
      </c>
      <c r="BW162" s="287">
        <f t="shared" si="52"/>
        <v>0</v>
      </c>
      <c r="BX162" s="287"/>
      <c r="BY162" s="279">
        <f t="shared" si="68"/>
        <v>0</v>
      </c>
      <c r="BZ162" s="287"/>
      <c r="CA162" s="279">
        <f>IFERROR(VLOOKUP(A162,'Actuals Summer'!A:S,19,FALSE),0)</f>
        <v>0</v>
      </c>
      <c r="CC162" s="279"/>
      <c r="CD162" s="279"/>
      <c r="CE162" s="279"/>
      <c r="CF162" s="279"/>
      <c r="CG162" s="279"/>
      <c r="CH162" s="279"/>
      <c r="CI162" s="279"/>
      <c r="CJ162" s="279"/>
      <c r="CK162" s="279"/>
      <c r="CL162" s="279"/>
      <c r="CM162" s="279"/>
      <c r="CN162" s="279"/>
      <c r="CO162" s="279"/>
      <c r="CP162"/>
      <c r="CQ162" s="230"/>
      <c r="CR162" s="230"/>
      <c r="CS162" s="230"/>
      <c r="CT162" s="230"/>
      <c r="CU162" s="230"/>
      <c r="CV162" s="230"/>
      <c r="CW162" s="230"/>
      <c r="CX162" s="230"/>
      <c r="CY162"/>
      <c r="CZ162" s="281"/>
      <c r="DA162" s="281"/>
      <c r="DB162" s="281"/>
      <c r="DC162" s="281"/>
      <c r="DD162" s="281"/>
      <c r="DE162" s="281"/>
      <c r="DF162" s="281"/>
      <c r="DG162" s="281"/>
      <c r="DH162"/>
      <c r="DI162" s="281">
        <f t="shared" si="69"/>
        <v>0</v>
      </c>
      <c r="DJ162" s="290"/>
      <c r="DK162" s="290"/>
      <c r="DL162" s="290"/>
      <c r="DM162" s="290"/>
      <c r="DN162" s="290"/>
      <c r="DO162" s="290"/>
      <c r="DP162" s="290"/>
      <c r="DQ162" s="290"/>
      <c r="DS162" s="290"/>
      <c r="DT162" s="290"/>
      <c r="DU162" s="290"/>
      <c r="DV162" s="290"/>
      <c r="DW162" s="290"/>
      <c r="DX162" s="290"/>
      <c r="DY162" s="290"/>
      <c r="DZ162" s="290"/>
      <c r="EB162" s="292">
        <f t="shared" si="53"/>
        <v>0</v>
      </c>
      <c r="EC162" s="292">
        <f t="shared" si="54"/>
        <v>0</v>
      </c>
      <c r="ED162" s="291">
        <f t="shared" si="70"/>
        <v>0</v>
      </c>
    </row>
    <row r="163" spans="1:134" hidden="1" x14ac:dyDescent="0.25">
      <c r="A163" s="17">
        <v>2317</v>
      </c>
      <c r="B163" s="4">
        <v>103337</v>
      </c>
      <c r="C163" s="4" t="s">
        <v>695</v>
      </c>
      <c r="D163" s="4" t="s">
        <v>696</v>
      </c>
      <c r="E163" s="15" t="s">
        <v>428</v>
      </c>
      <c r="F163" s="16" t="s">
        <v>425</v>
      </c>
      <c r="G163" s="149"/>
      <c r="H163" s="230">
        <v>0</v>
      </c>
      <c r="I163" s="277"/>
      <c r="J163" s="230">
        <v>0</v>
      </c>
      <c r="K163" s="230">
        <v>0</v>
      </c>
      <c r="L163" s="230">
        <v>79466.399999999994</v>
      </c>
      <c r="M163" s="230">
        <v>1170</v>
      </c>
      <c r="N163" s="230">
        <v>149.15789473684211</v>
      </c>
      <c r="O163" s="230">
        <v>0</v>
      </c>
      <c r="P163" s="149">
        <f t="shared" si="55"/>
        <v>80785.557894736834</v>
      </c>
      <c r="Q163" s="230">
        <f t="shared" si="56"/>
        <v>64628.446315789472</v>
      </c>
      <c r="R163" s="277"/>
      <c r="S163" s="230">
        <v>0</v>
      </c>
      <c r="T163" s="230">
        <v>0</v>
      </c>
      <c r="U163" s="230">
        <v>86088.6</v>
      </c>
      <c r="V163" s="230">
        <v>1950</v>
      </c>
      <c r="W163" s="230">
        <v>745.78947368421052</v>
      </c>
      <c r="X163" s="230">
        <v>0</v>
      </c>
      <c r="Y163" s="230">
        <f t="shared" si="57"/>
        <v>88784.389473684219</v>
      </c>
      <c r="Z163" s="230">
        <f t="shared" si="58"/>
        <v>71027.511578947378</v>
      </c>
      <c r="AA163" s="277"/>
      <c r="AB163" s="278">
        <v>0</v>
      </c>
      <c r="AC163" s="278">
        <v>0</v>
      </c>
      <c r="AD163" s="278">
        <v>70136.336842105273</v>
      </c>
      <c r="AE163" s="278">
        <v>1250.5263157894738</v>
      </c>
      <c r="AF163" s="278">
        <v>304.35457063711908</v>
      </c>
      <c r="AG163" s="278">
        <v>0</v>
      </c>
      <c r="AH163" s="230">
        <f t="shared" si="59"/>
        <v>71691.217728531876</v>
      </c>
      <c r="AI163" s="278">
        <f t="shared" si="60"/>
        <v>57352.974182825506</v>
      </c>
      <c r="AJ163" s="277"/>
      <c r="AK163" s="278">
        <v>1916.8500000000001</v>
      </c>
      <c r="AL163" s="278">
        <v>2088.4499999999998</v>
      </c>
      <c r="AM163" s="278">
        <v>1691.6210526315788</v>
      </c>
      <c r="AN163" s="277"/>
      <c r="AO163" s="278">
        <f t="shared" si="61"/>
        <v>1533.4800000000002</v>
      </c>
      <c r="AP163" s="278">
        <f t="shared" si="61"/>
        <v>1670.76</v>
      </c>
      <c r="AQ163" s="278">
        <f t="shared" si="61"/>
        <v>1353.2968421052631</v>
      </c>
      <c r="AR163" s="279"/>
      <c r="AS163" s="279">
        <v>0</v>
      </c>
      <c r="AT163" s="280">
        <f t="shared" si="62"/>
        <v>0</v>
      </c>
      <c r="AU163" s="279"/>
      <c r="AV163" s="279">
        <v>0</v>
      </c>
      <c r="AW163" s="279">
        <v>0</v>
      </c>
      <c r="AX163" s="279">
        <v>91607.1</v>
      </c>
      <c r="AY163" s="279">
        <v>2340</v>
      </c>
      <c r="AZ163" s="279">
        <v>894.94736842105272</v>
      </c>
      <c r="BA163" s="279">
        <v>0</v>
      </c>
      <c r="BB163" s="279">
        <v>2129.4</v>
      </c>
      <c r="BC163" s="279">
        <f t="shared" si="63"/>
        <v>96971.447368421053</v>
      </c>
      <c r="BE163" s="139">
        <f t="shared" si="50"/>
        <v>0</v>
      </c>
      <c r="BF163" s="139">
        <f t="shared" si="50"/>
        <v>0</v>
      </c>
      <c r="BG163" s="139">
        <f t="shared" si="50"/>
        <v>12140.700000000012</v>
      </c>
      <c r="BH163" s="139">
        <f t="shared" si="49"/>
        <v>1170</v>
      </c>
      <c r="BI163" s="139">
        <f t="shared" si="49"/>
        <v>745.78947368421063</v>
      </c>
      <c r="BJ163" s="139">
        <f t="shared" si="49"/>
        <v>0</v>
      </c>
      <c r="BK163" s="139">
        <f t="shared" si="64"/>
        <v>212.54999999999995</v>
      </c>
      <c r="BL163" s="139">
        <f t="shared" si="65"/>
        <v>14269.039473684221</v>
      </c>
      <c r="BM163" s="149">
        <f t="shared" si="66"/>
        <v>0</v>
      </c>
      <c r="BN163" s="149"/>
      <c r="BO163" s="279">
        <f t="shared" si="71"/>
        <v>0</v>
      </c>
      <c r="BP163" s="279">
        <f t="shared" si="71"/>
        <v>0</v>
      </c>
      <c r="BQ163" s="279">
        <f t="shared" si="71"/>
        <v>28033.98000000001</v>
      </c>
      <c r="BR163" s="279">
        <f t="shared" si="71"/>
        <v>1404</v>
      </c>
      <c r="BS163" s="279">
        <f t="shared" si="71"/>
        <v>775.621052631579</v>
      </c>
      <c r="BT163" s="279">
        <f t="shared" si="71"/>
        <v>0</v>
      </c>
      <c r="BU163" s="279">
        <f t="shared" si="72"/>
        <v>595.91999999999985</v>
      </c>
      <c r="BV163" s="279">
        <f t="shared" si="67"/>
        <v>30809.521052631586</v>
      </c>
      <c r="BW163" s="279">
        <f t="shared" si="52"/>
        <v>1.4551915228366852E-11</v>
      </c>
      <c r="BX163" s="279"/>
      <c r="BY163" s="279">
        <f t="shared" si="68"/>
        <v>96971.447368421053</v>
      </c>
      <c r="BZ163" s="279"/>
      <c r="CA163" s="279">
        <f>IFERROR(VLOOKUP(A163,'Actuals Summer'!A:S,19,FALSE),0)</f>
        <v>0</v>
      </c>
      <c r="CC163" s="279"/>
      <c r="CD163" s="279"/>
      <c r="CE163" s="279"/>
      <c r="CF163" s="279"/>
      <c r="CG163" s="279"/>
      <c r="CH163" s="279"/>
      <c r="CI163" s="279"/>
      <c r="CJ163" s="279"/>
      <c r="CK163" s="279"/>
      <c r="CL163" s="279"/>
      <c r="CM163" s="279"/>
      <c r="CN163" s="279"/>
      <c r="CO163" s="279"/>
      <c r="CQ163" s="230"/>
      <c r="CR163" s="230"/>
      <c r="CS163" s="230"/>
      <c r="CT163" s="230"/>
      <c r="CU163" s="230"/>
      <c r="CV163" s="230"/>
      <c r="CW163" s="230"/>
      <c r="CX163" s="230"/>
      <c r="CZ163" s="281"/>
      <c r="DA163" s="281"/>
      <c r="DB163" s="281"/>
      <c r="DC163" s="281"/>
      <c r="DD163" s="281"/>
      <c r="DE163" s="281"/>
      <c r="DF163" s="281"/>
      <c r="DG163" s="281"/>
      <c r="DI163" s="281">
        <f t="shared" si="69"/>
        <v>96971.447368421053</v>
      </c>
      <c r="DJ163" s="281"/>
      <c r="DK163" s="281"/>
      <c r="DL163" s="281"/>
      <c r="DM163" s="281"/>
      <c r="DN163" s="281"/>
      <c r="DO163" s="281"/>
      <c r="DP163" s="281"/>
      <c r="DQ163" s="281"/>
      <c r="DS163" s="281"/>
      <c r="DT163" s="281"/>
      <c r="DU163" s="281"/>
      <c r="DV163" s="281"/>
      <c r="DW163" s="281"/>
      <c r="DX163" s="281"/>
      <c r="DY163" s="281"/>
      <c r="DZ163" s="281"/>
      <c r="EB163" s="282">
        <f t="shared" si="53"/>
        <v>228375.9899722992</v>
      </c>
      <c r="EC163" s="282">
        <f t="shared" si="54"/>
        <v>0</v>
      </c>
      <c r="ED163" s="283">
        <f t="shared" si="70"/>
        <v>228375.9899722992</v>
      </c>
    </row>
    <row r="164" spans="1:134" hidden="1" x14ac:dyDescent="0.25">
      <c r="A164" s="17">
        <v>2225</v>
      </c>
      <c r="B164" s="4">
        <v>103279</v>
      </c>
      <c r="C164" s="4" t="s">
        <v>697</v>
      </c>
      <c r="D164" s="4" t="s">
        <v>698</v>
      </c>
      <c r="E164" s="15" t="s">
        <v>428</v>
      </c>
      <c r="F164" s="16" t="s">
        <v>425</v>
      </c>
      <c r="G164" s="149"/>
      <c r="H164" s="230">
        <v>0</v>
      </c>
      <c r="I164" s="277"/>
      <c r="J164" s="230">
        <v>0</v>
      </c>
      <c r="K164" s="230">
        <v>0</v>
      </c>
      <c r="L164" s="230">
        <v>0</v>
      </c>
      <c r="M164" s="230">
        <v>0</v>
      </c>
      <c r="N164" s="230">
        <v>0</v>
      </c>
      <c r="O164" s="230">
        <v>0</v>
      </c>
      <c r="P164" s="149">
        <f t="shared" si="55"/>
        <v>0</v>
      </c>
      <c r="Q164" s="230">
        <f t="shared" si="56"/>
        <v>0</v>
      </c>
      <c r="R164" s="277"/>
      <c r="S164" s="230">
        <v>0</v>
      </c>
      <c r="T164" s="230">
        <v>0</v>
      </c>
      <c r="U164" s="230">
        <v>0</v>
      </c>
      <c r="V164" s="230">
        <v>0</v>
      </c>
      <c r="W164" s="230">
        <v>0</v>
      </c>
      <c r="X164" s="230">
        <v>0</v>
      </c>
      <c r="Y164" s="230">
        <f t="shared" si="57"/>
        <v>0</v>
      </c>
      <c r="Z164" s="230">
        <f t="shared" si="58"/>
        <v>0</v>
      </c>
      <c r="AA164" s="277"/>
      <c r="AB164" s="278">
        <v>0</v>
      </c>
      <c r="AC164" s="278">
        <v>0</v>
      </c>
      <c r="AD164" s="278">
        <v>0</v>
      </c>
      <c r="AE164" s="278">
        <v>0</v>
      </c>
      <c r="AF164" s="278">
        <v>0</v>
      </c>
      <c r="AG164" s="278">
        <v>0</v>
      </c>
      <c r="AH164" s="230">
        <f t="shared" si="59"/>
        <v>0</v>
      </c>
      <c r="AI164" s="278">
        <f t="shared" si="60"/>
        <v>0</v>
      </c>
      <c r="AJ164" s="277"/>
      <c r="AK164" s="278">
        <v>0</v>
      </c>
      <c r="AL164" s="278">
        <v>0</v>
      </c>
      <c r="AM164" s="278">
        <v>0</v>
      </c>
      <c r="AN164" s="277"/>
      <c r="AO164" s="278">
        <f t="shared" si="61"/>
        <v>0</v>
      </c>
      <c r="AP164" s="278">
        <f t="shared" si="61"/>
        <v>0</v>
      </c>
      <c r="AQ164" s="278">
        <f t="shared" si="61"/>
        <v>0</v>
      </c>
      <c r="AR164" s="279"/>
      <c r="AS164" s="279">
        <v>0</v>
      </c>
      <c r="AT164" s="280">
        <f t="shared" si="62"/>
        <v>0</v>
      </c>
      <c r="AU164" s="279"/>
      <c r="AV164" s="279">
        <v>0</v>
      </c>
      <c r="AW164" s="279">
        <v>0</v>
      </c>
      <c r="AX164" s="279">
        <v>0</v>
      </c>
      <c r="AY164" s="279">
        <v>0</v>
      </c>
      <c r="AZ164" s="279">
        <v>0</v>
      </c>
      <c r="BA164" s="279">
        <v>0</v>
      </c>
      <c r="BB164" s="279">
        <v>0</v>
      </c>
      <c r="BC164" s="279">
        <f t="shared" si="63"/>
        <v>0</v>
      </c>
      <c r="BE164" s="139">
        <f t="shared" si="50"/>
        <v>0</v>
      </c>
      <c r="BF164" s="139">
        <f t="shared" si="50"/>
        <v>0</v>
      </c>
      <c r="BG164" s="139">
        <f t="shared" si="50"/>
        <v>0</v>
      </c>
      <c r="BH164" s="139">
        <f t="shared" si="49"/>
        <v>0</v>
      </c>
      <c r="BI164" s="139">
        <f t="shared" si="49"/>
        <v>0</v>
      </c>
      <c r="BJ164" s="139">
        <f t="shared" si="49"/>
        <v>0</v>
      </c>
      <c r="BK164" s="139">
        <f t="shared" si="64"/>
        <v>0</v>
      </c>
      <c r="BL164" s="139">
        <f t="shared" si="65"/>
        <v>0</v>
      </c>
      <c r="BM164" s="149">
        <f t="shared" si="66"/>
        <v>0</v>
      </c>
      <c r="BN164" s="149"/>
      <c r="BO164" s="279">
        <f t="shared" si="71"/>
        <v>0</v>
      </c>
      <c r="BP164" s="279">
        <f t="shared" si="71"/>
        <v>0</v>
      </c>
      <c r="BQ164" s="279">
        <f t="shared" si="71"/>
        <v>0</v>
      </c>
      <c r="BR164" s="279">
        <f t="shared" si="71"/>
        <v>0</v>
      </c>
      <c r="BS164" s="279">
        <f t="shared" si="71"/>
        <v>0</v>
      </c>
      <c r="BT164" s="279">
        <f t="shared" si="71"/>
        <v>0</v>
      </c>
      <c r="BU164" s="279">
        <f t="shared" si="72"/>
        <v>0</v>
      </c>
      <c r="BV164" s="279">
        <f t="shared" si="67"/>
        <v>0</v>
      </c>
      <c r="BW164" s="279">
        <f t="shared" si="52"/>
        <v>0</v>
      </c>
      <c r="BX164" s="279"/>
      <c r="BY164" s="279">
        <f t="shared" si="68"/>
        <v>0</v>
      </c>
      <c r="BZ164" s="279"/>
      <c r="CA164" s="279">
        <f>IFERROR(VLOOKUP(A164,'Actuals Summer'!A:S,19,FALSE),0)</f>
        <v>0</v>
      </c>
      <c r="CC164" s="279"/>
      <c r="CD164" s="279"/>
      <c r="CE164" s="279"/>
      <c r="CF164" s="279"/>
      <c r="CG164" s="279"/>
      <c r="CH164" s="279"/>
      <c r="CI164" s="279"/>
      <c r="CJ164" s="279"/>
      <c r="CK164" s="279"/>
      <c r="CL164" s="279"/>
      <c r="CM164" s="279"/>
      <c r="CN164" s="279"/>
      <c r="CO164" s="279"/>
      <c r="CQ164" s="230"/>
      <c r="CR164" s="230"/>
      <c r="CS164" s="230"/>
      <c r="CT164" s="230"/>
      <c r="CU164" s="230"/>
      <c r="CV164" s="230"/>
      <c r="CW164" s="230"/>
      <c r="CX164" s="230"/>
      <c r="CZ164" s="281"/>
      <c r="DA164" s="281"/>
      <c r="DB164" s="281"/>
      <c r="DC164" s="281"/>
      <c r="DD164" s="281"/>
      <c r="DE164" s="281"/>
      <c r="DF164" s="281"/>
      <c r="DG164" s="281"/>
      <c r="DI164" s="281">
        <f t="shared" si="69"/>
        <v>0</v>
      </c>
      <c r="DJ164" s="281"/>
      <c r="DK164" s="281"/>
      <c r="DL164" s="281"/>
      <c r="DM164" s="281"/>
      <c r="DN164" s="281"/>
      <c r="DO164" s="281"/>
      <c r="DP164" s="281"/>
      <c r="DQ164" s="281"/>
      <c r="DS164" s="281"/>
      <c r="DT164" s="281"/>
      <c r="DU164" s="281"/>
      <c r="DV164" s="281"/>
      <c r="DW164" s="281"/>
      <c r="DX164" s="281"/>
      <c r="DY164" s="281"/>
      <c r="DZ164" s="281"/>
      <c r="EB164" s="282">
        <f t="shared" si="53"/>
        <v>0</v>
      </c>
      <c r="EC164" s="282">
        <f t="shared" si="54"/>
        <v>0</v>
      </c>
      <c r="ED164" s="283">
        <f t="shared" si="70"/>
        <v>0</v>
      </c>
    </row>
    <row r="165" spans="1:134" hidden="1" x14ac:dyDescent="0.25">
      <c r="A165" s="17">
        <v>2412</v>
      </c>
      <c r="B165" s="4">
        <v>103349</v>
      </c>
      <c r="C165" s="4" t="s">
        <v>699</v>
      </c>
      <c r="D165" s="4" t="s">
        <v>700</v>
      </c>
      <c r="E165" s="15" t="s">
        <v>428</v>
      </c>
      <c r="F165" s="16" t="s">
        <v>425</v>
      </c>
      <c r="G165" s="149"/>
      <c r="H165" s="230">
        <v>0</v>
      </c>
      <c r="I165" s="277"/>
      <c r="J165" s="230">
        <v>0</v>
      </c>
      <c r="K165" s="230">
        <v>0</v>
      </c>
      <c r="L165" s="230">
        <v>0</v>
      </c>
      <c r="M165" s="230">
        <v>0</v>
      </c>
      <c r="N165" s="230">
        <v>0</v>
      </c>
      <c r="O165" s="230">
        <v>0</v>
      </c>
      <c r="P165" s="149">
        <f t="shared" si="55"/>
        <v>0</v>
      </c>
      <c r="Q165" s="230">
        <f t="shared" si="56"/>
        <v>0</v>
      </c>
      <c r="R165" s="277"/>
      <c r="S165" s="230">
        <v>0</v>
      </c>
      <c r="T165" s="230">
        <v>0</v>
      </c>
      <c r="U165" s="230">
        <v>0</v>
      </c>
      <c r="V165" s="230">
        <v>0</v>
      </c>
      <c r="W165" s="230">
        <v>0</v>
      </c>
      <c r="X165" s="230">
        <v>0</v>
      </c>
      <c r="Y165" s="230">
        <f t="shared" si="57"/>
        <v>0</v>
      </c>
      <c r="Z165" s="230">
        <f t="shared" si="58"/>
        <v>0</v>
      </c>
      <c r="AA165" s="277"/>
      <c r="AB165" s="278">
        <v>0</v>
      </c>
      <c r="AC165" s="278">
        <v>0</v>
      </c>
      <c r="AD165" s="278">
        <v>0</v>
      </c>
      <c r="AE165" s="278">
        <v>0</v>
      </c>
      <c r="AF165" s="278">
        <v>0</v>
      </c>
      <c r="AG165" s="278">
        <v>0</v>
      </c>
      <c r="AH165" s="230">
        <f t="shared" si="59"/>
        <v>0</v>
      </c>
      <c r="AI165" s="278">
        <f t="shared" si="60"/>
        <v>0</v>
      </c>
      <c r="AJ165" s="277"/>
      <c r="AK165" s="278">
        <v>0</v>
      </c>
      <c r="AL165" s="278">
        <v>0</v>
      </c>
      <c r="AM165" s="278">
        <v>0</v>
      </c>
      <c r="AN165" s="277"/>
      <c r="AO165" s="278">
        <f t="shared" si="61"/>
        <v>0</v>
      </c>
      <c r="AP165" s="278">
        <f t="shared" si="61"/>
        <v>0</v>
      </c>
      <c r="AQ165" s="278">
        <f t="shared" si="61"/>
        <v>0</v>
      </c>
      <c r="AR165" s="279"/>
      <c r="AS165" s="279">
        <v>0</v>
      </c>
      <c r="AT165" s="280">
        <f t="shared" si="62"/>
        <v>0</v>
      </c>
      <c r="AU165" s="279"/>
      <c r="AV165" s="279">
        <v>0</v>
      </c>
      <c r="AW165" s="279">
        <v>0</v>
      </c>
      <c r="AX165" s="279">
        <v>0</v>
      </c>
      <c r="AY165" s="279">
        <v>0</v>
      </c>
      <c r="AZ165" s="279">
        <v>0</v>
      </c>
      <c r="BA165" s="279">
        <v>0</v>
      </c>
      <c r="BB165" s="279">
        <v>0</v>
      </c>
      <c r="BC165" s="279">
        <f t="shared" si="63"/>
        <v>0</v>
      </c>
      <c r="BE165" s="139">
        <f t="shared" si="50"/>
        <v>0</v>
      </c>
      <c r="BF165" s="139">
        <f t="shared" si="50"/>
        <v>0</v>
      </c>
      <c r="BG165" s="139">
        <f t="shared" si="50"/>
        <v>0</v>
      </c>
      <c r="BH165" s="139">
        <f t="shared" si="49"/>
        <v>0</v>
      </c>
      <c r="BI165" s="139">
        <f t="shared" si="49"/>
        <v>0</v>
      </c>
      <c r="BJ165" s="139">
        <f t="shared" si="49"/>
        <v>0</v>
      </c>
      <c r="BK165" s="139">
        <f t="shared" si="64"/>
        <v>0</v>
      </c>
      <c r="BL165" s="139">
        <f t="shared" si="65"/>
        <v>0</v>
      </c>
      <c r="BM165" s="149">
        <f t="shared" si="66"/>
        <v>0</v>
      </c>
      <c r="BN165" s="149"/>
      <c r="BO165" s="279">
        <f t="shared" si="71"/>
        <v>0</v>
      </c>
      <c r="BP165" s="279">
        <f t="shared" si="71"/>
        <v>0</v>
      </c>
      <c r="BQ165" s="279">
        <f t="shared" si="71"/>
        <v>0</v>
      </c>
      <c r="BR165" s="279">
        <f t="shared" si="71"/>
        <v>0</v>
      </c>
      <c r="BS165" s="279">
        <f t="shared" si="71"/>
        <v>0</v>
      </c>
      <c r="BT165" s="279">
        <f t="shared" si="71"/>
        <v>0</v>
      </c>
      <c r="BU165" s="279">
        <f t="shared" si="72"/>
        <v>0</v>
      </c>
      <c r="BV165" s="279">
        <f t="shared" si="67"/>
        <v>0</v>
      </c>
      <c r="BW165" s="279">
        <f t="shared" si="52"/>
        <v>0</v>
      </c>
      <c r="BX165" s="279"/>
      <c r="BY165" s="279">
        <f t="shared" si="68"/>
        <v>0</v>
      </c>
      <c r="BZ165" s="279"/>
      <c r="CA165" s="279">
        <f>IFERROR(VLOOKUP(A165,'Actuals Summer'!A:S,19,FALSE),0)</f>
        <v>0</v>
      </c>
      <c r="CC165" s="279"/>
      <c r="CD165" s="279"/>
      <c r="CE165" s="279"/>
      <c r="CF165" s="279"/>
      <c r="CG165" s="279"/>
      <c r="CH165" s="279"/>
      <c r="CI165" s="279"/>
      <c r="CJ165" s="279"/>
      <c r="CK165" s="279"/>
      <c r="CL165" s="279"/>
      <c r="CM165" s="279"/>
      <c r="CN165" s="279"/>
      <c r="CO165" s="279"/>
      <c r="CQ165" s="230"/>
      <c r="CR165" s="230"/>
      <c r="CS165" s="230"/>
      <c r="CT165" s="230"/>
      <c r="CU165" s="230"/>
      <c r="CV165" s="230"/>
      <c r="CW165" s="230"/>
      <c r="CX165" s="230"/>
      <c r="CZ165" s="281"/>
      <c r="DA165" s="281"/>
      <c r="DB165" s="281"/>
      <c r="DC165" s="281"/>
      <c r="DD165" s="281"/>
      <c r="DE165" s="281"/>
      <c r="DF165" s="281"/>
      <c r="DG165" s="281"/>
      <c r="DI165" s="281">
        <f t="shared" si="69"/>
        <v>0</v>
      </c>
      <c r="DJ165" s="281"/>
      <c r="DK165" s="281"/>
      <c r="DL165" s="281"/>
      <c r="DM165" s="281"/>
      <c r="DN165" s="281"/>
      <c r="DO165" s="281"/>
      <c r="DP165" s="281"/>
      <c r="DQ165" s="281"/>
      <c r="DS165" s="281"/>
      <c r="DT165" s="281"/>
      <c r="DU165" s="281"/>
      <c r="DV165" s="281"/>
      <c r="DW165" s="281"/>
      <c r="DX165" s="281"/>
      <c r="DY165" s="281"/>
      <c r="DZ165" s="281"/>
      <c r="EB165" s="282">
        <f t="shared" si="53"/>
        <v>0</v>
      </c>
      <c r="EC165" s="282">
        <f t="shared" si="54"/>
        <v>0</v>
      </c>
      <c r="ED165" s="283">
        <f t="shared" si="70"/>
        <v>0</v>
      </c>
    </row>
    <row r="166" spans="1:134" hidden="1" x14ac:dyDescent="0.25">
      <c r="A166" s="17">
        <v>3421</v>
      </c>
      <c r="B166" s="4">
        <v>133996</v>
      </c>
      <c r="C166" s="4" t="s">
        <v>701</v>
      </c>
      <c r="D166" s="4" t="s">
        <v>702</v>
      </c>
      <c r="E166" s="15" t="s">
        <v>428</v>
      </c>
      <c r="F166" s="16" t="s">
        <v>425</v>
      </c>
      <c r="G166" s="149"/>
      <c r="H166" s="230">
        <v>0</v>
      </c>
      <c r="I166" s="277"/>
      <c r="J166" s="230">
        <v>0</v>
      </c>
      <c r="K166" s="230">
        <v>0</v>
      </c>
      <c r="L166" s="230">
        <v>0</v>
      </c>
      <c r="M166" s="230">
        <v>0</v>
      </c>
      <c r="N166" s="230">
        <v>0</v>
      </c>
      <c r="O166" s="230">
        <v>0</v>
      </c>
      <c r="P166" s="149">
        <f t="shared" si="55"/>
        <v>0</v>
      </c>
      <c r="Q166" s="230">
        <f t="shared" si="56"/>
        <v>0</v>
      </c>
      <c r="R166" s="277"/>
      <c r="S166" s="230">
        <v>0</v>
      </c>
      <c r="T166" s="230">
        <v>0</v>
      </c>
      <c r="U166" s="230">
        <v>0</v>
      </c>
      <c r="V166" s="230">
        <v>0</v>
      </c>
      <c r="W166" s="230">
        <v>0</v>
      </c>
      <c r="X166" s="230">
        <v>0</v>
      </c>
      <c r="Y166" s="230">
        <f t="shared" si="57"/>
        <v>0</v>
      </c>
      <c r="Z166" s="230">
        <f t="shared" si="58"/>
        <v>0</v>
      </c>
      <c r="AA166" s="277"/>
      <c r="AB166" s="278">
        <v>0</v>
      </c>
      <c r="AC166" s="278">
        <v>0</v>
      </c>
      <c r="AD166" s="278">
        <v>0</v>
      </c>
      <c r="AE166" s="278">
        <v>0</v>
      </c>
      <c r="AF166" s="278">
        <v>0</v>
      </c>
      <c r="AG166" s="278">
        <v>0</v>
      </c>
      <c r="AH166" s="230">
        <f t="shared" si="59"/>
        <v>0</v>
      </c>
      <c r="AI166" s="278">
        <f t="shared" si="60"/>
        <v>0</v>
      </c>
      <c r="AJ166" s="277"/>
      <c r="AK166" s="278">
        <v>0</v>
      </c>
      <c r="AL166" s="278">
        <v>0</v>
      </c>
      <c r="AM166" s="278">
        <v>0</v>
      </c>
      <c r="AN166" s="277"/>
      <c r="AO166" s="278">
        <f t="shared" si="61"/>
        <v>0</v>
      </c>
      <c r="AP166" s="278">
        <f t="shared" si="61"/>
        <v>0</v>
      </c>
      <c r="AQ166" s="278">
        <f t="shared" si="61"/>
        <v>0</v>
      </c>
      <c r="AR166" s="279"/>
      <c r="AS166" s="279">
        <v>0</v>
      </c>
      <c r="AT166" s="280">
        <f t="shared" si="62"/>
        <v>0</v>
      </c>
      <c r="AU166" s="279"/>
      <c r="AV166" s="279">
        <v>0</v>
      </c>
      <c r="AW166" s="279">
        <v>0</v>
      </c>
      <c r="AX166" s="279">
        <v>0</v>
      </c>
      <c r="AY166" s="279">
        <v>0</v>
      </c>
      <c r="AZ166" s="279">
        <v>0</v>
      </c>
      <c r="BA166" s="279">
        <v>0</v>
      </c>
      <c r="BB166" s="279">
        <v>0</v>
      </c>
      <c r="BC166" s="279">
        <f t="shared" si="63"/>
        <v>0</v>
      </c>
      <c r="BE166" s="139">
        <f t="shared" si="50"/>
        <v>0</v>
      </c>
      <c r="BF166" s="139">
        <f t="shared" si="50"/>
        <v>0</v>
      </c>
      <c r="BG166" s="139">
        <f t="shared" si="50"/>
        <v>0</v>
      </c>
      <c r="BH166" s="139">
        <f t="shared" si="49"/>
        <v>0</v>
      </c>
      <c r="BI166" s="139">
        <f t="shared" si="49"/>
        <v>0</v>
      </c>
      <c r="BJ166" s="139">
        <f t="shared" si="49"/>
        <v>0</v>
      </c>
      <c r="BK166" s="139">
        <f t="shared" si="64"/>
        <v>0</v>
      </c>
      <c r="BL166" s="139">
        <f t="shared" si="65"/>
        <v>0</v>
      </c>
      <c r="BM166" s="149">
        <f t="shared" si="66"/>
        <v>0</v>
      </c>
      <c r="BN166" s="149"/>
      <c r="BO166" s="279">
        <f t="shared" si="71"/>
        <v>0</v>
      </c>
      <c r="BP166" s="279">
        <f t="shared" si="71"/>
        <v>0</v>
      </c>
      <c r="BQ166" s="279">
        <f t="shared" si="71"/>
        <v>0</v>
      </c>
      <c r="BR166" s="279">
        <f t="shared" si="71"/>
        <v>0</v>
      </c>
      <c r="BS166" s="279">
        <f t="shared" si="71"/>
        <v>0</v>
      </c>
      <c r="BT166" s="279">
        <f t="shared" si="71"/>
        <v>0</v>
      </c>
      <c r="BU166" s="279">
        <f t="shared" si="72"/>
        <v>0</v>
      </c>
      <c r="BV166" s="279">
        <f t="shared" si="67"/>
        <v>0</v>
      </c>
      <c r="BW166" s="279">
        <f t="shared" si="52"/>
        <v>0</v>
      </c>
      <c r="BX166" s="279"/>
      <c r="BY166" s="279">
        <f t="shared" si="68"/>
        <v>0</v>
      </c>
      <c r="BZ166" s="279"/>
      <c r="CA166" s="279">
        <f>IFERROR(VLOOKUP(A166,'Actuals Summer'!A:S,19,FALSE),0)</f>
        <v>0</v>
      </c>
      <c r="CC166" s="279"/>
      <c r="CD166" s="279"/>
      <c r="CE166" s="279"/>
      <c r="CF166" s="279"/>
      <c r="CG166" s="279"/>
      <c r="CH166" s="279"/>
      <c r="CI166" s="279"/>
      <c r="CJ166" s="279"/>
      <c r="CK166" s="279"/>
      <c r="CL166" s="279"/>
      <c r="CM166" s="279"/>
      <c r="CN166" s="279"/>
      <c r="CO166" s="279"/>
      <c r="CQ166" s="230"/>
      <c r="CR166" s="230"/>
      <c r="CS166" s="230"/>
      <c r="CT166" s="230"/>
      <c r="CU166" s="230"/>
      <c r="CV166" s="230"/>
      <c r="CW166" s="230"/>
      <c r="CX166" s="230"/>
      <c r="CZ166" s="281"/>
      <c r="DA166" s="281"/>
      <c r="DB166" s="281"/>
      <c r="DC166" s="281"/>
      <c r="DD166" s="281"/>
      <c r="DE166" s="281"/>
      <c r="DF166" s="281"/>
      <c r="DG166" s="281"/>
      <c r="DI166" s="281">
        <f t="shared" si="69"/>
        <v>0</v>
      </c>
      <c r="DJ166" s="281"/>
      <c r="DK166" s="281"/>
      <c r="DL166" s="281"/>
      <c r="DM166" s="281"/>
      <c r="DN166" s="281"/>
      <c r="DO166" s="281"/>
      <c r="DP166" s="281"/>
      <c r="DQ166" s="281"/>
      <c r="DS166" s="281"/>
      <c r="DT166" s="281"/>
      <c r="DU166" s="281"/>
      <c r="DV166" s="281"/>
      <c r="DW166" s="281"/>
      <c r="DX166" s="281"/>
      <c r="DY166" s="281"/>
      <c r="DZ166" s="281"/>
      <c r="EB166" s="282">
        <f t="shared" si="53"/>
        <v>0</v>
      </c>
      <c r="EC166" s="282">
        <f t="shared" si="54"/>
        <v>0</v>
      </c>
      <c r="ED166" s="283">
        <f t="shared" si="70"/>
        <v>0</v>
      </c>
    </row>
    <row r="167" spans="1:134" hidden="1" x14ac:dyDescent="0.25">
      <c r="A167" s="17">
        <v>2227</v>
      </c>
      <c r="B167" s="4">
        <v>103281</v>
      </c>
      <c r="C167" s="4" t="s">
        <v>703</v>
      </c>
      <c r="D167" s="4" t="s">
        <v>704</v>
      </c>
      <c r="E167" s="15" t="s">
        <v>428</v>
      </c>
      <c r="F167" s="16" t="s">
        <v>425</v>
      </c>
      <c r="G167" s="149"/>
      <c r="H167" s="230">
        <v>0</v>
      </c>
      <c r="I167" s="277"/>
      <c r="J167" s="230">
        <v>0</v>
      </c>
      <c r="K167" s="230">
        <v>0</v>
      </c>
      <c r="L167" s="230">
        <v>68429.399999999994</v>
      </c>
      <c r="M167" s="230">
        <v>4875</v>
      </c>
      <c r="N167" s="230">
        <v>1715.3157894736842</v>
      </c>
      <c r="O167" s="230">
        <v>0</v>
      </c>
      <c r="P167" s="149">
        <f t="shared" si="55"/>
        <v>75019.715789473674</v>
      </c>
      <c r="Q167" s="230">
        <f t="shared" si="56"/>
        <v>60015.77263157894</v>
      </c>
      <c r="R167" s="277"/>
      <c r="S167" s="230">
        <v>0</v>
      </c>
      <c r="T167" s="230">
        <v>0</v>
      </c>
      <c r="U167" s="230">
        <v>27592.5</v>
      </c>
      <c r="V167" s="230">
        <v>2145</v>
      </c>
      <c r="W167" s="230">
        <v>820.36842105263156</v>
      </c>
      <c r="X167" s="230">
        <v>0</v>
      </c>
      <c r="Y167" s="230">
        <f t="shared" si="57"/>
        <v>30557.86842105263</v>
      </c>
      <c r="Z167" s="230">
        <f t="shared" si="58"/>
        <v>24446.294736842105</v>
      </c>
      <c r="AA167" s="277"/>
      <c r="AB167" s="278">
        <v>0</v>
      </c>
      <c r="AC167" s="278">
        <v>0</v>
      </c>
      <c r="AD167" s="278">
        <v>48258.947368421053</v>
      </c>
      <c r="AE167" s="278">
        <v>3183.1578947368416</v>
      </c>
      <c r="AF167" s="278">
        <v>1130.4598337950138</v>
      </c>
      <c r="AG167" s="278">
        <v>0</v>
      </c>
      <c r="AH167" s="230">
        <f t="shared" si="59"/>
        <v>52572.565096952909</v>
      </c>
      <c r="AI167" s="278">
        <f t="shared" si="60"/>
        <v>42058.05207756233</v>
      </c>
      <c r="AJ167" s="277"/>
      <c r="AK167" s="278">
        <v>2843.1</v>
      </c>
      <c r="AL167" s="278">
        <v>1109.5500000000002</v>
      </c>
      <c r="AM167" s="278">
        <v>2017.3263157894737</v>
      </c>
      <c r="AN167" s="277"/>
      <c r="AO167" s="278">
        <f t="shared" si="61"/>
        <v>2274.48</v>
      </c>
      <c r="AP167" s="278">
        <f t="shared" si="61"/>
        <v>887.64000000000021</v>
      </c>
      <c r="AQ167" s="278">
        <f t="shared" si="61"/>
        <v>1613.861052631579</v>
      </c>
      <c r="AR167" s="279"/>
      <c r="AS167" s="279">
        <v>0</v>
      </c>
      <c r="AT167" s="280">
        <f t="shared" si="62"/>
        <v>0</v>
      </c>
      <c r="AU167" s="279"/>
      <c r="AV167" s="279">
        <v>0</v>
      </c>
      <c r="AW167" s="279">
        <v>0</v>
      </c>
      <c r="AX167" s="279">
        <v>58496.1</v>
      </c>
      <c r="AY167" s="279">
        <v>5265</v>
      </c>
      <c r="AZ167" s="279">
        <v>2013.6315789473686</v>
      </c>
      <c r="BA167" s="279">
        <v>320.89</v>
      </c>
      <c r="BB167" s="279">
        <v>2207.3999999999996</v>
      </c>
      <c r="BC167" s="279">
        <f t="shared" si="63"/>
        <v>68303.021578947359</v>
      </c>
      <c r="BE167" s="139">
        <f t="shared" si="50"/>
        <v>0</v>
      </c>
      <c r="BF167" s="139">
        <f t="shared" si="50"/>
        <v>0</v>
      </c>
      <c r="BG167" s="139">
        <f t="shared" si="50"/>
        <v>-9933.2999999999956</v>
      </c>
      <c r="BH167" s="139">
        <f t="shared" si="49"/>
        <v>390</v>
      </c>
      <c r="BI167" s="139">
        <f t="shared" si="49"/>
        <v>298.31578947368439</v>
      </c>
      <c r="BJ167" s="139">
        <f t="shared" si="49"/>
        <v>320.89</v>
      </c>
      <c r="BK167" s="139">
        <f t="shared" si="64"/>
        <v>-635.70000000000027</v>
      </c>
      <c r="BL167" s="139">
        <f t="shared" si="65"/>
        <v>-9559.7942105263119</v>
      </c>
      <c r="BM167" s="149">
        <f t="shared" si="66"/>
        <v>0</v>
      </c>
      <c r="BN167" s="149"/>
      <c r="BO167" s="279">
        <f t="shared" si="71"/>
        <v>0</v>
      </c>
      <c r="BP167" s="279">
        <f t="shared" si="71"/>
        <v>0</v>
      </c>
      <c r="BQ167" s="279">
        <f t="shared" si="71"/>
        <v>3752.5800000000017</v>
      </c>
      <c r="BR167" s="279">
        <f t="shared" si="71"/>
        <v>1365</v>
      </c>
      <c r="BS167" s="279">
        <f t="shared" si="71"/>
        <v>641.37894736842122</v>
      </c>
      <c r="BT167" s="279">
        <f t="shared" si="71"/>
        <v>320.89</v>
      </c>
      <c r="BU167" s="279">
        <f t="shared" si="72"/>
        <v>-67.080000000000382</v>
      </c>
      <c r="BV167" s="279">
        <f t="shared" si="67"/>
        <v>6012.7689473684222</v>
      </c>
      <c r="BW167" s="279">
        <f t="shared" si="52"/>
        <v>1.4551915228366852E-11</v>
      </c>
      <c r="BX167" s="279"/>
      <c r="BY167" s="279">
        <f t="shared" si="68"/>
        <v>68303.021578947359</v>
      </c>
      <c r="BZ167" s="279"/>
      <c r="CA167" s="279">
        <f>IFERROR(VLOOKUP(A167,'Actuals Summer'!A:S,19,FALSE),0)</f>
        <v>0</v>
      </c>
      <c r="CC167" s="279"/>
      <c r="CD167" s="279"/>
      <c r="CE167" s="279"/>
      <c r="CF167" s="279"/>
      <c r="CG167" s="279"/>
      <c r="CH167" s="279"/>
      <c r="CI167" s="279"/>
      <c r="CJ167" s="279"/>
      <c r="CK167" s="279"/>
      <c r="CL167" s="279"/>
      <c r="CM167" s="279"/>
      <c r="CN167" s="279"/>
      <c r="CO167" s="279"/>
      <c r="CQ167" s="230"/>
      <c r="CR167" s="230"/>
      <c r="CS167" s="230"/>
      <c r="CT167" s="230"/>
      <c r="CU167" s="230"/>
      <c r="CV167" s="230"/>
      <c r="CW167" s="230"/>
      <c r="CX167" s="230"/>
      <c r="CZ167" s="281"/>
      <c r="DA167" s="281"/>
      <c r="DB167" s="281"/>
      <c r="DC167" s="281"/>
      <c r="DD167" s="281"/>
      <c r="DE167" s="281"/>
      <c r="DF167" s="281"/>
      <c r="DG167" s="281"/>
      <c r="DI167" s="281">
        <f t="shared" si="69"/>
        <v>68303.021578947359</v>
      </c>
      <c r="DJ167" s="281"/>
      <c r="DK167" s="281"/>
      <c r="DL167" s="281"/>
      <c r="DM167" s="281"/>
      <c r="DN167" s="281"/>
      <c r="DO167" s="281"/>
      <c r="DP167" s="281"/>
      <c r="DQ167" s="281"/>
      <c r="DS167" s="281"/>
      <c r="DT167" s="281"/>
      <c r="DU167" s="281"/>
      <c r="DV167" s="281"/>
      <c r="DW167" s="281"/>
      <c r="DX167" s="281"/>
      <c r="DY167" s="281"/>
      <c r="DZ167" s="281"/>
      <c r="EB167" s="282">
        <f t="shared" si="53"/>
        <v>136987.97944598336</v>
      </c>
      <c r="EC167" s="282">
        <f t="shared" si="54"/>
        <v>320.89</v>
      </c>
      <c r="ED167" s="283">
        <f t="shared" si="70"/>
        <v>137308.86944598338</v>
      </c>
    </row>
    <row r="168" spans="1:134" hidden="1" x14ac:dyDescent="0.25">
      <c r="A168" s="17">
        <v>2231</v>
      </c>
      <c r="B168" s="4">
        <v>103284</v>
      </c>
      <c r="C168" s="4" t="s">
        <v>705</v>
      </c>
      <c r="D168" s="4" t="s">
        <v>706</v>
      </c>
      <c r="E168" s="15" t="s">
        <v>428</v>
      </c>
      <c r="F168" s="16" t="s">
        <v>425</v>
      </c>
      <c r="G168" s="149"/>
      <c r="H168" s="230">
        <v>0</v>
      </c>
      <c r="I168" s="277"/>
      <c r="J168" s="230">
        <v>0</v>
      </c>
      <c r="K168" s="230">
        <v>0</v>
      </c>
      <c r="L168" s="230">
        <v>51873.9</v>
      </c>
      <c r="M168" s="230">
        <v>1755</v>
      </c>
      <c r="N168" s="230">
        <v>0</v>
      </c>
      <c r="O168" s="230">
        <v>0</v>
      </c>
      <c r="P168" s="149">
        <f t="shared" si="55"/>
        <v>53628.9</v>
      </c>
      <c r="Q168" s="230">
        <f t="shared" si="56"/>
        <v>42903.12</v>
      </c>
      <c r="R168" s="277"/>
      <c r="S168" s="230">
        <v>0</v>
      </c>
      <c r="T168" s="230">
        <v>0</v>
      </c>
      <c r="U168" s="230">
        <v>35980.619999999995</v>
      </c>
      <c r="V168" s="230">
        <v>897</v>
      </c>
      <c r="W168" s="230">
        <v>0</v>
      </c>
      <c r="X168" s="230">
        <v>0</v>
      </c>
      <c r="Y168" s="230">
        <f t="shared" si="57"/>
        <v>36877.619999999995</v>
      </c>
      <c r="Z168" s="230">
        <f t="shared" si="58"/>
        <v>29502.095999999998</v>
      </c>
      <c r="AA168" s="277"/>
      <c r="AB168" s="278">
        <v>0</v>
      </c>
      <c r="AC168" s="278">
        <v>0</v>
      </c>
      <c r="AD168" s="278">
        <v>39443.646315789476</v>
      </c>
      <c r="AE168" s="278">
        <v>795.78947368421041</v>
      </c>
      <c r="AF168" s="278">
        <v>0</v>
      </c>
      <c r="AG168" s="278">
        <v>0</v>
      </c>
      <c r="AH168" s="230">
        <f t="shared" si="59"/>
        <v>40239.43578947369</v>
      </c>
      <c r="AI168" s="278">
        <f t="shared" si="60"/>
        <v>32191.548631578953</v>
      </c>
      <c r="AJ168" s="277"/>
      <c r="AK168" s="278">
        <v>518.70000000000005</v>
      </c>
      <c r="AL168" s="278">
        <v>202.79999999999998</v>
      </c>
      <c r="AM168" s="278">
        <v>335.93684210526311</v>
      </c>
      <c r="AN168" s="277"/>
      <c r="AO168" s="278">
        <f t="shared" si="61"/>
        <v>414.96000000000004</v>
      </c>
      <c r="AP168" s="278">
        <f t="shared" si="61"/>
        <v>162.24</v>
      </c>
      <c r="AQ168" s="278">
        <f t="shared" si="61"/>
        <v>268.7494736842105</v>
      </c>
      <c r="AR168" s="279"/>
      <c r="AS168" s="279">
        <v>0</v>
      </c>
      <c r="AT168" s="280">
        <f t="shared" si="62"/>
        <v>0</v>
      </c>
      <c r="AU168" s="279"/>
      <c r="AV168" s="279">
        <v>0</v>
      </c>
      <c r="AW168" s="279">
        <v>0</v>
      </c>
      <c r="AX168" s="279">
        <v>38629.5</v>
      </c>
      <c r="AY168" s="279">
        <v>0</v>
      </c>
      <c r="AZ168" s="279">
        <v>0</v>
      </c>
      <c r="BA168" s="279">
        <v>0</v>
      </c>
      <c r="BB168" s="279">
        <v>274.95</v>
      </c>
      <c r="BC168" s="279">
        <f t="shared" si="63"/>
        <v>38904.449999999997</v>
      </c>
      <c r="BE168" s="139">
        <f t="shared" si="50"/>
        <v>0</v>
      </c>
      <c r="BF168" s="139">
        <f t="shared" si="50"/>
        <v>0</v>
      </c>
      <c r="BG168" s="139">
        <f t="shared" si="50"/>
        <v>-13244.400000000001</v>
      </c>
      <c r="BH168" s="139">
        <f t="shared" si="49"/>
        <v>-1755</v>
      </c>
      <c r="BI168" s="139">
        <f t="shared" si="49"/>
        <v>0</v>
      </c>
      <c r="BJ168" s="139">
        <f t="shared" si="49"/>
        <v>0</v>
      </c>
      <c r="BK168" s="139">
        <f t="shared" si="64"/>
        <v>-243.75000000000006</v>
      </c>
      <c r="BL168" s="139">
        <f t="shared" si="65"/>
        <v>-15243.150000000001</v>
      </c>
      <c r="BM168" s="149">
        <f t="shared" si="66"/>
        <v>0</v>
      </c>
      <c r="BN168" s="149"/>
      <c r="BO168" s="279">
        <f t="shared" si="71"/>
        <v>0</v>
      </c>
      <c r="BP168" s="279">
        <f t="shared" si="71"/>
        <v>0</v>
      </c>
      <c r="BQ168" s="279">
        <f t="shared" si="71"/>
        <v>-2869.6200000000026</v>
      </c>
      <c r="BR168" s="279">
        <f t="shared" si="71"/>
        <v>-1404</v>
      </c>
      <c r="BS168" s="279">
        <f t="shared" si="71"/>
        <v>0</v>
      </c>
      <c r="BT168" s="279">
        <f t="shared" si="71"/>
        <v>0</v>
      </c>
      <c r="BU168" s="279">
        <f t="shared" si="72"/>
        <v>-140.01000000000005</v>
      </c>
      <c r="BV168" s="279">
        <f t="shared" si="67"/>
        <v>-4413.6300000000028</v>
      </c>
      <c r="BW168" s="279">
        <f t="shared" si="52"/>
        <v>0</v>
      </c>
      <c r="BX168" s="279"/>
      <c r="BY168" s="279">
        <f t="shared" si="68"/>
        <v>38904.449999999997</v>
      </c>
      <c r="BZ168" s="279"/>
      <c r="CA168" s="279">
        <f>IFERROR(VLOOKUP(A168,'Actuals Summer'!A:S,19,FALSE),0)</f>
        <v>0</v>
      </c>
      <c r="CC168" s="279"/>
      <c r="CD168" s="279"/>
      <c r="CE168" s="279"/>
      <c r="CF168" s="279"/>
      <c r="CG168" s="279"/>
      <c r="CH168" s="279"/>
      <c r="CI168" s="279"/>
      <c r="CJ168" s="279"/>
      <c r="CK168" s="279"/>
      <c r="CL168" s="279"/>
      <c r="CM168" s="279"/>
      <c r="CN168" s="279"/>
      <c r="CO168" s="279"/>
      <c r="CQ168" s="230"/>
      <c r="CR168" s="230"/>
      <c r="CS168" s="230"/>
      <c r="CT168" s="230"/>
      <c r="CU168" s="230"/>
      <c r="CV168" s="230"/>
      <c r="CW168" s="230"/>
      <c r="CX168" s="230"/>
      <c r="CZ168" s="281"/>
      <c r="DA168" s="281"/>
      <c r="DB168" s="281"/>
      <c r="DC168" s="281"/>
      <c r="DD168" s="281"/>
      <c r="DE168" s="281"/>
      <c r="DF168" s="281"/>
      <c r="DG168" s="281"/>
      <c r="DI168" s="281">
        <f t="shared" si="69"/>
        <v>38904.449999999997</v>
      </c>
      <c r="DJ168" s="281"/>
      <c r="DK168" s="281"/>
      <c r="DL168" s="281"/>
      <c r="DM168" s="281"/>
      <c r="DN168" s="281"/>
      <c r="DO168" s="281"/>
      <c r="DP168" s="281"/>
      <c r="DQ168" s="281"/>
      <c r="DS168" s="281"/>
      <c r="DT168" s="281"/>
      <c r="DU168" s="281"/>
      <c r="DV168" s="281"/>
      <c r="DW168" s="281"/>
      <c r="DX168" s="281"/>
      <c r="DY168" s="281"/>
      <c r="DZ168" s="281"/>
      <c r="EB168" s="282">
        <f t="shared" si="53"/>
        <v>101029.08410526316</v>
      </c>
      <c r="EC168" s="282">
        <f t="shared" si="54"/>
        <v>0</v>
      </c>
      <c r="ED168" s="283">
        <f t="shared" si="70"/>
        <v>101029.08410526316</v>
      </c>
    </row>
    <row r="169" spans="1:134" hidden="1" x14ac:dyDescent="0.25">
      <c r="A169" s="17">
        <v>1001</v>
      </c>
      <c r="B169" s="4">
        <v>103120</v>
      </c>
      <c r="C169" s="4" t="s">
        <v>707</v>
      </c>
      <c r="D169" s="4" t="s">
        <v>180</v>
      </c>
      <c r="E169" s="15" t="s">
        <v>424</v>
      </c>
      <c r="F169" s="16" t="s">
        <v>425</v>
      </c>
      <c r="G169" s="149"/>
      <c r="H169" s="230">
        <v>192840.47125457475</v>
      </c>
      <c r="I169" s="277"/>
      <c r="J169" s="230">
        <v>0</v>
      </c>
      <c r="K169" s="230">
        <v>38167.35</v>
      </c>
      <c r="L169" s="230">
        <v>84984.9</v>
      </c>
      <c r="M169" s="230">
        <v>6240</v>
      </c>
      <c r="N169" s="230">
        <v>0</v>
      </c>
      <c r="O169" s="230">
        <v>641.78947368421052</v>
      </c>
      <c r="P169" s="149">
        <f t="shared" si="55"/>
        <v>130034.03947368421</v>
      </c>
      <c r="Q169" s="230">
        <f t="shared" si="56"/>
        <v>104027.23157894738</v>
      </c>
      <c r="R169" s="277"/>
      <c r="S169" s="230">
        <v>0</v>
      </c>
      <c r="T169" s="230">
        <v>41486.25</v>
      </c>
      <c r="U169" s="230">
        <v>49666.500000000007</v>
      </c>
      <c r="V169" s="230">
        <v>5460</v>
      </c>
      <c r="W169" s="230">
        <v>0</v>
      </c>
      <c r="X169" s="230">
        <v>320.89473684210526</v>
      </c>
      <c r="Y169" s="230">
        <f t="shared" si="57"/>
        <v>96933.644736842107</v>
      </c>
      <c r="Z169" s="230">
        <f t="shared" si="58"/>
        <v>77546.915789473685</v>
      </c>
      <c r="AA169" s="277"/>
      <c r="AB169" s="278">
        <v>0</v>
      </c>
      <c r="AC169" s="278">
        <v>27572.399999999998</v>
      </c>
      <c r="AD169" s="278">
        <v>60806.273684210544</v>
      </c>
      <c r="AE169" s="278">
        <v>4149.4736842105267</v>
      </c>
      <c r="AF169" s="278">
        <v>0</v>
      </c>
      <c r="AG169" s="278">
        <v>280.62049861495842</v>
      </c>
      <c r="AH169" s="230">
        <f t="shared" si="59"/>
        <v>92808.767867036033</v>
      </c>
      <c r="AI169" s="278">
        <f t="shared" si="60"/>
        <v>74247.014293628832</v>
      </c>
      <c r="AJ169" s="277"/>
      <c r="AK169" s="278">
        <v>2047.5</v>
      </c>
      <c r="AL169" s="278">
        <v>1593.1499999999999</v>
      </c>
      <c r="AM169" s="278">
        <v>1490.9684210526316</v>
      </c>
      <c r="AN169" s="277"/>
      <c r="AO169" s="278">
        <f t="shared" si="61"/>
        <v>1638</v>
      </c>
      <c r="AP169" s="278">
        <f t="shared" si="61"/>
        <v>1274.52</v>
      </c>
      <c r="AQ169" s="278">
        <f t="shared" si="61"/>
        <v>1192.7747368421053</v>
      </c>
      <c r="AR169" s="279"/>
      <c r="AS169" s="279">
        <v>197057.94851677286</v>
      </c>
      <c r="AT169" s="280">
        <f t="shared" si="62"/>
        <v>4217.4772621981101</v>
      </c>
      <c r="AU169" s="279"/>
      <c r="AV169" s="279">
        <v>0</v>
      </c>
      <c r="AW169" s="279">
        <v>38167.35</v>
      </c>
      <c r="AX169" s="279">
        <v>78362.700000000012</v>
      </c>
      <c r="AY169" s="279">
        <v>6825</v>
      </c>
      <c r="AZ169" s="279">
        <v>0</v>
      </c>
      <c r="BA169" s="279">
        <v>320.89</v>
      </c>
      <c r="BB169" s="279">
        <v>2022.1499999999999</v>
      </c>
      <c r="BC169" s="279">
        <f t="shared" si="63"/>
        <v>322756.03851677285</v>
      </c>
      <c r="BE169" s="139">
        <f t="shared" si="50"/>
        <v>0</v>
      </c>
      <c r="BF169" s="139">
        <f t="shared" si="50"/>
        <v>0</v>
      </c>
      <c r="BG169" s="139">
        <f t="shared" si="50"/>
        <v>-6622.1999999999825</v>
      </c>
      <c r="BH169" s="139">
        <f t="shared" si="49"/>
        <v>585</v>
      </c>
      <c r="BI169" s="139">
        <f t="shared" si="49"/>
        <v>0</v>
      </c>
      <c r="BJ169" s="139">
        <f t="shared" si="49"/>
        <v>-320.89947368421053</v>
      </c>
      <c r="BK169" s="139">
        <f t="shared" si="64"/>
        <v>-25.350000000000136</v>
      </c>
      <c r="BL169" s="139">
        <f t="shared" si="65"/>
        <v>-2165.9722114860833</v>
      </c>
      <c r="BM169" s="149">
        <f t="shared" si="66"/>
        <v>0</v>
      </c>
      <c r="BN169" s="149"/>
      <c r="BO169" s="279">
        <f t="shared" si="71"/>
        <v>0</v>
      </c>
      <c r="BP169" s="279">
        <f t="shared" si="71"/>
        <v>7633.4699999999975</v>
      </c>
      <c r="BQ169" s="279">
        <f t="shared" si="71"/>
        <v>10374.780000000013</v>
      </c>
      <c r="BR169" s="279">
        <f t="shared" si="71"/>
        <v>1833</v>
      </c>
      <c r="BS169" s="279">
        <f t="shared" si="71"/>
        <v>0</v>
      </c>
      <c r="BT169" s="279">
        <f t="shared" si="71"/>
        <v>-192.54157894736841</v>
      </c>
      <c r="BU169" s="279">
        <f t="shared" si="72"/>
        <v>384.14999999999986</v>
      </c>
      <c r="BV169" s="279">
        <f t="shared" si="67"/>
        <v>20032.858421052642</v>
      </c>
      <c r="BW169" s="279">
        <f t="shared" si="52"/>
        <v>-4217.4772621981101</v>
      </c>
      <c r="BX169" s="279"/>
      <c r="BY169" s="279">
        <f t="shared" si="68"/>
        <v>125698.09000000003</v>
      </c>
      <c r="BZ169" s="279"/>
      <c r="CA169" s="279">
        <f>IFERROR(VLOOKUP(A169,'Actuals Summer'!A:S,19,FALSE),0)</f>
        <v>0</v>
      </c>
      <c r="CC169" s="279"/>
      <c r="CD169" s="279"/>
      <c r="CE169" s="279"/>
      <c r="CF169" s="279"/>
      <c r="CG169" s="279"/>
      <c r="CH169" s="279"/>
      <c r="CI169" s="279"/>
      <c r="CJ169" s="279"/>
      <c r="CK169" s="279"/>
      <c r="CL169" s="279"/>
      <c r="CM169" s="279"/>
      <c r="CN169" s="279"/>
      <c r="CO169" s="279"/>
      <c r="CQ169" s="230"/>
      <c r="CR169" s="230"/>
      <c r="CS169" s="230"/>
      <c r="CT169" s="230"/>
      <c r="CU169" s="230"/>
      <c r="CV169" s="230"/>
      <c r="CW169" s="230"/>
      <c r="CX169" s="230"/>
      <c r="CZ169" s="281"/>
      <c r="DA169" s="281"/>
      <c r="DB169" s="281"/>
      <c r="DC169" s="281"/>
      <c r="DD169" s="281"/>
      <c r="DE169" s="281"/>
      <c r="DF169" s="281"/>
      <c r="DG169" s="281"/>
      <c r="DI169" s="281">
        <f t="shared" si="69"/>
        <v>125698.09000000003</v>
      </c>
      <c r="DJ169" s="281"/>
      <c r="DK169" s="281"/>
      <c r="DL169" s="281"/>
      <c r="DM169" s="281"/>
      <c r="DN169" s="281"/>
      <c r="DO169" s="281"/>
      <c r="DP169" s="281"/>
      <c r="DQ169" s="281"/>
      <c r="DS169" s="281"/>
      <c r="DT169" s="281"/>
      <c r="DU169" s="281"/>
      <c r="DV169" s="281"/>
      <c r="DW169" s="281"/>
      <c r="DX169" s="281"/>
      <c r="DY169" s="281"/>
      <c r="DZ169" s="281"/>
      <c r="EB169" s="282">
        <f t="shared" si="53"/>
        <v>476215.16114835179</v>
      </c>
      <c r="EC169" s="282">
        <f t="shared" si="54"/>
        <v>802.10218836565093</v>
      </c>
      <c r="ED169" s="283">
        <f t="shared" si="70"/>
        <v>477017.26333671744</v>
      </c>
    </row>
    <row r="170" spans="1:134" hidden="1" x14ac:dyDescent="0.25">
      <c r="A170" s="17">
        <v>2464</v>
      </c>
      <c r="B170" s="4">
        <v>103390</v>
      </c>
      <c r="C170" s="4" t="s">
        <v>708</v>
      </c>
      <c r="D170" s="4" t="s">
        <v>709</v>
      </c>
      <c r="E170" s="15" t="s">
        <v>428</v>
      </c>
      <c r="F170" s="16" t="s">
        <v>425</v>
      </c>
      <c r="G170" s="149"/>
      <c r="H170" s="230">
        <v>0</v>
      </c>
      <c r="I170" s="277"/>
      <c r="J170" s="230">
        <v>0</v>
      </c>
      <c r="K170" s="230">
        <v>0</v>
      </c>
      <c r="L170" s="230">
        <v>0</v>
      </c>
      <c r="M170" s="230">
        <v>0</v>
      </c>
      <c r="N170" s="230">
        <v>0</v>
      </c>
      <c r="O170" s="230">
        <v>0</v>
      </c>
      <c r="P170" s="149">
        <f t="shared" si="55"/>
        <v>0</v>
      </c>
      <c r="Q170" s="230">
        <f t="shared" si="56"/>
        <v>0</v>
      </c>
      <c r="R170" s="277"/>
      <c r="S170" s="230">
        <v>0</v>
      </c>
      <c r="T170" s="230">
        <v>0</v>
      </c>
      <c r="U170" s="230">
        <v>0</v>
      </c>
      <c r="V170" s="230">
        <v>0</v>
      </c>
      <c r="W170" s="230">
        <v>0</v>
      </c>
      <c r="X170" s="230">
        <v>0</v>
      </c>
      <c r="Y170" s="230">
        <f t="shared" si="57"/>
        <v>0</v>
      </c>
      <c r="Z170" s="230">
        <f t="shared" si="58"/>
        <v>0</v>
      </c>
      <c r="AA170" s="277"/>
      <c r="AB170" s="278">
        <v>0</v>
      </c>
      <c r="AC170" s="278">
        <v>0</v>
      </c>
      <c r="AD170" s="278">
        <v>0</v>
      </c>
      <c r="AE170" s="278">
        <v>0</v>
      </c>
      <c r="AF170" s="278">
        <v>0</v>
      </c>
      <c r="AG170" s="278">
        <v>0</v>
      </c>
      <c r="AH170" s="230">
        <f t="shared" si="59"/>
        <v>0</v>
      </c>
      <c r="AI170" s="278">
        <f t="shared" si="60"/>
        <v>0</v>
      </c>
      <c r="AJ170" s="277"/>
      <c r="AK170" s="278">
        <v>0</v>
      </c>
      <c r="AL170" s="278">
        <v>0</v>
      </c>
      <c r="AM170" s="278">
        <v>0</v>
      </c>
      <c r="AN170" s="277"/>
      <c r="AO170" s="278">
        <f t="shared" si="61"/>
        <v>0</v>
      </c>
      <c r="AP170" s="278">
        <f t="shared" si="61"/>
        <v>0</v>
      </c>
      <c r="AQ170" s="278">
        <f t="shared" si="61"/>
        <v>0</v>
      </c>
      <c r="AR170" s="279"/>
      <c r="AS170" s="279">
        <v>0</v>
      </c>
      <c r="AT170" s="280">
        <f t="shared" si="62"/>
        <v>0</v>
      </c>
      <c r="AU170" s="279"/>
      <c r="AV170" s="279">
        <v>0</v>
      </c>
      <c r="AW170" s="279">
        <v>0</v>
      </c>
      <c r="AX170" s="279">
        <v>0</v>
      </c>
      <c r="AY170" s="279">
        <v>0</v>
      </c>
      <c r="AZ170" s="279">
        <v>0</v>
      </c>
      <c r="BA170" s="279">
        <v>0</v>
      </c>
      <c r="BB170" s="279">
        <v>0</v>
      </c>
      <c r="BC170" s="279">
        <f t="shared" si="63"/>
        <v>0</v>
      </c>
      <c r="BE170" s="139">
        <f t="shared" si="50"/>
        <v>0</v>
      </c>
      <c r="BF170" s="139">
        <f t="shared" si="50"/>
        <v>0</v>
      </c>
      <c r="BG170" s="139">
        <f t="shared" si="50"/>
        <v>0</v>
      </c>
      <c r="BH170" s="139">
        <f t="shared" si="49"/>
        <v>0</v>
      </c>
      <c r="BI170" s="139">
        <f t="shared" si="49"/>
        <v>0</v>
      </c>
      <c r="BJ170" s="139">
        <f t="shared" si="49"/>
        <v>0</v>
      </c>
      <c r="BK170" s="139">
        <f t="shared" si="64"/>
        <v>0</v>
      </c>
      <c r="BL170" s="139">
        <f t="shared" si="65"/>
        <v>0</v>
      </c>
      <c r="BM170" s="149">
        <f t="shared" si="66"/>
        <v>0</v>
      </c>
      <c r="BN170" s="149"/>
      <c r="BO170" s="279">
        <f t="shared" si="71"/>
        <v>0</v>
      </c>
      <c r="BP170" s="279">
        <f t="shared" si="71"/>
        <v>0</v>
      </c>
      <c r="BQ170" s="279">
        <f t="shared" si="71"/>
        <v>0</v>
      </c>
      <c r="BR170" s="279">
        <f t="shared" si="71"/>
        <v>0</v>
      </c>
      <c r="BS170" s="279">
        <f t="shared" si="71"/>
        <v>0</v>
      </c>
      <c r="BT170" s="279">
        <f t="shared" si="71"/>
        <v>0</v>
      </c>
      <c r="BU170" s="279">
        <f t="shared" si="72"/>
        <v>0</v>
      </c>
      <c r="BV170" s="279">
        <f t="shared" si="67"/>
        <v>0</v>
      </c>
      <c r="BW170" s="279">
        <f t="shared" si="52"/>
        <v>0</v>
      </c>
      <c r="BX170" s="279"/>
      <c r="BY170" s="279">
        <f t="shared" si="68"/>
        <v>0</v>
      </c>
      <c r="BZ170" s="279"/>
      <c r="CA170" s="279">
        <f>IFERROR(VLOOKUP(A170,'Actuals Summer'!A:S,19,FALSE),0)</f>
        <v>0</v>
      </c>
      <c r="CC170" s="279"/>
      <c r="CD170" s="279"/>
      <c r="CE170" s="279"/>
      <c r="CF170" s="279"/>
      <c r="CG170" s="279"/>
      <c r="CH170" s="279"/>
      <c r="CI170" s="279"/>
      <c r="CJ170" s="279"/>
      <c r="CK170" s="279"/>
      <c r="CL170" s="279"/>
      <c r="CM170" s="279"/>
      <c r="CN170" s="279"/>
      <c r="CO170" s="279"/>
      <c r="CQ170" s="230"/>
      <c r="CR170" s="230"/>
      <c r="CS170" s="230"/>
      <c r="CT170" s="230"/>
      <c r="CU170" s="230"/>
      <c r="CV170" s="230"/>
      <c r="CW170" s="230"/>
      <c r="CX170" s="230"/>
      <c r="CZ170" s="281"/>
      <c r="DA170" s="281"/>
      <c r="DB170" s="281"/>
      <c r="DC170" s="281"/>
      <c r="DD170" s="281"/>
      <c r="DE170" s="281"/>
      <c r="DF170" s="281"/>
      <c r="DG170" s="281"/>
      <c r="DI170" s="281">
        <f t="shared" si="69"/>
        <v>0</v>
      </c>
      <c r="DJ170" s="281"/>
      <c r="DK170" s="281"/>
      <c r="DL170" s="281"/>
      <c r="DM170" s="281"/>
      <c r="DN170" s="281"/>
      <c r="DO170" s="281"/>
      <c r="DP170" s="281"/>
      <c r="DQ170" s="281"/>
      <c r="DS170" s="281"/>
      <c r="DT170" s="281"/>
      <c r="DU170" s="281"/>
      <c r="DV170" s="281"/>
      <c r="DW170" s="281"/>
      <c r="DX170" s="281"/>
      <c r="DY170" s="281"/>
      <c r="DZ170" s="281"/>
      <c r="EB170" s="282">
        <f t="shared" si="53"/>
        <v>0</v>
      </c>
      <c r="EC170" s="282">
        <f t="shared" si="54"/>
        <v>0</v>
      </c>
      <c r="ED170" s="283">
        <f t="shared" si="70"/>
        <v>0</v>
      </c>
    </row>
    <row r="171" spans="1:134" hidden="1" x14ac:dyDescent="0.25">
      <c r="A171" s="17">
        <v>2189</v>
      </c>
      <c r="B171" s="4">
        <v>103265</v>
      </c>
      <c r="C171" s="4" t="s">
        <v>710</v>
      </c>
      <c r="D171" s="4" t="s">
        <v>281</v>
      </c>
      <c r="E171" s="15" t="s">
        <v>428</v>
      </c>
      <c r="F171" s="16" t="s">
        <v>425</v>
      </c>
      <c r="G171" s="149"/>
      <c r="H171" s="230">
        <v>0</v>
      </c>
      <c r="I171" s="277"/>
      <c r="J171" s="230">
        <v>0</v>
      </c>
      <c r="K171" s="230">
        <v>0</v>
      </c>
      <c r="L171" s="230">
        <v>20970.3</v>
      </c>
      <c r="M171" s="230">
        <v>2340</v>
      </c>
      <c r="N171" s="230">
        <v>0</v>
      </c>
      <c r="O171" s="230">
        <v>0</v>
      </c>
      <c r="P171" s="149">
        <f t="shared" si="55"/>
        <v>23310.3</v>
      </c>
      <c r="Q171" s="230">
        <f t="shared" si="56"/>
        <v>18648.240000000002</v>
      </c>
      <c r="R171" s="277"/>
      <c r="S171" s="230">
        <v>0</v>
      </c>
      <c r="T171" s="230">
        <v>0</v>
      </c>
      <c r="U171" s="230">
        <v>20970.3</v>
      </c>
      <c r="V171" s="230">
        <v>2145</v>
      </c>
      <c r="W171" s="230">
        <v>0</v>
      </c>
      <c r="X171" s="230">
        <v>0</v>
      </c>
      <c r="Y171" s="230">
        <f t="shared" si="57"/>
        <v>23115.3</v>
      </c>
      <c r="Z171" s="230">
        <f t="shared" si="58"/>
        <v>18492.240000000002</v>
      </c>
      <c r="AA171" s="277"/>
      <c r="AB171" s="278">
        <v>0</v>
      </c>
      <c r="AC171" s="278">
        <v>0</v>
      </c>
      <c r="AD171" s="278">
        <v>17694.947368421053</v>
      </c>
      <c r="AE171" s="278">
        <v>1989.4736842105262</v>
      </c>
      <c r="AF171" s="278">
        <v>0</v>
      </c>
      <c r="AG171" s="278">
        <v>0</v>
      </c>
      <c r="AH171" s="230">
        <f t="shared" si="59"/>
        <v>19684.42105263158</v>
      </c>
      <c r="AI171" s="278">
        <f t="shared" si="60"/>
        <v>15747.536842105264</v>
      </c>
      <c r="AJ171" s="277"/>
      <c r="AK171" s="278">
        <v>1388.3999999999999</v>
      </c>
      <c r="AL171" s="278">
        <v>1513.1999999999998</v>
      </c>
      <c r="AM171" s="278">
        <v>1235.7473684210524</v>
      </c>
      <c r="AN171" s="277"/>
      <c r="AO171" s="278">
        <f t="shared" si="61"/>
        <v>1110.72</v>
      </c>
      <c r="AP171" s="278">
        <f t="shared" si="61"/>
        <v>1210.56</v>
      </c>
      <c r="AQ171" s="278">
        <f t="shared" si="61"/>
        <v>988.59789473684202</v>
      </c>
      <c r="AR171" s="279"/>
      <c r="AS171" s="279">
        <v>0</v>
      </c>
      <c r="AT171" s="280">
        <f t="shared" si="62"/>
        <v>0</v>
      </c>
      <c r="AU171" s="279"/>
      <c r="AV171" s="279">
        <v>0</v>
      </c>
      <c r="AW171" s="279">
        <v>0</v>
      </c>
      <c r="AX171" s="279">
        <v>29799.9</v>
      </c>
      <c r="AY171" s="279">
        <v>2535</v>
      </c>
      <c r="AZ171" s="279">
        <v>969.52631578947376</v>
      </c>
      <c r="BA171" s="279">
        <v>0</v>
      </c>
      <c r="BB171" s="279">
        <v>2012.3999999999999</v>
      </c>
      <c r="BC171" s="279">
        <f t="shared" si="63"/>
        <v>35316.826315789476</v>
      </c>
      <c r="BE171" s="139">
        <f t="shared" si="50"/>
        <v>0</v>
      </c>
      <c r="BF171" s="139">
        <f t="shared" si="50"/>
        <v>0</v>
      </c>
      <c r="BG171" s="139">
        <f t="shared" si="50"/>
        <v>8829.6000000000022</v>
      </c>
      <c r="BH171" s="139">
        <f t="shared" si="49"/>
        <v>195</v>
      </c>
      <c r="BI171" s="139">
        <f t="shared" si="49"/>
        <v>969.52631578947376</v>
      </c>
      <c r="BJ171" s="139">
        <f t="shared" si="49"/>
        <v>0</v>
      </c>
      <c r="BK171" s="139">
        <f t="shared" si="64"/>
        <v>624</v>
      </c>
      <c r="BL171" s="139">
        <f t="shared" si="65"/>
        <v>10618.126315789475</v>
      </c>
      <c r="BM171" s="149">
        <f t="shared" si="66"/>
        <v>0</v>
      </c>
      <c r="BN171" s="149"/>
      <c r="BO171" s="279">
        <f t="shared" si="71"/>
        <v>0</v>
      </c>
      <c r="BP171" s="279">
        <f t="shared" si="71"/>
        <v>0</v>
      </c>
      <c r="BQ171" s="279">
        <f t="shared" si="71"/>
        <v>13023.66</v>
      </c>
      <c r="BR171" s="279">
        <f t="shared" si="71"/>
        <v>663</v>
      </c>
      <c r="BS171" s="279">
        <f t="shared" si="71"/>
        <v>969.52631578947376</v>
      </c>
      <c r="BT171" s="279">
        <f t="shared" si="71"/>
        <v>0</v>
      </c>
      <c r="BU171" s="279">
        <f t="shared" si="72"/>
        <v>901.67999999999984</v>
      </c>
      <c r="BV171" s="279">
        <f t="shared" si="67"/>
        <v>15557.866315789473</v>
      </c>
      <c r="BW171" s="279">
        <f t="shared" si="52"/>
        <v>0</v>
      </c>
      <c r="BX171" s="279"/>
      <c r="BY171" s="279">
        <f t="shared" si="68"/>
        <v>35316.826315789476</v>
      </c>
      <c r="BZ171" s="279"/>
      <c r="CA171" s="279">
        <f>IFERROR(VLOOKUP(A171,'Actuals Summer'!A:S,19,FALSE),0)</f>
        <v>0</v>
      </c>
      <c r="CC171" s="279"/>
      <c r="CD171" s="279"/>
      <c r="CE171" s="279"/>
      <c r="CF171" s="279"/>
      <c r="CG171" s="279"/>
      <c r="CH171" s="279"/>
      <c r="CI171" s="279"/>
      <c r="CJ171" s="279"/>
      <c r="CK171" s="279"/>
      <c r="CL171" s="279"/>
      <c r="CM171" s="279"/>
      <c r="CN171" s="279"/>
      <c r="CO171" s="279"/>
      <c r="CQ171" s="230"/>
      <c r="CR171" s="230"/>
      <c r="CS171" s="230"/>
      <c r="CT171" s="230"/>
      <c r="CU171" s="230"/>
      <c r="CV171" s="230"/>
      <c r="CW171" s="230"/>
      <c r="CX171" s="230"/>
      <c r="CZ171" s="281"/>
      <c r="DA171" s="281"/>
      <c r="DB171" s="281"/>
      <c r="DC171" s="281"/>
      <c r="DD171" s="281"/>
      <c r="DE171" s="281"/>
      <c r="DF171" s="281"/>
      <c r="DG171" s="281"/>
      <c r="DI171" s="281">
        <f t="shared" si="69"/>
        <v>35316.826315789476</v>
      </c>
      <c r="DJ171" s="281"/>
      <c r="DK171" s="281"/>
      <c r="DL171" s="281"/>
      <c r="DM171" s="281"/>
      <c r="DN171" s="281"/>
      <c r="DO171" s="281"/>
      <c r="DP171" s="281"/>
      <c r="DQ171" s="281"/>
      <c r="DS171" s="281"/>
      <c r="DT171" s="281"/>
      <c r="DU171" s="281"/>
      <c r="DV171" s="281"/>
      <c r="DW171" s="281"/>
      <c r="DX171" s="281"/>
      <c r="DY171" s="281"/>
      <c r="DZ171" s="281"/>
      <c r="EB171" s="282">
        <f t="shared" si="53"/>
        <v>71755.761052631584</v>
      </c>
      <c r="EC171" s="282">
        <f t="shared" si="54"/>
        <v>0</v>
      </c>
      <c r="ED171" s="283">
        <f t="shared" si="70"/>
        <v>71755.761052631584</v>
      </c>
    </row>
    <row r="172" spans="1:134" hidden="1" x14ac:dyDescent="0.25">
      <c r="A172" s="17">
        <v>7060</v>
      </c>
      <c r="B172" s="4">
        <v>103630</v>
      </c>
      <c r="C172" s="4" t="s">
        <v>711</v>
      </c>
      <c r="D172" s="4" t="s">
        <v>712</v>
      </c>
      <c r="E172" s="15" t="s">
        <v>439</v>
      </c>
      <c r="F172" s="16" t="s">
        <v>425</v>
      </c>
      <c r="G172" s="149"/>
      <c r="H172" s="230">
        <v>0</v>
      </c>
      <c r="I172" s="277"/>
      <c r="J172" s="230">
        <v>0</v>
      </c>
      <c r="K172" s="230">
        <v>0</v>
      </c>
      <c r="L172" s="230">
        <v>0</v>
      </c>
      <c r="M172" s="230">
        <v>0</v>
      </c>
      <c r="N172" s="230">
        <v>0</v>
      </c>
      <c r="O172" s="230">
        <v>0</v>
      </c>
      <c r="P172" s="149">
        <f t="shared" si="55"/>
        <v>0</v>
      </c>
      <c r="Q172" s="230">
        <f t="shared" si="56"/>
        <v>0</v>
      </c>
      <c r="R172" s="277"/>
      <c r="S172" s="230">
        <v>0</v>
      </c>
      <c r="T172" s="230">
        <v>0</v>
      </c>
      <c r="U172" s="230">
        <v>0</v>
      </c>
      <c r="V172" s="230">
        <v>0</v>
      </c>
      <c r="W172" s="230">
        <v>0</v>
      </c>
      <c r="X172" s="230">
        <v>0</v>
      </c>
      <c r="Y172" s="230">
        <f t="shared" si="57"/>
        <v>0</v>
      </c>
      <c r="Z172" s="230">
        <f t="shared" si="58"/>
        <v>0</v>
      </c>
      <c r="AA172" s="277"/>
      <c r="AB172" s="278">
        <v>0</v>
      </c>
      <c r="AC172" s="278">
        <v>0</v>
      </c>
      <c r="AD172" s="278">
        <v>0</v>
      </c>
      <c r="AE172" s="278">
        <v>0</v>
      </c>
      <c r="AF172" s="278">
        <v>0</v>
      </c>
      <c r="AG172" s="278">
        <v>0</v>
      </c>
      <c r="AH172" s="230">
        <f t="shared" si="59"/>
        <v>0</v>
      </c>
      <c r="AI172" s="278">
        <f t="shared" si="60"/>
        <v>0</v>
      </c>
      <c r="AJ172" s="277"/>
      <c r="AK172" s="278">
        <v>0</v>
      </c>
      <c r="AL172" s="278">
        <v>0</v>
      </c>
      <c r="AM172" s="278">
        <v>0</v>
      </c>
      <c r="AN172" s="277"/>
      <c r="AO172" s="278">
        <f t="shared" si="61"/>
        <v>0</v>
      </c>
      <c r="AP172" s="278">
        <f t="shared" si="61"/>
        <v>0</v>
      </c>
      <c r="AQ172" s="278">
        <f t="shared" si="61"/>
        <v>0</v>
      </c>
      <c r="AR172" s="279"/>
      <c r="AS172" s="279">
        <v>0</v>
      </c>
      <c r="AT172" s="280">
        <f t="shared" si="62"/>
        <v>0</v>
      </c>
      <c r="AU172" s="279"/>
      <c r="AV172" s="279">
        <v>0</v>
      </c>
      <c r="AW172" s="279">
        <v>0</v>
      </c>
      <c r="AX172" s="279">
        <v>0</v>
      </c>
      <c r="AY172" s="279">
        <v>0</v>
      </c>
      <c r="AZ172" s="279">
        <v>0</v>
      </c>
      <c r="BA172" s="279">
        <v>0</v>
      </c>
      <c r="BB172" s="279">
        <v>0</v>
      </c>
      <c r="BC172" s="279">
        <f t="shared" si="63"/>
        <v>0</v>
      </c>
      <c r="BE172" s="139">
        <f t="shared" si="50"/>
        <v>0</v>
      </c>
      <c r="BF172" s="139">
        <f t="shared" si="50"/>
        <v>0</v>
      </c>
      <c r="BG172" s="139">
        <f t="shared" si="50"/>
        <v>0</v>
      </c>
      <c r="BH172" s="139">
        <f t="shared" si="50"/>
        <v>0</v>
      </c>
      <c r="BI172" s="139">
        <f t="shared" si="50"/>
        <v>0</v>
      </c>
      <c r="BJ172" s="139">
        <f t="shared" si="50"/>
        <v>0</v>
      </c>
      <c r="BK172" s="139">
        <f t="shared" si="64"/>
        <v>0</v>
      </c>
      <c r="BL172" s="139">
        <f t="shared" si="65"/>
        <v>0</v>
      </c>
      <c r="BM172" s="149">
        <f t="shared" si="66"/>
        <v>0</v>
      </c>
      <c r="BN172" s="149"/>
      <c r="BO172" s="279">
        <f t="shared" si="71"/>
        <v>0</v>
      </c>
      <c r="BP172" s="279">
        <f t="shared" si="71"/>
        <v>0</v>
      </c>
      <c r="BQ172" s="279">
        <f t="shared" si="71"/>
        <v>0</v>
      </c>
      <c r="BR172" s="279">
        <f t="shared" si="71"/>
        <v>0</v>
      </c>
      <c r="BS172" s="279">
        <f t="shared" si="71"/>
        <v>0</v>
      </c>
      <c r="BT172" s="279">
        <f t="shared" si="71"/>
        <v>0</v>
      </c>
      <c r="BU172" s="279">
        <f t="shared" si="72"/>
        <v>0</v>
      </c>
      <c r="BV172" s="279">
        <f t="shared" si="67"/>
        <v>0</v>
      </c>
      <c r="BW172" s="279">
        <f t="shared" si="52"/>
        <v>0</v>
      </c>
      <c r="BX172" s="279"/>
      <c r="BY172" s="279">
        <f t="shared" si="68"/>
        <v>0</v>
      </c>
      <c r="BZ172" s="279"/>
      <c r="CA172" s="279">
        <f>IFERROR(VLOOKUP(A172,'Actuals Summer'!A:S,19,FALSE),0)</f>
        <v>0</v>
      </c>
      <c r="CC172" s="279"/>
      <c r="CD172" s="279"/>
      <c r="CE172" s="279"/>
      <c r="CF172" s="279"/>
      <c r="CG172" s="279"/>
      <c r="CH172" s="279"/>
      <c r="CI172" s="279"/>
      <c r="CJ172" s="279"/>
      <c r="CK172" s="279"/>
      <c r="CL172" s="279"/>
      <c r="CM172" s="279"/>
      <c r="CN172" s="279"/>
      <c r="CO172" s="279"/>
      <c r="CQ172" s="230"/>
      <c r="CR172" s="230"/>
      <c r="CS172" s="230"/>
      <c r="CT172" s="230"/>
      <c r="CU172" s="230"/>
      <c r="CV172" s="230"/>
      <c r="CW172" s="230"/>
      <c r="CX172" s="230"/>
      <c r="CZ172" s="281"/>
      <c r="DA172" s="281"/>
      <c r="DB172" s="281"/>
      <c r="DC172" s="281"/>
      <c r="DD172" s="281"/>
      <c r="DE172" s="281"/>
      <c r="DF172" s="281"/>
      <c r="DG172" s="281"/>
      <c r="DI172" s="281">
        <f t="shared" si="69"/>
        <v>0</v>
      </c>
      <c r="DJ172" s="281"/>
      <c r="DK172" s="281"/>
      <c r="DL172" s="281"/>
      <c r="DM172" s="281"/>
      <c r="DN172" s="281"/>
      <c r="DO172" s="281"/>
      <c r="DP172" s="281"/>
      <c r="DQ172" s="281"/>
      <c r="DS172" s="281"/>
      <c r="DT172" s="281"/>
      <c r="DU172" s="281"/>
      <c r="DV172" s="281"/>
      <c r="DW172" s="281"/>
      <c r="DX172" s="281"/>
      <c r="DY172" s="281"/>
      <c r="DZ172" s="281"/>
      <c r="EB172" s="282">
        <f t="shared" si="53"/>
        <v>0</v>
      </c>
      <c r="EC172" s="282">
        <f t="shared" si="54"/>
        <v>0</v>
      </c>
      <c r="ED172" s="283">
        <f t="shared" si="70"/>
        <v>0</v>
      </c>
    </row>
    <row r="173" spans="1:134" s="289" customFormat="1" hidden="1" x14ac:dyDescent="0.25">
      <c r="A173" s="18">
        <v>3380</v>
      </c>
      <c r="B173" s="19">
        <v>103465</v>
      </c>
      <c r="C173" s="19" t="s">
        <v>713</v>
      </c>
      <c r="D173" s="19" t="s">
        <v>714</v>
      </c>
      <c r="E173" s="20" t="s">
        <v>428</v>
      </c>
      <c r="F173" s="21" t="s">
        <v>464</v>
      </c>
      <c r="G173" s="284"/>
      <c r="H173" s="285">
        <v>0</v>
      </c>
      <c r="I173" s="285"/>
      <c r="J173" s="285">
        <v>0</v>
      </c>
      <c r="K173" s="285">
        <v>0</v>
      </c>
      <c r="L173" s="285">
        <v>0</v>
      </c>
      <c r="M173" s="285">
        <v>0</v>
      </c>
      <c r="N173" s="285">
        <v>0</v>
      </c>
      <c r="O173" s="285">
        <v>0</v>
      </c>
      <c r="P173" s="284">
        <f t="shared" si="55"/>
        <v>0</v>
      </c>
      <c r="Q173" s="285">
        <f t="shared" si="56"/>
        <v>0</v>
      </c>
      <c r="R173" s="285"/>
      <c r="S173" s="285">
        <v>0</v>
      </c>
      <c r="T173" s="285">
        <v>0</v>
      </c>
      <c r="U173" s="285">
        <v>0</v>
      </c>
      <c r="V173" s="285">
        <v>0</v>
      </c>
      <c r="W173" s="285">
        <v>0</v>
      </c>
      <c r="X173" s="285">
        <v>0</v>
      </c>
      <c r="Y173" s="285">
        <f t="shared" si="57"/>
        <v>0</v>
      </c>
      <c r="Z173" s="285">
        <f t="shared" si="58"/>
        <v>0</v>
      </c>
      <c r="AA173" s="285"/>
      <c r="AB173" s="286">
        <v>0</v>
      </c>
      <c r="AC173" s="286">
        <v>0</v>
      </c>
      <c r="AD173" s="286">
        <v>0</v>
      </c>
      <c r="AE173" s="286">
        <v>0</v>
      </c>
      <c r="AF173" s="286">
        <v>0</v>
      </c>
      <c r="AG173" s="286">
        <v>0</v>
      </c>
      <c r="AH173" s="285">
        <f t="shared" si="59"/>
        <v>0</v>
      </c>
      <c r="AI173" s="286">
        <f t="shared" si="60"/>
        <v>0</v>
      </c>
      <c r="AJ173" s="285"/>
      <c r="AK173" s="286">
        <v>0</v>
      </c>
      <c r="AL173" s="286">
        <v>0</v>
      </c>
      <c r="AM173" s="286">
        <v>0</v>
      </c>
      <c r="AN173" s="285"/>
      <c r="AO173" s="286">
        <f t="shared" si="61"/>
        <v>0</v>
      </c>
      <c r="AP173" s="286">
        <f t="shared" si="61"/>
        <v>0</v>
      </c>
      <c r="AQ173" s="286">
        <f t="shared" si="61"/>
        <v>0</v>
      </c>
      <c r="AR173" s="287"/>
      <c r="AS173" s="287">
        <v>0</v>
      </c>
      <c r="AT173" s="288">
        <f t="shared" si="62"/>
        <v>0</v>
      </c>
      <c r="AU173" s="287"/>
      <c r="AV173" s="287">
        <v>0</v>
      </c>
      <c r="AW173" s="287">
        <v>0</v>
      </c>
      <c r="AX173" s="287">
        <v>0</v>
      </c>
      <c r="AY173" s="287">
        <v>0</v>
      </c>
      <c r="AZ173" s="287">
        <v>0</v>
      </c>
      <c r="BA173" s="287">
        <v>0</v>
      </c>
      <c r="BB173" s="287">
        <v>0</v>
      </c>
      <c r="BC173" s="287">
        <f t="shared" si="63"/>
        <v>0</v>
      </c>
      <c r="BE173" s="148">
        <f t="shared" ref="BE173:BJ207" si="73">AV173-J173</f>
        <v>0</v>
      </c>
      <c r="BF173" s="148">
        <f t="shared" si="73"/>
        <v>0</v>
      </c>
      <c r="BG173" s="148">
        <f t="shared" si="73"/>
        <v>0</v>
      </c>
      <c r="BH173" s="148">
        <f t="shared" si="73"/>
        <v>0</v>
      </c>
      <c r="BI173" s="148">
        <f t="shared" si="73"/>
        <v>0</v>
      </c>
      <c r="BJ173" s="148">
        <f t="shared" si="73"/>
        <v>0</v>
      </c>
      <c r="BK173" s="148">
        <f t="shared" si="64"/>
        <v>0</v>
      </c>
      <c r="BL173" s="148">
        <f t="shared" si="65"/>
        <v>0</v>
      </c>
      <c r="BM173" s="284">
        <f t="shared" si="66"/>
        <v>0</v>
      </c>
      <c r="BN173" s="284"/>
      <c r="BO173" s="287">
        <f t="shared" si="71"/>
        <v>0</v>
      </c>
      <c r="BP173" s="287">
        <f t="shared" si="71"/>
        <v>0</v>
      </c>
      <c r="BQ173" s="287">
        <f t="shared" si="71"/>
        <v>0</v>
      </c>
      <c r="BR173" s="287">
        <f t="shared" si="71"/>
        <v>0</v>
      </c>
      <c r="BS173" s="287">
        <f t="shared" si="71"/>
        <v>0</v>
      </c>
      <c r="BT173" s="287">
        <f t="shared" si="71"/>
        <v>0</v>
      </c>
      <c r="BU173" s="287">
        <f t="shared" si="72"/>
        <v>0</v>
      </c>
      <c r="BV173" s="279">
        <f t="shared" si="67"/>
        <v>0</v>
      </c>
      <c r="BW173" s="287">
        <f t="shared" si="52"/>
        <v>0</v>
      </c>
      <c r="BX173" s="287"/>
      <c r="BY173" s="279">
        <f t="shared" si="68"/>
        <v>0</v>
      </c>
      <c r="BZ173" s="287"/>
      <c r="CA173" s="279">
        <f>IFERROR(VLOOKUP(A173,'Actuals Summer'!A:S,19,FALSE),0)</f>
        <v>0</v>
      </c>
      <c r="CC173" s="279"/>
      <c r="CD173" s="279"/>
      <c r="CE173" s="279"/>
      <c r="CF173" s="279"/>
      <c r="CG173" s="279"/>
      <c r="CH173" s="279"/>
      <c r="CI173" s="279"/>
      <c r="CJ173" s="279"/>
      <c r="CK173" s="279"/>
      <c r="CL173" s="279"/>
      <c r="CM173" s="279"/>
      <c r="CN173" s="279"/>
      <c r="CO173" s="279"/>
      <c r="CP173"/>
      <c r="CQ173" s="230"/>
      <c r="CR173" s="230"/>
      <c r="CS173" s="230"/>
      <c r="CT173" s="230"/>
      <c r="CU173" s="230"/>
      <c r="CV173" s="230"/>
      <c r="CW173" s="230"/>
      <c r="CX173" s="230"/>
      <c r="CY173"/>
      <c r="CZ173" s="281"/>
      <c r="DA173" s="281"/>
      <c r="DB173" s="281"/>
      <c r="DC173" s="281"/>
      <c r="DD173" s="281"/>
      <c r="DE173" s="281"/>
      <c r="DF173" s="281"/>
      <c r="DG173" s="281"/>
      <c r="DH173"/>
      <c r="DI173" s="281">
        <f t="shared" si="69"/>
        <v>0</v>
      </c>
      <c r="DJ173" s="290"/>
      <c r="DK173" s="290"/>
      <c r="DL173" s="290"/>
      <c r="DM173" s="290"/>
      <c r="DN173" s="290"/>
      <c r="DO173" s="290"/>
      <c r="DP173" s="290"/>
      <c r="DQ173" s="290"/>
      <c r="DS173" s="290"/>
      <c r="DT173" s="290"/>
      <c r="DU173" s="290"/>
      <c r="DV173" s="290"/>
      <c r="DW173" s="290"/>
      <c r="DX173" s="290"/>
      <c r="DY173" s="290"/>
      <c r="DZ173" s="290"/>
      <c r="EB173" s="292">
        <f t="shared" si="53"/>
        <v>0</v>
      </c>
      <c r="EC173" s="292">
        <f t="shared" si="54"/>
        <v>0</v>
      </c>
      <c r="ED173" s="291">
        <f t="shared" si="70"/>
        <v>0</v>
      </c>
    </row>
    <row r="174" spans="1:134" hidden="1" x14ac:dyDescent="0.25">
      <c r="A174" s="17">
        <v>1019</v>
      </c>
      <c r="B174" s="4">
        <v>103132</v>
      </c>
      <c r="C174" s="4" t="s">
        <v>715</v>
      </c>
      <c r="D174" s="4" t="s">
        <v>192</v>
      </c>
      <c r="E174" s="15" t="s">
        <v>424</v>
      </c>
      <c r="F174" s="16" t="s">
        <v>425</v>
      </c>
      <c r="G174" s="149"/>
      <c r="H174" s="230">
        <v>266423.29856715724</v>
      </c>
      <c r="I174" s="277"/>
      <c r="J174" s="230">
        <v>0</v>
      </c>
      <c r="K174" s="230">
        <v>44805.15</v>
      </c>
      <c r="L174" s="230">
        <v>162243.9</v>
      </c>
      <c r="M174" s="230">
        <v>6435</v>
      </c>
      <c r="N174" s="230">
        <v>298.31578947368422</v>
      </c>
      <c r="O174" s="230">
        <v>320.89473684210526</v>
      </c>
      <c r="P174" s="149">
        <f t="shared" si="55"/>
        <v>214103.26052631577</v>
      </c>
      <c r="Q174" s="230">
        <f t="shared" si="56"/>
        <v>171282.60842105263</v>
      </c>
      <c r="R174" s="277"/>
      <c r="S174" s="230">
        <v>0</v>
      </c>
      <c r="T174" s="230">
        <v>54761.85</v>
      </c>
      <c r="U174" s="230">
        <v>77259</v>
      </c>
      <c r="V174" s="230">
        <v>6630</v>
      </c>
      <c r="W174" s="230">
        <v>223.73684210526318</v>
      </c>
      <c r="X174" s="230">
        <v>0</v>
      </c>
      <c r="Y174" s="230">
        <f t="shared" si="57"/>
        <v>138874.58684210526</v>
      </c>
      <c r="Z174" s="230">
        <f t="shared" si="58"/>
        <v>111099.66947368422</v>
      </c>
      <c r="AA174" s="277"/>
      <c r="AB174" s="278">
        <v>0</v>
      </c>
      <c r="AC174" s="278">
        <v>31442.21052631579</v>
      </c>
      <c r="AD174" s="278">
        <v>113247.66315789473</v>
      </c>
      <c r="AE174" s="278">
        <v>4888.4210526315783</v>
      </c>
      <c r="AF174" s="278">
        <v>195.65650969529085</v>
      </c>
      <c r="AG174" s="278">
        <v>187.0803324099723</v>
      </c>
      <c r="AH174" s="230">
        <f t="shared" si="59"/>
        <v>149961.03157894735</v>
      </c>
      <c r="AI174" s="278">
        <f t="shared" si="60"/>
        <v>119968.82526315789</v>
      </c>
      <c r="AJ174" s="277"/>
      <c r="AK174" s="278">
        <v>4724.8500000000004</v>
      </c>
      <c r="AL174" s="278">
        <v>3839.5499999999997</v>
      </c>
      <c r="AM174" s="278">
        <v>3450.3157894736842</v>
      </c>
      <c r="AN174" s="277"/>
      <c r="AO174" s="278">
        <f t="shared" si="61"/>
        <v>3779.8800000000006</v>
      </c>
      <c r="AP174" s="278">
        <f t="shared" si="61"/>
        <v>3071.64</v>
      </c>
      <c r="AQ174" s="278">
        <f t="shared" si="61"/>
        <v>2760.2526315789473</v>
      </c>
      <c r="AR174" s="279"/>
      <c r="AS174" s="279">
        <v>261937.07425583058</v>
      </c>
      <c r="AT174" s="280">
        <f t="shared" si="62"/>
        <v>-4486.2243113266595</v>
      </c>
      <c r="AU174" s="279"/>
      <c r="AV174" s="279">
        <v>0</v>
      </c>
      <c r="AW174" s="279">
        <v>44805.15</v>
      </c>
      <c r="AX174" s="279">
        <v>139066.20000000001</v>
      </c>
      <c r="AY174" s="279">
        <v>8385</v>
      </c>
      <c r="AZ174" s="279">
        <v>298.31578947368422</v>
      </c>
      <c r="BA174" s="279">
        <v>320.89</v>
      </c>
      <c r="BB174" s="279">
        <v>5323.4999999999991</v>
      </c>
      <c r="BC174" s="279">
        <f t="shared" si="63"/>
        <v>460136.13004530431</v>
      </c>
      <c r="BE174" s="139">
        <f t="shared" si="73"/>
        <v>0</v>
      </c>
      <c r="BF174" s="139">
        <f t="shared" si="73"/>
        <v>0</v>
      </c>
      <c r="BG174" s="139">
        <f t="shared" si="73"/>
        <v>-23177.699999999983</v>
      </c>
      <c r="BH174" s="139">
        <f t="shared" si="73"/>
        <v>1950</v>
      </c>
      <c r="BI174" s="139">
        <f t="shared" si="73"/>
        <v>0</v>
      </c>
      <c r="BJ174" s="139">
        <f t="shared" si="73"/>
        <v>-4.7368421052738086E-3</v>
      </c>
      <c r="BK174" s="139">
        <f t="shared" si="64"/>
        <v>598.64999999999873</v>
      </c>
      <c r="BL174" s="139">
        <f t="shared" si="65"/>
        <v>-25115.279048168748</v>
      </c>
      <c r="BM174" s="149">
        <f t="shared" si="66"/>
        <v>0</v>
      </c>
      <c r="BN174" s="149"/>
      <c r="BO174" s="279">
        <f t="shared" si="71"/>
        <v>0</v>
      </c>
      <c r="BP174" s="279">
        <f t="shared" si="71"/>
        <v>8961.0299999999988</v>
      </c>
      <c r="BQ174" s="279">
        <f t="shared" si="71"/>
        <v>9271.0800000000163</v>
      </c>
      <c r="BR174" s="279">
        <f t="shared" si="71"/>
        <v>3237</v>
      </c>
      <c r="BS174" s="279">
        <f t="shared" si="71"/>
        <v>59.663157894736827</v>
      </c>
      <c r="BT174" s="279">
        <f t="shared" si="71"/>
        <v>64.17421052631579</v>
      </c>
      <c r="BU174" s="279">
        <f t="shared" si="72"/>
        <v>1543.6199999999985</v>
      </c>
      <c r="BV174" s="279">
        <f t="shared" si="67"/>
        <v>23136.567368421067</v>
      </c>
      <c r="BW174" s="279">
        <f t="shared" si="52"/>
        <v>4486.2243113266013</v>
      </c>
      <c r="BX174" s="279"/>
      <c r="BY174" s="279">
        <f t="shared" si="68"/>
        <v>198199.0557894737</v>
      </c>
      <c r="BZ174" s="279"/>
      <c r="CA174" s="279">
        <f>IFERROR(VLOOKUP(A174,'Actuals Summer'!A:S,19,FALSE),0)</f>
        <v>0</v>
      </c>
      <c r="CC174" s="279"/>
      <c r="CD174" s="279"/>
      <c r="CE174" s="279"/>
      <c r="CF174" s="279"/>
      <c r="CG174" s="279"/>
      <c r="CH174" s="279"/>
      <c r="CI174" s="279"/>
      <c r="CJ174" s="279"/>
      <c r="CK174" s="279"/>
      <c r="CL174" s="279"/>
      <c r="CM174" s="279"/>
      <c r="CN174" s="279"/>
      <c r="CO174" s="279"/>
      <c r="CQ174" s="230"/>
      <c r="CR174" s="230"/>
      <c r="CS174" s="230"/>
      <c r="CT174" s="230"/>
      <c r="CU174" s="230"/>
      <c r="CV174" s="230"/>
      <c r="CW174" s="230"/>
      <c r="CX174" s="230"/>
      <c r="CZ174" s="281"/>
      <c r="DA174" s="281"/>
      <c r="DB174" s="281"/>
      <c r="DC174" s="281"/>
      <c r="DD174" s="281"/>
      <c r="DE174" s="281"/>
      <c r="DF174" s="281"/>
      <c r="DG174" s="281"/>
      <c r="DI174" s="281">
        <f t="shared" si="69"/>
        <v>198199.0557894737</v>
      </c>
      <c r="DJ174" s="281"/>
      <c r="DK174" s="281"/>
      <c r="DL174" s="281"/>
      <c r="DM174" s="281"/>
      <c r="DN174" s="281"/>
      <c r="DO174" s="281"/>
      <c r="DP174" s="281"/>
      <c r="DQ174" s="281"/>
      <c r="DS174" s="281"/>
      <c r="DT174" s="281"/>
      <c r="DU174" s="281"/>
      <c r="DV174" s="281"/>
      <c r="DW174" s="281"/>
      <c r="DX174" s="281"/>
      <c r="DY174" s="281"/>
      <c r="DZ174" s="281"/>
      <c r="EB174" s="282">
        <f t="shared" si="53"/>
        <v>696565.96314779739</v>
      </c>
      <c r="EC174" s="282">
        <f t="shared" si="54"/>
        <v>470.55426592797784</v>
      </c>
      <c r="ED174" s="283">
        <f t="shared" si="70"/>
        <v>697036.51741372538</v>
      </c>
    </row>
    <row r="175" spans="1:134" hidden="1" x14ac:dyDescent="0.25">
      <c r="A175" s="17">
        <v>2445</v>
      </c>
      <c r="B175" s="4">
        <v>103372</v>
      </c>
      <c r="C175" s="4" t="s">
        <v>716</v>
      </c>
      <c r="D175" s="4" t="s">
        <v>717</v>
      </c>
      <c r="E175" s="15" t="s">
        <v>428</v>
      </c>
      <c r="F175" s="16" t="s">
        <v>425</v>
      </c>
      <c r="G175" s="149"/>
      <c r="H175" s="230">
        <v>0</v>
      </c>
      <c r="I175" s="277"/>
      <c r="J175" s="230">
        <v>0</v>
      </c>
      <c r="K175" s="230">
        <v>0</v>
      </c>
      <c r="L175" s="230">
        <v>0</v>
      </c>
      <c r="M175" s="230">
        <v>0</v>
      </c>
      <c r="N175" s="230">
        <v>0</v>
      </c>
      <c r="O175" s="230">
        <v>0</v>
      </c>
      <c r="P175" s="149">
        <f t="shared" si="55"/>
        <v>0</v>
      </c>
      <c r="Q175" s="230">
        <f t="shared" si="56"/>
        <v>0</v>
      </c>
      <c r="R175" s="277"/>
      <c r="S175" s="230">
        <v>0</v>
      </c>
      <c r="T175" s="230">
        <v>0</v>
      </c>
      <c r="U175" s="230">
        <v>0</v>
      </c>
      <c r="V175" s="230">
        <v>0</v>
      </c>
      <c r="W175" s="230">
        <v>0</v>
      </c>
      <c r="X175" s="230">
        <v>0</v>
      </c>
      <c r="Y175" s="230">
        <f t="shared" si="57"/>
        <v>0</v>
      </c>
      <c r="Z175" s="230">
        <f t="shared" si="58"/>
        <v>0</v>
      </c>
      <c r="AA175" s="277"/>
      <c r="AB175" s="278">
        <v>0</v>
      </c>
      <c r="AC175" s="278">
        <v>0</v>
      </c>
      <c r="AD175" s="278">
        <v>0</v>
      </c>
      <c r="AE175" s="278">
        <v>0</v>
      </c>
      <c r="AF175" s="278">
        <v>0</v>
      </c>
      <c r="AG175" s="278">
        <v>0</v>
      </c>
      <c r="AH175" s="230">
        <f t="shared" si="59"/>
        <v>0</v>
      </c>
      <c r="AI175" s="278">
        <f t="shared" si="60"/>
        <v>0</v>
      </c>
      <c r="AJ175" s="277"/>
      <c r="AK175" s="278">
        <v>0</v>
      </c>
      <c r="AL175" s="278">
        <v>0</v>
      </c>
      <c r="AM175" s="278">
        <v>0</v>
      </c>
      <c r="AN175" s="277"/>
      <c r="AO175" s="278">
        <f t="shared" si="61"/>
        <v>0</v>
      </c>
      <c r="AP175" s="278">
        <f t="shared" si="61"/>
        <v>0</v>
      </c>
      <c r="AQ175" s="278">
        <f t="shared" si="61"/>
        <v>0</v>
      </c>
      <c r="AR175" s="279"/>
      <c r="AS175" s="279">
        <v>0</v>
      </c>
      <c r="AT175" s="280">
        <f t="shared" si="62"/>
        <v>0</v>
      </c>
      <c r="AU175" s="279"/>
      <c r="AV175" s="279">
        <v>0</v>
      </c>
      <c r="AW175" s="279">
        <v>0</v>
      </c>
      <c r="AX175" s="279">
        <v>0</v>
      </c>
      <c r="AY175" s="279">
        <v>0</v>
      </c>
      <c r="AZ175" s="279">
        <v>0</v>
      </c>
      <c r="BA175" s="279">
        <v>0</v>
      </c>
      <c r="BB175" s="279">
        <v>0</v>
      </c>
      <c r="BC175" s="279">
        <f t="shared" si="63"/>
        <v>0</v>
      </c>
      <c r="BE175" s="139">
        <f t="shared" si="73"/>
        <v>0</v>
      </c>
      <c r="BF175" s="139">
        <f t="shared" si="73"/>
        <v>0</v>
      </c>
      <c r="BG175" s="139">
        <f t="shared" si="73"/>
        <v>0</v>
      </c>
      <c r="BH175" s="139">
        <f t="shared" si="73"/>
        <v>0</v>
      </c>
      <c r="BI175" s="139">
        <f t="shared" si="73"/>
        <v>0</v>
      </c>
      <c r="BJ175" s="139">
        <f t="shared" si="73"/>
        <v>0</v>
      </c>
      <c r="BK175" s="139">
        <f t="shared" si="64"/>
        <v>0</v>
      </c>
      <c r="BL175" s="139">
        <f t="shared" si="65"/>
        <v>0</v>
      </c>
      <c r="BM175" s="149">
        <f t="shared" si="66"/>
        <v>0</v>
      </c>
      <c r="BN175" s="149"/>
      <c r="BO175" s="279">
        <f t="shared" si="71"/>
        <v>0</v>
      </c>
      <c r="BP175" s="279">
        <f t="shared" si="71"/>
        <v>0</v>
      </c>
      <c r="BQ175" s="279">
        <f t="shared" si="71"/>
        <v>0</v>
      </c>
      <c r="BR175" s="279">
        <f t="shared" si="71"/>
        <v>0</v>
      </c>
      <c r="BS175" s="279">
        <f t="shared" si="71"/>
        <v>0</v>
      </c>
      <c r="BT175" s="279">
        <f t="shared" si="71"/>
        <v>0</v>
      </c>
      <c r="BU175" s="279">
        <f t="shared" si="72"/>
        <v>0</v>
      </c>
      <c r="BV175" s="279">
        <f t="shared" si="67"/>
        <v>0</v>
      </c>
      <c r="BW175" s="279">
        <f t="shared" si="52"/>
        <v>0</v>
      </c>
      <c r="BX175" s="279"/>
      <c r="BY175" s="279">
        <f t="shared" si="68"/>
        <v>0</v>
      </c>
      <c r="BZ175" s="279"/>
      <c r="CA175" s="279">
        <f>IFERROR(VLOOKUP(A175,'Actuals Summer'!A:S,19,FALSE),0)</f>
        <v>0</v>
      </c>
      <c r="CC175" s="279"/>
      <c r="CD175" s="279"/>
      <c r="CE175" s="279"/>
      <c r="CF175" s="279"/>
      <c r="CG175" s="279"/>
      <c r="CH175" s="279"/>
      <c r="CI175" s="279"/>
      <c r="CJ175" s="279"/>
      <c r="CK175" s="279"/>
      <c r="CL175" s="279"/>
      <c r="CM175" s="279"/>
      <c r="CN175" s="279"/>
      <c r="CO175" s="279"/>
      <c r="CQ175" s="230"/>
      <c r="CR175" s="230"/>
      <c r="CS175" s="230"/>
      <c r="CT175" s="230"/>
      <c r="CU175" s="230"/>
      <c r="CV175" s="230"/>
      <c r="CW175" s="230"/>
      <c r="CX175" s="230"/>
      <c r="CZ175" s="281"/>
      <c r="DA175" s="281"/>
      <c r="DB175" s="281"/>
      <c r="DC175" s="281"/>
      <c r="DD175" s="281"/>
      <c r="DE175" s="281"/>
      <c r="DF175" s="281"/>
      <c r="DG175" s="281"/>
      <c r="DI175" s="281">
        <f t="shared" si="69"/>
        <v>0</v>
      </c>
      <c r="DJ175" s="281"/>
      <c r="DK175" s="281"/>
      <c r="DL175" s="281"/>
      <c r="DM175" s="281"/>
      <c r="DN175" s="281"/>
      <c r="DO175" s="281"/>
      <c r="DP175" s="281"/>
      <c r="DQ175" s="281"/>
      <c r="DS175" s="281"/>
      <c r="DT175" s="281"/>
      <c r="DU175" s="281"/>
      <c r="DV175" s="281"/>
      <c r="DW175" s="281"/>
      <c r="DX175" s="281"/>
      <c r="DY175" s="281"/>
      <c r="DZ175" s="281"/>
      <c r="EB175" s="282">
        <f t="shared" si="53"/>
        <v>0</v>
      </c>
      <c r="EC175" s="282">
        <f t="shared" si="54"/>
        <v>0</v>
      </c>
      <c r="ED175" s="283">
        <f t="shared" si="70"/>
        <v>0</v>
      </c>
    </row>
    <row r="176" spans="1:134" hidden="1" x14ac:dyDescent="0.25">
      <c r="A176" s="17">
        <v>2014</v>
      </c>
      <c r="B176" s="4">
        <v>103162</v>
      </c>
      <c r="C176" s="4" t="s">
        <v>718</v>
      </c>
      <c r="D176" s="4" t="s">
        <v>210</v>
      </c>
      <c r="E176" s="15" t="s">
        <v>428</v>
      </c>
      <c r="F176" s="16" t="s">
        <v>425</v>
      </c>
      <c r="G176" s="149"/>
      <c r="H176" s="230">
        <v>0</v>
      </c>
      <c r="I176" s="277"/>
      <c r="J176" s="230">
        <v>0</v>
      </c>
      <c r="K176" s="230">
        <v>0</v>
      </c>
      <c r="L176" s="230">
        <v>33111</v>
      </c>
      <c r="M176" s="230">
        <v>0</v>
      </c>
      <c r="N176" s="230">
        <v>0</v>
      </c>
      <c r="O176" s="230">
        <v>0</v>
      </c>
      <c r="P176" s="149">
        <f t="shared" si="55"/>
        <v>33111</v>
      </c>
      <c r="Q176" s="230">
        <f t="shared" si="56"/>
        <v>26488.800000000003</v>
      </c>
      <c r="R176" s="277"/>
      <c r="S176" s="230">
        <v>0</v>
      </c>
      <c r="T176" s="230">
        <v>0</v>
      </c>
      <c r="U176" s="230">
        <v>39733.200000000004</v>
      </c>
      <c r="V176" s="230">
        <v>2340</v>
      </c>
      <c r="W176" s="230">
        <v>894.94736842105272</v>
      </c>
      <c r="X176" s="230">
        <v>0</v>
      </c>
      <c r="Y176" s="230">
        <f t="shared" si="57"/>
        <v>42968.147368421058</v>
      </c>
      <c r="Z176" s="230">
        <f t="shared" si="58"/>
        <v>34374.517894736848</v>
      </c>
      <c r="AA176" s="277"/>
      <c r="AB176" s="278">
        <v>0</v>
      </c>
      <c r="AC176" s="278">
        <v>0</v>
      </c>
      <c r="AD176" s="278">
        <v>29920.547368421048</v>
      </c>
      <c r="AE176" s="278">
        <v>1080</v>
      </c>
      <c r="AF176" s="278">
        <v>413.05263157894734</v>
      </c>
      <c r="AG176" s="278">
        <v>0</v>
      </c>
      <c r="AH176" s="230">
        <f t="shared" si="59"/>
        <v>31413.599999999995</v>
      </c>
      <c r="AI176" s="278">
        <f t="shared" si="60"/>
        <v>25130.879999999997</v>
      </c>
      <c r="AJ176" s="277"/>
      <c r="AK176" s="278">
        <v>1333.7999999999997</v>
      </c>
      <c r="AL176" s="278">
        <v>1756.95</v>
      </c>
      <c r="AM176" s="278">
        <v>1214.715789473684</v>
      </c>
      <c r="AN176" s="277"/>
      <c r="AO176" s="278">
        <f t="shared" si="61"/>
        <v>1067.0399999999997</v>
      </c>
      <c r="AP176" s="278">
        <f t="shared" si="61"/>
        <v>1405.5600000000002</v>
      </c>
      <c r="AQ176" s="278">
        <f t="shared" si="61"/>
        <v>971.77263157894731</v>
      </c>
      <c r="AR176" s="279"/>
      <c r="AS176" s="279">
        <v>0</v>
      </c>
      <c r="AT176" s="280">
        <f t="shared" si="62"/>
        <v>0</v>
      </c>
      <c r="AU176" s="279"/>
      <c r="AV176" s="279">
        <v>0</v>
      </c>
      <c r="AW176" s="279">
        <v>0</v>
      </c>
      <c r="AX176" s="279">
        <v>35318.400000000001</v>
      </c>
      <c r="AY176" s="279">
        <v>3315</v>
      </c>
      <c r="AZ176" s="279">
        <v>1267.8421052631579</v>
      </c>
      <c r="BA176" s="279">
        <v>0</v>
      </c>
      <c r="BB176" s="279">
        <v>1649.7</v>
      </c>
      <c r="BC176" s="279">
        <f t="shared" si="63"/>
        <v>41550.942105263159</v>
      </c>
      <c r="BE176" s="139">
        <f t="shared" si="73"/>
        <v>0</v>
      </c>
      <c r="BF176" s="139">
        <f t="shared" si="73"/>
        <v>0</v>
      </c>
      <c r="BG176" s="139">
        <f t="shared" si="73"/>
        <v>2207.4000000000015</v>
      </c>
      <c r="BH176" s="139">
        <f t="shared" si="73"/>
        <v>3315</v>
      </c>
      <c r="BI176" s="139">
        <f t="shared" si="73"/>
        <v>1267.8421052631579</v>
      </c>
      <c r="BJ176" s="139">
        <f t="shared" si="73"/>
        <v>0</v>
      </c>
      <c r="BK176" s="139">
        <f t="shared" si="64"/>
        <v>315.90000000000032</v>
      </c>
      <c r="BL176" s="139">
        <f t="shared" si="65"/>
        <v>7106.1421052631604</v>
      </c>
      <c r="BM176" s="149">
        <f t="shared" si="66"/>
        <v>0</v>
      </c>
      <c r="BN176" s="149"/>
      <c r="BO176" s="279">
        <f t="shared" si="71"/>
        <v>0</v>
      </c>
      <c r="BP176" s="279">
        <f t="shared" si="71"/>
        <v>0</v>
      </c>
      <c r="BQ176" s="279">
        <f t="shared" si="71"/>
        <v>8829.5999999999985</v>
      </c>
      <c r="BR176" s="279">
        <f t="shared" si="71"/>
        <v>3315</v>
      </c>
      <c r="BS176" s="279">
        <f t="shared" si="71"/>
        <v>1267.8421052631579</v>
      </c>
      <c r="BT176" s="279">
        <f t="shared" si="71"/>
        <v>0</v>
      </c>
      <c r="BU176" s="279">
        <f t="shared" si="72"/>
        <v>582.66000000000031</v>
      </c>
      <c r="BV176" s="279">
        <f t="shared" si="67"/>
        <v>13995.102105263157</v>
      </c>
      <c r="BW176" s="279">
        <f t="shared" si="52"/>
        <v>0</v>
      </c>
      <c r="BX176" s="279"/>
      <c r="BY176" s="279">
        <f t="shared" si="68"/>
        <v>41550.942105263159</v>
      </c>
      <c r="BZ176" s="279"/>
      <c r="CA176" s="279">
        <f>IFERROR(VLOOKUP(A176,'Actuals Summer'!A:S,19,FALSE),0)</f>
        <v>0</v>
      </c>
      <c r="CC176" s="279"/>
      <c r="CD176" s="279"/>
      <c r="CE176" s="279"/>
      <c r="CF176" s="279"/>
      <c r="CG176" s="279"/>
      <c r="CH176" s="279"/>
      <c r="CI176" s="279"/>
      <c r="CJ176" s="279"/>
      <c r="CK176" s="279"/>
      <c r="CL176" s="279"/>
      <c r="CM176" s="279"/>
      <c r="CN176" s="279"/>
      <c r="CO176" s="279"/>
      <c r="CQ176" s="230"/>
      <c r="CR176" s="230"/>
      <c r="CS176" s="230"/>
      <c r="CT176" s="230"/>
      <c r="CU176" s="230"/>
      <c r="CV176" s="230"/>
      <c r="CW176" s="230"/>
      <c r="CX176" s="230"/>
      <c r="CZ176" s="281"/>
      <c r="DA176" s="281"/>
      <c r="DB176" s="281"/>
      <c r="DC176" s="281"/>
      <c r="DD176" s="281"/>
      <c r="DE176" s="281"/>
      <c r="DF176" s="281"/>
      <c r="DG176" s="281"/>
      <c r="DI176" s="281">
        <f t="shared" si="69"/>
        <v>41550.942105263159</v>
      </c>
      <c r="DJ176" s="281"/>
      <c r="DK176" s="281"/>
      <c r="DL176" s="281"/>
      <c r="DM176" s="281"/>
      <c r="DN176" s="281"/>
      <c r="DO176" s="281"/>
      <c r="DP176" s="281"/>
      <c r="DQ176" s="281"/>
      <c r="DS176" s="281"/>
      <c r="DT176" s="281"/>
      <c r="DU176" s="281"/>
      <c r="DV176" s="281"/>
      <c r="DW176" s="281"/>
      <c r="DX176" s="281"/>
      <c r="DY176" s="281"/>
      <c r="DZ176" s="281"/>
      <c r="EB176" s="282">
        <f t="shared" si="53"/>
        <v>103433.67263157896</v>
      </c>
      <c r="EC176" s="282">
        <f t="shared" si="54"/>
        <v>0</v>
      </c>
      <c r="ED176" s="283">
        <f t="shared" si="70"/>
        <v>103433.67263157896</v>
      </c>
    </row>
    <row r="177" spans="1:134" hidden="1" x14ac:dyDescent="0.25">
      <c r="A177" s="17">
        <v>7052</v>
      </c>
      <c r="B177" s="4">
        <v>103627</v>
      </c>
      <c r="C177" s="4" t="s">
        <v>719</v>
      </c>
      <c r="D177" s="4" t="s">
        <v>373</v>
      </c>
      <c r="E177" s="15" t="s">
        <v>439</v>
      </c>
      <c r="F177" s="16" t="s">
        <v>425</v>
      </c>
      <c r="G177" s="149"/>
      <c r="H177" s="230">
        <v>0</v>
      </c>
      <c r="I177" s="277"/>
      <c r="J177" s="230">
        <v>0</v>
      </c>
      <c r="K177" s="230">
        <v>0</v>
      </c>
      <c r="L177" s="230">
        <v>0</v>
      </c>
      <c r="M177" s="230">
        <v>0</v>
      </c>
      <c r="N177" s="230">
        <v>0</v>
      </c>
      <c r="O177" s="230">
        <v>0</v>
      </c>
      <c r="P177" s="149">
        <f t="shared" si="55"/>
        <v>0</v>
      </c>
      <c r="Q177" s="230">
        <f t="shared" si="56"/>
        <v>0</v>
      </c>
      <c r="R177" s="277"/>
      <c r="S177" s="230">
        <v>0</v>
      </c>
      <c r="T177" s="230">
        <v>0</v>
      </c>
      <c r="U177" s="230">
        <v>0</v>
      </c>
      <c r="V177" s="230">
        <v>0</v>
      </c>
      <c r="W177" s="230">
        <v>0</v>
      </c>
      <c r="X177" s="230">
        <v>0</v>
      </c>
      <c r="Y177" s="230">
        <f t="shared" si="57"/>
        <v>0</v>
      </c>
      <c r="Z177" s="230">
        <f t="shared" si="58"/>
        <v>0</v>
      </c>
      <c r="AA177" s="277"/>
      <c r="AB177" s="278">
        <v>0</v>
      </c>
      <c r="AC177" s="278">
        <v>0</v>
      </c>
      <c r="AD177" s="278">
        <v>1056.9000000000001</v>
      </c>
      <c r="AE177" s="278">
        <v>0</v>
      </c>
      <c r="AF177" s="278">
        <v>0</v>
      </c>
      <c r="AG177" s="278">
        <v>0</v>
      </c>
      <c r="AH177" s="230">
        <f t="shared" si="59"/>
        <v>1056.9000000000001</v>
      </c>
      <c r="AI177" s="278">
        <f t="shared" si="60"/>
        <v>845.5200000000001</v>
      </c>
      <c r="AJ177" s="277"/>
      <c r="AK177" s="278">
        <v>0</v>
      </c>
      <c r="AL177" s="278">
        <v>0</v>
      </c>
      <c r="AM177" s="278">
        <v>0</v>
      </c>
      <c r="AN177" s="277"/>
      <c r="AO177" s="278">
        <f t="shared" si="61"/>
        <v>0</v>
      </c>
      <c r="AP177" s="278">
        <f t="shared" si="61"/>
        <v>0</v>
      </c>
      <c r="AQ177" s="278">
        <f t="shared" si="61"/>
        <v>0</v>
      </c>
      <c r="AR177" s="279"/>
      <c r="AS177" s="279">
        <v>0</v>
      </c>
      <c r="AT177" s="280">
        <f t="shared" si="62"/>
        <v>0</v>
      </c>
      <c r="AU177" s="279"/>
      <c r="AV177" s="279">
        <v>0</v>
      </c>
      <c r="AW177" s="279">
        <v>0</v>
      </c>
      <c r="AX177" s="279">
        <v>0</v>
      </c>
      <c r="AY177" s="279">
        <v>0</v>
      </c>
      <c r="AZ177" s="279">
        <v>0</v>
      </c>
      <c r="BA177" s="279">
        <v>0</v>
      </c>
      <c r="BB177" s="279">
        <v>0</v>
      </c>
      <c r="BC177" s="279">
        <f t="shared" si="63"/>
        <v>0</v>
      </c>
      <c r="BE177" s="139">
        <f t="shared" si="73"/>
        <v>0</v>
      </c>
      <c r="BF177" s="139">
        <f t="shared" si="73"/>
        <v>0</v>
      </c>
      <c r="BG177" s="139">
        <f t="shared" si="73"/>
        <v>0</v>
      </c>
      <c r="BH177" s="139">
        <f t="shared" si="73"/>
        <v>0</v>
      </c>
      <c r="BI177" s="139">
        <f t="shared" si="73"/>
        <v>0</v>
      </c>
      <c r="BJ177" s="139">
        <f t="shared" si="73"/>
        <v>0</v>
      </c>
      <c r="BK177" s="139">
        <f t="shared" si="64"/>
        <v>0</v>
      </c>
      <c r="BL177" s="139">
        <f t="shared" si="65"/>
        <v>0</v>
      </c>
      <c r="BM177" s="149">
        <f t="shared" si="66"/>
        <v>0</v>
      </c>
      <c r="BN177" s="149"/>
      <c r="BO177" s="279">
        <f t="shared" si="71"/>
        <v>0</v>
      </c>
      <c r="BP177" s="279">
        <f t="shared" si="71"/>
        <v>0</v>
      </c>
      <c r="BQ177" s="279">
        <f t="shared" si="71"/>
        <v>0</v>
      </c>
      <c r="BR177" s="279">
        <f t="shared" si="71"/>
        <v>0</v>
      </c>
      <c r="BS177" s="279">
        <f t="shared" si="71"/>
        <v>0</v>
      </c>
      <c r="BT177" s="279">
        <f t="shared" si="71"/>
        <v>0</v>
      </c>
      <c r="BU177" s="279">
        <f t="shared" si="72"/>
        <v>0</v>
      </c>
      <c r="BV177" s="279">
        <f t="shared" si="67"/>
        <v>0</v>
      </c>
      <c r="BW177" s="279">
        <f t="shared" si="52"/>
        <v>0</v>
      </c>
      <c r="BX177" s="279"/>
      <c r="BY177" s="279">
        <f t="shared" si="68"/>
        <v>0</v>
      </c>
      <c r="BZ177" s="279"/>
      <c r="CA177" s="279">
        <f>IFERROR(VLOOKUP(A177,'Actuals Summer'!A:S,19,FALSE),0)</f>
        <v>0</v>
      </c>
      <c r="CC177" s="279"/>
      <c r="CD177" s="279"/>
      <c r="CE177" s="279"/>
      <c r="CF177" s="279"/>
      <c r="CG177" s="279"/>
      <c r="CH177" s="279"/>
      <c r="CI177" s="279"/>
      <c r="CJ177" s="279"/>
      <c r="CK177" s="279"/>
      <c r="CL177" s="279"/>
      <c r="CM177" s="279"/>
      <c r="CN177" s="279"/>
      <c r="CO177" s="279"/>
      <c r="CQ177" s="230"/>
      <c r="CR177" s="230"/>
      <c r="CS177" s="230"/>
      <c r="CT177" s="230"/>
      <c r="CU177" s="230"/>
      <c r="CV177" s="230"/>
      <c r="CW177" s="230"/>
      <c r="CX177" s="230"/>
      <c r="CZ177" s="281"/>
      <c r="DA177" s="281"/>
      <c r="DB177" s="281"/>
      <c r="DC177" s="281"/>
      <c r="DD177" s="281"/>
      <c r="DE177" s="281"/>
      <c r="DF177" s="281"/>
      <c r="DG177" s="281"/>
      <c r="DI177" s="281">
        <f t="shared" si="69"/>
        <v>0</v>
      </c>
      <c r="DJ177" s="281"/>
      <c r="DK177" s="281"/>
      <c r="DL177" s="281"/>
      <c r="DM177" s="281"/>
      <c r="DN177" s="281"/>
      <c r="DO177" s="281"/>
      <c r="DP177" s="281"/>
      <c r="DQ177" s="281"/>
      <c r="DS177" s="281"/>
      <c r="DT177" s="281"/>
      <c r="DU177" s="281"/>
      <c r="DV177" s="281"/>
      <c r="DW177" s="281"/>
      <c r="DX177" s="281"/>
      <c r="DY177" s="281"/>
      <c r="DZ177" s="281"/>
      <c r="EB177" s="282">
        <f t="shared" si="53"/>
        <v>845.5200000000001</v>
      </c>
      <c r="EC177" s="282">
        <f t="shared" si="54"/>
        <v>0</v>
      </c>
      <c r="ED177" s="283">
        <f t="shared" si="70"/>
        <v>845.5200000000001</v>
      </c>
    </row>
    <row r="178" spans="1:134" hidden="1" x14ac:dyDescent="0.25">
      <c r="A178" s="17">
        <v>2456</v>
      </c>
      <c r="B178" s="4">
        <v>103383</v>
      </c>
      <c r="C178" s="4" t="s">
        <v>720</v>
      </c>
      <c r="D178" s="4" t="s">
        <v>721</v>
      </c>
      <c r="E178" s="15" t="s">
        <v>428</v>
      </c>
      <c r="F178" s="16" t="s">
        <v>425</v>
      </c>
      <c r="G178" s="149"/>
      <c r="H178" s="230">
        <v>0</v>
      </c>
      <c r="I178" s="277"/>
      <c r="J178" s="230">
        <v>0</v>
      </c>
      <c r="K178" s="230">
        <v>0</v>
      </c>
      <c r="L178" s="230">
        <v>0</v>
      </c>
      <c r="M178" s="230">
        <v>0</v>
      </c>
      <c r="N178" s="230">
        <v>0</v>
      </c>
      <c r="O178" s="230">
        <v>0</v>
      </c>
      <c r="P178" s="149">
        <f t="shared" si="55"/>
        <v>0</v>
      </c>
      <c r="Q178" s="230">
        <f t="shared" si="56"/>
        <v>0</v>
      </c>
      <c r="R178" s="277"/>
      <c r="S178" s="230">
        <v>0</v>
      </c>
      <c r="T178" s="230">
        <v>0</v>
      </c>
      <c r="U178" s="230">
        <v>0</v>
      </c>
      <c r="V178" s="230">
        <v>0</v>
      </c>
      <c r="W178" s="230">
        <v>0</v>
      </c>
      <c r="X178" s="230">
        <v>0</v>
      </c>
      <c r="Y178" s="230">
        <f t="shared" si="57"/>
        <v>0</v>
      </c>
      <c r="Z178" s="230">
        <f t="shared" si="58"/>
        <v>0</v>
      </c>
      <c r="AA178" s="277"/>
      <c r="AB178" s="278">
        <v>0</v>
      </c>
      <c r="AC178" s="278">
        <v>0</v>
      </c>
      <c r="AD178" s="278">
        <v>0</v>
      </c>
      <c r="AE178" s="278">
        <v>0</v>
      </c>
      <c r="AF178" s="278">
        <v>0</v>
      </c>
      <c r="AG178" s="278">
        <v>0</v>
      </c>
      <c r="AH178" s="230">
        <f t="shared" si="59"/>
        <v>0</v>
      </c>
      <c r="AI178" s="278">
        <f t="shared" si="60"/>
        <v>0</v>
      </c>
      <c r="AJ178" s="277"/>
      <c r="AK178" s="278">
        <v>0</v>
      </c>
      <c r="AL178" s="278">
        <v>0</v>
      </c>
      <c r="AM178" s="278">
        <v>0</v>
      </c>
      <c r="AN178" s="277"/>
      <c r="AO178" s="278">
        <f t="shared" si="61"/>
        <v>0</v>
      </c>
      <c r="AP178" s="278">
        <f t="shared" si="61"/>
        <v>0</v>
      </c>
      <c r="AQ178" s="278">
        <f t="shared" si="61"/>
        <v>0</v>
      </c>
      <c r="AR178" s="279"/>
      <c r="AS178" s="279">
        <v>0</v>
      </c>
      <c r="AT178" s="280">
        <f t="shared" si="62"/>
        <v>0</v>
      </c>
      <c r="AU178" s="279"/>
      <c r="AV178" s="279">
        <v>0</v>
      </c>
      <c r="AW178" s="279">
        <v>0</v>
      </c>
      <c r="AX178" s="279">
        <v>0</v>
      </c>
      <c r="AY178" s="279">
        <v>0</v>
      </c>
      <c r="AZ178" s="279">
        <v>0</v>
      </c>
      <c r="BA178" s="279">
        <v>0</v>
      </c>
      <c r="BB178" s="279">
        <v>0</v>
      </c>
      <c r="BC178" s="279">
        <f t="shared" si="63"/>
        <v>0</v>
      </c>
      <c r="BE178" s="139">
        <f t="shared" si="73"/>
        <v>0</v>
      </c>
      <c r="BF178" s="139">
        <f t="shared" si="73"/>
        <v>0</v>
      </c>
      <c r="BG178" s="139">
        <f t="shared" si="73"/>
        <v>0</v>
      </c>
      <c r="BH178" s="139">
        <f t="shared" si="73"/>
        <v>0</v>
      </c>
      <c r="BI178" s="139">
        <f t="shared" si="73"/>
        <v>0</v>
      </c>
      <c r="BJ178" s="139">
        <f t="shared" si="73"/>
        <v>0</v>
      </c>
      <c r="BK178" s="139">
        <f t="shared" si="64"/>
        <v>0</v>
      </c>
      <c r="BL178" s="139">
        <f t="shared" si="65"/>
        <v>0</v>
      </c>
      <c r="BM178" s="149">
        <f t="shared" si="66"/>
        <v>0</v>
      </c>
      <c r="BN178" s="149"/>
      <c r="BO178" s="279">
        <f t="shared" si="71"/>
        <v>0</v>
      </c>
      <c r="BP178" s="279">
        <f t="shared" si="71"/>
        <v>0</v>
      </c>
      <c r="BQ178" s="279">
        <f t="shared" si="71"/>
        <v>0</v>
      </c>
      <c r="BR178" s="279">
        <f t="shared" si="71"/>
        <v>0</v>
      </c>
      <c r="BS178" s="279">
        <f t="shared" si="71"/>
        <v>0</v>
      </c>
      <c r="BT178" s="279">
        <f t="shared" si="71"/>
        <v>0</v>
      </c>
      <c r="BU178" s="279">
        <f t="shared" si="72"/>
        <v>0</v>
      </c>
      <c r="BV178" s="279">
        <f t="shared" si="67"/>
        <v>0</v>
      </c>
      <c r="BW178" s="279">
        <f t="shared" si="52"/>
        <v>0</v>
      </c>
      <c r="BX178" s="279"/>
      <c r="BY178" s="279">
        <f t="shared" si="68"/>
        <v>0</v>
      </c>
      <c r="BZ178" s="279"/>
      <c r="CA178" s="279">
        <f>IFERROR(VLOOKUP(A178,'Actuals Summer'!A:S,19,FALSE),0)</f>
        <v>0</v>
      </c>
      <c r="CC178" s="279"/>
      <c r="CD178" s="279"/>
      <c r="CE178" s="279"/>
      <c r="CF178" s="279"/>
      <c r="CG178" s="279"/>
      <c r="CH178" s="279"/>
      <c r="CI178" s="279"/>
      <c r="CJ178" s="279"/>
      <c r="CK178" s="279"/>
      <c r="CL178" s="279"/>
      <c r="CM178" s="279"/>
      <c r="CN178" s="279"/>
      <c r="CO178" s="279"/>
      <c r="CQ178" s="230"/>
      <c r="CR178" s="230"/>
      <c r="CS178" s="230"/>
      <c r="CT178" s="230"/>
      <c r="CU178" s="230"/>
      <c r="CV178" s="230"/>
      <c r="CW178" s="230"/>
      <c r="CX178" s="230"/>
      <c r="CZ178" s="281"/>
      <c r="DA178" s="281"/>
      <c r="DB178" s="281"/>
      <c r="DC178" s="281"/>
      <c r="DD178" s="281"/>
      <c r="DE178" s="281"/>
      <c r="DF178" s="281"/>
      <c r="DG178" s="281"/>
      <c r="DI178" s="281">
        <f t="shared" si="69"/>
        <v>0</v>
      </c>
      <c r="DJ178" s="281"/>
      <c r="DK178" s="281"/>
      <c r="DL178" s="281"/>
      <c r="DM178" s="281"/>
      <c r="DN178" s="281"/>
      <c r="DO178" s="281"/>
      <c r="DP178" s="281"/>
      <c r="DQ178" s="281"/>
      <c r="DS178" s="281"/>
      <c r="DT178" s="281"/>
      <c r="DU178" s="281"/>
      <c r="DV178" s="281"/>
      <c r="DW178" s="281"/>
      <c r="DX178" s="281"/>
      <c r="DY178" s="281"/>
      <c r="DZ178" s="281"/>
      <c r="EB178" s="282">
        <f t="shared" si="53"/>
        <v>0</v>
      </c>
      <c r="EC178" s="282">
        <f t="shared" si="54"/>
        <v>0</v>
      </c>
      <c r="ED178" s="283">
        <f t="shared" si="70"/>
        <v>0</v>
      </c>
    </row>
    <row r="179" spans="1:134" hidden="1" x14ac:dyDescent="0.25">
      <c r="A179" s="17">
        <v>2254</v>
      </c>
      <c r="B179" s="4">
        <v>103300</v>
      </c>
      <c r="C179" s="4" t="s">
        <v>722</v>
      </c>
      <c r="D179" s="4" t="s">
        <v>723</v>
      </c>
      <c r="E179" s="15" t="s">
        <v>428</v>
      </c>
      <c r="F179" s="16" t="s">
        <v>425</v>
      </c>
      <c r="G179" s="149"/>
      <c r="H179" s="230">
        <v>0</v>
      </c>
      <c r="I179" s="277"/>
      <c r="J179" s="230">
        <v>0</v>
      </c>
      <c r="K179" s="230">
        <v>0</v>
      </c>
      <c r="L179" s="230">
        <v>0</v>
      </c>
      <c r="M179" s="230">
        <v>0</v>
      </c>
      <c r="N179" s="230">
        <v>0</v>
      </c>
      <c r="O179" s="230">
        <v>0</v>
      </c>
      <c r="P179" s="149">
        <f t="shared" si="55"/>
        <v>0</v>
      </c>
      <c r="Q179" s="230">
        <f t="shared" si="56"/>
        <v>0</v>
      </c>
      <c r="R179" s="277"/>
      <c r="S179" s="230">
        <v>0</v>
      </c>
      <c r="T179" s="230">
        <v>0</v>
      </c>
      <c r="U179" s="230">
        <v>0</v>
      </c>
      <c r="V179" s="230">
        <v>0</v>
      </c>
      <c r="W179" s="230">
        <v>0</v>
      </c>
      <c r="X179" s="230">
        <v>0</v>
      </c>
      <c r="Y179" s="230">
        <f t="shared" si="57"/>
        <v>0</v>
      </c>
      <c r="Z179" s="230">
        <f t="shared" si="58"/>
        <v>0</v>
      </c>
      <c r="AA179" s="277"/>
      <c r="AB179" s="278">
        <v>0</v>
      </c>
      <c r="AC179" s="278">
        <v>0</v>
      </c>
      <c r="AD179" s="278">
        <v>0</v>
      </c>
      <c r="AE179" s="278">
        <v>0</v>
      </c>
      <c r="AF179" s="278">
        <v>0</v>
      </c>
      <c r="AG179" s="278">
        <v>0</v>
      </c>
      <c r="AH179" s="230">
        <f t="shared" si="59"/>
        <v>0</v>
      </c>
      <c r="AI179" s="278">
        <f t="shared" si="60"/>
        <v>0</v>
      </c>
      <c r="AJ179" s="277"/>
      <c r="AK179" s="278">
        <v>0</v>
      </c>
      <c r="AL179" s="278">
        <v>0</v>
      </c>
      <c r="AM179" s="278">
        <v>0</v>
      </c>
      <c r="AN179" s="277"/>
      <c r="AO179" s="278">
        <f t="shared" si="61"/>
        <v>0</v>
      </c>
      <c r="AP179" s="278">
        <f t="shared" si="61"/>
        <v>0</v>
      </c>
      <c r="AQ179" s="278">
        <f t="shared" si="61"/>
        <v>0</v>
      </c>
      <c r="AR179" s="279"/>
      <c r="AS179" s="279">
        <v>0</v>
      </c>
      <c r="AT179" s="280">
        <f t="shared" si="62"/>
        <v>0</v>
      </c>
      <c r="AU179" s="279"/>
      <c r="AV179" s="279">
        <v>0</v>
      </c>
      <c r="AW179" s="279">
        <v>0</v>
      </c>
      <c r="AX179" s="279">
        <v>0</v>
      </c>
      <c r="AY179" s="279">
        <v>0</v>
      </c>
      <c r="AZ179" s="279">
        <v>0</v>
      </c>
      <c r="BA179" s="279">
        <v>0</v>
      </c>
      <c r="BB179" s="279">
        <v>0</v>
      </c>
      <c r="BC179" s="279">
        <f t="shared" si="63"/>
        <v>0</v>
      </c>
      <c r="BE179" s="139">
        <f t="shared" si="73"/>
        <v>0</v>
      </c>
      <c r="BF179" s="139">
        <f t="shared" si="73"/>
        <v>0</v>
      </c>
      <c r="BG179" s="139">
        <f t="shared" si="73"/>
        <v>0</v>
      </c>
      <c r="BH179" s="139">
        <f t="shared" si="73"/>
        <v>0</v>
      </c>
      <c r="BI179" s="139">
        <f t="shared" si="73"/>
        <v>0</v>
      </c>
      <c r="BJ179" s="139">
        <f t="shared" si="73"/>
        <v>0</v>
      </c>
      <c r="BK179" s="139">
        <f t="shared" si="64"/>
        <v>0</v>
      </c>
      <c r="BL179" s="139">
        <f t="shared" si="65"/>
        <v>0</v>
      </c>
      <c r="BM179" s="149">
        <f t="shared" si="66"/>
        <v>0</v>
      </c>
      <c r="BN179" s="149"/>
      <c r="BO179" s="279">
        <f t="shared" si="71"/>
        <v>0</v>
      </c>
      <c r="BP179" s="279">
        <f t="shared" si="71"/>
        <v>0</v>
      </c>
      <c r="BQ179" s="279">
        <f t="shared" si="71"/>
        <v>0</v>
      </c>
      <c r="BR179" s="279">
        <f t="shared" si="71"/>
        <v>0</v>
      </c>
      <c r="BS179" s="279">
        <f t="shared" si="71"/>
        <v>0</v>
      </c>
      <c r="BT179" s="279">
        <f t="shared" si="71"/>
        <v>0</v>
      </c>
      <c r="BU179" s="279">
        <f t="shared" si="72"/>
        <v>0</v>
      </c>
      <c r="BV179" s="279">
        <f t="shared" si="67"/>
        <v>0</v>
      </c>
      <c r="BW179" s="279">
        <f t="shared" si="52"/>
        <v>0</v>
      </c>
      <c r="BX179" s="279"/>
      <c r="BY179" s="279">
        <f t="shared" si="68"/>
        <v>0</v>
      </c>
      <c r="BZ179" s="279"/>
      <c r="CA179" s="279">
        <f>IFERROR(VLOOKUP(A179,'Actuals Summer'!A:S,19,FALSE),0)</f>
        <v>0</v>
      </c>
      <c r="CC179" s="279"/>
      <c r="CD179" s="279"/>
      <c r="CE179" s="279"/>
      <c r="CF179" s="279"/>
      <c r="CG179" s="279"/>
      <c r="CH179" s="279"/>
      <c r="CI179" s="279"/>
      <c r="CJ179" s="279"/>
      <c r="CK179" s="279"/>
      <c r="CL179" s="279"/>
      <c r="CM179" s="279"/>
      <c r="CN179" s="279"/>
      <c r="CO179" s="279"/>
      <c r="CQ179" s="230"/>
      <c r="CR179" s="230"/>
      <c r="CS179" s="230"/>
      <c r="CT179" s="230"/>
      <c r="CU179" s="230"/>
      <c r="CV179" s="230"/>
      <c r="CW179" s="230"/>
      <c r="CX179" s="230"/>
      <c r="CZ179" s="281"/>
      <c r="DA179" s="281"/>
      <c r="DB179" s="281"/>
      <c r="DC179" s="281"/>
      <c r="DD179" s="281"/>
      <c r="DE179" s="281"/>
      <c r="DF179" s="281"/>
      <c r="DG179" s="281"/>
      <c r="DI179" s="281">
        <f t="shared" si="69"/>
        <v>0</v>
      </c>
      <c r="DJ179" s="281"/>
      <c r="DK179" s="281"/>
      <c r="DL179" s="281"/>
      <c r="DM179" s="281"/>
      <c r="DN179" s="281"/>
      <c r="DO179" s="281"/>
      <c r="DP179" s="281"/>
      <c r="DQ179" s="281"/>
      <c r="DS179" s="281"/>
      <c r="DT179" s="281"/>
      <c r="DU179" s="281"/>
      <c r="DV179" s="281"/>
      <c r="DW179" s="281"/>
      <c r="DX179" s="281"/>
      <c r="DY179" s="281"/>
      <c r="DZ179" s="281"/>
      <c r="EB179" s="282">
        <f t="shared" si="53"/>
        <v>0</v>
      </c>
      <c r="EC179" s="282">
        <f t="shared" si="54"/>
        <v>0</v>
      </c>
      <c r="ED179" s="283">
        <f t="shared" si="70"/>
        <v>0</v>
      </c>
    </row>
    <row r="180" spans="1:134" hidden="1" x14ac:dyDescent="0.25">
      <c r="A180" s="17">
        <v>1802</v>
      </c>
      <c r="B180" s="4">
        <v>103150</v>
      </c>
      <c r="C180" s="4" t="s">
        <v>724</v>
      </c>
      <c r="D180" s="4" t="s">
        <v>204</v>
      </c>
      <c r="E180" s="15" t="s">
        <v>424</v>
      </c>
      <c r="F180" s="16" t="s">
        <v>425</v>
      </c>
      <c r="G180" s="149"/>
      <c r="H180" s="230">
        <v>203087.25491126656</v>
      </c>
      <c r="I180" s="277"/>
      <c r="J180" s="230">
        <v>0</v>
      </c>
      <c r="K180" s="230">
        <v>66378</v>
      </c>
      <c r="L180" s="230">
        <v>80570.100000000006</v>
      </c>
      <c r="M180" s="230">
        <v>10335</v>
      </c>
      <c r="N180" s="230">
        <v>3430.6315789473683</v>
      </c>
      <c r="O180" s="230">
        <v>320.89473684210526</v>
      </c>
      <c r="P180" s="149">
        <f t="shared" si="55"/>
        <v>161034.62631578947</v>
      </c>
      <c r="Q180" s="230">
        <f t="shared" si="56"/>
        <v>128827.70105263159</v>
      </c>
      <c r="R180" s="277"/>
      <c r="S180" s="230">
        <v>0</v>
      </c>
      <c r="T180" s="230">
        <v>71356.349999999991</v>
      </c>
      <c r="U180" s="230">
        <v>27592.500000000004</v>
      </c>
      <c r="V180" s="230">
        <v>7605</v>
      </c>
      <c r="W180" s="230">
        <v>2684.8421052631579</v>
      </c>
      <c r="X180" s="230">
        <v>320.89473684210526</v>
      </c>
      <c r="Y180" s="230">
        <f t="shared" si="57"/>
        <v>109559.58684210526</v>
      </c>
      <c r="Z180" s="230">
        <f t="shared" si="58"/>
        <v>87647.669473684218</v>
      </c>
      <c r="AA180" s="277"/>
      <c r="AB180" s="278">
        <v>0</v>
      </c>
      <c r="AC180" s="278">
        <v>48856.357894736844</v>
      </c>
      <c r="AD180" s="278">
        <v>51797.936842105264</v>
      </c>
      <c r="AE180" s="278">
        <v>6536.8421052631575</v>
      </c>
      <c r="AF180" s="278">
        <v>2173.961218836565</v>
      </c>
      <c r="AG180" s="278">
        <v>187.0803324099723</v>
      </c>
      <c r="AH180" s="230">
        <f t="shared" si="59"/>
        <v>109552.1783933518</v>
      </c>
      <c r="AI180" s="278">
        <f t="shared" si="60"/>
        <v>87641.742714681444</v>
      </c>
      <c r="AJ180" s="277"/>
      <c r="AK180" s="278">
        <v>6210.75</v>
      </c>
      <c r="AL180" s="278">
        <v>4418.7</v>
      </c>
      <c r="AM180" s="278">
        <v>3948.8210526315788</v>
      </c>
      <c r="AN180" s="277"/>
      <c r="AO180" s="278">
        <f t="shared" si="61"/>
        <v>4968.6000000000004</v>
      </c>
      <c r="AP180" s="278">
        <f t="shared" si="61"/>
        <v>3534.96</v>
      </c>
      <c r="AQ180" s="278">
        <f t="shared" si="61"/>
        <v>3159.0568421052631</v>
      </c>
      <c r="AR180" s="279"/>
      <c r="AS180" s="279">
        <v>202654.51162375594</v>
      </c>
      <c r="AT180" s="280">
        <f t="shared" si="62"/>
        <v>-432.74328751061694</v>
      </c>
      <c r="AU180" s="279"/>
      <c r="AV180" s="279">
        <v>0</v>
      </c>
      <c r="AW180" s="279">
        <v>67724.399999999994</v>
      </c>
      <c r="AX180" s="279">
        <v>81490.415999999997</v>
      </c>
      <c r="AY180" s="279">
        <v>10335</v>
      </c>
      <c r="AZ180" s="279">
        <v>3952.6842105263158</v>
      </c>
      <c r="BA180" s="279">
        <v>320.89</v>
      </c>
      <c r="BB180" s="279">
        <v>5926.0499999999993</v>
      </c>
      <c r="BC180" s="279">
        <f t="shared" si="63"/>
        <v>372403.95183428226</v>
      </c>
      <c r="BE180" s="139">
        <f t="shared" si="73"/>
        <v>0</v>
      </c>
      <c r="BF180" s="139">
        <f t="shared" si="73"/>
        <v>1346.3999999999942</v>
      </c>
      <c r="BG180" s="139">
        <f t="shared" si="73"/>
        <v>920.31599999999162</v>
      </c>
      <c r="BH180" s="139">
        <f t="shared" si="73"/>
        <v>0</v>
      </c>
      <c r="BI180" s="139">
        <f t="shared" si="73"/>
        <v>522.05263157894751</v>
      </c>
      <c r="BJ180" s="139">
        <f t="shared" si="73"/>
        <v>-4.7368421052738086E-3</v>
      </c>
      <c r="BK180" s="139">
        <f t="shared" si="64"/>
        <v>-284.70000000000073</v>
      </c>
      <c r="BL180" s="139">
        <f t="shared" si="65"/>
        <v>2071.3206072262105</v>
      </c>
      <c r="BM180" s="149">
        <f t="shared" si="66"/>
        <v>0</v>
      </c>
      <c r="BN180" s="149"/>
      <c r="BO180" s="279">
        <f t="shared" si="71"/>
        <v>0</v>
      </c>
      <c r="BP180" s="279">
        <f t="shared" si="71"/>
        <v>14621.999999999993</v>
      </c>
      <c r="BQ180" s="279">
        <f t="shared" si="71"/>
        <v>17034.335999999988</v>
      </c>
      <c r="BR180" s="279">
        <f t="shared" si="71"/>
        <v>2067</v>
      </c>
      <c r="BS180" s="279">
        <f t="shared" si="71"/>
        <v>1208.1789473684212</v>
      </c>
      <c r="BT180" s="279">
        <f t="shared" si="71"/>
        <v>64.17421052631579</v>
      </c>
      <c r="BU180" s="279">
        <f t="shared" si="72"/>
        <v>957.44999999999891</v>
      </c>
      <c r="BV180" s="279">
        <f t="shared" si="67"/>
        <v>35953.139157894715</v>
      </c>
      <c r="BW180" s="279">
        <f t="shared" si="52"/>
        <v>432.74328751055873</v>
      </c>
      <c r="BX180" s="279"/>
      <c r="BY180" s="279">
        <f t="shared" si="68"/>
        <v>169749.44021052631</v>
      </c>
      <c r="BZ180" s="279"/>
      <c r="CA180" s="279">
        <f>IFERROR(VLOOKUP(A180,'Actuals Summer'!A:S,19,FALSE),0)</f>
        <v>0</v>
      </c>
      <c r="CC180" s="279"/>
      <c r="CD180" s="279"/>
      <c r="CE180" s="279"/>
      <c r="CF180" s="279"/>
      <c r="CG180" s="279"/>
      <c r="CH180" s="279"/>
      <c r="CI180" s="279"/>
      <c r="CJ180" s="279"/>
      <c r="CK180" s="279"/>
      <c r="CL180" s="279"/>
      <c r="CM180" s="279"/>
      <c r="CN180" s="279"/>
      <c r="CO180" s="279"/>
      <c r="CQ180" s="230"/>
      <c r="CR180" s="230"/>
      <c r="CS180" s="230"/>
      <c r="CT180" s="230"/>
      <c r="CU180" s="230"/>
      <c r="CV180" s="230"/>
      <c r="CW180" s="230"/>
      <c r="CX180" s="230"/>
      <c r="CZ180" s="281"/>
      <c r="DA180" s="281"/>
      <c r="DB180" s="281"/>
      <c r="DC180" s="281"/>
      <c r="DD180" s="281"/>
      <c r="DE180" s="281"/>
      <c r="DF180" s="281"/>
      <c r="DG180" s="281"/>
      <c r="DI180" s="281">
        <f t="shared" si="69"/>
        <v>169749.44021052631</v>
      </c>
      <c r="DJ180" s="281"/>
      <c r="DK180" s="281"/>
      <c r="DL180" s="281"/>
      <c r="DM180" s="281"/>
      <c r="DN180" s="281"/>
      <c r="DO180" s="281"/>
      <c r="DP180" s="281"/>
      <c r="DQ180" s="281"/>
      <c r="DS180" s="281"/>
      <c r="DT180" s="281"/>
      <c r="DU180" s="281"/>
      <c r="DV180" s="281"/>
      <c r="DW180" s="281"/>
      <c r="DX180" s="281"/>
      <c r="DY180" s="281"/>
      <c r="DZ180" s="281"/>
      <c r="EB180" s="282">
        <f t="shared" si="53"/>
        <v>553660.11080935155</v>
      </c>
      <c r="EC180" s="282">
        <f t="shared" si="54"/>
        <v>727.27005540166203</v>
      </c>
      <c r="ED180" s="283">
        <f t="shared" si="70"/>
        <v>554387.38086475316</v>
      </c>
    </row>
    <row r="181" spans="1:134" hidden="1" x14ac:dyDescent="0.25">
      <c r="A181" s="17">
        <v>2079</v>
      </c>
      <c r="B181" s="4">
        <v>103200</v>
      </c>
      <c r="C181" s="4" t="s">
        <v>725</v>
      </c>
      <c r="D181" s="4" t="s">
        <v>726</v>
      </c>
      <c r="E181" s="15" t="s">
        <v>428</v>
      </c>
      <c r="F181" s="16" t="s">
        <v>425</v>
      </c>
      <c r="G181" s="149"/>
      <c r="H181" s="230">
        <v>0</v>
      </c>
      <c r="I181" s="277"/>
      <c r="J181" s="230">
        <v>0</v>
      </c>
      <c r="K181" s="230">
        <v>0</v>
      </c>
      <c r="L181" s="230">
        <v>0</v>
      </c>
      <c r="M181" s="230">
        <v>0</v>
      </c>
      <c r="N181" s="230">
        <v>0</v>
      </c>
      <c r="O181" s="230">
        <v>0</v>
      </c>
      <c r="P181" s="149">
        <f t="shared" si="55"/>
        <v>0</v>
      </c>
      <c r="Q181" s="230">
        <f t="shared" si="56"/>
        <v>0</v>
      </c>
      <c r="R181" s="277"/>
      <c r="S181" s="230">
        <v>0</v>
      </c>
      <c r="T181" s="230">
        <v>0</v>
      </c>
      <c r="U181" s="230">
        <v>0</v>
      </c>
      <c r="V181" s="230">
        <v>0</v>
      </c>
      <c r="W181" s="230">
        <v>0</v>
      </c>
      <c r="X181" s="230">
        <v>0</v>
      </c>
      <c r="Y181" s="230">
        <f t="shared" si="57"/>
        <v>0</v>
      </c>
      <c r="Z181" s="230">
        <f t="shared" si="58"/>
        <v>0</v>
      </c>
      <c r="AA181" s="277"/>
      <c r="AB181" s="278">
        <v>0</v>
      </c>
      <c r="AC181" s="278">
        <v>0</v>
      </c>
      <c r="AD181" s="278">
        <v>0</v>
      </c>
      <c r="AE181" s="278">
        <v>0</v>
      </c>
      <c r="AF181" s="278">
        <v>0</v>
      </c>
      <c r="AG181" s="278">
        <v>0</v>
      </c>
      <c r="AH181" s="230">
        <f t="shared" si="59"/>
        <v>0</v>
      </c>
      <c r="AI181" s="278">
        <f t="shared" si="60"/>
        <v>0</v>
      </c>
      <c r="AJ181" s="277"/>
      <c r="AK181" s="278">
        <v>0</v>
      </c>
      <c r="AL181" s="278">
        <v>0</v>
      </c>
      <c r="AM181" s="278">
        <v>0</v>
      </c>
      <c r="AN181" s="277"/>
      <c r="AO181" s="278">
        <f t="shared" si="61"/>
        <v>0</v>
      </c>
      <c r="AP181" s="278">
        <f t="shared" si="61"/>
        <v>0</v>
      </c>
      <c r="AQ181" s="278">
        <f t="shared" si="61"/>
        <v>0</v>
      </c>
      <c r="AR181" s="279"/>
      <c r="AS181" s="279">
        <v>0</v>
      </c>
      <c r="AT181" s="280">
        <f t="shared" si="62"/>
        <v>0</v>
      </c>
      <c r="AU181" s="279"/>
      <c r="AV181" s="279">
        <v>0</v>
      </c>
      <c r="AW181" s="279">
        <v>0</v>
      </c>
      <c r="AX181" s="279">
        <v>0</v>
      </c>
      <c r="AY181" s="279">
        <v>0</v>
      </c>
      <c r="AZ181" s="279">
        <v>0</v>
      </c>
      <c r="BA181" s="279">
        <v>0</v>
      </c>
      <c r="BB181" s="279">
        <v>0</v>
      </c>
      <c r="BC181" s="279">
        <f t="shared" si="63"/>
        <v>0</v>
      </c>
      <c r="BE181" s="139">
        <f t="shared" si="73"/>
        <v>0</v>
      </c>
      <c r="BF181" s="139">
        <f t="shared" si="73"/>
        <v>0</v>
      </c>
      <c r="BG181" s="139">
        <f t="shared" si="73"/>
        <v>0</v>
      </c>
      <c r="BH181" s="139">
        <f t="shared" si="73"/>
        <v>0</v>
      </c>
      <c r="BI181" s="139">
        <f t="shared" si="73"/>
        <v>0</v>
      </c>
      <c r="BJ181" s="139">
        <f t="shared" si="73"/>
        <v>0</v>
      </c>
      <c r="BK181" s="139">
        <f t="shared" si="64"/>
        <v>0</v>
      </c>
      <c r="BL181" s="139">
        <f t="shared" si="65"/>
        <v>0</v>
      </c>
      <c r="BM181" s="149">
        <f t="shared" si="66"/>
        <v>0</v>
      </c>
      <c r="BN181" s="149"/>
      <c r="BO181" s="279">
        <f t="shared" si="71"/>
        <v>0</v>
      </c>
      <c r="BP181" s="279">
        <f t="shared" si="71"/>
        <v>0</v>
      </c>
      <c r="BQ181" s="279">
        <f t="shared" si="71"/>
        <v>0</v>
      </c>
      <c r="BR181" s="279">
        <f t="shared" si="71"/>
        <v>0</v>
      </c>
      <c r="BS181" s="279">
        <f t="shared" si="71"/>
        <v>0</v>
      </c>
      <c r="BT181" s="279">
        <f t="shared" si="71"/>
        <v>0</v>
      </c>
      <c r="BU181" s="279">
        <f t="shared" si="72"/>
        <v>0</v>
      </c>
      <c r="BV181" s="279">
        <f t="shared" si="67"/>
        <v>0</v>
      </c>
      <c r="BW181" s="279">
        <f t="shared" si="52"/>
        <v>0</v>
      </c>
      <c r="BX181" s="279"/>
      <c r="BY181" s="279">
        <f t="shared" si="68"/>
        <v>0</v>
      </c>
      <c r="BZ181" s="279"/>
      <c r="CA181" s="279">
        <f>IFERROR(VLOOKUP(A181,'Actuals Summer'!A:S,19,FALSE),0)</f>
        <v>0</v>
      </c>
      <c r="CC181" s="279"/>
      <c r="CD181" s="279"/>
      <c r="CE181" s="279"/>
      <c r="CF181" s="279"/>
      <c r="CG181" s="279"/>
      <c r="CH181" s="279"/>
      <c r="CI181" s="279"/>
      <c r="CJ181" s="279"/>
      <c r="CK181" s="279"/>
      <c r="CL181" s="279"/>
      <c r="CM181" s="279"/>
      <c r="CN181" s="279"/>
      <c r="CO181" s="279"/>
      <c r="CQ181" s="230"/>
      <c r="CR181" s="230"/>
      <c r="CS181" s="230"/>
      <c r="CT181" s="230"/>
      <c r="CU181" s="230"/>
      <c r="CV181" s="230"/>
      <c r="CW181" s="230"/>
      <c r="CX181" s="230"/>
      <c r="CZ181" s="281"/>
      <c r="DA181" s="281"/>
      <c r="DB181" s="281"/>
      <c r="DC181" s="281"/>
      <c r="DD181" s="281"/>
      <c r="DE181" s="281"/>
      <c r="DF181" s="281"/>
      <c r="DG181" s="281"/>
      <c r="DI181" s="281">
        <f t="shared" si="69"/>
        <v>0</v>
      </c>
      <c r="DJ181" s="281"/>
      <c r="DK181" s="281"/>
      <c r="DL181" s="281"/>
      <c r="DM181" s="281"/>
      <c r="DN181" s="281"/>
      <c r="DO181" s="281"/>
      <c r="DP181" s="281"/>
      <c r="DQ181" s="281"/>
      <c r="DS181" s="281"/>
      <c r="DT181" s="281"/>
      <c r="DU181" s="281"/>
      <c r="DV181" s="281"/>
      <c r="DW181" s="281"/>
      <c r="DX181" s="281"/>
      <c r="DY181" s="281"/>
      <c r="DZ181" s="281"/>
      <c r="EB181" s="282">
        <f t="shared" si="53"/>
        <v>0</v>
      </c>
      <c r="EC181" s="282">
        <f t="shared" si="54"/>
        <v>0</v>
      </c>
      <c r="ED181" s="283">
        <f t="shared" si="70"/>
        <v>0</v>
      </c>
    </row>
    <row r="182" spans="1:134" hidden="1" x14ac:dyDescent="0.25">
      <c r="A182" s="17">
        <v>2091</v>
      </c>
      <c r="B182" s="4">
        <v>103208</v>
      </c>
      <c r="C182" s="4" t="s">
        <v>727</v>
      </c>
      <c r="D182" s="4" t="s">
        <v>728</v>
      </c>
      <c r="E182" s="15" t="s">
        <v>428</v>
      </c>
      <c r="F182" s="16" t="s">
        <v>425</v>
      </c>
      <c r="G182" s="149"/>
      <c r="H182" s="230">
        <v>0</v>
      </c>
      <c r="I182" s="277"/>
      <c r="J182" s="230">
        <v>0</v>
      </c>
      <c r="K182" s="230">
        <v>0</v>
      </c>
      <c r="L182" s="230">
        <v>0</v>
      </c>
      <c r="M182" s="230">
        <v>0</v>
      </c>
      <c r="N182" s="230">
        <v>0</v>
      </c>
      <c r="O182" s="230">
        <v>0</v>
      </c>
      <c r="P182" s="149">
        <f t="shared" si="55"/>
        <v>0</v>
      </c>
      <c r="Q182" s="230">
        <f t="shared" si="56"/>
        <v>0</v>
      </c>
      <c r="R182" s="277"/>
      <c r="S182" s="230">
        <v>0</v>
      </c>
      <c r="T182" s="230">
        <v>0</v>
      </c>
      <c r="U182" s="230">
        <v>0</v>
      </c>
      <c r="V182" s="230">
        <v>0</v>
      </c>
      <c r="W182" s="230">
        <v>0</v>
      </c>
      <c r="X182" s="230">
        <v>0</v>
      </c>
      <c r="Y182" s="230">
        <f t="shared" si="57"/>
        <v>0</v>
      </c>
      <c r="Z182" s="230">
        <f t="shared" si="58"/>
        <v>0</v>
      </c>
      <c r="AA182" s="277"/>
      <c r="AB182" s="278">
        <v>0</v>
      </c>
      <c r="AC182" s="278">
        <v>0</v>
      </c>
      <c r="AD182" s="278">
        <v>0</v>
      </c>
      <c r="AE182" s="278">
        <v>0</v>
      </c>
      <c r="AF182" s="278">
        <v>0</v>
      </c>
      <c r="AG182" s="278">
        <v>0</v>
      </c>
      <c r="AH182" s="230">
        <f t="shared" si="59"/>
        <v>0</v>
      </c>
      <c r="AI182" s="278">
        <f t="shared" si="60"/>
        <v>0</v>
      </c>
      <c r="AJ182" s="277"/>
      <c r="AK182" s="278">
        <v>0</v>
      </c>
      <c r="AL182" s="278">
        <v>0</v>
      </c>
      <c r="AM182" s="278">
        <v>0</v>
      </c>
      <c r="AN182" s="277"/>
      <c r="AO182" s="278">
        <f t="shared" si="61"/>
        <v>0</v>
      </c>
      <c r="AP182" s="278">
        <f t="shared" si="61"/>
        <v>0</v>
      </c>
      <c r="AQ182" s="278">
        <f t="shared" si="61"/>
        <v>0</v>
      </c>
      <c r="AR182" s="279"/>
      <c r="AS182" s="279">
        <v>0</v>
      </c>
      <c r="AT182" s="280">
        <f t="shared" si="62"/>
        <v>0</v>
      </c>
      <c r="AU182" s="279"/>
      <c r="AV182" s="279">
        <v>0</v>
      </c>
      <c r="AW182" s="279">
        <v>0</v>
      </c>
      <c r="AX182" s="279">
        <v>0</v>
      </c>
      <c r="AY182" s="279">
        <v>0</v>
      </c>
      <c r="AZ182" s="279">
        <v>0</v>
      </c>
      <c r="BA182" s="279">
        <v>0</v>
      </c>
      <c r="BB182" s="279">
        <v>0</v>
      </c>
      <c r="BC182" s="279">
        <f t="shared" si="63"/>
        <v>0</v>
      </c>
      <c r="BE182" s="139">
        <f t="shared" si="73"/>
        <v>0</v>
      </c>
      <c r="BF182" s="139">
        <f t="shared" si="73"/>
        <v>0</v>
      </c>
      <c r="BG182" s="139">
        <f t="shared" si="73"/>
        <v>0</v>
      </c>
      <c r="BH182" s="139">
        <f t="shared" si="73"/>
        <v>0</v>
      </c>
      <c r="BI182" s="139">
        <f t="shared" si="73"/>
        <v>0</v>
      </c>
      <c r="BJ182" s="139">
        <f t="shared" si="73"/>
        <v>0</v>
      </c>
      <c r="BK182" s="139">
        <f t="shared" si="64"/>
        <v>0</v>
      </c>
      <c r="BL182" s="139">
        <f t="shared" si="65"/>
        <v>0</v>
      </c>
      <c r="BM182" s="149">
        <f t="shared" si="66"/>
        <v>0</v>
      </c>
      <c r="BN182" s="149"/>
      <c r="BO182" s="279">
        <f t="shared" si="71"/>
        <v>0</v>
      </c>
      <c r="BP182" s="279">
        <f t="shared" si="71"/>
        <v>0</v>
      </c>
      <c r="BQ182" s="279">
        <f t="shared" si="71"/>
        <v>0</v>
      </c>
      <c r="BR182" s="279">
        <f t="shared" si="71"/>
        <v>0</v>
      </c>
      <c r="BS182" s="279">
        <f t="shared" si="71"/>
        <v>0</v>
      </c>
      <c r="BT182" s="279">
        <f t="shared" si="71"/>
        <v>0</v>
      </c>
      <c r="BU182" s="279">
        <f t="shared" si="72"/>
        <v>0</v>
      </c>
      <c r="BV182" s="279">
        <f t="shared" si="67"/>
        <v>0</v>
      </c>
      <c r="BW182" s="279">
        <f t="shared" si="52"/>
        <v>0</v>
      </c>
      <c r="BX182" s="279"/>
      <c r="BY182" s="279">
        <f t="shared" si="68"/>
        <v>0</v>
      </c>
      <c r="BZ182" s="279"/>
      <c r="CA182" s="279">
        <f>IFERROR(VLOOKUP(A182,'Actuals Summer'!A:S,19,FALSE),0)</f>
        <v>0</v>
      </c>
      <c r="CC182" s="279"/>
      <c r="CD182" s="279"/>
      <c r="CE182" s="279"/>
      <c r="CF182" s="279"/>
      <c r="CG182" s="279"/>
      <c r="CH182" s="279"/>
      <c r="CI182" s="279"/>
      <c r="CJ182" s="279"/>
      <c r="CK182" s="279"/>
      <c r="CL182" s="279"/>
      <c r="CM182" s="279"/>
      <c r="CN182" s="279"/>
      <c r="CO182" s="279"/>
      <c r="CQ182" s="230"/>
      <c r="CR182" s="230"/>
      <c r="CS182" s="230"/>
      <c r="CT182" s="230"/>
      <c r="CU182" s="230"/>
      <c r="CV182" s="230"/>
      <c r="CW182" s="230"/>
      <c r="CX182" s="230"/>
      <c r="CZ182" s="281"/>
      <c r="DA182" s="281"/>
      <c r="DB182" s="281"/>
      <c r="DC182" s="281"/>
      <c r="DD182" s="281"/>
      <c r="DE182" s="281"/>
      <c r="DF182" s="281"/>
      <c r="DG182" s="281"/>
      <c r="DI182" s="281">
        <f t="shared" si="69"/>
        <v>0</v>
      </c>
      <c r="DJ182" s="281"/>
      <c r="DK182" s="281"/>
      <c r="DL182" s="281"/>
      <c r="DM182" s="281"/>
      <c r="DN182" s="281"/>
      <c r="DO182" s="281"/>
      <c r="DP182" s="281"/>
      <c r="DQ182" s="281"/>
      <c r="DS182" s="281"/>
      <c r="DT182" s="281"/>
      <c r="DU182" s="281"/>
      <c r="DV182" s="281"/>
      <c r="DW182" s="281"/>
      <c r="DX182" s="281"/>
      <c r="DY182" s="281"/>
      <c r="DZ182" s="281"/>
      <c r="EB182" s="282">
        <f t="shared" si="53"/>
        <v>0</v>
      </c>
      <c r="EC182" s="282">
        <f t="shared" si="54"/>
        <v>0</v>
      </c>
      <c r="ED182" s="283">
        <f t="shared" si="70"/>
        <v>0</v>
      </c>
    </row>
    <row r="183" spans="1:134" hidden="1" x14ac:dyDescent="0.25">
      <c r="A183" s="17">
        <v>2477</v>
      </c>
      <c r="B183" s="4">
        <v>132261</v>
      </c>
      <c r="C183" s="4" t="s">
        <v>729</v>
      </c>
      <c r="D183" s="4" t="s">
        <v>730</v>
      </c>
      <c r="E183" s="15" t="s">
        <v>428</v>
      </c>
      <c r="F183" s="16" t="s">
        <v>425</v>
      </c>
      <c r="G183" s="149"/>
      <c r="H183" s="230">
        <v>0</v>
      </c>
      <c r="I183" s="277"/>
      <c r="J183" s="230">
        <v>0</v>
      </c>
      <c r="K183" s="230">
        <v>0</v>
      </c>
      <c r="L183" s="230">
        <v>0</v>
      </c>
      <c r="M183" s="230">
        <v>0</v>
      </c>
      <c r="N183" s="230">
        <v>0</v>
      </c>
      <c r="O183" s="230">
        <v>0</v>
      </c>
      <c r="P183" s="149">
        <f t="shared" si="55"/>
        <v>0</v>
      </c>
      <c r="Q183" s="230">
        <f t="shared" si="56"/>
        <v>0</v>
      </c>
      <c r="R183" s="277"/>
      <c r="S183" s="230">
        <v>0</v>
      </c>
      <c r="T183" s="230">
        <v>0</v>
      </c>
      <c r="U183" s="230">
        <v>0</v>
      </c>
      <c r="V183" s="230">
        <v>0</v>
      </c>
      <c r="W183" s="230">
        <v>0</v>
      </c>
      <c r="X183" s="230">
        <v>0</v>
      </c>
      <c r="Y183" s="230">
        <f t="shared" si="57"/>
        <v>0</v>
      </c>
      <c r="Z183" s="230">
        <f t="shared" si="58"/>
        <v>0</v>
      </c>
      <c r="AA183" s="277"/>
      <c r="AB183" s="278">
        <v>0</v>
      </c>
      <c r="AC183" s="278">
        <v>0</v>
      </c>
      <c r="AD183" s="278">
        <v>0</v>
      </c>
      <c r="AE183" s="278">
        <v>0</v>
      </c>
      <c r="AF183" s="278">
        <v>0</v>
      </c>
      <c r="AG183" s="278">
        <v>0</v>
      </c>
      <c r="AH183" s="230">
        <f t="shared" si="59"/>
        <v>0</v>
      </c>
      <c r="AI183" s="278">
        <f t="shared" si="60"/>
        <v>0</v>
      </c>
      <c r="AJ183" s="277"/>
      <c r="AK183" s="278">
        <v>0</v>
      </c>
      <c r="AL183" s="278">
        <v>0</v>
      </c>
      <c r="AM183" s="278">
        <v>0</v>
      </c>
      <c r="AN183" s="277"/>
      <c r="AO183" s="278">
        <f t="shared" si="61"/>
        <v>0</v>
      </c>
      <c r="AP183" s="278">
        <f t="shared" si="61"/>
        <v>0</v>
      </c>
      <c r="AQ183" s="278">
        <f t="shared" si="61"/>
        <v>0</v>
      </c>
      <c r="AR183" s="279"/>
      <c r="AS183" s="279">
        <v>0</v>
      </c>
      <c r="AT183" s="280">
        <f t="shared" si="62"/>
        <v>0</v>
      </c>
      <c r="AU183" s="279"/>
      <c r="AV183" s="279">
        <v>0</v>
      </c>
      <c r="AW183" s="279">
        <v>0</v>
      </c>
      <c r="AX183" s="279">
        <v>0</v>
      </c>
      <c r="AY183" s="279">
        <v>0</v>
      </c>
      <c r="AZ183" s="279">
        <v>0</v>
      </c>
      <c r="BA183" s="279">
        <v>0</v>
      </c>
      <c r="BB183" s="279">
        <v>0</v>
      </c>
      <c r="BC183" s="279">
        <f t="shared" si="63"/>
        <v>0</v>
      </c>
      <c r="BE183" s="139">
        <f t="shared" si="73"/>
        <v>0</v>
      </c>
      <c r="BF183" s="139">
        <f t="shared" si="73"/>
        <v>0</v>
      </c>
      <c r="BG183" s="139">
        <f t="shared" si="73"/>
        <v>0</v>
      </c>
      <c r="BH183" s="139">
        <f t="shared" si="73"/>
        <v>0</v>
      </c>
      <c r="BI183" s="139">
        <f t="shared" si="73"/>
        <v>0</v>
      </c>
      <c r="BJ183" s="139">
        <f t="shared" si="73"/>
        <v>0</v>
      </c>
      <c r="BK183" s="139">
        <f t="shared" si="64"/>
        <v>0</v>
      </c>
      <c r="BL183" s="139">
        <f t="shared" si="65"/>
        <v>0</v>
      </c>
      <c r="BM183" s="149">
        <f t="shared" si="66"/>
        <v>0</v>
      </c>
      <c r="BN183" s="149"/>
      <c r="BO183" s="279">
        <f t="shared" si="71"/>
        <v>0</v>
      </c>
      <c r="BP183" s="279">
        <f t="shared" si="71"/>
        <v>0</v>
      </c>
      <c r="BQ183" s="279">
        <f t="shared" si="71"/>
        <v>0</v>
      </c>
      <c r="BR183" s="279">
        <f t="shared" si="71"/>
        <v>0</v>
      </c>
      <c r="BS183" s="279">
        <f t="shared" si="71"/>
        <v>0</v>
      </c>
      <c r="BT183" s="279">
        <f t="shared" si="71"/>
        <v>0</v>
      </c>
      <c r="BU183" s="279">
        <f t="shared" si="72"/>
        <v>0</v>
      </c>
      <c r="BV183" s="279">
        <f t="shared" si="67"/>
        <v>0</v>
      </c>
      <c r="BW183" s="279">
        <f t="shared" si="52"/>
        <v>0</v>
      </c>
      <c r="BX183" s="279"/>
      <c r="BY183" s="279">
        <f t="shared" si="68"/>
        <v>0</v>
      </c>
      <c r="BZ183" s="279"/>
      <c r="CA183" s="279">
        <f>IFERROR(VLOOKUP(A183,'Actuals Summer'!A:S,19,FALSE),0)</f>
        <v>0</v>
      </c>
      <c r="CC183" s="279"/>
      <c r="CD183" s="279"/>
      <c r="CE183" s="279"/>
      <c r="CF183" s="279"/>
      <c r="CG183" s="279"/>
      <c r="CH183" s="279"/>
      <c r="CI183" s="279"/>
      <c r="CJ183" s="279"/>
      <c r="CK183" s="279"/>
      <c r="CL183" s="279"/>
      <c r="CM183" s="279"/>
      <c r="CN183" s="279"/>
      <c r="CO183" s="279"/>
      <c r="CQ183" s="230"/>
      <c r="CR183" s="230"/>
      <c r="CS183" s="230"/>
      <c r="CT183" s="230"/>
      <c r="CU183" s="230"/>
      <c r="CV183" s="230"/>
      <c r="CW183" s="230"/>
      <c r="CX183" s="230"/>
      <c r="CZ183" s="281"/>
      <c r="DA183" s="281"/>
      <c r="DB183" s="281"/>
      <c r="DC183" s="281"/>
      <c r="DD183" s="281"/>
      <c r="DE183" s="281"/>
      <c r="DF183" s="281"/>
      <c r="DG183" s="281"/>
      <c r="DI183" s="281">
        <f t="shared" si="69"/>
        <v>0</v>
      </c>
      <c r="DJ183" s="281"/>
      <c r="DK183" s="281"/>
      <c r="DL183" s="281"/>
      <c r="DM183" s="281"/>
      <c r="DN183" s="281"/>
      <c r="DO183" s="281"/>
      <c r="DP183" s="281"/>
      <c r="DQ183" s="281"/>
      <c r="DS183" s="281"/>
      <c r="DT183" s="281"/>
      <c r="DU183" s="281"/>
      <c r="DV183" s="281"/>
      <c r="DW183" s="281"/>
      <c r="DX183" s="281"/>
      <c r="DY183" s="281"/>
      <c r="DZ183" s="281"/>
      <c r="EB183" s="282">
        <f t="shared" si="53"/>
        <v>0</v>
      </c>
      <c r="EC183" s="282">
        <f t="shared" si="54"/>
        <v>0</v>
      </c>
      <c r="ED183" s="283">
        <f t="shared" si="70"/>
        <v>0</v>
      </c>
    </row>
    <row r="184" spans="1:134" hidden="1" x14ac:dyDescent="0.25">
      <c r="A184" s="17">
        <v>3436</v>
      </c>
      <c r="B184" s="4">
        <v>136440</v>
      </c>
      <c r="C184" s="4" t="s">
        <v>731</v>
      </c>
      <c r="D184" s="4" t="s">
        <v>732</v>
      </c>
      <c r="E184" s="15" t="s">
        <v>428</v>
      </c>
      <c r="F184" s="16" t="s">
        <v>425</v>
      </c>
      <c r="G184" s="149"/>
      <c r="H184" s="230">
        <v>0</v>
      </c>
      <c r="I184" s="277"/>
      <c r="J184" s="230">
        <v>0</v>
      </c>
      <c r="K184" s="230">
        <v>0</v>
      </c>
      <c r="L184" s="230">
        <v>0</v>
      </c>
      <c r="M184" s="230">
        <v>0</v>
      </c>
      <c r="N184" s="230">
        <v>0</v>
      </c>
      <c r="O184" s="230">
        <v>0</v>
      </c>
      <c r="P184" s="149">
        <f t="shared" si="55"/>
        <v>0</v>
      </c>
      <c r="Q184" s="230">
        <f t="shared" si="56"/>
        <v>0</v>
      </c>
      <c r="R184" s="277"/>
      <c r="S184" s="230">
        <v>0</v>
      </c>
      <c r="T184" s="230">
        <v>0</v>
      </c>
      <c r="U184" s="230">
        <v>0</v>
      </c>
      <c r="V184" s="230">
        <v>0</v>
      </c>
      <c r="W184" s="230">
        <v>0</v>
      </c>
      <c r="X184" s="230">
        <v>0</v>
      </c>
      <c r="Y184" s="230">
        <f t="shared" si="57"/>
        <v>0</v>
      </c>
      <c r="Z184" s="230">
        <f t="shared" si="58"/>
        <v>0</v>
      </c>
      <c r="AA184" s="277"/>
      <c r="AB184" s="278">
        <v>0</v>
      </c>
      <c r="AC184" s="278">
        <v>0</v>
      </c>
      <c r="AD184" s="278">
        <v>0</v>
      </c>
      <c r="AE184" s="278">
        <v>0</v>
      </c>
      <c r="AF184" s="278">
        <v>0</v>
      </c>
      <c r="AG184" s="278">
        <v>0</v>
      </c>
      <c r="AH184" s="230">
        <f t="shared" si="59"/>
        <v>0</v>
      </c>
      <c r="AI184" s="278">
        <f t="shared" si="60"/>
        <v>0</v>
      </c>
      <c r="AJ184" s="277"/>
      <c r="AK184" s="278">
        <v>0</v>
      </c>
      <c r="AL184" s="278">
        <v>0</v>
      </c>
      <c r="AM184" s="278">
        <v>0</v>
      </c>
      <c r="AN184" s="277"/>
      <c r="AO184" s="278">
        <f t="shared" si="61"/>
        <v>0</v>
      </c>
      <c r="AP184" s="278">
        <f t="shared" si="61"/>
        <v>0</v>
      </c>
      <c r="AQ184" s="278">
        <f t="shared" si="61"/>
        <v>0</v>
      </c>
      <c r="AR184" s="279"/>
      <c r="AS184" s="279">
        <v>0</v>
      </c>
      <c r="AT184" s="280">
        <f t="shared" si="62"/>
        <v>0</v>
      </c>
      <c r="AU184" s="279"/>
      <c r="AV184" s="279">
        <v>0</v>
      </c>
      <c r="AW184" s="279">
        <v>0</v>
      </c>
      <c r="AX184" s="279">
        <v>0</v>
      </c>
      <c r="AY184" s="279">
        <v>0</v>
      </c>
      <c r="AZ184" s="279">
        <v>0</v>
      </c>
      <c r="BA184" s="279">
        <v>0</v>
      </c>
      <c r="BB184" s="279">
        <v>0</v>
      </c>
      <c r="BC184" s="279">
        <f t="shared" si="63"/>
        <v>0</v>
      </c>
      <c r="BE184" s="139">
        <f t="shared" si="73"/>
        <v>0</v>
      </c>
      <c r="BF184" s="139">
        <f t="shared" si="73"/>
        <v>0</v>
      </c>
      <c r="BG184" s="139">
        <f t="shared" si="73"/>
        <v>0</v>
      </c>
      <c r="BH184" s="139">
        <f t="shared" si="73"/>
        <v>0</v>
      </c>
      <c r="BI184" s="139">
        <f t="shared" si="73"/>
        <v>0</v>
      </c>
      <c r="BJ184" s="139">
        <f t="shared" si="73"/>
        <v>0</v>
      </c>
      <c r="BK184" s="139">
        <f t="shared" si="64"/>
        <v>0</v>
      </c>
      <c r="BL184" s="139">
        <f t="shared" si="65"/>
        <v>0</v>
      </c>
      <c r="BM184" s="149">
        <f t="shared" si="66"/>
        <v>0</v>
      </c>
      <c r="BN184" s="149"/>
      <c r="BO184" s="279">
        <f t="shared" si="71"/>
        <v>0</v>
      </c>
      <c r="BP184" s="279">
        <f t="shared" si="71"/>
        <v>0</v>
      </c>
      <c r="BQ184" s="279">
        <f t="shared" si="71"/>
        <v>0</v>
      </c>
      <c r="BR184" s="279">
        <f t="shared" si="71"/>
        <v>0</v>
      </c>
      <c r="BS184" s="279">
        <f t="shared" si="71"/>
        <v>0</v>
      </c>
      <c r="BT184" s="279">
        <f t="shared" si="71"/>
        <v>0</v>
      </c>
      <c r="BU184" s="279">
        <f t="shared" si="72"/>
        <v>0</v>
      </c>
      <c r="BV184" s="279">
        <f t="shared" si="67"/>
        <v>0</v>
      </c>
      <c r="BW184" s="279">
        <f t="shared" si="52"/>
        <v>0</v>
      </c>
      <c r="BX184" s="279"/>
      <c r="BY184" s="279">
        <f t="shared" si="68"/>
        <v>0</v>
      </c>
      <c r="BZ184" s="279"/>
      <c r="CA184" s="279">
        <f>IFERROR(VLOOKUP(A184,'Actuals Summer'!A:S,19,FALSE),0)</f>
        <v>0</v>
      </c>
      <c r="CC184" s="279"/>
      <c r="CD184" s="279"/>
      <c r="CE184" s="279"/>
      <c r="CF184" s="279"/>
      <c r="CG184" s="279"/>
      <c r="CH184" s="279"/>
      <c r="CI184" s="279"/>
      <c r="CJ184" s="279"/>
      <c r="CK184" s="279"/>
      <c r="CL184" s="279"/>
      <c r="CM184" s="279"/>
      <c r="CN184" s="279"/>
      <c r="CO184" s="279"/>
      <c r="CQ184" s="230"/>
      <c r="CR184" s="230"/>
      <c r="CS184" s="230"/>
      <c r="CT184" s="230"/>
      <c r="CU184" s="230"/>
      <c r="CV184" s="230"/>
      <c r="CW184" s="230"/>
      <c r="CX184" s="230"/>
      <c r="CZ184" s="281"/>
      <c r="DA184" s="281"/>
      <c r="DB184" s="281"/>
      <c r="DC184" s="281"/>
      <c r="DD184" s="281"/>
      <c r="DE184" s="281"/>
      <c r="DF184" s="281"/>
      <c r="DG184" s="281"/>
      <c r="DI184" s="281">
        <f t="shared" si="69"/>
        <v>0</v>
      </c>
      <c r="DJ184" s="281"/>
      <c r="DK184" s="281"/>
      <c r="DL184" s="281"/>
      <c r="DM184" s="281"/>
      <c r="DN184" s="281"/>
      <c r="DO184" s="281"/>
      <c r="DP184" s="281"/>
      <c r="DQ184" s="281"/>
      <c r="DS184" s="281"/>
      <c r="DT184" s="281"/>
      <c r="DU184" s="281"/>
      <c r="DV184" s="281"/>
      <c r="DW184" s="281"/>
      <c r="DX184" s="281"/>
      <c r="DY184" s="281"/>
      <c r="DZ184" s="281"/>
      <c r="EB184" s="282">
        <f t="shared" si="53"/>
        <v>0</v>
      </c>
      <c r="EC184" s="282">
        <f t="shared" si="54"/>
        <v>0</v>
      </c>
      <c r="ED184" s="283">
        <f t="shared" si="70"/>
        <v>0</v>
      </c>
    </row>
    <row r="185" spans="1:134" hidden="1" x14ac:dyDescent="0.25">
      <c r="A185" s="17">
        <v>2474</v>
      </c>
      <c r="B185" s="4">
        <v>131672</v>
      </c>
      <c r="C185" s="4" t="s">
        <v>733</v>
      </c>
      <c r="D185" s="4" t="s">
        <v>734</v>
      </c>
      <c r="E185" s="15" t="s">
        <v>428</v>
      </c>
      <c r="F185" s="16" t="s">
        <v>425</v>
      </c>
      <c r="G185" s="149"/>
      <c r="H185" s="230">
        <v>0</v>
      </c>
      <c r="I185" s="277"/>
      <c r="J185" s="230">
        <v>0</v>
      </c>
      <c r="K185" s="230">
        <v>0</v>
      </c>
      <c r="L185" s="230">
        <v>0</v>
      </c>
      <c r="M185" s="230">
        <v>0</v>
      </c>
      <c r="N185" s="230">
        <v>0</v>
      </c>
      <c r="O185" s="230">
        <v>0</v>
      </c>
      <c r="P185" s="149">
        <f t="shared" si="55"/>
        <v>0</v>
      </c>
      <c r="Q185" s="230">
        <f t="shared" si="56"/>
        <v>0</v>
      </c>
      <c r="R185" s="277"/>
      <c r="S185" s="230">
        <v>0</v>
      </c>
      <c r="T185" s="230">
        <v>0</v>
      </c>
      <c r="U185" s="230">
        <v>0</v>
      </c>
      <c r="V185" s="230">
        <v>0</v>
      </c>
      <c r="W185" s="230">
        <v>0</v>
      </c>
      <c r="X185" s="230">
        <v>0</v>
      </c>
      <c r="Y185" s="230">
        <f t="shared" si="57"/>
        <v>0</v>
      </c>
      <c r="Z185" s="230">
        <f t="shared" si="58"/>
        <v>0</v>
      </c>
      <c r="AA185" s="277"/>
      <c r="AB185" s="278">
        <v>0</v>
      </c>
      <c r="AC185" s="278">
        <v>0</v>
      </c>
      <c r="AD185" s="278">
        <v>0</v>
      </c>
      <c r="AE185" s="278">
        <v>0</v>
      </c>
      <c r="AF185" s="278">
        <v>0</v>
      </c>
      <c r="AG185" s="278">
        <v>0</v>
      </c>
      <c r="AH185" s="230">
        <f t="shared" si="59"/>
        <v>0</v>
      </c>
      <c r="AI185" s="278">
        <f t="shared" si="60"/>
        <v>0</v>
      </c>
      <c r="AJ185" s="277"/>
      <c r="AK185" s="278">
        <v>0</v>
      </c>
      <c r="AL185" s="278">
        <v>0</v>
      </c>
      <c r="AM185" s="278">
        <v>0</v>
      </c>
      <c r="AN185" s="277"/>
      <c r="AO185" s="278">
        <f t="shared" si="61"/>
        <v>0</v>
      </c>
      <c r="AP185" s="278">
        <f t="shared" si="61"/>
        <v>0</v>
      </c>
      <c r="AQ185" s="278">
        <f t="shared" si="61"/>
        <v>0</v>
      </c>
      <c r="AR185" s="279"/>
      <c r="AS185" s="279">
        <v>0</v>
      </c>
      <c r="AT185" s="280">
        <f t="shared" si="62"/>
        <v>0</v>
      </c>
      <c r="AU185" s="279"/>
      <c r="AV185" s="279">
        <v>0</v>
      </c>
      <c r="AW185" s="279">
        <v>0</v>
      </c>
      <c r="AX185" s="279">
        <v>0</v>
      </c>
      <c r="AY185" s="279">
        <v>0</v>
      </c>
      <c r="AZ185" s="279">
        <v>0</v>
      </c>
      <c r="BA185" s="279">
        <v>0</v>
      </c>
      <c r="BB185" s="279">
        <v>0</v>
      </c>
      <c r="BC185" s="279">
        <f t="shared" si="63"/>
        <v>0</v>
      </c>
      <c r="BE185" s="139">
        <f t="shared" si="73"/>
        <v>0</v>
      </c>
      <c r="BF185" s="139">
        <f t="shared" si="73"/>
        <v>0</v>
      </c>
      <c r="BG185" s="139">
        <f t="shared" si="73"/>
        <v>0</v>
      </c>
      <c r="BH185" s="139">
        <f t="shared" si="73"/>
        <v>0</v>
      </c>
      <c r="BI185" s="139">
        <f t="shared" si="73"/>
        <v>0</v>
      </c>
      <c r="BJ185" s="139">
        <f t="shared" si="73"/>
        <v>0</v>
      </c>
      <c r="BK185" s="139">
        <f t="shared" si="64"/>
        <v>0</v>
      </c>
      <c r="BL185" s="139">
        <f t="shared" si="65"/>
        <v>0</v>
      </c>
      <c r="BM185" s="149">
        <f t="shared" si="66"/>
        <v>0</v>
      </c>
      <c r="BN185" s="149"/>
      <c r="BO185" s="279">
        <f t="shared" si="71"/>
        <v>0</v>
      </c>
      <c r="BP185" s="279">
        <f t="shared" si="71"/>
        <v>0</v>
      </c>
      <c r="BQ185" s="279">
        <f t="shared" si="71"/>
        <v>0</v>
      </c>
      <c r="BR185" s="279">
        <f t="shared" si="71"/>
        <v>0</v>
      </c>
      <c r="BS185" s="279">
        <f t="shared" si="71"/>
        <v>0</v>
      </c>
      <c r="BT185" s="279">
        <f t="shared" si="71"/>
        <v>0</v>
      </c>
      <c r="BU185" s="279">
        <f t="shared" si="72"/>
        <v>0</v>
      </c>
      <c r="BV185" s="279">
        <f t="shared" si="67"/>
        <v>0</v>
      </c>
      <c r="BW185" s="279">
        <f t="shared" si="52"/>
        <v>0</v>
      </c>
      <c r="BX185" s="279"/>
      <c r="BY185" s="279">
        <f t="shared" si="68"/>
        <v>0</v>
      </c>
      <c r="BZ185" s="279"/>
      <c r="CA185" s="279">
        <f>IFERROR(VLOOKUP(A185,'Actuals Summer'!A:S,19,FALSE),0)</f>
        <v>0</v>
      </c>
      <c r="CC185" s="279"/>
      <c r="CD185" s="279"/>
      <c r="CE185" s="279"/>
      <c r="CF185" s="279"/>
      <c r="CG185" s="279"/>
      <c r="CH185" s="279"/>
      <c r="CI185" s="279"/>
      <c r="CJ185" s="279"/>
      <c r="CK185" s="279"/>
      <c r="CL185" s="279"/>
      <c r="CM185" s="279"/>
      <c r="CN185" s="279"/>
      <c r="CO185" s="279"/>
      <c r="CQ185" s="230"/>
      <c r="CR185" s="230"/>
      <c r="CS185" s="230"/>
      <c r="CT185" s="230"/>
      <c r="CU185" s="230"/>
      <c r="CV185" s="230"/>
      <c r="CW185" s="230"/>
      <c r="CX185" s="230"/>
      <c r="CZ185" s="281"/>
      <c r="DA185" s="281"/>
      <c r="DB185" s="281"/>
      <c r="DC185" s="281"/>
      <c r="DD185" s="281"/>
      <c r="DE185" s="281"/>
      <c r="DF185" s="281"/>
      <c r="DG185" s="281"/>
      <c r="DI185" s="281">
        <f t="shared" si="69"/>
        <v>0</v>
      </c>
      <c r="DJ185" s="281"/>
      <c r="DK185" s="281"/>
      <c r="DL185" s="281"/>
      <c r="DM185" s="281"/>
      <c r="DN185" s="281"/>
      <c r="DO185" s="281"/>
      <c r="DP185" s="281"/>
      <c r="DQ185" s="281"/>
      <c r="DS185" s="281"/>
      <c r="DT185" s="281"/>
      <c r="DU185" s="281"/>
      <c r="DV185" s="281"/>
      <c r="DW185" s="281"/>
      <c r="DX185" s="281"/>
      <c r="DY185" s="281"/>
      <c r="DZ185" s="281"/>
      <c r="EB185" s="282">
        <f t="shared" si="53"/>
        <v>0</v>
      </c>
      <c r="EC185" s="282">
        <f t="shared" si="54"/>
        <v>0</v>
      </c>
      <c r="ED185" s="283">
        <f t="shared" si="70"/>
        <v>0</v>
      </c>
    </row>
    <row r="186" spans="1:134" hidden="1" x14ac:dyDescent="0.25">
      <c r="A186" s="17">
        <v>3352</v>
      </c>
      <c r="B186" s="4">
        <v>103444</v>
      </c>
      <c r="C186" s="4" t="s">
        <v>735</v>
      </c>
      <c r="D186" s="4" t="s">
        <v>736</v>
      </c>
      <c r="E186" s="15" t="s">
        <v>428</v>
      </c>
      <c r="F186" s="16" t="s">
        <v>425</v>
      </c>
      <c r="G186" s="149"/>
      <c r="H186" s="230">
        <v>0</v>
      </c>
      <c r="I186" s="277"/>
      <c r="J186" s="230">
        <v>0</v>
      </c>
      <c r="K186" s="230">
        <v>0</v>
      </c>
      <c r="L186" s="230">
        <v>26488.799999999999</v>
      </c>
      <c r="M186" s="230">
        <v>585</v>
      </c>
      <c r="N186" s="230">
        <v>223.73684210526318</v>
      </c>
      <c r="O186" s="230">
        <v>0</v>
      </c>
      <c r="P186" s="149">
        <f t="shared" si="55"/>
        <v>27297.536842105263</v>
      </c>
      <c r="Q186" s="230">
        <f t="shared" si="56"/>
        <v>21838.029473684212</v>
      </c>
      <c r="R186" s="277"/>
      <c r="S186" s="230">
        <v>0</v>
      </c>
      <c r="T186" s="230">
        <v>0</v>
      </c>
      <c r="U186" s="230">
        <v>8829.6</v>
      </c>
      <c r="V186" s="230">
        <v>0</v>
      </c>
      <c r="W186" s="230">
        <v>0</v>
      </c>
      <c r="X186" s="230">
        <v>0</v>
      </c>
      <c r="Y186" s="230">
        <f t="shared" si="57"/>
        <v>8829.6</v>
      </c>
      <c r="Z186" s="230">
        <f t="shared" si="58"/>
        <v>7063.68</v>
      </c>
      <c r="AA186" s="277"/>
      <c r="AB186" s="278">
        <v>0</v>
      </c>
      <c r="AC186" s="278">
        <v>0</v>
      </c>
      <c r="AD186" s="278">
        <v>17694.947368421053</v>
      </c>
      <c r="AE186" s="278">
        <v>511.57894736842104</v>
      </c>
      <c r="AF186" s="278">
        <v>195.65650969529085</v>
      </c>
      <c r="AG186" s="278">
        <v>0</v>
      </c>
      <c r="AH186" s="230">
        <f t="shared" si="59"/>
        <v>18402.182825484764</v>
      </c>
      <c r="AI186" s="278">
        <f t="shared" si="60"/>
        <v>14721.746260387812</v>
      </c>
      <c r="AJ186" s="277"/>
      <c r="AK186" s="278">
        <v>232.04999999999998</v>
      </c>
      <c r="AL186" s="278">
        <v>113.1</v>
      </c>
      <c r="AM186" s="278">
        <v>151.76842105263157</v>
      </c>
      <c r="AN186" s="277"/>
      <c r="AO186" s="278">
        <f t="shared" si="61"/>
        <v>185.64</v>
      </c>
      <c r="AP186" s="278">
        <f t="shared" si="61"/>
        <v>90.48</v>
      </c>
      <c r="AQ186" s="278">
        <f t="shared" si="61"/>
        <v>121.41473684210526</v>
      </c>
      <c r="AR186" s="279"/>
      <c r="AS186" s="279">
        <v>0</v>
      </c>
      <c r="AT186" s="280">
        <f t="shared" si="62"/>
        <v>0</v>
      </c>
      <c r="AU186" s="279"/>
      <c r="AV186" s="279">
        <v>0</v>
      </c>
      <c r="AW186" s="279">
        <v>0</v>
      </c>
      <c r="AX186" s="279">
        <v>7725.9000000000005</v>
      </c>
      <c r="AY186" s="279">
        <v>0</v>
      </c>
      <c r="AZ186" s="279">
        <v>0</v>
      </c>
      <c r="BA186" s="279">
        <v>0</v>
      </c>
      <c r="BB186" s="279">
        <v>0</v>
      </c>
      <c r="BC186" s="279">
        <f t="shared" si="63"/>
        <v>7725.9000000000005</v>
      </c>
      <c r="BE186" s="139">
        <f t="shared" si="73"/>
        <v>0</v>
      </c>
      <c r="BF186" s="139">
        <f t="shared" si="73"/>
        <v>0</v>
      </c>
      <c r="BG186" s="139">
        <f t="shared" si="73"/>
        <v>-18762.899999999998</v>
      </c>
      <c r="BH186" s="139">
        <f t="shared" si="73"/>
        <v>-585</v>
      </c>
      <c r="BI186" s="139">
        <f t="shared" si="73"/>
        <v>-223.73684210526318</v>
      </c>
      <c r="BJ186" s="139">
        <f t="shared" si="73"/>
        <v>0</v>
      </c>
      <c r="BK186" s="139">
        <f t="shared" si="64"/>
        <v>-232.04999999999998</v>
      </c>
      <c r="BL186" s="139">
        <f t="shared" si="65"/>
        <v>-19803.68684210526</v>
      </c>
      <c r="BM186" s="149">
        <f t="shared" si="66"/>
        <v>0</v>
      </c>
      <c r="BN186" s="149"/>
      <c r="BO186" s="279">
        <f t="shared" si="71"/>
        <v>0</v>
      </c>
      <c r="BP186" s="279">
        <f t="shared" si="71"/>
        <v>0</v>
      </c>
      <c r="BQ186" s="279">
        <f t="shared" si="71"/>
        <v>-13465.14</v>
      </c>
      <c r="BR186" s="279">
        <f t="shared" si="71"/>
        <v>-468</v>
      </c>
      <c r="BS186" s="279">
        <f t="shared" si="71"/>
        <v>-178.98947368421057</v>
      </c>
      <c r="BT186" s="279">
        <f t="shared" si="71"/>
        <v>0</v>
      </c>
      <c r="BU186" s="279">
        <f t="shared" si="72"/>
        <v>-185.64</v>
      </c>
      <c r="BV186" s="279">
        <f t="shared" si="67"/>
        <v>-14297.76947368421</v>
      </c>
      <c r="BW186" s="279">
        <f t="shared" si="52"/>
        <v>9.0949470177292824E-13</v>
      </c>
      <c r="BX186" s="279"/>
      <c r="BY186" s="279">
        <f t="shared" si="68"/>
        <v>7725.9000000000024</v>
      </c>
      <c r="BZ186" s="279"/>
      <c r="CA186" s="279">
        <f>IFERROR(VLOOKUP(A186,'Actuals Summer'!A:S,19,FALSE),0)</f>
        <v>0</v>
      </c>
      <c r="CC186" s="279"/>
      <c r="CD186" s="279"/>
      <c r="CE186" s="279"/>
      <c r="CF186" s="279"/>
      <c r="CG186" s="279"/>
      <c r="CH186" s="279"/>
      <c r="CI186" s="279"/>
      <c r="CJ186" s="279"/>
      <c r="CK186" s="279"/>
      <c r="CL186" s="279"/>
      <c r="CM186" s="279"/>
      <c r="CN186" s="279"/>
      <c r="CO186" s="279"/>
      <c r="CQ186" s="230"/>
      <c r="CR186" s="230"/>
      <c r="CS186" s="230"/>
      <c r="CT186" s="230"/>
      <c r="CU186" s="230"/>
      <c r="CV186" s="230"/>
      <c r="CW186" s="230"/>
      <c r="CX186" s="230"/>
      <c r="CZ186" s="281"/>
      <c r="DA186" s="281"/>
      <c r="DB186" s="281"/>
      <c r="DC186" s="281"/>
      <c r="DD186" s="281"/>
      <c r="DE186" s="281"/>
      <c r="DF186" s="281"/>
      <c r="DG186" s="281"/>
      <c r="DI186" s="281">
        <f t="shared" si="69"/>
        <v>7725.9000000000024</v>
      </c>
      <c r="DJ186" s="281"/>
      <c r="DK186" s="281"/>
      <c r="DL186" s="281"/>
      <c r="DM186" s="281"/>
      <c r="DN186" s="281"/>
      <c r="DO186" s="281"/>
      <c r="DP186" s="281"/>
      <c r="DQ186" s="281"/>
      <c r="DS186" s="281"/>
      <c r="DT186" s="281"/>
      <c r="DU186" s="281"/>
      <c r="DV186" s="281"/>
      <c r="DW186" s="281"/>
      <c r="DX186" s="281"/>
      <c r="DY186" s="281"/>
      <c r="DZ186" s="281"/>
      <c r="EB186" s="282">
        <f t="shared" si="53"/>
        <v>29723.220997229917</v>
      </c>
      <c r="EC186" s="282">
        <f t="shared" si="54"/>
        <v>0</v>
      </c>
      <c r="ED186" s="283">
        <f t="shared" si="70"/>
        <v>29723.220997229917</v>
      </c>
    </row>
    <row r="187" spans="1:134" hidden="1" x14ac:dyDescent="0.25">
      <c r="A187" s="17">
        <v>2005</v>
      </c>
      <c r="B187" s="4">
        <v>134098</v>
      </c>
      <c r="C187" s="4" t="s">
        <v>737</v>
      </c>
      <c r="D187" s="4" t="s">
        <v>207</v>
      </c>
      <c r="E187" s="15" t="s">
        <v>428</v>
      </c>
      <c r="F187" s="16" t="s">
        <v>425</v>
      </c>
      <c r="G187" s="149"/>
      <c r="H187" s="230">
        <v>0</v>
      </c>
      <c r="I187" s="277"/>
      <c r="J187" s="230">
        <v>0</v>
      </c>
      <c r="K187" s="230">
        <v>0</v>
      </c>
      <c r="L187" s="230">
        <v>40262.976000000002</v>
      </c>
      <c r="M187" s="230">
        <v>1755</v>
      </c>
      <c r="N187" s="230">
        <v>671.21052631578948</v>
      </c>
      <c r="O187" s="230">
        <v>0</v>
      </c>
      <c r="P187" s="149">
        <f t="shared" si="55"/>
        <v>42689.186526315789</v>
      </c>
      <c r="Q187" s="230">
        <f t="shared" si="56"/>
        <v>34151.349221052631</v>
      </c>
      <c r="R187" s="277"/>
      <c r="S187" s="230">
        <v>0</v>
      </c>
      <c r="T187" s="230">
        <v>0</v>
      </c>
      <c r="U187" s="230">
        <v>46039.006000000001</v>
      </c>
      <c r="V187" s="230">
        <v>1170</v>
      </c>
      <c r="W187" s="230">
        <v>447.47368421052636</v>
      </c>
      <c r="X187" s="230">
        <v>0</v>
      </c>
      <c r="Y187" s="230">
        <f t="shared" si="57"/>
        <v>47656.479684210528</v>
      </c>
      <c r="Z187" s="230">
        <f t="shared" si="58"/>
        <v>38125.183747368421</v>
      </c>
      <c r="AA187" s="277"/>
      <c r="AB187" s="278">
        <v>0</v>
      </c>
      <c r="AC187" s="278">
        <v>0</v>
      </c>
      <c r="AD187" s="278">
        <v>36571.702736842104</v>
      </c>
      <c r="AE187" s="278">
        <v>1364.2105263157894</v>
      </c>
      <c r="AF187" s="278">
        <v>521.7506925207756</v>
      </c>
      <c r="AG187" s="278">
        <v>0</v>
      </c>
      <c r="AH187" s="230">
        <f t="shared" si="59"/>
        <v>38457.663955678669</v>
      </c>
      <c r="AI187" s="278">
        <f t="shared" si="60"/>
        <v>30766.131164542938</v>
      </c>
      <c r="AJ187" s="277"/>
      <c r="AK187" s="278">
        <v>150.15</v>
      </c>
      <c r="AL187" s="278">
        <v>134.55000000000001</v>
      </c>
      <c r="AM187" s="278">
        <v>126.75789473684208</v>
      </c>
      <c r="AN187" s="277"/>
      <c r="AO187" s="278">
        <f t="shared" si="61"/>
        <v>120.12</v>
      </c>
      <c r="AP187" s="278">
        <f t="shared" si="61"/>
        <v>107.64000000000001</v>
      </c>
      <c r="AQ187" s="278">
        <f t="shared" si="61"/>
        <v>101.40631578947367</v>
      </c>
      <c r="AR187" s="279"/>
      <c r="AS187" s="279">
        <v>0</v>
      </c>
      <c r="AT187" s="280">
        <f t="shared" si="62"/>
        <v>0</v>
      </c>
      <c r="AU187" s="279"/>
      <c r="AV187" s="279">
        <v>0</v>
      </c>
      <c r="AW187" s="279">
        <v>0</v>
      </c>
      <c r="AX187" s="279">
        <v>46465.77</v>
      </c>
      <c r="AY187" s="279">
        <v>1560</v>
      </c>
      <c r="AZ187" s="279">
        <v>596.63157894736844</v>
      </c>
      <c r="BA187" s="279">
        <v>0</v>
      </c>
      <c r="BB187" s="279">
        <v>191.1</v>
      </c>
      <c r="BC187" s="279">
        <f t="shared" si="63"/>
        <v>48813.501578947362</v>
      </c>
      <c r="BE187" s="139">
        <f t="shared" si="73"/>
        <v>0</v>
      </c>
      <c r="BF187" s="139">
        <f t="shared" si="73"/>
        <v>0</v>
      </c>
      <c r="BG187" s="139">
        <f t="shared" si="73"/>
        <v>6202.7939999999944</v>
      </c>
      <c r="BH187" s="139">
        <f t="shared" si="73"/>
        <v>-195</v>
      </c>
      <c r="BI187" s="139">
        <f t="shared" si="73"/>
        <v>-74.578947368421041</v>
      </c>
      <c r="BJ187" s="139">
        <f t="shared" si="73"/>
        <v>0</v>
      </c>
      <c r="BK187" s="139">
        <f t="shared" si="64"/>
        <v>40.949999999999989</v>
      </c>
      <c r="BL187" s="139">
        <f t="shared" si="65"/>
        <v>5974.1650526315734</v>
      </c>
      <c r="BM187" s="149">
        <f t="shared" si="66"/>
        <v>0</v>
      </c>
      <c r="BN187" s="149"/>
      <c r="BO187" s="279">
        <f t="shared" ref="BO187:BT207" si="74">AV187-(J187*80%)</f>
        <v>0</v>
      </c>
      <c r="BP187" s="279">
        <f t="shared" si="74"/>
        <v>0</v>
      </c>
      <c r="BQ187" s="279">
        <f t="shared" si="74"/>
        <v>14255.389199999994</v>
      </c>
      <c r="BR187" s="279">
        <f t="shared" si="74"/>
        <v>156</v>
      </c>
      <c r="BS187" s="279">
        <f t="shared" si="74"/>
        <v>59.663157894736855</v>
      </c>
      <c r="BT187" s="279">
        <f t="shared" si="74"/>
        <v>0</v>
      </c>
      <c r="BU187" s="279">
        <f t="shared" si="72"/>
        <v>70.97999999999999</v>
      </c>
      <c r="BV187" s="279">
        <f t="shared" si="67"/>
        <v>14542.03235789473</v>
      </c>
      <c r="BW187" s="279">
        <f t="shared" si="52"/>
        <v>0</v>
      </c>
      <c r="BX187" s="279"/>
      <c r="BY187" s="279">
        <f t="shared" si="68"/>
        <v>48813.501578947362</v>
      </c>
      <c r="BZ187" s="279"/>
      <c r="CA187" s="279">
        <f>IFERROR(VLOOKUP(A187,'Actuals Summer'!A:S,19,FALSE),0)</f>
        <v>0</v>
      </c>
      <c r="CC187" s="279"/>
      <c r="CD187" s="279"/>
      <c r="CE187" s="279"/>
      <c r="CF187" s="279"/>
      <c r="CG187" s="279"/>
      <c r="CH187" s="279"/>
      <c r="CI187" s="279"/>
      <c r="CJ187" s="279"/>
      <c r="CK187" s="279"/>
      <c r="CL187" s="279"/>
      <c r="CM187" s="279"/>
      <c r="CN187" s="279"/>
      <c r="CO187" s="279"/>
      <c r="CQ187" s="230"/>
      <c r="CR187" s="230"/>
      <c r="CS187" s="230"/>
      <c r="CT187" s="230"/>
      <c r="CU187" s="230"/>
      <c r="CV187" s="230"/>
      <c r="CW187" s="230"/>
      <c r="CX187" s="230"/>
      <c r="CZ187" s="281"/>
      <c r="DA187" s="281"/>
      <c r="DB187" s="281"/>
      <c r="DC187" s="281"/>
      <c r="DD187" s="281"/>
      <c r="DE187" s="281"/>
      <c r="DF187" s="281"/>
      <c r="DG187" s="281"/>
      <c r="DI187" s="281">
        <f t="shared" si="69"/>
        <v>48813.501578947362</v>
      </c>
      <c r="DJ187" s="281"/>
      <c r="DK187" s="281"/>
      <c r="DL187" s="281"/>
      <c r="DM187" s="281"/>
      <c r="DN187" s="281"/>
      <c r="DO187" s="281"/>
      <c r="DP187" s="281"/>
      <c r="DQ187" s="281"/>
      <c r="DS187" s="281"/>
      <c r="DT187" s="281"/>
      <c r="DU187" s="281"/>
      <c r="DV187" s="281"/>
      <c r="DW187" s="281"/>
      <c r="DX187" s="281"/>
      <c r="DY187" s="281"/>
      <c r="DZ187" s="281"/>
      <c r="EB187" s="282">
        <f t="shared" si="53"/>
        <v>117913.86280664819</v>
      </c>
      <c r="EC187" s="282">
        <f t="shared" si="54"/>
        <v>0</v>
      </c>
      <c r="ED187" s="283">
        <f t="shared" si="70"/>
        <v>117913.86280664819</v>
      </c>
    </row>
    <row r="188" spans="1:134" hidden="1" x14ac:dyDescent="0.25">
      <c r="A188" s="17">
        <v>1024</v>
      </c>
      <c r="B188" s="4">
        <v>103137</v>
      </c>
      <c r="C188" s="4" t="s">
        <v>738</v>
      </c>
      <c r="D188" s="4" t="s">
        <v>739</v>
      </c>
      <c r="E188" s="15" t="s">
        <v>424</v>
      </c>
      <c r="F188" s="16" t="s">
        <v>425</v>
      </c>
      <c r="G188" s="149"/>
      <c r="H188" s="230">
        <v>207290.77731782084</v>
      </c>
      <c r="I188" s="277"/>
      <c r="J188" s="230">
        <v>0</v>
      </c>
      <c r="K188" s="230">
        <v>43145.7</v>
      </c>
      <c r="L188" s="230">
        <v>81673.8</v>
      </c>
      <c r="M188" s="230">
        <v>8775</v>
      </c>
      <c r="N188" s="230">
        <v>3356.0526315789475</v>
      </c>
      <c r="O188" s="230">
        <v>0</v>
      </c>
      <c r="P188" s="149">
        <f t="shared" si="55"/>
        <v>136950.55263157896</v>
      </c>
      <c r="Q188" s="230">
        <f t="shared" si="56"/>
        <v>109560.44210526318</v>
      </c>
      <c r="R188" s="277"/>
      <c r="S188" s="230">
        <v>0</v>
      </c>
      <c r="T188" s="230">
        <v>66378</v>
      </c>
      <c r="U188" s="230">
        <v>48562.8</v>
      </c>
      <c r="V188" s="230">
        <v>8580</v>
      </c>
      <c r="W188" s="230">
        <v>3281.4736842105262</v>
      </c>
      <c r="X188" s="230">
        <v>0</v>
      </c>
      <c r="Y188" s="230">
        <f t="shared" si="57"/>
        <v>126802.27368421052</v>
      </c>
      <c r="Z188" s="230">
        <f t="shared" si="58"/>
        <v>101441.81894736842</v>
      </c>
      <c r="AA188" s="277"/>
      <c r="AB188" s="278">
        <v>0</v>
      </c>
      <c r="AC188" s="278">
        <v>38698.105263157893</v>
      </c>
      <c r="AD188" s="278">
        <v>59519.368421052641</v>
      </c>
      <c r="AE188" s="278">
        <v>6707.3684210526317</v>
      </c>
      <c r="AF188" s="278">
        <v>2565.2742382271467</v>
      </c>
      <c r="AG188" s="278">
        <v>0</v>
      </c>
      <c r="AH188" s="230">
        <f t="shared" si="59"/>
        <v>107490.11634349031</v>
      </c>
      <c r="AI188" s="278">
        <f t="shared" si="60"/>
        <v>85992.093074792254</v>
      </c>
      <c r="AJ188" s="277"/>
      <c r="AK188" s="278">
        <v>6002.1</v>
      </c>
      <c r="AL188" s="278">
        <v>4843.7999999999993</v>
      </c>
      <c r="AM188" s="278">
        <v>4358.6526315789479</v>
      </c>
      <c r="AN188" s="277"/>
      <c r="AO188" s="278">
        <f t="shared" si="61"/>
        <v>4801.68</v>
      </c>
      <c r="AP188" s="278">
        <f t="shared" si="61"/>
        <v>3875.0399999999995</v>
      </c>
      <c r="AQ188" s="278">
        <f t="shared" si="61"/>
        <v>3486.9221052631583</v>
      </c>
      <c r="AR188" s="279"/>
      <c r="AS188" s="279">
        <v>212980.19602382425</v>
      </c>
      <c r="AT188" s="280">
        <f t="shared" si="62"/>
        <v>5689.4187060034019</v>
      </c>
      <c r="AU188" s="279"/>
      <c r="AV188" s="279">
        <v>0</v>
      </c>
      <c r="AW188" s="279">
        <v>43145.7</v>
      </c>
      <c r="AX188" s="279">
        <v>76892.232000000004</v>
      </c>
      <c r="AY188" s="279">
        <v>11310</v>
      </c>
      <c r="AZ188" s="279">
        <v>3878.105263157895</v>
      </c>
      <c r="BA188" s="279">
        <v>320.89</v>
      </c>
      <c r="BB188" s="279">
        <v>5826.6</v>
      </c>
      <c r="BC188" s="279">
        <f t="shared" si="63"/>
        <v>354353.72328698216</v>
      </c>
      <c r="BE188" s="139">
        <f t="shared" si="73"/>
        <v>0</v>
      </c>
      <c r="BF188" s="139">
        <f t="shared" si="73"/>
        <v>0</v>
      </c>
      <c r="BG188" s="139">
        <f t="shared" si="73"/>
        <v>-4781.5679999999993</v>
      </c>
      <c r="BH188" s="139">
        <f t="shared" si="73"/>
        <v>2535</v>
      </c>
      <c r="BI188" s="139">
        <f t="shared" si="73"/>
        <v>522.05263157894751</v>
      </c>
      <c r="BJ188" s="139">
        <f t="shared" si="73"/>
        <v>320.89</v>
      </c>
      <c r="BK188" s="139">
        <f t="shared" si="64"/>
        <v>-175.5</v>
      </c>
      <c r="BL188" s="139">
        <f t="shared" si="65"/>
        <v>4110.2933375823504</v>
      </c>
      <c r="BM188" s="149">
        <f t="shared" si="66"/>
        <v>0</v>
      </c>
      <c r="BN188" s="149"/>
      <c r="BO188" s="279">
        <f t="shared" si="74"/>
        <v>0</v>
      </c>
      <c r="BP188" s="279">
        <f t="shared" si="74"/>
        <v>8629.14</v>
      </c>
      <c r="BQ188" s="279">
        <f t="shared" si="74"/>
        <v>11553.191999999995</v>
      </c>
      <c r="BR188" s="279">
        <f t="shared" si="74"/>
        <v>4290</v>
      </c>
      <c r="BS188" s="279">
        <f t="shared" si="74"/>
        <v>1193.2631578947367</v>
      </c>
      <c r="BT188" s="279">
        <f t="shared" si="74"/>
        <v>320.89</v>
      </c>
      <c r="BU188" s="279">
        <f t="shared" si="72"/>
        <v>1024.92</v>
      </c>
      <c r="BV188" s="279">
        <f t="shared" si="67"/>
        <v>27011.405157894733</v>
      </c>
      <c r="BW188" s="279">
        <f t="shared" si="52"/>
        <v>-5689.4187060034019</v>
      </c>
      <c r="BX188" s="279"/>
      <c r="BY188" s="279">
        <f t="shared" si="68"/>
        <v>141373.52726315791</v>
      </c>
      <c r="BZ188" s="279"/>
      <c r="CA188" s="279">
        <f>IFERROR(VLOOKUP(A188,'Actuals Summer'!A:S,19,FALSE),0)</f>
        <v>0</v>
      </c>
      <c r="CC188" s="279"/>
      <c r="CD188" s="279"/>
      <c r="CE188" s="279"/>
      <c r="CF188" s="279"/>
      <c r="CG188" s="279"/>
      <c r="CH188" s="279"/>
      <c r="CI188" s="279"/>
      <c r="CJ188" s="279"/>
      <c r="CK188" s="279"/>
      <c r="CL188" s="279"/>
      <c r="CM188" s="279"/>
      <c r="CN188" s="279"/>
      <c r="CO188" s="279"/>
      <c r="CQ188" s="230"/>
      <c r="CR188" s="230"/>
      <c r="CS188" s="230"/>
      <c r="CT188" s="230"/>
      <c r="CU188" s="230"/>
      <c r="CV188" s="230"/>
      <c r="CW188" s="230"/>
      <c r="CX188" s="230"/>
      <c r="CZ188" s="281"/>
      <c r="DA188" s="281"/>
      <c r="DB188" s="281"/>
      <c r="DC188" s="281"/>
      <c r="DD188" s="281"/>
      <c r="DE188" s="281"/>
      <c r="DF188" s="281"/>
      <c r="DG188" s="281"/>
      <c r="DI188" s="281">
        <f t="shared" si="69"/>
        <v>141373.52726315791</v>
      </c>
      <c r="DJ188" s="281"/>
      <c r="DK188" s="281"/>
      <c r="DL188" s="281"/>
      <c r="DM188" s="281"/>
      <c r="DN188" s="281"/>
      <c r="DO188" s="281"/>
      <c r="DP188" s="281"/>
      <c r="DQ188" s="281"/>
      <c r="DS188" s="281"/>
      <c r="DT188" s="281"/>
      <c r="DU188" s="281"/>
      <c r="DV188" s="281"/>
      <c r="DW188" s="281"/>
      <c r="DX188" s="281"/>
      <c r="DY188" s="281"/>
      <c r="DZ188" s="281"/>
      <c r="EB188" s="282">
        <f t="shared" si="53"/>
        <v>548828.707414406</v>
      </c>
      <c r="EC188" s="282">
        <f t="shared" si="54"/>
        <v>320.89</v>
      </c>
      <c r="ED188" s="283">
        <f t="shared" si="70"/>
        <v>549149.59741440602</v>
      </c>
    </row>
    <row r="189" spans="1:134" hidden="1" x14ac:dyDescent="0.25">
      <c r="A189" s="17">
        <v>2004</v>
      </c>
      <c r="B189" s="4">
        <v>134094</v>
      </c>
      <c r="C189" s="4" t="s">
        <v>740</v>
      </c>
      <c r="D189" s="4" t="s">
        <v>206</v>
      </c>
      <c r="E189" s="15" t="s">
        <v>428</v>
      </c>
      <c r="F189" s="16" t="s">
        <v>425</v>
      </c>
      <c r="G189" s="149"/>
      <c r="H189" s="230">
        <v>0</v>
      </c>
      <c r="I189" s="277"/>
      <c r="J189" s="230">
        <v>0</v>
      </c>
      <c r="K189" s="230">
        <v>0</v>
      </c>
      <c r="L189" s="230">
        <v>16555.5</v>
      </c>
      <c r="M189" s="230">
        <v>975</v>
      </c>
      <c r="N189" s="230">
        <v>0</v>
      </c>
      <c r="O189" s="230">
        <v>0</v>
      </c>
      <c r="P189" s="149">
        <f t="shared" si="55"/>
        <v>17530.5</v>
      </c>
      <c r="Q189" s="230">
        <f t="shared" si="56"/>
        <v>14024.400000000001</v>
      </c>
      <c r="R189" s="277"/>
      <c r="S189" s="230">
        <v>0</v>
      </c>
      <c r="T189" s="230">
        <v>0</v>
      </c>
      <c r="U189" s="230">
        <v>16555.5</v>
      </c>
      <c r="V189" s="230">
        <v>1170</v>
      </c>
      <c r="W189" s="230">
        <v>0</v>
      </c>
      <c r="X189" s="230">
        <v>0</v>
      </c>
      <c r="Y189" s="230">
        <f t="shared" si="57"/>
        <v>17725.5</v>
      </c>
      <c r="Z189" s="230">
        <f t="shared" si="58"/>
        <v>14180.400000000001</v>
      </c>
      <c r="AA189" s="277"/>
      <c r="AB189" s="278">
        <v>0</v>
      </c>
      <c r="AC189" s="278">
        <v>0</v>
      </c>
      <c r="AD189" s="278">
        <v>14477.684210526317</v>
      </c>
      <c r="AE189" s="278">
        <v>852.63157894736844</v>
      </c>
      <c r="AF189" s="278">
        <v>0</v>
      </c>
      <c r="AG189" s="278">
        <v>0</v>
      </c>
      <c r="AH189" s="230">
        <f t="shared" si="59"/>
        <v>15330.315789473685</v>
      </c>
      <c r="AI189" s="278">
        <f t="shared" si="60"/>
        <v>12264.252631578949</v>
      </c>
      <c r="AJ189" s="277"/>
      <c r="AK189" s="278">
        <v>181.35</v>
      </c>
      <c r="AL189" s="278">
        <v>347.1</v>
      </c>
      <c r="AM189" s="278">
        <v>206.90526315789475</v>
      </c>
      <c r="AN189" s="277"/>
      <c r="AO189" s="278">
        <f t="shared" si="61"/>
        <v>145.08000000000001</v>
      </c>
      <c r="AP189" s="278">
        <f t="shared" si="61"/>
        <v>277.68</v>
      </c>
      <c r="AQ189" s="278">
        <f t="shared" si="61"/>
        <v>165.52421052631581</v>
      </c>
      <c r="AR189" s="279"/>
      <c r="AS189" s="279">
        <v>0</v>
      </c>
      <c r="AT189" s="280">
        <f t="shared" si="62"/>
        <v>0</v>
      </c>
      <c r="AU189" s="279"/>
      <c r="AV189" s="279">
        <v>0</v>
      </c>
      <c r="AW189" s="279">
        <v>0</v>
      </c>
      <c r="AX189" s="279">
        <v>17659.2</v>
      </c>
      <c r="AY189" s="279">
        <v>1365</v>
      </c>
      <c r="AZ189" s="279">
        <v>0</v>
      </c>
      <c r="BA189" s="279">
        <v>0</v>
      </c>
      <c r="BB189" s="279">
        <v>362.7</v>
      </c>
      <c r="BC189" s="279">
        <f t="shared" si="63"/>
        <v>19386.900000000001</v>
      </c>
      <c r="BE189" s="139">
        <f t="shared" si="73"/>
        <v>0</v>
      </c>
      <c r="BF189" s="139">
        <f t="shared" si="73"/>
        <v>0</v>
      </c>
      <c r="BG189" s="139">
        <f t="shared" si="73"/>
        <v>1103.7000000000007</v>
      </c>
      <c r="BH189" s="139">
        <f t="shared" si="73"/>
        <v>390</v>
      </c>
      <c r="BI189" s="139">
        <f t="shared" si="73"/>
        <v>0</v>
      </c>
      <c r="BJ189" s="139">
        <f t="shared" si="73"/>
        <v>0</v>
      </c>
      <c r="BK189" s="139">
        <f t="shared" si="64"/>
        <v>181.35</v>
      </c>
      <c r="BL189" s="139">
        <f t="shared" si="65"/>
        <v>1675.0500000000006</v>
      </c>
      <c r="BM189" s="149">
        <f t="shared" si="66"/>
        <v>0</v>
      </c>
      <c r="BN189" s="149"/>
      <c r="BO189" s="279">
        <f t="shared" si="74"/>
        <v>0</v>
      </c>
      <c r="BP189" s="279">
        <f t="shared" si="74"/>
        <v>0</v>
      </c>
      <c r="BQ189" s="279">
        <f t="shared" si="74"/>
        <v>4414.7999999999993</v>
      </c>
      <c r="BR189" s="279">
        <f t="shared" si="74"/>
        <v>585</v>
      </c>
      <c r="BS189" s="279">
        <f t="shared" si="74"/>
        <v>0</v>
      </c>
      <c r="BT189" s="279">
        <f t="shared" si="74"/>
        <v>0</v>
      </c>
      <c r="BU189" s="279">
        <f t="shared" si="72"/>
        <v>217.61999999999998</v>
      </c>
      <c r="BV189" s="279">
        <f t="shared" si="67"/>
        <v>5217.4199999999992</v>
      </c>
      <c r="BW189" s="279">
        <f t="shared" si="52"/>
        <v>0</v>
      </c>
      <c r="BX189" s="279"/>
      <c r="BY189" s="279">
        <f t="shared" si="68"/>
        <v>19386.900000000001</v>
      </c>
      <c r="BZ189" s="279"/>
      <c r="CA189" s="279">
        <f>IFERROR(VLOOKUP(A189,'Actuals Summer'!A:S,19,FALSE),0)</f>
        <v>0</v>
      </c>
      <c r="CC189" s="279"/>
      <c r="CD189" s="279"/>
      <c r="CE189" s="279"/>
      <c r="CF189" s="279"/>
      <c r="CG189" s="279"/>
      <c r="CH189" s="279"/>
      <c r="CI189" s="279"/>
      <c r="CJ189" s="279"/>
      <c r="CK189" s="279"/>
      <c r="CL189" s="279"/>
      <c r="CM189" s="279"/>
      <c r="CN189" s="279"/>
      <c r="CO189" s="279"/>
      <c r="CQ189" s="230"/>
      <c r="CR189" s="230"/>
      <c r="CS189" s="230"/>
      <c r="CT189" s="230"/>
      <c r="CU189" s="230"/>
      <c r="CV189" s="230"/>
      <c r="CW189" s="230"/>
      <c r="CX189" s="230"/>
      <c r="CZ189" s="281"/>
      <c r="DA189" s="281"/>
      <c r="DB189" s="281"/>
      <c r="DC189" s="281"/>
      <c r="DD189" s="281"/>
      <c r="DE189" s="281"/>
      <c r="DF189" s="281"/>
      <c r="DG189" s="281"/>
      <c r="DI189" s="281">
        <f t="shared" si="69"/>
        <v>19386.900000000001</v>
      </c>
      <c r="DJ189" s="281"/>
      <c r="DK189" s="281"/>
      <c r="DL189" s="281"/>
      <c r="DM189" s="281"/>
      <c r="DN189" s="281"/>
      <c r="DO189" s="281"/>
      <c r="DP189" s="281"/>
      <c r="DQ189" s="281"/>
      <c r="DS189" s="281"/>
      <c r="DT189" s="281"/>
      <c r="DU189" s="281"/>
      <c r="DV189" s="281"/>
      <c r="DW189" s="281"/>
      <c r="DX189" s="281"/>
      <c r="DY189" s="281"/>
      <c r="DZ189" s="281"/>
      <c r="EB189" s="282">
        <f t="shared" si="53"/>
        <v>46274.756842105271</v>
      </c>
      <c r="EC189" s="282">
        <f t="shared" si="54"/>
        <v>0</v>
      </c>
      <c r="ED189" s="283">
        <f t="shared" si="70"/>
        <v>46274.756842105271</v>
      </c>
    </row>
    <row r="190" spans="1:134" s="289" customFormat="1" hidden="1" x14ac:dyDescent="0.25">
      <c r="A190" s="18">
        <v>3431</v>
      </c>
      <c r="B190" s="19">
        <v>134774</v>
      </c>
      <c r="C190" s="19" t="s">
        <v>741</v>
      </c>
      <c r="D190" s="19" t="s">
        <v>357</v>
      </c>
      <c r="E190" s="20" t="s">
        <v>428</v>
      </c>
      <c r="F190" s="21" t="s">
        <v>464</v>
      </c>
      <c r="G190" s="284"/>
      <c r="H190" s="285">
        <v>0</v>
      </c>
      <c r="I190" s="285"/>
      <c r="J190" s="285">
        <v>0</v>
      </c>
      <c r="K190" s="285">
        <v>0</v>
      </c>
      <c r="L190" s="285">
        <v>82777.5</v>
      </c>
      <c r="M190" s="285">
        <v>1365</v>
      </c>
      <c r="N190" s="285">
        <v>0</v>
      </c>
      <c r="O190" s="285">
        <v>0</v>
      </c>
      <c r="P190" s="284">
        <f t="shared" si="55"/>
        <v>84142.5</v>
      </c>
      <c r="Q190" s="285">
        <f t="shared" si="56"/>
        <v>67314</v>
      </c>
      <c r="R190" s="285"/>
      <c r="S190" s="285"/>
      <c r="T190" s="285"/>
      <c r="U190" s="285"/>
      <c r="V190" s="285"/>
      <c r="W190" s="285"/>
      <c r="X190" s="285"/>
      <c r="Y190" s="285"/>
      <c r="Z190" s="285"/>
      <c r="AA190" s="285"/>
      <c r="AB190" s="286"/>
      <c r="AC190" s="286"/>
      <c r="AD190" s="286"/>
      <c r="AE190" s="286"/>
      <c r="AF190" s="286"/>
      <c r="AG190" s="286"/>
      <c r="AH190" s="285"/>
      <c r="AI190" s="286"/>
      <c r="AJ190" s="285"/>
      <c r="AK190" s="286">
        <v>1023.75</v>
      </c>
      <c r="AL190" s="286"/>
      <c r="AM190" s="286"/>
      <c r="AN190" s="285"/>
      <c r="AO190" s="286">
        <f t="shared" si="61"/>
        <v>819</v>
      </c>
      <c r="AP190" s="286">
        <f t="shared" si="61"/>
        <v>0</v>
      </c>
      <c r="AQ190" s="286">
        <f t="shared" si="61"/>
        <v>0</v>
      </c>
      <c r="AR190" s="287"/>
      <c r="AS190" s="287">
        <v>0</v>
      </c>
      <c r="AT190" s="288">
        <f t="shared" si="62"/>
        <v>0</v>
      </c>
      <c r="AU190" s="287"/>
      <c r="AV190" s="287">
        <v>0</v>
      </c>
      <c r="AW190" s="287">
        <v>0</v>
      </c>
      <c r="AX190" s="287">
        <v>80570.100000000006</v>
      </c>
      <c r="AY190" s="287">
        <v>780</v>
      </c>
      <c r="AZ190" s="287">
        <v>298.31578947368422</v>
      </c>
      <c r="BA190" s="287">
        <v>320.89</v>
      </c>
      <c r="BB190" s="287">
        <v>698.09999999999991</v>
      </c>
      <c r="BC190" s="287">
        <f t="shared" si="63"/>
        <v>82667.405789473691</v>
      </c>
      <c r="BE190" s="148">
        <f t="shared" si="73"/>
        <v>0</v>
      </c>
      <c r="BF190" s="148">
        <f t="shared" si="73"/>
        <v>0</v>
      </c>
      <c r="BG190" s="148">
        <f t="shared" si="73"/>
        <v>-2207.3999999999942</v>
      </c>
      <c r="BH190" s="148">
        <f t="shared" si="73"/>
        <v>-585</v>
      </c>
      <c r="BI190" s="148">
        <f t="shared" si="73"/>
        <v>298.31578947368422</v>
      </c>
      <c r="BJ190" s="148">
        <f t="shared" si="73"/>
        <v>320.89</v>
      </c>
      <c r="BK190" s="148">
        <f t="shared" si="64"/>
        <v>-325.65000000000009</v>
      </c>
      <c r="BL190" s="148">
        <f t="shared" si="65"/>
        <v>-2498.8442105263102</v>
      </c>
      <c r="BM190" s="284">
        <f t="shared" si="66"/>
        <v>0</v>
      </c>
      <c r="BN190" s="284"/>
      <c r="BO190" s="287">
        <f t="shared" si="74"/>
        <v>0</v>
      </c>
      <c r="BP190" s="287">
        <f t="shared" si="74"/>
        <v>0</v>
      </c>
      <c r="BQ190" s="287">
        <f t="shared" si="74"/>
        <v>14348.100000000006</v>
      </c>
      <c r="BR190" s="287">
        <f t="shared" si="74"/>
        <v>-312</v>
      </c>
      <c r="BS190" s="287">
        <f t="shared" si="74"/>
        <v>298.31578947368422</v>
      </c>
      <c r="BT190" s="287">
        <f t="shared" si="74"/>
        <v>320.89</v>
      </c>
      <c r="BU190" s="287">
        <f t="shared" si="72"/>
        <v>-120.90000000000009</v>
      </c>
      <c r="BV190" s="279">
        <f t="shared" si="67"/>
        <v>14534.405789473691</v>
      </c>
      <c r="BW190" s="287">
        <f t="shared" si="52"/>
        <v>0</v>
      </c>
      <c r="BX190" s="287"/>
      <c r="BY190" s="279">
        <f t="shared" si="68"/>
        <v>82667.405789473691</v>
      </c>
      <c r="BZ190" s="287"/>
      <c r="CA190" s="279">
        <f>IFERROR(VLOOKUP(A190,'Actuals Summer'!A:S,19,FALSE),0)</f>
        <v>0</v>
      </c>
      <c r="CC190" s="279"/>
      <c r="CD190" s="279"/>
      <c r="CE190" s="279"/>
      <c r="CF190" s="279"/>
      <c r="CG190" s="279"/>
      <c r="CH190" s="279"/>
      <c r="CI190" s="279"/>
      <c r="CJ190" s="279"/>
      <c r="CK190" s="279"/>
      <c r="CL190" s="279"/>
      <c r="CM190" s="279"/>
      <c r="CN190" s="279"/>
      <c r="CO190" s="279"/>
      <c r="CP190"/>
      <c r="CQ190" s="230"/>
      <c r="CR190" s="230"/>
      <c r="CS190" s="230"/>
      <c r="CT190" s="230"/>
      <c r="CU190" s="230"/>
      <c r="CV190" s="230"/>
      <c r="CW190" s="230"/>
      <c r="CX190" s="230"/>
      <c r="CY190"/>
      <c r="CZ190" s="281"/>
      <c r="DA190" s="281"/>
      <c r="DB190" s="281"/>
      <c r="DC190" s="281"/>
      <c r="DD190" s="281"/>
      <c r="DE190" s="281"/>
      <c r="DF190" s="281"/>
      <c r="DG190" s="281"/>
      <c r="DH190"/>
      <c r="DI190" s="281">
        <f t="shared" si="69"/>
        <v>82667.405789473691</v>
      </c>
      <c r="DJ190" s="290"/>
      <c r="DK190" s="290"/>
      <c r="DL190" s="290"/>
      <c r="DM190" s="290"/>
      <c r="DN190" s="290"/>
      <c r="DO190" s="290"/>
      <c r="DP190" s="290"/>
      <c r="DQ190" s="290"/>
      <c r="DS190" s="290"/>
      <c r="DT190" s="290"/>
      <c r="DU190" s="290"/>
      <c r="DV190" s="290"/>
      <c r="DW190" s="290"/>
      <c r="DX190" s="290"/>
      <c r="DY190" s="290"/>
      <c r="DZ190" s="290"/>
      <c r="EB190" s="292">
        <f t="shared" si="53"/>
        <v>82346.515789473691</v>
      </c>
      <c r="EC190" s="292">
        <f t="shared" si="54"/>
        <v>320.89</v>
      </c>
      <c r="ED190" s="291">
        <f t="shared" si="70"/>
        <v>82667.405789473691</v>
      </c>
    </row>
    <row r="191" spans="1:134" hidden="1" x14ac:dyDescent="0.25">
      <c r="A191" s="17">
        <v>1028</v>
      </c>
      <c r="B191" s="4">
        <v>103141</v>
      </c>
      <c r="C191" s="4" t="s">
        <v>742</v>
      </c>
      <c r="D191" s="4" t="s">
        <v>200</v>
      </c>
      <c r="E191" s="15" t="s">
        <v>424</v>
      </c>
      <c r="F191" s="16" t="s">
        <v>425</v>
      </c>
      <c r="G191" s="149"/>
      <c r="H191" s="230">
        <v>203311.90064820071</v>
      </c>
      <c r="I191" s="277"/>
      <c r="J191" s="230">
        <v>0</v>
      </c>
      <c r="K191" s="230">
        <v>41486.25</v>
      </c>
      <c r="L191" s="230">
        <v>79466.400000000009</v>
      </c>
      <c r="M191" s="230">
        <v>9945</v>
      </c>
      <c r="N191" s="230">
        <v>1939.0526315789475</v>
      </c>
      <c r="O191" s="230">
        <v>1283.578947368421</v>
      </c>
      <c r="P191" s="149">
        <f t="shared" si="55"/>
        <v>134120.28157894738</v>
      </c>
      <c r="Q191" s="230">
        <f t="shared" si="56"/>
        <v>107296.22526315792</v>
      </c>
      <c r="R191" s="277"/>
      <c r="S191" s="230">
        <v>0</v>
      </c>
      <c r="T191" s="230">
        <v>54761.85</v>
      </c>
      <c r="U191" s="230">
        <v>44148.000000000007</v>
      </c>
      <c r="V191" s="230">
        <v>4680</v>
      </c>
      <c r="W191" s="230">
        <v>1044.1052631578948</v>
      </c>
      <c r="X191" s="230">
        <v>1604.4736842105262</v>
      </c>
      <c r="Y191" s="230">
        <f t="shared" si="57"/>
        <v>106238.42894736842</v>
      </c>
      <c r="Z191" s="230">
        <f t="shared" si="58"/>
        <v>84990.743157894743</v>
      </c>
      <c r="AA191" s="277"/>
      <c r="AB191" s="278">
        <v>0</v>
      </c>
      <c r="AC191" s="278">
        <v>39665.557894736841</v>
      </c>
      <c r="AD191" s="278">
        <v>53728.294736842101</v>
      </c>
      <c r="AE191" s="278">
        <v>6536.8421052631575</v>
      </c>
      <c r="AF191" s="278">
        <v>1282.6371191135734</v>
      </c>
      <c r="AG191" s="278">
        <v>841.86149584487532</v>
      </c>
      <c r="AH191" s="230">
        <f t="shared" si="59"/>
        <v>102055.19335180055</v>
      </c>
      <c r="AI191" s="278">
        <f t="shared" si="60"/>
        <v>81644.154681440443</v>
      </c>
      <c r="AJ191" s="277"/>
      <c r="AK191" s="278">
        <v>7778.5499999999993</v>
      </c>
      <c r="AL191" s="278">
        <v>5604.2999999999993</v>
      </c>
      <c r="AM191" s="278">
        <v>5284.0421052631573</v>
      </c>
      <c r="AN191" s="277"/>
      <c r="AO191" s="278">
        <f t="shared" si="61"/>
        <v>6222.84</v>
      </c>
      <c r="AP191" s="278">
        <f t="shared" si="61"/>
        <v>4483.4399999999996</v>
      </c>
      <c r="AQ191" s="278">
        <f t="shared" si="61"/>
        <v>4227.233684210526</v>
      </c>
      <c r="AR191" s="279"/>
      <c r="AS191" s="279">
        <v>209251.10676641593</v>
      </c>
      <c r="AT191" s="280">
        <f t="shared" si="62"/>
        <v>5939.2061182152247</v>
      </c>
      <c r="AU191" s="279"/>
      <c r="AV191" s="279">
        <v>0</v>
      </c>
      <c r="AW191" s="279">
        <v>41486.25</v>
      </c>
      <c r="AX191" s="279">
        <v>83881.200000000012</v>
      </c>
      <c r="AY191" s="279">
        <v>14430</v>
      </c>
      <c r="AZ191" s="279">
        <v>1939.0526315789475</v>
      </c>
      <c r="BA191" s="279">
        <v>1925.34</v>
      </c>
      <c r="BB191" s="279">
        <v>8901.75</v>
      </c>
      <c r="BC191" s="279">
        <f t="shared" si="63"/>
        <v>361814.6993979949</v>
      </c>
      <c r="BE191" s="139">
        <f t="shared" si="73"/>
        <v>0</v>
      </c>
      <c r="BF191" s="139">
        <f t="shared" si="73"/>
        <v>0</v>
      </c>
      <c r="BG191" s="139">
        <f t="shared" si="73"/>
        <v>4414.8000000000029</v>
      </c>
      <c r="BH191" s="139">
        <f t="shared" si="73"/>
        <v>4485</v>
      </c>
      <c r="BI191" s="139">
        <f t="shared" si="73"/>
        <v>0</v>
      </c>
      <c r="BJ191" s="139">
        <f t="shared" si="73"/>
        <v>641.76105263157888</v>
      </c>
      <c r="BK191" s="139">
        <f t="shared" si="64"/>
        <v>1123.2000000000007</v>
      </c>
      <c r="BL191" s="139">
        <f t="shared" si="65"/>
        <v>16603.967170846809</v>
      </c>
      <c r="BM191" s="149">
        <f t="shared" si="66"/>
        <v>0</v>
      </c>
      <c r="BN191" s="149"/>
      <c r="BO191" s="279">
        <f t="shared" si="74"/>
        <v>0</v>
      </c>
      <c r="BP191" s="279">
        <f t="shared" si="74"/>
        <v>8297.25</v>
      </c>
      <c r="BQ191" s="279">
        <f t="shared" si="74"/>
        <v>20308.080000000002</v>
      </c>
      <c r="BR191" s="279">
        <f t="shared" si="74"/>
        <v>6474</v>
      </c>
      <c r="BS191" s="279">
        <f t="shared" si="74"/>
        <v>387.8105263157895</v>
      </c>
      <c r="BT191" s="279">
        <f t="shared" si="74"/>
        <v>898.47684210526313</v>
      </c>
      <c r="BU191" s="279">
        <f t="shared" si="72"/>
        <v>2678.91</v>
      </c>
      <c r="BV191" s="279">
        <f t="shared" si="67"/>
        <v>39044.527368421055</v>
      </c>
      <c r="BW191" s="279">
        <f t="shared" si="52"/>
        <v>-5939.2061182152247</v>
      </c>
      <c r="BX191" s="279"/>
      <c r="BY191" s="279">
        <f t="shared" si="68"/>
        <v>152563.59263157897</v>
      </c>
      <c r="BZ191" s="279"/>
      <c r="CA191" s="279">
        <f>IFERROR(VLOOKUP(A191,'Actuals Summer'!A:S,19,FALSE),0)</f>
        <v>0</v>
      </c>
      <c r="CC191" s="279"/>
      <c r="CD191" s="279"/>
      <c r="CE191" s="279"/>
      <c r="CF191" s="279"/>
      <c r="CG191" s="279"/>
      <c r="CH191" s="279"/>
      <c r="CI191" s="279"/>
      <c r="CJ191" s="279"/>
      <c r="CK191" s="279"/>
      <c r="CL191" s="279"/>
      <c r="CM191" s="279"/>
      <c r="CN191" s="279"/>
      <c r="CO191" s="279"/>
      <c r="CQ191" s="230"/>
      <c r="CR191" s="230"/>
      <c r="CS191" s="230"/>
      <c r="CT191" s="230"/>
      <c r="CU191" s="230"/>
      <c r="CV191" s="230"/>
      <c r="CW191" s="230"/>
      <c r="CX191" s="230"/>
      <c r="CZ191" s="281"/>
      <c r="DA191" s="281"/>
      <c r="DB191" s="281"/>
      <c r="DC191" s="281"/>
      <c r="DD191" s="281"/>
      <c r="DE191" s="281"/>
      <c r="DF191" s="281"/>
      <c r="DG191" s="281"/>
      <c r="DI191" s="281">
        <f t="shared" si="69"/>
        <v>152563.59263157897</v>
      </c>
      <c r="DJ191" s="281"/>
      <c r="DK191" s="281"/>
      <c r="DL191" s="281"/>
      <c r="DM191" s="281"/>
      <c r="DN191" s="281"/>
      <c r="DO191" s="281"/>
      <c r="DP191" s="281"/>
      <c r="DQ191" s="281"/>
      <c r="DS191" s="281"/>
      <c r="DT191" s="281"/>
      <c r="DU191" s="281"/>
      <c r="DV191" s="281"/>
      <c r="DW191" s="281"/>
      <c r="DX191" s="281"/>
      <c r="DY191" s="281"/>
      <c r="DZ191" s="281"/>
      <c r="EB191" s="282">
        <f t="shared" si="53"/>
        <v>533277.86277749634</v>
      </c>
      <c r="EC191" s="282">
        <f t="shared" si="54"/>
        <v>3882.4081440443215</v>
      </c>
      <c r="ED191" s="283">
        <f t="shared" si="70"/>
        <v>537160.27092154068</v>
      </c>
    </row>
    <row r="192" spans="1:134" hidden="1" x14ac:dyDescent="0.25">
      <c r="A192" s="17">
        <v>2150</v>
      </c>
      <c r="B192" s="4">
        <v>103241</v>
      </c>
      <c r="C192" s="4" t="s">
        <v>743</v>
      </c>
      <c r="D192" s="4" t="s">
        <v>265</v>
      </c>
      <c r="E192" s="15" t="s">
        <v>428</v>
      </c>
      <c r="F192" s="16" t="s">
        <v>425</v>
      </c>
      <c r="G192" s="149"/>
      <c r="H192" s="230">
        <v>0</v>
      </c>
      <c r="I192" s="277"/>
      <c r="J192" s="230">
        <v>0</v>
      </c>
      <c r="K192" s="230">
        <v>0</v>
      </c>
      <c r="L192" s="230">
        <v>27592.5</v>
      </c>
      <c r="M192" s="230">
        <v>0</v>
      </c>
      <c r="N192" s="230">
        <v>0</v>
      </c>
      <c r="O192" s="230">
        <v>0</v>
      </c>
      <c r="P192" s="149">
        <f t="shared" si="55"/>
        <v>27592.5</v>
      </c>
      <c r="Q192" s="230">
        <f t="shared" si="56"/>
        <v>22074</v>
      </c>
      <c r="R192" s="277"/>
      <c r="S192" s="230">
        <v>0</v>
      </c>
      <c r="T192" s="230">
        <v>0</v>
      </c>
      <c r="U192" s="230">
        <v>13244.4</v>
      </c>
      <c r="V192" s="230">
        <v>390</v>
      </c>
      <c r="W192" s="230">
        <v>149.15789473684211</v>
      </c>
      <c r="X192" s="230">
        <v>0</v>
      </c>
      <c r="Y192" s="230">
        <f t="shared" si="57"/>
        <v>13783.557894736841</v>
      </c>
      <c r="Z192" s="230">
        <f t="shared" si="58"/>
        <v>11026.846315789473</v>
      </c>
      <c r="AA192" s="277"/>
      <c r="AB192" s="278">
        <v>0</v>
      </c>
      <c r="AC192" s="278">
        <v>0</v>
      </c>
      <c r="AD192" s="278">
        <v>19947.031578947368</v>
      </c>
      <c r="AE192" s="278">
        <v>625.26315789473688</v>
      </c>
      <c r="AF192" s="278">
        <v>239.13573407202216</v>
      </c>
      <c r="AG192" s="278">
        <v>0</v>
      </c>
      <c r="AH192" s="230">
        <f t="shared" si="59"/>
        <v>20811.430470914125</v>
      </c>
      <c r="AI192" s="278">
        <f t="shared" si="60"/>
        <v>16649.144376731299</v>
      </c>
      <c r="AJ192" s="277"/>
      <c r="AK192" s="278">
        <v>815.09999999999991</v>
      </c>
      <c r="AL192" s="278">
        <v>473.84999999999997</v>
      </c>
      <c r="AM192" s="278">
        <v>613.3263157894736</v>
      </c>
      <c r="AN192" s="277"/>
      <c r="AO192" s="278">
        <f t="shared" si="61"/>
        <v>652.07999999999993</v>
      </c>
      <c r="AP192" s="278">
        <f t="shared" si="61"/>
        <v>379.08</v>
      </c>
      <c r="AQ192" s="278">
        <f t="shared" si="61"/>
        <v>490.66105263157891</v>
      </c>
      <c r="AR192" s="279"/>
      <c r="AS192" s="279">
        <v>0</v>
      </c>
      <c r="AT192" s="280">
        <f t="shared" si="62"/>
        <v>0</v>
      </c>
      <c r="AU192" s="279"/>
      <c r="AV192" s="279">
        <v>0</v>
      </c>
      <c r="AW192" s="279">
        <v>0</v>
      </c>
      <c r="AX192" s="279">
        <v>12140.7</v>
      </c>
      <c r="AY192" s="279">
        <v>585</v>
      </c>
      <c r="AZ192" s="279">
        <v>223.73684210526318</v>
      </c>
      <c r="BA192" s="279">
        <v>0</v>
      </c>
      <c r="BB192" s="279">
        <v>473.84999999999997</v>
      </c>
      <c r="BC192" s="279">
        <f t="shared" si="63"/>
        <v>13423.286842105264</v>
      </c>
      <c r="BE192" s="139">
        <f t="shared" si="73"/>
        <v>0</v>
      </c>
      <c r="BF192" s="139">
        <f t="shared" si="73"/>
        <v>0</v>
      </c>
      <c r="BG192" s="139">
        <f t="shared" si="73"/>
        <v>-15451.8</v>
      </c>
      <c r="BH192" s="139">
        <f t="shared" si="73"/>
        <v>585</v>
      </c>
      <c r="BI192" s="139">
        <f t="shared" si="73"/>
        <v>223.73684210526318</v>
      </c>
      <c r="BJ192" s="139">
        <f t="shared" si="73"/>
        <v>0</v>
      </c>
      <c r="BK192" s="139">
        <f t="shared" si="64"/>
        <v>-341.24999999999994</v>
      </c>
      <c r="BL192" s="139">
        <f t="shared" si="65"/>
        <v>-14984.313157894736</v>
      </c>
      <c r="BM192" s="149">
        <f t="shared" si="66"/>
        <v>0</v>
      </c>
      <c r="BN192" s="149"/>
      <c r="BO192" s="279">
        <f t="shared" si="74"/>
        <v>0</v>
      </c>
      <c r="BP192" s="279">
        <f t="shared" si="74"/>
        <v>0</v>
      </c>
      <c r="BQ192" s="279">
        <f t="shared" si="74"/>
        <v>-9933.2999999999993</v>
      </c>
      <c r="BR192" s="279">
        <f t="shared" si="74"/>
        <v>585</v>
      </c>
      <c r="BS192" s="279">
        <f t="shared" si="74"/>
        <v>223.73684210526318</v>
      </c>
      <c r="BT192" s="279">
        <f t="shared" si="74"/>
        <v>0</v>
      </c>
      <c r="BU192" s="279">
        <f t="shared" si="72"/>
        <v>-178.22999999999996</v>
      </c>
      <c r="BV192" s="279">
        <f t="shared" si="67"/>
        <v>-9302.7931578947355</v>
      </c>
      <c r="BW192" s="279">
        <f t="shared" si="52"/>
        <v>1.8189894035458565E-12</v>
      </c>
      <c r="BX192" s="279"/>
      <c r="BY192" s="279">
        <f t="shared" si="68"/>
        <v>13423.286842105264</v>
      </c>
      <c r="BZ192" s="279"/>
      <c r="CA192" s="279">
        <f>IFERROR(VLOOKUP(A192,'Actuals Summer'!A:S,19,FALSE),0)</f>
        <v>0</v>
      </c>
      <c r="CC192" s="279"/>
      <c r="CD192" s="279"/>
      <c r="CE192" s="279"/>
      <c r="CF192" s="279"/>
      <c r="CG192" s="279"/>
      <c r="CH192" s="279"/>
      <c r="CI192" s="279"/>
      <c r="CJ192" s="279"/>
      <c r="CK192" s="279"/>
      <c r="CL192" s="279"/>
      <c r="CM192" s="279"/>
      <c r="CN192" s="279"/>
      <c r="CO192" s="279"/>
      <c r="CQ192" s="230"/>
      <c r="CR192" s="230"/>
      <c r="CS192" s="230"/>
      <c r="CT192" s="230"/>
      <c r="CU192" s="230"/>
      <c r="CV192" s="230"/>
      <c r="CW192" s="230"/>
      <c r="CX192" s="230"/>
      <c r="CZ192" s="281"/>
      <c r="DA192" s="281"/>
      <c r="DB192" s="281"/>
      <c r="DC192" s="281"/>
      <c r="DD192" s="281"/>
      <c r="DE192" s="281"/>
      <c r="DF192" s="281"/>
      <c r="DG192" s="281"/>
      <c r="DI192" s="281">
        <f t="shared" si="69"/>
        <v>13423.286842105264</v>
      </c>
      <c r="DJ192" s="281"/>
      <c r="DK192" s="281"/>
      <c r="DL192" s="281"/>
      <c r="DM192" s="281"/>
      <c r="DN192" s="281"/>
      <c r="DO192" s="281"/>
      <c r="DP192" s="281"/>
      <c r="DQ192" s="281"/>
      <c r="DS192" s="281"/>
      <c r="DT192" s="281"/>
      <c r="DU192" s="281"/>
      <c r="DV192" s="281"/>
      <c r="DW192" s="281"/>
      <c r="DX192" s="281"/>
      <c r="DY192" s="281"/>
      <c r="DZ192" s="281"/>
      <c r="EB192" s="282">
        <f t="shared" si="53"/>
        <v>41969.018587257618</v>
      </c>
      <c r="EC192" s="282">
        <f t="shared" si="54"/>
        <v>0</v>
      </c>
      <c r="ED192" s="283">
        <f t="shared" si="70"/>
        <v>41969.018587257618</v>
      </c>
    </row>
    <row r="193" spans="1:134" hidden="1" x14ac:dyDescent="0.25">
      <c r="A193" s="17">
        <v>2425</v>
      </c>
      <c r="B193" s="4">
        <v>103356</v>
      </c>
      <c r="C193" s="4" t="s">
        <v>744</v>
      </c>
      <c r="D193" s="4" t="s">
        <v>745</v>
      </c>
      <c r="E193" s="15" t="s">
        <v>428</v>
      </c>
      <c r="F193" s="16" t="s">
        <v>425</v>
      </c>
      <c r="G193" s="149"/>
      <c r="H193" s="230">
        <v>0</v>
      </c>
      <c r="I193" s="277"/>
      <c r="J193" s="230">
        <v>0</v>
      </c>
      <c r="K193" s="230">
        <v>0</v>
      </c>
      <c r="L193" s="230">
        <v>0</v>
      </c>
      <c r="M193" s="230">
        <v>0</v>
      </c>
      <c r="N193" s="230">
        <v>0</v>
      </c>
      <c r="O193" s="230">
        <v>0</v>
      </c>
      <c r="P193" s="149">
        <f t="shared" si="55"/>
        <v>0</v>
      </c>
      <c r="Q193" s="230">
        <f t="shared" si="56"/>
        <v>0</v>
      </c>
      <c r="R193" s="277"/>
      <c r="S193" s="230">
        <v>0</v>
      </c>
      <c r="T193" s="230">
        <v>0</v>
      </c>
      <c r="U193" s="230">
        <v>0</v>
      </c>
      <c r="V193" s="230">
        <v>0</v>
      </c>
      <c r="W193" s="230">
        <v>0</v>
      </c>
      <c r="X193" s="230">
        <v>0</v>
      </c>
      <c r="Y193" s="230">
        <f t="shared" si="57"/>
        <v>0</v>
      </c>
      <c r="Z193" s="230">
        <f t="shared" si="58"/>
        <v>0</v>
      </c>
      <c r="AA193" s="277"/>
      <c r="AB193" s="278">
        <v>0</v>
      </c>
      <c r="AC193" s="278">
        <v>0</v>
      </c>
      <c r="AD193" s="278">
        <v>0</v>
      </c>
      <c r="AE193" s="278">
        <v>0</v>
      </c>
      <c r="AF193" s="278">
        <v>0</v>
      </c>
      <c r="AG193" s="278">
        <v>0</v>
      </c>
      <c r="AH193" s="230">
        <f t="shared" si="59"/>
        <v>0</v>
      </c>
      <c r="AI193" s="278">
        <f t="shared" si="60"/>
        <v>0</v>
      </c>
      <c r="AJ193" s="277"/>
      <c r="AK193" s="278">
        <v>0</v>
      </c>
      <c r="AL193" s="278">
        <v>0</v>
      </c>
      <c r="AM193" s="278">
        <v>0</v>
      </c>
      <c r="AN193" s="277"/>
      <c r="AO193" s="278">
        <f t="shared" si="61"/>
        <v>0</v>
      </c>
      <c r="AP193" s="278">
        <f t="shared" si="61"/>
        <v>0</v>
      </c>
      <c r="AQ193" s="278">
        <f t="shared" si="61"/>
        <v>0</v>
      </c>
      <c r="AR193" s="279"/>
      <c r="AS193" s="279">
        <v>0</v>
      </c>
      <c r="AT193" s="280">
        <f t="shared" si="62"/>
        <v>0</v>
      </c>
      <c r="AU193" s="279"/>
      <c r="AV193" s="279">
        <v>0</v>
      </c>
      <c r="AW193" s="279">
        <v>0</v>
      </c>
      <c r="AX193" s="279">
        <v>0</v>
      </c>
      <c r="AY193" s="279">
        <v>0</v>
      </c>
      <c r="AZ193" s="279">
        <v>0</v>
      </c>
      <c r="BA193" s="279">
        <v>0</v>
      </c>
      <c r="BB193" s="279">
        <v>0</v>
      </c>
      <c r="BC193" s="279">
        <f t="shared" si="63"/>
        <v>0</v>
      </c>
      <c r="BE193" s="139">
        <f t="shared" si="73"/>
        <v>0</v>
      </c>
      <c r="BF193" s="139">
        <f t="shared" si="73"/>
        <v>0</v>
      </c>
      <c r="BG193" s="139">
        <f t="shared" si="73"/>
        <v>0</v>
      </c>
      <c r="BH193" s="139">
        <f t="shared" si="73"/>
        <v>0</v>
      </c>
      <c r="BI193" s="139">
        <f t="shared" si="73"/>
        <v>0</v>
      </c>
      <c r="BJ193" s="139">
        <f t="shared" si="73"/>
        <v>0</v>
      </c>
      <c r="BK193" s="139">
        <f t="shared" si="64"/>
        <v>0</v>
      </c>
      <c r="BL193" s="139">
        <f t="shared" si="65"/>
        <v>0</v>
      </c>
      <c r="BM193" s="149">
        <f t="shared" si="66"/>
        <v>0</v>
      </c>
      <c r="BN193" s="149"/>
      <c r="BO193" s="279">
        <f t="shared" si="74"/>
        <v>0</v>
      </c>
      <c r="BP193" s="279">
        <f t="shared" si="74"/>
        <v>0</v>
      </c>
      <c r="BQ193" s="279">
        <f t="shared" si="74"/>
        <v>0</v>
      </c>
      <c r="BR193" s="279">
        <f t="shared" si="74"/>
        <v>0</v>
      </c>
      <c r="BS193" s="279">
        <f t="shared" si="74"/>
        <v>0</v>
      </c>
      <c r="BT193" s="279">
        <f t="shared" si="74"/>
        <v>0</v>
      </c>
      <c r="BU193" s="279">
        <f t="shared" si="72"/>
        <v>0</v>
      </c>
      <c r="BV193" s="279">
        <f t="shared" si="67"/>
        <v>0</v>
      </c>
      <c r="BW193" s="279">
        <f t="shared" si="52"/>
        <v>0</v>
      </c>
      <c r="BX193" s="279"/>
      <c r="BY193" s="279">
        <f t="shared" si="68"/>
        <v>0</v>
      </c>
      <c r="BZ193" s="279"/>
      <c r="CA193" s="279">
        <f>IFERROR(VLOOKUP(A193,'Actuals Summer'!A:S,19,FALSE),0)</f>
        <v>0</v>
      </c>
      <c r="CC193" s="279"/>
      <c r="CD193" s="279"/>
      <c r="CE193" s="279"/>
      <c r="CF193" s="279"/>
      <c r="CG193" s="279"/>
      <c r="CH193" s="279"/>
      <c r="CI193" s="279"/>
      <c r="CJ193" s="279"/>
      <c r="CK193" s="279"/>
      <c r="CL193" s="279"/>
      <c r="CM193" s="279"/>
      <c r="CN193" s="279"/>
      <c r="CO193" s="279"/>
      <c r="CQ193" s="230"/>
      <c r="CR193" s="230"/>
      <c r="CS193" s="230"/>
      <c r="CT193" s="230"/>
      <c r="CU193" s="230"/>
      <c r="CV193" s="230"/>
      <c r="CW193" s="230"/>
      <c r="CX193" s="230"/>
      <c r="CZ193" s="281"/>
      <c r="DA193" s="281"/>
      <c r="DB193" s="281"/>
      <c r="DC193" s="281"/>
      <c r="DD193" s="281"/>
      <c r="DE193" s="281"/>
      <c r="DF193" s="281"/>
      <c r="DG193" s="281"/>
      <c r="DI193" s="281">
        <f t="shared" si="69"/>
        <v>0</v>
      </c>
      <c r="DJ193" s="281"/>
      <c r="DK193" s="281"/>
      <c r="DL193" s="281"/>
      <c r="DM193" s="281"/>
      <c r="DN193" s="281"/>
      <c r="DO193" s="281"/>
      <c r="DP193" s="281"/>
      <c r="DQ193" s="281"/>
      <c r="DS193" s="281"/>
      <c r="DT193" s="281"/>
      <c r="DU193" s="281"/>
      <c r="DV193" s="281"/>
      <c r="DW193" s="281"/>
      <c r="DX193" s="281"/>
      <c r="DY193" s="281"/>
      <c r="DZ193" s="281"/>
      <c r="EB193" s="282">
        <f t="shared" si="53"/>
        <v>0</v>
      </c>
      <c r="EC193" s="282">
        <f t="shared" si="54"/>
        <v>0</v>
      </c>
      <c r="ED193" s="283">
        <f t="shared" si="70"/>
        <v>0</v>
      </c>
    </row>
    <row r="194" spans="1:134" hidden="1" x14ac:dyDescent="0.25">
      <c r="A194" s="17">
        <v>7034</v>
      </c>
      <c r="B194" s="4">
        <v>103614</v>
      </c>
      <c r="C194" s="4" t="s">
        <v>746</v>
      </c>
      <c r="D194" s="4" t="s">
        <v>371</v>
      </c>
      <c r="E194" s="15" t="s">
        <v>439</v>
      </c>
      <c r="F194" s="16" t="s">
        <v>425</v>
      </c>
      <c r="G194" s="149"/>
      <c r="H194" s="230">
        <v>0</v>
      </c>
      <c r="I194" s="277"/>
      <c r="J194" s="230">
        <v>0</v>
      </c>
      <c r="K194" s="230">
        <v>0</v>
      </c>
      <c r="L194" s="230">
        <v>0</v>
      </c>
      <c r="M194" s="230">
        <v>0</v>
      </c>
      <c r="N194" s="230">
        <v>0</v>
      </c>
      <c r="O194" s="230">
        <v>0</v>
      </c>
      <c r="P194" s="149">
        <f t="shared" si="55"/>
        <v>0</v>
      </c>
      <c r="Q194" s="230">
        <f t="shared" si="56"/>
        <v>0</v>
      </c>
      <c r="R194" s="277"/>
      <c r="S194" s="230">
        <v>0</v>
      </c>
      <c r="T194" s="230">
        <v>0</v>
      </c>
      <c r="U194" s="230">
        <v>0</v>
      </c>
      <c r="V194" s="230">
        <v>0</v>
      </c>
      <c r="W194" s="230">
        <v>0</v>
      </c>
      <c r="X194" s="230">
        <v>0</v>
      </c>
      <c r="Y194" s="230">
        <f t="shared" si="57"/>
        <v>0</v>
      </c>
      <c r="Z194" s="230">
        <f t="shared" si="58"/>
        <v>0</v>
      </c>
      <c r="AA194" s="277"/>
      <c r="AB194" s="278">
        <v>0</v>
      </c>
      <c r="AC194" s="278">
        <v>0</v>
      </c>
      <c r="AD194" s="278">
        <v>4146.3</v>
      </c>
      <c r="AE194" s="278">
        <v>265.20000000000005</v>
      </c>
      <c r="AF194" s="278">
        <v>0</v>
      </c>
      <c r="AG194" s="278">
        <v>0</v>
      </c>
      <c r="AH194" s="230">
        <f t="shared" si="59"/>
        <v>4411.5</v>
      </c>
      <c r="AI194" s="278">
        <f t="shared" si="60"/>
        <v>3529.2000000000003</v>
      </c>
      <c r="AJ194" s="277"/>
      <c r="AK194" s="278">
        <v>0</v>
      </c>
      <c r="AL194" s="278">
        <v>0</v>
      </c>
      <c r="AM194" s="278">
        <v>0</v>
      </c>
      <c r="AN194" s="277"/>
      <c r="AO194" s="278">
        <f t="shared" si="61"/>
        <v>0</v>
      </c>
      <c r="AP194" s="278">
        <f t="shared" si="61"/>
        <v>0</v>
      </c>
      <c r="AQ194" s="278">
        <f t="shared" si="61"/>
        <v>0</v>
      </c>
      <c r="AR194" s="279"/>
      <c r="AS194" s="279">
        <v>0</v>
      </c>
      <c r="AT194" s="280">
        <f t="shared" si="62"/>
        <v>0</v>
      </c>
      <c r="AU194" s="279"/>
      <c r="AV194" s="279">
        <v>0</v>
      </c>
      <c r="AW194" s="279">
        <v>0</v>
      </c>
      <c r="AX194" s="279">
        <v>0</v>
      </c>
      <c r="AY194" s="279">
        <v>0</v>
      </c>
      <c r="AZ194" s="279">
        <v>0</v>
      </c>
      <c r="BA194" s="279">
        <v>0</v>
      </c>
      <c r="BB194" s="279">
        <v>0</v>
      </c>
      <c r="BC194" s="279">
        <f t="shared" si="63"/>
        <v>0</v>
      </c>
      <c r="BE194" s="139">
        <f t="shared" si="73"/>
        <v>0</v>
      </c>
      <c r="BF194" s="139">
        <f t="shared" si="73"/>
        <v>0</v>
      </c>
      <c r="BG194" s="139">
        <f t="shared" si="73"/>
        <v>0</v>
      </c>
      <c r="BH194" s="139">
        <f t="shared" si="73"/>
        <v>0</v>
      </c>
      <c r="BI194" s="139">
        <f t="shared" si="73"/>
        <v>0</v>
      </c>
      <c r="BJ194" s="139">
        <f t="shared" si="73"/>
        <v>0</v>
      </c>
      <c r="BK194" s="139">
        <f t="shared" si="64"/>
        <v>0</v>
      </c>
      <c r="BL194" s="139">
        <f t="shared" si="65"/>
        <v>0</v>
      </c>
      <c r="BM194" s="149">
        <f t="shared" si="66"/>
        <v>0</v>
      </c>
      <c r="BN194" s="149"/>
      <c r="BO194" s="279">
        <f t="shared" si="74"/>
        <v>0</v>
      </c>
      <c r="BP194" s="279">
        <f t="shared" si="74"/>
        <v>0</v>
      </c>
      <c r="BQ194" s="279">
        <f t="shared" si="74"/>
        <v>0</v>
      </c>
      <c r="BR194" s="279">
        <f t="shared" si="74"/>
        <v>0</v>
      </c>
      <c r="BS194" s="279">
        <f t="shared" si="74"/>
        <v>0</v>
      </c>
      <c r="BT194" s="279">
        <f t="shared" si="74"/>
        <v>0</v>
      </c>
      <c r="BU194" s="279">
        <f t="shared" si="72"/>
        <v>0</v>
      </c>
      <c r="BV194" s="279">
        <f t="shared" si="67"/>
        <v>0</v>
      </c>
      <c r="BW194" s="279">
        <f t="shared" si="52"/>
        <v>0</v>
      </c>
      <c r="BX194" s="279"/>
      <c r="BY194" s="279">
        <f t="shared" si="68"/>
        <v>0</v>
      </c>
      <c r="BZ194" s="279"/>
      <c r="CA194" s="279">
        <f>IFERROR(VLOOKUP(A194,'Actuals Summer'!A:S,19,FALSE),0)</f>
        <v>0</v>
      </c>
      <c r="CC194" s="279"/>
      <c r="CD194" s="279"/>
      <c r="CE194" s="279"/>
      <c r="CF194" s="279"/>
      <c r="CG194" s="279"/>
      <c r="CH194" s="279"/>
      <c r="CI194" s="279"/>
      <c r="CJ194" s="279"/>
      <c r="CK194" s="279"/>
      <c r="CL194" s="279"/>
      <c r="CM194" s="279"/>
      <c r="CN194" s="279"/>
      <c r="CO194" s="279"/>
      <c r="CQ194" s="230"/>
      <c r="CR194" s="230"/>
      <c r="CS194" s="230"/>
      <c r="CT194" s="230"/>
      <c r="CU194" s="230"/>
      <c r="CV194" s="230"/>
      <c r="CW194" s="230"/>
      <c r="CX194" s="230"/>
      <c r="CZ194" s="281"/>
      <c r="DA194" s="281"/>
      <c r="DB194" s="281"/>
      <c r="DC194" s="281"/>
      <c r="DD194" s="281"/>
      <c r="DE194" s="281"/>
      <c r="DF194" s="281"/>
      <c r="DG194" s="281"/>
      <c r="DI194" s="281">
        <f t="shared" si="69"/>
        <v>0</v>
      </c>
      <c r="DJ194" s="281"/>
      <c r="DK194" s="281"/>
      <c r="DL194" s="281"/>
      <c r="DM194" s="281"/>
      <c r="DN194" s="281"/>
      <c r="DO194" s="281"/>
      <c r="DP194" s="281"/>
      <c r="DQ194" s="281"/>
      <c r="DS194" s="281"/>
      <c r="DT194" s="281"/>
      <c r="DU194" s="281"/>
      <c r="DV194" s="281"/>
      <c r="DW194" s="281"/>
      <c r="DX194" s="281"/>
      <c r="DY194" s="281"/>
      <c r="DZ194" s="281"/>
      <c r="EB194" s="282">
        <f t="shared" si="53"/>
        <v>3529.2000000000003</v>
      </c>
      <c r="EC194" s="282">
        <f t="shared" si="54"/>
        <v>0</v>
      </c>
      <c r="ED194" s="283">
        <f t="shared" si="70"/>
        <v>3529.2000000000003</v>
      </c>
    </row>
    <row r="195" spans="1:134" hidden="1" x14ac:dyDescent="0.25">
      <c r="A195" s="17">
        <v>2157</v>
      </c>
      <c r="B195" s="4">
        <v>103246</v>
      </c>
      <c r="C195" s="4" t="s">
        <v>747</v>
      </c>
      <c r="D195" s="4" t="s">
        <v>267</v>
      </c>
      <c r="E195" s="15" t="s">
        <v>428</v>
      </c>
      <c r="F195" s="16" t="s">
        <v>425</v>
      </c>
      <c r="G195" s="149"/>
      <c r="H195" s="230">
        <v>0</v>
      </c>
      <c r="I195" s="277"/>
      <c r="J195" s="230">
        <v>0</v>
      </c>
      <c r="K195" s="230">
        <v>0</v>
      </c>
      <c r="L195" s="230">
        <v>43044.3</v>
      </c>
      <c r="M195" s="230">
        <v>0</v>
      </c>
      <c r="N195" s="230">
        <v>0</v>
      </c>
      <c r="O195" s="230">
        <v>0</v>
      </c>
      <c r="P195" s="149">
        <f t="shared" si="55"/>
        <v>43044.3</v>
      </c>
      <c r="Q195" s="230">
        <f t="shared" si="56"/>
        <v>34435.440000000002</v>
      </c>
      <c r="R195" s="277"/>
      <c r="S195" s="230">
        <v>0</v>
      </c>
      <c r="T195" s="230">
        <v>0</v>
      </c>
      <c r="U195" s="230">
        <v>28696.200000000004</v>
      </c>
      <c r="V195" s="230">
        <v>0</v>
      </c>
      <c r="W195" s="230">
        <v>0</v>
      </c>
      <c r="X195" s="230">
        <v>0</v>
      </c>
      <c r="Y195" s="230">
        <f t="shared" si="57"/>
        <v>28696.200000000004</v>
      </c>
      <c r="Z195" s="230">
        <f t="shared" si="58"/>
        <v>22956.960000000006</v>
      </c>
      <c r="AA195" s="277"/>
      <c r="AB195" s="278">
        <v>0</v>
      </c>
      <c r="AC195" s="278">
        <v>0</v>
      </c>
      <c r="AD195" s="278">
        <v>33781.263157894733</v>
      </c>
      <c r="AE195" s="278">
        <v>284.21052631578948</v>
      </c>
      <c r="AF195" s="278">
        <v>108.69806094182825</v>
      </c>
      <c r="AG195" s="278">
        <v>0</v>
      </c>
      <c r="AH195" s="230">
        <f t="shared" si="59"/>
        <v>34174.171745152351</v>
      </c>
      <c r="AI195" s="278">
        <f t="shared" si="60"/>
        <v>27339.337396121882</v>
      </c>
      <c r="AJ195" s="277"/>
      <c r="AK195" s="278">
        <v>150.15</v>
      </c>
      <c r="AL195" s="278">
        <v>0</v>
      </c>
      <c r="AM195" s="278">
        <v>87.536842105263162</v>
      </c>
      <c r="AN195" s="277"/>
      <c r="AO195" s="278">
        <f t="shared" si="61"/>
        <v>120.12</v>
      </c>
      <c r="AP195" s="278">
        <f t="shared" si="61"/>
        <v>0</v>
      </c>
      <c r="AQ195" s="278">
        <f t="shared" si="61"/>
        <v>70.029473684210529</v>
      </c>
      <c r="AR195" s="279"/>
      <c r="AS195" s="279">
        <v>0</v>
      </c>
      <c r="AT195" s="280">
        <f t="shared" si="62"/>
        <v>0</v>
      </c>
      <c r="AU195" s="279"/>
      <c r="AV195" s="279">
        <v>0</v>
      </c>
      <c r="AW195" s="279">
        <v>0</v>
      </c>
      <c r="AX195" s="279">
        <v>30903.599999999999</v>
      </c>
      <c r="AY195" s="279">
        <v>0</v>
      </c>
      <c r="AZ195" s="279">
        <v>0</v>
      </c>
      <c r="BA195" s="279">
        <v>0</v>
      </c>
      <c r="BB195" s="279">
        <v>118.95</v>
      </c>
      <c r="BC195" s="279">
        <f t="shared" si="63"/>
        <v>31022.55</v>
      </c>
      <c r="BE195" s="139">
        <f t="shared" si="73"/>
        <v>0</v>
      </c>
      <c r="BF195" s="139">
        <f t="shared" si="73"/>
        <v>0</v>
      </c>
      <c r="BG195" s="139">
        <f t="shared" si="73"/>
        <v>-12140.700000000004</v>
      </c>
      <c r="BH195" s="139">
        <f t="shared" si="73"/>
        <v>0</v>
      </c>
      <c r="BI195" s="139">
        <f t="shared" si="73"/>
        <v>0</v>
      </c>
      <c r="BJ195" s="139">
        <f t="shared" si="73"/>
        <v>0</v>
      </c>
      <c r="BK195" s="139">
        <f t="shared" si="64"/>
        <v>-31.200000000000003</v>
      </c>
      <c r="BL195" s="139">
        <f t="shared" si="65"/>
        <v>-12171.900000000005</v>
      </c>
      <c r="BM195" s="149">
        <f t="shared" si="66"/>
        <v>0</v>
      </c>
      <c r="BN195" s="149"/>
      <c r="BO195" s="279">
        <f t="shared" si="74"/>
        <v>0</v>
      </c>
      <c r="BP195" s="279">
        <f t="shared" si="74"/>
        <v>0</v>
      </c>
      <c r="BQ195" s="279">
        <f t="shared" si="74"/>
        <v>-3531.8400000000038</v>
      </c>
      <c r="BR195" s="279">
        <f t="shared" si="74"/>
        <v>0</v>
      </c>
      <c r="BS195" s="279">
        <f t="shared" si="74"/>
        <v>0</v>
      </c>
      <c r="BT195" s="279">
        <f t="shared" si="74"/>
        <v>0</v>
      </c>
      <c r="BU195" s="279">
        <f t="shared" si="72"/>
        <v>-1.1700000000000017</v>
      </c>
      <c r="BV195" s="279">
        <f t="shared" si="67"/>
        <v>-3533.0100000000039</v>
      </c>
      <c r="BW195" s="279">
        <f t="shared" si="52"/>
        <v>3.637978807091713E-12</v>
      </c>
      <c r="BX195" s="279"/>
      <c r="BY195" s="279">
        <f t="shared" si="68"/>
        <v>31022.55</v>
      </c>
      <c r="BZ195" s="279"/>
      <c r="CA195" s="279">
        <f>IFERROR(VLOOKUP(A195,'Actuals Summer'!A:S,19,FALSE),0)</f>
        <v>0</v>
      </c>
      <c r="CC195" s="279"/>
      <c r="CD195" s="279"/>
      <c r="CE195" s="279"/>
      <c r="CF195" s="279"/>
      <c r="CG195" s="279"/>
      <c r="CH195" s="279"/>
      <c r="CI195" s="279"/>
      <c r="CJ195" s="279"/>
      <c r="CK195" s="279"/>
      <c r="CL195" s="279"/>
      <c r="CM195" s="279"/>
      <c r="CN195" s="279"/>
      <c r="CO195" s="279"/>
      <c r="CQ195" s="230"/>
      <c r="CR195" s="230"/>
      <c r="CS195" s="230"/>
      <c r="CT195" s="230"/>
      <c r="CU195" s="230"/>
      <c r="CV195" s="230"/>
      <c r="CW195" s="230"/>
      <c r="CX195" s="230"/>
      <c r="CZ195" s="281"/>
      <c r="DA195" s="281"/>
      <c r="DB195" s="281"/>
      <c r="DC195" s="281"/>
      <c r="DD195" s="281"/>
      <c r="DE195" s="281"/>
      <c r="DF195" s="281"/>
      <c r="DG195" s="281"/>
      <c r="DI195" s="281">
        <f t="shared" si="69"/>
        <v>31022.55</v>
      </c>
      <c r="DJ195" s="281"/>
      <c r="DK195" s="281"/>
      <c r="DL195" s="281"/>
      <c r="DM195" s="281"/>
      <c r="DN195" s="281"/>
      <c r="DO195" s="281"/>
      <c r="DP195" s="281"/>
      <c r="DQ195" s="281"/>
      <c r="DS195" s="281"/>
      <c r="DT195" s="281"/>
      <c r="DU195" s="281"/>
      <c r="DV195" s="281"/>
      <c r="DW195" s="281"/>
      <c r="DX195" s="281"/>
      <c r="DY195" s="281"/>
      <c r="DZ195" s="281"/>
      <c r="EB195" s="282">
        <f t="shared" si="53"/>
        <v>81388.876869806103</v>
      </c>
      <c r="EC195" s="282">
        <f t="shared" si="54"/>
        <v>0</v>
      </c>
      <c r="ED195" s="283">
        <f t="shared" si="70"/>
        <v>81388.876869806103</v>
      </c>
    </row>
    <row r="196" spans="1:134" hidden="1" x14ac:dyDescent="0.25">
      <c r="A196" s="17">
        <v>1000</v>
      </c>
      <c r="B196" s="4">
        <v>137796</v>
      </c>
      <c r="C196" s="4" t="s">
        <v>748</v>
      </c>
      <c r="D196" s="4" t="s">
        <v>179</v>
      </c>
      <c r="E196" s="15" t="s">
        <v>424</v>
      </c>
      <c r="F196" s="16" t="s">
        <v>425</v>
      </c>
      <c r="G196" s="149"/>
      <c r="H196" s="230">
        <v>190451.84783912112</v>
      </c>
      <c r="I196" s="277"/>
      <c r="J196" s="230">
        <v>0</v>
      </c>
      <c r="K196" s="230">
        <v>0</v>
      </c>
      <c r="L196" s="230">
        <v>116307.90599999999</v>
      </c>
      <c r="M196" s="230">
        <v>4095</v>
      </c>
      <c r="N196" s="230">
        <v>1566.1578947368421</v>
      </c>
      <c r="O196" s="230">
        <v>962.68421052631584</v>
      </c>
      <c r="P196" s="149">
        <f t="shared" si="55"/>
        <v>122931.74810526315</v>
      </c>
      <c r="Q196" s="230">
        <f t="shared" si="56"/>
        <v>98345.398484210527</v>
      </c>
      <c r="R196" s="277"/>
      <c r="S196" s="230">
        <v>0</v>
      </c>
      <c r="T196" s="230">
        <v>0</v>
      </c>
      <c r="U196" s="230">
        <v>90451.894</v>
      </c>
      <c r="V196" s="230">
        <v>2340</v>
      </c>
      <c r="W196" s="230">
        <v>820.36842105263156</v>
      </c>
      <c r="X196" s="230">
        <v>0</v>
      </c>
      <c r="Y196" s="230">
        <f t="shared" si="57"/>
        <v>93612.262421052626</v>
      </c>
      <c r="Z196" s="230">
        <f t="shared" si="58"/>
        <v>74889.80993684211</v>
      </c>
      <c r="AA196" s="277"/>
      <c r="AB196" s="278">
        <v>0</v>
      </c>
      <c r="AC196" s="278">
        <v>0</v>
      </c>
      <c r="AD196" s="278">
        <v>93148.347789473672</v>
      </c>
      <c r="AE196" s="278">
        <v>3069.4736842105267</v>
      </c>
      <c r="AF196" s="278">
        <v>1152.1994459833793</v>
      </c>
      <c r="AG196" s="278">
        <v>374.1606648199446</v>
      </c>
      <c r="AH196" s="230">
        <f t="shared" si="59"/>
        <v>97744.181584487509</v>
      </c>
      <c r="AI196" s="278">
        <f t="shared" si="60"/>
        <v>78195.345267590004</v>
      </c>
      <c r="AJ196" s="277"/>
      <c r="AK196" s="278">
        <v>1764.75</v>
      </c>
      <c r="AL196" s="278">
        <v>1400.1000000000001</v>
      </c>
      <c r="AM196" s="278">
        <v>1436.9684210526316</v>
      </c>
      <c r="AN196" s="277"/>
      <c r="AO196" s="278">
        <f t="shared" si="61"/>
        <v>1411.8000000000002</v>
      </c>
      <c r="AP196" s="278">
        <f t="shared" si="61"/>
        <v>1120.0800000000002</v>
      </c>
      <c r="AQ196" s="278">
        <f t="shared" si="61"/>
        <v>1149.5747368421053</v>
      </c>
      <c r="AR196" s="279"/>
      <c r="AS196" s="279">
        <v>190343.9087342837</v>
      </c>
      <c r="AT196" s="280">
        <f t="shared" si="62"/>
        <v>-107.93910483742366</v>
      </c>
      <c r="AU196" s="279"/>
      <c r="AV196" s="279">
        <v>0</v>
      </c>
      <c r="AW196" s="279">
        <v>0</v>
      </c>
      <c r="AX196" s="279">
        <v>100333.68799999999</v>
      </c>
      <c r="AY196" s="279">
        <v>3120</v>
      </c>
      <c r="AZ196" s="279">
        <v>1118.6842105263158</v>
      </c>
      <c r="BA196" s="279">
        <v>320.89</v>
      </c>
      <c r="BB196" s="279">
        <v>1973.3999999999996</v>
      </c>
      <c r="BC196" s="279">
        <f t="shared" si="63"/>
        <v>297210.57094481</v>
      </c>
      <c r="BE196" s="139">
        <f t="shared" si="73"/>
        <v>0</v>
      </c>
      <c r="BF196" s="139">
        <f t="shared" si="73"/>
        <v>0</v>
      </c>
      <c r="BG196" s="139">
        <f t="shared" si="73"/>
        <v>-15974.217999999993</v>
      </c>
      <c r="BH196" s="139">
        <f t="shared" si="73"/>
        <v>-975</v>
      </c>
      <c r="BI196" s="139">
        <f t="shared" si="73"/>
        <v>-447.47368421052624</v>
      </c>
      <c r="BJ196" s="139">
        <f t="shared" si="73"/>
        <v>-641.79421052631585</v>
      </c>
      <c r="BK196" s="139">
        <f t="shared" si="64"/>
        <v>208.64999999999964</v>
      </c>
      <c r="BL196" s="139">
        <f t="shared" si="65"/>
        <v>-17937.774999574263</v>
      </c>
      <c r="BM196" s="149">
        <f t="shared" si="66"/>
        <v>0</v>
      </c>
      <c r="BN196" s="149"/>
      <c r="BO196" s="279">
        <f t="shared" si="74"/>
        <v>0</v>
      </c>
      <c r="BP196" s="279">
        <f t="shared" si="74"/>
        <v>0</v>
      </c>
      <c r="BQ196" s="279">
        <f t="shared" si="74"/>
        <v>7287.3631999999925</v>
      </c>
      <c r="BR196" s="279">
        <f t="shared" si="74"/>
        <v>-156</v>
      </c>
      <c r="BS196" s="279">
        <f t="shared" si="74"/>
        <v>-134.24210526315801</v>
      </c>
      <c r="BT196" s="279">
        <f t="shared" si="74"/>
        <v>-449.25736842105277</v>
      </c>
      <c r="BU196" s="279">
        <f t="shared" si="72"/>
        <v>561.59999999999945</v>
      </c>
      <c r="BV196" s="279">
        <f t="shared" si="67"/>
        <v>7109.4637263157811</v>
      </c>
      <c r="BW196" s="279">
        <f t="shared" si="52"/>
        <v>107.93910483742366</v>
      </c>
      <c r="BX196" s="279"/>
      <c r="BY196" s="279">
        <f t="shared" si="68"/>
        <v>106866.66221052631</v>
      </c>
      <c r="BZ196" s="279"/>
      <c r="CA196" s="279">
        <f>IFERROR(VLOOKUP(A196,'Actuals Summer'!A:S,19,FALSE),0)</f>
        <v>0</v>
      </c>
      <c r="CC196" s="279"/>
      <c r="CD196" s="279"/>
      <c r="CE196" s="279"/>
      <c r="CF196" s="279"/>
      <c r="CG196" s="279"/>
      <c r="CH196" s="279"/>
      <c r="CI196" s="279"/>
      <c r="CJ196" s="279"/>
      <c r="CK196" s="279"/>
      <c r="CL196" s="279"/>
      <c r="CM196" s="279"/>
      <c r="CN196" s="279"/>
      <c r="CO196" s="279"/>
      <c r="CQ196" s="230"/>
      <c r="CR196" s="230"/>
      <c r="CS196" s="230"/>
      <c r="CT196" s="230"/>
      <c r="CU196" s="230"/>
      <c r="CV196" s="230"/>
      <c r="CW196" s="230"/>
      <c r="CX196" s="230"/>
      <c r="CZ196" s="281"/>
      <c r="DA196" s="281"/>
      <c r="DB196" s="281"/>
      <c r="DC196" s="281"/>
      <c r="DD196" s="281"/>
      <c r="DE196" s="281"/>
      <c r="DF196" s="281"/>
      <c r="DG196" s="281"/>
      <c r="DI196" s="281">
        <f t="shared" si="69"/>
        <v>106866.66221052631</v>
      </c>
      <c r="DJ196" s="281"/>
      <c r="DK196" s="281"/>
      <c r="DL196" s="281"/>
      <c r="DM196" s="281"/>
      <c r="DN196" s="281"/>
      <c r="DO196" s="281"/>
      <c r="DP196" s="281"/>
      <c r="DQ196" s="281"/>
      <c r="DS196" s="281"/>
      <c r="DT196" s="281"/>
      <c r="DU196" s="281"/>
      <c r="DV196" s="281"/>
      <c r="DW196" s="281"/>
      <c r="DX196" s="281"/>
      <c r="DY196" s="281"/>
      <c r="DZ196" s="281"/>
      <c r="EB196" s="282">
        <f>((SUMIFS($J196:$AQ196,$J$3:$AQ$3,$EB$7)*80%))+SUMIFS($AS196:$AT196,$AS$3:$AT$3,$EB$7)+SUMIFS($AV196:$BC196,$AV$3:$BC$3,$EB$7)</f>
        <v>451945.1623542282</v>
      </c>
      <c r="EC196" s="282">
        <f>(SUMIFS($J196:$AQ196,$J$3:$AQ$3,$EC$7)*80%)+SUMIFS($AV196:$BC196,$AV$3:$BC$3,$EC$7)</f>
        <v>620.21853185595569</v>
      </c>
      <c r="ED196" s="283">
        <f t="shared" si="70"/>
        <v>452565.38088608417</v>
      </c>
    </row>
    <row r="197" spans="1:134" s="289" customFormat="1" hidden="1" x14ac:dyDescent="0.25">
      <c r="A197" s="18">
        <v>3329</v>
      </c>
      <c r="B197" s="19">
        <v>103431</v>
      </c>
      <c r="C197" s="19" t="s">
        <v>749</v>
      </c>
      <c r="D197" s="19" t="s">
        <v>339</v>
      </c>
      <c r="E197" s="20" t="s">
        <v>428</v>
      </c>
      <c r="F197" s="21" t="s">
        <v>464</v>
      </c>
      <c r="G197" s="284"/>
      <c r="H197" s="285">
        <v>0</v>
      </c>
      <c r="I197" s="285"/>
      <c r="J197" s="285">
        <v>0</v>
      </c>
      <c r="K197" s="285">
        <v>0</v>
      </c>
      <c r="L197" s="285">
        <v>37525.800000000003</v>
      </c>
      <c r="M197" s="285">
        <v>1755</v>
      </c>
      <c r="N197" s="285">
        <v>671.21052631578948</v>
      </c>
      <c r="O197" s="285">
        <v>0</v>
      </c>
      <c r="P197" s="284">
        <f t="shared" si="55"/>
        <v>39952.010526315789</v>
      </c>
      <c r="Q197" s="285">
        <f t="shared" si="56"/>
        <v>31961.608421052631</v>
      </c>
      <c r="R197" s="285"/>
      <c r="S197" s="285"/>
      <c r="T197" s="285"/>
      <c r="U197" s="285"/>
      <c r="V197" s="285"/>
      <c r="W197" s="285"/>
      <c r="X197" s="285"/>
      <c r="Y197" s="285"/>
      <c r="Z197" s="285"/>
      <c r="AA197" s="285"/>
      <c r="AB197" s="286"/>
      <c r="AC197" s="286"/>
      <c r="AD197" s="286"/>
      <c r="AE197" s="286"/>
      <c r="AF197" s="286"/>
      <c r="AG197" s="286"/>
      <c r="AH197" s="285"/>
      <c r="AI197" s="286"/>
      <c r="AJ197" s="285"/>
      <c r="AK197" s="286">
        <v>620.09999999999991</v>
      </c>
      <c r="AL197" s="286"/>
      <c r="AM197" s="286"/>
      <c r="AN197" s="285"/>
      <c r="AO197" s="286">
        <f t="shared" si="61"/>
        <v>496.07999999999993</v>
      </c>
      <c r="AP197" s="286">
        <f t="shared" si="61"/>
        <v>0</v>
      </c>
      <c r="AQ197" s="286">
        <f t="shared" si="61"/>
        <v>0</v>
      </c>
      <c r="AR197" s="287"/>
      <c r="AS197" s="287">
        <v>0</v>
      </c>
      <c r="AT197" s="288">
        <f t="shared" si="62"/>
        <v>0</v>
      </c>
      <c r="AU197" s="287"/>
      <c r="AV197" s="287">
        <v>0</v>
      </c>
      <c r="AW197" s="287">
        <v>0</v>
      </c>
      <c r="AX197" s="287">
        <v>33111</v>
      </c>
      <c r="AY197" s="287">
        <v>1560</v>
      </c>
      <c r="AZ197" s="287">
        <v>596.63157894736844</v>
      </c>
      <c r="BA197" s="287">
        <v>0</v>
      </c>
      <c r="BB197" s="287">
        <v>585</v>
      </c>
      <c r="BC197" s="287">
        <f t="shared" si="63"/>
        <v>35852.631578947367</v>
      </c>
      <c r="BE197" s="148">
        <f t="shared" si="73"/>
        <v>0</v>
      </c>
      <c r="BF197" s="148">
        <f t="shared" si="73"/>
        <v>0</v>
      </c>
      <c r="BG197" s="148">
        <f t="shared" si="73"/>
        <v>-4414.8000000000029</v>
      </c>
      <c r="BH197" s="148">
        <f t="shared" si="73"/>
        <v>-195</v>
      </c>
      <c r="BI197" s="148">
        <f t="shared" si="73"/>
        <v>-74.578947368421041</v>
      </c>
      <c r="BJ197" s="148">
        <f t="shared" si="73"/>
        <v>0</v>
      </c>
      <c r="BK197" s="148">
        <f t="shared" si="64"/>
        <v>-35.099999999999909</v>
      </c>
      <c r="BL197" s="148">
        <f t="shared" si="65"/>
        <v>-4719.4789473684232</v>
      </c>
      <c r="BM197" s="284">
        <f t="shared" si="66"/>
        <v>0</v>
      </c>
      <c r="BN197" s="284"/>
      <c r="BO197" s="287">
        <f t="shared" si="74"/>
        <v>0</v>
      </c>
      <c r="BP197" s="287">
        <f t="shared" si="74"/>
        <v>0</v>
      </c>
      <c r="BQ197" s="287">
        <f t="shared" si="74"/>
        <v>3090.3599999999969</v>
      </c>
      <c r="BR197" s="287">
        <f t="shared" si="74"/>
        <v>156</v>
      </c>
      <c r="BS197" s="287">
        <f t="shared" si="74"/>
        <v>59.663157894736855</v>
      </c>
      <c r="BT197" s="287">
        <f t="shared" si="74"/>
        <v>0</v>
      </c>
      <c r="BU197" s="287">
        <f t="shared" si="72"/>
        <v>88.920000000000073</v>
      </c>
      <c r="BV197" s="279">
        <f t="shared" si="67"/>
        <v>3394.9431578947338</v>
      </c>
      <c r="BW197" s="287">
        <f t="shared" si="52"/>
        <v>0</v>
      </c>
      <c r="BX197" s="287"/>
      <c r="BY197" s="279">
        <f t="shared" si="68"/>
        <v>35852.631578947367</v>
      </c>
      <c r="BZ197" s="287"/>
      <c r="CA197" s="279">
        <f>IFERROR(VLOOKUP(A197,'Actuals Summer'!A:S,19,FALSE),0)</f>
        <v>0</v>
      </c>
      <c r="CC197" s="279"/>
      <c r="CD197" s="279"/>
      <c r="CE197" s="279"/>
      <c r="CF197" s="279"/>
      <c r="CG197" s="279"/>
      <c r="CH197" s="279"/>
      <c r="CI197" s="279"/>
      <c r="CJ197" s="279"/>
      <c r="CK197" s="279"/>
      <c r="CL197" s="279"/>
      <c r="CM197" s="279"/>
      <c r="CN197" s="279"/>
      <c r="CO197" s="279"/>
      <c r="CP197"/>
      <c r="CQ197" s="230"/>
      <c r="CR197" s="230"/>
      <c r="CS197" s="230"/>
      <c r="CT197" s="230"/>
      <c r="CU197" s="230"/>
      <c r="CV197" s="230"/>
      <c r="CW197" s="230"/>
      <c r="CX197" s="230"/>
      <c r="CY197"/>
      <c r="CZ197" s="281"/>
      <c r="DA197" s="281"/>
      <c r="DB197" s="281"/>
      <c r="DC197" s="281"/>
      <c r="DD197" s="281"/>
      <c r="DE197" s="281"/>
      <c r="DF197" s="281"/>
      <c r="DG197" s="281"/>
      <c r="DH197"/>
      <c r="DI197" s="281">
        <f t="shared" si="69"/>
        <v>35852.631578947367</v>
      </c>
      <c r="DJ197" s="290"/>
      <c r="DK197" s="290"/>
      <c r="DL197" s="290"/>
      <c r="DM197" s="290"/>
      <c r="DN197" s="290"/>
      <c r="DO197" s="290"/>
      <c r="DP197" s="290"/>
      <c r="DQ197" s="290"/>
      <c r="DS197" s="290"/>
      <c r="DT197" s="290"/>
      <c r="DU197" s="290"/>
      <c r="DV197" s="290"/>
      <c r="DW197" s="290"/>
      <c r="DX197" s="290"/>
      <c r="DY197" s="290"/>
      <c r="DZ197" s="290"/>
      <c r="EB197" s="292">
        <f t="shared" ref="EB197:EB207" si="75">((SUMIFS($J197:$AQ197,$J$3:$AQ$3,$EB$7)*80%))+SUMIFS($AS197:$AT197,$AS$3:$AT$3,$EB$7)+SUMIFS($AV197:$BC197,$AV$3:$BC$3,$EB$7)</f>
        <v>35852.631578947367</v>
      </c>
      <c r="EC197" s="292">
        <f t="shared" ref="EC197:EC207" si="76">(SUMIFS($J197:$AQ197,$J$3:$AQ$3,$EC$7)*80%)+SUMIFS($AV197:$BC197,$AV$3:$BC$3,$EC$7)</f>
        <v>0</v>
      </c>
      <c r="ED197" s="291">
        <f t="shared" si="70"/>
        <v>35852.631578947367</v>
      </c>
    </row>
    <row r="198" spans="1:134" s="289" customFormat="1" hidden="1" x14ac:dyDescent="0.25">
      <c r="A198" s="18">
        <v>3406</v>
      </c>
      <c r="B198" s="19">
        <v>103476</v>
      </c>
      <c r="C198" s="19" t="s">
        <v>750</v>
      </c>
      <c r="D198" s="19" t="s">
        <v>751</v>
      </c>
      <c r="E198" s="20" t="s">
        <v>428</v>
      </c>
      <c r="F198" s="21" t="s">
        <v>464</v>
      </c>
      <c r="G198" s="284"/>
      <c r="H198" s="285">
        <v>0</v>
      </c>
      <c r="I198" s="285"/>
      <c r="J198" s="285">
        <v>0</v>
      </c>
      <c r="K198" s="285">
        <v>0</v>
      </c>
      <c r="L198" s="285">
        <v>24281.4</v>
      </c>
      <c r="M198" s="285">
        <v>0</v>
      </c>
      <c r="N198" s="285">
        <v>0</v>
      </c>
      <c r="O198" s="285">
        <v>0</v>
      </c>
      <c r="P198" s="284">
        <f t="shared" si="55"/>
        <v>24281.4</v>
      </c>
      <c r="Q198" s="285">
        <f t="shared" si="56"/>
        <v>19425.120000000003</v>
      </c>
      <c r="R198" s="285"/>
      <c r="S198" s="285"/>
      <c r="T198" s="285"/>
      <c r="U198" s="285"/>
      <c r="V198" s="285"/>
      <c r="W198" s="285"/>
      <c r="X198" s="285"/>
      <c r="Y198" s="285"/>
      <c r="Z198" s="285"/>
      <c r="AA198" s="285"/>
      <c r="AB198" s="286"/>
      <c r="AC198" s="286"/>
      <c r="AD198" s="286"/>
      <c r="AE198" s="286"/>
      <c r="AF198" s="286"/>
      <c r="AG198" s="286"/>
      <c r="AH198" s="285"/>
      <c r="AI198" s="286"/>
      <c r="AJ198" s="285"/>
      <c r="AK198" s="286">
        <v>633.75</v>
      </c>
      <c r="AL198" s="286"/>
      <c r="AM198" s="286"/>
      <c r="AN198" s="285"/>
      <c r="AO198" s="286">
        <f t="shared" si="61"/>
        <v>507</v>
      </c>
      <c r="AP198" s="286">
        <f t="shared" si="61"/>
        <v>0</v>
      </c>
      <c r="AQ198" s="286">
        <f t="shared" si="61"/>
        <v>0</v>
      </c>
      <c r="AR198" s="287"/>
      <c r="AS198" s="287">
        <v>0</v>
      </c>
      <c r="AT198" s="288">
        <f t="shared" si="62"/>
        <v>0</v>
      </c>
      <c r="AU198" s="287"/>
      <c r="AV198" s="287">
        <v>0</v>
      </c>
      <c r="AW198" s="287">
        <v>0</v>
      </c>
      <c r="AX198" s="287">
        <v>24281.4</v>
      </c>
      <c r="AY198" s="287">
        <v>2340</v>
      </c>
      <c r="AZ198" s="287">
        <v>894.94736842105272</v>
      </c>
      <c r="BA198" s="287">
        <v>0</v>
      </c>
      <c r="BB198" s="287">
        <v>932.1</v>
      </c>
      <c r="BC198" s="287">
        <f t="shared" si="63"/>
        <v>28448.447368421053</v>
      </c>
      <c r="BE198" s="148">
        <f t="shared" si="73"/>
        <v>0</v>
      </c>
      <c r="BF198" s="148">
        <f t="shared" si="73"/>
        <v>0</v>
      </c>
      <c r="BG198" s="148">
        <f t="shared" si="73"/>
        <v>0</v>
      </c>
      <c r="BH198" s="148">
        <f t="shared" si="73"/>
        <v>2340</v>
      </c>
      <c r="BI198" s="148">
        <f t="shared" si="73"/>
        <v>894.94736842105272</v>
      </c>
      <c r="BJ198" s="148">
        <f t="shared" si="73"/>
        <v>0</v>
      </c>
      <c r="BK198" s="148">
        <f t="shared" si="64"/>
        <v>298.35000000000002</v>
      </c>
      <c r="BL198" s="148">
        <f t="shared" si="65"/>
        <v>3533.2973684210524</v>
      </c>
      <c r="BM198" s="284">
        <f t="shared" si="66"/>
        <v>0</v>
      </c>
      <c r="BN198" s="284"/>
      <c r="BO198" s="287">
        <f t="shared" si="74"/>
        <v>0</v>
      </c>
      <c r="BP198" s="287">
        <f t="shared" si="74"/>
        <v>0</v>
      </c>
      <c r="BQ198" s="287">
        <f t="shared" si="74"/>
        <v>4856.2799999999988</v>
      </c>
      <c r="BR198" s="287">
        <f t="shared" si="74"/>
        <v>2340</v>
      </c>
      <c r="BS198" s="287">
        <f t="shared" si="74"/>
        <v>894.94736842105272</v>
      </c>
      <c r="BT198" s="287">
        <f t="shared" si="74"/>
        <v>0</v>
      </c>
      <c r="BU198" s="287">
        <f t="shared" si="72"/>
        <v>425.1</v>
      </c>
      <c r="BV198" s="279">
        <f t="shared" si="67"/>
        <v>8516.3273684210508</v>
      </c>
      <c r="BW198" s="287">
        <f t="shared" si="52"/>
        <v>0</v>
      </c>
      <c r="BX198" s="287"/>
      <c r="BY198" s="279">
        <f t="shared" si="68"/>
        <v>28448.447368421053</v>
      </c>
      <c r="BZ198" s="287"/>
      <c r="CA198" s="279">
        <f>IFERROR(VLOOKUP(A198,'Actuals Summer'!A:S,19,FALSE),0)</f>
        <v>0</v>
      </c>
      <c r="CC198" s="279"/>
      <c r="CD198" s="279"/>
      <c r="CE198" s="279"/>
      <c r="CF198" s="279"/>
      <c r="CG198" s="279"/>
      <c r="CH198" s="279"/>
      <c r="CI198" s="279"/>
      <c r="CJ198" s="279"/>
      <c r="CK198" s="279"/>
      <c r="CL198" s="279"/>
      <c r="CM198" s="279"/>
      <c r="CN198" s="279"/>
      <c r="CO198" s="279"/>
      <c r="CP198"/>
      <c r="CQ198" s="230"/>
      <c r="CR198" s="230"/>
      <c r="CS198" s="230"/>
      <c r="CT198" s="230"/>
      <c r="CU198" s="230"/>
      <c r="CV198" s="230"/>
      <c r="CW198" s="230"/>
      <c r="CX198" s="230"/>
      <c r="CY198"/>
      <c r="CZ198" s="281"/>
      <c r="DA198" s="281"/>
      <c r="DB198" s="281"/>
      <c r="DC198" s="281"/>
      <c r="DD198" s="281"/>
      <c r="DE198" s="281"/>
      <c r="DF198" s="281"/>
      <c r="DG198" s="281"/>
      <c r="DH198"/>
      <c r="DI198" s="281">
        <f t="shared" si="69"/>
        <v>28448.447368421053</v>
      </c>
      <c r="DJ198" s="290"/>
      <c r="DK198" s="290"/>
      <c r="DL198" s="290"/>
      <c r="DM198" s="290"/>
      <c r="DN198" s="290"/>
      <c r="DO198" s="290"/>
      <c r="DP198" s="290"/>
      <c r="DQ198" s="290"/>
      <c r="DS198" s="290"/>
      <c r="DT198" s="290"/>
      <c r="DU198" s="290"/>
      <c r="DV198" s="290"/>
      <c r="DW198" s="290"/>
      <c r="DX198" s="290"/>
      <c r="DY198" s="290"/>
      <c r="DZ198" s="290"/>
      <c r="EB198" s="292">
        <f t="shared" si="75"/>
        <v>28448.447368421053</v>
      </c>
      <c r="EC198" s="292">
        <f t="shared" si="76"/>
        <v>0</v>
      </c>
      <c r="ED198" s="291">
        <f t="shared" si="70"/>
        <v>28448.447368421053</v>
      </c>
    </row>
    <row r="199" spans="1:134" s="289" customFormat="1" hidden="1" x14ac:dyDescent="0.25">
      <c r="A199" s="18">
        <v>3342</v>
      </c>
      <c r="B199" s="19">
        <v>103437</v>
      </c>
      <c r="C199" s="19" t="s">
        <v>752</v>
      </c>
      <c r="D199" s="19" t="s">
        <v>753</v>
      </c>
      <c r="E199" s="20" t="s">
        <v>428</v>
      </c>
      <c r="F199" s="21" t="s">
        <v>464</v>
      </c>
      <c r="G199" s="284"/>
      <c r="H199" s="285">
        <v>0</v>
      </c>
      <c r="I199" s="285"/>
      <c r="J199" s="285">
        <v>0</v>
      </c>
      <c r="K199" s="285">
        <v>0</v>
      </c>
      <c r="L199" s="285">
        <v>0</v>
      </c>
      <c r="M199" s="285">
        <v>0</v>
      </c>
      <c r="N199" s="285">
        <v>0</v>
      </c>
      <c r="O199" s="285">
        <v>0</v>
      </c>
      <c r="P199" s="284">
        <f t="shared" si="55"/>
        <v>0</v>
      </c>
      <c r="Q199" s="285">
        <f t="shared" si="56"/>
        <v>0</v>
      </c>
      <c r="R199" s="285"/>
      <c r="S199" s="285">
        <v>0</v>
      </c>
      <c r="T199" s="285">
        <v>0</v>
      </c>
      <c r="U199" s="285">
        <v>0</v>
      </c>
      <c r="V199" s="285">
        <v>0</v>
      </c>
      <c r="W199" s="285">
        <v>0</v>
      </c>
      <c r="X199" s="285">
        <v>0</v>
      </c>
      <c r="Y199" s="285">
        <f t="shared" si="57"/>
        <v>0</v>
      </c>
      <c r="Z199" s="285">
        <f t="shared" si="58"/>
        <v>0</v>
      </c>
      <c r="AA199" s="285"/>
      <c r="AB199" s="286">
        <v>0</v>
      </c>
      <c r="AC199" s="286">
        <v>0</v>
      </c>
      <c r="AD199" s="286">
        <v>0</v>
      </c>
      <c r="AE199" s="286">
        <v>0</v>
      </c>
      <c r="AF199" s="286">
        <v>0</v>
      </c>
      <c r="AG199" s="286">
        <v>0</v>
      </c>
      <c r="AH199" s="285">
        <f t="shared" si="59"/>
        <v>0</v>
      </c>
      <c r="AI199" s="286">
        <f t="shared" si="60"/>
        <v>0</v>
      </c>
      <c r="AJ199" s="285"/>
      <c r="AK199" s="286">
        <v>0</v>
      </c>
      <c r="AL199" s="286">
        <v>0</v>
      </c>
      <c r="AM199" s="286">
        <v>0</v>
      </c>
      <c r="AN199" s="285"/>
      <c r="AO199" s="286">
        <f t="shared" si="61"/>
        <v>0</v>
      </c>
      <c r="AP199" s="286">
        <f t="shared" si="61"/>
        <v>0</v>
      </c>
      <c r="AQ199" s="286">
        <f t="shared" si="61"/>
        <v>0</v>
      </c>
      <c r="AR199" s="287"/>
      <c r="AS199" s="287">
        <v>0</v>
      </c>
      <c r="AT199" s="288">
        <f t="shared" si="62"/>
        <v>0</v>
      </c>
      <c r="AU199" s="287"/>
      <c r="AV199" s="287">
        <v>0</v>
      </c>
      <c r="AW199" s="287">
        <v>0</v>
      </c>
      <c r="AX199" s="287">
        <v>0</v>
      </c>
      <c r="AY199" s="287">
        <v>0</v>
      </c>
      <c r="AZ199" s="287">
        <v>0</v>
      </c>
      <c r="BA199" s="287">
        <v>0</v>
      </c>
      <c r="BB199" s="287">
        <v>0</v>
      </c>
      <c r="BC199" s="287">
        <f t="shared" si="63"/>
        <v>0</v>
      </c>
      <c r="BE199" s="148">
        <f t="shared" si="73"/>
        <v>0</v>
      </c>
      <c r="BF199" s="148">
        <f t="shared" si="73"/>
        <v>0</v>
      </c>
      <c r="BG199" s="148">
        <f t="shared" si="73"/>
        <v>0</v>
      </c>
      <c r="BH199" s="148">
        <f t="shared" si="73"/>
        <v>0</v>
      </c>
      <c r="BI199" s="148">
        <f t="shared" si="73"/>
        <v>0</v>
      </c>
      <c r="BJ199" s="148">
        <f t="shared" si="73"/>
        <v>0</v>
      </c>
      <c r="BK199" s="148">
        <f t="shared" si="64"/>
        <v>0</v>
      </c>
      <c r="BL199" s="148">
        <f t="shared" si="65"/>
        <v>0</v>
      </c>
      <c r="BM199" s="284">
        <f t="shared" si="66"/>
        <v>0</v>
      </c>
      <c r="BN199" s="284"/>
      <c r="BO199" s="287">
        <f t="shared" si="74"/>
        <v>0</v>
      </c>
      <c r="BP199" s="287">
        <f t="shared" si="74"/>
        <v>0</v>
      </c>
      <c r="BQ199" s="287">
        <f t="shared" si="74"/>
        <v>0</v>
      </c>
      <c r="BR199" s="287">
        <f t="shared" si="74"/>
        <v>0</v>
      </c>
      <c r="BS199" s="287">
        <f t="shared" si="74"/>
        <v>0</v>
      </c>
      <c r="BT199" s="287">
        <f t="shared" si="74"/>
        <v>0</v>
      </c>
      <c r="BU199" s="287">
        <f t="shared" si="72"/>
        <v>0</v>
      </c>
      <c r="BV199" s="279">
        <f t="shared" si="67"/>
        <v>0</v>
      </c>
      <c r="BW199" s="287">
        <f t="shared" si="52"/>
        <v>0</v>
      </c>
      <c r="BX199" s="287"/>
      <c r="BY199" s="279">
        <f t="shared" si="68"/>
        <v>0</v>
      </c>
      <c r="BZ199" s="287"/>
      <c r="CA199" s="279">
        <f>IFERROR(VLOOKUP(A199,'Actuals Summer'!A:S,19,FALSE),0)</f>
        <v>0</v>
      </c>
      <c r="CC199" s="279"/>
      <c r="CD199" s="279"/>
      <c r="CE199" s="279"/>
      <c r="CF199" s="279"/>
      <c r="CG199" s="279"/>
      <c r="CH199" s="279"/>
      <c r="CI199" s="279"/>
      <c r="CJ199" s="279"/>
      <c r="CK199" s="279"/>
      <c r="CL199" s="279"/>
      <c r="CM199" s="279"/>
      <c r="CN199" s="279"/>
      <c r="CO199" s="279"/>
      <c r="CP199"/>
      <c r="CQ199" s="230"/>
      <c r="CR199" s="230"/>
      <c r="CS199" s="230"/>
      <c r="CT199" s="230"/>
      <c r="CU199" s="230"/>
      <c r="CV199" s="230"/>
      <c r="CW199" s="230"/>
      <c r="CX199" s="230"/>
      <c r="CY199"/>
      <c r="CZ199" s="281"/>
      <c r="DA199" s="281"/>
      <c r="DB199" s="281"/>
      <c r="DC199" s="281"/>
      <c r="DD199" s="281"/>
      <c r="DE199" s="281"/>
      <c r="DF199" s="281"/>
      <c r="DG199" s="281"/>
      <c r="DH199"/>
      <c r="DI199" s="281">
        <f t="shared" si="69"/>
        <v>0</v>
      </c>
      <c r="DJ199" s="290"/>
      <c r="DK199" s="290"/>
      <c r="DL199" s="290"/>
      <c r="DM199" s="290"/>
      <c r="DN199" s="290"/>
      <c r="DO199" s="290"/>
      <c r="DP199" s="290"/>
      <c r="DQ199" s="290"/>
      <c r="DS199" s="290"/>
      <c r="DT199" s="290"/>
      <c r="DU199" s="290"/>
      <c r="DV199" s="290"/>
      <c r="DW199" s="290"/>
      <c r="DX199" s="290"/>
      <c r="DY199" s="290"/>
      <c r="DZ199" s="290"/>
      <c r="EB199" s="292">
        <f t="shared" si="75"/>
        <v>0</v>
      </c>
      <c r="EC199" s="292">
        <f t="shared" si="76"/>
        <v>0</v>
      </c>
      <c r="ED199" s="291">
        <f t="shared" si="70"/>
        <v>0</v>
      </c>
    </row>
    <row r="200" spans="1:134" hidden="1" x14ac:dyDescent="0.25">
      <c r="A200" s="17">
        <v>3382</v>
      </c>
      <c r="B200" s="4">
        <v>103467</v>
      </c>
      <c r="C200" s="4" t="s">
        <v>754</v>
      </c>
      <c r="D200" s="4" t="s">
        <v>755</v>
      </c>
      <c r="E200" s="15" t="s">
        <v>428</v>
      </c>
      <c r="F200" s="16" t="s">
        <v>425</v>
      </c>
      <c r="G200" s="149"/>
      <c r="H200" s="230">
        <v>0</v>
      </c>
      <c r="I200" s="277"/>
      <c r="J200" s="230">
        <v>0</v>
      </c>
      <c r="K200" s="230">
        <v>0</v>
      </c>
      <c r="L200" s="230">
        <v>0</v>
      </c>
      <c r="M200" s="230">
        <v>0</v>
      </c>
      <c r="N200" s="230">
        <v>0</v>
      </c>
      <c r="O200" s="230">
        <v>0</v>
      </c>
      <c r="P200" s="149">
        <f t="shared" si="55"/>
        <v>0</v>
      </c>
      <c r="Q200" s="230">
        <f t="shared" si="56"/>
        <v>0</v>
      </c>
      <c r="R200" s="277"/>
      <c r="S200" s="230">
        <v>0</v>
      </c>
      <c r="T200" s="230">
        <v>0</v>
      </c>
      <c r="U200" s="230">
        <v>0</v>
      </c>
      <c r="V200" s="230">
        <v>0</v>
      </c>
      <c r="W200" s="230">
        <v>0</v>
      </c>
      <c r="X200" s="230">
        <v>0</v>
      </c>
      <c r="Y200" s="230">
        <f t="shared" si="57"/>
        <v>0</v>
      </c>
      <c r="Z200" s="230">
        <f t="shared" si="58"/>
        <v>0</v>
      </c>
      <c r="AA200" s="277"/>
      <c r="AB200" s="278">
        <v>0</v>
      </c>
      <c r="AC200" s="278">
        <v>0</v>
      </c>
      <c r="AD200" s="278">
        <v>0</v>
      </c>
      <c r="AE200" s="278">
        <v>0</v>
      </c>
      <c r="AF200" s="278">
        <v>0</v>
      </c>
      <c r="AG200" s="278">
        <v>0</v>
      </c>
      <c r="AH200" s="230">
        <f t="shared" si="59"/>
        <v>0</v>
      </c>
      <c r="AI200" s="278">
        <f t="shared" si="60"/>
        <v>0</v>
      </c>
      <c r="AJ200" s="277"/>
      <c r="AK200" s="278">
        <v>0</v>
      </c>
      <c r="AL200" s="278">
        <v>0</v>
      </c>
      <c r="AM200" s="278">
        <v>0</v>
      </c>
      <c r="AN200" s="277"/>
      <c r="AO200" s="278">
        <f t="shared" si="61"/>
        <v>0</v>
      </c>
      <c r="AP200" s="278">
        <f t="shared" si="61"/>
        <v>0</v>
      </c>
      <c r="AQ200" s="278">
        <f t="shared" si="61"/>
        <v>0</v>
      </c>
      <c r="AR200" s="279"/>
      <c r="AS200" s="279">
        <v>0</v>
      </c>
      <c r="AT200" s="280">
        <f t="shared" si="62"/>
        <v>0</v>
      </c>
      <c r="AU200" s="279"/>
      <c r="AV200" s="279">
        <v>0</v>
      </c>
      <c r="AW200" s="279">
        <v>0</v>
      </c>
      <c r="AX200" s="279">
        <v>0</v>
      </c>
      <c r="AY200" s="279">
        <v>0</v>
      </c>
      <c r="AZ200" s="279">
        <v>0</v>
      </c>
      <c r="BA200" s="279">
        <v>0</v>
      </c>
      <c r="BB200" s="279">
        <v>0</v>
      </c>
      <c r="BC200" s="279">
        <f t="shared" si="63"/>
        <v>0</v>
      </c>
      <c r="BE200" s="139">
        <f t="shared" si="73"/>
        <v>0</v>
      </c>
      <c r="BF200" s="139">
        <f t="shared" si="73"/>
        <v>0</v>
      </c>
      <c r="BG200" s="139">
        <f t="shared" si="73"/>
        <v>0</v>
      </c>
      <c r="BH200" s="139">
        <f t="shared" si="73"/>
        <v>0</v>
      </c>
      <c r="BI200" s="139">
        <f t="shared" si="73"/>
        <v>0</v>
      </c>
      <c r="BJ200" s="139">
        <f t="shared" si="73"/>
        <v>0</v>
      </c>
      <c r="BK200" s="139">
        <f t="shared" si="64"/>
        <v>0</v>
      </c>
      <c r="BL200" s="139">
        <f t="shared" si="65"/>
        <v>0</v>
      </c>
      <c r="BM200" s="149">
        <f t="shared" si="66"/>
        <v>0</v>
      </c>
      <c r="BN200" s="149"/>
      <c r="BO200" s="279">
        <f t="shared" si="74"/>
        <v>0</v>
      </c>
      <c r="BP200" s="279">
        <f t="shared" si="74"/>
        <v>0</v>
      </c>
      <c r="BQ200" s="279">
        <f t="shared" si="74"/>
        <v>0</v>
      </c>
      <c r="BR200" s="279">
        <f t="shared" si="74"/>
        <v>0</v>
      </c>
      <c r="BS200" s="279">
        <f t="shared" si="74"/>
        <v>0</v>
      </c>
      <c r="BT200" s="279">
        <f t="shared" si="74"/>
        <v>0</v>
      </c>
      <c r="BU200" s="279">
        <f t="shared" si="72"/>
        <v>0</v>
      </c>
      <c r="BV200" s="279">
        <f t="shared" si="67"/>
        <v>0</v>
      </c>
      <c r="BW200" s="279">
        <f t="shared" ref="BW200:BW207" si="77">(Q200+AO200+AS200+BV200)-BC200-AT200</f>
        <v>0</v>
      </c>
      <c r="BX200" s="279"/>
      <c r="BY200" s="279">
        <f t="shared" si="68"/>
        <v>0</v>
      </c>
      <c r="BZ200" s="279"/>
      <c r="CA200" s="279">
        <f>IFERROR(VLOOKUP(A200,'Actuals Summer'!A:S,19,FALSE),0)</f>
        <v>0</v>
      </c>
      <c r="CC200" s="279"/>
      <c r="CD200" s="279"/>
      <c r="CE200" s="279"/>
      <c r="CF200" s="279"/>
      <c r="CG200" s="279"/>
      <c r="CH200" s="279"/>
      <c r="CI200" s="279"/>
      <c r="CJ200" s="279"/>
      <c r="CK200" s="279"/>
      <c r="CL200" s="279"/>
      <c r="CM200" s="279"/>
      <c r="CN200" s="279"/>
      <c r="CO200" s="279"/>
      <c r="CQ200" s="230"/>
      <c r="CR200" s="230"/>
      <c r="CS200" s="230"/>
      <c r="CT200" s="230"/>
      <c r="CU200" s="230"/>
      <c r="CV200" s="230"/>
      <c r="CW200" s="230"/>
      <c r="CX200" s="230"/>
      <c r="CZ200" s="281"/>
      <c r="DA200" s="281"/>
      <c r="DB200" s="281"/>
      <c r="DC200" s="281"/>
      <c r="DD200" s="281"/>
      <c r="DE200" s="281"/>
      <c r="DF200" s="281"/>
      <c r="DG200" s="281"/>
      <c r="DI200" s="281">
        <f t="shared" si="69"/>
        <v>0</v>
      </c>
      <c r="DJ200" s="281"/>
      <c r="DK200" s="281"/>
      <c r="DL200" s="281"/>
      <c r="DM200" s="281"/>
      <c r="DN200" s="281"/>
      <c r="DO200" s="281"/>
      <c r="DP200" s="281"/>
      <c r="DQ200" s="281"/>
      <c r="DS200" s="281"/>
      <c r="DT200" s="281"/>
      <c r="DU200" s="281"/>
      <c r="DV200" s="281"/>
      <c r="DW200" s="281"/>
      <c r="DX200" s="281"/>
      <c r="DY200" s="281"/>
      <c r="DZ200" s="281"/>
      <c r="EB200" s="282">
        <f t="shared" si="75"/>
        <v>0</v>
      </c>
      <c r="EC200" s="282">
        <f t="shared" si="76"/>
        <v>0</v>
      </c>
      <c r="ED200" s="283">
        <f t="shared" si="70"/>
        <v>0</v>
      </c>
    </row>
    <row r="201" spans="1:134" hidden="1" x14ac:dyDescent="0.25">
      <c r="A201" s="17">
        <v>3346</v>
      </c>
      <c r="B201" s="4">
        <v>103439</v>
      </c>
      <c r="C201" s="4" t="s">
        <v>756</v>
      </c>
      <c r="D201" s="4" t="s">
        <v>342</v>
      </c>
      <c r="E201" s="15" t="s">
        <v>428</v>
      </c>
      <c r="F201" s="16" t="s">
        <v>425</v>
      </c>
      <c r="G201" s="149"/>
      <c r="H201" s="230">
        <v>0</v>
      </c>
      <c r="I201" s="277"/>
      <c r="J201" s="230">
        <v>0</v>
      </c>
      <c r="K201" s="230">
        <v>0</v>
      </c>
      <c r="L201" s="230">
        <v>29799.9</v>
      </c>
      <c r="M201" s="230">
        <v>1365</v>
      </c>
      <c r="N201" s="230">
        <v>223.73684210526318</v>
      </c>
      <c r="O201" s="230">
        <v>0</v>
      </c>
      <c r="P201" s="149">
        <f t="shared" ref="P201:P207" si="78">SUM(J201:O201)</f>
        <v>31388.636842105265</v>
      </c>
      <c r="Q201" s="230">
        <f t="shared" ref="Q201:Q207" si="79">P201*80%</f>
        <v>25110.909473684213</v>
      </c>
      <c r="R201" s="277"/>
      <c r="S201" s="230">
        <v>0</v>
      </c>
      <c r="T201" s="230">
        <v>0</v>
      </c>
      <c r="U201" s="230">
        <v>27592.5</v>
      </c>
      <c r="V201" s="230">
        <v>1365</v>
      </c>
      <c r="W201" s="230">
        <v>522.0526315789474</v>
      </c>
      <c r="X201" s="230">
        <v>0</v>
      </c>
      <c r="Y201" s="230">
        <f t="shared" ref="Y201:Y207" si="80">SUM(S201:X201)</f>
        <v>29479.552631578947</v>
      </c>
      <c r="Z201" s="230">
        <f t="shared" ref="Z201:Z207" si="81">Y201*80%</f>
        <v>23583.642105263159</v>
      </c>
      <c r="AA201" s="277"/>
      <c r="AB201" s="278">
        <v>0</v>
      </c>
      <c r="AC201" s="278">
        <v>0</v>
      </c>
      <c r="AD201" s="278">
        <v>25738.10526315789</v>
      </c>
      <c r="AE201" s="278">
        <v>1250.5263157894738</v>
      </c>
      <c r="AF201" s="278">
        <v>347.83379501385036</v>
      </c>
      <c r="AG201" s="278">
        <v>0</v>
      </c>
      <c r="AH201" s="230">
        <f t="shared" ref="AH201:AH207" si="82">SUM(AB201:AG201)</f>
        <v>27336.465373961215</v>
      </c>
      <c r="AI201" s="278">
        <f t="shared" ref="AI201:AI207" si="83">AH201*80%</f>
        <v>21869.172299168975</v>
      </c>
      <c r="AJ201" s="277"/>
      <c r="AK201" s="278">
        <v>1561.9499999999998</v>
      </c>
      <c r="AL201" s="278">
        <v>1474.2</v>
      </c>
      <c r="AM201" s="278">
        <v>1323.8526315789472</v>
      </c>
      <c r="AN201" s="277"/>
      <c r="AO201" s="278">
        <f t="shared" ref="AO201:AQ207" si="84">AK201*80%</f>
        <v>1249.56</v>
      </c>
      <c r="AP201" s="278">
        <f t="shared" si="84"/>
        <v>1179.3600000000001</v>
      </c>
      <c r="AQ201" s="278">
        <f t="shared" si="84"/>
        <v>1059.0821052631579</v>
      </c>
      <c r="AR201" s="279"/>
      <c r="AS201" s="279">
        <v>0</v>
      </c>
      <c r="AT201" s="280">
        <f t="shared" ref="AT201:AT207" si="85">AS201-H201</f>
        <v>0</v>
      </c>
      <c r="AU201" s="279"/>
      <c r="AV201" s="279">
        <v>0</v>
      </c>
      <c r="AW201" s="279">
        <v>0</v>
      </c>
      <c r="AX201" s="279">
        <v>32007.3</v>
      </c>
      <c r="AY201" s="279">
        <v>585</v>
      </c>
      <c r="AZ201" s="279">
        <v>0</v>
      </c>
      <c r="BA201" s="279">
        <v>0</v>
      </c>
      <c r="BB201" s="279">
        <v>1571.6999999999998</v>
      </c>
      <c r="BC201" s="279">
        <f t="shared" ref="BC201:BC207" si="86">SUM(AV201:BB201)+AS201</f>
        <v>34164</v>
      </c>
      <c r="BE201" s="139">
        <f t="shared" si="73"/>
        <v>0</v>
      </c>
      <c r="BF201" s="139">
        <f t="shared" si="73"/>
        <v>0</v>
      </c>
      <c r="BG201" s="139">
        <f t="shared" si="73"/>
        <v>2207.3999999999978</v>
      </c>
      <c r="BH201" s="139">
        <f t="shared" si="73"/>
        <v>-780</v>
      </c>
      <c r="BI201" s="139">
        <f t="shared" si="73"/>
        <v>-223.73684210526318</v>
      </c>
      <c r="BJ201" s="139">
        <f t="shared" si="73"/>
        <v>0</v>
      </c>
      <c r="BK201" s="139">
        <f t="shared" ref="BK201:BK207" si="87">BB201-AK201</f>
        <v>9.75</v>
      </c>
      <c r="BL201" s="139">
        <f t="shared" ref="BL201:BL207" si="88">SUM(BE201:BK201)+AT201</f>
        <v>1213.4131578947347</v>
      </c>
      <c r="BM201" s="149">
        <f t="shared" ref="BM201:BM207" si="89">BC201-(P201+H201+BL201+AK201)</f>
        <v>0</v>
      </c>
      <c r="BN201" s="149"/>
      <c r="BO201" s="279">
        <f t="shared" si="74"/>
        <v>0</v>
      </c>
      <c r="BP201" s="279">
        <f t="shared" si="74"/>
        <v>0</v>
      </c>
      <c r="BQ201" s="279">
        <f t="shared" si="74"/>
        <v>8167.3799999999974</v>
      </c>
      <c r="BR201" s="279">
        <f t="shared" si="74"/>
        <v>-507</v>
      </c>
      <c r="BS201" s="279">
        <f t="shared" si="74"/>
        <v>-178.98947368421057</v>
      </c>
      <c r="BT201" s="279">
        <f t="shared" si="74"/>
        <v>0</v>
      </c>
      <c r="BU201" s="279">
        <f t="shared" si="72"/>
        <v>322.13999999999987</v>
      </c>
      <c r="BV201" s="279">
        <f t="shared" ref="BV201:BV208" si="90">SUM(BO201:BU201)</f>
        <v>7803.5305263157861</v>
      </c>
      <c r="BW201" s="279">
        <f t="shared" si="77"/>
        <v>0</v>
      </c>
      <c r="BX201" s="279"/>
      <c r="BY201" s="279">
        <f t="shared" ref="BY201:BY207" si="91">(BV201+Q201+AO201)</f>
        <v>34164</v>
      </c>
      <c r="BZ201" s="279"/>
      <c r="CA201" s="279">
        <f>IFERROR(VLOOKUP(A201,'Actuals Summer'!A:S,19,FALSE),0)</f>
        <v>0</v>
      </c>
      <c r="CC201" s="279"/>
      <c r="CD201" s="279"/>
      <c r="CE201" s="279"/>
      <c r="CF201" s="279"/>
      <c r="CG201" s="279"/>
      <c r="CH201" s="279"/>
      <c r="CI201" s="279"/>
      <c r="CJ201" s="279"/>
      <c r="CK201" s="279"/>
      <c r="CL201" s="279"/>
      <c r="CM201" s="279"/>
      <c r="CN201" s="279"/>
      <c r="CO201" s="279"/>
      <c r="CQ201" s="230"/>
      <c r="CR201" s="230"/>
      <c r="CS201" s="230"/>
      <c r="CT201" s="230"/>
      <c r="CU201" s="230"/>
      <c r="CV201" s="230"/>
      <c r="CW201" s="230"/>
      <c r="CX201" s="230"/>
      <c r="CZ201" s="281"/>
      <c r="DA201" s="281"/>
      <c r="DB201" s="281"/>
      <c r="DC201" s="281"/>
      <c r="DD201" s="281"/>
      <c r="DE201" s="281"/>
      <c r="DF201" s="281"/>
      <c r="DG201" s="281"/>
      <c r="DI201" s="281">
        <f t="shared" ref="DI201:DI207" si="92">BY201-CA201</f>
        <v>34164</v>
      </c>
      <c r="DJ201" s="281"/>
      <c r="DK201" s="281"/>
      <c r="DL201" s="281"/>
      <c r="DM201" s="281"/>
      <c r="DN201" s="281"/>
      <c r="DO201" s="281"/>
      <c r="DP201" s="281"/>
      <c r="DQ201" s="281"/>
      <c r="DS201" s="281"/>
      <c r="DT201" s="281"/>
      <c r="DU201" s="281"/>
      <c r="DV201" s="281"/>
      <c r="DW201" s="281"/>
      <c r="DX201" s="281"/>
      <c r="DY201" s="281"/>
      <c r="DZ201" s="281"/>
      <c r="EB201" s="282">
        <f t="shared" si="75"/>
        <v>81855.256509695289</v>
      </c>
      <c r="EC201" s="282">
        <f t="shared" si="76"/>
        <v>0</v>
      </c>
      <c r="ED201" s="283">
        <f t="shared" ref="ED201:ED207" si="93">EB201+EC201</f>
        <v>81855.256509695289</v>
      </c>
    </row>
    <row r="202" spans="1:134" s="289" customFormat="1" hidden="1" x14ac:dyDescent="0.25">
      <c r="A202" s="18">
        <v>3365</v>
      </c>
      <c r="B202" s="19">
        <v>103456</v>
      </c>
      <c r="C202" s="19" t="s">
        <v>757</v>
      </c>
      <c r="D202" s="19" t="s">
        <v>758</v>
      </c>
      <c r="E202" s="20" t="s">
        <v>428</v>
      </c>
      <c r="F202" s="21" t="s">
        <v>464</v>
      </c>
      <c r="G202" s="284"/>
      <c r="H202" s="285">
        <v>0</v>
      </c>
      <c r="I202" s="285"/>
      <c r="J202" s="285">
        <v>0</v>
      </c>
      <c r="K202" s="285">
        <v>0</v>
      </c>
      <c r="L202" s="285">
        <v>0</v>
      </c>
      <c r="M202" s="285">
        <v>0</v>
      </c>
      <c r="N202" s="285">
        <v>0</v>
      </c>
      <c r="O202" s="285">
        <v>0</v>
      </c>
      <c r="P202" s="284">
        <f t="shared" si="78"/>
        <v>0</v>
      </c>
      <c r="Q202" s="285">
        <f t="shared" si="79"/>
        <v>0</v>
      </c>
      <c r="R202" s="285"/>
      <c r="S202" s="285">
        <v>0</v>
      </c>
      <c r="T202" s="285">
        <v>0</v>
      </c>
      <c r="U202" s="285">
        <v>0</v>
      </c>
      <c r="V202" s="285">
        <v>0</v>
      </c>
      <c r="W202" s="285">
        <v>0</v>
      </c>
      <c r="X202" s="285">
        <v>0</v>
      </c>
      <c r="Y202" s="285">
        <f t="shared" si="80"/>
        <v>0</v>
      </c>
      <c r="Z202" s="285">
        <f t="shared" si="81"/>
        <v>0</v>
      </c>
      <c r="AA202" s="285"/>
      <c r="AB202" s="286">
        <v>0</v>
      </c>
      <c r="AC202" s="286">
        <v>0</v>
      </c>
      <c r="AD202" s="286">
        <v>0</v>
      </c>
      <c r="AE202" s="286">
        <v>0</v>
      </c>
      <c r="AF202" s="286">
        <v>0</v>
      </c>
      <c r="AG202" s="286">
        <v>0</v>
      </c>
      <c r="AH202" s="285">
        <f t="shared" si="82"/>
        <v>0</v>
      </c>
      <c r="AI202" s="286">
        <f t="shared" si="83"/>
        <v>0</v>
      </c>
      <c r="AJ202" s="285"/>
      <c r="AK202" s="286">
        <v>0</v>
      </c>
      <c r="AL202" s="286">
        <v>0</v>
      </c>
      <c r="AM202" s="286">
        <v>0</v>
      </c>
      <c r="AN202" s="285"/>
      <c r="AO202" s="286">
        <f t="shared" si="84"/>
        <v>0</v>
      </c>
      <c r="AP202" s="286">
        <f t="shared" si="84"/>
        <v>0</v>
      </c>
      <c r="AQ202" s="286">
        <f t="shared" si="84"/>
        <v>0</v>
      </c>
      <c r="AR202" s="287"/>
      <c r="AS202" s="287">
        <v>0</v>
      </c>
      <c r="AT202" s="288">
        <f t="shared" si="85"/>
        <v>0</v>
      </c>
      <c r="AU202" s="287"/>
      <c r="AV202" s="287">
        <v>0</v>
      </c>
      <c r="AW202" s="287">
        <v>0</v>
      </c>
      <c r="AX202" s="287">
        <v>0</v>
      </c>
      <c r="AY202" s="287">
        <v>0</v>
      </c>
      <c r="AZ202" s="287">
        <v>0</v>
      </c>
      <c r="BA202" s="287">
        <v>0</v>
      </c>
      <c r="BB202" s="287">
        <v>0</v>
      </c>
      <c r="BC202" s="287">
        <f t="shared" si="86"/>
        <v>0</v>
      </c>
      <c r="BE202" s="148">
        <f t="shared" si="73"/>
        <v>0</v>
      </c>
      <c r="BF202" s="148">
        <f t="shared" si="73"/>
        <v>0</v>
      </c>
      <c r="BG202" s="148">
        <f t="shared" si="73"/>
        <v>0</v>
      </c>
      <c r="BH202" s="148">
        <f t="shared" si="73"/>
        <v>0</v>
      </c>
      <c r="BI202" s="148">
        <f t="shared" si="73"/>
        <v>0</v>
      </c>
      <c r="BJ202" s="148">
        <f t="shared" si="73"/>
        <v>0</v>
      </c>
      <c r="BK202" s="148">
        <f t="shared" si="87"/>
        <v>0</v>
      </c>
      <c r="BL202" s="148">
        <f t="shared" si="88"/>
        <v>0</v>
      </c>
      <c r="BM202" s="284">
        <f t="shared" si="89"/>
        <v>0</v>
      </c>
      <c r="BN202" s="284"/>
      <c r="BO202" s="287">
        <f t="shared" si="74"/>
        <v>0</v>
      </c>
      <c r="BP202" s="287">
        <f t="shared" si="74"/>
        <v>0</v>
      </c>
      <c r="BQ202" s="287">
        <f t="shared" si="74"/>
        <v>0</v>
      </c>
      <c r="BR202" s="287">
        <f t="shared" si="74"/>
        <v>0</v>
      </c>
      <c r="BS202" s="287">
        <f t="shared" si="74"/>
        <v>0</v>
      </c>
      <c r="BT202" s="287">
        <f t="shared" si="74"/>
        <v>0</v>
      </c>
      <c r="BU202" s="287">
        <f t="shared" si="72"/>
        <v>0</v>
      </c>
      <c r="BV202" s="279">
        <f t="shared" si="90"/>
        <v>0</v>
      </c>
      <c r="BW202" s="287">
        <f t="shared" si="77"/>
        <v>0</v>
      </c>
      <c r="BX202" s="287"/>
      <c r="BY202" s="279">
        <f t="shared" si="91"/>
        <v>0</v>
      </c>
      <c r="BZ202" s="287"/>
      <c r="CA202" s="279">
        <f>IFERROR(VLOOKUP(A202,'Actuals Summer'!A:S,19,FALSE),0)</f>
        <v>0</v>
      </c>
      <c r="CC202" s="279"/>
      <c r="CD202" s="279"/>
      <c r="CE202" s="279"/>
      <c r="CF202" s="279"/>
      <c r="CG202" s="279"/>
      <c r="CH202" s="279"/>
      <c r="CI202" s="279"/>
      <c r="CJ202" s="279"/>
      <c r="CK202" s="279"/>
      <c r="CL202" s="279"/>
      <c r="CM202" s="279"/>
      <c r="CN202" s="279"/>
      <c r="CO202" s="279"/>
      <c r="CP202"/>
      <c r="CQ202" s="230"/>
      <c r="CR202" s="230"/>
      <c r="CS202" s="230"/>
      <c r="CT202" s="230"/>
      <c r="CU202" s="230"/>
      <c r="CV202" s="230"/>
      <c r="CW202" s="230"/>
      <c r="CX202" s="230"/>
      <c r="CY202"/>
      <c r="CZ202" s="281"/>
      <c r="DA202" s="281"/>
      <c r="DB202" s="281"/>
      <c r="DC202" s="281"/>
      <c r="DD202" s="281"/>
      <c r="DE202" s="281"/>
      <c r="DF202" s="281"/>
      <c r="DG202" s="281"/>
      <c r="DH202"/>
      <c r="DI202" s="281">
        <f t="shared" si="92"/>
        <v>0</v>
      </c>
      <c r="DJ202" s="290"/>
      <c r="DK202" s="290"/>
      <c r="DL202" s="290"/>
      <c r="DM202" s="290"/>
      <c r="DN202" s="290"/>
      <c r="DO202" s="290"/>
      <c r="DP202" s="290"/>
      <c r="DQ202" s="290"/>
      <c r="DS202" s="290"/>
      <c r="DT202" s="290"/>
      <c r="DU202" s="290"/>
      <c r="DV202" s="290"/>
      <c r="DW202" s="290"/>
      <c r="DX202" s="290"/>
      <c r="DY202" s="290"/>
      <c r="DZ202" s="290"/>
      <c r="EB202" s="292">
        <f t="shared" si="75"/>
        <v>0</v>
      </c>
      <c r="EC202" s="292">
        <f t="shared" si="76"/>
        <v>0</v>
      </c>
      <c r="ED202" s="291">
        <f t="shared" si="93"/>
        <v>0</v>
      </c>
    </row>
    <row r="203" spans="1:134" hidden="1" x14ac:dyDescent="0.25">
      <c r="A203" s="17">
        <v>1009</v>
      </c>
      <c r="B203" s="4">
        <v>103124</v>
      </c>
      <c r="C203" s="4" t="s">
        <v>759</v>
      </c>
      <c r="D203" s="4" t="s">
        <v>760</v>
      </c>
      <c r="E203" s="15" t="s">
        <v>424</v>
      </c>
      <c r="F203" s="16" t="s">
        <v>425</v>
      </c>
      <c r="G203" s="149"/>
      <c r="H203" s="230">
        <v>269780.76954675635</v>
      </c>
      <c r="I203" s="277"/>
      <c r="J203" s="230">
        <v>0</v>
      </c>
      <c r="K203" s="230">
        <v>66378</v>
      </c>
      <c r="L203" s="230">
        <v>126557.6</v>
      </c>
      <c r="M203" s="230">
        <v>6630</v>
      </c>
      <c r="N203" s="230">
        <v>2535.6842105263158</v>
      </c>
      <c r="O203" s="230">
        <v>0</v>
      </c>
      <c r="P203" s="149">
        <f t="shared" si="78"/>
        <v>202101.28421052633</v>
      </c>
      <c r="Q203" s="230">
        <f t="shared" si="79"/>
        <v>161681.02736842108</v>
      </c>
      <c r="R203" s="277"/>
      <c r="S203" s="230">
        <v>0</v>
      </c>
      <c r="T203" s="230">
        <v>69696.899999999994</v>
      </c>
      <c r="U203" s="230">
        <v>77259.000000000015</v>
      </c>
      <c r="V203" s="230">
        <v>4095</v>
      </c>
      <c r="W203" s="230">
        <v>1342.421052631579</v>
      </c>
      <c r="X203" s="230">
        <v>0</v>
      </c>
      <c r="Y203" s="230">
        <f t="shared" si="80"/>
        <v>152393.3210526316</v>
      </c>
      <c r="Z203" s="230">
        <f t="shared" si="81"/>
        <v>121914.65684210528</v>
      </c>
      <c r="AA203" s="277"/>
      <c r="AB203" s="278">
        <v>0</v>
      </c>
      <c r="AC203" s="278">
        <v>52726.168421052622</v>
      </c>
      <c r="AD203" s="278">
        <v>88045.768421052635</v>
      </c>
      <c r="AE203" s="278">
        <v>4604.21052631579</v>
      </c>
      <c r="AF203" s="278">
        <v>1673.9501385041549</v>
      </c>
      <c r="AG203" s="278">
        <v>0</v>
      </c>
      <c r="AH203" s="230">
        <f t="shared" si="82"/>
        <v>147050.0975069252</v>
      </c>
      <c r="AI203" s="278">
        <f t="shared" si="83"/>
        <v>117640.07800554017</v>
      </c>
      <c r="AJ203" s="277"/>
      <c r="AK203" s="278">
        <v>7505.5499999999993</v>
      </c>
      <c r="AL203" s="278">
        <v>5231.8500000000004</v>
      </c>
      <c r="AM203" s="278">
        <v>4828.1684210526319</v>
      </c>
      <c r="AN203" s="277"/>
      <c r="AO203" s="278">
        <f t="shared" si="84"/>
        <v>6004.44</v>
      </c>
      <c r="AP203" s="278">
        <f t="shared" si="84"/>
        <v>4185.4800000000005</v>
      </c>
      <c r="AQ203" s="278">
        <f t="shared" si="84"/>
        <v>3862.5347368421058</v>
      </c>
      <c r="AR203" s="279"/>
      <c r="AS203" s="279">
        <v>264254.07967627078</v>
      </c>
      <c r="AT203" s="280">
        <f t="shared" si="85"/>
        <v>-5526.6898704855703</v>
      </c>
      <c r="AU203" s="279"/>
      <c r="AV203" s="279">
        <v>0</v>
      </c>
      <c r="AW203" s="279">
        <v>66378</v>
      </c>
      <c r="AX203" s="279">
        <v>114784.80000000002</v>
      </c>
      <c r="AY203" s="279">
        <v>8775</v>
      </c>
      <c r="AZ203" s="279">
        <v>2983.1578947368421</v>
      </c>
      <c r="BA203" s="279">
        <v>0</v>
      </c>
      <c r="BB203" s="279">
        <v>5838.3</v>
      </c>
      <c r="BC203" s="279">
        <f t="shared" si="86"/>
        <v>463013.33757100767</v>
      </c>
      <c r="BE203" s="139">
        <f t="shared" si="73"/>
        <v>0</v>
      </c>
      <c r="BF203" s="139">
        <f t="shared" si="73"/>
        <v>0</v>
      </c>
      <c r="BG203" s="139">
        <f t="shared" si="73"/>
        <v>-11772.799999999988</v>
      </c>
      <c r="BH203" s="139">
        <f t="shared" si="73"/>
        <v>2145</v>
      </c>
      <c r="BI203" s="139">
        <f t="shared" si="73"/>
        <v>447.47368421052624</v>
      </c>
      <c r="BJ203" s="139">
        <f t="shared" si="73"/>
        <v>0</v>
      </c>
      <c r="BK203" s="139">
        <f t="shared" si="87"/>
        <v>-1667.2499999999991</v>
      </c>
      <c r="BL203" s="139">
        <f t="shared" si="88"/>
        <v>-16374.266186275032</v>
      </c>
      <c r="BM203" s="149">
        <f t="shared" si="89"/>
        <v>0</v>
      </c>
      <c r="BN203" s="149"/>
      <c r="BO203" s="279">
        <f t="shared" si="74"/>
        <v>0</v>
      </c>
      <c r="BP203" s="279">
        <f t="shared" si="74"/>
        <v>13275.599999999999</v>
      </c>
      <c r="BQ203" s="279">
        <f t="shared" si="74"/>
        <v>13538.720000000001</v>
      </c>
      <c r="BR203" s="279">
        <f t="shared" si="74"/>
        <v>3471</v>
      </c>
      <c r="BS203" s="279">
        <f t="shared" si="74"/>
        <v>954.61052631578923</v>
      </c>
      <c r="BT203" s="279">
        <f t="shared" si="74"/>
        <v>0</v>
      </c>
      <c r="BU203" s="279">
        <f t="shared" si="72"/>
        <v>-166.13999999999942</v>
      </c>
      <c r="BV203" s="279">
        <f t="shared" si="90"/>
        <v>31073.790526315788</v>
      </c>
      <c r="BW203" s="279">
        <f t="shared" si="77"/>
        <v>5526.6898704855703</v>
      </c>
      <c r="BX203" s="279"/>
      <c r="BY203" s="279">
        <f t="shared" si="91"/>
        <v>198759.25789473689</v>
      </c>
      <c r="BZ203" s="279"/>
      <c r="CA203" s="279">
        <f>IFERROR(VLOOKUP(A203,'Actuals Summer'!A:S,19,FALSE),0)</f>
        <v>0</v>
      </c>
      <c r="CC203" s="279"/>
      <c r="CD203" s="279"/>
      <c r="CE203" s="279"/>
      <c r="CF203" s="279"/>
      <c r="CG203" s="279"/>
      <c r="CH203" s="279"/>
      <c r="CI203" s="279"/>
      <c r="CJ203" s="279"/>
      <c r="CK203" s="279"/>
      <c r="CL203" s="279"/>
      <c r="CM203" s="279"/>
      <c r="CN203" s="279"/>
      <c r="CO203" s="279"/>
      <c r="CQ203" s="230"/>
      <c r="CR203" s="230"/>
      <c r="CS203" s="230"/>
      <c r="CT203" s="230"/>
      <c r="CU203" s="230"/>
      <c r="CV203" s="230"/>
      <c r="CW203" s="230"/>
      <c r="CX203" s="230"/>
      <c r="CZ203" s="281"/>
      <c r="DA203" s="281"/>
      <c r="DB203" s="281"/>
      <c r="DC203" s="281"/>
      <c r="DD203" s="281"/>
      <c r="DE203" s="281"/>
      <c r="DF203" s="281"/>
      <c r="DG203" s="281"/>
      <c r="DI203" s="281">
        <f t="shared" si="92"/>
        <v>198759.25789473689</v>
      </c>
      <c r="DJ203" s="281"/>
      <c r="DK203" s="281"/>
      <c r="DL203" s="281"/>
      <c r="DM203" s="281"/>
      <c r="DN203" s="281"/>
      <c r="DO203" s="281"/>
      <c r="DP203" s="281"/>
      <c r="DQ203" s="281"/>
      <c r="DS203" s="281"/>
      <c r="DT203" s="281"/>
      <c r="DU203" s="281"/>
      <c r="DV203" s="281"/>
      <c r="DW203" s="281"/>
      <c r="DX203" s="281"/>
      <c r="DY203" s="281"/>
      <c r="DZ203" s="281"/>
      <c r="EB203" s="282">
        <f t="shared" si="75"/>
        <v>710616.08715549519</v>
      </c>
      <c r="EC203" s="282">
        <f t="shared" si="76"/>
        <v>0</v>
      </c>
      <c r="ED203" s="283">
        <f t="shared" si="93"/>
        <v>710616.08715549519</v>
      </c>
    </row>
    <row r="204" spans="1:134" s="289" customFormat="1" hidden="1" x14ac:dyDescent="0.25">
      <c r="A204" s="18">
        <v>3310</v>
      </c>
      <c r="B204" s="19">
        <v>103417</v>
      </c>
      <c r="C204" s="19" t="s">
        <v>761</v>
      </c>
      <c r="D204" s="19" t="s">
        <v>330</v>
      </c>
      <c r="E204" s="20" t="s">
        <v>428</v>
      </c>
      <c r="F204" s="21" t="s">
        <v>464</v>
      </c>
      <c r="G204" s="284"/>
      <c r="H204" s="285">
        <v>0</v>
      </c>
      <c r="I204" s="285"/>
      <c r="J204" s="285">
        <v>0</v>
      </c>
      <c r="K204" s="285">
        <v>0</v>
      </c>
      <c r="L204" s="285">
        <v>27592.5</v>
      </c>
      <c r="M204" s="285">
        <v>2535</v>
      </c>
      <c r="N204" s="285">
        <v>0</v>
      </c>
      <c r="O204" s="285">
        <v>0</v>
      </c>
      <c r="P204" s="284">
        <f t="shared" si="78"/>
        <v>30127.5</v>
      </c>
      <c r="Q204" s="285">
        <f t="shared" si="79"/>
        <v>24102</v>
      </c>
      <c r="R204" s="285"/>
      <c r="S204" s="285"/>
      <c r="T204" s="285"/>
      <c r="U204" s="285"/>
      <c r="V204" s="285"/>
      <c r="W204" s="285"/>
      <c r="X204" s="285"/>
      <c r="Y204" s="285"/>
      <c r="Z204" s="285"/>
      <c r="AA204" s="285"/>
      <c r="AB204" s="286"/>
      <c r="AC204" s="286"/>
      <c r="AD204" s="286"/>
      <c r="AE204" s="286"/>
      <c r="AF204" s="286"/>
      <c r="AG204" s="286"/>
      <c r="AH204" s="285"/>
      <c r="AI204" s="286"/>
      <c r="AJ204" s="285"/>
      <c r="AK204" s="286">
        <v>1942.2</v>
      </c>
      <c r="AL204" s="286"/>
      <c r="AM204" s="286"/>
      <c r="AN204" s="285"/>
      <c r="AO204" s="286">
        <f t="shared" si="84"/>
        <v>1553.7600000000002</v>
      </c>
      <c r="AP204" s="286">
        <f t="shared" si="84"/>
        <v>0</v>
      </c>
      <c r="AQ204" s="286">
        <f t="shared" si="84"/>
        <v>0</v>
      </c>
      <c r="AR204" s="287"/>
      <c r="AS204" s="287">
        <v>0</v>
      </c>
      <c r="AT204" s="288">
        <f t="shared" si="85"/>
        <v>0</v>
      </c>
      <c r="AU204" s="287"/>
      <c r="AV204" s="287">
        <v>0</v>
      </c>
      <c r="AW204" s="287">
        <v>0</v>
      </c>
      <c r="AX204" s="287">
        <v>28696.2</v>
      </c>
      <c r="AY204" s="287">
        <v>2535</v>
      </c>
      <c r="AZ204" s="287">
        <v>969.52631578947376</v>
      </c>
      <c r="BA204" s="287">
        <v>0</v>
      </c>
      <c r="BB204" s="287">
        <v>2269.7999999999997</v>
      </c>
      <c r="BC204" s="287">
        <f t="shared" si="86"/>
        <v>34470.526315789473</v>
      </c>
      <c r="BE204" s="148">
        <f t="shared" si="73"/>
        <v>0</v>
      </c>
      <c r="BF204" s="148">
        <f t="shared" si="73"/>
        <v>0</v>
      </c>
      <c r="BG204" s="148">
        <f t="shared" si="73"/>
        <v>1103.7000000000007</v>
      </c>
      <c r="BH204" s="148">
        <f t="shared" si="73"/>
        <v>0</v>
      </c>
      <c r="BI204" s="148">
        <f t="shared" si="73"/>
        <v>969.52631578947376</v>
      </c>
      <c r="BJ204" s="148">
        <f t="shared" si="73"/>
        <v>0</v>
      </c>
      <c r="BK204" s="148">
        <f t="shared" si="87"/>
        <v>327.59999999999968</v>
      </c>
      <c r="BL204" s="148">
        <f t="shared" si="88"/>
        <v>2400.8263157894744</v>
      </c>
      <c r="BM204" s="284">
        <f t="shared" si="89"/>
        <v>0</v>
      </c>
      <c r="BN204" s="284"/>
      <c r="BO204" s="287">
        <f t="shared" si="74"/>
        <v>0</v>
      </c>
      <c r="BP204" s="287">
        <f t="shared" si="74"/>
        <v>0</v>
      </c>
      <c r="BQ204" s="287">
        <f t="shared" si="74"/>
        <v>6622.2000000000007</v>
      </c>
      <c r="BR204" s="287">
        <f t="shared" si="74"/>
        <v>507</v>
      </c>
      <c r="BS204" s="287">
        <f t="shared" si="74"/>
        <v>969.52631578947376</v>
      </c>
      <c r="BT204" s="287">
        <f t="shared" si="74"/>
        <v>0</v>
      </c>
      <c r="BU204" s="287">
        <f t="shared" si="72"/>
        <v>716.03999999999951</v>
      </c>
      <c r="BV204" s="279">
        <f t="shared" si="90"/>
        <v>8814.7663157894731</v>
      </c>
      <c r="BW204" s="287">
        <f t="shared" si="77"/>
        <v>0</v>
      </c>
      <c r="BX204" s="287"/>
      <c r="BY204" s="279">
        <f t="shared" si="91"/>
        <v>34470.526315789473</v>
      </c>
      <c r="BZ204" s="287"/>
      <c r="CA204" s="279">
        <f>IFERROR(VLOOKUP(A204,'Actuals Summer'!A:S,19,FALSE),0)</f>
        <v>0</v>
      </c>
      <c r="CC204" s="279"/>
      <c r="CD204" s="279"/>
      <c r="CE204" s="279"/>
      <c r="CF204" s="279"/>
      <c r="CG204" s="279"/>
      <c r="CH204" s="279"/>
      <c r="CI204" s="279"/>
      <c r="CJ204" s="279"/>
      <c r="CK204" s="279"/>
      <c r="CL204" s="279"/>
      <c r="CM204" s="279"/>
      <c r="CN204" s="279"/>
      <c r="CO204" s="279"/>
      <c r="CP204"/>
      <c r="CQ204" s="230"/>
      <c r="CR204" s="230"/>
      <c r="CS204" s="230"/>
      <c r="CT204" s="230"/>
      <c r="CU204" s="230"/>
      <c r="CV204" s="230"/>
      <c r="CW204" s="230"/>
      <c r="CX204" s="230"/>
      <c r="CY204"/>
      <c r="CZ204" s="281"/>
      <c r="DA204" s="281"/>
      <c r="DB204" s="281"/>
      <c r="DC204" s="281"/>
      <c r="DD204" s="281"/>
      <c r="DE204" s="281"/>
      <c r="DF204" s="281"/>
      <c r="DG204" s="281"/>
      <c r="DH204"/>
      <c r="DI204" s="281">
        <f t="shared" si="92"/>
        <v>34470.526315789473</v>
      </c>
      <c r="DJ204" s="290"/>
      <c r="DK204" s="290"/>
      <c r="DL204" s="290"/>
      <c r="DM204" s="290"/>
      <c r="DN204" s="290"/>
      <c r="DO204" s="290"/>
      <c r="DP204" s="290"/>
      <c r="DQ204" s="290"/>
      <c r="DS204" s="290"/>
      <c r="DT204" s="290"/>
      <c r="DU204" s="290"/>
      <c r="DV204" s="290"/>
      <c r="DW204" s="290"/>
      <c r="DX204" s="290"/>
      <c r="DY204" s="290"/>
      <c r="DZ204" s="290"/>
      <c r="EB204" s="292">
        <f t="shared" si="75"/>
        <v>34470.526315789473</v>
      </c>
      <c r="EC204" s="292">
        <f t="shared" si="76"/>
        <v>0</v>
      </c>
      <c r="ED204" s="291">
        <f t="shared" si="93"/>
        <v>34470.526315789473</v>
      </c>
    </row>
    <row r="205" spans="1:134" s="289" customFormat="1" hidden="1" x14ac:dyDescent="0.25">
      <c r="A205" s="18">
        <v>2246</v>
      </c>
      <c r="B205" s="19">
        <v>103296</v>
      </c>
      <c r="C205" s="19" t="s">
        <v>762</v>
      </c>
      <c r="D205" s="19" t="s">
        <v>763</v>
      </c>
      <c r="E205" s="20" t="s">
        <v>428</v>
      </c>
      <c r="F205" s="21" t="s">
        <v>464</v>
      </c>
      <c r="G205" s="284"/>
      <c r="H205" s="285">
        <v>0</v>
      </c>
      <c r="I205" s="285"/>
      <c r="J205" s="285">
        <v>0</v>
      </c>
      <c r="K205" s="285">
        <v>0</v>
      </c>
      <c r="L205" s="285">
        <v>0</v>
      </c>
      <c r="M205" s="285">
        <v>0</v>
      </c>
      <c r="N205" s="285">
        <v>0</v>
      </c>
      <c r="O205" s="285">
        <v>0</v>
      </c>
      <c r="P205" s="284">
        <f t="shared" si="78"/>
        <v>0</v>
      </c>
      <c r="Q205" s="285">
        <f t="shared" si="79"/>
        <v>0</v>
      </c>
      <c r="R205" s="285"/>
      <c r="S205" s="285">
        <v>0</v>
      </c>
      <c r="T205" s="285">
        <v>0</v>
      </c>
      <c r="U205" s="285">
        <v>0</v>
      </c>
      <c r="V205" s="285">
        <v>0</v>
      </c>
      <c r="W205" s="285">
        <v>0</v>
      </c>
      <c r="X205" s="285">
        <v>0</v>
      </c>
      <c r="Y205" s="285">
        <f t="shared" si="80"/>
        <v>0</v>
      </c>
      <c r="Z205" s="285">
        <f t="shared" si="81"/>
        <v>0</v>
      </c>
      <c r="AA205" s="285"/>
      <c r="AB205" s="286">
        <v>0</v>
      </c>
      <c r="AC205" s="286">
        <v>0</v>
      </c>
      <c r="AD205" s="286">
        <v>0</v>
      </c>
      <c r="AE205" s="286">
        <v>0</v>
      </c>
      <c r="AF205" s="286">
        <v>0</v>
      </c>
      <c r="AG205" s="286">
        <v>0</v>
      </c>
      <c r="AH205" s="285">
        <f t="shared" si="82"/>
        <v>0</v>
      </c>
      <c r="AI205" s="286">
        <f t="shared" si="83"/>
        <v>0</v>
      </c>
      <c r="AJ205" s="285"/>
      <c r="AK205" s="286">
        <v>0</v>
      </c>
      <c r="AL205" s="286">
        <v>0</v>
      </c>
      <c r="AM205" s="286">
        <v>0</v>
      </c>
      <c r="AN205" s="285"/>
      <c r="AO205" s="286">
        <f t="shared" si="84"/>
        <v>0</v>
      </c>
      <c r="AP205" s="286">
        <f t="shared" si="84"/>
        <v>0</v>
      </c>
      <c r="AQ205" s="286">
        <f t="shared" si="84"/>
        <v>0</v>
      </c>
      <c r="AR205" s="287"/>
      <c r="AS205" s="287">
        <v>0</v>
      </c>
      <c r="AT205" s="288">
        <f t="shared" si="85"/>
        <v>0</v>
      </c>
      <c r="AU205" s="287"/>
      <c r="AV205" s="279">
        <v>0</v>
      </c>
      <c r="AW205" s="279">
        <v>0</v>
      </c>
      <c r="AX205" s="279">
        <v>0</v>
      </c>
      <c r="AY205" s="279">
        <v>0</v>
      </c>
      <c r="AZ205" s="279">
        <v>0</v>
      </c>
      <c r="BA205" s="279">
        <v>0</v>
      </c>
      <c r="BB205" s="279">
        <v>0</v>
      </c>
      <c r="BC205" s="279">
        <f t="shared" si="86"/>
        <v>0</v>
      </c>
      <c r="BE205" s="139">
        <f t="shared" si="73"/>
        <v>0</v>
      </c>
      <c r="BF205" s="139">
        <f t="shared" si="73"/>
        <v>0</v>
      </c>
      <c r="BG205" s="139">
        <f t="shared" si="73"/>
        <v>0</v>
      </c>
      <c r="BH205" s="139">
        <f t="shared" si="73"/>
        <v>0</v>
      </c>
      <c r="BI205" s="139">
        <f t="shared" si="73"/>
        <v>0</v>
      </c>
      <c r="BJ205" s="139">
        <f t="shared" si="73"/>
        <v>0</v>
      </c>
      <c r="BK205" s="139">
        <f t="shared" si="87"/>
        <v>0</v>
      </c>
      <c r="BL205" s="139">
        <f t="shared" si="88"/>
        <v>0</v>
      </c>
      <c r="BM205" s="149">
        <f t="shared" si="89"/>
        <v>0</v>
      </c>
      <c r="BN205" s="149"/>
      <c r="BO205" s="279">
        <f t="shared" si="74"/>
        <v>0</v>
      </c>
      <c r="BP205" s="279">
        <f t="shared" si="74"/>
        <v>0</v>
      </c>
      <c r="BQ205" s="279">
        <f t="shared" si="74"/>
        <v>0</v>
      </c>
      <c r="BR205" s="279">
        <f t="shared" si="74"/>
        <v>0</v>
      </c>
      <c r="BS205" s="279">
        <f t="shared" si="74"/>
        <v>0</v>
      </c>
      <c r="BT205" s="279">
        <f t="shared" si="74"/>
        <v>0</v>
      </c>
      <c r="BU205" s="279">
        <f t="shared" si="72"/>
        <v>0</v>
      </c>
      <c r="BV205" s="279">
        <f t="shared" si="90"/>
        <v>0</v>
      </c>
      <c r="BW205" s="279">
        <f t="shared" si="77"/>
        <v>0</v>
      </c>
      <c r="BX205" s="287"/>
      <c r="BY205" s="279">
        <f t="shared" si="91"/>
        <v>0</v>
      </c>
      <c r="BZ205" s="287"/>
      <c r="CA205" s="279">
        <f>IFERROR(VLOOKUP(A205,'Actuals Summer'!A:S,19,FALSE),0)</f>
        <v>0</v>
      </c>
      <c r="CC205" s="279"/>
      <c r="CD205" s="279"/>
      <c r="CE205" s="279"/>
      <c r="CF205" s="279"/>
      <c r="CG205" s="279"/>
      <c r="CH205" s="279"/>
      <c r="CI205" s="279"/>
      <c r="CJ205" s="279"/>
      <c r="CK205" s="279"/>
      <c r="CL205" s="279"/>
      <c r="CM205" s="279"/>
      <c r="CN205" s="279"/>
      <c r="CO205" s="279"/>
      <c r="CP205"/>
      <c r="CQ205" s="230"/>
      <c r="CR205" s="230"/>
      <c r="CS205" s="230"/>
      <c r="CT205" s="230"/>
      <c r="CU205" s="230"/>
      <c r="CV205" s="230"/>
      <c r="CW205" s="230"/>
      <c r="CX205" s="230"/>
      <c r="CY205"/>
      <c r="CZ205" s="281"/>
      <c r="DA205" s="281"/>
      <c r="DB205" s="281"/>
      <c r="DC205" s="281"/>
      <c r="DD205" s="281"/>
      <c r="DE205" s="281"/>
      <c r="DF205" s="281"/>
      <c r="DG205" s="281"/>
      <c r="DH205"/>
      <c r="DI205" s="281">
        <f t="shared" si="92"/>
        <v>0</v>
      </c>
      <c r="DJ205" s="290"/>
      <c r="DK205" s="290"/>
      <c r="DL205" s="290"/>
      <c r="DM205" s="290"/>
      <c r="DN205" s="290"/>
      <c r="DO205" s="290"/>
      <c r="DP205" s="290"/>
      <c r="DQ205" s="290"/>
      <c r="DS205" s="290"/>
      <c r="DT205" s="290"/>
      <c r="DU205" s="290"/>
      <c r="DV205" s="290"/>
      <c r="DW205" s="290"/>
      <c r="DX205" s="290"/>
      <c r="DY205" s="290"/>
      <c r="DZ205" s="290"/>
      <c r="EB205" s="282">
        <f t="shared" si="75"/>
        <v>0</v>
      </c>
      <c r="EC205" s="282">
        <f t="shared" si="76"/>
        <v>0</v>
      </c>
      <c r="ED205" s="291">
        <f t="shared" si="93"/>
        <v>0</v>
      </c>
    </row>
    <row r="206" spans="1:134" hidden="1" x14ac:dyDescent="0.25">
      <c r="A206" s="17">
        <v>1020</v>
      </c>
      <c r="B206" s="4">
        <v>103133</v>
      </c>
      <c r="C206" s="4" t="s">
        <v>764</v>
      </c>
      <c r="D206" s="4" t="s">
        <v>193</v>
      </c>
      <c r="E206" s="15" t="s">
        <v>424</v>
      </c>
      <c r="F206" s="16" t="s">
        <v>425</v>
      </c>
      <c r="G206" s="149"/>
      <c r="H206" s="230">
        <v>377750.17983128357</v>
      </c>
      <c r="I206" s="277"/>
      <c r="J206" s="230">
        <v>4648.8</v>
      </c>
      <c r="K206" s="230">
        <v>112842.59999999999</v>
      </c>
      <c r="L206" s="230">
        <v>205288.2</v>
      </c>
      <c r="M206" s="230">
        <v>20670</v>
      </c>
      <c r="N206" s="230">
        <v>7979.9473684210525</v>
      </c>
      <c r="O206" s="230">
        <v>2246.2631578947367</v>
      </c>
      <c r="P206" s="149">
        <f t="shared" si="78"/>
        <v>353675.81052631576</v>
      </c>
      <c r="Q206" s="230">
        <f t="shared" si="79"/>
        <v>282940.64842105261</v>
      </c>
      <c r="R206" s="277"/>
      <c r="S206" s="230">
        <v>4648.8</v>
      </c>
      <c r="T206" s="230">
        <v>119480.4</v>
      </c>
      <c r="U206" s="230">
        <v>131340.29999999999</v>
      </c>
      <c r="V206" s="230">
        <v>18330</v>
      </c>
      <c r="W206" s="230">
        <v>7010.4210526315792</v>
      </c>
      <c r="X206" s="230">
        <v>4171.6315789473683</v>
      </c>
      <c r="Y206" s="230">
        <f t="shared" si="80"/>
        <v>284981.55263157893</v>
      </c>
      <c r="Z206" s="230">
        <f t="shared" si="81"/>
        <v>227985.24210526317</v>
      </c>
      <c r="AA206" s="277"/>
      <c r="AB206" s="278">
        <v>4291.2000000000007</v>
      </c>
      <c r="AC206" s="278">
        <v>86103.284210526312</v>
      </c>
      <c r="AD206" s="278">
        <v>149281.01052631577</v>
      </c>
      <c r="AE206" s="278">
        <v>14551.57894736842</v>
      </c>
      <c r="AF206" s="278">
        <v>5521.8614958448752</v>
      </c>
      <c r="AG206" s="278">
        <v>2338.5041551246541</v>
      </c>
      <c r="AH206" s="230">
        <f t="shared" si="82"/>
        <v>262087.43933518004</v>
      </c>
      <c r="AI206" s="278">
        <f t="shared" si="83"/>
        <v>209669.95146814405</v>
      </c>
      <c r="AJ206" s="277"/>
      <c r="AK206" s="278">
        <v>13150.799999999997</v>
      </c>
      <c r="AL206" s="278">
        <v>9689.5499999999993</v>
      </c>
      <c r="AM206" s="278">
        <v>8733.2210526315794</v>
      </c>
      <c r="AN206" s="277"/>
      <c r="AO206" s="278">
        <f t="shared" si="84"/>
        <v>10520.64</v>
      </c>
      <c r="AP206" s="278">
        <f t="shared" si="84"/>
        <v>7751.6399999999994</v>
      </c>
      <c r="AQ206" s="278">
        <f t="shared" si="84"/>
        <v>6986.5768421052635</v>
      </c>
      <c r="AR206" s="279"/>
      <c r="AS206" s="279">
        <v>380731.18563872972</v>
      </c>
      <c r="AT206" s="280">
        <f t="shared" si="85"/>
        <v>2981.0058074461413</v>
      </c>
      <c r="AU206" s="279"/>
      <c r="AV206" s="279">
        <v>4648.8</v>
      </c>
      <c r="AW206" s="279">
        <v>112842.59999999999</v>
      </c>
      <c r="AX206" s="279">
        <v>203080.80000000002</v>
      </c>
      <c r="AY206" s="279">
        <v>23205</v>
      </c>
      <c r="AZ206" s="279">
        <v>8725.7368421052633</v>
      </c>
      <c r="BA206" s="279">
        <v>3529.79</v>
      </c>
      <c r="BB206" s="279">
        <v>12840.749999999998</v>
      </c>
      <c r="BC206" s="279">
        <f t="shared" si="86"/>
        <v>749604.66248083499</v>
      </c>
      <c r="BE206" s="139">
        <f t="shared" si="73"/>
        <v>0</v>
      </c>
      <c r="BF206" s="139">
        <f t="shared" si="73"/>
        <v>0</v>
      </c>
      <c r="BG206" s="139">
        <f t="shared" si="73"/>
        <v>-2207.3999999999942</v>
      </c>
      <c r="BH206" s="139">
        <f t="shared" si="73"/>
        <v>2535</v>
      </c>
      <c r="BI206" s="139">
        <f t="shared" si="73"/>
        <v>745.78947368421086</v>
      </c>
      <c r="BJ206" s="139">
        <f t="shared" si="73"/>
        <v>1283.5268421052633</v>
      </c>
      <c r="BK206" s="139">
        <f t="shared" si="87"/>
        <v>-310.04999999999927</v>
      </c>
      <c r="BL206" s="139">
        <f t="shared" si="88"/>
        <v>5027.872123235622</v>
      </c>
      <c r="BM206" s="149">
        <f t="shared" si="89"/>
        <v>0</v>
      </c>
      <c r="BN206" s="149"/>
      <c r="BO206" s="279">
        <f t="shared" si="74"/>
        <v>929.75999999999976</v>
      </c>
      <c r="BP206" s="279">
        <f t="shared" si="74"/>
        <v>22568.51999999999</v>
      </c>
      <c r="BQ206" s="279">
        <f t="shared" si="74"/>
        <v>38850.239999999991</v>
      </c>
      <c r="BR206" s="279">
        <f t="shared" si="74"/>
        <v>6669</v>
      </c>
      <c r="BS206" s="279">
        <f t="shared" si="74"/>
        <v>2341.7789473684206</v>
      </c>
      <c r="BT206" s="279">
        <f t="shared" si="74"/>
        <v>1732.7794736842106</v>
      </c>
      <c r="BU206" s="279">
        <f t="shared" si="72"/>
        <v>2320.1099999999988</v>
      </c>
      <c r="BV206" s="279">
        <f t="shared" si="90"/>
        <v>75412.188421052604</v>
      </c>
      <c r="BW206" s="279">
        <f t="shared" si="77"/>
        <v>-2981.0058074461413</v>
      </c>
      <c r="BX206" s="279"/>
      <c r="BY206" s="279">
        <f t="shared" si="91"/>
        <v>368873.47684210521</v>
      </c>
      <c r="BZ206" s="279"/>
      <c r="CA206" s="279">
        <f>IFERROR(VLOOKUP(A206,'Actuals Summer'!A:S,19,FALSE),0)</f>
        <v>0</v>
      </c>
      <c r="CC206" s="279"/>
      <c r="CD206" s="279"/>
      <c r="CE206" s="279"/>
      <c r="CF206" s="279"/>
      <c r="CG206" s="279"/>
      <c r="CH206" s="279"/>
      <c r="CI206" s="279"/>
      <c r="CJ206" s="279"/>
      <c r="CK206" s="279"/>
      <c r="CL206" s="279"/>
      <c r="CM206" s="279"/>
      <c r="CN206" s="279"/>
      <c r="CO206" s="279"/>
      <c r="CQ206" s="230"/>
      <c r="CR206" s="230"/>
      <c r="CS206" s="230"/>
      <c r="CT206" s="230"/>
      <c r="CU206" s="230"/>
      <c r="CV206" s="230"/>
      <c r="CW206" s="230"/>
      <c r="CX206" s="230"/>
      <c r="CZ206" s="281"/>
      <c r="DA206" s="281"/>
      <c r="DB206" s="281"/>
      <c r="DC206" s="281"/>
      <c r="DD206" s="281"/>
      <c r="DE206" s="281"/>
      <c r="DF206" s="281"/>
      <c r="DG206" s="281"/>
      <c r="DI206" s="281">
        <f t="shared" si="92"/>
        <v>368873.47684210521</v>
      </c>
      <c r="DJ206" s="281"/>
      <c r="DK206" s="281"/>
      <c r="DL206" s="281"/>
      <c r="DM206" s="281"/>
      <c r="DN206" s="281"/>
      <c r="DO206" s="281"/>
      <c r="DP206" s="281"/>
      <c r="DQ206" s="281"/>
      <c r="DS206" s="281"/>
      <c r="DT206" s="281"/>
      <c r="DU206" s="281"/>
      <c r="DV206" s="281"/>
      <c r="DW206" s="281"/>
      <c r="DX206" s="281"/>
      <c r="DY206" s="281"/>
      <c r="DZ206" s="281"/>
      <c r="EB206" s="282">
        <f t="shared" si="75"/>
        <v>1193260.17430909</v>
      </c>
      <c r="EC206" s="282">
        <f t="shared" si="76"/>
        <v>8737.8985872576195</v>
      </c>
      <c r="ED206" s="283">
        <f t="shared" si="93"/>
        <v>1201998.0728963476</v>
      </c>
    </row>
    <row r="207" spans="1:134" hidden="1" x14ac:dyDescent="0.25">
      <c r="A207" s="17">
        <v>2019</v>
      </c>
      <c r="B207" s="4">
        <v>134279</v>
      </c>
      <c r="C207" s="4" t="s">
        <v>765</v>
      </c>
      <c r="D207" s="4" t="s">
        <v>766</v>
      </c>
      <c r="E207" s="15" t="s">
        <v>428</v>
      </c>
      <c r="F207" s="16" t="s">
        <v>425</v>
      </c>
      <c r="G207" s="149"/>
      <c r="H207" s="230">
        <v>0</v>
      </c>
      <c r="I207" s="277"/>
      <c r="J207" s="230">
        <v>0</v>
      </c>
      <c r="K207" s="230">
        <v>0</v>
      </c>
      <c r="L207" s="230">
        <v>0</v>
      </c>
      <c r="M207" s="230">
        <v>0</v>
      </c>
      <c r="N207" s="230">
        <v>0</v>
      </c>
      <c r="O207" s="230">
        <v>0</v>
      </c>
      <c r="P207" s="149">
        <f t="shared" si="78"/>
        <v>0</v>
      </c>
      <c r="Q207" s="230">
        <f t="shared" si="79"/>
        <v>0</v>
      </c>
      <c r="R207" s="277"/>
      <c r="S207" s="230">
        <v>0</v>
      </c>
      <c r="T207" s="230">
        <v>0</v>
      </c>
      <c r="U207" s="230">
        <v>0</v>
      </c>
      <c r="V207" s="230">
        <v>0</v>
      </c>
      <c r="W207" s="230">
        <v>0</v>
      </c>
      <c r="X207" s="230">
        <v>0</v>
      </c>
      <c r="Y207" s="230">
        <f t="shared" si="80"/>
        <v>0</v>
      </c>
      <c r="Z207" s="230">
        <f t="shared" si="81"/>
        <v>0</v>
      </c>
      <c r="AA207" s="277"/>
      <c r="AB207" s="278">
        <v>0</v>
      </c>
      <c r="AC207" s="278">
        <v>0</v>
      </c>
      <c r="AD207" s="278">
        <v>0</v>
      </c>
      <c r="AE207" s="278">
        <v>0</v>
      </c>
      <c r="AF207" s="278">
        <v>0</v>
      </c>
      <c r="AG207" s="278">
        <v>0</v>
      </c>
      <c r="AH207" s="230">
        <f t="shared" si="82"/>
        <v>0</v>
      </c>
      <c r="AI207" s="278">
        <f t="shared" si="83"/>
        <v>0</v>
      </c>
      <c r="AJ207" s="277"/>
      <c r="AK207" s="278">
        <v>0</v>
      </c>
      <c r="AL207" s="278">
        <v>0</v>
      </c>
      <c r="AM207" s="278">
        <v>0</v>
      </c>
      <c r="AN207" s="277"/>
      <c r="AO207" s="278">
        <f t="shared" si="84"/>
        <v>0</v>
      </c>
      <c r="AP207" s="278">
        <f t="shared" si="84"/>
        <v>0</v>
      </c>
      <c r="AQ207" s="278">
        <f t="shared" si="84"/>
        <v>0</v>
      </c>
      <c r="AR207" s="279"/>
      <c r="AS207" s="279"/>
      <c r="AT207" s="280">
        <f t="shared" si="85"/>
        <v>0</v>
      </c>
      <c r="AU207" s="279"/>
      <c r="AV207" s="279">
        <v>0</v>
      </c>
      <c r="AW207" s="279">
        <v>0</v>
      </c>
      <c r="AX207" s="279">
        <v>0</v>
      </c>
      <c r="AY207" s="279">
        <v>0</v>
      </c>
      <c r="AZ207" s="279">
        <v>0</v>
      </c>
      <c r="BA207" s="279">
        <v>0</v>
      </c>
      <c r="BB207" s="279">
        <v>0</v>
      </c>
      <c r="BC207" s="279">
        <f t="shared" si="86"/>
        <v>0</v>
      </c>
      <c r="BE207" s="139">
        <f t="shared" si="73"/>
        <v>0</v>
      </c>
      <c r="BF207" s="139">
        <f t="shared" si="73"/>
        <v>0</v>
      </c>
      <c r="BG207" s="139">
        <f t="shared" si="73"/>
        <v>0</v>
      </c>
      <c r="BH207" s="139">
        <f t="shared" si="73"/>
        <v>0</v>
      </c>
      <c r="BI207" s="139">
        <f t="shared" si="73"/>
        <v>0</v>
      </c>
      <c r="BJ207" s="139">
        <f t="shared" si="73"/>
        <v>0</v>
      </c>
      <c r="BK207" s="139">
        <f t="shared" si="87"/>
        <v>0</v>
      </c>
      <c r="BL207" s="139">
        <f t="shared" si="88"/>
        <v>0</v>
      </c>
      <c r="BM207" s="149">
        <f t="shared" si="89"/>
        <v>0</v>
      </c>
      <c r="BN207" s="149"/>
      <c r="BO207" s="279">
        <f t="shared" si="74"/>
        <v>0</v>
      </c>
      <c r="BP207" s="279">
        <f t="shared" si="74"/>
        <v>0</v>
      </c>
      <c r="BQ207" s="279">
        <f t="shared" si="74"/>
        <v>0</v>
      </c>
      <c r="BR207" s="279">
        <f t="shared" si="74"/>
        <v>0</v>
      </c>
      <c r="BS207" s="279">
        <f t="shared" si="74"/>
        <v>0</v>
      </c>
      <c r="BT207" s="279">
        <f t="shared" si="74"/>
        <v>0</v>
      </c>
      <c r="BU207" s="279">
        <f t="shared" si="72"/>
        <v>0</v>
      </c>
      <c r="BV207" s="279">
        <f t="shared" si="90"/>
        <v>0</v>
      </c>
      <c r="BW207" s="279">
        <f t="shared" si="77"/>
        <v>0</v>
      </c>
      <c r="BX207" s="279"/>
      <c r="BY207" s="279">
        <f t="shared" si="91"/>
        <v>0</v>
      </c>
      <c r="BZ207" s="279"/>
      <c r="CA207" s="279">
        <f>IFERROR(VLOOKUP(A207,'Actuals Summer'!A:S,19,FALSE),0)</f>
        <v>0</v>
      </c>
      <c r="CC207" s="279"/>
      <c r="CD207" s="279"/>
      <c r="CE207" s="279"/>
      <c r="CF207" s="279"/>
      <c r="CG207" s="279"/>
      <c r="CH207" s="279"/>
      <c r="CI207" s="279"/>
      <c r="CJ207" s="279"/>
      <c r="CK207" s="279"/>
      <c r="CL207" s="279"/>
      <c r="CM207" s="279"/>
      <c r="CN207" s="279"/>
      <c r="CO207" s="279"/>
      <c r="CQ207" s="230"/>
      <c r="CR207" s="230"/>
      <c r="CS207" s="230"/>
      <c r="CT207" s="230"/>
      <c r="CU207" s="230"/>
      <c r="CV207" s="230"/>
      <c r="CW207" s="230"/>
      <c r="CX207" s="230"/>
      <c r="CZ207" s="281"/>
      <c r="DA207" s="281"/>
      <c r="DB207" s="281"/>
      <c r="DC207" s="281"/>
      <c r="DD207" s="281"/>
      <c r="DE207" s="281"/>
      <c r="DF207" s="281"/>
      <c r="DG207" s="281"/>
      <c r="DI207" s="281">
        <f t="shared" si="92"/>
        <v>0</v>
      </c>
      <c r="DJ207" s="281"/>
      <c r="DK207" s="281"/>
      <c r="DL207" s="281"/>
      <c r="DM207" s="281"/>
      <c r="DN207" s="281"/>
      <c r="DO207" s="281"/>
      <c r="DP207" s="281"/>
      <c r="DQ207" s="281"/>
      <c r="DS207" s="281"/>
      <c r="DT207" s="281"/>
      <c r="DU207" s="281"/>
      <c r="DV207" s="281"/>
      <c r="DW207" s="281"/>
      <c r="DX207" s="281"/>
      <c r="DY207" s="281"/>
      <c r="DZ207" s="281"/>
      <c r="EB207" s="282">
        <f t="shared" si="75"/>
        <v>0</v>
      </c>
      <c r="EC207" s="282">
        <f t="shared" si="76"/>
        <v>0</v>
      </c>
      <c r="ED207" s="283">
        <f t="shared" si="93"/>
        <v>0</v>
      </c>
    </row>
    <row r="208" spans="1:134" s="249" customFormat="1" ht="15.75" hidden="1" thickBot="1" x14ac:dyDescent="0.3">
      <c r="A208" s="293"/>
      <c r="B208" s="294"/>
      <c r="C208" s="294"/>
      <c r="D208" s="295" t="s">
        <v>767</v>
      </c>
      <c r="E208" s="296"/>
      <c r="F208" s="297"/>
      <c r="G208" s="298"/>
      <c r="H208" s="299">
        <f>SUM(H8:H207)</f>
        <v>6724229.9999999991</v>
      </c>
      <c r="I208" s="300"/>
      <c r="J208" s="301">
        <f>SUM(J8:J207)</f>
        <v>6973.2000000000007</v>
      </c>
      <c r="K208" s="301">
        <f t="shared" ref="K208:Y208" si="94">SUM(K8:K207)</f>
        <v>1279435.9500000002</v>
      </c>
      <c r="L208" s="301">
        <f t="shared" si="94"/>
        <v>6803493.762000002</v>
      </c>
      <c r="M208" s="301">
        <f t="shared" si="94"/>
        <v>417495</v>
      </c>
      <c r="N208" s="301">
        <f t="shared" si="94"/>
        <v>90986.31578947368</v>
      </c>
      <c r="O208" s="301">
        <f t="shared" si="94"/>
        <v>37865.578947368413</v>
      </c>
      <c r="P208" s="301">
        <f t="shared" si="94"/>
        <v>8636249.8067368455</v>
      </c>
      <c r="Q208" s="301">
        <f t="shared" si="94"/>
        <v>6908999.8453894742</v>
      </c>
      <c r="R208" s="300"/>
      <c r="S208" s="301">
        <f t="shared" si="94"/>
        <v>6973.2000000000007</v>
      </c>
      <c r="T208" s="301">
        <f t="shared" si="94"/>
        <v>1553908.98</v>
      </c>
      <c r="U208" s="301">
        <f t="shared" si="94"/>
        <v>4697678.3100000005</v>
      </c>
      <c r="V208" s="301">
        <f t="shared" si="94"/>
        <v>319397</v>
      </c>
      <c r="W208" s="301">
        <f t="shared" si="94"/>
        <v>83975.894736842063</v>
      </c>
      <c r="X208" s="301">
        <f t="shared" si="94"/>
        <v>30164.1052631579</v>
      </c>
      <c r="Y208" s="301">
        <f t="shared" si="94"/>
        <v>6692097.4900000012</v>
      </c>
      <c r="Z208" s="301">
        <f>SUM(Z8:Z207)</f>
        <v>5353677.9919999996</v>
      </c>
      <c r="AA208" s="300"/>
      <c r="AB208" s="301">
        <f t="shared" ref="AB208:AH208" si="95">SUM(AB8:AB207)</f>
        <v>6436.8000000000011</v>
      </c>
      <c r="AC208" s="301">
        <f t="shared" si="95"/>
        <v>1045332.5684210527</v>
      </c>
      <c r="AD208" s="301">
        <f t="shared" si="95"/>
        <v>5058867.9031578954</v>
      </c>
      <c r="AE208" s="301">
        <f t="shared" si="95"/>
        <v>301950.53684210527</v>
      </c>
      <c r="AF208" s="301">
        <f t="shared" si="95"/>
        <v>70994.833795013867</v>
      </c>
      <c r="AG208" s="301">
        <f t="shared" si="95"/>
        <v>34126.027700831022</v>
      </c>
      <c r="AH208" s="301">
        <f t="shared" si="95"/>
        <v>6517708.6699168971</v>
      </c>
      <c r="AI208" s="301">
        <f>SUM(AI8:AI207)</f>
        <v>5214166.9359335182</v>
      </c>
      <c r="AJ208" s="300"/>
      <c r="AK208" s="278">
        <f>SUM(AK8:AK207)</f>
        <v>259787.05999999994</v>
      </c>
      <c r="AL208" s="278">
        <f>SUM(AL8:AL207)</f>
        <v>193285.94999999998</v>
      </c>
      <c r="AM208" s="278">
        <f>SUM(AM8:AM207)</f>
        <v>185468.89263157893</v>
      </c>
      <c r="AN208" s="300"/>
      <c r="AO208" s="278">
        <f>SUM(AO8:AO207)</f>
        <v>207829.64799999993</v>
      </c>
      <c r="AP208" s="278">
        <f>SUM(AP8:AP207)</f>
        <v>154628.75999999995</v>
      </c>
      <c r="AQ208" s="278">
        <f>SUM(AQ8:AQ207)</f>
        <v>148375.11410526314</v>
      </c>
      <c r="AR208" s="302"/>
      <c r="AS208" s="302">
        <f>SUM(AS8:AS207)</f>
        <v>6724229.9999999991</v>
      </c>
      <c r="AT208" s="280">
        <f>SUM(AT8:AT207)</f>
        <v>-1.7462298274040222E-10</v>
      </c>
      <c r="AU208" s="302"/>
      <c r="AV208" s="279">
        <f>SUM(AV8:AV207)</f>
        <v>6973.2000000000007</v>
      </c>
      <c r="AW208" s="279">
        <f t="shared" ref="AW208:BB208" si="96">SUM(AW8:AW207)</f>
        <v>1280782.3500000001</v>
      </c>
      <c r="AX208" s="279">
        <f t="shared" si="96"/>
        <v>6439454.4480000008</v>
      </c>
      <c r="AY208" s="279">
        <f t="shared" si="96"/>
        <v>470340</v>
      </c>
      <c r="AZ208" s="279">
        <f t="shared" si="96"/>
        <v>116194.00000000004</v>
      </c>
      <c r="BA208" s="279">
        <f t="shared" si="96"/>
        <v>50058.839999999982</v>
      </c>
      <c r="BB208" s="279">
        <f t="shared" si="96"/>
        <v>245950.28900000008</v>
      </c>
      <c r="BC208" s="279">
        <f>SUM(BC8:BC207)</f>
        <v>15333983.127000002</v>
      </c>
      <c r="BD208"/>
      <c r="BE208" s="279">
        <f>SUM(BE8:BE207)</f>
        <v>0</v>
      </c>
      <c r="BF208" s="279">
        <f t="shared" ref="BF208:BL208" si="97">SUM(BF8:BF207)</f>
        <v>1346.3999999999942</v>
      </c>
      <c r="BG208" s="279">
        <f t="shared" si="97"/>
        <v>-271328.51399999985</v>
      </c>
      <c r="BH208" s="279">
        <f t="shared" si="97"/>
        <v>56355</v>
      </c>
      <c r="BI208" s="279">
        <f t="shared" si="97"/>
        <v>25207.684210526302</v>
      </c>
      <c r="BJ208" s="279">
        <f t="shared" si="97"/>
        <v>12193.261052631577</v>
      </c>
      <c r="BK208" s="279">
        <f t="shared" si="97"/>
        <v>-11935.520999999995</v>
      </c>
      <c r="BL208" s="279">
        <f t="shared" si="97"/>
        <v>-188161.68973684212</v>
      </c>
      <c r="BM208" s="279">
        <f>SUM(BM8:BM207)</f>
        <v>0</v>
      </c>
      <c r="BN208" s="279"/>
      <c r="BO208" s="302">
        <f>SUM(BO8:BO207)</f>
        <v>1394.6399999999996</v>
      </c>
      <c r="BP208" s="302">
        <f t="shared" ref="BP208:BW208" si="98">SUM(BP8:BP207)</f>
        <v>257233.58999999997</v>
      </c>
      <c r="BQ208" s="302">
        <f t="shared" si="98"/>
        <v>1070828.0784</v>
      </c>
      <c r="BR208" s="302">
        <f t="shared" si="98"/>
        <v>139152</v>
      </c>
      <c r="BS208" s="302">
        <f t="shared" si="98"/>
        <v>43404.947368421039</v>
      </c>
      <c r="BT208" s="302">
        <f t="shared" si="98"/>
        <v>19766.376842105259</v>
      </c>
      <c r="BU208" s="302">
        <f t="shared" si="98"/>
        <v>39641.640999999974</v>
      </c>
      <c r="BV208" s="279">
        <f t="shared" si="90"/>
        <v>1571421.2736105265</v>
      </c>
      <c r="BW208" s="302">
        <f t="shared" si="98"/>
        <v>3.2559910323470831E-10</v>
      </c>
      <c r="BX208" s="302"/>
      <c r="BY208" s="279">
        <f t="shared" ref="BY208" si="99">BV208+Q208</f>
        <v>8480421.1190000009</v>
      </c>
      <c r="BZ208" s="302"/>
      <c r="CA208" s="302"/>
      <c r="CB208"/>
      <c r="CC208" s="302"/>
      <c r="CD208" s="302"/>
      <c r="CE208" s="302"/>
      <c r="CF208" s="302"/>
      <c r="CG208" s="302"/>
      <c r="CH208" s="302"/>
      <c r="CI208" s="302"/>
      <c r="CJ208" s="302"/>
      <c r="CK208" s="302"/>
      <c r="CL208" s="302"/>
      <c r="CM208" s="302"/>
      <c r="CN208" s="302"/>
      <c r="CO208" s="302"/>
      <c r="CP208"/>
      <c r="CQ208" s="302"/>
      <c r="CR208" s="302"/>
      <c r="CS208" s="302"/>
      <c r="CT208" s="302"/>
      <c r="CU208" s="302"/>
      <c r="CV208" s="302"/>
      <c r="CW208" s="302"/>
      <c r="CX208" s="302"/>
      <c r="CY208"/>
      <c r="CZ208" s="302"/>
      <c r="DA208" s="302"/>
      <c r="DB208" s="302"/>
      <c r="DC208" s="302"/>
      <c r="DD208" s="302"/>
      <c r="DE208" s="302"/>
      <c r="DF208" s="302"/>
      <c r="DG208" s="302"/>
      <c r="DH208"/>
      <c r="DI208" s="302"/>
      <c r="DJ208" s="302"/>
      <c r="DK208" s="302"/>
      <c r="DL208" s="302"/>
      <c r="DM208" s="302"/>
      <c r="DN208" s="302"/>
      <c r="DO208" s="302"/>
      <c r="DP208" s="302"/>
      <c r="DQ208" s="302"/>
      <c r="DR208"/>
      <c r="DS208" s="302"/>
      <c r="DT208" s="302"/>
      <c r="DU208" s="302"/>
      <c r="DV208" s="302"/>
      <c r="DW208" s="302"/>
      <c r="DX208" s="302"/>
      <c r="DY208" s="302"/>
      <c r="DZ208" s="302"/>
      <c r="EB208" s="303">
        <f>SUM(EB8:EB207)</f>
        <v>26181838.622667596</v>
      </c>
      <c r="EC208" s="304">
        <f>SUM(EC8:EC207)</f>
        <v>101490.94637119112</v>
      </c>
      <c r="ED208" s="305">
        <f>SUM(ED8:ED207)</f>
        <v>26283329.569038782</v>
      </c>
    </row>
    <row r="210" spans="55:55" x14ac:dyDescent="0.25">
      <c r="BC210" s="139"/>
    </row>
  </sheetData>
  <sheetProtection autoFilter="0"/>
  <autoFilter ref="A7:EF208" xr:uid="{559EC715-CAF1-44E8-A16C-304CD5956029}">
    <filterColumn colId="112">
      <filters>
        <filter val="(11,192.61)"/>
        <filter val="45,661.20"/>
      </filters>
    </filterColumn>
  </autoFilter>
  <conditionalFormatting sqref="A7:F7 A8:E8 E9:E208">
    <cfRule type="cellIs" dxfId="3" priority="1" operator="lessThan">
      <formula>0</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B148-3C87-4E5C-91EA-02D6BCF71370}">
  <sheetPr codeName="Sheet3"/>
  <dimension ref="A1:U91"/>
  <sheetViews>
    <sheetView workbookViewId="0">
      <selection activeCell="G11" sqref="G11"/>
    </sheetView>
  </sheetViews>
  <sheetFormatPr defaultRowHeight="15" x14ac:dyDescent="0.25"/>
  <cols>
    <col min="4" max="4" width="67.28515625" bestFit="1" customWidth="1"/>
  </cols>
  <sheetData>
    <row r="1" spans="1:21" ht="30.75" thickBot="1" x14ac:dyDescent="0.3">
      <c r="A1" s="11" t="s">
        <v>385</v>
      </c>
      <c r="B1" s="12" t="s">
        <v>386</v>
      </c>
      <c r="C1" s="13" t="s">
        <v>387</v>
      </c>
      <c r="D1" s="14" t="s">
        <v>388</v>
      </c>
      <c r="E1" s="13" t="s">
        <v>389</v>
      </c>
      <c r="F1" s="14" t="s">
        <v>390</v>
      </c>
      <c r="G1" s="11" t="s">
        <v>385</v>
      </c>
    </row>
    <row r="2" spans="1:21" x14ac:dyDescent="0.25">
      <c r="A2" s="104"/>
      <c r="B2" s="105"/>
      <c r="C2" s="106"/>
      <c r="D2" s="107" t="s">
        <v>768</v>
      </c>
      <c r="E2" s="106"/>
      <c r="F2" s="108"/>
      <c r="G2" s="104">
        <v>0</v>
      </c>
    </row>
    <row r="3" spans="1:21" ht="15" customHeight="1" x14ac:dyDescent="0.25">
      <c r="A3" s="23">
        <v>1027</v>
      </c>
      <c r="B3" s="25">
        <v>103140</v>
      </c>
      <c r="C3" s="25" t="s">
        <v>423</v>
      </c>
      <c r="D3" s="25" t="s">
        <v>57</v>
      </c>
      <c r="E3" s="15" t="s">
        <v>424</v>
      </c>
      <c r="F3" s="16" t="s">
        <v>425</v>
      </c>
      <c r="G3" s="23">
        <v>1027</v>
      </c>
      <c r="P3" s="22">
        <v>2238</v>
      </c>
      <c r="Q3" s="24">
        <v>103288</v>
      </c>
      <c r="R3" s="24" t="s">
        <v>463</v>
      </c>
      <c r="S3" s="24" t="s">
        <v>293</v>
      </c>
      <c r="T3" s="20" t="s">
        <v>428</v>
      </c>
      <c r="U3" s="21" t="s">
        <v>464</v>
      </c>
    </row>
    <row r="4" spans="1:21" ht="15" customHeight="1" x14ac:dyDescent="0.25">
      <c r="A4" s="17">
        <v>1017</v>
      </c>
      <c r="B4" s="4">
        <v>103130</v>
      </c>
      <c r="C4" s="4" t="s">
        <v>431</v>
      </c>
      <c r="D4" s="4" t="s">
        <v>190</v>
      </c>
      <c r="E4" s="15" t="s">
        <v>424</v>
      </c>
      <c r="F4" s="16" t="s">
        <v>425</v>
      </c>
      <c r="G4" s="17">
        <v>1017</v>
      </c>
      <c r="P4" s="18">
        <v>3322</v>
      </c>
      <c r="Q4" s="19">
        <v>103426</v>
      </c>
      <c r="R4" s="19" t="s">
        <v>567</v>
      </c>
      <c r="S4" s="19" t="s">
        <v>335</v>
      </c>
      <c r="T4" s="20" t="s">
        <v>428</v>
      </c>
      <c r="U4" s="21" t="s">
        <v>464</v>
      </c>
    </row>
    <row r="5" spans="1:21" ht="15" customHeight="1" x14ac:dyDescent="0.25">
      <c r="A5" s="17">
        <v>2062</v>
      </c>
      <c r="B5" s="4">
        <v>103192</v>
      </c>
      <c r="C5" s="4" t="s">
        <v>434</v>
      </c>
      <c r="D5" s="4" t="s">
        <v>228</v>
      </c>
      <c r="E5" s="15" t="s">
        <v>428</v>
      </c>
      <c r="F5" s="16" t="s">
        <v>425</v>
      </c>
      <c r="G5" s="17">
        <v>2062</v>
      </c>
      <c r="P5" s="18">
        <v>3323</v>
      </c>
      <c r="Q5" s="19">
        <v>103427</v>
      </c>
      <c r="R5" s="19" t="s">
        <v>668</v>
      </c>
      <c r="S5" s="19" t="s">
        <v>669</v>
      </c>
      <c r="T5" s="20" t="s">
        <v>428</v>
      </c>
      <c r="U5" s="21" t="s">
        <v>464</v>
      </c>
    </row>
    <row r="6" spans="1:21" ht="15" customHeight="1" x14ac:dyDescent="0.25">
      <c r="A6" s="17">
        <v>2479</v>
      </c>
      <c r="B6" s="4">
        <v>132074</v>
      </c>
      <c r="C6" s="4" t="s">
        <v>435</v>
      </c>
      <c r="D6" s="4" t="s">
        <v>322</v>
      </c>
      <c r="E6" s="15" t="s">
        <v>428</v>
      </c>
      <c r="F6" s="16" t="s">
        <v>425</v>
      </c>
      <c r="G6" s="17">
        <v>2479</v>
      </c>
      <c r="P6" s="18">
        <v>3431</v>
      </c>
      <c r="Q6" s="19">
        <v>134774</v>
      </c>
      <c r="R6" s="19" t="s">
        <v>741</v>
      </c>
      <c r="S6" s="19" t="s">
        <v>357</v>
      </c>
      <c r="T6" s="20" t="s">
        <v>428</v>
      </c>
      <c r="U6" s="21" t="s">
        <v>464</v>
      </c>
    </row>
    <row r="7" spans="1:21" ht="15" customHeight="1" x14ac:dyDescent="0.25">
      <c r="A7" s="17">
        <v>2300</v>
      </c>
      <c r="B7" s="4">
        <v>103324</v>
      </c>
      <c r="C7" s="4" t="s">
        <v>436</v>
      </c>
      <c r="D7" s="4" t="s">
        <v>299</v>
      </c>
      <c r="E7" s="15" t="s">
        <v>428</v>
      </c>
      <c r="F7" s="16" t="s">
        <v>425</v>
      </c>
      <c r="G7" s="17">
        <v>2300</v>
      </c>
      <c r="P7" s="18">
        <v>3329</v>
      </c>
      <c r="Q7" s="19">
        <v>103431</v>
      </c>
      <c r="R7" s="19" t="s">
        <v>749</v>
      </c>
      <c r="S7" s="19" t="s">
        <v>339</v>
      </c>
      <c r="T7" s="20" t="s">
        <v>428</v>
      </c>
      <c r="U7" s="21" t="s">
        <v>464</v>
      </c>
    </row>
    <row r="8" spans="1:21" ht="15" customHeight="1" x14ac:dyDescent="0.25">
      <c r="A8" s="17">
        <v>2014</v>
      </c>
      <c r="B8" s="4">
        <v>103162</v>
      </c>
      <c r="C8" s="4" t="s">
        <v>718</v>
      </c>
      <c r="D8" s="4" t="s">
        <v>210</v>
      </c>
      <c r="E8" s="15" t="s">
        <v>428</v>
      </c>
      <c r="F8" s="16" t="s">
        <v>425</v>
      </c>
      <c r="G8" s="17">
        <v>2014</v>
      </c>
      <c r="P8" s="18">
        <v>3406</v>
      </c>
      <c r="Q8" s="19">
        <v>103476</v>
      </c>
      <c r="R8" s="19" t="s">
        <v>750</v>
      </c>
      <c r="S8" s="19" t="s">
        <v>751</v>
      </c>
      <c r="T8" s="20" t="s">
        <v>428</v>
      </c>
      <c r="U8" s="21" t="s">
        <v>464</v>
      </c>
    </row>
    <row r="9" spans="1:21" ht="15" customHeight="1" x14ac:dyDescent="0.25">
      <c r="A9" s="17">
        <v>2239</v>
      </c>
      <c r="B9" s="4">
        <v>103289</v>
      </c>
      <c r="C9" s="4" t="s">
        <v>444</v>
      </c>
      <c r="D9" s="4" t="s">
        <v>445</v>
      </c>
      <c r="E9" s="15" t="s">
        <v>428</v>
      </c>
      <c r="F9" s="16" t="s">
        <v>425</v>
      </c>
      <c r="G9" s="17">
        <v>2239</v>
      </c>
      <c r="P9" s="18">
        <v>3310</v>
      </c>
      <c r="Q9" s="19">
        <v>103417</v>
      </c>
      <c r="R9" s="19" t="s">
        <v>761</v>
      </c>
      <c r="S9" s="19" t="s">
        <v>330</v>
      </c>
      <c r="T9" s="20" t="s">
        <v>428</v>
      </c>
      <c r="U9" s="21" t="s">
        <v>464</v>
      </c>
    </row>
    <row r="10" spans="1:21" ht="15" customHeight="1" x14ac:dyDescent="0.25">
      <c r="A10" s="17">
        <v>1025</v>
      </c>
      <c r="B10" s="4">
        <v>103138</v>
      </c>
      <c r="C10" s="4" t="s">
        <v>451</v>
      </c>
      <c r="D10" s="4" t="s">
        <v>198</v>
      </c>
      <c r="E10" s="15" t="s">
        <v>424</v>
      </c>
      <c r="F10" s="16" t="s">
        <v>425</v>
      </c>
      <c r="G10" s="17">
        <v>1025</v>
      </c>
    </row>
    <row r="11" spans="1:21" ht="15" customHeight="1" x14ac:dyDescent="0.25">
      <c r="A11" s="17">
        <v>2402</v>
      </c>
      <c r="B11" s="4">
        <v>103342</v>
      </c>
      <c r="C11" s="4" t="s">
        <v>452</v>
      </c>
      <c r="D11" s="4" t="s">
        <v>303</v>
      </c>
      <c r="E11" s="15" t="s">
        <v>428</v>
      </c>
      <c r="F11" s="16" t="s">
        <v>425</v>
      </c>
      <c r="G11" s="17">
        <v>2402</v>
      </c>
    </row>
    <row r="12" spans="1:21" ht="15" customHeight="1" x14ac:dyDescent="0.25">
      <c r="A12" s="17">
        <v>1001</v>
      </c>
      <c r="B12" s="4">
        <v>103120</v>
      </c>
      <c r="C12" s="4" t="s">
        <v>707</v>
      </c>
      <c r="D12" s="4" t="s">
        <v>180</v>
      </c>
      <c r="E12" s="15" t="s">
        <v>424</v>
      </c>
      <c r="F12" s="16" t="s">
        <v>425</v>
      </c>
      <c r="G12" s="17">
        <v>1001</v>
      </c>
    </row>
    <row r="13" spans="1:21" ht="15" customHeight="1" x14ac:dyDescent="0.25">
      <c r="A13" s="17">
        <v>2030</v>
      </c>
      <c r="B13" s="4">
        <v>103172</v>
      </c>
      <c r="C13" s="4" t="s">
        <v>457</v>
      </c>
      <c r="D13" s="4" t="s">
        <v>215</v>
      </c>
      <c r="E13" s="15" t="s">
        <v>428</v>
      </c>
      <c r="F13" s="16" t="s">
        <v>425</v>
      </c>
      <c r="G13" s="17">
        <v>2030</v>
      </c>
    </row>
    <row r="14" spans="1:21" ht="15" customHeight="1" x14ac:dyDescent="0.25">
      <c r="A14" s="17">
        <v>1002</v>
      </c>
      <c r="B14" s="4">
        <v>103121</v>
      </c>
      <c r="C14" s="4" t="s">
        <v>462</v>
      </c>
      <c r="D14" s="4" t="s">
        <v>181</v>
      </c>
      <c r="E14" s="15" t="s">
        <v>424</v>
      </c>
      <c r="F14" s="16" t="s">
        <v>425</v>
      </c>
      <c r="G14" s="17">
        <v>1002</v>
      </c>
    </row>
    <row r="15" spans="1:21" ht="15" customHeight="1" x14ac:dyDescent="0.25">
      <c r="A15" s="17">
        <v>2465</v>
      </c>
      <c r="B15" s="4">
        <v>103391</v>
      </c>
      <c r="C15" s="4" t="s">
        <v>467</v>
      </c>
      <c r="D15" s="4" t="s">
        <v>318</v>
      </c>
      <c r="E15" s="15" t="s">
        <v>428</v>
      </c>
      <c r="F15" s="16" t="s">
        <v>425</v>
      </c>
      <c r="G15" s="17">
        <v>2465</v>
      </c>
    </row>
    <row r="16" spans="1:21" ht="15" customHeight="1" x14ac:dyDescent="0.25">
      <c r="A16" s="17">
        <v>1048</v>
      </c>
      <c r="B16" s="4">
        <v>103144</v>
      </c>
      <c r="C16" s="4" t="s">
        <v>470</v>
      </c>
      <c r="D16" s="4" t="s">
        <v>202</v>
      </c>
      <c r="E16" s="15" t="s">
        <v>424</v>
      </c>
      <c r="F16" s="16" t="s">
        <v>425</v>
      </c>
      <c r="G16" s="17">
        <v>1048</v>
      </c>
    </row>
    <row r="17" spans="1:7" ht="15" customHeight="1" x14ac:dyDescent="0.25">
      <c r="A17" s="17">
        <v>2040</v>
      </c>
      <c r="B17" s="4">
        <v>103178</v>
      </c>
      <c r="C17" s="4" t="s">
        <v>475</v>
      </c>
      <c r="D17" s="4" t="s">
        <v>219</v>
      </c>
      <c r="E17" s="15" t="s">
        <v>428</v>
      </c>
      <c r="F17" s="16" t="s">
        <v>425</v>
      </c>
      <c r="G17" s="17">
        <v>2040</v>
      </c>
    </row>
    <row r="18" spans="1:7" ht="15" customHeight="1" x14ac:dyDescent="0.25">
      <c r="A18" s="17">
        <v>2251</v>
      </c>
      <c r="B18" s="4">
        <v>103298</v>
      </c>
      <c r="C18" s="4" t="s">
        <v>476</v>
      </c>
      <c r="D18" s="4" t="s">
        <v>477</v>
      </c>
      <c r="E18" s="15" t="s">
        <v>428</v>
      </c>
      <c r="F18" s="16" t="s">
        <v>425</v>
      </c>
      <c r="G18" s="17">
        <v>2251</v>
      </c>
    </row>
    <row r="19" spans="1:7" ht="15" customHeight="1" x14ac:dyDescent="0.25">
      <c r="A19" s="17">
        <v>3002</v>
      </c>
      <c r="B19" s="4">
        <v>103397</v>
      </c>
      <c r="C19" s="4" t="s">
        <v>478</v>
      </c>
      <c r="D19" s="4" t="s">
        <v>479</v>
      </c>
      <c r="E19" s="15" t="s">
        <v>428</v>
      </c>
      <c r="F19" s="16" t="s">
        <v>425</v>
      </c>
      <c r="G19" s="17">
        <v>3002</v>
      </c>
    </row>
    <row r="20" spans="1:7" ht="15" customHeight="1" x14ac:dyDescent="0.25">
      <c r="A20" s="17">
        <v>3319</v>
      </c>
      <c r="B20" s="4">
        <v>103423</v>
      </c>
      <c r="C20" s="4" t="s">
        <v>480</v>
      </c>
      <c r="D20" s="4" t="s">
        <v>334</v>
      </c>
      <c r="E20" s="15" t="s">
        <v>428</v>
      </c>
      <c r="F20" s="16" t="s">
        <v>425</v>
      </c>
      <c r="G20" s="17">
        <v>3319</v>
      </c>
    </row>
    <row r="21" spans="1:7" ht="15" customHeight="1" x14ac:dyDescent="0.25">
      <c r="A21" s="17">
        <v>3432</v>
      </c>
      <c r="B21" s="4">
        <v>134840</v>
      </c>
      <c r="C21" s="4" t="s">
        <v>484</v>
      </c>
      <c r="D21" s="4" t="s">
        <v>358</v>
      </c>
      <c r="E21" s="15" t="s">
        <v>428</v>
      </c>
      <c r="F21" s="16" t="s">
        <v>425</v>
      </c>
      <c r="G21" s="17">
        <v>3432</v>
      </c>
    </row>
    <row r="22" spans="1:7" ht="15" customHeight="1" x14ac:dyDescent="0.25">
      <c r="A22" s="17">
        <v>2185</v>
      </c>
      <c r="B22" s="4">
        <v>103263</v>
      </c>
      <c r="C22" s="4" t="s">
        <v>487</v>
      </c>
      <c r="D22" s="4" t="s">
        <v>277</v>
      </c>
      <c r="E22" s="15" t="s">
        <v>428</v>
      </c>
      <c r="F22" s="16" t="s">
        <v>425</v>
      </c>
      <c r="G22" s="17">
        <v>2185</v>
      </c>
    </row>
    <row r="23" spans="1:7" ht="15" customHeight="1" x14ac:dyDescent="0.25">
      <c r="A23" s="17">
        <v>2054</v>
      </c>
      <c r="B23" s="4">
        <v>103189</v>
      </c>
      <c r="C23" s="4" t="s">
        <v>490</v>
      </c>
      <c r="D23" s="4" t="s">
        <v>221</v>
      </c>
      <c r="E23" s="15" t="s">
        <v>428</v>
      </c>
      <c r="F23" s="16" t="s">
        <v>425</v>
      </c>
      <c r="G23" s="17">
        <v>2054</v>
      </c>
    </row>
    <row r="24" spans="1:7" ht="15" customHeight="1" x14ac:dyDescent="0.25">
      <c r="A24" s="17">
        <v>2055</v>
      </c>
      <c r="B24" s="4">
        <v>103190</v>
      </c>
      <c r="C24" s="4" t="s">
        <v>495</v>
      </c>
      <c r="D24" s="4" t="s">
        <v>222</v>
      </c>
      <c r="E24" s="15" t="s">
        <v>428</v>
      </c>
      <c r="F24" s="16" t="s">
        <v>425</v>
      </c>
      <c r="G24" s="17">
        <v>2055</v>
      </c>
    </row>
    <row r="25" spans="1:7" ht="15" customHeight="1" x14ac:dyDescent="0.25">
      <c r="A25" s="17">
        <v>1802</v>
      </c>
      <c r="B25" s="4">
        <v>103150</v>
      </c>
      <c r="C25" s="4" t="s">
        <v>724</v>
      </c>
      <c r="D25" s="4" t="s">
        <v>204</v>
      </c>
      <c r="E25" s="15" t="s">
        <v>424</v>
      </c>
      <c r="F25" s="16" t="s">
        <v>425</v>
      </c>
      <c r="G25" s="17">
        <v>1802</v>
      </c>
    </row>
    <row r="26" spans="1:7" ht="15" customHeight="1" x14ac:dyDescent="0.25">
      <c r="A26" s="17">
        <v>2454</v>
      </c>
      <c r="B26" s="4">
        <v>103381</v>
      </c>
      <c r="C26" s="4" t="s">
        <v>496</v>
      </c>
      <c r="D26" s="4" t="s">
        <v>497</v>
      </c>
      <c r="E26" s="15" t="s">
        <v>428</v>
      </c>
      <c r="F26" s="16" t="s">
        <v>425</v>
      </c>
      <c r="G26" s="17">
        <v>2454</v>
      </c>
    </row>
    <row r="27" spans="1:7" ht="15" customHeight="1" x14ac:dyDescent="0.25">
      <c r="A27" s="17">
        <v>1026</v>
      </c>
      <c r="B27" s="4">
        <v>103139</v>
      </c>
      <c r="C27" s="4" t="s">
        <v>500</v>
      </c>
      <c r="D27" s="4" t="s">
        <v>199</v>
      </c>
      <c r="E27" s="15" t="s">
        <v>424</v>
      </c>
      <c r="F27" s="16" t="s">
        <v>425</v>
      </c>
      <c r="G27" s="17">
        <v>1026</v>
      </c>
    </row>
    <row r="28" spans="1:7" ht="15" customHeight="1" x14ac:dyDescent="0.25">
      <c r="A28" s="17">
        <v>2486</v>
      </c>
      <c r="B28" s="4">
        <v>133759</v>
      </c>
      <c r="C28" s="4" t="s">
        <v>503</v>
      </c>
      <c r="D28" s="4" t="s">
        <v>325</v>
      </c>
      <c r="E28" s="15" t="s">
        <v>428</v>
      </c>
      <c r="F28" s="16" t="s">
        <v>425</v>
      </c>
      <c r="G28" s="17">
        <v>2486</v>
      </c>
    </row>
    <row r="29" spans="1:7" ht="15" customHeight="1" x14ac:dyDescent="0.25">
      <c r="A29" s="17">
        <v>1006</v>
      </c>
      <c r="B29" s="4">
        <v>103122</v>
      </c>
      <c r="C29" s="4" t="s">
        <v>508</v>
      </c>
      <c r="D29" s="4" t="s">
        <v>182</v>
      </c>
      <c r="E29" s="15" t="s">
        <v>424</v>
      </c>
      <c r="F29" s="16" t="s">
        <v>425</v>
      </c>
      <c r="G29" s="17">
        <v>1006</v>
      </c>
    </row>
    <row r="30" spans="1:7" ht="15" customHeight="1" x14ac:dyDescent="0.25">
      <c r="A30" s="17">
        <v>1015</v>
      </c>
      <c r="B30" s="4">
        <v>103128</v>
      </c>
      <c r="C30" s="4" t="s">
        <v>514</v>
      </c>
      <c r="D30" s="4" t="s">
        <v>515</v>
      </c>
      <c r="E30" s="15" t="s">
        <v>424</v>
      </c>
      <c r="F30" s="16" t="s">
        <v>425</v>
      </c>
      <c r="G30" s="17">
        <v>1015</v>
      </c>
    </row>
    <row r="31" spans="1:7" ht="15" customHeight="1" x14ac:dyDescent="0.25">
      <c r="A31" s="17">
        <v>1022</v>
      </c>
      <c r="B31" s="4">
        <v>103135</v>
      </c>
      <c r="C31" s="4" t="s">
        <v>516</v>
      </c>
      <c r="D31" s="4" t="s">
        <v>195</v>
      </c>
      <c r="E31" s="15" t="s">
        <v>424</v>
      </c>
      <c r="F31" s="16" t="s">
        <v>425</v>
      </c>
      <c r="G31" s="17">
        <v>1022</v>
      </c>
    </row>
    <row r="32" spans="1:7" ht="15" customHeight="1" x14ac:dyDescent="0.25">
      <c r="A32" s="17">
        <v>2466</v>
      </c>
      <c r="B32" s="4">
        <v>103392</v>
      </c>
      <c r="C32" s="4" t="s">
        <v>519</v>
      </c>
      <c r="D32" s="4" t="s">
        <v>520</v>
      </c>
      <c r="E32" s="15" t="s">
        <v>428</v>
      </c>
      <c r="F32" s="16" t="s">
        <v>425</v>
      </c>
      <c r="G32" s="17">
        <v>2466</v>
      </c>
    </row>
    <row r="33" spans="1:7" ht="15" customHeight="1" x14ac:dyDescent="0.25">
      <c r="A33" s="17">
        <v>2093</v>
      </c>
      <c r="B33" s="4">
        <v>103210</v>
      </c>
      <c r="C33" s="4" t="s">
        <v>521</v>
      </c>
      <c r="D33" s="4" t="s">
        <v>522</v>
      </c>
      <c r="E33" s="15" t="s">
        <v>428</v>
      </c>
      <c r="F33" s="16" t="s">
        <v>425</v>
      </c>
      <c r="G33" s="17">
        <v>2093</v>
      </c>
    </row>
    <row r="34" spans="1:7" ht="15" customHeight="1" x14ac:dyDescent="0.25">
      <c r="A34" s="17">
        <v>2099</v>
      </c>
      <c r="B34" s="4">
        <v>103214</v>
      </c>
      <c r="C34" s="4" t="s">
        <v>527</v>
      </c>
      <c r="D34" s="4" t="s">
        <v>244</v>
      </c>
      <c r="E34" s="15" t="s">
        <v>428</v>
      </c>
      <c r="F34" s="16" t="s">
        <v>425</v>
      </c>
      <c r="G34" s="17">
        <v>2099</v>
      </c>
    </row>
    <row r="35" spans="1:7" ht="15" customHeight="1" x14ac:dyDescent="0.25">
      <c r="A35" s="17">
        <v>1010</v>
      </c>
      <c r="B35" s="4">
        <v>103125</v>
      </c>
      <c r="C35" s="4" t="s">
        <v>528</v>
      </c>
      <c r="D35" s="4" t="s">
        <v>529</v>
      </c>
      <c r="E35" s="15" t="s">
        <v>424</v>
      </c>
      <c r="F35" s="16" t="s">
        <v>425</v>
      </c>
      <c r="G35" s="17">
        <v>1010</v>
      </c>
    </row>
    <row r="36" spans="1:7" ht="15" customHeight="1" x14ac:dyDescent="0.25">
      <c r="A36" s="17">
        <v>1021</v>
      </c>
      <c r="B36" s="4">
        <v>103134</v>
      </c>
      <c r="C36" s="4" t="s">
        <v>530</v>
      </c>
      <c r="D36" s="4" t="s">
        <v>194</v>
      </c>
      <c r="E36" s="15" t="s">
        <v>424</v>
      </c>
      <c r="F36" s="16" t="s">
        <v>425</v>
      </c>
      <c r="G36" s="17">
        <v>1021</v>
      </c>
    </row>
    <row r="37" spans="1:7" ht="15" customHeight="1" x14ac:dyDescent="0.25">
      <c r="A37" s="17">
        <v>3411</v>
      </c>
      <c r="B37" s="4">
        <v>103479</v>
      </c>
      <c r="C37" s="4" t="s">
        <v>535</v>
      </c>
      <c r="D37" s="4" t="s">
        <v>536</v>
      </c>
      <c r="E37" s="15" t="s">
        <v>428</v>
      </c>
      <c r="F37" s="16" t="s">
        <v>425</v>
      </c>
      <c r="G37" s="17">
        <v>3411</v>
      </c>
    </row>
    <row r="38" spans="1:7" ht="15" customHeight="1" x14ac:dyDescent="0.25">
      <c r="A38" s="17">
        <v>3317</v>
      </c>
      <c r="B38" s="4">
        <v>103421</v>
      </c>
      <c r="C38" s="4" t="s">
        <v>539</v>
      </c>
      <c r="D38" s="4" t="s">
        <v>333</v>
      </c>
      <c r="E38" s="15" t="s">
        <v>428</v>
      </c>
      <c r="F38" s="16" t="s">
        <v>425</v>
      </c>
      <c r="G38" s="17">
        <v>3317</v>
      </c>
    </row>
    <row r="39" spans="1:7" ht="15" customHeight="1" x14ac:dyDescent="0.25">
      <c r="A39" s="17">
        <v>1023</v>
      </c>
      <c r="B39" s="4">
        <v>103136</v>
      </c>
      <c r="C39" s="4" t="s">
        <v>540</v>
      </c>
      <c r="D39" s="4" t="s">
        <v>196</v>
      </c>
      <c r="E39" s="15" t="s">
        <v>424</v>
      </c>
      <c r="F39" s="16" t="s">
        <v>425</v>
      </c>
      <c r="G39" s="17">
        <v>1023</v>
      </c>
    </row>
    <row r="40" spans="1:7" ht="15" customHeight="1" x14ac:dyDescent="0.25">
      <c r="A40" s="17">
        <v>2015</v>
      </c>
      <c r="B40" s="4">
        <v>134102</v>
      </c>
      <c r="C40" s="4" t="s">
        <v>541</v>
      </c>
      <c r="D40" s="4" t="s">
        <v>211</v>
      </c>
      <c r="E40" s="15" t="s">
        <v>428</v>
      </c>
      <c r="F40" s="16" t="s">
        <v>425</v>
      </c>
      <c r="G40" s="17">
        <v>2015</v>
      </c>
    </row>
    <row r="41" spans="1:7" ht="15" customHeight="1" x14ac:dyDescent="0.25">
      <c r="A41" s="17">
        <v>3352</v>
      </c>
      <c r="B41" s="4">
        <v>103444</v>
      </c>
      <c r="C41" s="4" t="s">
        <v>735</v>
      </c>
      <c r="D41" s="4" t="s">
        <v>736</v>
      </c>
      <c r="E41" s="15" t="s">
        <v>428</v>
      </c>
      <c r="F41" s="16" t="s">
        <v>425</v>
      </c>
      <c r="G41" s="17">
        <v>3352</v>
      </c>
    </row>
    <row r="42" spans="1:7" ht="15" customHeight="1" x14ac:dyDescent="0.25">
      <c r="A42" s="17">
        <v>2005</v>
      </c>
      <c r="B42" s="4">
        <v>134098</v>
      </c>
      <c r="C42" s="4" t="s">
        <v>737</v>
      </c>
      <c r="D42" s="4" t="s">
        <v>207</v>
      </c>
      <c r="E42" s="15" t="s">
        <v>428</v>
      </c>
      <c r="F42" s="16" t="s">
        <v>425</v>
      </c>
      <c r="G42" s="17">
        <v>2005</v>
      </c>
    </row>
    <row r="43" spans="1:7" ht="15" customHeight="1" x14ac:dyDescent="0.25">
      <c r="A43" s="17">
        <v>1016</v>
      </c>
      <c r="B43" s="4">
        <v>103129</v>
      </c>
      <c r="C43" s="4" t="s">
        <v>544</v>
      </c>
      <c r="D43" s="4" t="s">
        <v>189</v>
      </c>
      <c r="E43" s="15" t="s">
        <v>424</v>
      </c>
      <c r="F43" s="16" t="s">
        <v>425</v>
      </c>
      <c r="G43" s="17">
        <v>1016</v>
      </c>
    </row>
    <row r="44" spans="1:7" ht="15" customHeight="1" x14ac:dyDescent="0.25">
      <c r="A44" s="17">
        <v>2115</v>
      </c>
      <c r="B44" s="4">
        <v>103221</v>
      </c>
      <c r="C44" s="4" t="s">
        <v>545</v>
      </c>
      <c r="D44" s="4" t="s">
        <v>546</v>
      </c>
      <c r="E44" s="15" t="s">
        <v>428</v>
      </c>
      <c r="F44" s="16" t="s">
        <v>425</v>
      </c>
      <c r="G44" s="17">
        <v>2115</v>
      </c>
    </row>
    <row r="45" spans="1:7" ht="15" customHeight="1" x14ac:dyDescent="0.25">
      <c r="A45" s="17">
        <v>2441</v>
      </c>
      <c r="B45" s="4">
        <v>103368</v>
      </c>
      <c r="C45" s="4" t="s">
        <v>547</v>
      </c>
      <c r="D45" s="4" t="s">
        <v>306</v>
      </c>
      <c r="E45" s="15" t="s">
        <v>428</v>
      </c>
      <c r="F45" s="16" t="s">
        <v>425</v>
      </c>
      <c r="G45" s="17">
        <v>2441</v>
      </c>
    </row>
    <row r="46" spans="1:7" ht="15" customHeight="1" x14ac:dyDescent="0.25">
      <c r="A46" s="17">
        <v>2189</v>
      </c>
      <c r="B46" s="4">
        <v>103265</v>
      </c>
      <c r="C46" s="4" t="s">
        <v>710</v>
      </c>
      <c r="D46" s="4" t="s">
        <v>281</v>
      </c>
      <c r="E46" s="15" t="s">
        <v>428</v>
      </c>
      <c r="F46" s="16" t="s">
        <v>425</v>
      </c>
      <c r="G46" s="17">
        <v>2189</v>
      </c>
    </row>
    <row r="47" spans="1:7" ht="15" customHeight="1" x14ac:dyDescent="0.25">
      <c r="A47" s="17">
        <v>1024</v>
      </c>
      <c r="B47" s="4">
        <v>103137</v>
      </c>
      <c r="C47" s="4" t="s">
        <v>738</v>
      </c>
      <c r="D47" s="4" t="s">
        <v>739</v>
      </c>
      <c r="E47" s="15" t="s">
        <v>424</v>
      </c>
      <c r="F47" s="16" t="s">
        <v>425</v>
      </c>
      <c r="G47" s="17">
        <v>1024</v>
      </c>
    </row>
    <row r="48" spans="1:7" ht="15" customHeight="1" x14ac:dyDescent="0.25">
      <c r="A48" s="17">
        <v>2127</v>
      </c>
      <c r="B48" s="4">
        <v>103227</v>
      </c>
      <c r="C48" s="4" t="s">
        <v>556</v>
      </c>
      <c r="D48" s="4" t="s">
        <v>557</v>
      </c>
      <c r="E48" s="15" t="s">
        <v>428</v>
      </c>
      <c r="F48" s="16" t="s">
        <v>425</v>
      </c>
      <c r="G48" s="17">
        <v>2127</v>
      </c>
    </row>
    <row r="49" spans="1:7" ht="15" customHeight="1" x14ac:dyDescent="0.25">
      <c r="A49" s="17">
        <v>2004</v>
      </c>
      <c r="B49" s="4">
        <v>134094</v>
      </c>
      <c r="C49" s="4" t="s">
        <v>740</v>
      </c>
      <c r="D49" s="4" t="s">
        <v>206</v>
      </c>
      <c r="E49" s="15" t="s">
        <v>428</v>
      </c>
      <c r="F49" s="16" t="s">
        <v>425</v>
      </c>
      <c r="G49" s="17">
        <v>2004</v>
      </c>
    </row>
    <row r="50" spans="1:7" ht="15" customHeight="1" x14ac:dyDescent="0.25">
      <c r="A50" s="17">
        <v>1012</v>
      </c>
      <c r="B50" s="4">
        <v>103126</v>
      </c>
      <c r="C50" s="4" t="s">
        <v>564</v>
      </c>
      <c r="D50" s="4" t="s">
        <v>186</v>
      </c>
      <c r="E50" s="15" t="s">
        <v>424</v>
      </c>
      <c r="F50" s="16" t="s">
        <v>425</v>
      </c>
      <c r="G50" s="17">
        <v>1012</v>
      </c>
    </row>
    <row r="51" spans="1:7" ht="15" customHeight="1" x14ac:dyDescent="0.25">
      <c r="A51" s="17">
        <v>2457</v>
      </c>
      <c r="B51" s="4">
        <v>103384</v>
      </c>
      <c r="C51" s="4" t="s">
        <v>576</v>
      </c>
      <c r="D51" s="4" t="s">
        <v>314</v>
      </c>
      <c r="E51" s="15" t="s">
        <v>428</v>
      </c>
      <c r="F51" s="16" t="s">
        <v>425</v>
      </c>
      <c r="G51" s="17">
        <v>2457</v>
      </c>
    </row>
    <row r="52" spans="1:7" ht="15" customHeight="1" x14ac:dyDescent="0.25">
      <c r="A52" s="17">
        <v>2142</v>
      </c>
      <c r="B52" s="4">
        <v>103237</v>
      </c>
      <c r="C52" s="4" t="s">
        <v>577</v>
      </c>
      <c r="D52" s="4" t="s">
        <v>578</v>
      </c>
      <c r="E52" s="15" t="s">
        <v>428</v>
      </c>
      <c r="F52" s="16" t="s">
        <v>425</v>
      </c>
      <c r="G52" s="17">
        <v>2142</v>
      </c>
    </row>
    <row r="53" spans="1:7" ht="15" customHeight="1" x14ac:dyDescent="0.25">
      <c r="A53" s="17">
        <v>1028</v>
      </c>
      <c r="B53" s="4">
        <v>103141</v>
      </c>
      <c r="C53" s="4" t="s">
        <v>742</v>
      </c>
      <c r="D53" s="4" t="s">
        <v>200</v>
      </c>
      <c r="E53" s="15" t="s">
        <v>424</v>
      </c>
      <c r="F53" s="16" t="s">
        <v>425</v>
      </c>
      <c r="G53" s="17">
        <v>1028</v>
      </c>
    </row>
    <row r="54" spans="1:7" ht="15" customHeight="1" x14ac:dyDescent="0.25">
      <c r="A54" s="17">
        <v>1049</v>
      </c>
      <c r="B54" s="4">
        <v>103145</v>
      </c>
      <c r="C54" s="4" t="s">
        <v>581</v>
      </c>
      <c r="D54" s="4" t="s">
        <v>203</v>
      </c>
      <c r="E54" s="15" t="s">
        <v>424</v>
      </c>
      <c r="F54" s="16" t="s">
        <v>425</v>
      </c>
      <c r="G54" s="17">
        <v>1049</v>
      </c>
    </row>
    <row r="55" spans="1:7" ht="15" customHeight="1" x14ac:dyDescent="0.25">
      <c r="A55" s="17">
        <v>3351</v>
      </c>
      <c r="B55" s="4">
        <v>103443</v>
      </c>
      <c r="C55" s="4" t="s">
        <v>585</v>
      </c>
      <c r="D55" s="4" t="s">
        <v>586</v>
      </c>
      <c r="E55" s="15" t="s">
        <v>428</v>
      </c>
      <c r="F55" s="16" t="s">
        <v>425</v>
      </c>
      <c r="G55" s="17">
        <v>3351</v>
      </c>
    </row>
    <row r="56" spans="1:7" ht="15" customHeight="1" x14ac:dyDescent="0.25">
      <c r="A56" s="17">
        <v>3328</v>
      </c>
      <c r="B56" s="4">
        <v>103430</v>
      </c>
      <c r="C56" s="4" t="s">
        <v>587</v>
      </c>
      <c r="D56" s="4" t="s">
        <v>588</v>
      </c>
      <c r="E56" s="15" t="s">
        <v>428</v>
      </c>
      <c r="F56" s="16" t="s">
        <v>425</v>
      </c>
      <c r="G56" s="17">
        <v>3328</v>
      </c>
    </row>
    <row r="57" spans="1:7" ht="15" customHeight="1" x14ac:dyDescent="0.25">
      <c r="A57" s="17">
        <v>2150</v>
      </c>
      <c r="B57" s="4">
        <v>103241</v>
      </c>
      <c r="C57" s="4" t="s">
        <v>743</v>
      </c>
      <c r="D57" s="4" t="s">
        <v>265</v>
      </c>
      <c r="E57" s="15" t="s">
        <v>428</v>
      </c>
      <c r="F57" s="16" t="s">
        <v>425</v>
      </c>
      <c r="G57" s="17">
        <v>2150</v>
      </c>
    </row>
    <row r="58" spans="1:7" ht="15" customHeight="1" x14ac:dyDescent="0.25">
      <c r="A58" s="17">
        <v>1008</v>
      </c>
      <c r="B58" s="4">
        <v>103123</v>
      </c>
      <c r="C58" s="4" t="s">
        <v>589</v>
      </c>
      <c r="D58" s="4" t="s">
        <v>590</v>
      </c>
      <c r="E58" s="15" t="s">
        <v>424</v>
      </c>
      <c r="F58" s="16" t="s">
        <v>425</v>
      </c>
      <c r="G58" s="17">
        <v>1008</v>
      </c>
    </row>
    <row r="59" spans="1:7" ht="15" customHeight="1" x14ac:dyDescent="0.25">
      <c r="A59" s="17">
        <v>2157</v>
      </c>
      <c r="B59" s="4">
        <v>103246</v>
      </c>
      <c r="C59" s="4" t="s">
        <v>747</v>
      </c>
      <c r="D59" s="4" t="s">
        <v>267</v>
      </c>
      <c r="E59" s="15" t="s">
        <v>428</v>
      </c>
      <c r="F59" s="16" t="s">
        <v>425</v>
      </c>
      <c r="G59" s="17">
        <v>2157</v>
      </c>
    </row>
    <row r="60" spans="1:7" ht="15" customHeight="1" x14ac:dyDescent="0.25">
      <c r="A60" s="17">
        <v>2161</v>
      </c>
      <c r="B60" s="4">
        <v>103249</v>
      </c>
      <c r="C60" s="4" t="s">
        <v>595</v>
      </c>
      <c r="D60" s="4" t="s">
        <v>596</v>
      </c>
      <c r="E60" s="15" t="s">
        <v>428</v>
      </c>
      <c r="F60" s="16" t="s">
        <v>425</v>
      </c>
      <c r="G60" s="17">
        <v>2161</v>
      </c>
    </row>
    <row r="61" spans="1:7" ht="15" customHeight="1" x14ac:dyDescent="0.25">
      <c r="A61" s="17">
        <v>2063</v>
      </c>
      <c r="B61" s="4">
        <v>103193</v>
      </c>
      <c r="C61" s="4" t="s">
        <v>599</v>
      </c>
      <c r="D61" s="4" t="s">
        <v>229</v>
      </c>
      <c r="E61" s="15" t="s">
        <v>428</v>
      </c>
      <c r="F61" s="16" t="s">
        <v>425</v>
      </c>
      <c r="G61" s="17">
        <v>2063</v>
      </c>
    </row>
    <row r="62" spans="1:7" ht="15" customHeight="1" x14ac:dyDescent="0.25">
      <c r="A62" s="17">
        <v>1018</v>
      </c>
      <c r="B62" s="4">
        <v>103131</v>
      </c>
      <c r="C62" s="4" t="s">
        <v>600</v>
      </c>
      <c r="D62" s="4" t="s">
        <v>191</v>
      </c>
      <c r="E62" s="15" t="s">
        <v>424</v>
      </c>
      <c r="F62" s="16" t="s">
        <v>425</v>
      </c>
      <c r="G62" s="17">
        <v>1018</v>
      </c>
    </row>
    <row r="63" spans="1:7" ht="15" customHeight="1" x14ac:dyDescent="0.25">
      <c r="A63" s="17">
        <v>1000</v>
      </c>
      <c r="B63" s="4">
        <v>137796</v>
      </c>
      <c r="C63" s="4" t="s">
        <v>748</v>
      </c>
      <c r="D63" s="4" t="s">
        <v>179</v>
      </c>
      <c r="E63" s="15" t="s">
        <v>424</v>
      </c>
      <c r="F63" s="16" t="s">
        <v>425</v>
      </c>
      <c r="G63" s="17">
        <v>1000</v>
      </c>
    </row>
    <row r="64" spans="1:7" ht="15" customHeight="1" x14ac:dyDescent="0.25">
      <c r="A64" s="17">
        <v>2169</v>
      </c>
      <c r="B64" s="4">
        <v>103252</v>
      </c>
      <c r="C64" s="4" t="s">
        <v>605</v>
      </c>
      <c r="D64" s="4" t="s">
        <v>606</v>
      </c>
      <c r="E64" s="15" t="s">
        <v>428</v>
      </c>
      <c r="F64" s="16" t="s">
        <v>425</v>
      </c>
      <c r="G64" s="17">
        <v>2169</v>
      </c>
    </row>
    <row r="65" spans="1:7" ht="15" customHeight="1" x14ac:dyDescent="0.25">
      <c r="A65" s="17">
        <v>2008</v>
      </c>
      <c r="B65" s="4">
        <v>103157</v>
      </c>
      <c r="C65" s="4" t="s">
        <v>607</v>
      </c>
      <c r="D65" s="4" t="s">
        <v>208</v>
      </c>
      <c r="E65" s="15" t="s">
        <v>428</v>
      </c>
      <c r="F65" s="16" t="s">
        <v>425</v>
      </c>
      <c r="G65" s="17">
        <v>2008</v>
      </c>
    </row>
    <row r="66" spans="1:7" ht="15" customHeight="1" x14ac:dyDescent="0.25">
      <c r="A66" s="17">
        <v>1038</v>
      </c>
      <c r="B66" s="4">
        <v>103142</v>
      </c>
      <c r="C66" s="4" t="s">
        <v>608</v>
      </c>
      <c r="D66" s="4" t="s">
        <v>609</v>
      </c>
      <c r="E66" s="15" t="s">
        <v>424</v>
      </c>
      <c r="F66" s="16" t="s">
        <v>425</v>
      </c>
      <c r="G66" s="17">
        <v>1038</v>
      </c>
    </row>
    <row r="67" spans="1:7" ht="15" customHeight="1" x14ac:dyDescent="0.25">
      <c r="A67" s="17">
        <v>2176</v>
      </c>
      <c r="B67" s="4">
        <v>103256</v>
      </c>
      <c r="C67" s="4" t="s">
        <v>612</v>
      </c>
      <c r="D67" s="4" t="s">
        <v>613</v>
      </c>
      <c r="E67" s="15" t="s">
        <v>428</v>
      </c>
      <c r="F67" s="16" t="s">
        <v>425</v>
      </c>
      <c r="G67" s="17">
        <v>2176</v>
      </c>
    </row>
    <row r="68" spans="1:7" ht="15" customHeight="1" x14ac:dyDescent="0.25">
      <c r="A68" s="17">
        <v>3372</v>
      </c>
      <c r="B68" s="4">
        <v>103460</v>
      </c>
      <c r="C68" s="4" t="s">
        <v>624</v>
      </c>
      <c r="D68" s="4" t="s">
        <v>625</v>
      </c>
      <c r="E68" s="15" t="s">
        <v>428</v>
      </c>
      <c r="F68" s="16" t="s">
        <v>425</v>
      </c>
      <c r="G68" s="17">
        <v>3372</v>
      </c>
    </row>
    <row r="69" spans="1:7" ht="15" customHeight="1" x14ac:dyDescent="0.25">
      <c r="A69" s="17">
        <v>3331</v>
      </c>
      <c r="B69" s="4">
        <v>103433</v>
      </c>
      <c r="C69" s="4" t="s">
        <v>628</v>
      </c>
      <c r="D69" s="4" t="s">
        <v>629</v>
      </c>
      <c r="E69" s="15" t="s">
        <v>428</v>
      </c>
      <c r="F69" s="16" t="s">
        <v>425</v>
      </c>
      <c r="G69" s="17">
        <v>3331</v>
      </c>
    </row>
    <row r="70" spans="1:7" ht="15" customHeight="1" x14ac:dyDescent="0.25">
      <c r="A70" s="17">
        <v>3386</v>
      </c>
      <c r="B70" s="4">
        <v>103470</v>
      </c>
      <c r="C70" s="4" t="s">
        <v>630</v>
      </c>
      <c r="D70" s="4" t="s">
        <v>631</v>
      </c>
      <c r="E70" s="15" t="s">
        <v>428</v>
      </c>
      <c r="F70" s="16" t="s">
        <v>425</v>
      </c>
      <c r="G70" s="17">
        <v>3386</v>
      </c>
    </row>
    <row r="71" spans="1:7" ht="15" customHeight="1" x14ac:dyDescent="0.25">
      <c r="A71" s="17">
        <v>3363</v>
      </c>
      <c r="B71" s="4">
        <v>103455</v>
      </c>
      <c r="C71" s="4" t="s">
        <v>632</v>
      </c>
      <c r="D71" s="4" t="s">
        <v>633</v>
      </c>
      <c r="E71" s="15" t="s">
        <v>428</v>
      </c>
      <c r="F71" s="16" t="s">
        <v>425</v>
      </c>
      <c r="G71" s="17">
        <v>3363</v>
      </c>
    </row>
    <row r="72" spans="1:7" ht="15" customHeight="1" x14ac:dyDescent="0.25">
      <c r="A72" s="17">
        <v>3367</v>
      </c>
      <c r="B72" s="4">
        <v>103458</v>
      </c>
      <c r="C72" s="4" t="s">
        <v>636</v>
      </c>
      <c r="D72" s="4" t="s">
        <v>637</v>
      </c>
      <c r="E72" s="15" t="s">
        <v>428</v>
      </c>
      <c r="F72" s="16" t="s">
        <v>425</v>
      </c>
      <c r="G72" s="17">
        <v>3367</v>
      </c>
    </row>
    <row r="73" spans="1:7" ht="15" customHeight="1" x14ac:dyDescent="0.25">
      <c r="A73" s="17">
        <v>3377</v>
      </c>
      <c r="B73" s="4">
        <v>103463</v>
      </c>
      <c r="C73" s="4" t="s">
        <v>642</v>
      </c>
      <c r="D73" s="4" t="s">
        <v>643</v>
      </c>
      <c r="E73" s="15" t="s">
        <v>428</v>
      </c>
      <c r="F73" s="16" t="s">
        <v>425</v>
      </c>
      <c r="G73" s="17">
        <v>3377</v>
      </c>
    </row>
    <row r="74" spans="1:7" ht="15" customHeight="1" x14ac:dyDescent="0.25">
      <c r="A74" s="17">
        <v>3361</v>
      </c>
      <c r="B74" s="4">
        <v>103453</v>
      </c>
      <c r="C74" s="4" t="s">
        <v>648</v>
      </c>
      <c r="D74" s="4" t="s">
        <v>649</v>
      </c>
      <c r="E74" s="15" t="s">
        <v>428</v>
      </c>
      <c r="F74" s="16" t="s">
        <v>425</v>
      </c>
      <c r="G74" s="17">
        <v>3361</v>
      </c>
    </row>
    <row r="75" spans="1:7" ht="15" customHeight="1" x14ac:dyDescent="0.25">
      <c r="A75" s="17">
        <v>3346</v>
      </c>
      <c r="B75" s="4">
        <v>103439</v>
      </c>
      <c r="C75" s="4" t="s">
        <v>756</v>
      </c>
      <c r="D75" s="4" t="s">
        <v>342</v>
      </c>
      <c r="E75" s="15" t="s">
        <v>428</v>
      </c>
      <c r="F75" s="16" t="s">
        <v>425</v>
      </c>
      <c r="G75" s="17">
        <v>3346</v>
      </c>
    </row>
    <row r="76" spans="1:7" ht="15" customHeight="1" x14ac:dyDescent="0.25">
      <c r="A76" s="17">
        <v>3428</v>
      </c>
      <c r="B76" s="4">
        <v>134476</v>
      </c>
      <c r="C76" s="4" t="s">
        <v>658</v>
      </c>
      <c r="D76" s="4" t="s">
        <v>356</v>
      </c>
      <c r="E76" s="15" t="s">
        <v>428</v>
      </c>
      <c r="F76" s="16" t="s">
        <v>425</v>
      </c>
      <c r="G76" s="17">
        <v>3428</v>
      </c>
    </row>
    <row r="77" spans="1:7" ht="15" customHeight="1" x14ac:dyDescent="0.25">
      <c r="A77" s="17">
        <v>1009</v>
      </c>
      <c r="B77" s="4">
        <v>103124</v>
      </c>
      <c r="C77" s="4" t="s">
        <v>759</v>
      </c>
      <c r="D77" s="4" t="s">
        <v>760</v>
      </c>
      <c r="E77" s="15" t="s">
        <v>424</v>
      </c>
      <c r="F77" s="16" t="s">
        <v>425</v>
      </c>
      <c r="G77" s="17">
        <v>1009</v>
      </c>
    </row>
    <row r="78" spans="1:7" ht="15" customHeight="1" x14ac:dyDescent="0.25">
      <c r="A78" s="17">
        <v>2178</v>
      </c>
      <c r="B78" s="4">
        <v>103257</v>
      </c>
      <c r="C78" s="4" t="s">
        <v>661</v>
      </c>
      <c r="D78" s="4" t="s">
        <v>274</v>
      </c>
      <c r="E78" s="15" t="s">
        <v>428</v>
      </c>
      <c r="F78" s="16" t="s">
        <v>425</v>
      </c>
      <c r="G78" s="17">
        <v>2178</v>
      </c>
    </row>
    <row r="79" spans="1:7" ht="15" customHeight="1" x14ac:dyDescent="0.25">
      <c r="A79" s="17">
        <v>5203</v>
      </c>
      <c r="B79" s="4">
        <v>103544</v>
      </c>
      <c r="C79" s="4" t="s">
        <v>676</v>
      </c>
      <c r="D79" s="4" t="s">
        <v>364</v>
      </c>
      <c r="E79" s="15" t="s">
        <v>428</v>
      </c>
      <c r="F79" s="16" t="s">
        <v>425</v>
      </c>
      <c r="G79" s="17">
        <v>5203</v>
      </c>
    </row>
    <row r="80" spans="1:7" ht="15" customHeight="1" x14ac:dyDescent="0.25">
      <c r="A80" s="17">
        <v>2108</v>
      </c>
      <c r="B80" s="4">
        <v>103217</v>
      </c>
      <c r="C80" s="4" t="s">
        <v>679</v>
      </c>
      <c r="D80" s="4" t="s">
        <v>248</v>
      </c>
      <c r="E80" s="15" t="s">
        <v>428</v>
      </c>
      <c r="F80" s="16" t="s">
        <v>425</v>
      </c>
      <c r="G80" s="17">
        <v>2108</v>
      </c>
    </row>
    <row r="81" spans="1:7" ht="15" customHeight="1" x14ac:dyDescent="0.25">
      <c r="A81" s="17">
        <v>1019</v>
      </c>
      <c r="B81" s="4">
        <v>103132</v>
      </c>
      <c r="C81" s="4" t="s">
        <v>715</v>
      </c>
      <c r="D81" s="4" t="s">
        <v>192</v>
      </c>
      <c r="E81" s="15" t="s">
        <v>424</v>
      </c>
      <c r="F81" s="16" t="s">
        <v>425</v>
      </c>
      <c r="G81" s="17">
        <v>1019</v>
      </c>
    </row>
    <row r="82" spans="1:7" ht="15" customHeight="1" x14ac:dyDescent="0.25">
      <c r="A82" s="17">
        <v>2308</v>
      </c>
      <c r="B82" s="4">
        <v>103328</v>
      </c>
      <c r="C82" s="4" t="s">
        <v>682</v>
      </c>
      <c r="D82" s="4" t="s">
        <v>300</v>
      </c>
      <c r="E82" s="15" t="s">
        <v>428</v>
      </c>
      <c r="F82" s="16" t="s">
        <v>425</v>
      </c>
      <c r="G82" s="17">
        <v>2308</v>
      </c>
    </row>
    <row r="83" spans="1:7" ht="15" customHeight="1" x14ac:dyDescent="0.25">
      <c r="A83" s="17">
        <v>2245</v>
      </c>
      <c r="B83" s="4">
        <v>103295</v>
      </c>
      <c r="C83" s="4" t="s">
        <v>683</v>
      </c>
      <c r="D83" s="4" t="s">
        <v>684</v>
      </c>
      <c r="E83" s="15" t="s">
        <v>428</v>
      </c>
      <c r="F83" s="16" t="s">
        <v>425</v>
      </c>
      <c r="G83" s="17">
        <v>2245</v>
      </c>
    </row>
    <row r="84" spans="1:7" ht="15" customHeight="1" x14ac:dyDescent="0.25">
      <c r="A84" s="17">
        <v>1020</v>
      </c>
      <c r="B84" s="4">
        <v>103133</v>
      </c>
      <c r="C84" s="4" t="s">
        <v>764</v>
      </c>
      <c r="D84" s="4" t="s">
        <v>193</v>
      </c>
      <c r="E84" s="15" t="s">
        <v>424</v>
      </c>
      <c r="F84" s="16" t="s">
        <v>425</v>
      </c>
      <c r="G84" s="17">
        <v>1020</v>
      </c>
    </row>
    <row r="85" spans="1:7" ht="15" customHeight="1" x14ac:dyDescent="0.25">
      <c r="A85" s="17">
        <v>1014</v>
      </c>
      <c r="B85" s="4">
        <v>103127</v>
      </c>
      <c r="C85" s="4" t="s">
        <v>685</v>
      </c>
      <c r="D85" s="4" t="s">
        <v>187</v>
      </c>
      <c r="E85" s="15" t="s">
        <v>424</v>
      </c>
      <c r="F85" s="16" t="s">
        <v>425</v>
      </c>
      <c r="G85" s="17">
        <v>1014</v>
      </c>
    </row>
    <row r="86" spans="1:7" ht="15" customHeight="1" x14ac:dyDescent="0.25">
      <c r="A86" s="17">
        <v>2011</v>
      </c>
      <c r="B86" s="4">
        <v>134099</v>
      </c>
      <c r="C86" s="4" t="s">
        <v>686</v>
      </c>
      <c r="D86" s="4" t="s">
        <v>209</v>
      </c>
      <c r="E86" s="15" t="s">
        <v>428</v>
      </c>
      <c r="F86" s="16" t="s">
        <v>425</v>
      </c>
      <c r="G86" s="17">
        <v>2011</v>
      </c>
    </row>
    <row r="87" spans="1:7" ht="15" customHeight="1" x14ac:dyDescent="0.25">
      <c r="A87" s="17">
        <v>2478</v>
      </c>
      <c r="B87" s="4">
        <v>132007</v>
      </c>
      <c r="C87" s="4" t="s">
        <v>689</v>
      </c>
      <c r="D87" s="4" t="s">
        <v>321</v>
      </c>
      <c r="E87" s="15" t="s">
        <v>428</v>
      </c>
      <c r="F87" s="16" t="s">
        <v>425</v>
      </c>
      <c r="G87" s="17">
        <v>2478</v>
      </c>
    </row>
    <row r="88" spans="1:7" ht="15" customHeight="1" x14ac:dyDescent="0.25">
      <c r="A88" s="17">
        <v>2293</v>
      </c>
      <c r="B88" s="4">
        <v>103317</v>
      </c>
      <c r="C88" s="4" t="s">
        <v>690</v>
      </c>
      <c r="D88" s="4" t="s">
        <v>297</v>
      </c>
      <c r="E88" s="15" t="s">
        <v>428</v>
      </c>
      <c r="F88" s="16" t="s">
        <v>425</v>
      </c>
      <c r="G88" s="17">
        <v>2293</v>
      </c>
    </row>
    <row r="89" spans="1:7" ht="15" customHeight="1" x14ac:dyDescent="0.25">
      <c r="A89" s="17">
        <v>2317</v>
      </c>
      <c r="B89" s="4">
        <v>103337</v>
      </c>
      <c r="C89" s="4" t="s">
        <v>695</v>
      </c>
      <c r="D89" s="4" t="s">
        <v>696</v>
      </c>
      <c r="E89" s="15" t="s">
        <v>428</v>
      </c>
      <c r="F89" s="16" t="s">
        <v>425</v>
      </c>
      <c r="G89" s="17">
        <v>2317</v>
      </c>
    </row>
    <row r="90" spans="1:7" ht="15" customHeight="1" x14ac:dyDescent="0.25">
      <c r="A90" s="17">
        <v>2227</v>
      </c>
      <c r="B90" s="4">
        <v>103281</v>
      </c>
      <c r="C90" s="4" t="s">
        <v>703</v>
      </c>
      <c r="D90" s="4" t="s">
        <v>704</v>
      </c>
      <c r="E90" s="15" t="s">
        <v>428</v>
      </c>
      <c r="F90" s="16" t="s">
        <v>425</v>
      </c>
      <c r="G90" s="17">
        <v>2227</v>
      </c>
    </row>
    <row r="91" spans="1:7" ht="15" customHeight="1" x14ac:dyDescent="0.25">
      <c r="A91" s="17">
        <v>2231</v>
      </c>
      <c r="B91" s="4">
        <v>103284</v>
      </c>
      <c r="C91" s="4" t="s">
        <v>705</v>
      </c>
      <c r="D91" s="4" t="s">
        <v>706</v>
      </c>
      <c r="E91" s="15" t="s">
        <v>428</v>
      </c>
      <c r="F91" s="16" t="s">
        <v>425</v>
      </c>
      <c r="G91" s="17">
        <v>2231</v>
      </c>
    </row>
  </sheetData>
  <autoFilter ref="A1:F91" xr:uid="{1C6DB148-3C87-4E5C-91EA-02D6BCF71370}">
    <sortState xmlns:xlrd2="http://schemas.microsoft.com/office/spreadsheetml/2017/richdata2" ref="A2:F91">
      <sortCondition ref="F3:F91"/>
    </sortState>
  </autoFilter>
  <sortState xmlns:xlrd2="http://schemas.microsoft.com/office/spreadsheetml/2017/richdata2" ref="A4:F91">
    <sortCondition ref="D4:D91"/>
  </sortState>
  <conditionalFormatting sqref="A1:G2 P3:T3 E3:E91 T4:T9">
    <cfRule type="cellIs" dxfId="2" priority="1" operator="lessThan">
      <formula>0</formula>
    </cfRule>
  </conditionalFormatting>
  <pageMargins left="0.7" right="0.7" top="0.75" bottom="0.75" header="0.3" footer="0.3"/>
  <headerFoot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5198C-F95C-4212-8AD0-06BD61EE9E7C}">
  <sheetPr codeName="Sheet4"/>
  <dimension ref="A1:AP214"/>
  <sheetViews>
    <sheetView topLeftCell="D7" zoomScale="90" zoomScaleNormal="90" workbookViewId="0">
      <selection activeCell="M28" sqref="M28"/>
    </sheetView>
  </sheetViews>
  <sheetFormatPr defaultColWidth="8.7109375" defaultRowHeight="13.5" x14ac:dyDescent="0.25"/>
  <cols>
    <col min="1" max="1" width="9" style="26" bestFit="1" customWidth="1"/>
    <col min="2" max="3" width="47.7109375" style="27" customWidth="1"/>
    <col min="4" max="5" width="9.5703125" style="27" customWidth="1"/>
    <col min="6" max="6" width="12.85546875" style="27" bestFit="1" customWidth="1"/>
    <col min="7" max="8" width="8.7109375" style="27" customWidth="1"/>
    <col min="9" max="9" width="12.85546875" style="29" customWidth="1"/>
    <col min="10" max="10" width="12.42578125" style="26" customWidth="1"/>
    <col min="11" max="13" width="9" style="26" customWidth="1"/>
    <col min="14" max="14" width="15.7109375" style="31" customWidth="1"/>
    <col min="15" max="16" width="8.7109375" style="27" customWidth="1"/>
    <col min="17" max="17" width="13" style="27" customWidth="1"/>
    <col min="18" max="19" width="10.28515625" style="26" customWidth="1"/>
    <col min="20" max="20" width="14.42578125" style="27" customWidth="1"/>
    <col min="21" max="21" width="11" style="27" customWidth="1"/>
    <col min="22" max="22" width="11.28515625" style="27" customWidth="1"/>
    <col min="23" max="23" width="11.42578125" style="27" bestFit="1" customWidth="1"/>
    <col min="24" max="24" width="13.5703125" style="27" bestFit="1" customWidth="1"/>
    <col min="25" max="25" width="8.7109375" style="27"/>
    <col min="26" max="26" width="11" style="27" bestFit="1" customWidth="1"/>
    <col min="27" max="29" width="8.7109375" style="27"/>
    <col min="30" max="32" width="8.7109375" style="27" bestFit="1" customWidth="1"/>
    <col min="33" max="16384" width="8.7109375" style="27"/>
  </cols>
  <sheetData>
    <row r="1" spans="1:42" ht="14.25" thickBot="1" x14ac:dyDescent="0.3">
      <c r="B1" s="27" t="s">
        <v>769</v>
      </c>
      <c r="D1" s="28">
        <v>13</v>
      </c>
      <c r="J1" s="30">
        <v>0</v>
      </c>
    </row>
    <row r="2" spans="1:42" x14ac:dyDescent="0.25">
      <c r="A2" s="26">
        <v>1</v>
      </c>
      <c r="B2" s="26">
        <v>2</v>
      </c>
      <c r="C2" s="26">
        <v>3</v>
      </c>
      <c r="D2" s="26">
        <v>4</v>
      </c>
      <c r="E2" s="26">
        <v>5</v>
      </c>
      <c r="F2" s="26">
        <v>6</v>
      </c>
      <c r="G2" s="26">
        <v>7</v>
      </c>
      <c r="H2" s="26">
        <v>8</v>
      </c>
      <c r="I2" s="26">
        <v>9</v>
      </c>
      <c r="J2" s="26">
        <v>10</v>
      </c>
      <c r="K2" s="26">
        <v>11</v>
      </c>
      <c r="L2" s="26">
        <v>12</v>
      </c>
      <c r="M2" s="26">
        <v>13</v>
      </c>
      <c r="N2" s="26">
        <v>14</v>
      </c>
      <c r="O2" s="26">
        <v>15</v>
      </c>
      <c r="P2" s="26">
        <v>16</v>
      </c>
      <c r="Q2" s="26">
        <v>17</v>
      </c>
      <c r="R2" s="26">
        <v>18</v>
      </c>
      <c r="S2" s="26">
        <v>19</v>
      </c>
      <c r="T2" s="26">
        <v>20</v>
      </c>
      <c r="U2" s="26">
        <v>21</v>
      </c>
      <c r="V2" s="26">
        <v>22</v>
      </c>
      <c r="W2" s="26">
        <v>23</v>
      </c>
      <c r="X2" s="26">
        <v>24</v>
      </c>
      <c r="Y2" s="26">
        <v>25</v>
      </c>
      <c r="Z2" s="26">
        <v>26</v>
      </c>
      <c r="AA2" s="26">
        <v>27</v>
      </c>
      <c r="AB2" s="26">
        <v>28</v>
      </c>
      <c r="AC2" s="26">
        <v>29</v>
      </c>
      <c r="AD2" s="26">
        <v>30</v>
      </c>
      <c r="AE2" s="26">
        <v>31</v>
      </c>
      <c r="AF2" s="26">
        <v>32</v>
      </c>
      <c r="AG2" s="26">
        <v>33</v>
      </c>
      <c r="AH2" s="26">
        <v>34</v>
      </c>
      <c r="AI2" s="26">
        <v>35</v>
      </c>
      <c r="AJ2" s="26">
        <v>36</v>
      </c>
      <c r="AK2" s="26">
        <v>37</v>
      </c>
      <c r="AL2" s="26">
        <v>38</v>
      </c>
      <c r="AM2" s="26">
        <v>39</v>
      </c>
      <c r="AN2" s="26">
        <v>40</v>
      </c>
      <c r="AO2" s="26">
        <v>41</v>
      </c>
      <c r="AP2" s="26">
        <v>42</v>
      </c>
    </row>
    <row r="3" spans="1:42" s="33" customFormat="1" x14ac:dyDescent="0.25">
      <c r="A3" s="32" t="s">
        <v>770</v>
      </c>
      <c r="D3" s="33">
        <v>3</v>
      </c>
      <c r="E3" s="33">
        <v>45</v>
      </c>
      <c r="F3" s="34">
        <v>6973.2000000000007</v>
      </c>
      <c r="G3" s="33">
        <v>811</v>
      </c>
      <c r="H3" s="33">
        <v>12165</v>
      </c>
      <c r="I3" s="35">
        <f>SUM(I7:I194)</f>
        <v>1344154.5</v>
      </c>
      <c r="J3" s="33">
        <v>8515</v>
      </c>
      <c r="K3" s="33">
        <v>127548.8</v>
      </c>
      <c r="L3" s="33">
        <v>1476</v>
      </c>
      <c r="M3" s="33">
        <v>21810.9</v>
      </c>
      <c r="N3" s="35">
        <f>SUM(N7:N194)</f>
        <v>10950153.526000014</v>
      </c>
      <c r="O3" s="33">
        <v>3208</v>
      </c>
      <c r="P3" s="33">
        <v>48120</v>
      </c>
      <c r="Q3" s="35">
        <f>SUM(Q7:Q194)</f>
        <v>627120</v>
      </c>
      <c r="R3" s="33">
        <v>1680</v>
      </c>
      <c r="S3" s="35">
        <f>SUM(S7:S194)</f>
        <v>124919.73684210525</v>
      </c>
      <c r="T3" s="35">
        <f>SUM(T7:T194)</f>
        <v>13053320.962842112</v>
      </c>
      <c r="U3" s="33">
        <v>126</v>
      </c>
      <c r="V3" s="35">
        <f>SUM(V7:V194)</f>
        <v>38507.368421052641</v>
      </c>
    </row>
    <row r="4" spans="1:42" s="33" customFormat="1" x14ac:dyDescent="0.25">
      <c r="A4" s="32" t="s">
        <v>771</v>
      </c>
      <c r="F4" s="34"/>
      <c r="G4" s="33">
        <v>811</v>
      </c>
      <c r="H4" s="33">
        <v>12165</v>
      </c>
      <c r="I4" s="36"/>
      <c r="J4" s="33">
        <v>8515</v>
      </c>
      <c r="K4" s="33">
        <v>127548.8</v>
      </c>
      <c r="L4" s="36">
        <v>1476</v>
      </c>
      <c r="M4" s="33">
        <v>21810.9</v>
      </c>
      <c r="O4" s="33">
        <v>3208</v>
      </c>
      <c r="P4" s="33">
        <v>48120</v>
      </c>
      <c r="R4" s="33">
        <v>1680</v>
      </c>
      <c r="U4" s="33">
        <v>126</v>
      </c>
    </row>
    <row r="5" spans="1:42" x14ac:dyDescent="0.25">
      <c r="F5" s="37">
        <v>11.92</v>
      </c>
      <c r="I5" s="37">
        <v>8.51</v>
      </c>
      <c r="N5" s="38">
        <v>5.66</v>
      </c>
      <c r="Q5" s="39">
        <v>1</v>
      </c>
      <c r="S5" s="40">
        <v>74.578947368421055</v>
      </c>
      <c r="T5" s="41"/>
      <c r="V5" s="42">
        <v>320.89473684210526</v>
      </c>
    </row>
    <row r="6" spans="1:42" s="44" customFormat="1" ht="108" x14ac:dyDescent="0.25">
      <c r="A6" s="43" t="s">
        <v>106</v>
      </c>
      <c r="B6" s="43" t="s">
        <v>107</v>
      </c>
      <c r="C6" s="43"/>
      <c r="D6" s="43" t="s">
        <v>772</v>
      </c>
      <c r="E6" s="43" t="s">
        <v>773</v>
      </c>
      <c r="F6" s="43" t="s">
        <v>774</v>
      </c>
      <c r="G6" s="44" t="s">
        <v>775</v>
      </c>
      <c r="H6" s="44" t="s">
        <v>776</v>
      </c>
      <c r="I6" s="45" t="s">
        <v>393</v>
      </c>
      <c r="J6" s="44" t="s">
        <v>777</v>
      </c>
      <c r="K6" s="44" t="s">
        <v>778</v>
      </c>
      <c r="L6" s="44" t="s">
        <v>779</v>
      </c>
      <c r="M6" s="44" t="s">
        <v>780</v>
      </c>
      <c r="N6" s="46" t="s">
        <v>394</v>
      </c>
      <c r="O6" s="44" t="s">
        <v>781</v>
      </c>
      <c r="P6" s="44" t="s">
        <v>782</v>
      </c>
      <c r="Q6" s="44" t="s">
        <v>395</v>
      </c>
      <c r="R6" s="44" t="s">
        <v>783</v>
      </c>
      <c r="S6" s="44" t="s">
        <v>396</v>
      </c>
      <c r="T6" s="47" t="s">
        <v>397</v>
      </c>
      <c r="U6" s="44" t="s">
        <v>784</v>
      </c>
      <c r="V6" s="44" t="s">
        <v>42</v>
      </c>
      <c r="X6" s="48">
        <v>0.8</v>
      </c>
    </row>
    <row r="7" spans="1:42" x14ac:dyDescent="0.25">
      <c r="A7" s="26">
        <v>1000</v>
      </c>
      <c r="B7" s="27" t="s">
        <v>179</v>
      </c>
      <c r="C7" s="27" t="s">
        <v>785</v>
      </c>
      <c r="D7" s="27">
        <v>0</v>
      </c>
      <c r="E7" s="27">
        <v>0</v>
      </c>
      <c r="F7" s="39">
        <v>0</v>
      </c>
      <c r="G7" s="26">
        <v>0</v>
      </c>
      <c r="H7" s="26">
        <v>0</v>
      </c>
      <c r="I7" s="29">
        <v>0</v>
      </c>
      <c r="J7" s="26">
        <v>76</v>
      </c>
      <c r="K7" s="26">
        <v>1140</v>
      </c>
      <c r="L7" s="26">
        <v>31</v>
      </c>
      <c r="M7" s="26">
        <v>440.7</v>
      </c>
      <c r="N7" s="31">
        <v>116307.90599999999</v>
      </c>
      <c r="O7" s="26">
        <v>21</v>
      </c>
      <c r="P7" s="26">
        <v>315</v>
      </c>
      <c r="Q7" s="49">
        <v>4095</v>
      </c>
      <c r="R7" s="26">
        <v>21</v>
      </c>
      <c r="S7" s="50">
        <v>1566.1578947368421</v>
      </c>
      <c r="T7" s="51">
        <v>121969.06389473683</v>
      </c>
      <c r="U7" s="26">
        <v>3</v>
      </c>
      <c r="V7" s="52">
        <v>962.68421052631584</v>
      </c>
      <c r="W7" s="27">
        <f>V7*0.8</f>
        <v>770.14736842105276</v>
      </c>
      <c r="X7" s="53">
        <f>(T7+V7)*0.8</f>
        <v>98345.398484210527</v>
      </c>
      <c r="Z7" s="54">
        <v>98345.398484210527</v>
      </c>
      <c r="AA7" s="55">
        <f>Z7-X7</f>
        <v>0</v>
      </c>
      <c r="AD7" s="27" t="s">
        <v>424</v>
      </c>
      <c r="AE7" s="27" t="s">
        <v>748</v>
      </c>
      <c r="AI7" s="56"/>
      <c r="AJ7" s="56"/>
      <c r="AK7" s="56"/>
    </row>
    <row r="8" spans="1:42" x14ac:dyDescent="0.25">
      <c r="A8" s="26">
        <v>1001</v>
      </c>
      <c r="B8" s="27" t="s">
        <v>180</v>
      </c>
      <c r="C8" s="27" t="s">
        <v>786</v>
      </c>
      <c r="D8" s="27">
        <v>0</v>
      </c>
      <c r="E8" s="27">
        <v>0</v>
      </c>
      <c r="F8" s="39">
        <v>0</v>
      </c>
      <c r="G8" s="26">
        <v>23</v>
      </c>
      <c r="H8" s="26">
        <v>345</v>
      </c>
      <c r="I8" s="29">
        <v>38167.35</v>
      </c>
      <c r="J8" s="26">
        <v>65</v>
      </c>
      <c r="K8" s="26">
        <v>975</v>
      </c>
      <c r="L8" s="26">
        <v>12</v>
      </c>
      <c r="M8" s="26">
        <v>180</v>
      </c>
      <c r="N8" s="31">
        <v>84984.9</v>
      </c>
      <c r="O8" s="26">
        <v>32</v>
      </c>
      <c r="P8" s="26">
        <v>480</v>
      </c>
      <c r="Q8" s="49">
        <v>6240</v>
      </c>
      <c r="R8" s="26">
        <v>0</v>
      </c>
      <c r="S8" s="50">
        <v>0</v>
      </c>
      <c r="T8" s="51">
        <v>129392.25</v>
      </c>
      <c r="U8" s="26">
        <v>2</v>
      </c>
      <c r="V8" s="52">
        <v>641.78947368421052</v>
      </c>
      <c r="W8" s="27">
        <f t="shared" ref="W8:W33" si="0">V8*0.8</f>
        <v>513.43157894736839</v>
      </c>
      <c r="X8" s="53">
        <f t="shared" ref="X8:X71" si="1">(T8+V8)*0.8</f>
        <v>104027.23157894738</v>
      </c>
      <c r="Z8" s="54">
        <v>104027.23157894738</v>
      </c>
      <c r="AA8" s="55">
        <f t="shared" ref="AA8:AA33" si="2">Z8-X8</f>
        <v>0</v>
      </c>
      <c r="AD8" s="27" t="s">
        <v>424</v>
      </c>
      <c r="AE8" s="27" t="s">
        <v>707</v>
      </c>
      <c r="AI8" s="56"/>
      <c r="AJ8" s="56"/>
      <c r="AK8" s="56"/>
    </row>
    <row r="9" spans="1:42" x14ac:dyDescent="0.25">
      <c r="A9" s="26">
        <v>1002</v>
      </c>
      <c r="B9" s="27" t="s">
        <v>181</v>
      </c>
      <c r="C9" s="27" t="s">
        <v>425</v>
      </c>
      <c r="D9" s="27">
        <v>0</v>
      </c>
      <c r="E9" s="27">
        <v>0</v>
      </c>
      <c r="F9" s="39">
        <v>0</v>
      </c>
      <c r="G9" s="26">
        <v>39</v>
      </c>
      <c r="H9" s="26">
        <v>585</v>
      </c>
      <c r="I9" s="29">
        <v>64718.549999999996</v>
      </c>
      <c r="J9" s="26">
        <v>93</v>
      </c>
      <c r="K9" s="26">
        <v>1395</v>
      </c>
      <c r="L9" s="26">
        <v>13</v>
      </c>
      <c r="M9" s="26">
        <v>195</v>
      </c>
      <c r="N9" s="31">
        <v>116992.20000000001</v>
      </c>
      <c r="O9" s="26">
        <v>65</v>
      </c>
      <c r="P9" s="26">
        <v>975</v>
      </c>
      <c r="Q9" s="49">
        <v>12675</v>
      </c>
      <c r="R9" s="26">
        <v>65</v>
      </c>
      <c r="S9" s="50">
        <v>4847.6315789473683</v>
      </c>
      <c r="T9" s="51">
        <v>199233.38157894736</v>
      </c>
      <c r="U9" s="26">
        <v>2</v>
      </c>
      <c r="V9" s="52">
        <v>641.78947368421052</v>
      </c>
      <c r="W9" s="27">
        <f t="shared" si="0"/>
        <v>513.43157894736839</v>
      </c>
      <c r="X9" s="53">
        <f t="shared" si="1"/>
        <v>159900.13684210528</v>
      </c>
      <c r="Z9" s="54">
        <v>159900.13684210528</v>
      </c>
      <c r="AA9" s="55">
        <f t="shared" si="2"/>
        <v>0</v>
      </c>
      <c r="AD9" s="27" t="s">
        <v>424</v>
      </c>
      <c r="AE9" s="27" t="s">
        <v>462</v>
      </c>
      <c r="AI9" s="56"/>
      <c r="AJ9" s="56"/>
      <c r="AK9" s="56"/>
    </row>
    <row r="10" spans="1:42" x14ac:dyDescent="0.25">
      <c r="A10" s="26">
        <v>1006</v>
      </c>
      <c r="B10" s="27" t="s">
        <v>182</v>
      </c>
      <c r="C10" s="27" t="s">
        <v>425</v>
      </c>
      <c r="D10" s="27">
        <v>0</v>
      </c>
      <c r="E10" s="27">
        <v>0</v>
      </c>
      <c r="F10" s="39">
        <v>0</v>
      </c>
      <c r="G10" s="26">
        <v>0</v>
      </c>
      <c r="H10" s="26">
        <v>0</v>
      </c>
      <c r="I10" s="29">
        <v>0</v>
      </c>
      <c r="J10" s="26">
        <v>71</v>
      </c>
      <c r="K10" s="26">
        <v>1065</v>
      </c>
      <c r="L10" s="26">
        <v>34</v>
      </c>
      <c r="M10" s="26">
        <v>510</v>
      </c>
      <c r="N10" s="31">
        <v>115888.5</v>
      </c>
      <c r="O10" s="26">
        <v>18</v>
      </c>
      <c r="P10" s="26">
        <v>270</v>
      </c>
      <c r="Q10" s="49">
        <v>3510</v>
      </c>
      <c r="R10" s="26">
        <v>0</v>
      </c>
      <c r="S10" s="50">
        <v>0</v>
      </c>
      <c r="T10" s="51">
        <v>119398.5</v>
      </c>
      <c r="U10" s="26">
        <v>7</v>
      </c>
      <c r="V10" s="52">
        <v>2246.2631578947367</v>
      </c>
      <c r="W10" s="27">
        <f t="shared" si="0"/>
        <v>1797.0105263157893</v>
      </c>
      <c r="X10" s="53">
        <f t="shared" si="1"/>
        <v>97315.810526315792</v>
      </c>
      <c r="Z10" s="54">
        <v>97315.810526315792</v>
      </c>
      <c r="AA10" s="55">
        <f t="shared" si="2"/>
        <v>0</v>
      </c>
      <c r="AD10" s="27" t="s">
        <v>424</v>
      </c>
      <c r="AE10" s="27" t="s">
        <v>508</v>
      </c>
      <c r="AI10" s="56"/>
      <c r="AJ10" s="56"/>
      <c r="AK10" s="56"/>
    </row>
    <row r="11" spans="1:42" x14ac:dyDescent="0.25">
      <c r="A11" s="26">
        <v>1008</v>
      </c>
      <c r="B11" s="27" t="s">
        <v>183</v>
      </c>
      <c r="C11" s="27" t="s">
        <v>425</v>
      </c>
      <c r="D11" s="27">
        <v>0</v>
      </c>
      <c r="E11" s="27">
        <v>0</v>
      </c>
      <c r="F11" s="39">
        <v>0</v>
      </c>
      <c r="G11" s="26">
        <v>0</v>
      </c>
      <c r="H11" s="26">
        <v>0</v>
      </c>
      <c r="I11" s="29">
        <v>0</v>
      </c>
      <c r="J11" s="26">
        <v>74</v>
      </c>
      <c r="K11" s="26">
        <v>1110</v>
      </c>
      <c r="L11" s="26">
        <v>30</v>
      </c>
      <c r="M11" s="26">
        <v>450</v>
      </c>
      <c r="N11" s="31">
        <v>114784.8</v>
      </c>
      <c r="O11" s="26">
        <v>11</v>
      </c>
      <c r="P11" s="26">
        <v>165</v>
      </c>
      <c r="Q11" s="49">
        <v>2145</v>
      </c>
      <c r="R11" s="26">
        <v>0</v>
      </c>
      <c r="S11" s="50">
        <v>0</v>
      </c>
      <c r="T11" s="51">
        <v>116929.8</v>
      </c>
      <c r="U11" s="26">
        <v>0</v>
      </c>
      <c r="V11" s="52">
        <v>0</v>
      </c>
      <c r="W11" s="27">
        <f t="shared" si="0"/>
        <v>0</v>
      </c>
      <c r="X11" s="53">
        <f t="shared" si="1"/>
        <v>93543.840000000011</v>
      </c>
      <c r="Z11" s="54">
        <v>93543.840000000011</v>
      </c>
      <c r="AA11" s="55">
        <f t="shared" si="2"/>
        <v>0</v>
      </c>
      <c r="AD11" s="27" t="s">
        <v>424</v>
      </c>
      <c r="AE11" s="27" t="s">
        <v>589</v>
      </c>
      <c r="AI11" s="56"/>
      <c r="AJ11" s="56"/>
      <c r="AK11" s="56"/>
    </row>
    <row r="12" spans="1:42" x14ac:dyDescent="0.25">
      <c r="A12" s="26">
        <v>1009</v>
      </c>
      <c r="B12" s="27" t="s">
        <v>184</v>
      </c>
      <c r="C12" s="27" t="s">
        <v>785</v>
      </c>
      <c r="D12" s="27">
        <v>0</v>
      </c>
      <c r="E12" s="27">
        <v>0</v>
      </c>
      <c r="F12" s="39">
        <v>0</v>
      </c>
      <c r="G12" s="26">
        <v>40</v>
      </c>
      <c r="H12" s="26">
        <v>600</v>
      </c>
      <c r="I12" s="29">
        <v>66378</v>
      </c>
      <c r="J12" s="26">
        <v>97</v>
      </c>
      <c r="K12" s="26">
        <v>1455</v>
      </c>
      <c r="L12" s="26">
        <v>18</v>
      </c>
      <c r="M12" s="26">
        <v>265</v>
      </c>
      <c r="N12" s="31">
        <v>126557.6</v>
      </c>
      <c r="O12" s="26">
        <v>34</v>
      </c>
      <c r="P12" s="26">
        <v>510</v>
      </c>
      <c r="Q12" s="49">
        <v>6630</v>
      </c>
      <c r="R12" s="26">
        <v>34</v>
      </c>
      <c r="S12" s="50">
        <v>2535.6842105263158</v>
      </c>
      <c r="T12" s="51">
        <v>202101.28421052633</v>
      </c>
      <c r="U12" s="26">
        <v>0</v>
      </c>
      <c r="V12" s="52">
        <v>0</v>
      </c>
      <c r="W12" s="27">
        <f t="shared" si="0"/>
        <v>0</v>
      </c>
      <c r="X12" s="53">
        <f t="shared" si="1"/>
        <v>161681.02736842108</v>
      </c>
      <c r="Z12" s="54">
        <v>161681.02736842108</v>
      </c>
      <c r="AA12" s="55">
        <f t="shared" si="2"/>
        <v>0</v>
      </c>
      <c r="AD12" s="27" t="s">
        <v>424</v>
      </c>
      <c r="AE12" s="27" t="s">
        <v>759</v>
      </c>
      <c r="AI12" s="56"/>
      <c r="AJ12" s="56"/>
      <c r="AK12" s="56"/>
    </row>
    <row r="13" spans="1:42" x14ac:dyDescent="0.25">
      <c r="A13" s="26">
        <v>1010</v>
      </c>
      <c r="B13" s="27" t="s">
        <v>185</v>
      </c>
      <c r="C13" s="27" t="s">
        <v>425</v>
      </c>
      <c r="D13" s="27">
        <v>0</v>
      </c>
      <c r="E13" s="27">
        <v>0</v>
      </c>
      <c r="F13" s="39">
        <v>0</v>
      </c>
      <c r="G13" s="26">
        <v>49</v>
      </c>
      <c r="H13" s="26">
        <v>735</v>
      </c>
      <c r="I13" s="29">
        <v>81313.05</v>
      </c>
      <c r="J13" s="26">
        <v>127</v>
      </c>
      <c r="K13" s="26">
        <v>1905</v>
      </c>
      <c r="L13" s="26">
        <v>16</v>
      </c>
      <c r="M13" s="26">
        <v>240</v>
      </c>
      <c r="N13" s="31">
        <v>157829.1</v>
      </c>
      <c r="O13" s="26">
        <v>38</v>
      </c>
      <c r="P13" s="26">
        <v>570</v>
      </c>
      <c r="Q13" s="49">
        <v>7410</v>
      </c>
      <c r="R13" s="26">
        <v>10</v>
      </c>
      <c r="S13" s="50">
        <v>745.78947368421052</v>
      </c>
      <c r="T13" s="51">
        <v>247297.93947368424</v>
      </c>
      <c r="U13" s="26">
        <v>11</v>
      </c>
      <c r="V13" s="52">
        <v>3529.8421052631579</v>
      </c>
      <c r="W13" s="27">
        <f t="shared" si="0"/>
        <v>2823.8736842105263</v>
      </c>
      <c r="X13" s="53">
        <f t="shared" si="1"/>
        <v>200662.22526315792</v>
      </c>
      <c r="Z13" s="54">
        <v>200662.22526315792</v>
      </c>
      <c r="AA13" s="55">
        <f t="shared" si="2"/>
        <v>0</v>
      </c>
      <c r="AD13" s="27" t="s">
        <v>424</v>
      </c>
      <c r="AE13" s="27" t="s">
        <v>528</v>
      </c>
      <c r="AI13" s="56"/>
      <c r="AJ13" s="56"/>
      <c r="AK13" s="56"/>
    </row>
    <row r="14" spans="1:42" x14ac:dyDescent="0.25">
      <c r="A14" s="26">
        <v>1012</v>
      </c>
      <c r="B14" s="27" t="s">
        <v>186</v>
      </c>
      <c r="C14" s="27" t="s">
        <v>425</v>
      </c>
      <c r="D14" s="27">
        <v>0</v>
      </c>
      <c r="E14" s="27">
        <v>0</v>
      </c>
      <c r="F14" s="39">
        <v>0</v>
      </c>
      <c r="G14" s="26">
        <v>24</v>
      </c>
      <c r="H14" s="26">
        <v>360</v>
      </c>
      <c r="I14" s="29">
        <v>39826.799999999996</v>
      </c>
      <c r="J14" s="26">
        <v>99</v>
      </c>
      <c r="K14" s="26">
        <v>1485</v>
      </c>
      <c r="L14" s="26">
        <v>21</v>
      </c>
      <c r="M14" s="26">
        <v>315</v>
      </c>
      <c r="N14" s="31">
        <v>132444</v>
      </c>
      <c r="O14" s="26">
        <v>57</v>
      </c>
      <c r="P14" s="26">
        <v>855</v>
      </c>
      <c r="Q14" s="49">
        <v>11115</v>
      </c>
      <c r="R14" s="26">
        <v>0</v>
      </c>
      <c r="S14" s="50">
        <v>0</v>
      </c>
      <c r="T14" s="51">
        <v>183385.8</v>
      </c>
      <c r="U14" s="26">
        <v>3</v>
      </c>
      <c r="V14" s="52">
        <v>962.68421052631584</v>
      </c>
      <c r="W14" s="27">
        <f t="shared" si="0"/>
        <v>770.14736842105276</v>
      </c>
      <c r="X14" s="53">
        <f t="shared" si="1"/>
        <v>147478.78736842106</v>
      </c>
      <c r="Z14" s="54">
        <v>147478.78736842106</v>
      </c>
      <c r="AA14" s="55">
        <f t="shared" si="2"/>
        <v>0</v>
      </c>
      <c r="AD14" s="27" t="s">
        <v>424</v>
      </c>
      <c r="AE14" s="27" t="s">
        <v>564</v>
      </c>
      <c r="AI14" s="56"/>
      <c r="AJ14" s="56"/>
      <c r="AK14" s="56"/>
    </row>
    <row r="15" spans="1:42" x14ac:dyDescent="0.25">
      <c r="A15" s="26">
        <v>1014</v>
      </c>
      <c r="B15" s="27" t="s">
        <v>187</v>
      </c>
      <c r="C15" s="27" t="s">
        <v>425</v>
      </c>
      <c r="D15" s="27">
        <v>0</v>
      </c>
      <c r="E15" s="27">
        <v>0</v>
      </c>
      <c r="F15" s="39">
        <v>0</v>
      </c>
      <c r="G15" s="26">
        <v>24</v>
      </c>
      <c r="H15" s="26">
        <v>360</v>
      </c>
      <c r="I15" s="29">
        <v>39826.799999999996</v>
      </c>
      <c r="J15" s="26">
        <v>99</v>
      </c>
      <c r="K15" s="26">
        <v>1485</v>
      </c>
      <c r="L15" s="26">
        <v>18</v>
      </c>
      <c r="M15" s="26">
        <v>255</v>
      </c>
      <c r="N15" s="31">
        <v>128029.20000000001</v>
      </c>
      <c r="O15" s="26">
        <v>80</v>
      </c>
      <c r="P15" s="26">
        <v>1200</v>
      </c>
      <c r="Q15" s="49">
        <v>15600</v>
      </c>
      <c r="R15" s="26">
        <v>32</v>
      </c>
      <c r="S15" s="50">
        <v>2386.5263157894738</v>
      </c>
      <c r="T15" s="51">
        <v>185842.52631578947</v>
      </c>
      <c r="U15" s="26">
        <v>6</v>
      </c>
      <c r="V15" s="52">
        <v>1925.3684210526317</v>
      </c>
      <c r="W15" s="27">
        <f t="shared" si="0"/>
        <v>1540.2947368421055</v>
      </c>
      <c r="X15" s="53">
        <f t="shared" si="1"/>
        <v>150214.31578947368</v>
      </c>
      <c r="Z15" s="54">
        <v>150214.31578947368</v>
      </c>
      <c r="AA15" s="55">
        <f t="shared" si="2"/>
        <v>0</v>
      </c>
      <c r="AD15" s="27" t="s">
        <v>424</v>
      </c>
      <c r="AE15" s="27" t="s">
        <v>685</v>
      </c>
      <c r="AI15" s="56"/>
      <c r="AJ15" s="56"/>
      <c r="AK15" s="56"/>
    </row>
    <row r="16" spans="1:42" x14ac:dyDescent="0.25">
      <c r="A16" s="26">
        <v>1015</v>
      </c>
      <c r="B16" s="27" t="s">
        <v>188</v>
      </c>
      <c r="C16" s="27" t="s">
        <v>425</v>
      </c>
      <c r="D16" s="27">
        <v>0</v>
      </c>
      <c r="E16" s="27">
        <v>0</v>
      </c>
      <c r="F16" s="39">
        <v>0</v>
      </c>
      <c r="G16" s="26">
        <v>15</v>
      </c>
      <c r="H16" s="26">
        <v>225</v>
      </c>
      <c r="I16" s="29">
        <v>24891.75</v>
      </c>
      <c r="J16" s="26">
        <v>90</v>
      </c>
      <c r="K16" s="26">
        <v>1350</v>
      </c>
      <c r="L16" s="26">
        <v>39</v>
      </c>
      <c r="M16" s="26">
        <v>585</v>
      </c>
      <c r="N16" s="31">
        <v>142377.29999999999</v>
      </c>
      <c r="O16" s="26">
        <v>43</v>
      </c>
      <c r="P16" s="26">
        <v>645</v>
      </c>
      <c r="Q16" s="49">
        <v>8385</v>
      </c>
      <c r="R16" s="26">
        <v>41</v>
      </c>
      <c r="S16" s="50">
        <v>3057.7368421052633</v>
      </c>
      <c r="T16" s="51">
        <v>178711.78684210524</v>
      </c>
      <c r="U16" s="26">
        <v>4</v>
      </c>
      <c r="V16" s="52">
        <v>1283.578947368421</v>
      </c>
      <c r="W16" s="27">
        <f t="shared" si="0"/>
        <v>1026.8631578947368</v>
      </c>
      <c r="X16" s="53">
        <f t="shared" si="1"/>
        <v>143996.29263157895</v>
      </c>
      <c r="Z16" s="54">
        <v>143996.29263157895</v>
      </c>
      <c r="AA16" s="55">
        <f t="shared" si="2"/>
        <v>0</v>
      </c>
      <c r="AD16" s="27" t="s">
        <v>424</v>
      </c>
      <c r="AE16" s="27" t="s">
        <v>514</v>
      </c>
      <c r="AI16" s="56"/>
      <c r="AJ16" s="56"/>
      <c r="AK16" s="56"/>
    </row>
    <row r="17" spans="1:37" x14ac:dyDescent="0.25">
      <c r="A17" s="26">
        <v>1016</v>
      </c>
      <c r="B17" s="27" t="s">
        <v>189</v>
      </c>
      <c r="C17" s="27" t="s">
        <v>425</v>
      </c>
      <c r="D17" s="27">
        <v>0</v>
      </c>
      <c r="E17" s="27">
        <v>0</v>
      </c>
      <c r="F17" s="39">
        <v>0</v>
      </c>
      <c r="G17" s="26">
        <v>12</v>
      </c>
      <c r="H17" s="26">
        <v>180</v>
      </c>
      <c r="I17" s="29">
        <v>19913.399999999998</v>
      </c>
      <c r="J17" s="26">
        <v>82</v>
      </c>
      <c r="K17" s="26">
        <v>1230</v>
      </c>
      <c r="L17" s="26">
        <v>30</v>
      </c>
      <c r="M17" s="26">
        <v>438</v>
      </c>
      <c r="N17" s="31">
        <v>122731.44</v>
      </c>
      <c r="O17" s="26">
        <v>39</v>
      </c>
      <c r="P17" s="26">
        <v>585</v>
      </c>
      <c r="Q17" s="49">
        <v>7605</v>
      </c>
      <c r="R17" s="26">
        <v>36</v>
      </c>
      <c r="S17" s="50">
        <v>2684.8421052631579</v>
      </c>
      <c r="T17" s="51">
        <v>152934.68210526314</v>
      </c>
      <c r="U17" s="26">
        <v>0</v>
      </c>
      <c r="V17" s="52">
        <v>0</v>
      </c>
      <c r="W17" s="27">
        <f t="shared" si="0"/>
        <v>0</v>
      </c>
      <c r="X17" s="53">
        <f t="shared" si="1"/>
        <v>122347.74568421052</v>
      </c>
      <c r="Z17" s="54">
        <v>122347.74568421052</v>
      </c>
      <c r="AA17" s="55">
        <f t="shared" si="2"/>
        <v>0</v>
      </c>
      <c r="AD17" s="27" t="s">
        <v>424</v>
      </c>
      <c r="AE17" s="27" t="s">
        <v>544</v>
      </c>
      <c r="AI17" s="56"/>
      <c r="AJ17" s="56"/>
      <c r="AK17" s="56"/>
    </row>
    <row r="18" spans="1:37" x14ac:dyDescent="0.25">
      <c r="A18" s="26">
        <v>1017</v>
      </c>
      <c r="B18" s="27" t="s">
        <v>190</v>
      </c>
      <c r="C18" s="27" t="s">
        <v>425</v>
      </c>
      <c r="D18" s="27">
        <v>0</v>
      </c>
      <c r="E18" s="27">
        <v>0</v>
      </c>
      <c r="F18" s="39">
        <v>0</v>
      </c>
      <c r="G18" s="26">
        <v>40</v>
      </c>
      <c r="H18" s="26">
        <v>600</v>
      </c>
      <c r="I18" s="29">
        <v>66378</v>
      </c>
      <c r="J18" s="26">
        <v>120</v>
      </c>
      <c r="K18" s="26">
        <v>1800</v>
      </c>
      <c r="L18" s="26">
        <v>54</v>
      </c>
      <c r="M18" s="26">
        <v>810</v>
      </c>
      <c r="N18" s="31">
        <v>192043.8</v>
      </c>
      <c r="O18" s="26">
        <v>76</v>
      </c>
      <c r="P18" s="26">
        <v>1140</v>
      </c>
      <c r="Q18" s="49">
        <v>14820</v>
      </c>
      <c r="R18" s="26">
        <v>71</v>
      </c>
      <c r="S18" s="50">
        <v>5295.105263157895</v>
      </c>
      <c r="T18" s="51">
        <v>278536.90526315791</v>
      </c>
      <c r="U18" s="26">
        <v>5</v>
      </c>
      <c r="V18" s="52">
        <v>1604.4736842105262</v>
      </c>
      <c r="W18" s="27">
        <f t="shared" si="0"/>
        <v>1283.578947368421</v>
      </c>
      <c r="X18" s="53">
        <f t="shared" si="1"/>
        <v>224113.10315789474</v>
      </c>
      <c r="Z18" s="54">
        <v>224113.10315789474</v>
      </c>
      <c r="AA18" s="55">
        <f t="shared" si="2"/>
        <v>0</v>
      </c>
      <c r="AD18" s="27" t="s">
        <v>424</v>
      </c>
      <c r="AE18" s="27" t="s">
        <v>431</v>
      </c>
      <c r="AI18" s="56"/>
      <c r="AJ18" s="56"/>
      <c r="AK18" s="56"/>
    </row>
    <row r="19" spans="1:37" x14ac:dyDescent="0.25">
      <c r="A19" s="26">
        <v>1018</v>
      </c>
      <c r="B19" s="27" t="s">
        <v>191</v>
      </c>
      <c r="C19" s="27" t="s">
        <v>425</v>
      </c>
      <c r="D19" s="27">
        <v>0</v>
      </c>
      <c r="E19" s="27">
        <v>0</v>
      </c>
      <c r="F19" s="39">
        <v>0</v>
      </c>
      <c r="G19" s="26">
        <v>46</v>
      </c>
      <c r="H19" s="26">
        <v>690</v>
      </c>
      <c r="I19" s="29">
        <v>76334.7</v>
      </c>
      <c r="J19" s="26">
        <v>125</v>
      </c>
      <c r="K19" s="26">
        <v>1875</v>
      </c>
      <c r="L19" s="26">
        <v>61</v>
      </c>
      <c r="M19" s="26">
        <v>915</v>
      </c>
      <c r="N19" s="31">
        <v>205288.2</v>
      </c>
      <c r="O19" s="26">
        <v>87</v>
      </c>
      <c r="P19" s="26">
        <v>1305</v>
      </c>
      <c r="Q19" s="49">
        <v>16965</v>
      </c>
      <c r="R19" s="26">
        <v>86</v>
      </c>
      <c r="S19" s="50">
        <v>6413.7894736842109</v>
      </c>
      <c r="T19" s="51">
        <v>305001.68947368424</v>
      </c>
      <c r="U19" s="26">
        <v>10</v>
      </c>
      <c r="V19" s="52">
        <v>3208.9473684210525</v>
      </c>
      <c r="W19" s="27">
        <f t="shared" si="0"/>
        <v>2567.1578947368421</v>
      </c>
      <c r="X19" s="53">
        <f t="shared" si="1"/>
        <v>246568.50947368424</v>
      </c>
      <c r="Z19" s="54">
        <v>246568.50947368424</v>
      </c>
      <c r="AA19" s="55">
        <f t="shared" si="2"/>
        <v>0</v>
      </c>
      <c r="AD19" s="27" t="s">
        <v>424</v>
      </c>
      <c r="AE19" s="27" t="s">
        <v>600</v>
      </c>
      <c r="AI19" s="56"/>
      <c r="AJ19" s="56"/>
      <c r="AK19" s="56"/>
    </row>
    <row r="20" spans="1:37" x14ac:dyDescent="0.25">
      <c r="A20" s="26">
        <v>1019</v>
      </c>
      <c r="B20" s="27" t="s">
        <v>192</v>
      </c>
      <c r="C20" s="27" t="s">
        <v>786</v>
      </c>
      <c r="D20" s="27">
        <v>0</v>
      </c>
      <c r="E20" s="27">
        <v>0</v>
      </c>
      <c r="F20" s="39">
        <v>0</v>
      </c>
      <c r="G20" s="26">
        <v>27</v>
      </c>
      <c r="H20" s="26">
        <v>405</v>
      </c>
      <c r="I20" s="29">
        <v>44805.15</v>
      </c>
      <c r="J20" s="26">
        <v>116</v>
      </c>
      <c r="K20" s="26">
        <v>1740</v>
      </c>
      <c r="L20" s="26">
        <v>31</v>
      </c>
      <c r="M20" s="26">
        <v>465</v>
      </c>
      <c r="N20" s="31">
        <v>162243.9</v>
      </c>
      <c r="O20" s="26">
        <v>33</v>
      </c>
      <c r="P20" s="26">
        <v>495</v>
      </c>
      <c r="Q20" s="49">
        <v>6435</v>
      </c>
      <c r="R20" s="26">
        <v>4</v>
      </c>
      <c r="S20" s="50">
        <v>298.31578947368422</v>
      </c>
      <c r="T20" s="51">
        <v>213782.36578947367</v>
      </c>
      <c r="U20" s="26">
        <v>1</v>
      </c>
      <c r="V20" s="52">
        <v>320.89473684210526</v>
      </c>
      <c r="W20" s="27">
        <f t="shared" si="0"/>
        <v>256.7157894736842</v>
      </c>
      <c r="X20" s="53">
        <f t="shared" si="1"/>
        <v>171282.60842105263</v>
      </c>
      <c r="Z20" s="54">
        <v>171282.60842105263</v>
      </c>
      <c r="AA20" s="55">
        <f t="shared" si="2"/>
        <v>0</v>
      </c>
      <c r="AD20" s="27" t="s">
        <v>424</v>
      </c>
      <c r="AE20" s="27" t="s">
        <v>715</v>
      </c>
      <c r="AI20" s="56"/>
      <c r="AJ20" s="56"/>
      <c r="AK20" s="56"/>
    </row>
    <row r="21" spans="1:37" x14ac:dyDescent="0.25">
      <c r="A21" s="26">
        <v>1020</v>
      </c>
      <c r="B21" s="27" t="s">
        <v>193</v>
      </c>
      <c r="C21" s="27" t="s">
        <v>785</v>
      </c>
      <c r="D21" s="27">
        <v>2</v>
      </c>
      <c r="E21" s="27">
        <v>30</v>
      </c>
      <c r="F21" s="39">
        <v>4648.8</v>
      </c>
      <c r="G21" s="26">
        <v>68</v>
      </c>
      <c r="H21" s="26">
        <v>1020</v>
      </c>
      <c r="I21" s="29">
        <v>112842.59999999999</v>
      </c>
      <c r="J21" s="26">
        <v>140</v>
      </c>
      <c r="K21" s="26">
        <v>2100</v>
      </c>
      <c r="L21" s="26">
        <v>46</v>
      </c>
      <c r="M21" s="26">
        <v>690</v>
      </c>
      <c r="N21" s="31">
        <v>205288.2</v>
      </c>
      <c r="O21" s="26">
        <v>106</v>
      </c>
      <c r="P21" s="26">
        <v>1590</v>
      </c>
      <c r="Q21" s="49">
        <v>20670</v>
      </c>
      <c r="R21" s="26">
        <v>107</v>
      </c>
      <c r="S21" s="50">
        <v>7979.9473684210525</v>
      </c>
      <c r="T21" s="51">
        <v>351429.54736842104</v>
      </c>
      <c r="U21" s="26">
        <v>7</v>
      </c>
      <c r="V21" s="52">
        <v>2246.2631578947367</v>
      </c>
      <c r="W21" s="27">
        <f t="shared" si="0"/>
        <v>1797.0105263157893</v>
      </c>
      <c r="X21" s="53">
        <f t="shared" si="1"/>
        <v>282940.64842105261</v>
      </c>
      <c r="Z21" s="54">
        <v>282940.64842105261</v>
      </c>
      <c r="AA21" s="55">
        <f t="shared" si="2"/>
        <v>0</v>
      </c>
      <c r="AD21" s="27" t="s">
        <v>424</v>
      </c>
      <c r="AE21" s="27" t="s">
        <v>764</v>
      </c>
      <c r="AI21" s="56"/>
      <c r="AJ21" s="56"/>
      <c r="AK21" s="56"/>
    </row>
    <row r="22" spans="1:37" x14ac:dyDescent="0.25">
      <c r="A22" s="26">
        <v>1021</v>
      </c>
      <c r="B22" s="27" t="s">
        <v>194</v>
      </c>
      <c r="C22" s="27" t="s">
        <v>425</v>
      </c>
      <c r="D22" s="27">
        <v>0</v>
      </c>
      <c r="E22" s="27">
        <v>0</v>
      </c>
      <c r="F22" s="39">
        <v>0</v>
      </c>
      <c r="G22" s="26">
        <v>15</v>
      </c>
      <c r="H22" s="26">
        <v>225</v>
      </c>
      <c r="I22" s="29">
        <v>24891.75</v>
      </c>
      <c r="J22" s="26">
        <v>54</v>
      </c>
      <c r="K22" s="26">
        <v>810</v>
      </c>
      <c r="L22" s="26">
        <v>12</v>
      </c>
      <c r="M22" s="26">
        <v>180</v>
      </c>
      <c r="N22" s="31">
        <v>72844.2</v>
      </c>
      <c r="O22" s="26">
        <v>15</v>
      </c>
      <c r="P22" s="26">
        <v>225</v>
      </c>
      <c r="Q22" s="49">
        <v>2925</v>
      </c>
      <c r="R22" s="26">
        <v>14</v>
      </c>
      <c r="S22" s="50">
        <v>1044.1052631578948</v>
      </c>
      <c r="T22" s="51">
        <v>101705.05526315789</v>
      </c>
      <c r="U22" s="26">
        <v>0</v>
      </c>
      <c r="V22" s="52">
        <v>0</v>
      </c>
      <c r="W22" s="27">
        <f t="shared" si="0"/>
        <v>0</v>
      </c>
      <c r="X22" s="53">
        <f t="shared" si="1"/>
        <v>81364.044210526321</v>
      </c>
      <c r="Z22" s="54">
        <v>81364.044210526321</v>
      </c>
      <c r="AA22" s="55">
        <f t="shared" si="2"/>
        <v>0</v>
      </c>
      <c r="AD22" s="27" t="s">
        <v>424</v>
      </c>
      <c r="AE22" s="27" t="s">
        <v>530</v>
      </c>
      <c r="AI22" s="56"/>
      <c r="AJ22" s="56"/>
      <c r="AK22" s="56"/>
    </row>
    <row r="23" spans="1:37" x14ac:dyDescent="0.25">
      <c r="A23" s="26">
        <v>1022</v>
      </c>
      <c r="B23" s="27" t="s">
        <v>195</v>
      </c>
      <c r="C23" s="27" t="s">
        <v>425</v>
      </c>
      <c r="D23" s="27">
        <v>1</v>
      </c>
      <c r="E23" s="27">
        <v>15</v>
      </c>
      <c r="F23" s="39">
        <v>2324.4</v>
      </c>
      <c r="G23" s="26">
        <v>25</v>
      </c>
      <c r="H23" s="26">
        <v>375</v>
      </c>
      <c r="I23" s="29">
        <v>41486.25</v>
      </c>
      <c r="J23" s="26">
        <v>84</v>
      </c>
      <c r="K23" s="26">
        <v>1230</v>
      </c>
      <c r="L23" s="26">
        <v>17</v>
      </c>
      <c r="M23" s="26">
        <v>255</v>
      </c>
      <c r="N23" s="31">
        <v>109266.30000000002</v>
      </c>
      <c r="O23" s="26">
        <v>41</v>
      </c>
      <c r="P23" s="26">
        <v>615</v>
      </c>
      <c r="Q23" s="49">
        <v>7995</v>
      </c>
      <c r="R23" s="26">
        <v>15</v>
      </c>
      <c r="S23" s="50">
        <v>1118.6842105263158</v>
      </c>
      <c r="T23" s="51">
        <v>162190.63421052633</v>
      </c>
      <c r="U23" s="26">
        <v>11</v>
      </c>
      <c r="V23" s="52">
        <v>3529.8421052631579</v>
      </c>
      <c r="W23" s="27">
        <f t="shared" si="0"/>
        <v>2823.8736842105263</v>
      </c>
      <c r="X23" s="53">
        <f t="shared" si="1"/>
        <v>132576.38105263159</v>
      </c>
      <c r="Z23" s="54">
        <v>132576.38105263159</v>
      </c>
      <c r="AA23" s="55">
        <f t="shared" si="2"/>
        <v>0</v>
      </c>
      <c r="AD23" s="27" t="s">
        <v>424</v>
      </c>
      <c r="AE23" s="27" t="s">
        <v>516</v>
      </c>
      <c r="AI23" s="56"/>
      <c r="AJ23" s="56"/>
      <c r="AK23" s="56"/>
    </row>
    <row r="24" spans="1:37" x14ac:dyDescent="0.25">
      <c r="A24" s="26">
        <v>1023</v>
      </c>
      <c r="B24" s="27" t="s">
        <v>196</v>
      </c>
      <c r="C24" s="27" t="s">
        <v>425</v>
      </c>
      <c r="D24" s="27">
        <v>0</v>
      </c>
      <c r="E24" s="27">
        <v>0</v>
      </c>
      <c r="F24" s="39">
        <v>0</v>
      </c>
      <c r="G24" s="26">
        <v>20</v>
      </c>
      <c r="H24" s="26">
        <v>300</v>
      </c>
      <c r="I24" s="29">
        <v>33189</v>
      </c>
      <c r="J24" s="26">
        <v>76</v>
      </c>
      <c r="K24" s="26">
        <v>1140</v>
      </c>
      <c r="L24" s="26">
        <v>7</v>
      </c>
      <c r="M24" s="26">
        <v>105</v>
      </c>
      <c r="N24" s="31">
        <v>91607.099999999991</v>
      </c>
      <c r="O24" s="26">
        <v>45</v>
      </c>
      <c r="P24" s="26">
        <v>675</v>
      </c>
      <c r="Q24" s="49">
        <v>8775</v>
      </c>
      <c r="R24" s="26">
        <v>12</v>
      </c>
      <c r="S24" s="50">
        <v>894.94736842105272</v>
      </c>
      <c r="T24" s="51">
        <v>134466.04736842102</v>
      </c>
      <c r="U24" s="26">
        <v>8</v>
      </c>
      <c r="V24" s="52">
        <v>2567.1578947368421</v>
      </c>
      <c r="W24" s="27">
        <f t="shared" si="0"/>
        <v>2053.7263157894736</v>
      </c>
      <c r="X24" s="53">
        <f t="shared" si="1"/>
        <v>109626.5642105263</v>
      </c>
      <c r="Z24" s="54">
        <v>109626.5642105263</v>
      </c>
      <c r="AA24" s="55">
        <f t="shared" si="2"/>
        <v>0</v>
      </c>
      <c r="AD24" s="27" t="s">
        <v>424</v>
      </c>
      <c r="AE24" s="27" t="s">
        <v>540</v>
      </c>
      <c r="AI24" s="56"/>
      <c r="AJ24" s="56"/>
      <c r="AK24" s="56"/>
    </row>
    <row r="25" spans="1:37" x14ac:dyDescent="0.25">
      <c r="A25" s="26">
        <v>1024</v>
      </c>
      <c r="B25" s="27" t="s">
        <v>197</v>
      </c>
      <c r="C25" s="27" t="s">
        <v>785</v>
      </c>
      <c r="D25" s="27">
        <v>0</v>
      </c>
      <c r="E25" s="27">
        <v>0</v>
      </c>
      <c r="F25" s="39">
        <v>0</v>
      </c>
      <c r="G25" s="26">
        <v>26</v>
      </c>
      <c r="H25" s="26">
        <v>390</v>
      </c>
      <c r="I25" s="29">
        <v>43145.7</v>
      </c>
      <c r="J25" s="26">
        <v>65</v>
      </c>
      <c r="K25" s="26">
        <v>975</v>
      </c>
      <c r="L25" s="26">
        <v>9</v>
      </c>
      <c r="M25" s="26">
        <v>135</v>
      </c>
      <c r="N25" s="31">
        <v>81673.8</v>
      </c>
      <c r="O25" s="26">
        <v>45</v>
      </c>
      <c r="P25" s="26">
        <v>675</v>
      </c>
      <c r="Q25" s="49">
        <v>8775</v>
      </c>
      <c r="R25" s="26">
        <v>45</v>
      </c>
      <c r="S25" s="50">
        <v>3356.0526315789475</v>
      </c>
      <c r="T25" s="51">
        <v>136950.55263157896</v>
      </c>
      <c r="U25" s="26">
        <v>0</v>
      </c>
      <c r="V25" s="52">
        <v>0</v>
      </c>
      <c r="W25" s="27">
        <f t="shared" si="0"/>
        <v>0</v>
      </c>
      <c r="X25" s="53">
        <f t="shared" si="1"/>
        <v>109560.44210526318</v>
      </c>
      <c r="Z25" s="54">
        <v>109560.44210526318</v>
      </c>
      <c r="AA25" s="55">
        <f t="shared" si="2"/>
        <v>0</v>
      </c>
      <c r="AD25" s="27" t="s">
        <v>424</v>
      </c>
      <c r="AE25" s="27" t="s">
        <v>738</v>
      </c>
      <c r="AI25" s="56"/>
      <c r="AJ25" s="56"/>
      <c r="AK25" s="56"/>
    </row>
    <row r="26" spans="1:37" x14ac:dyDescent="0.25">
      <c r="A26" s="26">
        <v>1025</v>
      </c>
      <c r="B26" s="27" t="s">
        <v>198</v>
      </c>
      <c r="C26" s="27" t="s">
        <v>425</v>
      </c>
      <c r="D26" s="27">
        <v>0</v>
      </c>
      <c r="E26" s="27">
        <v>0</v>
      </c>
      <c r="F26" s="39">
        <v>0</v>
      </c>
      <c r="G26" s="26">
        <v>51</v>
      </c>
      <c r="H26" s="26">
        <v>765</v>
      </c>
      <c r="I26" s="29">
        <v>84631.95</v>
      </c>
      <c r="J26" s="26">
        <v>100</v>
      </c>
      <c r="K26" s="26">
        <v>1500</v>
      </c>
      <c r="L26" s="26">
        <v>11</v>
      </c>
      <c r="M26" s="26">
        <v>165</v>
      </c>
      <c r="N26" s="31">
        <v>122510.7</v>
      </c>
      <c r="O26" s="26">
        <v>102</v>
      </c>
      <c r="P26" s="26">
        <v>1530</v>
      </c>
      <c r="Q26" s="49">
        <v>19890</v>
      </c>
      <c r="R26" s="26">
        <v>71</v>
      </c>
      <c r="S26" s="50">
        <v>5295.105263157895</v>
      </c>
      <c r="T26" s="51">
        <v>232327.75526315789</v>
      </c>
      <c r="U26" s="26">
        <v>4</v>
      </c>
      <c r="V26" s="52">
        <v>1283.578947368421</v>
      </c>
      <c r="W26" s="27">
        <f t="shared" si="0"/>
        <v>1026.8631578947368</v>
      </c>
      <c r="X26" s="53">
        <f t="shared" si="1"/>
        <v>186889.06736842106</v>
      </c>
      <c r="Z26" s="54">
        <v>186889.06736842106</v>
      </c>
      <c r="AA26" s="55">
        <f t="shared" si="2"/>
        <v>0</v>
      </c>
      <c r="AD26" s="27" t="s">
        <v>424</v>
      </c>
      <c r="AE26" s="27" t="s">
        <v>451</v>
      </c>
      <c r="AI26" s="56"/>
      <c r="AJ26" s="56"/>
      <c r="AK26" s="56"/>
    </row>
    <row r="27" spans="1:37" x14ac:dyDescent="0.25">
      <c r="A27" s="26">
        <v>1026</v>
      </c>
      <c r="B27" s="27" t="s">
        <v>199</v>
      </c>
      <c r="C27" s="27" t="s">
        <v>425</v>
      </c>
      <c r="D27" s="27">
        <v>0</v>
      </c>
      <c r="E27" s="27">
        <v>0</v>
      </c>
      <c r="F27" s="39">
        <v>0</v>
      </c>
      <c r="G27" s="26">
        <v>30</v>
      </c>
      <c r="H27" s="26">
        <v>450</v>
      </c>
      <c r="I27" s="29">
        <v>49783.5</v>
      </c>
      <c r="J27" s="26">
        <v>105</v>
      </c>
      <c r="K27" s="26">
        <v>1575</v>
      </c>
      <c r="L27" s="26">
        <v>21</v>
      </c>
      <c r="M27" s="26">
        <v>315</v>
      </c>
      <c r="N27" s="31">
        <v>139066.20000000001</v>
      </c>
      <c r="O27" s="26">
        <v>64</v>
      </c>
      <c r="P27" s="26">
        <v>960</v>
      </c>
      <c r="Q27" s="49">
        <v>12480</v>
      </c>
      <c r="R27" s="26">
        <v>20</v>
      </c>
      <c r="S27" s="50">
        <v>1491.578947368421</v>
      </c>
      <c r="T27" s="51">
        <v>202821.27894736844</v>
      </c>
      <c r="U27" s="26">
        <v>5</v>
      </c>
      <c r="V27" s="52">
        <v>1604.4736842105262</v>
      </c>
      <c r="W27" s="27">
        <f t="shared" si="0"/>
        <v>1283.578947368421</v>
      </c>
      <c r="X27" s="53">
        <f t="shared" si="1"/>
        <v>163540.60210526318</v>
      </c>
      <c r="Z27" s="54">
        <v>163540.60210526318</v>
      </c>
      <c r="AA27" s="55">
        <f t="shared" si="2"/>
        <v>0</v>
      </c>
      <c r="AD27" s="27" t="s">
        <v>424</v>
      </c>
      <c r="AE27" s="27" t="s">
        <v>500</v>
      </c>
      <c r="AI27" s="56"/>
      <c r="AJ27" s="56"/>
      <c r="AK27" s="56"/>
    </row>
    <row r="28" spans="1:37" x14ac:dyDescent="0.25">
      <c r="A28" s="26">
        <v>1027</v>
      </c>
      <c r="B28" s="27" t="s">
        <v>57</v>
      </c>
      <c r="C28" s="27" t="s">
        <v>425</v>
      </c>
      <c r="D28" s="27">
        <v>0</v>
      </c>
      <c r="E28" s="27">
        <v>0</v>
      </c>
      <c r="F28" s="39">
        <v>0</v>
      </c>
      <c r="G28" s="26">
        <v>30</v>
      </c>
      <c r="H28" s="26">
        <v>450</v>
      </c>
      <c r="I28" s="29">
        <v>49783.5</v>
      </c>
      <c r="J28" s="26">
        <v>105</v>
      </c>
      <c r="K28" s="26">
        <v>1575</v>
      </c>
      <c r="L28" s="26">
        <v>19</v>
      </c>
      <c r="M28" s="26">
        <v>285</v>
      </c>
      <c r="N28" s="31">
        <v>136858.79999999999</v>
      </c>
      <c r="O28" s="26">
        <v>37</v>
      </c>
      <c r="P28" s="26">
        <v>555</v>
      </c>
      <c r="Q28" s="49">
        <v>7215</v>
      </c>
      <c r="R28" s="26">
        <v>3</v>
      </c>
      <c r="S28" s="50">
        <v>223.73684210526318</v>
      </c>
      <c r="T28" s="51">
        <v>194081.03684210524</v>
      </c>
      <c r="U28" s="26">
        <v>6</v>
      </c>
      <c r="V28" s="52">
        <v>1925.3684210526317</v>
      </c>
      <c r="W28" s="27">
        <f t="shared" si="0"/>
        <v>1540.2947368421055</v>
      </c>
      <c r="X28" s="53">
        <f t="shared" si="1"/>
        <v>156805.12421052632</v>
      </c>
      <c r="Z28" s="54">
        <v>156805.12421052632</v>
      </c>
      <c r="AA28" s="55">
        <f t="shared" si="2"/>
        <v>0</v>
      </c>
      <c r="AD28" s="27" t="s">
        <v>424</v>
      </c>
      <c r="AE28" s="27" t="s">
        <v>423</v>
      </c>
      <c r="AI28" s="56"/>
      <c r="AJ28" s="56"/>
      <c r="AK28" s="56"/>
    </row>
    <row r="29" spans="1:37" x14ac:dyDescent="0.25">
      <c r="A29" s="26">
        <v>1028</v>
      </c>
      <c r="B29" s="27" t="s">
        <v>200</v>
      </c>
      <c r="C29" s="27" t="s">
        <v>785</v>
      </c>
      <c r="D29" s="27">
        <v>0</v>
      </c>
      <c r="E29" s="27">
        <v>0</v>
      </c>
      <c r="F29" s="39">
        <v>0</v>
      </c>
      <c r="G29" s="26">
        <v>25</v>
      </c>
      <c r="H29" s="26">
        <v>375</v>
      </c>
      <c r="I29" s="29">
        <v>41486.25</v>
      </c>
      <c r="J29" s="26">
        <v>69</v>
      </c>
      <c r="K29" s="26">
        <v>1035</v>
      </c>
      <c r="L29" s="26">
        <v>3</v>
      </c>
      <c r="M29" s="26">
        <v>45</v>
      </c>
      <c r="N29" s="31">
        <v>79466.400000000009</v>
      </c>
      <c r="O29" s="26">
        <v>51</v>
      </c>
      <c r="P29" s="26">
        <v>765</v>
      </c>
      <c r="Q29" s="49">
        <v>9945</v>
      </c>
      <c r="R29" s="26">
        <v>26</v>
      </c>
      <c r="S29" s="50">
        <v>1939.0526315789475</v>
      </c>
      <c r="T29" s="51">
        <v>132836.70263157896</v>
      </c>
      <c r="U29" s="26">
        <v>4</v>
      </c>
      <c r="V29" s="52">
        <v>1283.578947368421</v>
      </c>
      <c r="W29" s="27">
        <f t="shared" si="0"/>
        <v>1026.8631578947368</v>
      </c>
      <c r="X29" s="53">
        <f t="shared" si="1"/>
        <v>107296.22526315792</v>
      </c>
      <c r="Z29" s="54">
        <v>107296.22526315792</v>
      </c>
      <c r="AA29" s="55">
        <f t="shared" si="2"/>
        <v>0</v>
      </c>
      <c r="AD29" s="27" t="s">
        <v>424</v>
      </c>
      <c r="AE29" s="27" t="s">
        <v>742</v>
      </c>
      <c r="AI29" s="56"/>
      <c r="AJ29" s="56"/>
      <c r="AK29" s="56"/>
    </row>
    <row r="30" spans="1:37" x14ac:dyDescent="0.25">
      <c r="A30" s="26">
        <v>1038</v>
      </c>
      <c r="B30" s="27" t="s">
        <v>201</v>
      </c>
      <c r="C30" s="27" t="s">
        <v>425</v>
      </c>
      <c r="D30" s="27">
        <v>0</v>
      </c>
      <c r="E30" s="27">
        <v>0</v>
      </c>
      <c r="F30" s="39">
        <v>0</v>
      </c>
      <c r="G30" s="26">
        <v>46</v>
      </c>
      <c r="H30" s="26">
        <v>690</v>
      </c>
      <c r="I30" s="29">
        <v>76334.7</v>
      </c>
      <c r="J30" s="26">
        <v>114</v>
      </c>
      <c r="K30" s="26">
        <v>1710</v>
      </c>
      <c r="L30" s="26">
        <v>47</v>
      </c>
      <c r="M30" s="26">
        <v>705</v>
      </c>
      <c r="N30" s="31">
        <v>177695.7</v>
      </c>
      <c r="O30" s="26">
        <v>76</v>
      </c>
      <c r="P30" s="26">
        <v>1140</v>
      </c>
      <c r="Q30" s="49">
        <v>14820</v>
      </c>
      <c r="R30" s="26">
        <v>75</v>
      </c>
      <c r="S30" s="50">
        <v>5593.4210526315792</v>
      </c>
      <c r="T30" s="51">
        <v>274443.8210526316</v>
      </c>
      <c r="U30" s="26">
        <v>0</v>
      </c>
      <c r="V30" s="52">
        <v>0</v>
      </c>
      <c r="W30" s="27">
        <f t="shared" si="0"/>
        <v>0</v>
      </c>
      <c r="X30" s="53">
        <f t="shared" si="1"/>
        <v>219555.05684210529</v>
      </c>
      <c r="Z30" s="54">
        <v>219555.05684210529</v>
      </c>
      <c r="AA30" s="55">
        <f t="shared" si="2"/>
        <v>0</v>
      </c>
      <c r="AD30" s="27" t="s">
        <v>424</v>
      </c>
      <c r="AE30" s="27" t="s">
        <v>608</v>
      </c>
      <c r="AI30" s="56"/>
      <c r="AJ30" s="56"/>
      <c r="AK30" s="56"/>
    </row>
    <row r="31" spans="1:37" x14ac:dyDescent="0.25">
      <c r="A31" s="26">
        <v>1048</v>
      </c>
      <c r="B31" s="27" t="s">
        <v>202</v>
      </c>
      <c r="C31" s="27" t="s">
        <v>425</v>
      </c>
      <c r="D31" s="27">
        <v>0</v>
      </c>
      <c r="E31" s="27">
        <v>0</v>
      </c>
      <c r="F31" s="39">
        <v>0</v>
      </c>
      <c r="G31" s="26">
        <v>30</v>
      </c>
      <c r="H31" s="26">
        <v>450</v>
      </c>
      <c r="I31" s="29">
        <v>49783.5</v>
      </c>
      <c r="J31" s="26">
        <v>119</v>
      </c>
      <c r="K31" s="26">
        <v>1785</v>
      </c>
      <c r="L31" s="26">
        <v>32</v>
      </c>
      <c r="M31" s="26">
        <v>480</v>
      </c>
      <c r="N31" s="31">
        <v>166658.70000000001</v>
      </c>
      <c r="O31" s="26">
        <v>57</v>
      </c>
      <c r="P31" s="26">
        <v>855</v>
      </c>
      <c r="Q31" s="49">
        <v>11115</v>
      </c>
      <c r="R31" s="26">
        <v>48</v>
      </c>
      <c r="S31" s="50">
        <v>3579.7894736842109</v>
      </c>
      <c r="T31" s="51">
        <v>231136.98947368423</v>
      </c>
      <c r="U31" s="26">
        <v>8</v>
      </c>
      <c r="V31" s="52">
        <v>2567.1578947368421</v>
      </c>
      <c r="W31" s="27">
        <f t="shared" si="0"/>
        <v>2053.7263157894736</v>
      </c>
      <c r="X31" s="53">
        <f t="shared" si="1"/>
        <v>186963.31789473689</v>
      </c>
      <c r="Z31" s="54">
        <v>186963.31789473689</v>
      </c>
      <c r="AA31" s="55">
        <f t="shared" si="2"/>
        <v>0</v>
      </c>
      <c r="AD31" s="27" t="s">
        <v>424</v>
      </c>
      <c r="AE31" s="27" t="s">
        <v>470</v>
      </c>
      <c r="AI31" s="56"/>
      <c r="AJ31" s="56"/>
      <c r="AK31" s="56"/>
    </row>
    <row r="32" spans="1:37" x14ac:dyDescent="0.25">
      <c r="A32" s="26">
        <v>1049</v>
      </c>
      <c r="B32" s="27" t="s">
        <v>203</v>
      </c>
      <c r="C32" s="27" t="s">
        <v>425</v>
      </c>
      <c r="D32" s="27">
        <v>0</v>
      </c>
      <c r="E32" s="27">
        <v>0</v>
      </c>
      <c r="F32" s="39">
        <v>0</v>
      </c>
      <c r="G32" s="26">
        <v>26</v>
      </c>
      <c r="H32" s="26">
        <v>390</v>
      </c>
      <c r="I32" s="29">
        <v>43145.7</v>
      </c>
      <c r="J32" s="26">
        <v>117</v>
      </c>
      <c r="K32" s="26">
        <v>1755</v>
      </c>
      <c r="L32" s="26">
        <v>16</v>
      </c>
      <c r="M32" s="26">
        <v>240</v>
      </c>
      <c r="N32" s="31">
        <v>146792.1</v>
      </c>
      <c r="O32" s="26">
        <v>87</v>
      </c>
      <c r="P32" s="26">
        <v>1305</v>
      </c>
      <c r="Q32" s="49">
        <v>16965</v>
      </c>
      <c r="R32" s="26">
        <v>25</v>
      </c>
      <c r="S32" s="50">
        <v>1864.4736842105265</v>
      </c>
      <c r="T32" s="51">
        <v>208767.27368421052</v>
      </c>
      <c r="U32" s="26">
        <v>6</v>
      </c>
      <c r="V32" s="52">
        <v>1925.3684210526317</v>
      </c>
      <c r="W32" s="27">
        <f t="shared" si="0"/>
        <v>1540.2947368421055</v>
      </c>
      <c r="X32" s="53">
        <f t="shared" si="1"/>
        <v>168554.11368421055</v>
      </c>
      <c r="Z32" s="54">
        <v>168554.11368421055</v>
      </c>
      <c r="AA32" s="55">
        <f t="shared" si="2"/>
        <v>0</v>
      </c>
      <c r="AD32" s="27" t="s">
        <v>424</v>
      </c>
      <c r="AE32" s="27" t="s">
        <v>581</v>
      </c>
      <c r="AI32" s="56"/>
      <c r="AJ32" s="56"/>
      <c r="AK32" s="56"/>
    </row>
    <row r="33" spans="1:37" x14ac:dyDescent="0.25">
      <c r="A33" s="26">
        <v>1802</v>
      </c>
      <c r="B33" s="27" t="s">
        <v>204</v>
      </c>
      <c r="C33" s="27" t="s">
        <v>785</v>
      </c>
      <c r="D33" s="27">
        <v>0</v>
      </c>
      <c r="E33" s="27">
        <v>0</v>
      </c>
      <c r="F33" s="39">
        <v>0</v>
      </c>
      <c r="G33" s="26">
        <v>40</v>
      </c>
      <c r="H33" s="26">
        <v>600</v>
      </c>
      <c r="I33" s="29">
        <v>66378</v>
      </c>
      <c r="J33" s="26">
        <v>58</v>
      </c>
      <c r="K33" s="26">
        <v>870</v>
      </c>
      <c r="L33" s="26">
        <v>15</v>
      </c>
      <c r="M33" s="26">
        <v>225</v>
      </c>
      <c r="N33" s="31">
        <v>80570.100000000006</v>
      </c>
      <c r="O33" s="26">
        <v>53</v>
      </c>
      <c r="P33" s="26">
        <v>795</v>
      </c>
      <c r="Q33" s="49">
        <v>10335</v>
      </c>
      <c r="R33" s="26">
        <v>46</v>
      </c>
      <c r="S33" s="50">
        <v>3430.6315789473683</v>
      </c>
      <c r="T33" s="51">
        <v>160713.73157894737</v>
      </c>
      <c r="U33" s="26">
        <v>1</v>
      </c>
      <c r="V33" s="52">
        <v>320.89473684210526</v>
      </c>
      <c r="W33" s="27">
        <f t="shared" si="0"/>
        <v>256.7157894736842</v>
      </c>
      <c r="X33" s="53">
        <f t="shared" si="1"/>
        <v>128827.70105263159</v>
      </c>
      <c r="Z33" s="54">
        <v>128827.70105263159</v>
      </c>
      <c r="AA33" s="55">
        <f t="shared" si="2"/>
        <v>0</v>
      </c>
      <c r="AD33" s="27" t="s">
        <v>424</v>
      </c>
      <c r="AE33" s="27" t="s">
        <v>724</v>
      </c>
      <c r="AI33" s="56"/>
      <c r="AJ33" s="56"/>
      <c r="AK33" s="56"/>
    </row>
    <row r="34" spans="1:37" x14ac:dyDescent="0.25">
      <c r="A34" s="26">
        <v>2003</v>
      </c>
      <c r="B34" s="27" t="s">
        <v>787</v>
      </c>
      <c r="C34" s="27" t="s">
        <v>464</v>
      </c>
      <c r="D34" s="27">
        <v>0</v>
      </c>
      <c r="E34" s="27">
        <v>0</v>
      </c>
      <c r="F34" s="39">
        <v>0</v>
      </c>
      <c r="G34" s="26">
        <v>0</v>
      </c>
      <c r="H34" s="26">
        <v>0</v>
      </c>
      <c r="I34" s="29">
        <v>0</v>
      </c>
      <c r="J34" s="26">
        <v>62</v>
      </c>
      <c r="K34" s="26">
        <v>930</v>
      </c>
      <c r="L34" s="26">
        <v>16</v>
      </c>
      <c r="M34" s="26">
        <v>240</v>
      </c>
      <c r="N34" s="31">
        <v>86088.6</v>
      </c>
      <c r="O34" s="26">
        <v>18</v>
      </c>
      <c r="P34" s="26">
        <v>270</v>
      </c>
      <c r="Q34" s="49">
        <v>3510</v>
      </c>
      <c r="R34" s="26">
        <v>4</v>
      </c>
      <c r="S34" s="50">
        <v>298.31578947368422</v>
      </c>
      <c r="T34" s="51">
        <v>89896.915789473685</v>
      </c>
      <c r="U34" s="26">
        <v>0</v>
      </c>
      <c r="V34" s="52">
        <v>0</v>
      </c>
      <c r="X34" s="53">
        <f>(T34+V34)*0.8</f>
        <v>71917.532631578957</v>
      </c>
      <c r="AA34" s="49"/>
      <c r="AI34" s="56"/>
      <c r="AJ34" s="56"/>
      <c r="AK34" s="56"/>
    </row>
    <row r="35" spans="1:37" x14ac:dyDescent="0.25">
      <c r="A35" s="26">
        <v>2004</v>
      </c>
      <c r="B35" s="27" t="s">
        <v>206</v>
      </c>
      <c r="C35" s="27" t="s">
        <v>785</v>
      </c>
      <c r="D35" s="27">
        <v>0</v>
      </c>
      <c r="E35" s="27">
        <v>0</v>
      </c>
      <c r="F35" s="39">
        <v>0</v>
      </c>
      <c r="G35" s="26">
        <v>0</v>
      </c>
      <c r="H35" s="26">
        <v>0</v>
      </c>
      <c r="I35" s="29">
        <v>0</v>
      </c>
      <c r="J35" s="26">
        <v>15</v>
      </c>
      <c r="K35" s="26">
        <v>225</v>
      </c>
      <c r="L35" s="26">
        <v>0</v>
      </c>
      <c r="M35" s="26">
        <v>0</v>
      </c>
      <c r="N35" s="31">
        <v>16555.5</v>
      </c>
      <c r="O35" s="26">
        <v>5</v>
      </c>
      <c r="P35" s="26">
        <v>75</v>
      </c>
      <c r="Q35" s="49">
        <v>975</v>
      </c>
      <c r="R35" s="26">
        <v>0</v>
      </c>
      <c r="S35" s="50">
        <v>0</v>
      </c>
      <c r="T35" s="51">
        <v>17530.5</v>
      </c>
      <c r="U35" s="26">
        <v>0</v>
      </c>
      <c r="V35" s="52">
        <v>0</v>
      </c>
      <c r="X35" s="53">
        <f t="shared" si="1"/>
        <v>14024.400000000001</v>
      </c>
      <c r="Z35" s="54">
        <v>14024.400000000001</v>
      </c>
      <c r="AA35" s="55">
        <f t="shared" ref="AA35:AA40" si="3">Z35-X35</f>
        <v>0</v>
      </c>
      <c r="AD35" s="27" t="s">
        <v>428</v>
      </c>
      <c r="AE35" s="27" t="s">
        <v>740</v>
      </c>
      <c r="AI35" s="56"/>
      <c r="AJ35" s="56"/>
      <c r="AK35" s="56"/>
    </row>
    <row r="36" spans="1:37" x14ac:dyDescent="0.25">
      <c r="A36" s="26">
        <v>2005</v>
      </c>
      <c r="B36" s="27" t="s">
        <v>207</v>
      </c>
      <c r="C36" s="27" t="s">
        <v>785</v>
      </c>
      <c r="D36" s="27">
        <v>0</v>
      </c>
      <c r="E36" s="27">
        <v>0</v>
      </c>
      <c r="F36" s="39">
        <v>0</v>
      </c>
      <c r="G36" s="26">
        <v>0</v>
      </c>
      <c r="H36" s="26">
        <v>0</v>
      </c>
      <c r="I36" s="29">
        <v>0</v>
      </c>
      <c r="J36" s="26">
        <v>35</v>
      </c>
      <c r="K36" s="26">
        <v>525</v>
      </c>
      <c r="L36" s="26">
        <v>6</v>
      </c>
      <c r="M36" s="26">
        <v>22.2</v>
      </c>
      <c r="N36" s="31">
        <v>40262.976000000002</v>
      </c>
      <c r="O36" s="26">
        <v>9</v>
      </c>
      <c r="P36" s="26">
        <v>135</v>
      </c>
      <c r="Q36" s="49">
        <v>1755</v>
      </c>
      <c r="R36" s="26">
        <v>9</v>
      </c>
      <c r="S36" s="50">
        <v>671.21052631578948</v>
      </c>
      <c r="T36" s="51">
        <v>42689.186526315789</v>
      </c>
      <c r="U36" s="26">
        <v>0</v>
      </c>
      <c r="V36" s="52">
        <v>0</v>
      </c>
      <c r="X36" s="53">
        <f t="shared" si="1"/>
        <v>34151.349221052631</v>
      </c>
      <c r="Z36" s="54">
        <v>34151.349221052631</v>
      </c>
      <c r="AA36" s="55">
        <f t="shared" si="3"/>
        <v>0</v>
      </c>
      <c r="AD36" s="27" t="s">
        <v>428</v>
      </c>
      <c r="AE36" s="27" t="s">
        <v>737</v>
      </c>
      <c r="AI36" s="56"/>
      <c r="AJ36" s="56"/>
      <c r="AK36" s="56"/>
    </row>
    <row r="37" spans="1:37" x14ac:dyDescent="0.25">
      <c r="A37" s="26">
        <v>2008</v>
      </c>
      <c r="B37" s="27" t="s">
        <v>208</v>
      </c>
      <c r="C37" s="27" t="s">
        <v>425</v>
      </c>
      <c r="D37" s="27">
        <v>0</v>
      </c>
      <c r="E37" s="27">
        <v>0</v>
      </c>
      <c r="F37" s="39">
        <v>0</v>
      </c>
      <c r="G37" s="26">
        <v>0</v>
      </c>
      <c r="H37" s="26">
        <v>0</v>
      </c>
      <c r="I37" s="29">
        <v>0</v>
      </c>
      <c r="J37" s="26">
        <v>46</v>
      </c>
      <c r="K37" s="26">
        <v>690</v>
      </c>
      <c r="L37" s="26">
        <v>9</v>
      </c>
      <c r="M37" s="26">
        <v>135</v>
      </c>
      <c r="N37" s="31">
        <v>60703.500000000007</v>
      </c>
      <c r="O37" s="26">
        <v>17</v>
      </c>
      <c r="P37" s="26">
        <v>255</v>
      </c>
      <c r="Q37" s="49">
        <v>3315</v>
      </c>
      <c r="R37" s="26">
        <v>2</v>
      </c>
      <c r="S37" s="50">
        <v>149.15789473684211</v>
      </c>
      <c r="T37" s="51">
        <v>64167.657894736847</v>
      </c>
      <c r="U37" s="26">
        <v>0</v>
      </c>
      <c r="V37" s="52">
        <v>0</v>
      </c>
      <c r="X37" s="53">
        <f t="shared" si="1"/>
        <v>51334.126315789479</v>
      </c>
      <c r="Z37" s="54">
        <v>51334.126315789479</v>
      </c>
      <c r="AA37" s="55">
        <f t="shared" si="3"/>
        <v>0</v>
      </c>
      <c r="AD37" s="27" t="s">
        <v>428</v>
      </c>
      <c r="AE37" s="27" t="s">
        <v>607</v>
      </c>
      <c r="AI37" s="56"/>
      <c r="AJ37" s="56"/>
      <c r="AK37" s="56"/>
    </row>
    <row r="38" spans="1:37" x14ac:dyDescent="0.25">
      <c r="A38" s="26">
        <v>2011</v>
      </c>
      <c r="B38" s="27" t="s">
        <v>209</v>
      </c>
      <c r="C38" s="27" t="s">
        <v>425</v>
      </c>
      <c r="D38" s="27">
        <v>0</v>
      </c>
      <c r="E38" s="27">
        <v>0</v>
      </c>
      <c r="F38" s="39">
        <v>0</v>
      </c>
      <c r="G38" s="26">
        <v>0</v>
      </c>
      <c r="H38" s="26">
        <v>0</v>
      </c>
      <c r="I38" s="29">
        <v>0</v>
      </c>
      <c r="J38" s="26">
        <v>39</v>
      </c>
      <c r="K38" s="26">
        <v>585</v>
      </c>
      <c r="L38" s="26">
        <v>0</v>
      </c>
      <c r="M38" s="26">
        <v>0</v>
      </c>
      <c r="N38" s="31">
        <v>43044.3</v>
      </c>
      <c r="O38" s="26">
        <v>9</v>
      </c>
      <c r="P38" s="26">
        <v>135</v>
      </c>
      <c r="Q38" s="49">
        <v>1755</v>
      </c>
      <c r="R38" s="26">
        <v>9</v>
      </c>
      <c r="S38" s="50">
        <v>671.21052631578948</v>
      </c>
      <c r="T38" s="51">
        <v>45470.510526315789</v>
      </c>
      <c r="U38" s="26">
        <v>0</v>
      </c>
      <c r="V38" s="52">
        <v>0</v>
      </c>
      <c r="X38" s="53">
        <f t="shared" si="1"/>
        <v>36376.408421052634</v>
      </c>
      <c r="Z38" s="54">
        <v>36376.408421052634</v>
      </c>
      <c r="AA38" s="55">
        <f t="shared" si="3"/>
        <v>0</v>
      </c>
      <c r="AD38" s="27" t="s">
        <v>428</v>
      </c>
      <c r="AE38" s="27" t="s">
        <v>686</v>
      </c>
      <c r="AI38" s="56"/>
      <c r="AJ38" s="56"/>
      <c r="AK38" s="56"/>
    </row>
    <row r="39" spans="1:37" x14ac:dyDescent="0.25">
      <c r="A39" s="26">
        <v>2014</v>
      </c>
      <c r="B39" s="27" t="s">
        <v>210</v>
      </c>
      <c r="C39" s="27" t="s">
        <v>785</v>
      </c>
      <c r="D39" s="27">
        <v>0</v>
      </c>
      <c r="E39" s="27">
        <v>0</v>
      </c>
      <c r="F39" s="39">
        <v>0</v>
      </c>
      <c r="G39" s="26">
        <v>0</v>
      </c>
      <c r="H39" s="26">
        <v>0</v>
      </c>
      <c r="I39" s="29">
        <v>0</v>
      </c>
      <c r="J39" s="26">
        <v>30</v>
      </c>
      <c r="K39" s="26">
        <v>450</v>
      </c>
      <c r="L39" s="26">
        <v>0</v>
      </c>
      <c r="M39" s="26">
        <v>0</v>
      </c>
      <c r="N39" s="31">
        <v>33111</v>
      </c>
      <c r="O39" s="26">
        <v>0</v>
      </c>
      <c r="P39" s="26">
        <v>0</v>
      </c>
      <c r="Q39" s="49">
        <v>0</v>
      </c>
      <c r="R39" s="26">
        <v>0</v>
      </c>
      <c r="S39" s="50">
        <v>0</v>
      </c>
      <c r="T39" s="51">
        <v>33111</v>
      </c>
      <c r="U39" s="26">
        <v>0</v>
      </c>
      <c r="V39" s="52">
        <v>0</v>
      </c>
      <c r="X39" s="53">
        <f t="shared" si="1"/>
        <v>26488.800000000003</v>
      </c>
      <c r="Z39" s="54">
        <v>26488.800000000003</v>
      </c>
      <c r="AA39" s="55">
        <f t="shared" si="3"/>
        <v>0</v>
      </c>
      <c r="AD39" s="27" t="s">
        <v>428</v>
      </c>
      <c r="AE39" s="27" t="s">
        <v>718</v>
      </c>
      <c r="AI39" s="56"/>
      <c r="AJ39" s="56"/>
      <c r="AK39" s="56"/>
    </row>
    <row r="40" spans="1:37" x14ac:dyDescent="0.25">
      <c r="A40" s="26">
        <v>2015</v>
      </c>
      <c r="B40" s="27" t="s">
        <v>211</v>
      </c>
      <c r="C40" s="27" t="s">
        <v>425</v>
      </c>
      <c r="D40" s="27">
        <v>0</v>
      </c>
      <c r="E40" s="27">
        <v>0</v>
      </c>
      <c r="F40" s="39">
        <v>0</v>
      </c>
      <c r="G40" s="26">
        <v>0</v>
      </c>
      <c r="H40" s="26">
        <v>0</v>
      </c>
      <c r="I40" s="29">
        <v>0</v>
      </c>
      <c r="J40" s="26">
        <v>29</v>
      </c>
      <c r="K40" s="26">
        <v>435</v>
      </c>
      <c r="L40" s="26">
        <v>0</v>
      </c>
      <c r="M40" s="26">
        <v>0</v>
      </c>
      <c r="N40" s="31">
        <v>32007.3</v>
      </c>
      <c r="O40" s="26">
        <v>0</v>
      </c>
      <c r="P40" s="26">
        <v>0</v>
      </c>
      <c r="Q40" s="49">
        <v>0</v>
      </c>
      <c r="R40" s="26">
        <v>0</v>
      </c>
      <c r="S40" s="50">
        <v>0</v>
      </c>
      <c r="T40" s="51">
        <v>32007.3</v>
      </c>
      <c r="U40" s="26">
        <v>0</v>
      </c>
      <c r="V40" s="52">
        <v>0</v>
      </c>
      <c r="X40" s="53">
        <f t="shared" si="1"/>
        <v>25605.84</v>
      </c>
      <c r="Z40" s="54">
        <v>25605.84</v>
      </c>
      <c r="AA40" s="55">
        <f t="shared" si="3"/>
        <v>0</v>
      </c>
      <c r="AD40" s="27" t="s">
        <v>428</v>
      </c>
      <c r="AE40" s="27" t="s">
        <v>541</v>
      </c>
      <c r="AI40" s="56"/>
      <c r="AJ40" s="56"/>
      <c r="AK40" s="56"/>
    </row>
    <row r="41" spans="1:37" x14ac:dyDescent="0.25">
      <c r="A41" s="26">
        <v>2018</v>
      </c>
      <c r="B41" s="27" t="s">
        <v>212</v>
      </c>
      <c r="C41" s="27" t="s">
        <v>464</v>
      </c>
      <c r="D41" s="27">
        <v>0</v>
      </c>
      <c r="E41" s="27">
        <v>0</v>
      </c>
      <c r="F41" s="39">
        <v>0</v>
      </c>
      <c r="G41" s="26">
        <v>16</v>
      </c>
      <c r="H41" s="26">
        <v>240</v>
      </c>
      <c r="I41" s="29">
        <v>26551.200000000001</v>
      </c>
      <c r="J41" s="26">
        <v>47</v>
      </c>
      <c r="K41" s="26">
        <v>705</v>
      </c>
      <c r="L41" s="26">
        <v>4</v>
      </c>
      <c r="M41" s="26">
        <v>60</v>
      </c>
      <c r="N41" s="31">
        <v>56288.700000000004</v>
      </c>
      <c r="O41" s="26">
        <v>31</v>
      </c>
      <c r="P41" s="26">
        <v>465</v>
      </c>
      <c r="Q41" s="49">
        <v>6045</v>
      </c>
      <c r="R41" s="26">
        <v>0</v>
      </c>
      <c r="S41" s="50">
        <v>0</v>
      </c>
      <c r="T41" s="51">
        <v>88884.900000000009</v>
      </c>
      <c r="U41" s="26">
        <v>0</v>
      </c>
      <c r="V41" s="52">
        <v>0</v>
      </c>
      <c r="X41" s="53">
        <f t="shared" si="1"/>
        <v>71107.920000000013</v>
      </c>
      <c r="AA41" s="49"/>
      <c r="AI41" s="56"/>
      <c r="AJ41" s="56"/>
      <c r="AK41" s="56"/>
    </row>
    <row r="42" spans="1:37" x14ac:dyDescent="0.25">
      <c r="A42" s="26">
        <v>2020</v>
      </c>
      <c r="B42" s="27" t="s">
        <v>213</v>
      </c>
      <c r="C42" s="27" t="s">
        <v>464</v>
      </c>
      <c r="D42" s="27">
        <v>0</v>
      </c>
      <c r="E42" s="27">
        <v>0</v>
      </c>
      <c r="F42" s="39">
        <v>0</v>
      </c>
      <c r="G42" s="26">
        <v>0</v>
      </c>
      <c r="H42" s="26">
        <v>0</v>
      </c>
      <c r="I42" s="29">
        <v>0</v>
      </c>
      <c r="J42" s="26">
        <v>57</v>
      </c>
      <c r="K42" s="26">
        <v>855</v>
      </c>
      <c r="L42" s="26">
        <v>17</v>
      </c>
      <c r="M42" s="26">
        <v>255</v>
      </c>
      <c r="N42" s="31">
        <v>81673.8</v>
      </c>
      <c r="O42" s="26">
        <v>11</v>
      </c>
      <c r="P42" s="26">
        <v>165</v>
      </c>
      <c r="Q42" s="49">
        <v>2145</v>
      </c>
      <c r="R42" s="26">
        <v>0</v>
      </c>
      <c r="S42" s="50">
        <v>0</v>
      </c>
      <c r="T42" s="51">
        <v>83818.8</v>
      </c>
      <c r="U42" s="26">
        <v>0</v>
      </c>
      <c r="V42" s="52">
        <v>0</v>
      </c>
      <c r="X42" s="53">
        <f t="shared" si="1"/>
        <v>67055.040000000008</v>
      </c>
      <c r="AA42" s="49"/>
      <c r="AI42" s="56"/>
      <c r="AJ42" s="56"/>
      <c r="AK42" s="56"/>
    </row>
    <row r="43" spans="1:37" x14ac:dyDescent="0.25">
      <c r="A43" s="26">
        <v>2021</v>
      </c>
      <c r="B43" s="27" t="s">
        <v>788</v>
      </c>
      <c r="C43" s="27" t="s">
        <v>464</v>
      </c>
      <c r="D43" s="27">
        <v>0</v>
      </c>
      <c r="E43" s="27">
        <v>0</v>
      </c>
      <c r="F43" s="39">
        <v>0</v>
      </c>
      <c r="G43" s="26">
        <v>0</v>
      </c>
      <c r="H43" s="26">
        <v>0</v>
      </c>
      <c r="I43" s="29">
        <v>0</v>
      </c>
      <c r="J43" s="26">
        <v>26</v>
      </c>
      <c r="K43" s="26">
        <v>390</v>
      </c>
      <c r="L43" s="26">
        <v>0</v>
      </c>
      <c r="M43" s="26">
        <v>0</v>
      </c>
      <c r="N43" s="31">
        <v>28696.2</v>
      </c>
      <c r="O43" s="26">
        <v>13</v>
      </c>
      <c r="P43" s="26">
        <v>195</v>
      </c>
      <c r="Q43" s="49">
        <v>2535</v>
      </c>
      <c r="R43" s="26">
        <v>13</v>
      </c>
      <c r="S43" s="50">
        <v>969.52631578947376</v>
      </c>
      <c r="T43" s="51">
        <v>32200.726315789474</v>
      </c>
      <c r="U43" s="26">
        <v>0</v>
      </c>
      <c r="V43" s="52">
        <v>0</v>
      </c>
      <c r="X43" s="53">
        <f t="shared" si="1"/>
        <v>25760.58105263158</v>
      </c>
      <c r="AA43" s="49"/>
      <c r="AI43" s="56"/>
      <c r="AJ43" s="56"/>
      <c r="AK43" s="56"/>
    </row>
    <row r="44" spans="1:37" x14ac:dyDescent="0.25">
      <c r="A44" s="26">
        <v>2030</v>
      </c>
      <c r="B44" s="27" t="s">
        <v>215</v>
      </c>
      <c r="C44" s="27" t="s">
        <v>425</v>
      </c>
      <c r="D44" s="27">
        <v>0</v>
      </c>
      <c r="E44" s="27">
        <v>0</v>
      </c>
      <c r="F44" s="39">
        <v>0</v>
      </c>
      <c r="G44" s="26">
        <v>0</v>
      </c>
      <c r="H44" s="26">
        <v>0</v>
      </c>
      <c r="I44" s="29">
        <v>0</v>
      </c>
      <c r="J44" s="26">
        <v>51</v>
      </c>
      <c r="K44" s="26">
        <v>765</v>
      </c>
      <c r="L44" s="26">
        <v>0</v>
      </c>
      <c r="M44" s="26">
        <v>0</v>
      </c>
      <c r="N44" s="31">
        <v>56288.700000000004</v>
      </c>
      <c r="O44" s="26">
        <v>18</v>
      </c>
      <c r="P44" s="26">
        <v>270</v>
      </c>
      <c r="Q44" s="49">
        <v>3510</v>
      </c>
      <c r="R44" s="26">
        <v>0</v>
      </c>
      <c r="S44" s="50">
        <v>0</v>
      </c>
      <c r="T44" s="51">
        <v>59798.700000000004</v>
      </c>
      <c r="U44" s="26">
        <v>0</v>
      </c>
      <c r="V44" s="52">
        <v>0</v>
      </c>
      <c r="X44" s="53">
        <f t="shared" si="1"/>
        <v>47838.960000000006</v>
      </c>
      <c r="Z44" s="54">
        <v>47838.960000000006</v>
      </c>
      <c r="AA44" s="55">
        <f>Z44-X44</f>
        <v>0</v>
      </c>
      <c r="AD44" s="27" t="s">
        <v>428</v>
      </c>
      <c r="AE44" s="27" t="s">
        <v>457</v>
      </c>
      <c r="AI44" s="56"/>
      <c r="AJ44" s="56"/>
      <c r="AK44" s="56"/>
    </row>
    <row r="45" spans="1:37" x14ac:dyDescent="0.25">
      <c r="A45" s="26">
        <v>2036</v>
      </c>
      <c r="B45" s="27" t="s">
        <v>789</v>
      </c>
      <c r="C45" s="27" t="s">
        <v>464</v>
      </c>
      <c r="D45" s="27">
        <v>0</v>
      </c>
      <c r="E45" s="27">
        <v>0</v>
      </c>
      <c r="F45" s="39">
        <v>0</v>
      </c>
      <c r="G45" s="26">
        <v>0</v>
      </c>
      <c r="H45" s="26">
        <v>0</v>
      </c>
      <c r="I45" s="29">
        <v>0</v>
      </c>
      <c r="J45" s="26">
        <v>22</v>
      </c>
      <c r="K45" s="26">
        <v>330</v>
      </c>
      <c r="L45" s="26">
        <v>4</v>
      </c>
      <c r="M45" s="26">
        <v>60</v>
      </c>
      <c r="N45" s="31">
        <v>28696.2</v>
      </c>
      <c r="O45" s="26">
        <v>5</v>
      </c>
      <c r="P45" s="26">
        <v>75</v>
      </c>
      <c r="Q45" s="49">
        <v>975</v>
      </c>
      <c r="R45" s="26">
        <v>5</v>
      </c>
      <c r="S45" s="50">
        <v>372.89473684210526</v>
      </c>
      <c r="T45" s="51">
        <v>30044.094736842108</v>
      </c>
      <c r="U45" s="26">
        <v>0</v>
      </c>
      <c r="V45" s="52">
        <v>0</v>
      </c>
      <c r="X45" s="53">
        <f t="shared" si="1"/>
        <v>24035.275789473686</v>
      </c>
      <c r="AA45" s="49"/>
      <c r="AI45" s="56"/>
      <c r="AJ45" s="56"/>
      <c r="AK45" s="56"/>
    </row>
    <row r="46" spans="1:37" x14ac:dyDescent="0.25">
      <c r="A46" s="26">
        <v>2037</v>
      </c>
      <c r="B46" s="27" t="s">
        <v>217</v>
      </c>
      <c r="C46" s="27" t="s">
        <v>464</v>
      </c>
      <c r="D46" s="27">
        <v>0</v>
      </c>
      <c r="E46" s="27">
        <v>0</v>
      </c>
      <c r="F46" s="39">
        <v>0</v>
      </c>
      <c r="G46" s="26">
        <v>0</v>
      </c>
      <c r="H46" s="26">
        <v>0</v>
      </c>
      <c r="I46" s="29">
        <v>0</v>
      </c>
      <c r="J46" s="26">
        <v>34</v>
      </c>
      <c r="K46" s="26">
        <v>510</v>
      </c>
      <c r="L46" s="26">
        <v>6</v>
      </c>
      <c r="M46" s="26">
        <v>90</v>
      </c>
      <c r="N46" s="31">
        <v>44148</v>
      </c>
      <c r="O46" s="26">
        <v>8</v>
      </c>
      <c r="P46" s="26">
        <v>120</v>
      </c>
      <c r="Q46" s="49">
        <v>1560</v>
      </c>
      <c r="R46" s="26">
        <v>2</v>
      </c>
      <c r="S46" s="50">
        <v>149.15789473684211</v>
      </c>
      <c r="T46" s="51">
        <v>45857.15789473684</v>
      </c>
      <c r="U46" s="26">
        <v>0</v>
      </c>
      <c r="V46" s="52">
        <v>0</v>
      </c>
      <c r="X46" s="53">
        <f t="shared" si="1"/>
        <v>36685.72631578947</v>
      </c>
      <c r="AA46" s="49"/>
      <c r="AI46" s="56"/>
      <c r="AJ46" s="56"/>
      <c r="AK46" s="56"/>
    </row>
    <row r="47" spans="1:37" x14ac:dyDescent="0.25">
      <c r="A47" s="26">
        <v>2038</v>
      </c>
      <c r="B47" s="27" t="s">
        <v>790</v>
      </c>
      <c r="C47" s="27" t="s">
        <v>464</v>
      </c>
      <c r="D47" s="27">
        <v>0</v>
      </c>
      <c r="E47" s="27">
        <v>0</v>
      </c>
      <c r="F47" s="39">
        <v>0</v>
      </c>
      <c r="G47" s="26">
        <v>0</v>
      </c>
      <c r="H47" s="26">
        <v>0</v>
      </c>
      <c r="I47" s="29">
        <v>0</v>
      </c>
      <c r="J47" s="26">
        <v>2</v>
      </c>
      <c r="K47" s="26">
        <v>30</v>
      </c>
      <c r="L47" s="26">
        <v>0</v>
      </c>
      <c r="M47" s="26">
        <v>0</v>
      </c>
      <c r="N47" s="31">
        <v>2207.4</v>
      </c>
      <c r="O47" s="26">
        <v>1</v>
      </c>
      <c r="P47" s="26">
        <v>15</v>
      </c>
      <c r="Q47" s="49">
        <v>195</v>
      </c>
      <c r="R47" s="26">
        <v>0</v>
      </c>
      <c r="S47" s="50">
        <v>0</v>
      </c>
      <c r="T47" s="51">
        <v>2402.4</v>
      </c>
      <c r="U47" s="26">
        <v>0</v>
      </c>
      <c r="V47" s="52">
        <v>0</v>
      </c>
      <c r="X47" s="53">
        <f t="shared" si="1"/>
        <v>1921.92</v>
      </c>
      <c r="AA47" s="49"/>
      <c r="AI47" s="56"/>
      <c r="AJ47" s="56"/>
      <c r="AK47" s="56"/>
    </row>
    <row r="48" spans="1:37" x14ac:dyDescent="0.25">
      <c r="A48" s="26">
        <v>2039</v>
      </c>
      <c r="B48" s="27" t="s">
        <v>218</v>
      </c>
      <c r="C48" s="27" t="s">
        <v>464</v>
      </c>
      <c r="D48" s="27">
        <v>0</v>
      </c>
      <c r="E48" s="27">
        <v>0</v>
      </c>
      <c r="F48" s="39">
        <v>0</v>
      </c>
      <c r="G48" s="26">
        <v>0</v>
      </c>
      <c r="H48" s="26">
        <v>0</v>
      </c>
      <c r="I48" s="29">
        <v>0</v>
      </c>
      <c r="J48" s="26">
        <v>43</v>
      </c>
      <c r="K48" s="26">
        <v>645</v>
      </c>
      <c r="L48" s="26">
        <v>0</v>
      </c>
      <c r="M48" s="26">
        <v>0</v>
      </c>
      <c r="N48" s="31">
        <v>47459.1</v>
      </c>
      <c r="O48" s="26">
        <v>13</v>
      </c>
      <c r="P48" s="26">
        <v>195</v>
      </c>
      <c r="Q48" s="49">
        <v>2535</v>
      </c>
      <c r="R48" s="26">
        <v>0</v>
      </c>
      <c r="S48" s="50">
        <v>0</v>
      </c>
      <c r="T48" s="51">
        <v>49994.1</v>
      </c>
      <c r="U48" s="26">
        <v>0</v>
      </c>
      <c r="V48" s="52">
        <v>0</v>
      </c>
      <c r="X48" s="53">
        <f t="shared" si="1"/>
        <v>39995.279999999999</v>
      </c>
      <c r="AA48" s="49"/>
      <c r="AI48" s="56"/>
      <c r="AJ48" s="56"/>
      <c r="AK48" s="56"/>
    </row>
    <row r="49" spans="1:37" x14ac:dyDescent="0.25">
      <c r="A49" s="26">
        <v>2040</v>
      </c>
      <c r="B49" s="27" t="s">
        <v>219</v>
      </c>
      <c r="C49" s="27" t="s">
        <v>425</v>
      </c>
      <c r="D49" s="27">
        <v>0</v>
      </c>
      <c r="E49" s="27">
        <v>0</v>
      </c>
      <c r="F49" s="39">
        <v>0</v>
      </c>
      <c r="G49" s="26">
        <v>0</v>
      </c>
      <c r="H49" s="26">
        <v>0</v>
      </c>
      <c r="I49" s="29">
        <v>0</v>
      </c>
      <c r="J49" s="26">
        <v>26</v>
      </c>
      <c r="K49" s="26">
        <v>390</v>
      </c>
      <c r="L49" s="26">
        <v>0</v>
      </c>
      <c r="M49" s="26">
        <v>0</v>
      </c>
      <c r="N49" s="31">
        <v>28696.2</v>
      </c>
      <c r="O49" s="26">
        <v>5</v>
      </c>
      <c r="P49" s="26">
        <v>75</v>
      </c>
      <c r="Q49" s="49">
        <v>975</v>
      </c>
      <c r="R49" s="26">
        <v>0</v>
      </c>
      <c r="S49" s="50">
        <v>0</v>
      </c>
      <c r="T49" s="51">
        <v>29671.200000000001</v>
      </c>
      <c r="U49" s="26">
        <v>0</v>
      </c>
      <c r="V49" s="52">
        <v>0</v>
      </c>
      <c r="X49" s="53">
        <f t="shared" si="1"/>
        <v>23736.960000000003</v>
      </c>
      <c r="Z49" s="54">
        <v>23736.960000000003</v>
      </c>
      <c r="AA49" s="55">
        <f>Z49-X49</f>
        <v>0</v>
      </c>
      <c r="AD49" s="27" t="s">
        <v>428</v>
      </c>
      <c r="AE49" s="27" t="s">
        <v>475</v>
      </c>
      <c r="AI49" s="56"/>
      <c r="AJ49" s="56"/>
      <c r="AK49" s="56"/>
    </row>
    <row r="50" spans="1:37" x14ac:dyDescent="0.25">
      <c r="A50" s="26">
        <v>2048</v>
      </c>
      <c r="B50" s="27" t="s">
        <v>220</v>
      </c>
      <c r="C50" s="27" t="s">
        <v>464</v>
      </c>
      <c r="D50" s="27">
        <v>0</v>
      </c>
      <c r="E50" s="27">
        <v>0</v>
      </c>
      <c r="F50" s="39">
        <v>0</v>
      </c>
      <c r="G50" s="26">
        <v>0</v>
      </c>
      <c r="H50" s="26">
        <v>0</v>
      </c>
      <c r="I50" s="29">
        <v>0</v>
      </c>
      <c r="J50" s="26">
        <v>7</v>
      </c>
      <c r="K50" s="26">
        <v>105</v>
      </c>
      <c r="L50" s="26">
        <v>0</v>
      </c>
      <c r="M50" s="26">
        <v>0</v>
      </c>
      <c r="N50" s="31">
        <v>7725.9000000000005</v>
      </c>
      <c r="O50" s="26">
        <v>2</v>
      </c>
      <c r="P50" s="26">
        <v>30</v>
      </c>
      <c r="Q50" s="49">
        <v>390</v>
      </c>
      <c r="R50" s="26">
        <v>0</v>
      </c>
      <c r="S50" s="50">
        <v>0</v>
      </c>
      <c r="T50" s="51">
        <v>8115.9000000000005</v>
      </c>
      <c r="U50" s="26">
        <v>0</v>
      </c>
      <c r="V50" s="52">
        <v>0</v>
      </c>
      <c r="X50" s="53">
        <f t="shared" si="1"/>
        <v>6492.7200000000012</v>
      </c>
      <c r="AA50" s="49"/>
      <c r="AI50" s="56"/>
      <c r="AJ50" s="56"/>
      <c r="AK50" s="56"/>
    </row>
    <row r="51" spans="1:37" x14ac:dyDescent="0.25">
      <c r="A51" s="26">
        <v>2054</v>
      </c>
      <c r="B51" s="27" t="s">
        <v>221</v>
      </c>
      <c r="C51" s="27" t="s">
        <v>425</v>
      </c>
      <c r="D51" s="27">
        <v>0</v>
      </c>
      <c r="E51" s="27">
        <v>0</v>
      </c>
      <c r="F51" s="39">
        <v>0</v>
      </c>
      <c r="G51" s="26">
        <v>0</v>
      </c>
      <c r="H51" s="26">
        <v>0</v>
      </c>
      <c r="I51" s="29">
        <v>0</v>
      </c>
      <c r="J51" s="26">
        <v>50</v>
      </c>
      <c r="K51" s="26">
        <v>750</v>
      </c>
      <c r="L51" s="26">
        <v>0</v>
      </c>
      <c r="M51" s="26">
        <v>0</v>
      </c>
      <c r="N51" s="31">
        <v>55185</v>
      </c>
      <c r="O51" s="26">
        <v>10</v>
      </c>
      <c r="P51" s="26">
        <v>150</v>
      </c>
      <c r="Q51" s="49">
        <v>1950</v>
      </c>
      <c r="R51" s="26">
        <v>9</v>
      </c>
      <c r="S51" s="50">
        <v>671.21052631578948</v>
      </c>
      <c r="T51" s="51">
        <v>57806.210526315786</v>
      </c>
      <c r="U51" s="26">
        <v>0</v>
      </c>
      <c r="V51" s="52">
        <v>0</v>
      </c>
      <c r="X51" s="53">
        <f t="shared" si="1"/>
        <v>46244.968421052632</v>
      </c>
      <c r="Z51" s="54">
        <v>46244.968421052632</v>
      </c>
      <c r="AA51" s="55">
        <f t="shared" ref="AA51:AA52" si="4">Z51-X51</f>
        <v>0</v>
      </c>
      <c r="AD51" s="27" t="s">
        <v>428</v>
      </c>
      <c r="AE51" s="27" t="s">
        <v>490</v>
      </c>
      <c r="AI51" s="56"/>
      <c r="AJ51" s="56"/>
      <c r="AK51" s="56"/>
    </row>
    <row r="52" spans="1:37" x14ac:dyDescent="0.25">
      <c r="A52" s="26">
        <v>2055</v>
      </c>
      <c r="B52" s="27" t="s">
        <v>222</v>
      </c>
      <c r="C52" s="27" t="s">
        <v>425</v>
      </c>
      <c r="D52" s="27">
        <v>0</v>
      </c>
      <c r="E52" s="27">
        <v>0</v>
      </c>
      <c r="F52" s="39">
        <v>0</v>
      </c>
      <c r="G52" s="26">
        <v>0</v>
      </c>
      <c r="H52" s="26">
        <v>0</v>
      </c>
      <c r="I52" s="29">
        <v>0</v>
      </c>
      <c r="J52" s="26">
        <v>31</v>
      </c>
      <c r="K52" s="26">
        <v>462</v>
      </c>
      <c r="L52" s="26">
        <v>16</v>
      </c>
      <c r="M52" s="26">
        <v>240</v>
      </c>
      <c r="N52" s="31">
        <v>51653.16</v>
      </c>
      <c r="O52" s="26">
        <v>3</v>
      </c>
      <c r="P52" s="26">
        <v>45</v>
      </c>
      <c r="Q52" s="49">
        <v>585</v>
      </c>
      <c r="R52" s="26">
        <v>0</v>
      </c>
      <c r="S52" s="50">
        <v>0</v>
      </c>
      <c r="T52" s="51">
        <v>52238.16</v>
      </c>
      <c r="U52" s="26">
        <v>0</v>
      </c>
      <c r="V52" s="52">
        <v>0</v>
      </c>
      <c r="X52" s="53">
        <f t="shared" si="1"/>
        <v>41790.528000000006</v>
      </c>
      <c r="Z52" s="54">
        <v>41790.528000000006</v>
      </c>
      <c r="AA52" s="55">
        <f t="shared" si="4"/>
        <v>0</v>
      </c>
      <c r="AD52" s="27" t="s">
        <v>428</v>
      </c>
      <c r="AE52" s="27" t="s">
        <v>495</v>
      </c>
      <c r="AI52" s="56"/>
      <c r="AJ52" s="56"/>
      <c r="AK52" s="56"/>
    </row>
    <row r="53" spans="1:37" x14ac:dyDescent="0.25">
      <c r="A53" s="26">
        <v>2056</v>
      </c>
      <c r="B53" s="27" t="s">
        <v>223</v>
      </c>
      <c r="C53" s="27" t="s">
        <v>464</v>
      </c>
      <c r="D53" s="27">
        <v>0</v>
      </c>
      <c r="E53" s="27">
        <v>0</v>
      </c>
      <c r="F53" s="39">
        <v>0</v>
      </c>
      <c r="G53" s="26">
        <v>0</v>
      </c>
      <c r="H53" s="26">
        <v>0</v>
      </c>
      <c r="I53" s="29">
        <v>0</v>
      </c>
      <c r="J53" s="26">
        <v>38</v>
      </c>
      <c r="K53" s="26">
        <v>570</v>
      </c>
      <c r="L53" s="26">
        <v>3</v>
      </c>
      <c r="M53" s="26">
        <v>0</v>
      </c>
      <c r="N53" s="31">
        <v>41940.6</v>
      </c>
      <c r="O53" s="26">
        <v>9</v>
      </c>
      <c r="P53" s="26">
        <v>135</v>
      </c>
      <c r="Q53" s="49">
        <v>1755</v>
      </c>
      <c r="R53" s="26">
        <v>9</v>
      </c>
      <c r="S53" s="50">
        <v>671.21052631578948</v>
      </c>
      <c r="T53" s="51">
        <v>44366.810526315785</v>
      </c>
      <c r="U53" s="26">
        <v>0</v>
      </c>
      <c r="V53" s="52">
        <v>0</v>
      </c>
      <c r="X53" s="53">
        <f t="shared" si="1"/>
        <v>35493.448421052628</v>
      </c>
      <c r="AA53" s="49"/>
      <c r="AI53" s="56"/>
      <c r="AJ53" s="56"/>
      <c r="AK53" s="56"/>
    </row>
    <row r="54" spans="1:37" x14ac:dyDescent="0.25">
      <c r="A54" s="26">
        <v>2057</v>
      </c>
      <c r="B54" s="27" t="s">
        <v>224</v>
      </c>
      <c r="C54" s="27" t="s">
        <v>464</v>
      </c>
      <c r="D54" s="27">
        <v>0</v>
      </c>
      <c r="E54" s="27">
        <v>0</v>
      </c>
      <c r="F54" s="39">
        <v>0</v>
      </c>
      <c r="G54" s="26">
        <v>0</v>
      </c>
      <c r="H54" s="26">
        <v>0</v>
      </c>
      <c r="I54" s="29">
        <v>0</v>
      </c>
      <c r="J54" s="26">
        <v>37</v>
      </c>
      <c r="K54" s="26">
        <v>555</v>
      </c>
      <c r="L54" s="26">
        <v>0</v>
      </c>
      <c r="M54" s="26">
        <v>0</v>
      </c>
      <c r="N54" s="31">
        <v>40836.9</v>
      </c>
      <c r="O54" s="26">
        <v>17</v>
      </c>
      <c r="P54" s="26">
        <v>255</v>
      </c>
      <c r="Q54" s="49">
        <v>3315</v>
      </c>
      <c r="R54" s="26">
        <v>17</v>
      </c>
      <c r="S54" s="50">
        <v>1267.8421052631579</v>
      </c>
      <c r="T54" s="51">
        <v>45419.742105263162</v>
      </c>
      <c r="U54" s="26">
        <v>0</v>
      </c>
      <c r="V54" s="52">
        <v>0</v>
      </c>
      <c r="X54" s="53">
        <f t="shared" si="1"/>
        <v>36335.793684210534</v>
      </c>
      <c r="AA54" s="49"/>
      <c r="AI54" s="56"/>
      <c r="AJ54" s="56"/>
      <c r="AK54" s="56"/>
    </row>
    <row r="55" spans="1:37" x14ac:dyDescent="0.25">
      <c r="A55" s="26">
        <v>2058</v>
      </c>
      <c r="B55" s="27" t="s">
        <v>225</v>
      </c>
      <c r="C55" s="27" t="s">
        <v>464</v>
      </c>
      <c r="D55" s="27">
        <v>0</v>
      </c>
      <c r="E55" s="27">
        <v>0</v>
      </c>
      <c r="F55" s="39">
        <v>0</v>
      </c>
      <c r="G55" s="26">
        <v>0</v>
      </c>
      <c r="H55" s="26">
        <v>0</v>
      </c>
      <c r="I55" s="29">
        <v>0</v>
      </c>
      <c r="J55" s="26">
        <v>30</v>
      </c>
      <c r="K55" s="26">
        <v>450</v>
      </c>
      <c r="L55" s="26">
        <v>13</v>
      </c>
      <c r="M55" s="26">
        <v>195</v>
      </c>
      <c r="N55" s="31">
        <v>47459.1</v>
      </c>
      <c r="O55" s="26">
        <v>21</v>
      </c>
      <c r="P55" s="26">
        <v>315</v>
      </c>
      <c r="Q55" s="49">
        <v>4095</v>
      </c>
      <c r="R55" s="26">
        <v>16</v>
      </c>
      <c r="S55" s="50">
        <v>1193.2631578947369</v>
      </c>
      <c r="T55" s="51">
        <v>52747.363157894739</v>
      </c>
      <c r="U55" s="26">
        <v>0</v>
      </c>
      <c r="V55" s="52">
        <v>0</v>
      </c>
      <c r="X55" s="53">
        <f t="shared" si="1"/>
        <v>42197.890526315794</v>
      </c>
      <c r="AA55" s="49"/>
      <c r="AI55" s="56"/>
      <c r="AJ55" s="56"/>
      <c r="AK55" s="56"/>
    </row>
    <row r="56" spans="1:37" x14ac:dyDescent="0.25">
      <c r="A56" s="26">
        <v>2059</v>
      </c>
      <c r="B56" s="27" t="s">
        <v>226</v>
      </c>
      <c r="C56" s="27" t="s">
        <v>464</v>
      </c>
      <c r="D56" s="27">
        <v>0</v>
      </c>
      <c r="E56" s="27">
        <v>0</v>
      </c>
      <c r="F56" s="39">
        <v>0</v>
      </c>
      <c r="G56" s="26">
        <v>0</v>
      </c>
      <c r="H56" s="26">
        <v>0</v>
      </c>
      <c r="I56" s="29">
        <v>0</v>
      </c>
      <c r="J56" s="26">
        <v>11</v>
      </c>
      <c r="K56" s="26">
        <v>165</v>
      </c>
      <c r="L56" s="26">
        <v>0</v>
      </c>
      <c r="M56" s="26">
        <v>0</v>
      </c>
      <c r="N56" s="31">
        <v>12140.7</v>
      </c>
      <c r="O56" s="26">
        <v>6</v>
      </c>
      <c r="P56" s="26">
        <v>90</v>
      </c>
      <c r="Q56" s="49">
        <v>1170</v>
      </c>
      <c r="R56" s="26">
        <v>0</v>
      </c>
      <c r="S56" s="50">
        <v>0</v>
      </c>
      <c r="T56" s="51">
        <v>13310.7</v>
      </c>
      <c r="U56" s="26">
        <v>0</v>
      </c>
      <c r="V56" s="52">
        <v>0</v>
      </c>
      <c r="X56" s="53">
        <f t="shared" si="1"/>
        <v>10648.560000000001</v>
      </c>
      <c r="AA56" s="49"/>
      <c r="AI56" s="56"/>
      <c r="AJ56" s="56"/>
      <c r="AK56" s="56"/>
    </row>
    <row r="57" spans="1:37" x14ac:dyDescent="0.25">
      <c r="A57" s="26">
        <v>2060</v>
      </c>
      <c r="B57" s="27" t="s">
        <v>227</v>
      </c>
      <c r="C57" s="27" t="s">
        <v>464</v>
      </c>
      <c r="D57" s="27">
        <v>0</v>
      </c>
      <c r="E57" s="27">
        <v>0</v>
      </c>
      <c r="F57" s="39">
        <v>0</v>
      </c>
      <c r="G57" s="26">
        <v>0</v>
      </c>
      <c r="H57" s="26">
        <v>0</v>
      </c>
      <c r="I57" s="29">
        <v>0</v>
      </c>
      <c r="J57" s="26">
        <v>30</v>
      </c>
      <c r="K57" s="26">
        <v>450</v>
      </c>
      <c r="L57" s="26">
        <v>0</v>
      </c>
      <c r="M57" s="26">
        <v>0</v>
      </c>
      <c r="N57" s="31">
        <v>33111</v>
      </c>
      <c r="O57" s="26">
        <v>17</v>
      </c>
      <c r="P57" s="26">
        <v>255</v>
      </c>
      <c r="Q57" s="49">
        <v>3315</v>
      </c>
      <c r="R57" s="26">
        <v>17</v>
      </c>
      <c r="S57" s="50">
        <v>1267.8421052631579</v>
      </c>
      <c r="T57" s="51">
        <v>37693.84210526316</v>
      </c>
      <c r="U57" s="26">
        <v>0</v>
      </c>
      <c r="V57" s="52">
        <v>0</v>
      </c>
      <c r="X57" s="53">
        <f t="shared" si="1"/>
        <v>30155.073684210529</v>
      </c>
      <c r="AA57" s="49"/>
      <c r="AI57" s="56"/>
      <c r="AJ57" s="56"/>
      <c r="AK57" s="56"/>
    </row>
    <row r="58" spans="1:37" x14ac:dyDescent="0.25">
      <c r="A58" s="26">
        <v>2062</v>
      </c>
      <c r="B58" s="27" t="s">
        <v>228</v>
      </c>
      <c r="C58" s="27" t="s">
        <v>425</v>
      </c>
      <c r="D58" s="27">
        <v>0</v>
      </c>
      <c r="E58" s="27">
        <v>0</v>
      </c>
      <c r="F58" s="39">
        <v>0</v>
      </c>
      <c r="G58" s="26">
        <v>0</v>
      </c>
      <c r="H58" s="26">
        <v>0</v>
      </c>
      <c r="I58" s="29">
        <v>0</v>
      </c>
      <c r="J58" s="26">
        <v>52</v>
      </c>
      <c r="K58" s="26">
        <v>780</v>
      </c>
      <c r="L58" s="26">
        <v>0</v>
      </c>
      <c r="M58" s="26">
        <v>0</v>
      </c>
      <c r="N58" s="31">
        <v>57392.4</v>
      </c>
      <c r="O58" s="26">
        <v>22</v>
      </c>
      <c r="P58" s="26">
        <v>330</v>
      </c>
      <c r="Q58" s="49">
        <v>4290</v>
      </c>
      <c r="R58" s="26">
        <v>0</v>
      </c>
      <c r="S58" s="50">
        <v>0</v>
      </c>
      <c r="T58" s="51">
        <v>61682.400000000001</v>
      </c>
      <c r="U58" s="26">
        <v>0</v>
      </c>
      <c r="V58" s="52">
        <v>0</v>
      </c>
      <c r="X58" s="53">
        <f t="shared" si="1"/>
        <v>49345.920000000006</v>
      </c>
      <c r="Z58" s="54">
        <v>49345.920000000006</v>
      </c>
      <c r="AA58" s="55">
        <f t="shared" ref="AA58:AA59" si="5">Z58-X58</f>
        <v>0</v>
      </c>
      <c r="AD58" s="27" t="s">
        <v>428</v>
      </c>
      <c r="AE58" s="27" t="s">
        <v>434</v>
      </c>
      <c r="AI58" s="56"/>
      <c r="AJ58" s="56"/>
      <c r="AK58" s="56"/>
    </row>
    <row r="59" spans="1:37" x14ac:dyDescent="0.25">
      <c r="A59" s="26">
        <v>2063</v>
      </c>
      <c r="B59" s="27" t="s">
        <v>229</v>
      </c>
      <c r="C59" s="27" t="s">
        <v>425</v>
      </c>
      <c r="D59" s="27">
        <v>0</v>
      </c>
      <c r="E59" s="27">
        <v>0</v>
      </c>
      <c r="F59" s="39">
        <v>0</v>
      </c>
      <c r="G59" s="26">
        <v>0</v>
      </c>
      <c r="H59" s="26">
        <v>0</v>
      </c>
      <c r="I59" s="29">
        <v>0</v>
      </c>
      <c r="J59" s="26">
        <v>31</v>
      </c>
      <c r="K59" s="26">
        <v>465</v>
      </c>
      <c r="L59" s="26">
        <v>0</v>
      </c>
      <c r="M59" s="26">
        <v>0</v>
      </c>
      <c r="N59" s="31">
        <v>34214.700000000004</v>
      </c>
      <c r="O59" s="26">
        <v>18</v>
      </c>
      <c r="P59" s="26">
        <v>270</v>
      </c>
      <c r="Q59" s="49">
        <v>3510</v>
      </c>
      <c r="R59" s="26">
        <v>0</v>
      </c>
      <c r="S59" s="50">
        <v>0</v>
      </c>
      <c r="T59" s="51">
        <v>37724.700000000004</v>
      </c>
      <c r="U59" s="26">
        <v>0</v>
      </c>
      <c r="V59" s="52">
        <v>0</v>
      </c>
      <c r="X59" s="53">
        <f t="shared" si="1"/>
        <v>30179.760000000006</v>
      </c>
      <c r="Z59" s="54">
        <v>30179.760000000006</v>
      </c>
      <c r="AA59" s="55">
        <f t="shared" si="5"/>
        <v>0</v>
      </c>
      <c r="AD59" s="27" t="s">
        <v>428</v>
      </c>
      <c r="AE59" s="27" t="s">
        <v>599</v>
      </c>
      <c r="AI59" s="56"/>
      <c r="AJ59" s="56"/>
      <c r="AK59" s="56"/>
    </row>
    <row r="60" spans="1:37" x14ac:dyDescent="0.25">
      <c r="A60" s="26">
        <v>2064</v>
      </c>
      <c r="B60" s="27" t="s">
        <v>791</v>
      </c>
      <c r="C60" s="27" t="s">
        <v>464</v>
      </c>
      <c r="D60" s="27">
        <v>0</v>
      </c>
      <c r="E60" s="27">
        <v>0</v>
      </c>
      <c r="F60" s="39">
        <v>0</v>
      </c>
      <c r="G60" s="26">
        <v>0</v>
      </c>
      <c r="H60" s="26">
        <v>0</v>
      </c>
      <c r="I60" s="29">
        <v>0</v>
      </c>
      <c r="J60" s="26">
        <v>32</v>
      </c>
      <c r="K60" s="26">
        <v>480</v>
      </c>
      <c r="L60" s="26">
        <v>0</v>
      </c>
      <c r="M60" s="26">
        <v>0</v>
      </c>
      <c r="N60" s="31">
        <v>35318.400000000001</v>
      </c>
      <c r="O60" s="26">
        <v>15</v>
      </c>
      <c r="P60" s="26">
        <v>225</v>
      </c>
      <c r="Q60" s="49">
        <v>2925</v>
      </c>
      <c r="R60" s="26">
        <v>4</v>
      </c>
      <c r="S60" s="50">
        <v>298.31578947368422</v>
      </c>
      <c r="T60" s="51">
        <v>38541.715789473688</v>
      </c>
      <c r="U60" s="26">
        <v>0</v>
      </c>
      <c r="V60" s="52">
        <v>0</v>
      </c>
      <c r="X60" s="53">
        <f t="shared" si="1"/>
        <v>30833.372631578954</v>
      </c>
      <c r="AA60" s="49"/>
      <c r="AI60" s="56"/>
      <c r="AJ60" s="56"/>
      <c r="AK60" s="56"/>
    </row>
    <row r="61" spans="1:37" x14ac:dyDescent="0.25">
      <c r="A61" s="26">
        <v>2065</v>
      </c>
      <c r="B61" s="27" t="s">
        <v>231</v>
      </c>
      <c r="C61" s="27" t="s">
        <v>464</v>
      </c>
      <c r="D61" s="27">
        <v>0</v>
      </c>
      <c r="E61" s="27">
        <v>0</v>
      </c>
      <c r="F61" s="39">
        <v>0</v>
      </c>
      <c r="G61" s="26">
        <v>0</v>
      </c>
      <c r="H61" s="26">
        <v>0</v>
      </c>
      <c r="I61" s="29">
        <v>0</v>
      </c>
      <c r="J61" s="26">
        <v>41</v>
      </c>
      <c r="K61" s="26">
        <v>615</v>
      </c>
      <c r="L61" s="26">
        <v>0</v>
      </c>
      <c r="M61" s="26">
        <v>0</v>
      </c>
      <c r="N61" s="31">
        <v>45251.700000000004</v>
      </c>
      <c r="O61" s="26">
        <v>0</v>
      </c>
      <c r="P61" s="26">
        <v>0</v>
      </c>
      <c r="Q61" s="49">
        <v>0</v>
      </c>
      <c r="R61" s="26">
        <v>0</v>
      </c>
      <c r="S61" s="50">
        <v>0</v>
      </c>
      <c r="T61" s="51">
        <v>45251.700000000004</v>
      </c>
      <c r="U61" s="26">
        <v>0</v>
      </c>
      <c r="V61" s="52">
        <v>0</v>
      </c>
      <c r="X61" s="53">
        <f t="shared" si="1"/>
        <v>36201.360000000008</v>
      </c>
      <c r="AA61" s="49"/>
      <c r="AI61" s="56"/>
      <c r="AJ61" s="56"/>
      <c r="AK61" s="56"/>
    </row>
    <row r="62" spans="1:37" x14ac:dyDescent="0.25">
      <c r="A62" s="26">
        <v>2214</v>
      </c>
      <c r="B62" s="27" t="s">
        <v>792</v>
      </c>
      <c r="C62" s="27" t="s">
        <v>464</v>
      </c>
      <c r="D62" s="27">
        <v>0</v>
      </c>
      <c r="E62" s="27">
        <v>0</v>
      </c>
      <c r="F62" s="39">
        <v>0</v>
      </c>
      <c r="G62" s="26">
        <v>0</v>
      </c>
      <c r="H62" s="26">
        <v>0</v>
      </c>
      <c r="I62" s="29">
        <v>0</v>
      </c>
      <c r="J62" s="26">
        <v>44</v>
      </c>
      <c r="K62" s="26">
        <v>660</v>
      </c>
      <c r="L62" s="26">
        <v>0</v>
      </c>
      <c r="M62" s="26">
        <v>0</v>
      </c>
      <c r="N62" s="31">
        <v>48562.8</v>
      </c>
      <c r="O62" s="26">
        <v>20</v>
      </c>
      <c r="P62" s="26">
        <v>300</v>
      </c>
      <c r="Q62" s="49">
        <v>3900</v>
      </c>
      <c r="R62" s="26">
        <v>0</v>
      </c>
      <c r="S62" s="50">
        <v>0</v>
      </c>
      <c r="T62" s="51">
        <v>52462.8</v>
      </c>
      <c r="U62" s="26">
        <v>0</v>
      </c>
      <c r="V62" s="52">
        <v>0</v>
      </c>
      <c r="X62" s="53">
        <f t="shared" si="1"/>
        <v>41970.240000000005</v>
      </c>
      <c r="AA62" s="49"/>
      <c r="AI62" s="56"/>
      <c r="AJ62" s="56"/>
      <c r="AK62" s="56"/>
    </row>
    <row r="63" spans="1:37" x14ac:dyDescent="0.25">
      <c r="A63" s="26">
        <v>2068</v>
      </c>
      <c r="B63" s="27" t="s">
        <v>793</v>
      </c>
      <c r="C63" s="27" t="s">
        <v>464</v>
      </c>
      <c r="D63" s="27">
        <v>0</v>
      </c>
      <c r="E63" s="27">
        <v>0</v>
      </c>
      <c r="F63" s="39">
        <v>0</v>
      </c>
      <c r="G63" s="26">
        <v>0</v>
      </c>
      <c r="H63" s="26">
        <v>0</v>
      </c>
      <c r="I63" s="29">
        <v>0</v>
      </c>
      <c r="J63" s="26">
        <v>31</v>
      </c>
      <c r="K63" s="26">
        <v>465</v>
      </c>
      <c r="L63" s="26">
        <v>7</v>
      </c>
      <c r="M63" s="26">
        <v>105</v>
      </c>
      <c r="N63" s="31">
        <v>41940.600000000006</v>
      </c>
      <c r="O63" s="26">
        <v>14</v>
      </c>
      <c r="P63" s="26">
        <v>210</v>
      </c>
      <c r="Q63" s="49">
        <v>2730</v>
      </c>
      <c r="R63" s="26">
        <v>14</v>
      </c>
      <c r="S63" s="50">
        <v>1044.1052631578948</v>
      </c>
      <c r="T63" s="51">
        <v>45714.705263157899</v>
      </c>
      <c r="U63" s="26">
        <v>0</v>
      </c>
      <c r="V63" s="52">
        <v>0</v>
      </c>
      <c r="X63" s="53">
        <f t="shared" si="1"/>
        <v>36571.764210526322</v>
      </c>
      <c r="AA63" s="49"/>
      <c r="AI63" s="56"/>
      <c r="AJ63" s="56"/>
      <c r="AK63" s="56"/>
    </row>
    <row r="64" spans="1:37" x14ac:dyDescent="0.25">
      <c r="A64" s="26">
        <v>2070</v>
      </c>
      <c r="B64" s="27" t="s">
        <v>233</v>
      </c>
      <c r="C64" s="27" t="s">
        <v>464</v>
      </c>
      <c r="D64" s="27">
        <v>0</v>
      </c>
      <c r="E64" s="27">
        <v>0</v>
      </c>
      <c r="F64" s="39">
        <v>0</v>
      </c>
      <c r="G64" s="26">
        <v>0</v>
      </c>
      <c r="H64" s="26">
        <v>0</v>
      </c>
      <c r="I64" s="29">
        <v>0</v>
      </c>
      <c r="J64" s="26">
        <v>21</v>
      </c>
      <c r="K64" s="26">
        <v>315</v>
      </c>
      <c r="L64" s="26">
        <v>0</v>
      </c>
      <c r="M64" s="26">
        <v>0</v>
      </c>
      <c r="N64" s="31">
        <v>23177.7</v>
      </c>
      <c r="O64" s="26">
        <v>11</v>
      </c>
      <c r="P64" s="26">
        <v>165</v>
      </c>
      <c r="Q64" s="49">
        <v>2145</v>
      </c>
      <c r="R64" s="26">
        <v>11</v>
      </c>
      <c r="S64" s="50">
        <v>820.36842105263156</v>
      </c>
      <c r="T64" s="51">
        <v>26143.068421052631</v>
      </c>
      <c r="U64" s="26">
        <v>0</v>
      </c>
      <c r="V64" s="52">
        <v>0</v>
      </c>
      <c r="X64" s="53">
        <f t="shared" si="1"/>
        <v>20914.454736842104</v>
      </c>
      <c r="AA64" s="49"/>
      <c r="AI64" s="56"/>
      <c r="AJ64" s="56"/>
      <c r="AK64" s="56"/>
    </row>
    <row r="65" spans="1:37" x14ac:dyDescent="0.25">
      <c r="A65" s="26">
        <v>2072</v>
      </c>
      <c r="B65" s="27" t="s">
        <v>234</v>
      </c>
      <c r="C65" s="27" t="s">
        <v>464</v>
      </c>
      <c r="D65" s="27">
        <v>0</v>
      </c>
      <c r="E65" s="27">
        <v>0</v>
      </c>
      <c r="F65" s="39">
        <v>0</v>
      </c>
      <c r="G65" s="26">
        <v>0</v>
      </c>
      <c r="H65" s="26">
        <v>0</v>
      </c>
      <c r="I65" s="29">
        <v>0</v>
      </c>
      <c r="J65" s="26">
        <v>52</v>
      </c>
      <c r="K65" s="26">
        <v>780</v>
      </c>
      <c r="L65" s="26">
        <v>11</v>
      </c>
      <c r="M65" s="26">
        <v>165</v>
      </c>
      <c r="N65" s="31">
        <v>69533.100000000006</v>
      </c>
      <c r="O65" s="26">
        <v>23</v>
      </c>
      <c r="P65" s="26">
        <v>345</v>
      </c>
      <c r="Q65" s="49">
        <v>4485</v>
      </c>
      <c r="R65" s="26">
        <v>9</v>
      </c>
      <c r="S65" s="50">
        <v>671.21052631578948</v>
      </c>
      <c r="T65" s="51">
        <v>74689.310526315792</v>
      </c>
      <c r="U65" s="26">
        <v>0</v>
      </c>
      <c r="V65" s="52">
        <v>0</v>
      </c>
      <c r="X65" s="53">
        <f t="shared" si="1"/>
        <v>59751.448421052635</v>
      </c>
      <c r="AA65" s="49"/>
      <c r="AI65" s="56"/>
      <c r="AJ65" s="56"/>
      <c r="AK65" s="56"/>
    </row>
    <row r="66" spans="1:37" x14ac:dyDescent="0.25">
      <c r="A66" s="26">
        <v>2073</v>
      </c>
      <c r="B66" s="27" t="s">
        <v>235</v>
      </c>
      <c r="C66" s="27" t="s">
        <v>464</v>
      </c>
      <c r="D66" s="27">
        <v>0</v>
      </c>
      <c r="E66" s="27">
        <v>0</v>
      </c>
      <c r="F66" s="39">
        <v>0</v>
      </c>
      <c r="G66" s="26">
        <v>0</v>
      </c>
      <c r="H66" s="26">
        <v>0</v>
      </c>
      <c r="I66" s="29">
        <v>0</v>
      </c>
      <c r="J66" s="26">
        <v>53</v>
      </c>
      <c r="K66" s="26">
        <v>795</v>
      </c>
      <c r="L66" s="26">
        <v>11</v>
      </c>
      <c r="M66" s="26">
        <v>165</v>
      </c>
      <c r="N66" s="31">
        <v>70636.800000000003</v>
      </c>
      <c r="O66" s="26">
        <v>27</v>
      </c>
      <c r="P66" s="26">
        <v>405</v>
      </c>
      <c r="Q66" s="49">
        <v>5265</v>
      </c>
      <c r="R66" s="26">
        <v>12</v>
      </c>
      <c r="S66" s="50">
        <v>894.94736842105272</v>
      </c>
      <c r="T66" s="51">
        <v>76796.747368421056</v>
      </c>
      <c r="U66" s="26">
        <v>0</v>
      </c>
      <c r="V66" s="52">
        <v>0</v>
      </c>
      <c r="X66" s="53">
        <f t="shared" si="1"/>
        <v>61437.397894736845</v>
      </c>
      <c r="AA66" s="49"/>
      <c r="AI66" s="56"/>
      <c r="AJ66" s="56"/>
      <c r="AK66" s="56"/>
    </row>
    <row r="67" spans="1:37" x14ac:dyDescent="0.25">
      <c r="A67" s="26">
        <v>2075</v>
      </c>
      <c r="B67" s="27" t="s">
        <v>236</v>
      </c>
      <c r="C67" s="27" t="s">
        <v>464</v>
      </c>
      <c r="D67" s="27">
        <v>0</v>
      </c>
      <c r="E67" s="27">
        <v>0</v>
      </c>
      <c r="F67" s="39">
        <v>0</v>
      </c>
      <c r="G67" s="26">
        <v>0</v>
      </c>
      <c r="H67" s="26">
        <v>0</v>
      </c>
      <c r="I67" s="29">
        <v>0</v>
      </c>
      <c r="J67" s="26">
        <v>36</v>
      </c>
      <c r="K67" s="26">
        <v>540</v>
      </c>
      <c r="L67" s="26">
        <v>0</v>
      </c>
      <c r="M67" s="26">
        <v>0</v>
      </c>
      <c r="N67" s="31">
        <v>39733.200000000004</v>
      </c>
      <c r="O67" s="26">
        <v>1</v>
      </c>
      <c r="P67" s="26">
        <v>15</v>
      </c>
      <c r="Q67" s="49">
        <v>195</v>
      </c>
      <c r="R67" s="26">
        <v>0</v>
      </c>
      <c r="S67" s="50">
        <v>0</v>
      </c>
      <c r="T67" s="51">
        <v>39928.200000000004</v>
      </c>
      <c r="U67" s="26">
        <v>0</v>
      </c>
      <c r="V67" s="52">
        <v>0</v>
      </c>
      <c r="X67" s="53">
        <f t="shared" si="1"/>
        <v>31942.560000000005</v>
      </c>
      <c r="AA67" s="49"/>
      <c r="AI67" s="56"/>
      <c r="AJ67" s="56"/>
      <c r="AK67" s="56"/>
    </row>
    <row r="68" spans="1:37" x14ac:dyDescent="0.25">
      <c r="A68" s="26">
        <v>2078</v>
      </c>
      <c r="B68" s="27" t="s">
        <v>237</v>
      </c>
      <c r="C68" s="27" t="s">
        <v>464</v>
      </c>
      <c r="D68" s="27">
        <v>0</v>
      </c>
      <c r="E68" s="27">
        <v>0</v>
      </c>
      <c r="F68" s="39">
        <v>0</v>
      </c>
      <c r="G68" s="26">
        <v>0</v>
      </c>
      <c r="H68" s="26">
        <v>0</v>
      </c>
      <c r="I68" s="29">
        <v>0</v>
      </c>
      <c r="J68" s="26">
        <v>30</v>
      </c>
      <c r="K68" s="26">
        <v>436.8</v>
      </c>
      <c r="L68" s="26">
        <v>11</v>
      </c>
      <c r="M68" s="26">
        <v>151</v>
      </c>
      <c r="N68" s="31">
        <v>43250.324000000001</v>
      </c>
      <c r="O68" s="26">
        <v>6</v>
      </c>
      <c r="P68" s="26">
        <v>90</v>
      </c>
      <c r="Q68" s="49">
        <v>1170</v>
      </c>
      <c r="R68" s="26">
        <v>6</v>
      </c>
      <c r="S68" s="50">
        <v>447.47368421052636</v>
      </c>
      <c r="T68" s="51">
        <v>44867.797684210527</v>
      </c>
      <c r="U68" s="26">
        <v>0</v>
      </c>
      <c r="V68" s="52">
        <v>0</v>
      </c>
      <c r="X68" s="53">
        <f t="shared" si="1"/>
        <v>35894.238147368422</v>
      </c>
      <c r="AA68" s="49"/>
      <c r="AI68" s="56"/>
      <c r="AJ68" s="56"/>
      <c r="AK68" s="56"/>
    </row>
    <row r="69" spans="1:37" x14ac:dyDescent="0.25">
      <c r="A69" s="26">
        <v>2082</v>
      </c>
      <c r="B69" s="27" t="s">
        <v>238</v>
      </c>
      <c r="C69" s="27" t="s">
        <v>464</v>
      </c>
      <c r="D69" s="27">
        <v>0</v>
      </c>
      <c r="E69" s="27">
        <v>0</v>
      </c>
      <c r="F69" s="39">
        <v>0</v>
      </c>
      <c r="G69" s="26">
        <v>0</v>
      </c>
      <c r="H69" s="26">
        <v>0</v>
      </c>
      <c r="I69" s="29">
        <v>0</v>
      </c>
      <c r="J69" s="26">
        <v>26</v>
      </c>
      <c r="K69" s="26">
        <v>390</v>
      </c>
      <c r="L69" s="26">
        <v>0</v>
      </c>
      <c r="M69" s="26">
        <v>0</v>
      </c>
      <c r="N69" s="31">
        <v>28696.2</v>
      </c>
      <c r="O69" s="26">
        <v>12</v>
      </c>
      <c r="P69" s="26">
        <v>180</v>
      </c>
      <c r="Q69" s="49">
        <v>2340</v>
      </c>
      <c r="R69" s="26">
        <v>0</v>
      </c>
      <c r="S69" s="50">
        <v>0</v>
      </c>
      <c r="T69" s="51">
        <v>31036.2</v>
      </c>
      <c r="U69" s="26">
        <v>0</v>
      </c>
      <c r="V69" s="52">
        <v>0</v>
      </c>
      <c r="X69" s="53">
        <f t="shared" si="1"/>
        <v>24828.960000000003</v>
      </c>
      <c r="AA69" s="49"/>
      <c r="AI69" s="56"/>
      <c r="AJ69" s="56"/>
      <c r="AK69" s="56"/>
    </row>
    <row r="70" spans="1:37" x14ac:dyDescent="0.25">
      <c r="A70" s="26">
        <v>2086</v>
      </c>
      <c r="B70" s="27" t="s">
        <v>239</v>
      </c>
      <c r="C70" s="27" t="s">
        <v>464</v>
      </c>
      <c r="D70" s="27">
        <v>0</v>
      </c>
      <c r="E70" s="27">
        <v>0</v>
      </c>
      <c r="F70" s="39">
        <v>0</v>
      </c>
      <c r="G70" s="26">
        <v>0</v>
      </c>
      <c r="H70" s="26">
        <v>0</v>
      </c>
      <c r="I70" s="29">
        <v>0</v>
      </c>
      <c r="J70" s="26">
        <v>40</v>
      </c>
      <c r="K70" s="26">
        <v>600</v>
      </c>
      <c r="L70" s="26">
        <v>0</v>
      </c>
      <c r="M70" s="26">
        <v>0</v>
      </c>
      <c r="N70" s="31">
        <v>44148</v>
      </c>
      <c r="O70" s="26">
        <v>5</v>
      </c>
      <c r="P70" s="26">
        <v>75</v>
      </c>
      <c r="Q70" s="49">
        <v>975</v>
      </c>
      <c r="R70" s="26">
        <v>0</v>
      </c>
      <c r="S70" s="50">
        <v>0</v>
      </c>
      <c r="T70" s="51">
        <v>45123</v>
      </c>
      <c r="U70" s="26">
        <v>0</v>
      </c>
      <c r="V70" s="52">
        <v>0</v>
      </c>
      <c r="X70" s="53">
        <f t="shared" si="1"/>
        <v>36098.400000000001</v>
      </c>
      <c r="AA70" s="49"/>
      <c r="AI70" s="56"/>
      <c r="AJ70" s="56"/>
      <c r="AK70" s="56"/>
    </row>
    <row r="71" spans="1:37" x14ac:dyDescent="0.25">
      <c r="A71" s="26">
        <v>2093</v>
      </c>
      <c r="B71" s="27" t="s">
        <v>240</v>
      </c>
      <c r="C71" s="27" t="s">
        <v>425</v>
      </c>
      <c r="D71" s="27">
        <v>0</v>
      </c>
      <c r="E71" s="27">
        <v>0</v>
      </c>
      <c r="F71" s="39">
        <v>0</v>
      </c>
      <c r="G71" s="26">
        <v>0</v>
      </c>
      <c r="H71" s="26">
        <v>0</v>
      </c>
      <c r="I71" s="29">
        <v>0</v>
      </c>
      <c r="J71" s="26">
        <v>52</v>
      </c>
      <c r="K71" s="26">
        <v>780</v>
      </c>
      <c r="L71" s="26">
        <v>0</v>
      </c>
      <c r="M71" s="26">
        <v>0</v>
      </c>
      <c r="N71" s="31">
        <v>57392.4</v>
      </c>
      <c r="O71" s="26">
        <v>7</v>
      </c>
      <c r="P71" s="26">
        <v>105</v>
      </c>
      <c r="Q71" s="49">
        <v>1365</v>
      </c>
      <c r="R71" s="26">
        <v>0</v>
      </c>
      <c r="S71" s="50">
        <v>0</v>
      </c>
      <c r="T71" s="51">
        <v>58757.4</v>
      </c>
      <c r="U71" s="26">
        <v>0</v>
      </c>
      <c r="V71" s="52">
        <v>0</v>
      </c>
      <c r="X71" s="53">
        <f t="shared" si="1"/>
        <v>47005.920000000006</v>
      </c>
      <c r="Z71" s="54">
        <v>47005.920000000006</v>
      </c>
      <c r="AA71" s="55">
        <f>Z71-X71</f>
        <v>0</v>
      </c>
      <c r="AD71" s="27" t="s">
        <v>428</v>
      </c>
      <c r="AE71" s="27" t="s">
        <v>521</v>
      </c>
      <c r="AI71" s="56"/>
      <c r="AJ71" s="56"/>
      <c r="AK71" s="56"/>
    </row>
    <row r="72" spans="1:37" x14ac:dyDescent="0.25">
      <c r="A72" s="26">
        <v>2096</v>
      </c>
      <c r="B72" s="27" t="s">
        <v>241</v>
      </c>
      <c r="C72" s="27" t="s">
        <v>464</v>
      </c>
      <c r="D72" s="27">
        <v>0</v>
      </c>
      <c r="E72" s="27">
        <v>0</v>
      </c>
      <c r="F72" s="39">
        <v>0</v>
      </c>
      <c r="G72" s="26">
        <v>0</v>
      </c>
      <c r="H72" s="26">
        <v>0</v>
      </c>
      <c r="I72" s="29">
        <v>0</v>
      </c>
      <c r="J72" s="26">
        <v>26</v>
      </c>
      <c r="K72" s="26">
        <v>390</v>
      </c>
      <c r="L72" s="26">
        <v>0</v>
      </c>
      <c r="M72" s="26">
        <v>0</v>
      </c>
      <c r="N72" s="31">
        <v>28696.2</v>
      </c>
      <c r="O72" s="26">
        <v>8</v>
      </c>
      <c r="P72" s="26">
        <v>120</v>
      </c>
      <c r="Q72" s="49">
        <v>1560</v>
      </c>
      <c r="R72" s="26">
        <v>0</v>
      </c>
      <c r="S72" s="50">
        <v>0</v>
      </c>
      <c r="T72" s="51">
        <v>30256.2</v>
      </c>
      <c r="U72" s="26">
        <v>0</v>
      </c>
      <c r="V72" s="52">
        <v>0</v>
      </c>
      <c r="X72" s="53">
        <f t="shared" ref="X72:X135" si="6">(T72+V72)*0.8</f>
        <v>24204.960000000003</v>
      </c>
      <c r="AA72" s="49"/>
      <c r="AI72" s="56"/>
      <c r="AJ72" s="56"/>
      <c r="AK72" s="56"/>
    </row>
    <row r="73" spans="1:37" x14ac:dyDescent="0.25">
      <c r="A73" s="26">
        <v>2097</v>
      </c>
      <c r="B73" s="27" t="s">
        <v>242</v>
      </c>
      <c r="C73" s="27" t="s">
        <v>464</v>
      </c>
      <c r="D73" s="27">
        <v>0</v>
      </c>
      <c r="E73" s="27">
        <v>0</v>
      </c>
      <c r="F73" s="39">
        <v>0</v>
      </c>
      <c r="G73" s="26">
        <v>0</v>
      </c>
      <c r="H73" s="26">
        <v>0</v>
      </c>
      <c r="I73" s="29">
        <v>0</v>
      </c>
      <c r="J73" s="26">
        <v>22</v>
      </c>
      <c r="K73" s="26">
        <v>330</v>
      </c>
      <c r="L73" s="26">
        <v>6</v>
      </c>
      <c r="M73" s="26">
        <v>90</v>
      </c>
      <c r="N73" s="31">
        <v>30903.600000000002</v>
      </c>
      <c r="O73" s="26">
        <v>4</v>
      </c>
      <c r="P73" s="26">
        <v>60</v>
      </c>
      <c r="Q73" s="49">
        <v>780</v>
      </c>
      <c r="R73" s="26">
        <v>0</v>
      </c>
      <c r="S73" s="50">
        <v>0</v>
      </c>
      <c r="T73" s="51">
        <v>31683.600000000002</v>
      </c>
      <c r="U73" s="26">
        <v>0</v>
      </c>
      <c r="V73" s="52">
        <v>0</v>
      </c>
      <c r="X73" s="53">
        <f t="shared" si="6"/>
        <v>25346.880000000005</v>
      </c>
      <c r="AA73" s="49"/>
      <c r="AI73" s="56"/>
      <c r="AJ73" s="56"/>
      <c r="AK73" s="56"/>
    </row>
    <row r="74" spans="1:37" x14ac:dyDescent="0.25">
      <c r="A74" s="26">
        <v>2098</v>
      </c>
      <c r="B74" s="27" t="s">
        <v>243</v>
      </c>
      <c r="C74" s="27" t="s">
        <v>464</v>
      </c>
      <c r="D74" s="27">
        <v>0</v>
      </c>
      <c r="E74" s="27">
        <v>0</v>
      </c>
      <c r="F74" s="39">
        <v>0</v>
      </c>
      <c r="G74" s="26">
        <v>0</v>
      </c>
      <c r="H74" s="26">
        <v>0</v>
      </c>
      <c r="I74" s="29">
        <v>0</v>
      </c>
      <c r="J74" s="26">
        <v>26</v>
      </c>
      <c r="K74" s="26">
        <v>390</v>
      </c>
      <c r="L74" s="26">
        <v>0</v>
      </c>
      <c r="M74" s="26">
        <v>0</v>
      </c>
      <c r="N74" s="31">
        <v>28696.2</v>
      </c>
      <c r="O74" s="26">
        <v>14</v>
      </c>
      <c r="P74" s="26">
        <v>210</v>
      </c>
      <c r="Q74" s="49">
        <v>2730</v>
      </c>
      <c r="R74" s="26">
        <v>0</v>
      </c>
      <c r="S74" s="50">
        <v>0</v>
      </c>
      <c r="T74" s="51">
        <v>31426.2</v>
      </c>
      <c r="U74" s="26">
        <v>0</v>
      </c>
      <c r="V74" s="52">
        <v>0</v>
      </c>
      <c r="X74" s="53">
        <f t="shared" si="6"/>
        <v>25140.960000000003</v>
      </c>
      <c r="AA74" s="49"/>
      <c r="AI74" s="56"/>
      <c r="AJ74" s="56"/>
      <c r="AK74" s="56"/>
    </row>
    <row r="75" spans="1:37" x14ac:dyDescent="0.25">
      <c r="A75" s="26">
        <v>2099</v>
      </c>
      <c r="B75" s="27" t="s">
        <v>244</v>
      </c>
      <c r="C75" s="27" t="s">
        <v>425</v>
      </c>
      <c r="D75" s="27">
        <v>0</v>
      </c>
      <c r="E75" s="27">
        <v>0</v>
      </c>
      <c r="F75" s="39">
        <v>0</v>
      </c>
      <c r="G75" s="26">
        <v>0</v>
      </c>
      <c r="H75" s="26">
        <v>0</v>
      </c>
      <c r="I75" s="29">
        <v>0</v>
      </c>
      <c r="J75" s="26">
        <v>25</v>
      </c>
      <c r="K75" s="26">
        <v>375</v>
      </c>
      <c r="L75" s="26">
        <v>0</v>
      </c>
      <c r="M75" s="26">
        <v>0</v>
      </c>
      <c r="N75" s="31">
        <v>27592.5</v>
      </c>
      <c r="O75" s="26">
        <v>12</v>
      </c>
      <c r="P75" s="26">
        <v>180</v>
      </c>
      <c r="Q75" s="49">
        <v>2340</v>
      </c>
      <c r="R75" s="26">
        <v>0</v>
      </c>
      <c r="S75" s="50">
        <v>0</v>
      </c>
      <c r="T75" s="51">
        <v>29932.5</v>
      </c>
      <c r="U75" s="26">
        <v>0</v>
      </c>
      <c r="V75" s="52">
        <v>0</v>
      </c>
      <c r="X75" s="53">
        <f t="shared" si="6"/>
        <v>23946</v>
      </c>
      <c r="Z75" s="54">
        <v>23946</v>
      </c>
      <c r="AA75" s="55">
        <f>Z75-X75</f>
        <v>0</v>
      </c>
      <c r="AD75" s="27" t="s">
        <v>428</v>
      </c>
      <c r="AE75" s="27" t="s">
        <v>527</v>
      </c>
      <c r="AI75" s="56"/>
      <c r="AJ75" s="56"/>
      <c r="AK75" s="56"/>
    </row>
    <row r="76" spans="1:37" x14ac:dyDescent="0.25">
      <c r="A76" s="26">
        <v>2100</v>
      </c>
      <c r="B76" s="27" t="s">
        <v>245</v>
      </c>
      <c r="C76" s="27" t="s">
        <v>464</v>
      </c>
      <c r="D76" s="27">
        <v>0</v>
      </c>
      <c r="E76" s="27">
        <v>0</v>
      </c>
      <c r="F76" s="39">
        <v>0</v>
      </c>
      <c r="G76" s="26">
        <v>0</v>
      </c>
      <c r="H76" s="26">
        <v>0</v>
      </c>
      <c r="I76" s="29">
        <v>0</v>
      </c>
      <c r="J76" s="26">
        <v>26</v>
      </c>
      <c r="K76" s="26">
        <v>390</v>
      </c>
      <c r="L76" s="26">
        <v>0</v>
      </c>
      <c r="M76" s="26">
        <v>0</v>
      </c>
      <c r="N76" s="31">
        <v>28696.2</v>
      </c>
      <c r="O76" s="26">
        <v>19</v>
      </c>
      <c r="P76" s="26">
        <v>285</v>
      </c>
      <c r="Q76" s="49">
        <v>3705</v>
      </c>
      <c r="R76" s="26">
        <v>0</v>
      </c>
      <c r="S76" s="50">
        <v>0</v>
      </c>
      <c r="T76" s="51">
        <v>32401.200000000001</v>
      </c>
      <c r="U76" s="26">
        <v>0</v>
      </c>
      <c r="V76" s="52">
        <v>0</v>
      </c>
      <c r="X76" s="53">
        <f t="shared" si="6"/>
        <v>25920.960000000003</v>
      </c>
      <c r="AA76" s="49"/>
      <c r="AI76" s="56"/>
      <c r="AJ76" s="56"/>
      <c r="AK76" s="56"/>
    </row>
    <row r="77" spans="1:37" x14ac:dyDescent="0.25">
      <c r="A77" s="26">
        <v>2102</v>
      </c>
      <c r="B77" s="27" t="s">
        <v>246</v>
      </c>
      <c r="C77" s="27" t="s">
        <v>464</v>
      </c>
      <c r="D77" s="27">
        <v>0</v>
      </c>
      <c r="E77" s="27">
        <v>0</v>
      </c>
      <c r="F77" s="39">
        <v>0</v>
      </c>
      <c r="G77" s="26">
        <v>0</v>
      </c>
      <c r="H77" s="26">
        <v>0</v>
      </c>
      <c r="I77" s="29">
        <v>0</v>
      </c>
      <c r="J77" s="26">
        <v>29</v>
      </c>
      <c r="K77" s="26">
        <v>435</v>
      </c>
      <c r="L77" s="26">
        <v>0</v>
      </c>
      <c r="M77" s="26">
        <v>0</v>
      </c>
      <c r="N77" s="31">
        <v>32007.3</v>
      </c>
      <c r="O77" s="26">
        <v>14</v>
      </c>
      <c r="P77" s="26">
        <v>210</v>
      </c>
      <c r="Q77" s="49">
        <v>2730</v>
      </c>
      <c r="R77" s="26">
        <v>0</v>
      </c>
      <c r="S77" s="50">
        <v>0</v>
      </c>
      <c r="T77" s="51">
        <v>34737.300000000003</v>
      </c>
      <c r="U77" s="26">
        <v>0</v>
      </c>
      <c r="V77" s="52">
        <v>0</v>
      </c>
      <c r="X77" s="53">
        <f t="shared" si="6"/>
        <v>27789.840000000004</v>
      </c>
      <c r="AA77" s="49"/>
      <c r="AI77" s="56"/>
      <c r="AJ77" s="56"/>
      <c r="AK77" s="56"/>
    </row>
    <row r="78" spans="1:37" x14ac:dyDescent="0.25">
      <c r="A78" s="26">
        <v>2103</v>
      </c>
      <c r="B78" s="27" t="s">
        <v>247</v>
      </c>
      <c r="C78" s="27" t="s">
        <v>464</v>
      </c>
      <c r="D78" s="27">
        <v>0</v>
      </c>
      <c r="E78" s="27">
        <v>0</v>
      </c>
      <c r="F78" s="39">
        <v>0</v>
      </c>
      <c r="G78" s="26">
        <v>0</v>
      </c>
      <c r="H78" s="26">
        <v>0</v>
      </c>
      <c r="I78" s="29">
        <v>0</v>
      </c>
      <c r="J78" s="26">
        <v>40</v>
      </c>
      <c r="K78" s="26">
        <v>600</v>
      </c>
      <c r="L78" s="26">
        <v>19</v>
      </c>
      <c r="M78" s="26">
        <v>270</v>
      </c>
      <c r="N78" s="31">
        <v>64014.600000000006</v>
      </c>
      <c r="O78" s="26">
        <v>20</v>
      </c>
      <c r="P78" s="26">
        <v>300</v>
      </c>
      <c r="Q78" s="49">
        <v>3900</v>
      </c>
      <c r="R78" s="26">
        <v>4</v>
      </c>
      <c r="S78" s="50">
        <v>298.31578947368422</v>
      </c>
      <c r="T78" s="51">
        <v>68212.915789473685</v>
      </c>
      <c r="U78" s="26">
        <v>0</v>
      </c>
      <c r="V78" s="52">
        <v>0</v>
      </c>
      <c r="X78" s="53">
        <f t="shared" si="6"/>
        <v>54570.332631578953</v>
      </c>
      <c r="AA78" s="49"/>
      <c r="AI78" s="56"/>
      <c r="AJ78" s="56"/>
      <c r="AK78" s="56"/>
    </row>
    <row r="79" spans="1:37" x14ac:dyDescent="0.25">
      <c r="A79" s="26">
        <v>2108</v>
      </c>
      <c r="B79" s="27" t="s">
        <v>248</v>
      </c>
      <c r="C79" s="27" t="s">
        <v>425</v>
      </c>
      <c r="D79" s="27">
        <v>0</v>
      </c>
      <c r="E79" s="27">
        <v>0</v>
      </c>
      <c r="F79" s="39">
        <v>0</v>
      </c>
      <c r="G79" s="26">
        <v>0</v>
      </c>
      <c r="H79" s="26">
        <v>0</v>
      </c>
      <c r="I79" s="29">
        <v>0</v>
      </c>
      <c r="J79" s="26">
        <v>52</v>
      </c>
      <c r="K79" s="26">
        <v>780</v>
      </c>
      <c r="L79" s="26">
        <v>0</v>
      </c>
      <c r="M79" s="26">
        <v>0</v>
      </c>
      <c r="N79" s="31">
        <v>57392.4</v>
      </c>
      <c r="O79" s="26">
        <v>0</v>
      </c>
      <c r="P79" s="26">
        <v>0</v>
      </c>
      <c r="Q79" s="49">
        <v>0</v>
      </c>
      <c r="R79" s="26">
        <v>0</v>
      </c>
      <c r="S79" s="50">
        <v>0</v>
      </c>
      <c r="T79" s="51">
        <v>57392.4</v>
      </c>
      <c r="U79" s="26">
        <v>0</v>
      </c>
      <c r="V79" s="52">
        <v>0</v>
      </c>
      <c r="X79" s="53">
        <f t="shared" si="6"/>
        <v>45913.920000000006</v>
      </c>
      <c r="Z79" s="54">
        <v>45913.920000000006</v>
      </c>
      <c r="AA79" s="55">
        <f>Z79-X79</f>
        <v>0</v>
      </c>
      <c r="AD79" s="27" t="s">
        <v>428</v>
      </c>
      <c r="AE79" s="27" t="s">
        <v>679</v>
      </c>
      <c r="AI79" s="56"/>
      <c r="AJ79" s="56"/>
      <c r="AK79" s="56"/>
    </row>
    <row r="80" spans="1:37" x14ac:dyDescent="0.25">
      <c r="A80" s="26">
        <v>2109</v>
      </c>
      <c r="B80" s="27" t="s">
        <v>249</v>
      </c>
      <c r="C80" s="27" t="s">
        <v>464</v>
      </c>
      <c r="D80" s="27">
        <v>0</v>
      </c>
      <c r="E80" s="27">
        <v>0</v>
      </c>
      <c r="F80" s="39">
        <v>0</v>
      </c>
      <c r="G80" s="26">
        <v>0</v>
      </c>
      <c r="H80" s="26">
        <v>0</v>
      </c>
      <c r="I80" s="29">
        <v>0</v>
      </c>
      <c r="J80" s="26">
        <v>24</v>
      </c>
      <c r="K80" s="26">
        <v>360</v>
      </c>
      <c r="L80" s="26">
        <v>0</v>
      </c>
      <c r="M80" s="26">
        <v>0</v>
      </c>
      <c r="N80" s="31">
        <v>26488.799999999999</v>
      </c>
      <c r="O80" s="26">
        <v>0</v>
      </c>
      <c r="P80" s="26">
        <v>0</v>
      </c>
      <c r="Q80" s="49">
        <v>0</v>
      </c>
      <c r="R80" s="26">
        <v>0</v>
      </c>
      <c r="S80" s="50">
        <v>0</v>
      </c>
      <c r="T80" s="51">
        <v>26488.799999999999</v>
      </c>
      <c r="U80" s="26">
        <v>0</v>
      </c>
      <c r="V80" s="52">
        <v>0</v>
      </c>
      <c r="X80" s="53">
        <f t="shared" si="6"/>
        <v>21191.040000000001</v>
      </c>
      <c r="AA80" s="49"/>
      <c r="AI80" s="56"/>
      <c r="AJ80" s="56"/>
      <c r="AK80" s="56"/>
    </row>
    <row r="81" spans="1:37" x14ac:dyDescent="0.25">
      <c r="A81" s="26">
        <v>2110</v>
      </c>
      <c r="B81" s="27" t="s">
        <v>250</v>
      </c>
      <c r="C81" s="27" t="s">
        <v>464</v>
      </c>
      <c r="D81" s="27">
        <v>0</v>
      </c>
      <c r="E81" s="27">
        <v>0</v>
      </c>
      <c r="F81" s="39">
        <v>0</v>
      </c>
      <c r="G81" s="26">
        <v>0</v>
      </c>
      <c r="H81" s="26">
        <v>0</v>
      </c>
      <c r="I81" s="29">
        <v>0</v>
      </c>
      <c r="J81" s="26">
        <v>64</v>
      </c>
      <c r="K81" s="26">
        <v>960</v>
      </c>
      <c r="L81" s="26">
        <v>0</v>
      </c>
      <c r="M81" s="26">
        <v>0</v>
      </c>
      <c r="N81" s="31">
        <v>70636.800000000003</v>
      </c>
      <c r="O81" s="26">
        <v>8</v>
      </c>
      <c r="P81" s="26">
        <v>120</v>
      </c>
      <c r="Q81" s="49">
        <v>1560</v>
      </c>
      <c r="R81" s="26">
        <v>0</v>
      </c>
      <c r="S81" s="50">
        <v>0</v>
      </c>
      <c r="T81" s="51">
        <v>72196.800000000003</v>
      </c>
      <c r="U81" s="26">
        <v>0</v>
      </c>
      <c r="V81" s="52">
        <v>0</v>
      </c>
      <c r="X81" s="53">
        <f t="shared" si="6"/>
        <v>57757.440000000002</v>
      </c>
      <c r="AA81" s="49"/>
      <c r="AI81" s="56"/>
      <c r="AJ81" s="56"/>
      <c r="AK81" s="56"/>
    </row>
    <row r="82" spans="1:37" x14ac:dyDescent="0.25">
      <c r="A82" s="26">
        <v>2115</v>
      </c>
      <c r="B82" s="27" t="s">
        <v>251</v>
      </c>
      <c r="C82" s="27" t="s">
        <v>425</v>
      </c>
      <c r="D82" s="27">
        <v>0</v>
      </c>
      <c r="E82" s="27">
        <v>0</v>
      </c>
      <c r="F82" s="39">
        <v>0</v>
      </c>
      <c r="G82" s="26">
        <v>0</v>
      </c>
      <c r="H82" s="26">
        <v>0</v>
      </c>
      <c r="I82" s="29">
        <v>0</v>
      </c>
      <c r="J82" s="26">
        <v>34</v>
      </c>
      <c r="K82" s="26">
        <v>510</v>
      </c>
      <c r="L82" s="26">
        <v>12</v>
      </c>
      <c r="M82" s="26">
        <v>180</v>
      </c>
      <c r="N82" s="31">
        <v>50770.200000000004</v>
      </c>
      <c r="O82" s="26">
        <v>11</v>
      </c>
      <c r="P82" s="26">
        <v>165</v>
      </c>
      <c r="Q82" s="49">
        <v>2145</v>
      </c>
      <c r="R82" s="26">
        <v>0</v>
      </c>
      <c r="S82" s="50">
        <v>0</v>
      </c>
      <c r="T82" s="51">
        <v>52915.200000000004</v>
      </c>
      <c r="U82" s="26">
        <v>0</v>
      </c>
      <c r="V82" s="52">
        <v>0</v>
      </c>
      <c r="X82" s="53">
        <f t="shared" si="6"/>
        <v>42332.160000000003</v>
      </c>
      <c r="Z82" s="54">
        <v>42332.160000000003</v>
      </c>
      <c r="AA82" s="55">
        <f>Z82-X82</f>
        <v>0</v>
      </c>
      <c r="AD82" s="27" t="s">
        <v>428</v>
      </c>
      <c r="AE82" s="27" t="s">
        <v>545</v>
      </c>
      <c r="AI82" s="56"/>
      <c r="AJ82" s="56"/>
      <c r="AK82" s="56"/>
    </row>
    <row r="83" spans="1:37" x14ac:dyDescent="0.25">
      <c r="A83" s="26">
        <v>2117</v>
      </c>
      <c r="B83" s="27" t="s">
        <v>252</v>
      </c>
      <c r="C83" s="27" t="s">
        <v>464</v>
      </c>
      <c r="D83" s="27">
        <v>0</v>
      </c>
      <c r="E83" s="27">
        <v>0</v>
      </c>
      <c r="F83" s="39">
        <v>0</v>
      </c>
      <c r="G83" s="26">
        <v>0</v>
      </c>
      <c r="H83" s="26">
        <v>0</v>
      </c>
      <c r="I83" s="29">
        <v>0</v>
      </c>
      <c r="J83" s="26">
        <v>36</v>
      </c>
      <c r="K83" s="26">
        <v>540</v>
      </c>
      <c r="L83" s="26">
        <v>0</v>
      </c>
      <c r="M83" s="26">
        <v>0</v>
      </c>
      <c r="N83" s="31">
        <v>39733.200000000004</v>
      </c>
      <c r="O83" s="26">
        <v>8</v>
      </c>
      <c r="P83" s="26">
        <v>120</v>
      </c>
      <c r="Q83" s="49">
        <v>1560</v>
      </c>
      <c r="R83" s="26">
        <v>0</v>
      </c>
      <c r="S83" s="50">
        <v>0</v>
      </c>
      <c r="T83" s="51">
        <v>41293.200000000004</v>
      </c>
      <c r="U83" s="26">
        <v>0</v>
      </c>
      <c r="V83" s="52">
        <v>0</v>
      </c>
      <c r="X83" s="53">
        <f t="shared" si="6"/>
        <v>33034.560000000005</v>
      </c>
      <c r="AA83" s="49"/>
      <c r="AI83" s="56"/>
      <c r="AJ83" s="56"/>
      <c r="AK83" s="56"/>
    </row>
    <row r="84" spans="1:37" x14ac:dyDescent="0.25">
      <c r="A84" s="26">
        <v>2119</v>
      </c>
      <c r="B84" s="27" t="s">
        <v>253</v>
      </c>
      <c r="C84" s="27" t="s">
        <v>464</v>
      </c>
      <c r="D84" s="27">
        <v>0</v>
      </c>
      <c r="E84" s="27">
        <v>0</v>
      </c>
      <c r="F84" s="39">
        <v>0</v>
      </c>
      <c r="G84" s="26">
        <v>0</v>
      </c>
      <c r="H84" s="26">
        <v>0</v>
      </c>
      <c r="I84" s="29">
        <v>0</v>
      </c>
      <c r="J84" s="26">
        <v>26</v>
      </c>
      <c r="K84" s="26">
        <v>390</v>
      </c>
      <c r="L84" s="26">
        <v>0</v>
      </c>
      <c r="M84" s="26">
        <v>0</v>
      </c>
      <c r="N84" s="31">
        <v>28696.2</v>
      </c>
      <c r="O84" s="26">
        <v>13</v>
      </c>
      <c r="P84" s="26">
        <v>195</v>
      </c>
      <c r="Q84" s="49">
        <v>2535</v>
      </c>
      <c r="R84" s="26">
        <v>0</v>
      </c>
      <c r="S84" s="50">
        <v>0</v>
      </c>
      <c r="T84" s="51">
        <v>31231.200000000001</v>
      </c>
      <c r="U84" s="26">
        <v>0</v>
      </c>
      <c r="V84" s="52">
        <v>0</v>
      </c>
      <c r="X84" s="53">
        <f t="shared" si="6"/>
        <v>24984.960000000003</v>
      </c>
      <c r="AA84" s="49"/>
      <c r="AI84" s="56"/>
      <c r="AJ84" s="56"/>
      <c r="AK84" s="56"/>
    </row>
    <row r="85" spans="1:37" x14ac:dyDescent="0.25">
      <c r="A85" s="26">
        <v>2121</v>
      </c>
      <c r="B85" s="27" t="s">
        <v>254</v>
      </c>
      <c r="C85" s="27" t="s">
        <v>464</v>
      </c>
      <c r="D85" s="27">
        <v>0</v>
      </c>
      <c r="E85" s="27">
        <v>0</v>
      </c>
      <c r="F85" s="39">
        <v>0</v>
      </c>
      <c r="G85" s="26">
        <v>0</v>
      </c>
      <c r="H85" s="26">
        <v>0</v>
      </c>
      <c r="I85" s="29">
        <v>0</v>
      </c>
      <c r="J85" s="26">
        <v>32</v>
      </c>
      <c r="K85" s="26">
        <v>480</v>
      </c>
      <c r="L85" s="26">
        <v>0</v>
      </c>
      <c r="M85" s="26">
        <v>0</v>
      </c>
      <c r="N85" s="31">
        <v>35318.400000000001</v>
      </c>
      <c r="O85" s="26">
        <v>21</v>
      </c>
      <c r="P85" s="26">
        <v>315</v>
      </c>
      <c r="Q85" s="49">
        <v>4095</v>
      </c>
      <c r="R85" s="26">
        <v>17</v>
      </c>
      <c r="S85" s="50">
        <v>1267.8421052631579</v>
      </c>
      <c r="T85" s="51">
        <v>40681.242105263162</v>
      </c>
      <c r="U85" s="26">
        <v>0</v>
      </c>
      <c r="V85" s="52">
        <v>0</v>
      </c>
      <c r="X85" s="53">
        <f t="shared" si="6"/>
        <v>32544.993684210531</v>
      </c>
      <c r="AA85" s="49"/>
      <c r="AI85" s="56"/>
      <c r="AJ85" s="56"/>
      <c r="AK85" s="56"/>
    </row>
    <row r="86" spans="1:37" x14ac:dyDescent="0.25">
      <c r="A86" s="26">
        <v>2122</v>
      </c>
      <c r="B86" s="27" t="s">
        <v>794</v>
      </c>
      <c r="C86" s="27" t="s">
        <v>464</v>
      </c>
      <c r="D86" s="27">
        <v>0</v>
      </c>
      <c r="E86" s="27">
        <v>0</v>
      </c>
      <c r="F86" s="39">
        <v>0</v>
      </c>
      <c r="G86" s="26">
        <v>0</v>
      </c>
      <c r="H86" s="26">
        <v>0</v>
      </c>
      <c r="I86" s="29">
        <v>0</v>
      </c>
      <c r="J86" s="26">
        <v>71</v>
      </c>
      <c r="K86" s="26">
        <v>1065</v>
      </c>
      <c r="L86" s="26">
        <v>2</v>
      </c>
      <c r="M86" s="26">
        <v>30</v>
      </c>
      <c r="N86" s="31">
        <v>80570.099999999991</v>
      </c>
      <c r="O86" s="26">
        <v>29</v>
      </c>
      <c r="P86" s="26">
        <v>435</v>
      </c>
      <c r="Q86" s="49">
        <v>5655</v>
      </c>
      <c r="R86" s="26">
        <v>4</v>
      </c>
      <c r="S86" s="50">
        <v>298.31578947368422</v>
      </c>
      <c r="T86" s="51">
        <v>86523.415789473671</v>
      </c>
      <c r="U86" s="26">
        <v>0</v>
      </c>
      <c r="V86" s="52">
        <v>0</v>
      </c>
      <c r="X86" s="53">
        <f t="shared" si="6"/>
        <v>69218.73263157894</v>
      </c>
      <c r="AA86" s="49"/>
      <c r="AI86" s="56"/>
      <c r="AJ86" s="56"/>
      <c r="AK86" s="56"/>
    </row>
    <row r="87" spans="1:37" x14ac:dyDescent="0.25">
      <c r="A87" s="26">
        <v>2127</v>
      </c>
      <c r="B87" s="27" t="s">
        <v>256</v>
      </c>
      <c r="C87" s="27" t="s">
        <v>425</v>
      </c>
      <c r="D87" s="27">
        <v>0</v>
      </c>
      <c r="E87" s="27">
        <v>0</v>
      </c>
      <c r="F87" s="39">
        <v>0</v>
      </c>
      <c r="G87" s="26">
        <v>0</v>
      </c>
      <c r="H87" s="26">
        <v>0</v>
      </c>
      <c r="I87" s="29">
        <v>0</v>
      </c>
      <c r="J87" s="26">
        <v>42</v>
      </c>
      <c r="K87" s="26">
        <v>630</v>
      </c>
      <c r="L87" s="26">
        <v>10</v>
      </c>
      <c r="M87" s="26">
        <v>150</v>
      </c>
      <c r="N87" s="31">
        <v>57392.4</v>
      </c>
      <c r="O87" s="26">
        <v>13</v>
      </c>
      <c r="P87" s="26">
        <v>195</v>
      </c>
      <c r="Q87" s="49">
        <v>2535</v>
      </c>
      <c r="R87" s="26">
        <v>4</v>
      </c>
      <c r="S87" s="50">
        <v>298.31578947368422</v>
      </c>
      <c r="T87" s="51">
        <v>60225.715789473688</v>
      </c>
      <c r="U87" s="26">
        <v>0</v>
      </c>
      <c r="V87" s="52">
        <v>0</v>
      </c>
      <c r="X87" s="53">
        <f t="shared" si="6"/>
        <v>48180.572631578951</v>
      </c>
      <c r="Z87" s="54">
        <v>48180.572631578951</v>
      </c>
      <c r="AA87" s="55">
        <f>Z87-X87</f>
        <v>0</v>
      </c>
      <c r="AD87" s="27" t="s">
        <v>428</v>
      </c>
      <c r="AE87" s="27" t="s">
        <v>556</v>
      </c>
      <c r="AI87" s="56"/>
      <c r="AJ87" s="56"/>
      <c r="AK87" s="56"/>
    </row>
    <row r="88" spans="1:37" x14ac:dyDescent="0.25">
      <c r="A88" s="26">
        <v>2132</v>
      </c>
      <c r="B88" s="27" t="s">
        <v>257</v>
      </c>
      <c r="C88" s="27" t="s">
        <v>464</v>
      </c>
      <c r="D88" s="27">
        <v>0</v>
      </c>
      <c r="E88" s="27">
        <v>0</v>
      </c>
      <c r="F88" s="39">
        <v>0</v>
      </c>
      <c r="G88" s="26">
        <v>0</v>
      </c>
      <c r="H88" s="26">
        <v>0</v>
      </c>
      <c r="I88" s="29">
        <v>0</v>
      </c>
      <c r="J88" s="26">
        <v>52</v>
      </c>
      <c r="K88" s="26">
        <v>780</v>
      </c>
      <c r="L88" s="26">
        <v>0</v>
      </c>
      <c r="M88" s="26">
        <v>0</v>
      </c>
      <c r="N88" s="31">
        <v>57392.4</v>
      </c>
      <c r="O88" s="26">
        <v>17</v>
      </c>
      <c r="P88" s="26">
        <v>255</v>
      </c>
      <c r="Q88" s="49">
        <v>3315</v>
      </c>
      <c r="R88" s="26">
        <v>0</v>
      </c>
      <c r="S88" s="50">
        <v>0</v>
      </c>
      <c r="T88" s="51">
        <v>60707.4</v>
      </c>
      <c r="U88" s="26">
        <v>0</v>
      </c>
      <c r="V88" s="52">
        <v>0</v>
      </c>
      <c r="X88" s="53">
        <f t="shared" si="6"/>
        <v>48565.920000000006</v>
      </c>
      <c r="AA88" s="49"/>
      <c r="AI88" s="56"/>
      <c r="AJ88" s="56"/>
      <c r="AK88" s="56"/>
    </row>
    <row r="89" spans="1:37" x14ac:dyDescent="0.25">
      <c r="A89" s="26">
        <v>2136</v>
      </c>
      <c r="B89" s="27" t="s">
        <v>258</v>
      </c>
      <c r="C89" s="27" t="s">
        <v>464</v>
      </c>
      <c r="D89" s="27">
        <v>0</v>
      </c>
      <c r="E89" s="27">
        <v>0</v>
      </c>
      <c r="F89" s="39">
        <v>0</v>
      </c>
      <c r="G89" s="26">
        <v>0</v>
      </c>
      <c r="H89" s="26">
        <v>0</v>
      </c>
      <c r="I89" s="29">
        <v>0</v>
      </c>
      <c r="J89" s="26">
        <v>41</v>
      </c>
      <c r="K89" s="26">
        <v>615</v>
      </c>
      <c r="L89" s="26">
        <v>14</v>
      </c>
      <c r="M89" s="26">
        <v>195</v>
      </c>
      <c r="N89" s="31">
        <v>59599.8</v>
      </c>
      <c r="O89" s="26">
        <v>17</v>
      </c>
      <c r="P89" s="26">
        <v>255</v>
      </c>
      <c r="Q89" s="49">
        <v>3315</v>
      </c>
      <c r="R89" s="26">
        <v>17</v>
      </c>
      <c r="S89" s="50">
        <v>1267.8421052631579</v>
      </c>
      <c r="T89" s="51">
        <v>64182.642105263163</v>
      </c>
      <c r="U89" s="26">
        <v>0</v>
      </c>
      <c r="V89" s="52">
        <v>0</v>
      </c>
      <c r="X89" s="53">
        <f t="shared" si="6"/>
        <v>51346.113684210533</v>
      </c>
      <c r="AA89" s="49"/>
      <c r="AI89" s="56"/>
      <c r="AJ89" s="56"/>
      <c r="AK89" s="56"/>
    </row>
    <row r="90" spans="1:37" x14ac:dyDescent="0.25">
      <c r="A90" s="26">
        <v>2138</v>
      </c>
      <c r="B90" s="27" t="s">
        <v>259</v>
      </c>
      <c r="C90" s="27" t="s">
        <v>464</v>
      </c>
      <c r="D90" s="27">
        <v>0</v>
      </c>
      <c r="E90" s="27">
        <v>0</v>
      </c>
      <c r="F90" s="39">
        <v>0</v>
      </c>
      <c r="G90" s="26">
        <v>0</v>
      </c>
      <c r="H90" s="26">
        <v>0</v>
      </c>
      <c r="I90" s="29">
        <v>0</v>
      </c>
      <c r="J90" s="26">
        <v>40</v>
      </c>
      <c r="K90" s="26">
        <v>600</v>
      </c>
      <c r="L90" s="26">
        <v>9</v>
      </c>
      <c r="M90" s="26">
        <v>120</v>
      </c>
      <c r="N90" s="31">
        <v>52977.599999999999</v>
      </c>
      <c r="O90" s="26">
        <v>8</v>
      </c>
      <c r="P90" s="26">
        <v>120</v>
      </c>
      <c r="Q90" s="49">
        <v>1560</v>
      </c>
      <c r="R90" s="26">
        <v>8</v>
      </c>
      <c r="S90" s="50">
        <v>596.63157894736844</v>
      </c>
      <c r="T90" s="51">
        <v>55134.231578947365</v>
      </c>
      <c r="U90" s="26">
        <v>0</v>
      </c>
      <c r="V90" s="52">
        <v>0</v>
      </c>
      <c r="X90" s="53">
        <f t="shared" si="6"/>
        <v>44107.385263157892</v>
      </c>
      <c r="AA90" s="49"/>
      <c r="AI90" s="56"/>
      <c r="AJ90" s="56"/>
      <c r="AK90" s="56"/>
    </row>
    <row r="91" spans="1:37" x14ac:dyDescent="0.25">
      <c r="A91" s="26">
        <v>2141</v>
      </c>
      <c r="B91" s="27" t="s">
        <v>260</v>
      </c>
      <c r="C91" s="27" t="s">
        <v>464</v>
      </c>
      <c r="D91" s="27">
        <v>0</v>
      </c>
      <c r="E91" s="27">
        <v>0</v>
      </c>
      <c r="F91" s="39">
        <v>0</v>
      </c>
      <c r="G91" s="26">
        <v>0</v>
      </c>
      <c r="H91" s="26">
        <v>0</v>
      </c>
      <c r="I91" s="29">
        <v>0</v>
      </c>
      <c r="J91" s="26">
        <v>18</v>
      </c>
      <c r="K91" s="26">
        <v>270</v>
      </c>
      <c r="L91" s="26">
        <v>0</v>
      </c>
      <c r="M91" s="26">
        <v>0</v>
      </c>
      <c r="N91" s="31">
        <v>19866.600000000002</v>
      </c>
      <c r="O91" s="26">
        <v>15</v>
      </c>
      <c r="P91" s="26">
        <v>225</v>
      </c>
      <c r="Q91" s="49">
        <v>2925</v>
      </c>
      <c r="R91" s="26">
        <v>15</v>
      </c>
      <c r="S91" s="50">
        <v>1118.6842105263158</v>
      </c>
      <c r="T91" s="51">
        <v>23910.284210526319</v>
      </c>
      <c r="U91" s="26">
        <v>0</v>
      </c>
      <c r="V91" s="52">
        <v>0</v>
      </c>
      <c r="X91" s="53">
        <f t="shared" si="6"/>
        <v>19128.227368421056</v>
      </c>
      <c r="AA91" s="49"/>
      <c r="AI91" s="56"/>
      <c r="AJ91" s="56"/>
      <c r="AK91" s="56"/>
    </row>
    <row r="92" spans="1:37" x14ac:dyDescent="0.25">
      <c r="A92" s="26">
        <v>2142</v>
      </c>
      <c r="B92" s="27" t="s">
        <v>261</v>
      </c>
      <c r="C92" s="27" t="s">
        <v>425</v>
      </c>
      <c r="D92" s="27">
        <v>0</v>
      </c>
      <c r="E92" s="27">
        <v>0</v>
      </c>
      <c r="F92" s="39">
        <v>0</v>
      </c>
      <c r="G92" s="26">
        <v>0</v>
      </c>
      <c r="H92" s="26">
        <v>0</v>
      </c>
      <c r="I92" s="29">
        <v>0</v>
      </c>
      <c r="J92" s="26">
        <v>25</v>
      </c>
      <c r="K92" s="26">
        <v>375</v>
      </c>
      <c r="L92" s="26">
        <v>0</v>
      </c>
      <c r="M92" s="26">
        <v>0</v>
      </c>
      <c r="N92" s="31">
        <v>27592.5</v>
      </c>
      <c r="O92" s="26">
        <v>0</v>
      </c>
      <c r="P92" s="26">
        <v>0</v>
      </c>
      <c r="Q92" s="49">
        <v>0</v>
      </c>
      <c r="R92" s="26">
        <v>0</v>
      </c>
      <c r="S92" s="50">
        <v>0</v>
      </c>
      <c r="T92" s="51">
        <v>27592.5</v>
      </c>
      <c r="U92" s="26">
        <v>0</v>
      </c>
      <c r="V92" s="52">
        <v>0</v>
      </c>
      <c r="X92" s="53">
        <f t="shared" si="6"/>
        <v>22074</v>
      </c>
      <c r="Z92" s="54">
        <v>22074</v>
      </c>
      <c r="AA92" s="55">
        <f>Z92-X92</f>
        <v>0</v>
      </c>
      <c r="AD92" s="27" t="s">
        <v>428</v>
      </c>
      <c r="AE92" s="27" t="s">
        <v>577</v>
      </c>
      <c r="AI92" s="56"/>
      <c r="AJ92" s="56"/>
      <c r="AK92" s="56"/>
    </row>
    <row r="93" spans="1:37" x14ac:dyDescent="0.25">
      <c r="A93" s="26">
        <v>2144</v>
      </c>
      <c r="B93" s="27" t="s">
        <v>262</v>
      </c>
      <c r="C93" s="27" t="s">
        <v>464</v>
      </c>
      <c r="D93" s="27">
        <v>0</v>
      </c>
      <c r="E93" s="27">
        <v>0</v>
      </c>
      <c r="F93" s="39">
        <v>0</v>
      </c>
      <c r="G93" s="26">
        <v>0</v>
      </c>
      <c r="H93" s="26">
        <v>0</v>
      </c>
      <c r="I93" s="29">
        <v>0</v>
      </c>
      <c r="J93" s="26">
        <v>39</v>
      </c>
      <c r="K93" s="26">
        <v>585</v>
      </c>
      <c r="L93" s="26">
        <v>0</v>
      </c>
      <c r="M93" s="26">
        <v>0</v>
      </c>
      <c r="N93" s="31">
        <v>43044.3</v>
      </c>
      <c r="O93" s="26">
        <v>12</v>
      </c>
      <c r="P93" s="26">
        <v>180</v>
      </c>
      <c r="Q93" s="49">
        <v>2340</v>
      </c>
      <c r="R93" s="26">
        <v>8</v>
      </c>
      <c r="S93" s="50">
        <v>596.63157894736844</v>
      </c>
      <c r="T93" s="51">
        <v>45980.931578947369</v>
      </c>
      <c r="U93" s="26">
        <v>0</v>
      </c>
      <c r="V93" s="52">
        <v>0</v>
      </c>
      <c r="X93" s="53">
        <f t="shared" si="6"/>
        <v>36784.7452631579</v>
      </c>
      <c r="AA93" s="49"/>
      <c r="AI93" s="56"/>
      <c r="AJ93" s="56"/>
      <c r="AK93" s="56"/>
    </row>
    <row r="94" spans="1:37" x14ac:dyDescent="0.25">
      <c r="A94" s="26">
        <v>2146</v>
      </c>
      <c r="B94" s="27" t="s">
        <v>263</v>
      </c>
      <c r="C94" s="27" t="s">
        <v>464</v>
      </c>
      <c r="D94" s="27">
        <v>0</v>
      </c>
      <c r="E94" s="27">
        <v>0</v>
      </c>
      <c r="F94" s="39">
        <v>0</v>
      </c>
      <c r="G94" s="26">
        <v>0</v>
      </c>
      <c r="H94" s="26">
        <v>0</v>
      </c>
      <c r="I94" s="29">
        <v>0</v>
      </c>
      <c r="J94" s="26">
        <v>36</v>
      </c>
      <c r="K94" s="26">
        <v>540</v>
      </c>
      <c r="L94" s="26">
        <v>0</v>
      </c>
      <c r="M94" s="26">
        <v>0</v>
      </c>
      <c r="N94" s="31">
        <v>39733.200000000004</v>
      </c>
      <c r="O94" s="26">
        <v>17</v>
      </c>
      <c r="P94" s="26">
        <v>255</v>
      </c>
      <c r="Q94" s="49">
        <v>3315</v>
      </c>
      <c r="R94" s="26">
        <v>17</v>
      </c>
      <c r="S94" s="50">
        <v>1267.8421052631579</v>
      </c>
      <c r="T94" s="51">
        <v>44316.042105263165</v>
      </c>
      <c r="U94" s="26">
        <v>0</v>
      </c>
      <c r="V94" s="52">
        <v>0</v>
      </c>
      <c r="X94" s="53">
        <f t="shared" si="6"/>
        <v>35452.833684210535</v>
      </c>
      <c r="AA94" s="49"/>
      <c r="AI94" s="56"/>
      <c r="AJ94" s="56"/>
      <c r="AK94" s="56"/>
    </row>
    <row r="95" spans="1:37" x14ac:dyDescent="0.25">
      <c r="A95" s="26">
        <v>2149</v>
      </c>
      <c r="B95" s="27" t="s">
        <v>264</v>
      </c>
      <c r="C95" s="27" t="s">
        <v>464</v>
      </c>
      <c r="D95" s="27">
        <v>0</v>
      </c>
      <c r="E95" s="27">
        <v>0</v>
      </c>
      <c r="F95" s="39">
        <v>0</v>
      </c>
      <c r="G95" s="26">
        <v>0</v>
      </c>
      <c r="H95" s="26">
        <v>0</v>
      </c>
      <c r="I95" s="29">
        <v>0</v>
      </c>
      <c r="J95" s="26">
        <v>26</v>
      </c>
      <c r="K95" s="26">
        <v>390</v>
      </c>
      <c r="L95" s="26">
        <v>0</v>
      </c>
      <c r="M95" s="26">
        <v>0</v>
      </c>
      <c r="N95" s="31">
        <v>28696.2</v>
      </c>
      <c r="O95" s="26">
        <v>18</v>
      </c>
      <c r="P95" s="26">
        <v>270</v>
      </c>
      <c r="Q95" s="49">
        <v>3510</v>
      </c>
      <c r="R95" s="26">
        <v>18</v>
      </c>
      <c r="S95" s="50">
        <v>1342.421052631579</v>
      </c>
      <c r="T95" s="51">
        <v>33548.621052631577</v>
      </c>
      <c r="U95" s="26">
        <v>0</v>
      </c>
      <c r="V95" s="52">
        <v>0</v>
      </c>
      <c r="X95" s="53">
        <f t="shared" si="6"/>
        <v>26838.896842105263</v>
      </c>
      <c r="AA95" s="49"/>
      <c r="AI95" s="56"/>
      <c r="AJ95" s="56"/>
      <c r="AK95" s="56"/>
    </row>
    <row r="96" spans="1:37" x14ac:dyDescent="0.25">
      <c r="A96" s="26">
        <v>2150</v>
      </c>
      <c r="B96" s="27" t="s">
        <v>265</v>
      </c>
      <c r="C96" s="27" t="s">
        <v>785</v>
      </c>
      <c r="D96" s="27">
        <v>0</v>
      </c>
      <c r="E96" s="27">
        <v>0</v>
      </c>
      <c r="F96" s="39">
        <v>0</v>
      </c>
      <c r="G96" s="26">
        <v>0</v>
      </c>
      <c r="H96" s="26">
        <v>0</v>
      </c>
      <c r="I96" s="29">
        <v>0</v>
      </c>
      <c r="J96" s="26">
        <v>25</v>
      </c>
      <c r="K96" s="26">
        <v>375</v>
      </c>
      <c r="L96" s="26">
        <v>0</v>
      </c>
      <c r="M96" s="26">
        <v>0</v>
      </c>
      <c r="N96" s="31">
        <v>27592.5</v>
      </c>
      <c r="O96" s="26">
        <v>0</v>
      </c>
      <c r="P96" s="26">
        <v>0</v>
      </c>
      <c r="Q96" s="49">
        <v>0</v>
      </c>
      <c r="R96" s="26">
        <v>0</v>
      </c>
      <c r="S96" s="50">
        <v>0</v>
      </c>
      <c r="T96" s="51">
        <v>27592.5</v>
      </c>
      <c r="U96" s="26">
        <v>0</v>
      </c>
      <c r="V96" s="52">
        <v>0</v>
      </c>
      <c r="X96" s="53">
        <f t="shared" si="6"/>
        <v>22074</v>
      </c>
      <c r="Z96" s="54">
        <v>22074</v>
      </c>
      <c r="AA96" s="55">
        <f>Z96-X96</f>
        <v>0</v>
      </c>
      <c r="AD96" s="27" t="s">
        <v>428</v>
      </c>
      <c r="AE96" s="27" t="s">
        <v>743</v>
      </c>
      <c r="AI96" s="56"/>
      <c r="AJ96" s="56"/>
      <c r="AK96" s="56"/>
    </row>
    <row r="97" spans="1:37" x14ac:dyDescent="0.25">
      <c r="A97" s="26">
        <v>2156</v>
      </c>
      <c r="B97" s="27" t="s">
        <v>266</v>
      </c>
      <c r="C97" s="27" t="s">
        <v>464</v>
      </c>
      <c r="D97" s="27">
        <v>0</v>
      </c>
      <c r="E97" s="27">
        <v>0</v>
      </c>
      <c r="F97" s="39">
        <v>0</v>
      </c>
      <c r="G97" s="26">
        <v>0</v>
      </c>
      <c r="H97" s="26">
        <v>0</v>
      </c>
      <c r="I97" s="29">
        <v>0</v>
      </c>
      <c r="J97" s="26">
        <v>25</v>
      </c>
      <c r="K97" s="26">
        <v>375</v>
      </c>
      <c r="L97" s="26">
        <v>0</v>
      </c>
      <c r="M97" s="26">
        <v>0</v>
      </c>
      <c r="N97" s="31">
        <v>27592.5</v>
      </c>
      <c r="O97" s="26">
        <v>16</v>
      </c>
      <c r="P97" s="26">
        <v>240</v>
      </c>
      <c r="Q97" s="49">
        <v>3120</v>
      </c>
      <c r="R97" s="26">
        <v>15</v>
      </c>
      <c r="S97" s="50">
        <v>1118.6842105263158</v>
      </c>
      <c r="T97" s="51">
        <v>31831.184210526317</v>
      </c>
      <c r="U97" s="26">
        <v>0</v>
      </c>
      <c r="V97" s="52">
        <v>0</v>
      </c>
      <c r="X97" s="53">
        <f t="shared" si="6"/>
        <v>25464.947368421053</v>
      </c>
      <c r="AA97" s="49"/>
      <c r="AI97" s="56"/>
      <c r="AJ97" s="56"/>
      <c r="AK97" s="56"/>
    </row>
    <row r="98" spans="1:37" x14ac:dyDescent="0.25">
      <c r="A98" s="26">
        <v>2157</v>
      </c>
      <c r="B98" s="27" t="s">
        <v>267</v>
      </c>
      <c r="C98" s="27" t="s">
        <v>785</v>
      </c>
      <c r="D98" s="27">
        <v>0</v>
      </c>
      <c r="E98" s="27">
        <v>0</v>
      </c>
      <c r="F98" s="39">
        <v>0</v>
      </c>
      <c r="G98" s="26">
        <v>0</v>
      </c>
      <c r="H98" s="26">
        <v>0</v>
      </c>
      <c r="I98" s="29">
        <v>0</v>
      </c>
      <c r="J98" s="26">
        <v>28</v>
      </c>
      <c r="K98" s="26">
        <v>420</v>
      </c>
      <c r="L98" s="26">
        <v>11</v>
      </c>
      <c r="M98" s="26">
        <v>165</v>
      </c>
      <c r="N98" s="31">
        <v>43044.3</v>
      </c>
      <c r="O98" s="26">
        <v>0</v>
      </c>
      <c r="P98" s="26">
        <v>0</v>
      </c>
      <c r="Q98" s="49">
        <v>0</v>
      </c>
      <c r="R98" s="26">
        <v>0</v>
      </c>
      <c r="S98" s="50">
        <v>0</v>
      </c>
      <c r="T98" s="51">
        <v>43044.3</v>
      </c>
      <c r="U98" s="26">
        <v>0</v>
      </c>
      <c r="V98" s="52">
        <v>0</v>
      </c>
      <c r="X98" s="53">
        <f t="shared" si="6"/>
        <v>34435.440000000002</v>
      </c>
      <c r="Z98" s="54">
        <v>34435.440000000002</v>
      </c>
      <c r="AA98" s="55">
        <f t="shared" ref="AA98:AA99" si="7">Z98-X98</f>
        <v>0</v>
      </c>
      <c r="AD98" s="27" t="s">
        <v>428</v>
      </c>
      <c r="AE98" s="27" t="s">
        <v>747</v>
      </c>
      <c r="AI98" s="56"/>
      <c r="AJ98" s="56"/>
      <c r="AK98" s="56"/>
    </row>
    <row r="99" spans="1:37" x14ac:dyDescent="0.25">
      <c r="A99" s="26">
        <v>2161</v>
      </c>
      <c r="B99" s="27" t="s">
        <v>268</v>
      </c>
      <c r="C99" s="27" t="s">
        <v>425</v>
      </c>
      <c r="D99" s="27">
        <v>0</v>
      </c>
      <c r="E99" s="27">
        <v>0</v>
      </c>
      <c r="F99" s="39">
        <v>0</v>
      </c>
      <c r="G99" s="26">
        <v>0</v>
      </c>
      <c r="H99" s="26">
        <v>0</v>
      </c>
      <c r="I99" s="29">
        <v>0</v>
      </c>
      <c r="J99" s="26">
        <v>40</v>
      </c>
      <c r="K99" s="26">
        <v>600</v>
      </c>
      <c r="L99" s="26">
        <v>11</v>
      </c>
      <c r="M99" s="26">
        <v>165</v>
      </c>
      <c r="N99" s="31">
        <v>56288.7</v>
      </c>
      <c r="O99" s="26">
        <v>19</v>
      </c>
      <c r="P99" s="26">
        <v>285</v>
      </c>
      <c r="Q99" s="49">
        <v>3705</v>
      </c>
      <c r="R99" s="26">
        <v>0</v>
      </c>
      <c r="S99" s="50">
        <v>0</v>
      </c>
      <c r="T99" s="51">
        <v>59993.7</v>
      </c>
      <c r="U99" s="26">
        <v>0</v>
      </c>
      <c r="V99" s="52">
        <v>0</v>
      </c>
      <c r="X99" s="53">
        <f t="shared" si="6"/>
        <v>47994.96</v>
      </c>
      <c r="Z99" s="54">
        <v>47994.96</v>
      </c>
      <c r="AA99" s="55">
        <f t="shared" si="7"/>
        <v>0</v>
      </c>
      <c r="AD99" s="27" t="s">
        <v>428</v>
      </c>
      <c r="AE99" s="27" t="s">
        <v>595</v>
      </c>
      <c r="AI99" s="56"/>
      <c r="AJ99" s="56"/>
      <c r="AK99" s="56"/>
    </row>
    <row r="100" spans="1:37" x14ac:dyDescent="0.25">
      <c r="A100" s="26">
        <v>2162</v>
      </c>
      <c r="B100" s="27" t="s">
        <v>269</v>
      </c>
      <c r="C100" s="27" t="s">
        <v>464</v>
      </c>
      <c r="D100" s="27">
        <v>0</v>
      </c>
      <c r="E100" s="27">
        <v>0</v>
      </c>
      <c r="F100" s="39">
        <v>0</v>
      </c>
      <c r="G100" s="26">
        <v>0</v>
      </c>
      <c r="H100" s="26">
        <v>0</v>
      </c>
      <c r="I100" s="29">
        <v>0</v>
      </c>
      <c r="J100" s="26">
        <v>19</v>
      </c>
      <c r="K100" s="26">
        <v>285</v>
      </c>
      <c r="L100" s="26">
        <v>0</v>
      </c>
      <c r="M100" s="26">
        <v>0</v>
      </c>
      <c r="N100" s="31">
        <v>20970.3</v>
      </c>
      <c r="O100" s="26">
        <v>3</v>
      </c>
      <c r="P100" s="26">
        <v>45</v>
      </c>
      <c r="Q100" s="49">
        <v>585</v>
      </c>
      <c r="R100" s="26">
        <v>0</v>
      </c>
      <c r="S100" s="50">
        <v>0</v>
      </c>
      <c r="T100" s="51">
        <v>21555.3</v>
      </c>
      <c r="U100" s="26">
        <v>0</v>
      </c>
      <c r="V100" s="52">
        <v>0</v>
      </c>
      <c r="X100" s="53">
        <f t="shared" si="6"/>
        <v>17244.240000000002</v>
      </c>
      <c r="AA100" s="49"/>
      <c r="AI100" s="56"/>
      <c r="AJ100" s="56"/>
      <c r="AK100" s="56"/>
    </row>
    <row r="101" spans="1:37" x14ac:dyDescent="0.25">
      <c r="A101" s="26">
        <v>2169</v>
      </c>
      <c r="B101" s="27" t="s">
        <v>270</v>
      </c>
      <c r="C101" s="27" t="s">
        <v>425</v>
      </c>
      <c r="D101" s="27">
        <v>0</v>
      </c>
      <c r="E101" s="27">
        <v>0</v>
      </c>
      <c r="F101" s="39">
        <v>0</v>
      </c>
      <c r="G101" s="26">
        <v>0</v>
      </c>
      <c r="H101" s="26">
        <v>0</v>
      </c>
      <c r="I101" s="29">
        <v>0</v>
      </c>
      <c r="J101" s="26">
        <v>32</v>
      </c>
      <c r="K101" s="26">
        <v>480</v>
      </c>
      <c r="L101" s="26">
        <v>4</v>
      </c>
      <c r="M101" s="26">
        <v>60</v>
      </c>
      <c r="N101" s="31">
        <v>39733.200000000004</v>
      </c>
      <c r="O101" s="26">
        <v>20</v>
      </c>
      <c r="P101" s="26">
        <v>300</v>
      </c>
      <c r="Q101" s="49">
        <v>3900</v>
      </c>
      <c r="R101" s="26">
        <v>0</v>
      </c>
      <c r="S101" s="50">
        <v>0</v>
      </c>
      <c r="T101" s="51">
        <v>43633.200000000004</v>
      </c>
      <c r="U101" s="26">
        <v>0</v>
      </c>
      <c r="V101" s="52">
        <v>0</v>
      </c>
      <c r="X101" s="53">
        <f t="shared" si="6"/>
        <v>34906.560000000005</v>
      </c>
      <c r="Z101" s="54">
        <v>34906.560000000005</v>
      </c>
      <c r="AA101" s="55">
        <f>Z101-X101</f>
        <v>0</v>
      </c>
      <c r="AD101" s="27" t="s">
        <v>428</v>
      </c>
      <c r="AE101" s="27" t="s">
        <v>605</v>
      </c>
      <c r="AI101" s="56"/>
      <c r="AJ101" s="56"/>
      <c r="AK101" s="56"/>
    </row>
    <row r="102" spans="1:37" x14ac:dyDescent="0.25">
      <c r="A102" s="26">
        <v>2170</v>
      </c>
      <c r="B102" s="27" t="s">
        <v>271</v>
      </c>
      <c r="C102" s="27" t="s">
        <v>464</v>
      </c>
      <c r="D102" s="27">
        <v>0</v>
      </c>
      <c r="E102" s="27">
        <v>0</v>
      </c>
      <c r="F102" s="39">
        <v>0</v>
      </c>
      <c r="G102" s="26">
        <v>10</v>
      </c>
      <c r="H102" s="26">
        <v>150</v>
      </c>
      <c r="I102" s="29">
        <v>16594.5</v>
      </c>
      <c r="J102" s="26">
        <v>50</v>
      </c>
      <c r="K102" s="26">
        <v>750</v>
      </c>
      <c r="L102" s="26">
        <v>2</v>
      </c>
      <c r="M102" s="26">
        <v>30</v>
      </c>
      <c r="N102" s="31">
        <v>57392.4</v>
      </c>
      <c r="O102" s="26">
        <v>0</v>
      </c>
      <c r="P102" s="26">
        <v>0</v>
      </c>
      <c r="Q102" s="49">
        <v>0</v>
      </c>
      <c r="R102" s="26">
        <v>0</v>
      </c>
      <c r="S102" s="50">
        <v>0</v>
      </c>
      <c r="T102" s="51">
        <v>73986.899999999994</v>
      </c>
      <c r="U102" s="26">
        <v>0</v>
      </c>
      <c r="V102" s="52">
        <v>0</v>
      </c>
      <c r="X102" s="53">
        <f t="shared" si="6"/>
        <v>59189.52</v>
      </c>
      <c r="AA102" s="49"/>
      <c r="AI102" s="56"/>
      <c r="AJ102" s="56"/>
      <c r="AK102" s="56"/>
    </row>
    <row r="103" spans="1:37" x14ac:dyDescent="0.25">
      <c r="A103" s="26">
        <v>2171</v>
      </c>
      <c r="B103" s="27" t="s">
        <v>272</v>
      </c>
      <c r="C103" s="27" t="s">
        <v>464</v>
      </c>
      <c r="D103" s="27">
        <v>0</v>
      </c>
      <c r="E103" s="27">
        <v>0</v>
      </c>
      <c r="F103" s="39">
        <v>0</v>
      </c>
      <c r="G103" s="26">
        <v>0</v>
      </c>
      <c r="H103" s="26">
        <v>0</v>
      </c>
      <c r="I103" s="29">
        <v>0</v>
      </c>
      <c r="J103" s="26">
        <v>32</v>
      </c>
      <c r="K103" s="26">
        <v>480</v>
      </c>
      <c r="L103" s="26">
        <v>0</v>
      </c>
      <c r="M103" s="26">
        <v>0</v>
      </c>
      <c r="N103" s="31">
        <v>35318.400000000001</v>
      </c>
      <c r="O103" s="26">
        <v>11</v>
      </c>
      <c r="P103" s="26">
        <v>165</v>
      </c>
      <c r="Q103" s="49">
        <v>2145</v>
      </c>
      <c r="R103" s="26">
        <v>11</v>
      </c>
      <c r="S103" s="50">
        <v>820.36842105263156</v>
      </c>
      <c r="T103" s="51">
        <v>38283.768421052635</v>
      </c>
      <c r="U103" s="26">
        <v>0</v>
      </c>
      <c r="V103" s="52">
        <v>0</v>
      </c>
      <c r="X103" s="53">
        <f t="shared" si="6"/>
        <v>30627.014736842109</v>
      </c>
      <c r="AA103" s="49"/>
      <c r="AI103" s="56"/>
      <c r="AJ103" s="56"/>
      <c r="AK103" s="56"/>
    </row>
    <row r="104" spans="1:37" x14ac:dyDescent="0.25">
      <c r="A104" s="26">
        <v>2176</v>
      </c>
      <c r="B104" s="27" t="s">
        <v>273</v>
      </c>
      <c r="C104" s="27" t="s">
        <v>425</v>
      </c>
      <c r="D104" s="27">
        <v>0</v>
      </c>
      <c r="E104" s="27">
        <v>0</v>
      </c>
      <c r="F104" s="39">
        <v>0</v>
      </c>
      <c r="G104" s="26">
        <v>0</v>
      </c>
      <c r="H104" s="26">
        <v>0</v>
      </c>
      <c r="I104" s="29">
        <v>0</v>
      </c>
      <c r="J104" s="26">
        <v>69</v>
      </c>
      <c r="K104" s="26">
        <v>1035</v>
      </c>
      <c r="L104" s="26">
        <v>7</v>
      </c>
      <c r="M104" s="26">
        <v>105</v>
      </c>
      <c r="N104" s="31">
        <v>83881.2</v>
      </c>
      <c r="O104" s="26">
        <v>29</v>
      </c>
      <c r="P104" s="26">
        <v>435</v>
      </c>
      <c r="Q104" s="49">
        <v>5655</v>
      </c>
      <c r="R104" s="26">
        <v>1</v>
      </c>
      <c r="S104" s="50">
        <v>74.578947368421055</v>
      </c>
      <c r="T104" s="51">
        <v>89610.778947368424</v>
      </c>
      <c r="U104" s="26">
        <v>0</v>
      </c>
      <c r="V104" s="52">
        <v>0</v>
      </c>
      <c r="X104" s="53">
        <f t="shared" si="6"/>
        <v>71688.623157894748</v>
      </c>
      <c r="Z104" s="54">
        <v>71688.623157894748</v>
      </c>
      <c r="AA104" s="55">
        <f t="shared" ref="AA104:AA105" si="8">Z104-X104</f>
        <v>0</v>
      </c>
      <c r="AD104" s="27" t="s">
        <v>428</v>
      </c>
      <c r="AE104" s="27" t="s">
        <v>612</v>
      </c>
      <c r="AI104" s="56"/>
      <c r="AJ104" s="56"/>
      <c r="AK104" s="56"/>
    </row>
    <row r="105" spans="1:37" x14ac:dyDescent="0.25">
      <c r="A105" s="26">
        <v>2178</v>
      </c>
      <c r="B105" s="27" t="s">
        <v>274</v>
      </c>
      <c r="C105" s="27" t="s">
        <v>425</v>
      </c>
      <c r="D105" s="27">
        <v>0</v>
      </c>
      <c r="E105" s="27">
        <v>0</v>
      </c>
      <c r="F105" s="39">
        <v>0</v>
      </c>
      <c r="G105" s="26">
        <v>0</v>
      </c>
      <c r="H105" s="26">
        <v>0</v>
      </c>
      <c r="I105" s="29">
        <v>0</v>
      </c>
      <c r="J105" s="26">
        <v>26</v>
      </c>
      <c r="K105" s="26">
        <v>377</v>
      </c>
      <c r="L105" s="26">
        <v>9</v>
      </c>
      <c r="M105" s="26">
        <v>129</v>
      </c>
      <c r="N105" s="31">
        <v>37231.479999999996</v>
      </c>
      <c r="O105" s="26">
        <v>8</v>
      </c>
      <c r="P105" s="26">
        <v>120</v>
      </c>
      <c r="Q105" s="49">
        <v>1560</v>
      </c>
      <c r="R105" s="26">
        <v>2</v>
      </c>
      <c r="S105" s="50">
        <v>149.15789473684211</v>
      </c>
      <c r="T105" s="51">
        <v>38940.637894736836</v>
      </c>
      <c r="U105" s="26">
        <v>0</v>
      </c>
      <c r="V105" s="52">
        <v>0</v>
      </c>
      <c r="X105" s="53">
        <f t="shared" si="6"/>
        <v>31152.51031578947</v>
      </c>
      <c r="Z105" s="54">
        <v>31152.51031578947</v>
      </c>
      <c r="AA105" s="55">
        <f t="shared" si="8"/>
        <v>0</v>
      </c>
      <c r="AD105" s="27" t="s">
        <v>428</v>
      </c>
      <c r="AE105" s="27" t="s">
        <v>661</v>
      </c>
      <c r="AI105" s="56"/>
      <c r="AJ105" s="56"/>
      <c r="AK105" s="56"/>
    </row>
    <row r="106" spans="1:37" x14ac:dyDescent="0.25">
      <c r="A106" s="26">
        <v>2180</v>
      </c>
      <c r="B106" s="27" t="s">
        <v>275</v>
      </c>
      <c r="C106" s="27" t="s">
        <v>464</v>
      </c>
      <c r="D106" s="27">
        <v>0</v>
      </c>
      <c r="E106" s="27">
        <v>0</v>
      </c>
      <c r="F106" s="39">
        <v>0</v>
      </c>
      <c r="G106" s="26">
        <v>0</v>
      </c>
      <c r="H106" s="26">
        <v>0</v>
      </c>
      <c r="I106" s="29">
        <v>0</v>
      </c>
      <c r="J106" s="26">
        <v>69</v>
      </c>
      <c r="K106" s="26">
        <v>1035</v>
      </c>
      <c r="L106" s="26">
        <v>8</v>
      </c>
      <c r="M106" s="26">
        <v>120</v>
      </c>
      <c r="N106" s="31">
        <v>84984.900000000009</v>
      </c>
      <c r="O106" s="26">
        <v>18</v>
      </c>
      <c r="P106" s="26">
        <v>270</v>
      </c>
      <c r="Q106" s="49">
        <v>3510</v>
      </c>
      <c r="R106" s="26">
        <v>5</v>
      </c>
      <c r="S106" s="50">
        <v>372.89473684210526</v>
      </c>
      <c r="T106" s="51">
        <v>88867.794736842116</v>
      </c>
      <c r="U106" s="26">
        <v>0</v>
      </c>
      <c r="V106" s="52">
        <v>0</v>
      </c>
      <c r="X106" s="53">
        <f t="shared" si="6"/>
        <v>71094.235789473692</v>
      </c>
      <c r="AA106" s="49"/>
      <c r="AI106" s="56"/>
      <c r="AJ106" s="56"/>
      <c r="AK106" s="56"/>
    </row>
    <row r="107" spans="1:37" x14ac:dyDescent="0.25">
      <c r="A107" s="26">
        <v>2181</v>
      </c>
      <c r="B107" s="27" t="s">
        <v>276</v>
      </c>
      <c r="C107" s="27" t="s">
        <v>464</v>
      </c>
      <c r="D107" s="27">
        <v>0</v>
      </c>
      <c r="E107" s="27">
        <v>0</v>
      </c>
      <c r="F107" s="39">
        <v>0</v>
      </c>
      <c r="G107" s="26">
        <v>0</v>
      </c>
      <c r="H107" s="26">
        <v>0</v>
      </c>
      <c r="I107" s="29">
        <v>0</v>
      </c>
      <c r="J107" s="26">
        <v>25</v>
      </c>
      <c r="K107" s="26">
        <v>375</v>
      </c>
      <c r="L107" s="26">
        <v>0</v>
      </c>
      <c r="M107" s="26">
        <v>0</v>
      </c>
      <c r="N107" s="31">
        <v>27592.5</v>
      </c>
      <c r="O107" s="26">
        <v>0</v>
      </c>
      <c r="P107" s="26">
        <v>0</v>
      </c>
      <c r="Q107" s="49">
        <v>0</v>
      </c>
      <c r="R107" s="26">
        <v>0</v>
      </c>
      <c r="S107" s="50">
        <v>0</v>
      </c>
      <c r="T107" s="51">
        <v>27592.5</v>
      </c>
      <c r="U107" s="26">
        <v>0</v>
      </c>
      <c r="V107" s="52">
        <v>0</v>
      </c>
      <c r="X107" s="53">
        <f t="shared" si="6"/>
        <v>22074</v>
      </c>
      <c r="AA107" s="49"/>
      <c r="AI107" s="56"/>
      <c r="AJ107" s="56"/>
      <c r="AK107" s="56"/>
    </row>
    <row r="108" spans="1:37" x14ac:dyDescent="0.25">
      <c r="A108" s="26">
        <v>2185</v>
      </c>
      <c r="B108" s="27" t="s">
        <v>277</v>
      </c>
      <c r="C108" s="27" t="s">
        <v>425</v>
      </c>
      <c r="D108" s="27">
        <v>0</v>
      </c>
      <c r="E108" s="27">
        <v>0</v>
      </c>
      <c r="F108" s="39">
        <v>0</v>
      </c>
      <c r="G108" s="26">
        <v>0</v>
      </c>
      <c r="H108" s="26">
        <v>0</v>
      </c>
      <c r="I108" s="29">
        <v>0</v>
      </c>
      <c r="J108" s="26">
        <v>40</v>
      </c>
      <c r="K108" s="26">
        <v>600</v>
      </c>
      <c r="L108" s="26">
        <v>10</v>
      </c>
      <c r="M108" s="26">
        <v>150</v>
      </c>
      <c r="N108" s="31">
        <v>55185</v>
      </c>
      <c r="O108" s="26">
        <v>6</v>
      </c>
      <c r="P108" s="26">
        <v>90</v>
      </c>
      <c r="Q108" s="49">
        <v>1170</v>
      </c>
      <c r="R108" s="26">
        <v>0</v>
      </c>
      <c r="S108" s="50">
        <v>0</v>
      </c>
      <c r="T108" s="51">
        <v>56355</v>
      </c>
      <c r="U108" s="26">
        <v>0</v>
      </c>
      <c r="V108" s="52">
        <v>0</v>
      </c>
      <c r="X108" s="53">
        <f t="shared" si="6"/>
        <v>45084</v>
      </c>
      <c r="Z108" s="54">
        <v>45084</v>
      </c>
      <c r="AA108" s="55">
        <f>Z108-X108</f>
        <v>0</v>
      </c>
      <c r="AD108" s="27" t="s">
        <v>428</v>
      </c>
      <c r="AE108" s="27" t="s">
        <v>487</v>
      </c>
      <c r="AI108" s="56"/>
      <c r="AJ108" s="56"/>
      <c r="AK108" s="56"/>
    </row>
    <row r="109" spans="1:37" x14ac:dyDescent="0.25">
      <c r="A109" s="26">
        <v>2186</v>
      </c>
      <c r="B109" s="27" t="s">
        <v>278</v>
      </c>
      <c r="C109" s="27" t="s">
        <v>464</v>
      </c>
      <c r="D109" s="27">
        <v>0</v>
      </c>
      <c r="E109" s="27">
        <v>0</v>
      </c>
      <c r="F109" s="39">
        <v>0</v>
      </c>
      <c r="G109" s="26">
        <v>0</v>
      </c>
      <c r="H109" s="26">
        <v>0</v>
      </c>
      <c r="I109" s="29">
        <v>0</v>
      </c>
      <c r="J109" s="26">
        <v>53</v>
      </c>
      <c r="K109" s="26">
        <v>795</v>
      </c>
      <c r="L109" s="26">
        <v>8</v>
      </c>
      <c r="M109" s="26">
        <v>120</v>
      </c>
      <c r="N109" s="31">
        <v>67325.7</v>
      </c>
      <c r="O109" s="26">
        <v>2</v>
      </c>
      <c r="P109" s="26">
        <v>30</v>
      </c>
      <c r="Q109" s="49">
        <v>390</v>
      </c>
      <c r="R109" s="26">
        <v>1</v>
      </c>
      <c r="S109" s="50">
        <v>74.578947368421055</v>
      </c>
      <c r="T109" s="51">
        <v>67790.278947368424</v>
      </c>
      <c r="U109" s="26">
        <v>0</v>
      </c>
      <c r="V109" s="52">
        <v>0</v>
      </c>
      <c r="X109" s="53">
        <f t="shared" si="6"/>
        <v>54232.223157894739</v>
      </c>
      <c r="AA109" s="49"/>
      <c r="AI109" s="56"/>
      <c r="AJ109" s="56"/>
      <c r="AK109" s="56"/>
    </row>
    <row r="110" spans="1:37" x14ac:dyDescent="0.25">
      <c r="A110" s="26">
        <v>2187</v>
      </c>
      <c r="B110" s="27" t="s">
        <v>279</v>
      </c>
      <c r="C110" s="27" t="s">
        <v>464</v>
      </c>
      <c r="D110" s="27">
        <v>0</v>
      </c>
      <c r="E110" s="27">
        <v>0</v>
      </c>
      <c r="F110" s="39">
        <v>0</v>
      </c>
      <c r="G110" s="26">
        <v>0</v>
      </c>
      <c r="H110" s="26">
        <v>0</v>
      </c>
      <c r="I110" s="29">
        <v>0</v>
      </c>
      <c r="J110" s="26">
        <v>42</v>
      </c>
      <c r="K110" s="26">
        <v>630</v>
      </c>
      <c r="L110" s="26">
        <v>9</v>
      </c>
      <c r="M110" s="26">
        <v>135</v>
      </c>
      <c r="N110" s="31">
        <v>56288.700000000004</v>
      </c>
      <c r="O110" s="26">
        <v>12</v>
      </c>
      <c r="P110" s="26">
        <v>180</v>
      </c>
      <c r="Q110" s="49">
        <v>2340</v>
      </c>
      <c r="R110" s="26">
        <v>3</v>
      </c>
      <c r="S110" s="50">
        <v>223.73684210526318</v>
      </c>
      <c r="T110" s="51">
        <v>58852.436842105264</v>
      </c>
      <c r="U110" s="26">
        <v>0</v>
      </c>
      <c r="V110" s="52">
        <v>0</v>
      </c>
      <c r="X110" s="53">
        <f t="shared" si="6"/>
        <v>47081.949473684217</v>
      </c>
      <c r="AA110" s="49"/>
      <c r="AI110" s="56"/>
      <c r="AJ110" s="56"/>
      <c r="AK110" s="56"/>
    </row>
    <row r="111" spans="1:37" x14ac:dyDescent="0.25">
      <c r="A111" s="26">
        <v>2188</v>
      </c>
      <c r="B111" s="27" t="s">
        <v>280</v>
      </c>
      <c r="C111" s="27" t="s">
        <v>464</v>
      </c>
      <c r="D111" s="27">
        <v>0</v>
      </c>
      <c r="E111" s="27">
        <v>0</v>
      </c>
      <c r="F111" s="39">
        <v>0</v>
      </c>
      <c r="G111" s="26">
        <v>0</v>
      </c>
      <c r="H111" s="26">
        <v>0</v>
      </c>
      <c r="I111" s="29">
        <v>0</v>
      </c>
      <c r="J111" s="26">
        <v>19</v>
      </c>
      <c r="K111" s="26">
        <v>285</v>
      </c>
      <c r="L111" s="26">
        <v>0</v>
      </c>
      <c r="M111" s="26">
        <v>0</v>
      </c>
      <c r="N111" s="31">
        <v>20970.3</v>
      </c>
      <c r="O111" s="26">
        <v>5</v>
      </c>
      <c r="P111" s="26">
        <v>75</v>
      </c>
      <c r="Q111" s="49">
        <v>975</v>
      </c>
      <c r="R111" s="26">
        <v>5</v>
      </c>
      <c r="S111" s="50">
        <v>372.89473684210526</v>
      </c>
      <c r="T111" s="51">
        <v>22318.194736842106</v>
      </c>
      <c r="U111" s="26">
        <v>0</v>
      </c>
      <c r="V111" s="52">
        <v>0</v>
      </c>
      <c r="X111" s="53">
        <f t="shared" si="6"/>
        <v>17854.555789473685</v>
      </c>
      <c r="AA111" s="49"/>
      <c r="AI111" s="56"/>
      <c r="AJ111" s="56"/>
      <c r="AK111" s="56"/>
    </row>
    <row r="112" spans="1:37" x14ac:dyDescent="0.25">
      <c r="A112" s="26">
        <v>2189</v>
      </c>
      <c r="B112" s="27" t="s">
        <v>281</v>
      </c>
      <c r="C112" s="27" t="s">
        <v>786</v>
      </c>
      <c r="D112" s="27">
        <v>0</v>
      </c>
      <c r="E112" s="27">
        <v>0</v>
      </c>
      <c r="F112" s="39">
        <v>0</v>
      </c>
      <c r="G112" s="26">
        <v>0</v>
      </c>
      <c r="H112" s="26">
        <v>0</v>
      </c>
      <c r="I112" s="29">
        <v>0</v>
      </c>
      <c r="J112" s="26">
        <v>19</v>
      </c>
      <c r="K112" s="26">
        <v>285</v>
      </c>
      <c r="L112" s="26">
        <v>0</v>
      </c>
      <c r="M112" s="26">
        <v>0</v>
      </c>
      <c r="N112" s="31">
        <v>20970.3</v>
      </c>
      <c r="O112" s="26">
        <v>12</v>
      </c>
      <c r="P112" s="26">
        <v>180</v>
      </c>
      <c r="Q112" s="49">
        <v>2340</v>
      </c>
      <c r="R112" s="26">
        <v>0</v>
      </c>
      <c r="S112" s="50">
        <v>0</v>
      </c>
      <c r="T112" s="51">
        <v>23310.3</v>
      </c>
      <c r="U112" s="26">
        <v>0</v>
      </c>
      <c r="V112" s="52">
        <v>0</v>
      </c>
      <c r="X112" s="53">
        <f t="shared" si="6"/>
        <v>18648.240000000002</v>
      </c>
      <c r="Z112" s="54">
        <v>18648.240000000002</v>
      </c>
      <c r="AA112" s="55">
        <f>Z112-X112</f>
        <v>0</v>
      </c>
      <c r="AD112" s="27" t="s">
        <v>428</v>
      </c>
      <c r="AE112" s="27" t="s">
        <v>710</v>
      </c>
      <c r="AI112" s="56"/>
      <c r="AJ112" s="56"/>
      <c r="AK112" s="56"/>
    </row>
    <row r="113" spans="1:37" x14ac:dyDescent="0.25">
      <c r="A113" s="26">
        <v>2191</v>
      </c>
      <c r="B113" s="27" t="s">
        <v>282</v>
      </c>
      <c r="C113" s="27" t="s">
        <v>464</v>
      </c>
      <c r="D113" s="27">
        <v>0</v>
      </c>
      <c r="E113" s="27">
        <v>0</v>
      </c>
      <c r="F113" s="39">
        <v>0</v>
      </c>
      <c r="G113" s="26">
        <v>0</v>
      </c>
      <c r="H113" s="26">
        <v>0</v>
      </c>
      <c r="I113" s="29">
        <v>0</v>
      </c>
      <c r="J113" s="26">
        <v>27</v>
      </c>
      <c r="K113" s="26">
        <v>405</v>
      </c>
      <c r="L113" s="26">
        <v>3</v>
      </c>
      <c r="M113" s="26">
        <v>45</v>
      </c>
      <c r="N113" s="31">
        <v>33111</v>
      </c>
      <c r="O113" s="26">
        <v>9</v>
      </c>
      <c r="P113" s="26">
        <v>135</v>
      </c>
      <c r="Q113" s="49">
        <v>1755</v>
      </c>
      <c r="R113" s="26">
        <v>0</v>
      </c>
      <c r="S113" s="50">
        <v>0</v>
      </c>
      <c r="T113" s="51">
        <v>34866</v>
      </c>
      <c r="U113" s="26">
        <v>1</v>
      </c>
      <c r="V113" s="52">
        <v>320.89473684210526</v>
      </c>
      <c r="X113" s="53">
        <f t="shared" si="6"/>
        <v>28149.515789473688</v>
      </c>
      <c r="AA113" s="49"/>
      <c r="AI113" s="56"/>
      <c r="AJ113" s="56"/>
      <c r="AK113" s="56"/>
    </row>
    <row r="114" spans="1:37" x14ac:dyDescent="0.25">
      <c r="A114" s="26">
        <v>2194</v>
      </c>
      <c r="B114" s="27" t="s">
        <v>283</v>
      </c>
      <c r="C114" s="27" t="s">
        <v>464</v>
      </c>
      <c r="D114" s="27">
        <v>0</v>
      </c>
      <c r="E114" s="27">
        <v>0</v>
      </c>
      <c r="F114" s="39">
        <v>0</v>
      </c>
      <c r="G114" s="26">
        <v>0</v>
      </c>
      <c r="H114" s="26">
        <v>0</v>
      </c>
      <c r="I114" s="29">
        <v>0</v>
      </c>
      <c r="J114" s="26">
        <v>63</v>
      </c>
      <c r="K114" s="26">
        <v>945</v>
      </c>
      <c r="L114" s="26">
        <v>1</v>
      </c>
      <c r="M114" s="26">
        <v>15</v>
      </c>
      <c r="N114" s="31">
        <v>70636.800000000003</v>
      </c>
      <c r="O114" s="26">
        <v>4</v>
      </c>
      <c r="P114" s="26">
        <v>60</v>
      </c>
      <c r="Q114" s="49">
        <v>780</v>
      </c>
      <c r="R114" s="26">
        <v>1</v>
      </c>
      <c r="S114" s="50">
        <v>74.578947368421055</v>
      </c>
      <c r="T114" s="51">
        <v>71491.37894736843</v>
      </c>
      <c r="U114" s="26">
        <v>0</v>
      </c>
      <c r="V114" s="52">
        <v>0</v>
      </c>
      <c r="X114" s="53">
        <f t="shared" si="6"/>
        <v>57193.103157894744</v>
      </c>
      <c r="AA114" s="49"/>
      <c r="AI114" s="56"/>
      <c r="AJ114" s="56"/>
      <c r="AK114" s="56"/>
    </row>
    <row r="115" spans="1:37" x14ac:dyDescent="0.25">
      <c r="A115" s="26">
        <v>2195</v>
      </c>
      <c r="B115" s="27" t="s">
        <v>284</v>
      </c>
      <c r="C115" s="27" t="s">
        <v>464</v>
      </c>
      <c r="D115" s="27">
        <v>0</v>
      </c>
      <c r="E115" s="27">
        <v>0</v>
      </c>
      <c r="F115" s="39">
        <v>0</v>
      </c>
      <c r="G115" s="26">
        <v>13</v>
      </c>
      <c r="H115" s="26">
        <v>195</v>
      </c>
      <c r="I115" s="29">
        <v>21572.85</v>
      </c>
      <c r="J115" s="26">
        <v>55</v>
      </c>
      <c r="K115" s="26">
        <v>813</v>
      </c>
      <c r="L115" s="26">
        <v>0</v>
      </c>
      <c r="M115" s="26">
        <v>0</v>
      </c>
      <c r="N115" s="31">
        <v>59820.54</v>
      </c>
      <c r="O115" s="26">
        <v>35</v>
      </c>
      <c r="P115" s="26">
        <v>525</v>
      </c>
      <c r="Q115" s="49">
        <v>6825</v>
      </c>
      <c r="R115" s="26">
        <v>0</v>
      </c>
      <c r="S115" s="50">
        <v>0</v>
      </c>
      <c r="T115" s="51">
        <v>88218.39</v>
      </c>
      <c r="U115" s="26">
        <v>0</v>
      </c>
      <c r="V115" s="52">
        <v>0</v>
      </c>
      <c r="X115" s="53">
        <f t="shared" si="6"/>
        <v>70574.712</v>
      </c>
      <c r="AA115" s="49"/>
      <c r="AI115" s="56"/>
      <c r="AJ115" s="56"/>
      <c r="AK115" s="56"/>
    </row>
    <row r="116" spans="1:37" x14ac:dyDescent="0.25">
      <c r="A116" s="26">
        <v>2196</v>
      </c>
      <c r="B116" s="27" t="s">
        <v>285</v>
      </c>
      <c r="C116" s="27" t="s">
        <v>464</v>
      </c>
      <c r="D116" s="27">
        <v>0</v>
      </c>
      <c r="E116" s="27">
        <v>0</v>
      </c>
      <c r="F116" s="39">
        <v>0</v>
      </c>
      <c r="G116" s="26">
        <v>0</v>
      </c>
      <c r="H116" s="26">
        <v>0</v>
      </c>
      <c r="I116" s="29">
        <v>0</v>
      </c>
      <c r="J116" s="26">
        <v>23</v>
      </c>
      <c r="K116" s="26">
        <v>345</v>
      </c>
      <c r="L116" s="26">
        <v>0</v>
      </c>
      <c r="M116" s="26">
        <v>0</v>
      </c>
      <c r="N116" s="31">
        <v>25385.100000000002</v>
      </c>
      <c r="O116" s="26">
        <v>0</v>
      </c>
      <c r="P116" s="26">
        <v>0</v>
      </c>
      <c r="Q116" s="49">
        <v>0</v>
      </c>
      <c r="R116" s="26">
        <v>0</v>
      </c>
      <c r="S116" s="50">
        <v>0</v>
      </c>
      <c r="T116" s="51">
        <v>25385.100000000002</v>
      </c>
      <c r="U116" s="26">
        <v>0</v>
      </c>
      <c r="V116" s="52">
        <v>0</v>
      </c>
      <c r="X116" s="53">
        <f t="shared" si="6"/>
        <v>20308.080000000002</v>
      </c>
      <c r="AA116" s="49"/>
      <c r="AI116" s="56"/>
      <c r="AJ116" s="56"/>
      <c r="AK116" s="56"/>
    </row>
    <row r="117" spans="1:37" x14ac:dyDescent="0.25">
      <c r="A117" s="26">
        <v>2204</v>
      </c>
      <c r="B117" s="27" t="s">
        <v>286</v>
      </c>
      <c r="C117" s="27" t="s">
        <v>464</v>
      </c>
      <c r="D117" s="27">
        <v>0</v>
      </c>
      <c r="E117" s="27">
        <v>0</v>
      </c>
      <c r="F117" s="39">
        <v>0</v>
      </c>
      <c r="G117" s="26">
        <v>0</v>
      </c>
      <c r="H117" s="26">
        <v>0</v>
      </c>
      <c r="I117" s="29">
        <v>0</v>
      </c>
      <c r="J117" s="26">
        <v>25</v>
      </c>
      <c r="K117" s="26">
        <v>375</v>
      </c>
      <c r="L117" s="26">
        <v>4</v>
      </c>
      <c r="M117" s="26">
        <v>60</v>
      </c>
      <c r="N117" s="31">
        <v>32007.3</v>
      </c>
      <c r="O117" s="26">
        <v>10</v>
      </c>
      <c r="P117" s="26">
        <v>150</v>
      </c>
      <c r="Q117" s="49">
        <v>1950</v>
      </c>
      <c r="R117" s="26">
        <v>9</v>
      </c>
      <c r="S117" s="50">
        <v>671.21052631578948</v>
      </c>
      <c r="T117" s="51">
        <v>34628.510526315789</v>
      </c>
      <c r="U117" s="26">
        <v>0</v>
      </c>
      <c r="V117" s="52">
        <v>0</v>
      </c>
      <c r="X117" s="53">
        <f t="shared" si="6"/>
        <v>27702.808421052632</v>
      </c>
      <c r="AA117" s="49"/>
      <c r="AI117" s="56"/>
      <c r="AJ117" s="56"/>
      <c r="AK117" s="56"/>
    </row>
    <row r="118" spans="1:37" x14ac:dyDescent="0.25">
      <c r="A118" s="26">
        <v>2211</v>
      </c>
      <c r="B118" s="27" t="s">
        <v>795</v>
      </c>
      <c r="C118" s="27" t="s">
        <v>464</v>
      </c>
      <c r="D118" s="27">
        <v>0</v>
      </c>
      <c r="E118" s="27">
        <v>0</v>
      </c>
      <c r="F118" s="39">
        <v>0</v>
      </c>
      <c r="G118" s="26">
        <v>0</v>
      </c>
      <c r="H118" s="26">
        <v>0</v>
      </c>
      <c r="I118" s="29">
        <v>0</v>
      </c>
      <c r="J118" s="26">
        <v>42</v>
      </c>
      <c r="K118" s="26">
        <v>630</v>
      </c>
      <c r="L118" s="26">
        <v>8</v>
      </c>
      <c r="M118" s="26">
        <v>120</v>
      </c>
      <c r="N118" s="31">
        <v>55185</v>
      </c>
      <c r="O118" s="26">
        <v>22</v>
      </c>
      <c r="P118" s="26">
        <v>330</v>
      </c>
      <c r="Q118" s="49">
        <v>4290</v>
      </c>
      <c r="R118" s="26">
        <v>4</v>
      </c>
      <c r="S118" s="50">
        <v>298.31578947368422</v>
      </c>
      <c r="T118" s="51">
        <v>59773.315789473687</v>
      </c>
      <c r="U118" s="26">
        <v>0</v>
      </c>
      <c r="V118" s="52">
        <v>0</v>
      </c>
      <c r="X118" s="53">
        <f t="shared" si="6"/>
        <v>47818.652631578952</v>
      </c>
      <c r="AA118" s="49"/>
      <c r="AI118" s="56"/>
      <c r="AJ118" s="56"/>
      <c r="AK118" s="56"/>
    </row>
    <row r="119" spans="1:37" x14ac:dyDescent="0.25">
      <c r="A119" s="26">
        <v>2227</v>
      </c>
      <c r="B119" s="27" t="s">
        <v>291</v>
      </c>
      <c r="C119" s="27" t="s">
        <v>425</v>
      </c>
      <c r="D119" s="27">
        <v>0</v>
      </c>
      <c r="E119" s="27">
        <v>0</v>
      </c>
      <c r="F119" s="39">
        <v>0</v>
      </c>
      <c r="G119" s="26">
        <v>0</v>
      </c>
      <c r="H119" s="26">
        <v>0</v>
      </c>
      <c r="I119" s="29">
        <v>0</v>
      </c>
      <c r="J119" s="26">
        <v>52</v>
      </c>
      <c r="K119" s="26">
        <v>780</v>
      </c>
      <c r="L119" s="26">
        <v>10</v>
      </c>
      <c r="M119" s="26">
        <v>150</v>
      </c>
      <c r="N119" s="31">
        <v>68429.399999999994</v>
      </c>
      <c r="O119" s="26">
        <v>25</v>
      </c>
      <c r="P119" s="26">
        <v>375</v>
      </c>
      <c r="Q119" s="49">
        <v>4875</v>
      </c>
      <c r="R119" s="26">
        <v>23</v>
      </c>
      <c r="S119" s="50">
        <v>1715.3157894736842</v>
      </c>
      <c r="T119" s="51">
        <v>75019.715789473674</v>
      </c>
      <c r="U119" s="26">
        <v>0</v>
      </c>
      <c r="V119" s="52">
        <v>0</v>
      </c>
      <c r="X119" s="53">
        <f t="shared" si="6"/>
        <v>60015.77263157894</v>
      </c>
      <c r="Z119" s="54">
        <v>60015.77263157894</v>
      </c>
      <c r="AA119" s="55">
        <f t="shared" ref="AA119:AA125" si="9">Z119-X119</f>
        <v>0</v>
      </c>
      <c r="AD119" s="27" t="s">
        <v>428</v>
      </c>
      <c r="AE119" s="27" t="s">
        <v>703</v>
      </c>
      <c r="AI119" s="56"/>
      <c r="AJ119" s="56"/>
      <c r="AK119" s="56"/>
    </row>
    <row r="120" spans="1:37" x14ac:dyDescent="0.25">
      <c r="A120" s="26">
        <v>2231</v>
      </c>
      <c r="B120" s="27" t="s">
        <v>292</v>
      </c>
      <c r="C120" s="27" t="s">
        <v>425</v>
      </c>
      <c r="D120" s="27">
        <v>0</v>
      </c>
      <c r="E120" s="27">
        <v>0</v>
      </c>
      <c r="F120" s="39">
        <v>0</v>
      </c>
      <c r="G120" s="26">
        <v>0</v>
      </c>
      <c r="H120" s="26">
        <v>0</v>
      </c>
      <c r="I120" s="29">
        <v>0</v>
      </c>
      <c r="J120" s="26">
        <v>41</v>
      </c>
      <c r="K120" s="26">
        <v>615</v>
      </c>
      <c r="L120" s="26">
        <v>6</v>
      </c>
      <c r="M120" s="26">
        <v>90</v>
      </c>
      <c r="N120" s="31">
        <v>51873.9</v>
      </c>
      <c r="O120" s="26">
        <v>9</v>
      </c>
      <c r="P120" s="26">
        <v>135</v>
      </c>
      <c r="Q120" s="49">
        <v>1755</v>
      </c>
      <c r="R120" s="26">
        <v>0</v>
      </c>
      <c r="S120" s="50">
        <v>0</v>
      </c>
      <c r="T120" s="51">
        <v>53628.9</v>
      </c>
      <c r="U120" s="26">
        <v>0</v>
      </c>
      <c r="V120" s="52">
        <v>0</v>
      </c>
      <c r="X120" s="53">
        <f t="shared" si="6"/>
        <v>42903.12</v>
      </c>
      <c r="Z120" s="54">
        <v>42903.12</v>
      </c>
      <c r="AA120" s="55">
        <f t="shared" si="9"/>
        <v>0</v>
      </c>
      <c r="AD120" s="27" t="s">
        <v>428</v>
      </c>
      <c r="AE120" s="27" t="s">
        <v>705</v>
      </c>
      <c r="AI120" s="56"/>
      <c r="AJ120" s="56"/>
      <c r="AK120" s="56"/>
    </row>
    <row r="121" spans="1:37" x14ac:dyDescent="0.25">
      <c r="A121" s="26">
        <v>2238</v>
      </c>
      <c r="B121" s="27" t="s">
        <v>796</v>
      </c>
      <c r="C121" s="27" t="s">
        <v>425</v>
      </c>
      <c r="D121" s="27">
        <v>0</v>
      </c>
      <c r="E121" s="27">
        <v>0</v>
      </c>
      <c r="F121" s="39">
        <v>0</v>
      </c>
      <c r="G121" s="26">
        <v>0</v>
      </c>
      <c r="H121" s="26">
        <v>0</v>
      </c>
      <c r="I121" s="29">
        <v>0</v>
      </c>
      <c r="J121" s="26">
        <v>34</v>
      </c>
      <c r="K121" s="26">
        <v>510</v>
      </c>
      <c r="L121" s="26">
        <v>15</v>
      </c>
      <c r="M121" s="26">
        <v>225</v>
      </c>
      <c r="N121" s="31">
        <v>54081.3</v>
      </c>
      <c r="O121" s="26">
        <v>9</v>
      </c>
      <c r="P121" s="26">
        <v>135</v>
      </c>
      <c r="Q121" s="49">
        <v>1755</v>
      </c>
      <c r="R121" s="26">
        <v>0</v>
      </c>
      <c r="S121" s="50">
        <v>0</v>
      </c>
      <c r="T121" s="51">
        <v>55836.3</v>
      </c>
      <c r="U121" s="26">
        <v>0</v>
      </c>
      <c r="V121" s="52">
        <v>0</v>
      </c>
      <c r="X121" s="53">
        <f t="shared" si="6"/>
        <v>44669.040000000008</v>
      </c>
      <c r="Z121" s="54">
        <v>44669.040000000008</v>
      </c>
      <c r="AA121" s="55">
        <f t="shared" si="9"/>
        <v>0</v>
      </c>
      <c r="AD121" s="27" t="s">
        <v>428</v>
      </c>
      <c r="AE121" s="27" t="s">
        <v>463</v>
      </c>
      <c r="AI121" s="56"/>
      <c r="AJ121" s="56"/>
      <c r="AK121" s="56"/>
    </row>
    <row r="122" spans="1:37" x14ac:dyDescent="0.25">
      <c r="A122" s="26">
        <v>2239</v>
      </c>
      <c r="B122" s="27" t="s">
        <v>294</v>
      </c>
      <c r="C122" s="27" t="s">
        <v>425</v>
      </c>
      <c r="D122" s="27">
        <v>0</v>
      </c>
      <c r="E122" s="27">
        <v>0</v>
      </c>
      <c r="F122" s="39">
        <v>0</v>
      </c>
      <c r="G122" s="26">
        <v>0</v>
      </c>
      <c r="H122" s="26">
        <v>0</v>
      </c>
      <c r="I122" s="29">
        <v>0</v>
      </c>
      <c r="J122" s="26">
        <v>37</v>
      </c>
      <c r="K122" s="26">
        <v>555</v>
      </c>
      <c r="L122" s="26">
        <v>10</v>
      </c>
      <c r="M122" s="26">
        <v>150</v>
      </c>
      <c r="N122" s="31">
        <v>51873.9</v>
      </c>
      <c r="O122" s="26">
        <v>0</v>
      </c>
      <c r="P122" s="26">
        <v>0</v>
      </c>
      <c r="Q122" s="49">
        <v>0</v>
      </c>
      <c r="R122" s="26">
        <v>0</v>
      </c>
      <c r="S122" s="50">
        <v>0</v>
      </c>
      <c r="T122" s="51">
        <v>51873.9</v>
      </c>
      <c r="U122" s="26">
        <v>1</v>
      </c>
      <c r="V122" s="52">
        <v>320.89473684210526</v>
      </c>
      <c r="X122" s="53">
        <f t="shared" si="6"/>
        <v>41755.835789473691</v>
      </c>
      <c r="Z122" s="54">
        <v>41755.835789473691</v>
      </c>
      <c r="AA122" s="55">
        <f t="shared" si="9"/>
        <v>0</v>
      </c>
      <c r="AD122" s="27" t="s">
        <v>428</v>
      </c>
      <c r="AE122" s="27" t="s">
        <v>444</v>
      </c>
      <c r="AI122" s="56"/>
      <c r="AJ122" s="56"/>
      <c r="AK122" s="56"/>
    </row>
    <row r="123" spans="1:37" x14ac:dyDescent="0.25">
      <c r="A123" s="26">
        <v>2245</v>
      </c>
      <c r="B123" s="27" t="s">
        <v>295</v>
      </c>
      <c r="C123" s="27" t="s">
        <v>425</v>
      </c>
      <c r="D123" s="27">
        <v>0</v>
      </c>
      <c r="E123" s="27">
        <v>0</v>
      </c>
      <c r="F123" s="39">
        <v>0</v>
      </c>
      <c r="G123" s="26">
        <v>0</v>
      </c>
      <c r="H123" s="26">
        <v>0</v>
      </c>
      <c r="I123" s="29">
        <v>0</v>
      </c>
      <c r="J123" s="26">
        <v>25</v>
      </c>
      <c r="K123" s="26">
        <v>375</v>
      </c>
      <c r="L123" s="26">
        <v>0</v>
      </c>
      <c r="M123" s="26">
        <v>0</v>
      </c>
      <c r="N123" s="31">
        <v>27592.5</v>
      </c>
      <c r="O123" s="26">
        <v>14</v>
      </c>
      <c r="P123" s="26">
        <v>210</v>
      </c>
      <c r="Q123" s="49">
        <v>2730</v>
      </c>
      <c r="R123" s="26">
        <v>14</v>
      </c>
      <c r="S123" s="50">
        <v>1044.1052631578948</v>
      </c>
      <c r="T123" s="51">
        <v>31366.605263157893</v>
      </c>
      <c r="U123" s="26">
        <v>0</v>
      </c>
      <c r="V123" s="52">
        <v>0</v>
      </c>
      <c r="X123" s="53">
        <f t="shared" si="6"/>
        <v>25093.284210526315</v>
      </c>
      <c r="Z123" s="54">
        <v>25093.284210526315</v>
      </c>
      <c r="AA123" s="55">
        <f t="shared" si="9"/>
        <v>0</v>
      </c>
      <c r="AD123" s="27" t="s">
        <v>428</v>
      </c>
      <c r="AE123" s="27" t="s">
        <v>683</v>
      </c>
      <c r="AI123" s="56"/>
      <c r="AJ123" s="56"/>
      <c r="AK123" s="56"/>
    </row>
    <row r="124" spans="1:37" x14ac:dyDescent="0.25">
      <c r="A124" s="26">
        <v>2251</v>
      </c>
      <c r="B124" s="27" t="s">
        <v>296</v>
      </c>
      <c r="C124" s="27" t="s">
        <v>425</v>
      </c>
      <c r="D124" s="27">
        <v>0</v>
      </c>
      <c r="E124" s="27">
        <v>0</v>
      </c>
      <c r="F124" s="39">
        <v>0</v>
      </c>
      <c r="G124" s="26">
        <v>0</v>
      </c>
      <c r="H124" s="26">
        <v>0</v>
      </c>
      <c r="I124" s="29">
        <v>0</v>
      </c>
      <c r="J124" s="26">
        <v>24</v>
      </c>
      <c r="K124" s="26">
        <v>360</v>
      </c>
      <c r="L124" s="26">
        <v>22</v>
      </c>
      <c r="M124" s="26">
        <v>330</v>
      </c>
      <c r="N124" s="31">
        <v>50770.2</v>
      </c>
      <c r="O124" s="26">
        <v>2</v>
      </c>
      <c r="P124" s="26">
        <v>30</v>
      </c>
      <c r="Q124" s="49">
        <v>390</v>
      </c>
      <c r="R124" s="26">
        <v>2</v>
      </c>
      <c r="S124" s="50">
        <v>149.15789473684211</v>
      </c>
      <c r="T124" s="51">
        <v>51309.357894736837</v>
      </c>
      <c r="U124" s="26">
        <v>1</v>
      </c>
      <c r="V124" s="52">
        <v>320.89473684210526</v>
      </c>
      <c r="X124" s="53">
        <f t="shared" si="6"/>
        <v>41304.202105263161</v>
      </c>
      <c r="Z124" s="54">
        <v>41304.202105263161</v>
      </c>
      <c r="AA124" s="55">
        <f t="shared" si="9"/>
        <v>0</v>
      </c>
      <c r="AD124" s="27" t="s">
        <v>428</v>
      </c>
      <c r="AE124" s="27" t="s">
        <v>476</v>
      </c>
      <c r="AI124" s="56"/>
      <c r="AJ124" s="56"/>
      <c r="AK124" s="56"/>
    </row>
    <row r="125" spans="1:37" x14ac:dyDescent="0.25">
      <c r="A125" s="26">
        <v>2293</v>
      </c>
      <c r="B125" s="27" t="s">
        <v>297</v>
      </c>
      <c r="C125" s="27" t="s">
        <v>425</v>
      </c>
      <c r="D125" s="27">
        <v>0</v>
      </c>
      <c r="E125" s="27">
        <v>0</v>
      </c>
      <c r="F125" s="39">
        <v>0</v>
      </c>
      <c r="G125" s="26">
        <v>0</v>
      </c>
      <c r="H125" s="26">
        <v>0</v>
      </c>
      <c r="I125" s="29">
        <v>0</v>
      </c>
      <c r="J125" s="26">
        <v>55</v>
      </c>
      <c r="K125" s="26">
        <v>825</v>
      </c>
      <c r="L125" s="26">
        <v>0</v>
      </c>
      <c r="M125" s="26">
        <v>0</v>
      </c>
      <c r="N125" s="31">
        <v>60703.5</v>
      </c>
      <c r="O125" s="26">
        <v>10</v>
      </c>
      <c r="P125" s="26">
        <v>150</v>
      </c>
      <c r="Q125" s="49">
        <v>1950</v>
      </c>
      <c r="R125" s="26">
        <v>0</v>
      </c>
      <c r="S125" s="50">
        <v>0</v>
      </c>
      <c r="T125" s="51">
        <v>62653.5</v>
      </c>
      <c r="U125" s="26">
        <v>0</v>
      </c>
      <c r="V125" s="52">
        <v>0</v>
      </c>
      <c r="X125" s="53">
        <f t="shared" si="6"/>
        <v>50122.8</v>
      </c>
      <c r="Z125" s="54">
        <v>50122.8</v>
      </c>
      <c r="AA125" s="55">
        <f t="shared" si="9"/>
        <v>0</v>
      </c>
      <c r="AD125" s="27" t="s">
        <v>428</v>
      </c>
      <c r="AE125" s="27" t="s">
        <v>690</v>
      </c>
      <c r="AI125" s="56"/>
      <c r="AJ125" s="56"/>
      <c r="AK125" s="56"/>
    </row>
    <row r="126" spans="1:37" x14ac:dyDescent="0.25">
      <c r="A126" s="26">
        <v>2299</v>
      </c>
      <c r="B126" s="27" t="s">
        <v>797</v>
      </c>
      <c r="C126" s="27" t="s">
        <v>464</v>
      </c>
      <c r="D126" s="27">
        <v>0</v>
      </c>
      <c r="E126" s="27">
        <v>0</v>
      </c>
      <c r="F126" s="39">
        <v>0</v>
      </c>
      <c r="G126" s="26">
        <v>0</v>
      </c>
      <c r="H126" s="26">
        <v>0</v>
      </c>
      <c r="I126" s="29">
        <v>0</v>
      </c>
      <c r="J126" s="26">
        <v>63</v>
      </c>
      <c r="K126" s="26">
        <v>945</v>
      </c>
      <c r="L126" s="26">
        <v>14</v>
      </c>
      <c r="M126" s="26">
        <v>210</v>
      </c>
      <c r="N126" s="31">
        <v>84984.900000000009</v>
      </c>
      <c r="O126" s="26">
        <v>21</v>
      </c>
      <c r="P126" s="26">
        <v>315</v>
      </c>
      <c r="Q126" s="49">
        <v>4095</v>
      </c>
      <c r="R126" s="26">
        <v>0</v>
      </c>
      <c r="S126" s="50">
        <v>0</v>
      </c>
      <c r="T126" s="51">
        <v>89079.900000000009</v>
      </c>
      <c r="U126" s="26">
        <v>0</v>
      </c>
      <c r="V126" s="52">
        <v>0</v>
      </c>
      <c r="X126" s="53">
        <f t="shared" si="6"/>
        <v>71263.920000000013</v>
      </c>
      <c r="AA126" s="49"/>
      <c r="AI126" s="56"/>
      <c r="AJ126" s="56"/>
      <c r="AK126" s="56"/>
    </row>
    <row r="127" spans="1:37" x14ac:dyDescent="0.25">
      <c r="A127" s="26">
        <v>2300</v>
      </c>
      <c r="B127" s="27" t="s">
        <v>798</v>
      </c>
      <c r="C127" s="27" t="s">
        <v>425</v>
      </c>
      <c r="D127" s="27">
        <v>0</v>
      </c>
      <c r="E127" s="27">
        <v>0</v>
      </c>
      <c r="F127" s="39">
        <v>0</v>
      </c>
      <c r="G127" s="26">
        <v>0</v>
      </c>
      <c r="H127" s="26">
        <v>0</v>
      </c>
      <c r="I127" s="29">
        <v>0</v>
      </c>
      <c r="J127" s="26">
        <v>72</v>
      </c>
      <c r="K127" s="26">
        <v>1080</v>
      </c>
      <c r="L127" s="26">
        <v>4</v>
      </c>
      <c r="M127" s="26">
        <v>60</v>
      </c>
      <c r="N127" s="31">
        <v>83881.200000000012</v>
      </c>
      <c r="O127" s="26">
        <v>22</v>
      </c>
      <c r="P127" s="26">
        <v>330</v>
      </c>
      <c r="Q127" s="49">
        <v>4290</v>
      </c>
      <c r="R127" s="26">
        <v>0</v>
      </c>
      <c r="S127" s="50">
        <v>0</v>
      </c>
      <c r="T127" s="51">
        <v>88171.200000000012</v>
      </c>
      <c r="U127" s="26">
        <v>0</v>
      </c>
      <c r="V127" s="52">
        <v>0</v>
      </c>
      <c r="X127" s="53">
        <f t="shared" si="6"/>
        <v>70536.960000000006</v>
      </c>
      <c r="Z127" s="54">
        <v>70536.960000000006</v>
      </c>
      <c r="AA127" s="55">
        <f t="shared" ref="AA127:AA128" si="10">Z127-X127</f>
        <v>0</v>
      </c>
      <c r="AD127" s="27" t="s">
        <v>428</v>
      </c>
      <c r="AE127" s="27" t="s">
        <v>436</v>
      </c>
      <c r="AI127" s="56"/>
      <c r="AJ127" s="56"/>
      <c r="AK127" s="56"/>
    </row>
    <row r="128" spans="1:37" x14ac:dyDescent="0.25">
      <c r="A128" s="26">
        <v>2308</v>
      </c>
      <c r="B128" s="27" t="s">
        <v>300</v>
      </c>
      <c r="C128" s="27" t="s">
        <v>425</v>
      </c>
      <c r="D128" s="27">
        <v>0</v>
      </c>
      <c r="E128" s="27">
        <v>0</v>
      </c>
      <c r="F128" s="39">
        <v>0</v>
      </c>
      <c r="G128" s="26">
        <v>0</v>
      </c>
      <c r="H128" s="26">
        <v>0</v>
      </c>
      <c r="I128" s="29">
        <v>0</v>
      </c>
      <c r="J128" s="26">
        <v>44</v>
      </c>
      <c r="K128" s="26">
        <v>660</v>
      </c>
      <c r="L128" s="26">
        <v>9</v>
      </c>
      <c r="M128" s="26">
        <v>135</v>
      </c>
      <c r="N128" s="31">
        <v>58496.100000000006</v>
      </c>
      <c r="O128" s="26">
        <v>16</v>
      </c>
      <c r="P128" s="26">
        <v>240</v>
      </c>
      <c r="Q128" s="49">
        <v>3120</v>
      </c>
      <c r="R128" s="26">
        <v>2</v>
      </c>
      <c r="S128" s="50">
        <v>149.15789473684211</v>
      </c>
      <c r="T128" s="51">
        <v>61765.257894736846</v>
      </c>
      <c r="U128" s="26">
        <v>0</v>
      </c>
      <c r="V128" s="52">
        <v>0</v>
      </c>
      <c r="X128" s="53">
        <f t="shared" si="6"/>
        <v>49412.206315789481</v>
      </c>
      <c r="Z128" s="54">
        <v>49412.206315789481</v>
      </c>
      <c r="AA128" s="55">
        <f t="shared" si="10"/>
        <v>0</v>
      </c>
      <c r="AD128" s="27" t="s">
        <v>428</v>
      </c>
      <c r="AE128" s="27" t="s">
        <v>682</v>
      </c>
      <c r="AI128" s="56"/>
      <c r="AJ128" s="56"/>
      <c r="AK128" s="56"/>
    </row>
    <row r="129" spans="1:37" x14ac:dyDescent="0.25">
      <c r="A129" s="26">
        <v>2309</v>
      </c>
      <c r="B129" s="27" t="s">
        <v>301</v>
      </c>
      <c r="C129" s="27" t="s">
        <v>464</v>
      </c>
      <c r="D129" s="27">
        <v>0</v>
      </c>
      <c r="E129" s="27">
        <v>0</v>
      </c>
      <c r="F129" s="39">
        <v>0</v>
      </c>
      <c r="G129" s="26">
        <v>0</v>
      </c>
      <c r="H129" s="26">
        <v>0</v>
      </c>
      <c r="I129" s="29">
        <v>0</v>
      </c>
      <c r="J129" s="26">
        <v>39</v>
      </c>
      <c r="K129" s="26">
        <v>585</v>
      </c>
      <c r="L129" s="26">
        <v>9</v>
      </c>
      <c r="M129" s="26">
        <v>135</v>
      </c>
      <c r="N129" s="31">
        <v>52977.600000000006</v>
      </c>
      <c r="O129" s="26">
        <v>7</v>
      </c>
      <c r="P129" s="26">
        <v>105</v>
      </c>
      <c r="Q129" s="49">
        <v>1365</v>
      </c>
      <c r="R129" s="26">
        <v>0</v>
      </c>
      <c r="S129" s="50">
        <v>0</v>
      </c>
      <c r="T129" s="51">
        <v>54342.600000000006</v>
      </c>
      <c r="U129" s="26">
        <v>0</v>
      </c>
      <c r="V129" s="52">
        <v>0</v>
      </c>
      <c r="X129" s="53">
        <f t="shared" si="6"/>
        <v>43474.080000000009</v>
      </c>
      <c r="AA129" s="49"/>
      <c r="AI129" s="56"/>
      <c r="AJ129" s="56"/>
      <c r="AK129" s="56"/>
    </row>
    <row r="130" spans="1:37" x14ac:dyDescent="0.25">
      <c r="A130" s="26">
        <v>2317</v>
      </c>
      <c r="B130" s="27" t="s">
        <v>302</v>
      </c>
      <c r="C130" s="27" t="s">
        <v>425</v>
      </c>
      <c r="D130" s="27">
        <v>0</v>
      </c>
      <c r="E130" s="27">
        <v>0</v>
      </c>
      <c r="F130" s="39">
        <v>0</v>
      </c>
      <c r="G130" s="26">
        <v>0</v>
      </c>
      <c r="H130" s="26">
        <v>0</v>
      </c>
      <c r="I130" s="29">
        <v>0</v>
      </c>
      <c r="J130" s="26">
        <v>48</v>
      </c>
      <c r="K130" s="26">
        <v>720</v>
      </c>
      <c r="L130" s="26">
        <v>24</v>
      </c>
      <c r="M130" s="26">
        <v>360</v>
      </c>
      <c r="N130" s="31">
        <v>79466.399999999994</v>
      </c>
      <c r="O130" s="26">
        <v>6</v>
      </c>
      <c r="P130" s="26">
        <v>90</v>
      </c>
      <c r="Q130" s="49">
        <v>1170</v>
      </c>
      <c r="R130" s="26">
        <v>2</v>
      </c>
      <c r="S130" s="50">
        <v>149.15789473684211</v>
      </c>
      <c r="T130" s="51">
        <v>80785.557894736834</v>
      </c>
      <c r="U130" s="26">
        <v>0</v>
      </c>
      <c r="V130" s="52">
        <v>0</v>
      </c>
      <c r="X130" s="53">
        <f t="shared" si="6"/>
        <v>64628.446315789472</v>
      </c>
      <c r="Z130" s="54">
        <v>64628.446315789472</v>
      </c>
      <c r="AA130" s="55">
        <f t="shared" ref="AA130:AA131" si="11">Z130-X130</f>
        <v>0</v>
      </c>
      <c r="AD130" s="27" t="s">
        <v>428</v>
      </c>
      <c r="AE130" s="27" t="s">
        <v>695</v>
      </c>
      <c r="AI130" s="56"/>
      <c r="AJ130" s="56"/>
      <c r="AK130" s="56"/>
    </row>
    <row r="131" spans="1:37" x14ac:dyDescent="0.25">
      <c r="A131" s="26">
        <v>2402</v>
      </c>
      <c r="B131" s="27" t="s">
        <v>303</v>
      </c>
      <c r="C131" s="27" t="s">
        <v>425</v>
      </c>
      <c r="D131" s="27">
        <v>0</v>
      </c>
      <c r="E131" s="27">
        <v>0</v>
      </c>
      <c r="F131" s="39">
        <v>0</v>
      </c>
      <c r="G131" s="26">
        <v>0</v>
      </c>
      <c r="H131" s="26">
        <v>0</v>
      </c>
      <c r="I131" s="29">
        <v>0</v>
      </c>
      <c r="J131" s="26">
        <v>35</v>
      </c>
      <c r="K131" s="26">
        <v>510</v>
      </c>
      <c r="L131" s="26">
        <v>18</v>
      </c>
      <c r="M131" s="26">
        <v>270</v>
      </c>
      <c r="N131" s="31">
        <v>57392.400000000009</v>
      </c>
      <c r="O131" s="26">
        <v>3</v>
      </c>
      <c r="P131" s="26">
        <v>45</v>
      </c>
      <c r="Q131" s="49">
        <v>585</v>
      </c>
      <c r="R131" s="26">
        <v>0</v>
      </c>
      <c r="S131" s="50">
        <v>0</v>
      </c>
      <c r="T131" s="51">
        <v>57977.400000000009</v>
      </c>
      <c r="U131" s="26">
        <v>0</v>
      </c>
      <c r="V131" s="52">
        <v>0</v>
      </c>
      <c r="X131" s="53">
        <f t="shared" si="6"/>
        <v>46381.920000000013</v>
      </c>
      <c r="Z131" s="54">
        <v>46381.920000000013</v>
      </c>
      <c r="AA131" s="55">
        <f t="shared" si="11"/>
        <v>0</v>
      </c>
      <c r="AD131" s="27" t="s">
        <v>428</v>
      </c>
      <c r="AE131" s="27" t="s">
        <v>452</v>
      </c>
      <c r="AI131" s="56"/>
      <c r="AJ131" s="56"/>
      <c r="AK131" s="56"/>
    </row>
    <row r="132" spans="1:37" x14ac:dyDescent="0.25">
      <c r="A132" s="26">
        <v>2429</v>
      </c>
      <c r="B132" s="27" t="s">
        <v>304</v>
      </c>
      <c r="C132" s="27" t="s">
        <v>464</v>
      </c>
      <c r="D132" s="27">
        <v>0</v>
      </c>
      <c r="E132" s="27">
        <v>0</v>
      </c>
      <c r="F132" s="39">
        <v>0</v>
      </c>
      <c r="G132" s="26">
        <v>0</v>
      </c>
      <c r="H132" s="26">
        <v>0</v>
      </c>
      <c r="I132" s="29">
        <v>0</v>
      </c>
      <c r="J132" s="26">
        <v>37</v>
      </c>
      <c r="K132" s="26">
        <v>555</v>
      </c>
      <c r="L132" s="26">
        <v>9</v>
      </c>
      <c r="M132" s="26">
        <v>135</v>
      </c>
      <c r="N132" s="31">
        <v>50770.200000000004</v>
      </c>
      <c r="O132" s="26">
        <v>3</v>
      </c>
      <c r="P132" s="26">
        <v>45</v>
      </c>
      <c r="Q132" s="49">
        <v>585</v>
      </c>
      <c r="R132" s="26">
        <v>3</v>
      </c>
      <c r="S132" s="50">
        <v>223.73684210526318</v>
      </c>
      <c r="T132" s="51">
        <v>51578.936842105264</v>
      </c>
      <c r="U132" s="26">
        <v>0</v>
      </c>
      <c r="V132" s="52">
        <v>0</v>
      </c>
      <c r="X132" s="53">
        <f t="shared" si="6"/>
        <v>41263.149473684214</v>
      </c>
      <c r="AA132" s="49"/>
      <c r="AI132" s="56"/>
      <c r="AJ132" s="56"/>
      <c r="AK132" s="56"/>
    </row>
    <row r="133" spans="1:37" x14ac:dyDescent="0.25">
      <c r="A133" s="26">
        <v>2434</v>
      </c>
      <c r="B133" s="27" t="s">
        <v>305</v>
      </c>
      <c r="C133" s="27" t="s">
        <v>464</v>
      </c>
      <c r="D133" s="27">
        <v>0</v>
      </c>
      <c r="E133" s="27">
        <v>0</v>
      </c>
      <c r="F133" s="39">
        <v>0</v>
      </c>
      <c r="G133" s="26">
        <v>0</v>
      </c>
      <c r="H133" s="26">
        <v>0</v>
      </c>
      <c r="I133" s="29">
        <v>0</v>
      </c>
      <c r="J133" s="26">
        <v>45</v>
      </c>
      <c r="K133" s="26">
        <v>675</v>
      </c>
      <c r="L133" s="26">
        <v>24</v>
      </c>
      <c r="M133" s="26">
        <v>360</v>
      </c>
      <c r="N133" s="31">
        <v>76155.3</v>
      </c>
      <c r="O133" s="26">
        <v>12</v>
      </c>
      <c r="P133" s="26">
        <v>180</v>
      </c>
      <c r="Q133" s="49">
        <v>2340</v>
      </c>
      <c r="R133" s="26">
        <v>6</v>
      </c>
      <c r="S133" s="50">
        <v>447.47368421052636</v>
      </c>
      <c r="T133" s="51">
        <v>78942.773684210522</v>
      </c>
      <c r="U133" s="26">
        <v>0</v>
      </c>
      <c r="V133" s="52">
        <v>0</v>
      </c>
      <c r="X133" s="53">
        <f t="shared" si="6"/>
        <v>63154.218947368419</v>
      </c>
      <c r="AA133" s="49"/>
      <c r="AI133" s="56"/>
      <c r="AJ133" s="56"/>
      <c r="AK133" s="56"/>
    </row>
    <row r="134" spans="1:37" x14ac:dyDescent="0.25">
      <c r="A134" s="26">
        <v>2212</v>
      </c>
      <c r="B134" s="27" t="s">
        <v>799</v>
      </c>
      <c r="C134" s="27" t="s">
        <v>464</v>
      </c>
      <c r="D134" s="27">
        <v>0</v>
      </c>
      <c r="E134" s="27">
        <v>0</v>
      </c>
      <c r="F134" s="39">
        <v>0</v>
      </c>
      <c r="G134" s="26">
        <v>0</v>
      </c>
      <c r="H134" s="26">
        <v>0</v>
      </c>
      <c r="I134" s="29">
        <v>0</v>
      </c>
      <c r="J134" s="26">
        <v>21</v>
      </c>
      <c r="K134" s="26">
        <v>315</v>
      </c>
      <c r="L134" s="26">
        <v>0</v>
      </c>
      <c r="M134" s="26">
        <v>0</v>
      </c>
      <c r="N134" s="31">
        <v>23177.7</v>
      </c>
      <c r="O134" s="26">
        <v>0</v>
      </c>
      <c r="P134" s="26">
        <v>0</v>
      </c>
      <c r="Q134" s="49">
        <v>0</v>
      </c>
      <c r="R134" s="26">
        <v>0</v>
      </c>
      <c r="S134" s="50">
        <v>0</v>
      </c>
      <c r="T134" s="51">
        <v>23177.7</v>
      </c>
      <c r="U134" s="26">
        <v>0</v>
      </c>
      <c r="V134" s="52">
        <v>0</v>
      </c>
      <c r="X134" s="53">
        <f t="shared" si="6"/>
        <v>18542.16</v>
      </c>
      <c r="AA134" s="49"/>
      <c r="AI134" s="56"/>
      <c r="AJ134" s="56"/>
      <c r="AK134" s="56"/>
    </row>
    <row r="135" spans="1:37" x14ac:dyDescent="0.25">
      <c r="A135" s="26">
        <v>2441</v>
      </c>
      <c r="B135" s="27" t="s">
        <v>306</v>
      </c>
      <c r="C135" s="27" t="s">
        <v>425</v>
      </c>
      <c r="D135" s="27">
        <v>0</v>
      </c>
      <c r="E135" s="27">
        <v>0</v>
      </c>
      <c r="F135" s="39">
        <v>0</v>
      </c>
      <c r="G135" s="26">
        <v>0</v>
      </c>
      <c r="H135" s="26">
        <v>0</v>
      </c>
      <c r="I135" s="29">
        <v>0</v>
      </c>
      <c r="J135" s="26">
        <v>30</v>
      </c>
      <c r="K135" s="26">
        <v>450</v>
      </c>
      <c r="L135" s="26">
        <v>0</v>
      </c>
      <c r="M135" s="26">
        <v>0</v>
      </c>
      <c r="N135" s="31">
        <v>33111</v>
      </c>
      <c r="O135" s="26">
        <v>15</v>
      </c>
      <c r="P135" s="26">
        <v>225</v>
      </c>
      <c r="Q135" s="49">
        <v>2925</v>
      </c>
      <c r="R135" s="26">
        <v>0</v>
      </c>
      <c r="S135" s="50">
        <v>0</v>
      </c>
      <c r="T135" s="51">
        <v>36036</v>
      </c>
      <c r="U135" s="26">
        <v>0</v>
      </c>
      <c r="V135" s="52">
        <v>0</v>
      </c>
      <c r="X135" s="53">
        <f t="shared" si="6"/>
        <v>28828.800000000003</v>
      </c>
      <c r="Z135" s="54">
        <v>28828.800000000003</v>
      </c>
      <c r="AA135" s="55">
        <f>Z135-X135</f>
        <v>0</v>
      </c>
      <c r="AD135" s="27" t="s">
        <v>428</v>
      </c>
      <c r="AE135" s="27" t="s">
        <v>547</v>
      </c>
      <c r="AI135" s="56"/>
      <c r="AJ135" s="56"/>
      <c r="AK135" s="56"/>
    </row>
    <row r="136" spans="1:37" x14ac:dyDescent="0.25">
      <c r="A136" s="26">
        <v>2443</v>
      </c>
      <c r="B136" s="27" t="s">
        <v>307</v>
      </c>
      <c r="C136" s="27" t="s">
        <v>464</v>
      </c>
      <c r="D136" s="27">
        <v>0</v>
      </c>
      <c r="E136" s="27">
        <v>0</v>
      </c>
      <c r="F136" s="39">
        <v>0</v>
      </c>
      <c r="G136" s="26">
        <v>0</v>
      </c>
      <c r="H136" s="26">
        <v>0</v>
      </c>
      <c r="I136" s="29">
        <v>0</v>
      </c>
      <c r="J136" s="26">
        <v>31</v>
      </c>
      <c r="K136" s="26">
        <v>465</v>
      </c>
      <c r="L136" s="26">
        <v>0</v>
      </c>
      <c r="M136" s="26">
        <v>0</v>
      </c>
      <c r="N136" s="31">
        <v>34214.700000000004</v>
      </c>
      <c r="O136" s="26">
        <v>22</v>
      </c>
      <c r="P136" s="26">
        <v>330</v>
      </c>
      <c r="Q136" s="49">
        <v>4290</v>
      </c>
      <c r="R136" s="26">
        <v>19</v>
      </c>
      <c r="S136" s="50">
        <v>1417</v>
      </c>
      <c r="T136" s="51">
        <v>39921.700000000004</v>
      </c>
      <c r="U136" s="26">
        <v>0</v>
      </c>
      <c r="V136" s="52">
        <v>0</v>
      </c>
      <c r="X136" s="53">
        <f t="shared" ref="X136:X194" si="12">(T136+V136)*0.8</f>
        <v>31937.360000000004</v>
      </c>
      <c r="AA136" s="49"/>
      <c r="AI136" s="56"/>
      <c r="AJ136" s="56"/>
      <c r="AK136" s="56"/>
    </row>
    <row r="137" spans="1:37" x14ac:dyDescent="0.25">
      <c r="A137" s="26">
        <v>2447</v>
      </c>
      <c r="B137" s="27" t="s">
        <v>308</v>
      </c>
      <c r="C137" s="27" t="s">
        <v>464</v>
      </c>
      <c r="D137" s="27">
        <v>0</v>
      </c>
      <c r="E137" s="27">
        <v>0</v>
      </c>
      <c r="F137" s="39">
        <v>0</v>
      </c>
      <c r="G137" s="26">
        <v>0</v>
      </c>
      <c r="H137" s="26">
        <v>0</v>
      </c>
      <c r="I137" s="29">
        <v>0</v>
      </c>
      <c r="J137" s="26">
        <v>54</v>
      </c>
      <c r="K137" s="26">
        <v>810</v>
      </c>
      <c r="L137" s="26">
        <v>0</v>
      </c>
      <c r="M137" s="26">
        <v>0</v>
      </c>
      <c r="N137" s="31">
        <v>59599.8</v>
      </c>
      <c r="O137" s="26">
        <v>29</v>
      </c>
      <c r="P137" s="26">
        <v>435</v>
      </c>
      <c r="Q137" s="49">
        <v>5655</v>
      </c>
      <c r="R137" s="26">
        <v>29</v>
      </c>
      <c r="S137" s="50">
        <v>2162.7894736842104</v>
      </c>
      <c r="T137" s="51">
        <v>67417.589473684217</v>
      </c>
      <c r="U137" s="26">
        <v>0</v>
      </c>
      <c r="V137" s="52">
        <v>0</v>
      </c>
      <c r="X137" s="53">
        <f t="shared" si="12"/>
        <v>53934.071578947376</v>
      </c>
      <c r="AA137" s="49"/>
      <c r="AI137" s="56"/>
      <c r="AJ137" s="56"/>
      <c r="AK137" s="56"/>
    </row>
    <row r="138" spans="1:37" x14ac:dyDescent="0.25">
      <c r="A138" s="26">
        <v>2449</v>
      </c>
      <c r="B138" s="27" t="s">
        <v>309</v>
      </c>
      <c r="C138" s="27" t="s">
        <v>464</v>
      </c>
      <c r="D138" s="27">
        <v>0</v>
      </c>
      <c r="E138" s="27">
        <v>0</v>
      </c>
      <c r="F138" s="39">
        <v>0</v>
      </c>
      <c r="G138" s="26">
        <v>0</v>
      </c>
      <c r="H138" s="26">
        <v>0</v>
      </c>
      <c r="I138" s="29">
        <v>0</v>
      </c>
      <c r="J138" s="26">
        <v>37</v>
      </c>
      <c r="K138" s="26">
        <v>555</v>
      </c>
      <c r="L138" s="26">
        <v>0</v>
      </c>
      <c r="M138" s="26">
        <v>0</v>
      </c>
      <c r="N138" s="31">
        <v>40836.9</v>
      </c>
      <c r="O138" s="26">
        <v>1</v>
      </c>
      <c r="P138" s="26">
        <v>15</v>
      </c>
      <c r="Q138" s="49">
        <v>195</v>
      </c>
      <c r="R138" s="26">
        <v>0</v>
      </c>
      <c r="S138" s="50">
        <v>0</v>
      </c>
      <c r="T138" s="51">
        <v>41031.9</v>
      </c>
      <c r="U138" s="26">
        <v>0</v>
      </c>
      <c r="V138" s="52">
        <v>0</v>
      </c>
      <c r="X138" s="53">
        <f t="shared" si="12"/>
        <v>32825.520000000004</v>
      </c>
      <c r="AA138" s="49"/>
      <c r="AI138" s="56"/>
      <c r="AJ138" s="56"/>
      <c r="AK138" s="56"/>
    </row>
    <row r="139" spans="1:37" x14ac:dyDescent="0.25">
      <c r="A139" s="26">
        <v>2450</v>
      </c>
      <c r="B139" s="27" t="s">
        <v>310</v>
      </c>
      <c r="C139" s="27" t="s">
        <v>464</v>
      </c>
      <c r="D139" s="27">
        <v>0</v>
      </c>
      <c r="E139" s="27">
        <v>0</v>
      </c>
      <c r="F139" s="39">
        <v>0</v>
      </c>
      <c r="G139" s="26">
        <v>0</v>
      </c>
      <c r="H139" s="26">
        <v>0</v>
      </c>
      <c r="I139" s="29">
        <v>0</v>
      </c>
      <c r="J139" s="26">
        <v>31</v>
      </c>
      <c r="K139" s="26">
        <v>465</v>
      </c>
      <c r="L139" s="26">
        <v>16</v>
      </c>
      <c r="M139" s="26">
        <v>240</v>
      </c>
      <c r="N139" s="31">
        <v>51873.900000000009</v>
      </c>
      <c r="O139" s="26">
        <v>10</v>
      </c>
      <c r="P139" s="26">
        <v>150</v>
      </c>
      <c r="Q139" s="49">
        <v>1950</v>
      </c>
      <c r="R139" s="26">
        <v>8</v>
      </c>
      <c r="S139" s="50">
        <v>596.63157894736844</v>
      </c>
      <c r="T139" s="51">
        <v>54420.531578947375</v>
      </c>
      <c r="U139" s="26">
        <v>0</v>
      </c>
      <c r="V139" s="52">
        <v>0</v>
      </c>
      <c r="X139" s="53">
        <f t="shared" si="12"/>
        <v>43536.4252631579</v>
      </c>
      <c r="AA139" s="49"/>
      <c r="AI139" s="56"/>
      <c r="AJ139" s="56"/>
      <c r="AK139" s="56"/>
    </row>
    <row r="140" spans="1:37" x14ac:dyDescent="0.25">
      <c r="A140" s="26">
        <v>2453</v>
      </c>
      <c r="B140" s="27" t="s">
        <v>311</v>
      </c>
      <c r="C140" s="27" t="s">
        <v>464</v>
      </c>
      <c r="D140" s="27">
        <v>0</v>
      </c>
      <c r="E140" s="27">
        <v>0</v>
      </c>
      <c r="F140" s="39">
        <v>0</v>
      </c>
      <c r="G140" s="26">
        <v>0</v>
      </c>
      <c r="H140" s="26">
        <v>0</v>
      </c>
      <c r="I140" s="29">
        <v>0</v>
      </c>
      <c r="J140" s="26">
        <v>30</v>
      </c>
      <c r="K140" s="26">
        <v>450</v>
      </c>
      <c r="L140" s="26">
        <v>0</v>
      </c>
      <c r="M140" s="26">
        <v>0</v>
      </c>
      <c r="N140" s="31">
        <v>33111</v>
      </c>
      <c r="O140" s="26">
        <v>0</v>
      </c>
      <c r="P140" s="26">
        <v>0</v>
      </c>
      <c r="Q140" s="49">
        <v>0</v>
      </c>
      <c r="R140" s="26">
        <v>0</v>
      </c>
      <c r="S140" s="50">
        <v>0</v>
      </c>
      <c r="T140" s="51">
        <v>33111</v>
      </c>
      <c r="U140" s="26">
        <v>0</v>
      </c>
      <c r="V140" s="52">
        <v>0</v>
      </c>
      <c r="X140" s="53">
        <f t="shared" si="12"/>
        <v>26488.800000000003</v>
      </c>
      <c r="AA140" s="49"/>
      <c r="AI140" s="56"/>
      <c r="AJ140" s="56"/>
      <c r="AK140" s="56"/>
    </row>
    <row r="141" spans="1:37" x14ac:dyDescent="0.25">
      <c r="A141" s="26">
        <v>2454</v>
      </c>
      <c r="B141" s="27" t="s">
        <v>312</v>
      </c>
      <c r="C141" s="27" t="s">
        <v>425</v>
      </c>
      <c r="D141" s="27">
        <v>0</v>
      </c>
      <c r="E141" s="27">
        <v>0</v>
      </c>
      <c r="F141" s="39">
        <v>0</v>
      </c>
      <c r="G141" s="26">
        <v>0</v>
      </c>
      <c r="H141" s="26">
        <v>0</v>
      </c>
      <c r="I141" s="29">
        <v>0</v>
      </c>
      <c r="J141" s="26">
        <v>48</v>
      </c>
      <c r="K141" s="26">
        <v>720</v>
      </c>
      <c r="L141" s="26">
        <v>8</v>
      </c>
      <c r="M141" s="26">
        <v>120</v>
      </c>
      <c r="N141" s="31">
        <v>61807.199999999997</v>
      </c>
      <c r="O141" s="26">
        <v>13</v>
      </c>
      <c r="P141" s="26">
        <v>195</v>
      </c>
      <c r="Q141" s="49">
        <v>2535</v>
      </c>
      <c r="R141" s="26">
        <v>3</v>
      </c>
      <c r="S141" s="50">
        <v>223.73684210526318</v>
      </c>
      <c r="T141" s="51">
        <v>64565.936842105257</v>
      </c>
      <c r="U141" s="26">
        <v>0</v>
      </c>
      <c r="V141" s="52">
        <v>0</v>
      </c>
      <c r="X141" s="53">
        <f t="shared" si="12"/>
        <v>51652.749473684205</v>
      </c>
      <c r="Z141" s="54">
        <v>51652.749473684205</v>
      </c>
      <c r="AA141" s="55">
        <f>Z141-X141</f>
        <v>0</v>
      </c>
      <c r="AD141" s="27" t="s">
        <v>428</v>
      </c>
      <c r="AE141" s="27" t="s">
        <v>496</v>
      </c>
      <c r="AI141" s="56"/>
      <c r="AJ141" s="56"/>
      <c r="AK141" s="56"/>
    </row>
    <row r="142" spans="1:37" x14ac:dyDescent="0.25">
      <c r="A142" s="26">
        <v>2455</v>
      </c>
      <c r="B142" s="27" t="s">
        <v>313</v>
      </c>
      <c r="C142" s="27" t="s">
        <v>464</v>
      </c>
      <c r="D142" s="27">
        <v>0</v>
      </c>
      <c r="E142" s="27">
        <v>0</v>
      </c>
      <c r="F142" s="39">
        <v>0</v>
      </c>
      <c r="G142" s="26">
        <v>0</v>
      </c>
      <c r="H142" s="26">
        <v>0</v>
      </c>
      <c r="I142" s="29">
        <v>0</v>
      </c>
      <c r="J142" s="26">
        <v>38</v>
      </c>
      <c r="K142" s="26">
        <v>570</v>
      </c>
      <c r="L142" s="26">
        <v>8</v>
      </c>
      <c r="M142" s="26">
        <v>105</v>
      </c>
      <c r="N142" s="31">
        <v>49666.5</v>
      </c>
      <c r="O142" s="26">
        <v>14</v>
      </c>
      <c r="P142" s="26">
        <v>210</v>
      </c>
      <c r="Q142" s="49">
        <v>2730</v>
      </c>
      <c r="R142" s="26">
        <v>2</v>
      </c>
      <c r="S142" s="50">
        <v>149.15789473684211</v>
      </c>
      <c r="T142" s="51">
        <v>52545.65789473684</v>
      </c>
      <c r="U142" s="26">
        <v>0</v>
      </c>
      <c r="V142" s="52">
        <v>0</v>
      </c>
      <c r="X142" s="53">
        <f t="shared" si="12"/>
        <v>42036.526315789473</v>
      </c>
      <c r="AA142" s="49"/>
      <c r="AI142" s="56"/>
      <c r="AJ142" s="56"/>
      <c r="AK142" s="56"/>
    </row>
    <row r="143" spans="1:37" x14ac:dyDescent="0.25">
      <c r="A143" s="26">
        <v>2457</v>
      </c>
      <c r="B143" s="27" t="s">
        <v>800</v>
      </c>
      <c r="C143" s="27" t="s">
        <v>425</v>
      </c>
      <c r="D143" s="27">
        <v>0</v>
      </c>
      <c r="E143" s="27">
        <v>0</v>
      </c>
      <c r="F143" s="39">
        <v>0</v>
      </c>
      <c r="G143" s="26">
        <v>0</v>
      </c>
      <c r="H143" s="26">
        <v>0</v>
      </c>
      <c r="I143" s="29">
        <v>0</v>
      </c>
      <c r="J143" s="26">
        <v>44</v>
      </c>
      <c r="K143" s="26">
        <v>660</v>
      </c>
      <c r="L143" s="26">
        <v>0</v>
      </c>
      <c r="M143" s="26">
        <v>0</v>
      </c>
      <c r="N143" s="31">
        <v>48562.8</v>
      </c>
      <c r="O143" s="26">
        <v>23</v>
      </c>
      <c r="P143" s="26">
        <v>345</v>
      </c>
      <c r="Q143" s="49">
        <v>4485</v>
      </c>
      <c r="R143" s="26">
        <v>23</v>
      </c>
      <c r="S143" s="50">
        <v>1715.3157894736842</v>
      </c>
      <c r="T143" s="51">
        <v>54763.11578947369</v>
      </c>
      <c r="U143" s="26">
        <v>0</v>
      </c>
      <c r="V143" s="52">
        <v>0</v>
      </c>
      <c r="X143" s="53">
        <f t="shared" si="12"/>
        <v>43810.492631578956</v>
      </c>
      <c r="Z143" s="54">
        <v>43810.492631578956</v>
      </c>
      <c r="AA143" s="55">
        <f>Z143-X143</f>
        <v>0</v>
      </c>
      <c r="AD143" s="27" t="s">
        <v>428</v>
      </c>
      <c r="AE143" s="27" t="s">
        <v>576</v>
      </c>
      <c r="AI143" s="56"/>
      <c r="AJ143" s="56"/>
      <c r="AK143" s="56"/>
    </row>
    <row r="144" spans="1:37" x14ac:dyDescent="0.25">
      <c r="A144" s="26">
        <v>2458</v>
      </c>
      <c r="B144" s="27" t="s">
        <v>315</v>
      </c>
      <c r="C144" s="27" t="s">
        <v>464</v>
      </c>
      <c r="D144" s="27">
        <v>0</v>
      </c>
      <c r="E144" s="27">
        <v>0</v>
      </c>
      <c r="F144" s="39">
        <v>0</v>
      </c>
      <c r="G144" s="26">
        <v>0</v>
      </c>
      <c r="H144" s="26">
        <v>0</v>
      </c>
      <c r="I144" s="29">
        <v>0</v>
      </c>
      <c r="J144" s="26">
        <v>50</v>
      </c>
      <c r="K144" s="26">
        <v>750</v>
      </c>
      <c r="L144" s="26">
        <v>0</v>
      </c>
      <c r="M144" s="26">
        <v>0</v>
      </c>
      <c r="N144" s="31">
        <v>55185</v>
      </c>
      <c r="O144" s="26">
        <v>13</v>
      </c>
      <c r="P144" s="26">
        <v>195</v>
      </c>
      <c r="Q144" s="49">
        <v>2535</v>
      </c>
      <c r="R144" s="26">
        <v>0</v>
      </c>
      <c r="S144" s="50">
        <v>0</v>
      </c>
      <c r="T144" s="51">
        <v>57720</v>
      </c>
      <c r="U144" s="26">
        <v>0</v>
      </c>
      <c r="V144" s="52">
        <v>0</v>
      </c>
      <c r="X144" s="53">
        <f t="shared" si="12"/>
        <v>46176</v>
      </c>
      <c r="AA144" s="49"/>
      <c r="AI144" s="56"/>
      <c r="AJ144" s="56"/>
      <c r="AK144" s="56"/>
    </row>
    <row r="145" spans="1:37" x14ac:dyDescent="0.25">
      <c r="A145" s="26">
        <v>2460</v>
      </c>
      <c r="B145" s="27" t="s">
        <v>316</v>
      </c>
      <c r="C145" s="27" t="s">
        <v>464</v>
      </c>
      <c r="D145" s="27">
        <v>0</v>
      </c>
      <c r="E145" s="27">
        <v>0</v>
      </c>
      <c r="F145" s="39">
        <v>0</v>
      </c>
      <c r="G145" s="26">
        <v>0</v>
      </c>
      <c r="H145" s="26">
        <v>0</v>
      </c>
      <c r="I145" s="29">
        <v>0</v>
      </c>
      <c r="J145" s="26">
        <v>31</v>
      </c>
      <c r="K145" s="26">
        <v>390</v>
      </c>
      <c r="L145" s="26">
        <v>8</v>
      </c>
      <c r="M145" s="26">
        <v>120</v>
      </c>
      <c r="N145" s="31">
        <v>37525.800000000003</v>
      </c>
      <c r="O145" s="26">
        <v>13</v>
      </c>
      <c r="P145" s="26">
        <v>195</v>
      </c>
      <c r="Q145" s="49">
        <v>2535</v>
      </c>
      <c r="R145" s="26">
        <v>13</v>
      </c>
      <c r="S145" s="50">
        <v>969.52631578947376</v>
      </c>
      <c r="T145" s="51">
        <v>41030.326315789476</v>
      </c>
      <c r="U145" s="26">
        <v>0</v>
      </c>
      <c r="V145" s="52">
        <v>0</v>
      </c>
      <c r="X145" s="53">
        <f t="shared" si="12"/>
        <v>32824.261052631584</v>
      </c>
      <c r="AA145" s="49"/>
      <c r="AI145" s="56"/>
      <c r="AJ145" s="56"/>
      <c r="AK145" s="56"/>
    </row>
    <row r="146" spans="1:37" x14ac:dyDescent="0.25">
      <c r="A146" s="26">
        <v>2463</v>
      </c>
      <c r="B146" s="27" t="s">
        <v>317</v>
      </c>
      <c r="C146" s="27" t="s">
        <v>464</v>
      </c>
      <c r="D146" s="27">
        <v>0</v>
      </c>
      <c r="E146" s="27">
        <v>0</v>
      </c>
      <c r="F146" s="39">
        <v>0</v>
      </c>
      <c r="G146" s="26">
        <v>0</v>
      </c>
      <c r="H146" s="26">
        <v>0</v>
      </c>
      <c r="I146" s="29">
        <v>0</v>
      </c>
      <c r="J146" s="26">
        <v>34</v>
      </c>
      <c r="K146" s="26">
        <v>510</v>
      </c>
      <c r="L146" s="26">
        <v>15</v>
      </c>
      <c r="M146" s="26">
        <v>225</v>
      </c>
      <c r="N146" s="31">
        <v>54081.3</v>
      </c>
      <c r="O146" s="26">
        <v>4</v>
      </c>
      <c r="P146" s="26">
        <v>60</v>
      </c>
      <c r="Q146" s="49">
        <v>780</v>
      </c>
      <c r="R146" s="26">
        <v>0</v>
      </c>
      <c r="S146" s="50">
        <v>0</v>
      </c>
      <c r="T146" s="51">
        <v>54861.3</v>
      </c>
      <c r="U146" s="26">
        <v>0</v>
      </c>
      <c r="V146" s="52">
        <v>0</v>
      </c>
      <c r="X146" s="53">
        <f t="shared" si="12"/>
        <v>43889.040000000008</v>
      </c>
      <c r="AA146" s="49"/>
      <c r="AI146" s="56"/>
      <c r="AJ146" s="56"/>
      <c r="AK146" s="56"/>
    </row>
    <row r="147" spans="1:37" x14ac:dyDescent="0.25">
      <c r="A147" s="26">
        <v>2465</v>
      </c>
      <c r="B147" s="27" t="s">
        <v>318</v>
      </c>
      <c r="C147" s="27" t="s">
        <v>425</v>
      </c>
      <c r="D147" s="27">
        <v>0</v>
      </c>
      <c r="E147" s="27">
        <v>0</v>
      </c>
      <c r="F147" s="39">
        <v>0</v>
      </c>
      <c r="G147" s="26">
        <v>0</v>
      </c>
      <c r="H147" s="26">
        <v>0</v>
      </c>
      <c r="I147" s="29">
        <v>0</v>
      </c>
      <c r="J147" s="26">
        <v>42</v>
      </c>
      <c r="K147" s="26">
        <v>630</v>
      </c>
      <c r="L147" s="26">
        <v>0</v>
      </c>
      <c r="M147" s="26">
        <v>0</v>
      </c>
      <c r="N147" s="31">
        <v>46355.4</v>
      </c>
      <c r="O147" s="26">
        <v>13</v>
      </c>
      <c r="P147" s="26">
        <v>195</v>
      </c>
      <c r="Q147" s="49">
        <v>2535</v>
      </c>
      <c r="R147" s="26">
        <v>0</v>
      </c>
      <c r="S147" s="50">
        <v>0</v>
      </c>
      <c r="T147" s="51">
        <v>48890.400000000001</v>
      </c>
      <c r="U147" s="26">
        <v>0</v>
      </c>
      <c r="V147" s="52">
        <v>0</v>
      </c>
      <c r="X147" s="53">
        <f t="shared" si="12"/>
        <v>39112.32</v>
      </c>
      <c r="Z147" s="54">
        <v>39112.32</v>
      </c>
      <c r="AA147" s="55">
        <f t="shared" ref="AA147:AA148" si="13">Z147-X147</f>
        <v>0</v>
      </c>
      <c r="AD147" s="27" t="s">
        <v>428</v>
      </c>
      <c r="AE147" s="27" t="s">
        <v>467</v>
      </c>
      <c r="AI147" s="56"/>
      <c r="AJ147" s="56"/>
      <c r="AK147" s="56"/>
    </row>
    <row r="148" spans="1:37" x14ac:dyDescent="0.25">
      <c r="A148" s="26">
        <v>2466</v>
      </c>
      <c r="B148" s="27" t="s">
        <v>319</v>
      </c>
      <c r="C148" s="27" t="s">
        <v>425</v>
      </c>
      <c r="D148" s="27">
        <v>0</v>
      </c>
      <c r="E148" s="27">
        <v>0</v>
      </c>
      <c r="F148" s="39">
        <v>0</v>
      </c>
      <c r="G148" s="26">
        <v>0</v>
      </c>
      <c r="H148" s="26">
        <v>0</v>
      </c>
      <c r="I148" s="29">
        <v>0</v>
      </c>
      <c r="J148" s="26">
        <v>58</v>
      </c>
      <c r="K148" s="26">
        <v>870</v>
      </c>
      <c r="L148" s="26">
        <v>7</v>
      </c>
      <c r="M148" s="26">
        <v>105</v>
      </c>
      <c r="N148" s="31">
        <v>71740.5</v>
      </c>
      <c r="O148" s="26">
        <v>18</v>
      </c>
      <c r="P148" s="26">
        <v>270</v>
      </c>
      <c r="Q148" s="49">
        <v>3510</v>
      </c>
      <c r="R148" s="26">
        <v>18</v>
      </c>
      <c r="S148" s="50">
        <v>1342.421052631579</v>
      </c>
      <c r="T148" s="51">
        <v>76592.921052631573</v>
      </c>
      <c r="U148" s="26">
        <v>0</v>
      </c>
      <c r="V148" s="52">
        <v>0</v>
      </c>
      <c r="X148" s="53">
        <f t="shared" si="12"/>
        <v>61274.336842105258</v>
      </c>
      <c r="Z148" s="54">
        <v>61274.336842105258</v>
      </c>
      <c r="AA148" s="55">
        <f t="shared" si="13"/>
        <v>0</v>
      </c>
      <c r="AD148" s="27" t="s">
        <v>428</v>
      </c>
      <c r="AE148" s="27" t="s">
        <v>519</v>
      </c>
      <c r="AI148" s="56"/>
      <c r="AJ148" s="56"/>
      <c r="AK148" s="56"/>
    </row>
    <row r="149" spans="1:37" x14ac:dyDescent="0.25">
      <c r="A149" s="26">
        <v>2471</v>
      </c>
      <c r="B149" s="27" t="s">
        <v>320</v>
      </c>
      <c r="C149" s="27" t="s">
        <v>464</v>
      </c>
      <c r="D149" s="27">
        <v>0</v>
      </c>
      <c r="E149" s="27">
        <v>0</v>
      </c>
      <c r="F149" s="39">
        <v>0</v>
      </c>
      <c r="G149" s="26">
        <v>0</v>
      </c>
      <c r="H149" s="26">
        <v>0</v>
      </c>
      <c r="I149" s="29">
        <v>0</v>
      </c>
      <c r="J149" s="26">
        <v>41</v>
      </c>
      <c r="K149" s="26">
        <v>615</v>
      </c>
      <c r="L149" s="26">
        <v>0</v>
      </c>
      <c r="M149" s="26">
        <v>0</v>
      </c>
      <c r="N149" s="31">
        <v>45251.700000000004</v>
      </c>
      <c r="O149" s="26">
        <v>8</v>
      </c>
      <c r="P149" s="26">
        <v>120</v>
      </c>
      <c r="Q149" s="49">
        <v>1560</v>
      </c>
      <c r="R149" s="26">
        <v>0</v>
      </c>
      <c r="S149" s="50">
        <v>0</v>
      </c>
      <c r="T149" s="51">
        <v>46811.700000000004</v>
      </c>
      <c r="U149" s="26">
        <v>0</v>
      </c>
      <c r="V149" s="52">
        <v>0</v>
      </c>
      <c r="X149" s="53">
        <f t="shared" si="12"/>
        <v>37449.360000000008</v>
      </c>
      <c r="AA149" s="49"/>
      <c r="AI149" s="56"/>
      <c r="AJ149" s="56"/>
      <c r="AK149" s="56"/>
    </row>
    <row r="150" spans="1:37" x14ac:dyDescent="0.25">
      <c r="A150" s="26">
        <v>2478</v>
      </c>
      <c r="B150" s="27" t="s">
        <v>321</v>
      </c>
      <c r="C150" s="27" t="s">
        <v>425</v>
      </c>
      <c r="D150" s="27">
        <v>0</v>
      </c>
      <c r="E150" s="27">
        <v>0</v>
      </c>
      <c r="F150" s="39">
        <v>0</v>
      </c>
      <c r="G150" s="26">
        <v>0</v>
      </c>
      <c r="H150" s="26">
        <v>0</v>
      </c>
      <c r="I150" s="29">
        <v>0</v>
      </c>
      <c r="J150" s="26">
        <v>29</v>
      </c>
      <c r="K150" s="26">
        <v>435</v>
      </c>
      <c r="L150" s="26">
        <v>23</v>
      </c>
      <c r="M150" s="26">
        <v>345</v>
      </c>
      <c r="N150" s="31">
        <v>57392.4</v>
      </c>
      <c r="O150" s="26">
        <v>0</v>
      </c>
      <c r="P150" s="26">
        <v>0</v>
      </c>
      <c r="Q150" s="49">
        <v>0</v>
      </c>
      <c r="R150" s="26">
        <v>0</v>
      </c>
      <c r="S150" s="50">
        <v>0</v>
      </c>
      <c r="T150" s="51">
        <v>57392.4</v>
      </c>
      <c r="U150" s="26">
        <v>0</v>
      </c>
      <c r="V150" s="52">
        <v>0</v>
      </c>
      <c r="X150" s="53">
        <f t="shared" si="12"/>
        <v>45913.920000000006</v>
      </c>
      <c r="Z150" s="54">
        <v>45913.920000000006</v>
      </c>
      <c r="AA150" s="55">
        <f t="shared" ref="AA150:AA151" si="14">Z150-X150</f>
        <v>0</v>
      </c>
      <c r="AD150" s="27" t="s">
        <v>428</v>
      </c>
      <c r="AE150" s="27" t="s">
        <v>689</v>
      </c>
      <c r="AI150" s="56"/>
      <c r="AJ150" s="56"/>
      <c r="AK150" s="56"/>
    </row>
    <row r="151" spans="1:37" x14ac:dyDescent="0.25">
      <c r="A151" s="26">
        <v>2479</v>
      </c>
      <c r="B151" s="27" t="s">
        <v>322</v>
      </c>
      <c r="C151" s="27" t="s">
        <v>425</v>
      </c>
      <c r="D151" s="27">
        <v>0</v>
      </c>
      <c r="E151" s="27">
        <v>0</v>
      </c>
      <c r="F151" s="39">
        <v>0</v>
      </c>
      <c r="G151" s="26">
        <v>0</v>
      </c>
      <c r="H151" s="26">
        <v>0</v>
      </c>
      <c r="I151" s="29">
        <v>0</v>
      </c>
      <c r="J151" s="26">
        <v>85</v>
      </c>
      <c r="K151" s="26">
        <v>1275</v>
      </c>
      <c r="L151" s="26">
        <v>7</v>
      </c>
      <c r="M151" s="26">
        <v>90</v>
      </c>
      <c r="N151" s="31">
        <v>100436.7</v>
      </c>
      <c r="O151" s="26">
        <v>18</v>
      </c>
      <c r="P151" s="26">
        <v>270</v>
      </c>
      <c r="Q151" s="49">
        <v>3510</v>
      </c>
      <c r="R151" s="26">
        <v>29</v>
      </c>
      <c r="S151" s="50">
        <v>2162.7894736842104</v>
      </c>
      <c r="T151" s="51">
        <v>106109.48947368421</v>
      </c>
      <c r="U151" s="26">
        <v>0</v>
      </c>
      <c r="V151" s="52">
        <v>0</v>
      </c>
      <c r="X151" s="53">
        <f t="shared" si="12"/>
        <v>84887.59157894738</v>
      </c>
      <c r="Z151" s="54">
        <v>84887.59157894738</v>
      </c>
      <c r="AA151" s="55">
        <f t="shared" si="14"/>
        <v>0</v>
      </c>
      <c r="AD151" s="27" t="s">
        <v>428</v>
      </c>
      <c r="AE151" s="27" t="s">
        <v>435</v>
      </c>
      <c r="AI151" s="56"/>
      <c r="AJ151" s="56"/>
      <c r="AK151" s="56"/>
    </row>
    <row r="152" spans="1:37" x14ac:dyDescent="0.25">
      <c r="A152" s="26">
        <v>2480</v>
      </c>
      <c r="B152" s="27" t="s">
        <v>323</v>
      </c>
      <c r="C152" s="27" t="s">
        <v>464</v>
      </c>
      <c r="D152" s="27">
        <v>0</v>
      </c>
      <c r="E152" s="27">
        <v>0</v>
      </c>
      <c r="F152" s="39">
        <v>0</v>
      </c>
      <c r="G152" s="26">
        <v>0</v>
      </c>
      <c r="H152" s="26">
        <v>0</v>
      </c>
      <c r="I152" s="29">
        <v>0</v>
      </c>
      <c r="J152" s="26">
        <v>26</v>
      </c>
      <c r="K152" s="26">
        <v>390</v>
      </c>
      <c r="L152" s="26">
        <v>3</v>
      </c>
      <c r="M152" s="26">
        <v>45</v>
      </c>
      <c r="N152" s="31">
        <v>32007.3</v>
      </c>
      <c r="O152" s="26">
        <v>13</v>
      </c>
      <c r="P152" s="26">
        <v>195</v>
      </c>
      <c r="Q152" s="49">
        <v>2535</v>
      </c>
      <c r="R152" s="26">
        <v>0</v>
      </c>
      <c r="S152" s="50">
        <v>0</v>
      </c>
      <c r="T152" s="51">
        <v>34542.300000000003</v>
      </c>
      <c r="U152" s="26">
        <v>0</v>
      </c>
      <c r="V152" s="52">
        <v>0</v>
      </c>
      <c r="X152" s="53">
        <f t="shared" si="12"/>
        <v>27633.840000000004</v>
      </c>
      <c r="AA152" s="49"/>
      <c r="AI152" s="56"/>
      <c r="AJ152" s="56"/>
      <c r="AK152" s="56"/>
    </row>
    <row r="153" spans="1:37" x14ac:dyDescent="0.25">
      <c r="A153" s="26">
        <v>2481</v>
      </c>
      <c r="B153" s="27" t="s">
        <v>324</v>
      </c>
      <c r="C153" s="27" t="s">
        <v>464</v>
      </c>
      <c r="D153" s="27">
        <v>0</v>
      </c>
      <c r="E153" s="27">
        <v>0</v>
      </c>
      <c r="F153" s="39">
        <v>0</v>
      </c>
      <c r="G153" s="26">
        <v>0</v>
      </c>
      <c r="H153" s="26">
        <v>0</v>
      </c>
      <c r="I153" s="29">
        <v>0</v>
      </c>
      <c r="J153" s="26">
        <v>44</v>
      </c>
      <c r="K153" s="26">
        <v>660</v>
      </c>
      <c r="L153" s="26">
        <v>3</v>
      </c>
      <c r="M153" s="26">
        <v>45</v>
      </c>
      <c r="N153" s="31">
        <v>51873.9</v>
      </c>
      <c r="O153" s="26">
        <v>13</v>
      </c>
      <c r="P153" s="26">
        <v>195</v>
      </c>
      <c r="Q153" s="49">
        <v>2535</v>
      </c>
      <c r="R153" s="26">
        <v>0</v>
      </c>
      <c r="S153" s="50">
        <v>0</v>
      </c>
      <c r="T153" s="51">
        <v>54408.9</v>
      </c>
      <c r="U153" s="26">
        <v>0</v>
      </c>
      <c r="V153" s="52">
        <v>0</v>
      </c>
      <c r="X153" s="53">
        <f t="shared" si="12"/>
        <v>43527.12</v>
      </c>
      <c r="AA153" s="49"/>
      <c r="AI153" s="56"/>
      <c r="AJ153" s="56"/>
      <c r="AK153" s="56"/>
    </row>
    <row r="154" spans="1:37" x14ac:dyDescent="0.25">
      <c r="A154" s="26">
        <v>2221</v>
      </c>
      <c r="B154" s="27" t="s">
        <v>801</v>
      </c>
      <c r="C154" s="27" t="s">
        <v>464</v>
      </c>
      <c r="D154" s="27">
        <v>0</v>
      </c>
      <c r="E154" s="27">
        <v>0</v>
      </c>
      <c r="F154" s="39">
        <v>0</v>
      </c>
      <c r="G154" s="26">
        <v>0</v>
      </c>
      <c r="H154" s="26">
        <v>0</v>
      </c>
      <c r="I154" s="29">
        <v>0</v>
      </c>
      <c r="J154" s="26">
        <v>46</v>
      </c>
      <c r="K154" s="26">
        <v>690</v>
      </c>
      <c r="L154" s="26">
        <v>0</v>
      </c>
      <c r="M154" s="26">
        <v>0</v>
      </c>
      <c r="N154" s="31">
        <v>50770.200000000004</v>
      </c>
      <c r="O154" s="26">
        <v>16</v>
      </c>
      <c r="P154" s="26">
        <v>240</v>
      </c>
      <c r="Q154" s="49">
        <v>3120</v>
      </c>
      <c r="R154" s="26">
        <v>0</v>
      </c>
      <c r="S154" s="50">
        <v>0</v>
      </c>
      <c r="T154" s="51">
        <v>53890.200000000004</v>
      </c>
      <c r="U154" s="26">
        <v>0</v>
      </c>
      <c r="V154" s="52">
        <v>0</v>
      </c>
      <c r="X154" s="53">
        <f t="shared" si="12"/>
        <v>43112.160000000003</v>
      </c>
      <c r="AA154" s="49"/>
      <c r="AI154" s="56"/>
      <c r="AJ154" s="56"/>
      <c r="AK154" s="56"/>
    </row>
    <row r="155" spans="1:37" x14ac:dyDescent="0.25">
      <c r="A155" s="26">
        <v>2486</v>
      </c>
      <c r="B155" s="27" t="s">
        <v>325</v>
      </c>
      <c r="C155" s="27" t="s">
        <v>425</v>
      </c>
      <c r="D155" s="27">
        <v>0</v>
      </c>
      <c r="E155" s="27">
        <v>0</v>
      </c>
      <c r="F155" s="39">
        <v>0</v>
      </c>
      <c r="G155" s="26">
        <v>0</v>
      </c>
      <c r="H155" s="26">
        <v>0</v>
      </c>
      <c r="I155" s="29">
        <v>0</v>
      </c>
      <c r="J155" s="26">
        <v>18</v>
      </c>
      <c r="K155" s="26">
        <v>270</v>
      </c>
      <c r="L155" s="26">
        <v>0</v>
      </c>
      <c r="M155" s="26">
        <v>0</v>
      </c>
      <c r="N155" s="31">
        <v>19866.600000000002</v>
      </c>
      <c r="O155" s="26">
        <v>12</v>
      </c>
      <c r="P155" s="26">
        <v>180</v>
      </c>
      <c r="Q155" s="49">
        <v>2340</v>
      </c>
      <c r="R155" s="26">
        <v>10</v>
      </c>
      <c r="S155" s="50">
        <v>745.78947368421052</v>
      </c>
      <c r="T155" s="51">
        <v>22952.389473684212</v>
      </c>
      <c r="U155" s="26">
        <v>0</v>
      </c>
      <c r="V155" s="52">
        <v>0</v>
      </c>
      <c r="X155" s="53">
        <f t="shared" si="12"/>
        <v>18361.911578947369</v>
      </c>
      <c r="Z155" s="54">
        <v>18361.911578947369</v>
      </c>
      <c r="AA155" s="55">
        <f t="shared" ref="AA155:AA156" si="15">Z155-X155</f>
        <v>0</v>
      </c>
      <c r="AD155" s="27" t="s">
        <v>428</v>
      </c>
      <c r="AE155" s="27" t="s">
        <v>503</v>
      </c>
      <c r="AI155" s="56"/>
      <c r="AJ155" s="56"/>
      <c r="AK155" s="56"/>
    </row>
    <row r="156" spans="1:37" x14ac:dyDescent="0.25">
      <c r="A156" s="26">
        <v>3002</v>
      </c>
      <c r="B156" s="27" t="s">
        <v>326</v>
      </c>
      <c r="C156" s="27" t="s">
        <v>425</v>
      </c>
      <c r="D156" s="27">
        <v>0</v>
      </c>
      <c r="E156" s="27">
        <v>0</v>
      </c>
      <c r="F156" s="39">
        <v>0</v>
      </c>
      <c r="G156" s="26">
        <v>0</v>
      </c>
      <c r="H156" s="26">
        <v>0</v>
      </c>
      <c r="I156" s="29">
        <v>0</v>
      </c>
      <c r="J156" s="26">
        <v>24</v>
      </c>
      <c r="K156" s="26">
        <v>360</v>
      </c>
      <c r="L156" s="26">
        <v>0</v>
      </c>
      <c r="M156" s="26">
        <v>0</v>
      </c>
      <c r="N156" s="31">
        <v>26488.799999999999</v>
      </c>
      <c r="O156" s="26">
        <v>13</v>
      </c>
      <c r="P156" s="26">
        <v>195</v>
      </c>
      <c r="Q156" s="49">
        <v>2535</v>
      </c>
      <c r="R156" s="26">
        <v>13</v>
      </c>
      <c r="S156" s="50">
        <v>969.52631578947376</v>
      </c>
      <c r="T156" s="51">
        <v>29993.326315789473</v>
      </c>
      <c r="U156" s="26">
        <v>0</v>
      </c>
      <c r="V156" s="52">
        <v>0</v>
      </c>
      <c r="X156" s="53">
        <f t="shared" si="12"/>
        <v>23994.661052631578</v>
      </c>
      <c r="Z156" s="54">
        <v>23994.661052631578</v>
      </c>
      <c r="AA156" s="55">
        <f t="shared" si="15"/>
        <v>0</v>
      </c>
      <c r="AD156" s="27" t="s">
        <v>428</v>
      </c>
      <c r="AE156" s="27" t="s">
        <v>478</v>
      </c>
      <c r="AI156" s="56"/>
      <c r="AJ156" s="56"/>
      <c r="AK156" s="56"/>
    </row>
    <row r="157" spans="1:37" x14ac:dyDescent="0.25">
      <c r="A157" s="26">
        <v>3015</v>
      </c>
      <c r="B157" s="27" t="s">
        <v>327</v>
      </c>
      <c r="C157" s="27" t="s">
        <v>464</v>
      </c>
      <c r="D157" s="27">
        <v>0</v>
      </c>
      <c r="E157" s="27">
        <v>0</v>
      </c>
      <c r="F157" s="39">
        <v>0</v>
      </c>
      <c r="G157" s="26">
        <v>0</v>
      </c>
      <c r="H157" s="26">
        <v>0</v>
      </c>
      <c r="I157" s="29">
        <v>0</v>
      </c>
      <c r="J157" s="26">
        <v>26</v>
      </c>
      <c r="K157" s="26">
        <v>390</v>
      </c>
      <c r="L157" s="26">
        <v>2</v>
      </c>
      <c r="M157" s="26">
        <v>30</v>
      </c>
      <c r="N157" s="31">
        <v>30903.600000000002</v>
      </c>
      <c r="O157" s="26">
        <v>3</v>
      </c>
      <c r="P157" s="26">
        <v>45</v>
      </c>
      <c r="Q157" s="49">
        <v>585</v>
      </c>
      <c r="R157" s="26">
        <v>1</v>
      </c>
      <c r="S157" s="50">
        <v>74.578947368421055</v>
      </c>
      <c r="T157" s="51">
        <v>31563.178947368422</v>
      </c>
      <c r="U157" s="26">
        <v>0</v>
      </c>
      <c r="V157" s="52">
        <v>0</v>
      </c>
      <c r="X157" s="53">
        <f t="shared" si="12"/>
        <v>25250.543157894739</v>
      </c>
      <c r="AA157" s="49"/>
      <c r="AI157" s="56"/>
      <c r="AJ157" s="56"/>
      <c r="AK157" s="56"/>
    </row>
    <row r="158" spans="1:37" x14ac:dyDescent="0.25">
      <c r="A158" s="26">
        <v>3302</v>
      </c>
      <c r="B158" s="27" t="s">
        <v>802</v>
      </c>
      <c r="C158" s="27" t="s">
        <v>464</v>
      </c>
      <c r="D158" s="27">
        <v>0</v>
      </c>
      <c r="E158" s="27">
        <v>0</v>
      </c>
      <c r="F158" s="39">
        <v>0</v>
      </c>
      <c r="G158" s="26">
        <v>0</v>
      </c>
      <c r="H158" s="26">
        <v>0</v>
      </c>
      <c r="I158" s="29">
        <v>0</v>
      </c>
      <c r="J158" s="26">
        <v>38</v>
      </c>
      <c r="K158" s="26">
        <v>570</v>
      </c>
      <c r="L158" s="26">
        <v>11</v>
      </c>
      <c r="M158" s="26">
        <v>165</v>
      </c>
      <c r="N158" s="31">
        <v>54081.3</v>
      </c>
      <c r="O158" s="26">
        <v>13</v>
      </c>
      <c r="P158" s="26">
        <v>195</v>
      </c>
      <c r="Q158" s="49">
        <v>2535</v>
      </c>
      <c r="R158" s="26">
        <v>10</v>
      </c>
      <c r="S158" s="50">
        <v>745.78947368421052</v>
      </c>
      <c r="T158" s="51">
        <v>57362.089473684217</v>
      </c>
      <c r="U158" s="26">
        <v>0</v>
      </c>
      <c r="V158" s="52">
        <v>0</v>
      </c>
      <c r="X158" s="53">
        <f t="shared" si="12"/>
        <v>45889.671578947375</v>
      </c>
      <c r="AA158" s="49"/>
      <c r="AI158" s="56"/>
      <c r="AJ158" s="56"/>
      <c r="AK158" s="56"/>
    </row>
    <row r="159" spans="1:37" x14ac:dyDescent="0.25">
      <c r="A159" s="26">
        <v>3306</v>
      </c>
      <c r="B159" s="27" t="s">
        <v>803</v>
      </c>
      <c r="C159" s="27" t="s">
        <v>464</v>
      </c>
      <c r="D159" s="27">
        <v>0</v>
      </c>
      <c r="E159" s="27">
        <v>0</v>
      </c>
      <c r="F159" s="39">
        <v>0</v>
      </c>
      <c r="G159" s="26">
        <v>0</v>
      </c>
      <c r="H159" s="26">
        <v>0</v>
      </c>
      <c r="I159" s="29">
        <v>0</v>
      </c>
      <c r="J159" s="26">
        <v>47</v>
      </c>
      <c r="K159" s="26">
        <v>690</v>
      </c>
      <c r="L159" s="26">
        <v>1</v>
      </c>
      <c r="M159" s="26">
        <v>15</v>
      </c>
      <c r="N159" s="31">
        <v>51873.9</v>
      </c>
      <c r="O159" s="26">
        <v>12</v>
      </c>
      <c r="P159" s="26">
        <v>180</v>
      </c>
      <c r="Q159" s="49">
        <v>2340</v>
      </c>
      <c r="R159" s="26">
        <v>0</v>
      </c>
      <c r="S159" s="50">
        <v>0</v>
      </c>
      <c r="T159" s="51">
        <v>54213.9</v>
      </c>
      <c r="U159" s="26">
        <v>0</v>
      </c>
      <c r="V159" s="52">
        <v>0</v>
      </c>
      <c r="X159" s="53">
        <f t="shared" si="12"/>
        <v>43371.12</v>
      </c>
      <c r="AA159" s="49"/>
      <c r="AI159" s="56"/>
      <c r="AJ159" s="56"/>
      <c r="AK159" s="56"/>
    </row>
    <row r="160" spans="1:37" x14ac:dyDescent="0.25">
      <c r="A160" s="26">
        <v>3310</v>
      </c>
      <c r="B160" s="27" t="s">
        <v>330</v>
      </c>
      <c r="C160" s="27" t="s">
        <v>785</v>
      </c>
      <c r="D160" s="27">
        <v>0</v>
      </c>
      <c r="E160" s="27">
        <v>0</v>
      </c>
      <c r="F160" s="39">
        <v>0</v>
      </c>
      <c r="G160" s="26">
        <v>0</v>
      </c>
      <c r="H160" s="26">
        <v>0</v>
      </c>
      <c r="I160" s="29">
        <v>0</v>
      </c>
      <c r="J160" s="26">
        <v>25</v>
      </c>
      <c r="K160" s="26">
        <v>375</v>
      </c>
      <c r="L160" s="26">
        <v>0</v>
      </c>
      <c r="M160" s="26">
        <v>0</v>
      </c>
      <c r="N160" s="31">
        <v>27592.5</v>
      </c>
      <c r="O160" s="26">
        <v>13</v>
      </c>
      <c r="P160" s="26">
        <v>195</v>
      </c>
      <c r="Q160" s="49">
        <v>2535</v>
      </c>
      <c r="R160" s="26">
        <v>0</v>
      </c>
      <c r="S160" s="50">
        <v>0</v>
      </c>
      <c r="T160" s="51">
        <f>N160+Q160</f>
        <v>30127.5</v>
      </c>
      <c r="U160" s="26">
        <v>0</v>
      </c>
      <c r="V160" s="52">
        <v>0</v>
      </c>
      <c r="X160" s="53">
        <f>(T160+V160)*0.8</f>
        <v>24102</v>
      </c>
      <c r="Z160" s="54">
        <v>24102</v>
      </c>
      <c r="AA160" s="55">
        <f>Z160-X160</f>
        <v>0</v>
      </c>
      <c r="AD160" s="27" t="s">
        <v>428</v>
      </c>
      <c r="AE160" s="27" t="s">
        <v>761</v>
      </c>
      <c r="AI160" s="56"/>
      <c r="AJ160" s="56"/>
      <c r="AK160" s="56"/>
    </row>
    <row r="161" spans="1:37" x14ac:dyDescent="0.25">
      <c r="A161" s="26">
        <v>3311</v>
      </c>
      <c r="B161" s="27" t="s">
        <v>331</v>
      </c>
      <c r="C161" s="27" t="s">
        <v>464</v>
      </c>
      <c r="D161" s="27">
        <v>0</v>
      </c>
      <c r="E161" s="27">
        <v>0</v>
      </c>
      <c r="F161" s="39">
        <v>0</v>
      </c>
      <c r="G161" s="26">
        <v>0</v>
      </c>
      <c r="H161" s="26">
        <v>0</v>
      </c>
      <c r="I161" s="29">
        <v>0</v>
      </c>
      <c r="J161" s="26">
        <v>27</v>
      </c>
      <c r="K161" s="26">
        <v>405</v>
      </c>
      <c r="L161" s="26">
        <v>7</v>
      </c>
      <c r="M161" s="26">
        <v>105</v>
      </c>
      <c r="N161" s="31">
        <v>37525.800000000003</v>
      </c>
      <c r="O161" s="26">
        <v>13</v>
      </c>
      <c r="P161" s="26">
        <v>195</v>
      </c>
      <c r="Q161" s="49">
        <v>2535</v>
      </c>
      <c r="R161" s="26">
        <v>12</v>
      </c>
      <c r="S161" s="50">
        <v>894.94736842105272</v>
      </c>
      <c r="T161" s="51">
        <v>40955.747368421056</v>
      </c>
      <c r="U161" s="26">
        <v>1</v>
      </c>
      <c r="V161" s="52">
        <v>320.89473684210526</v>
      </c>
      <c r="X161" s="53">
        <f t="shared" si="12"/>
        <v>33021.31368421053</v>
      </c>
      <c r="AA161" s="49"/>
      <c r="AI161" s="56"/>
      <c r="AJ161" s="56"/>
      <c r="AK161" s="56"/>
    </row>
    <row r="162" spans="1:37" x14ac:dyDescent="0.25">
      <c r="A162" s="26">
        <v>3314</v>
      </c>
      <c r="B162" s="27" t="s">
        <v>804</v>
      </c>
      <c r="C162" s="27" t="s">
        <v>464</v>
      </c>
      <c r="D162" s="27">
        <v>0</v>
      </c>
      <c r="E162" s="27">
        <v>0</v>
      </c>
      <c r="F162" s="39">
        <v>0</v>
      </c>
      <c r="G162" s="26">
        <v>0</v>
      </c>
      <c r="H162" s="26">
        <v>0</v>
      </c>
      <c r="I162" s="29">
        <v>0</v>
      </c>
      <c r="J162" s="26">
        <v>26</v>
      </c>
      <c r="K162" s="26">
        <v>390</v>
      </c>
      <c r="L162" s="26">
        <v>2</v>
      </c>
      <c r="M162" s="26">
        <v>30</v>
      </c>
      <c r="N162" s="31">
        <v>30903.600000000002</v>
      </c>
      <c r="O162" s="26">
        <v>0</v>
      </c>
      <c r="P162" s="26">
        <v>0</v>
      </c>
      <c r="Q162" s="49">
        <v>0</v>
      </c>
      <c r="R162" s="26">
        <v>0</v>
      </c>
      <c r="S162" s="50">
        <v>0</v>
      </c>
      <c r="T162" s="51">
        <v>30903.600000000002</v>
      </c>
      <c r="U162" s="26">
        <v>0</v>
      </c>
      <c r="V162" s="52">
        <v>0</v>
      </c>
      <c r="X162" s="53">
        <f t="shared" si="12"/>
        <v>24722.880000000005</v>
      </c>
      <c r="AA162" s="49"/>
      <c r="AI162" s="56"/>
      <c r="AJ162" s="56"/>
      <c r="AK162" s="56"/>
    </row>
    <row r="163" spans="1:37" x14ac:dyDescent="0.25">
      <c r="A163" s="26">
        <v>3317</v>
      </c>
      <c r="B163" s="27" t="s">
        <v>333</v>
      </c>
      <c r="C163" s="27" t="s">
        <v>425</v>
      </c>
      <c r="D163" s="27">
        <v>0</v>
      </c>
      <c r="E163" s="27">
        <v>0</v>
      </c>
      <c r="F163" s="39">
        <v>0</v>
      </c>
      <c r="G163" s="26">
        <v>0</v>
      </c>
      <c r="H163" s="26">
        <v>0</v>
      </c>
      <c r="I163" s="29">
        <v>0</v>
      </c>
      <c r="J163" s="26">
        <v>26</v>
      </c>
      <c r="K163" s="26">
        <v>390</v>
      </c>
      <c r="L163" s="26">
        <v>3</v>
      </c>
      <c r="M163" s="26">
        <v>45</v>
      </c>
      <c r="N163" s="31">
        <v>32007.3</v>
      </c>
      <c r="O163" s="26">
        <v>9</v>
      </c>
      <c r="P163" s="26">
        <v>135</v>
      </c>
      <c r="Q163" s="49">
        <v>1755</v>
      </c>
      <c r="R163" s="26">
        <v>7</v>
      </c>
      <c r="S163" s="50">
        <v>522.0526315789474</v>
      </c>
      <c r="T163" s="51">
        <v>34284.35263157895</v>
      </c>
      <c r="U163" s="26">
        <v>0</v>
      </c>
      <c r="V163" s="52">
        <v>0</v>
      </c>
      <c r="X163" s="53">
        <f t="shared" si="12"/>
        <v>27427.48210526316</v>
      </c>
      <c r="Z163" s="54">
        <v>27427.48210526316</v>
      </c>
      <c r="AA163" s="55">
        <f t="shared" ref="AA163:AA166" si="16">Z163-X163</f>
        <v>0</v>
      </c>
      <c r="AD163" s="27" t="s">
        <v>428</v>
      </c>
      <c r="AE163" s="27" t="s">
        <v>539</v>
      </c>
      <c r="AI163" s="56"/>
      <c r="AJ163" s="56"/>
      <c r="AK163" s="56"/>
    </row>
    <row r="164" spans="1:37" x14ac:dyDescent="0.25">
      <c r="A164" s="26">
        <v>3319</v>
      </c>
      <c r="B164" s="27" t="s">
        <v>334</v>
      </c>
      <c r="C164" s="27" t="s">
        <v>425</v>
      </c>
      <c r="D164" s="27">
        <v>0</v>
      </c>
      <c r="E164" s="27">
        <v>0</v>
      </c>
      <c r="F164" s="39">
        <v>0</v>
      </c>
      <c r="G164" s="26">
        <v>0</v>
      </c>
      <c r="H164" s="26">
        <v>0</v>
      </c>
      <c r="I164" s="29">
        <v>0</v>
      </c>
      <c r="J164" s="26">
        <v>32</v>
      </c>
      <c r="K164" s="26">
        <v>480</v>
      </c>
      <c r="L164" s="26">
        <v>12</v>
      </c>
      <c r="M164" s="26">
        <v>180</v>
      </c>
      <c r="N164" s="31">
        <v>48562.8</v>
      </c>
      <c r="O164" s="26">
        <v>18</v>
      </c>
      <c r="P164" s="26">
        <v>270</v>
      </c>
      <c r="Q164" s="49">
        <v>3510</v>
      </c>
      <c r="R164" s="26">
        <v>18</v>
      </c>
      <c r="S164" s="50">
        <v>1342.421052631579</v>
      </c>
      <c r="T164" s="51">
        <v>53415.221052631583</v>
      </c>
      <c r="U164" s="26">
        <v>0</v>
      </c>
      <c r="V164" s="52">
        <v>0</v>
      </c>
      <c r="X164" s="53">
        <f t="shared" si="12"/>
        <v>42732.176842105269</v>
      </c>
      <c r="Z164" s="54">
        <v>42732.176842105269</v>
      </c>
      <c r="AA164" s="55">
        <f t="shared" si="16"/>
        <v>0</v>
      </c>
      <c r="AD164" s="27" t="s">
        <v>428</v>
      </c>
      <c r="AE164" s="27" t="s">
        <v>480</v>
      </c>
      <c r="AI164" s="56"/>
      <c r="AJ164" s="56"/>
      <c r="AK164" s="56"/>
    </row>
    <row r="165" spans="1:37" x14ac:dyDescent="0.25">
      <c r="A165" s="26">
        <v>3322</v>
      </c>
      <c r="B165" s="27" t="s">
        <v>335</v>
      </c>
      <c r="C165" s="27" t="s">
        <v>425</v>
      </c>
      <c r="D165" s="27">
        <v>0</v>
      </c>
      <c r="E165" s="27">
        <v>0</v>
      </c>
      <c r="F165" s="39">
        <v>0</v>
      </c>
      <c r="G165" s="26">
        <v>0</v>
      </c>
      <c r="H165" s="26">
        <v>0</v>
      </c>
      <c r="I165" s="29">
        <v>0</v>
      </c>
      <c r="J165" s="26">
        <v>25</v>
      </c>
      <c r="K165" s="26">
        <v>375</v>
      </c>
      <c r="L165" s="26">
        <v>10</v>
      </c>
      <c r="M165" s="26">
        <v>150</v>
      </c>
      <c r="N165" s="31">
        <v>38629.5</v>
      </c>
      <c r="O165" s="26">
        <v>9</v>
      </c>
      <c r="P165" s="26">
        <v>135</v>
      </c>
      <c r="Q165" s="49">
        <v>1755</v>
      </c>
      <c r="R165" s="26">
        <v>0</v>
      </c>
      <c r="S165" s="50">
        <v>0</v>
      </c>
      <c r="T165" s="51">
        <v>40384.5</v>
      </c>
      <c r="U165" s="26">
        <v>0</v>
      </c>
      <c r="V165" s="52">
        <v>0</v>
      </c>
      <c r="X165" s="53">
        <f t="shared" si="12"/>
        <v>32307.600000000002</v>
      </c>
      <c r="Z165" s="54">
        <v>32307.600000000002</v>
      </c>
      <c r="AA165" s="55">
        <f t="shared" si="16"/>
        <v>0</v>
      </c>
      <c r="AD165" s="27" t="s">
        <v>428</v>
      </c>
      <c r="AE165" s="27" t="s">
        <v>567</v>
      </c>
      <c r="AI165" s="56"/>
      <c r="AJ165" s="56"/>
      <c r="AK165" s="56"/>
    </row>
    <row r="166" spans="1:37" x14ac:dyDescent="0.25">
      <c r="A166" s="26">
        <v>3323</v>
      </c>
      <c r="B166" s="27" t="s">
        <v>336</v>
      </c>
      <c r="C166" s="27" t="s">
        <v>425</v>
      </c>
      <c r="D166" s="27">
        <v>0</v>
      </c>
      <c r="E166" s="27">
        <v>0</v>
      </c>
      <c r="F166" s="39">
        <v>0</v>
      </c>
      <c r="G166" s="26">
        <v>0</v>
      </c>
      <c r="H166" s="26">
        <v>0</v>
      </c>
      <c r="I166" s="29">
        <v>0</v>
      </c>
      <c r="J166" s="26">
        <v>19</v>
      </c>
      <c r="K166" s="26">
        <v>285</v>
      </c>
      <c r="L166" s="26">
        <v>0</v>
      </c>
      <c r="M166" s="26">
        <v>0</v>
      </c>
      <c r="N166" s="31">
        <v>20970.3</v>
      </c>
      <c r="O166" s="26">
        <v>6</v>
      </c>
      <c r="P166" s="26">
        <v>90</v>
      </c>
      <c r="Q166" s="49">
        <v>1170</v>
      </c>
      <c r="R166" s="26">
        <v>0</v>
      </c>
      <c r="S166" s="50">
        <v>0</v>
      </c>
      <c r="T166" s="51">
        <v>22140.3</v>
      </c>
      <c r="U166" s="26">
        <v>0</v>
      </c>
      <c r="V166" s="52">
        <v>0</v>
      </c>
      <c r="X166" s="53">
        <f t="shared" si="12"/>
        <v>17712.240000000002</v>
      </c>
      <c r="Z166" s="54">
        <v>17712.240000000002</v>
      </c>
      <c r="AA166" s="55">
        <f t="shared" si="16"/>
        <v>0</v>
      </c>
      <c r="AD166" s="27" t="s">
        <v>428</v>
      </c>
      <c r="AE166" s="27" t="s">
        <v>668</v>
      </c>
      <c r="AI166" s="56"/>
      <c r="AJ166" s="56"/>
      <c r="AK166" s="56"/>
    </row>
    <row r="167" spans="1:37" x14ac:dyDescent="0.25">
      <c r="A167" s="26">
        <v>3325</v>
      </c>
      <c r="B167" s="27" t="s">
        <v>805</v>
      </c>
      <c r="C167" s="27" t="s">
        <v>464</v>
      </c>
      <c r="D167" s="27">
        <v>0</v>
      </c>
      <c r="E167" s="27">
        <v>0</v>
      </c>
      <c r="F167" s="39">
        <v>0</v>
      </c>
      <c r="G167" s="26">
        <v>0</v>
      </c>
      <c r="H167" s="26">
        <v>0</v>
      </c>
      <c r="I167" s="29">
        <v>0</v>
      </c>
      <c r="J167" s="26">
        <v>23</v>
      </c>
      <c r="K167" s="26">
        <v>345</v>
      </c>
      <c r="L167" s="26">
        <v>3</v>
      </c>
      <c r="M167" s="26">
        <v>45</v>
      </c>
      <c r="N167" s="31">
        <v>28696.2</v>
      </c>
      <c r="O167" s="26">
        <v>6</v>
      </c>
      <c r="P167" s="26">
        <v>90</v>
      </c>
      <c r="Q167" s="49">
        <v>1170</v>
      </c>
      <c r="R167" s="26">
        <v>0</v>
      </c>
      <c r="S167" s="50">
        <v>0</v>
      </c>
      <c r="T167" s="51">
        <v>29866.2</v>
      </c>
      <c r="U167" s="26">
        <v>0</v>
      </c>
      <c r="V167" s="52">
        <v>0</v>
      </c>
      <c r="X167" s="53">
        <f t="shared" si="12"/>
        <v>23892.960000000003</v>
      </c>
      <c r="AA167" s="49"/>
      <c r="AI167" s="56"/>
      <c r="AJ167" s="56"/>
      <c r="AK167" s="56"/>
    </row>
    <row r="168" spans="1:37" x14ac:dyDescent="0.25">
      <c r="A168" s="26">
        <v>3328</v>
      </c>
      <c r="B168" s="27" t="s">
        <v>338</v>
      </c>
      <c r="C168" s="27" t="s">
        <v>425</v>
      </c>
      <c r="D168" s="27">
        <v>0</v>
      </c>
      <c r="E168" s="27">
        <v>0</v>
      </c>
      <c r="F168" s="39">
        <v>0</v>
      </c>
      <c r="G168" s="26">
        <v>0</v>
      </c>
      <c r="H168" s="26">
        <v>0</v>
      </c>
      <c r="I168" s="29">
        <v>0</v>
      </c>
      <c r="J168" s="26">
        <v>22</v>
      </c>
      <c r="K168" s="26">
        <v>330</v>
      </c>
      <c r="L168" s="26">
        <v>0</v>
      </c>
      <c r="M168" s="26">
        <v>0</v>
      </c>
      <c r="N168" s="31">
        <v>24281.4</v>
      </c>
      <c r="O168" s="26">
        <v>10</v>
      </c>
      <c r="P168" s="26">
        <v>150</v>
      </c>
      <c r="Q168" s="49">
        <v>1950</v>
      </c>
      <c r="R168" s="26">
        <v>0</v>
      </c>
      <c r="S168" s="50">
        <v>0</v>
      </c>
      <c r="T168" s="51">
        <v>26231.4</v>
      </c>
      <c r="U168" s="26">
        <v>0</v>
      </c>
      <c r="V168" s="52">
        <v>0</v>
      </c>
      <c r="X168" s="53">
        <f t="shared" si="12"/>
        <v>20985.120000000003</v>
      </c>
      <c r="Z168" s="54">
        <v>20985.120000000003</v>
      </c>
      <c r="AA168" s="55">
        <f t="shared" ref="AA168:AA169" si="17">Z168-X168</f>
        <v>0</v>
      </c>
      <c r="AD168" s="27" t="s">
        <v>428</v>
      </c>
      <c r="AE168" s="27" t="s">
        <v>587</v>
      </c>
      <c r="AI168" s="56"/>
      <c r="AJ168" s="56"/>
      <c r="AK168" s="56"/>
    </row>
    <row r="169" spans="1:37" x14ac:dyDescent="0.25">
      <c r="A169" s="26">
        <v>3329</v>
      </c>
      <c r="B169" s="27" t="s">
        <v>339</v>
      </c>
      <c r="C169" s="27" t="s">
        <v>785</v>
      </c>
      <c r="D169" s="27">
        <v>0</v>
      </c>
      <c r="E169" s="27">
        <v>0</v>
      </c>
      <c r="F169" s="39">
        <v>0</v>
      </c>
      <c r="G169" s="26">
        <v>0</v>
      </c>
      <c r="H169" s="26">
        <v>0</v>
      </c>
      <c r="I169" s="29">
        <v>0</v>
      </c>
      <c r="J169" s="26">
        <v>32</v>
      </c>
      <c r="K169" s="26">
        <v>480</v>
      </c>
      <c r="L169" s="26">
        <v>2</v>
      </c>
      <c r="M169" s="26">
        <v>30</v>
      </c>
      <c r="N169" s="31">
        <v>37525.800000000003</v>
      </c>
      <c r="O169" s="26">
        <v>9</v>
      </c>
      <c r="P169" s="26">
        <v>135</v>
      </c>
      <c r="Q169" s="49">
        <v>1755</v>
      </c>
      <c r="R169" s="26">
        <v>9</v>
      </c>
      <c r="S169" s="50">
        <v>671.21052631578948</v>
      </c>
      <c r="T169" s="51">
        <v>39952.010526315789</v>
      </c>
      <c r="U169" s="26">
        <v>0</v>
      </c>
      <c r="V169" s="52">
        <v>0</v>
      </c>
      <c r="X169" s="53">
        <f t="shared" si="12"/>
        <v>31961.608421052631</v>
      </c>
      <c r="Z169" s="54">
        <v>31961.608421052631</v>
      </c>
      <c r="AA169" s="55">
        <f t="shared" si="17"/>
        <v>0</v>
      </c>
      <c r="AD169" s="27" t="s">
        <v>428</v>
      </c>
      <c r="AE169" s="27" t="s">
        <v>749</v>
      </c>
      <c r="AI169" s="56"/>
      <c r="AJ169" s="56"/>
      <c r="AK169" s="56"/>
    </row>
    <row r="170" spans="1:37" x14ac:dyDescent="0.25">
      <c r="A170" s="26">
        <v>3330</v>
      </c>
      <c r="B170" s="27" t="s">
        <v>340</v>
      </c>
      <c r="C170" s="27" t="s">
        <v>464</v>
      </c>
      <c r="D170" s="27">
        <v>0</v>
      </c>
      <c r="E170" s="27">
        <v>0</v>
      </c>
      <c r="F170" s="39">
        <v>0</v>
      </c>
      <c r="G170" s="26">
        <v>0</v>
      </c>
      <c r="H170" s="26">
        <v>0</v>
      </c>
      <c r="I170" s="29">
        <v>0</v>
      </c>
      <c r="J170" s="26">
        <v>31</v>
      </c>
      <c r="K170" s="26">
        <v>465</v>
      </c>
      <c r="L170" s="26">
        <v>13</v>
      </c>
      <c r="M170" s="26">
        <v>175</v>
      </c>
      <c r="N170" s="31">
        <v>47091.200000000004</v>
      </c>
      <c r="O170" s="26">
        <v>8</v>
      </c>
      <c r="P170" s="26">
        <v>120</v>
      </c>
      <c r="Q170" s="49">
        <v>1560</v>
      </c>
      <c r="R170" s="26">
        <v>0</v>
      </c>
      <c r="S170" s="50">
        <v>0</v>
      </c>
      <c r="T170" s="51">
        <v>48651.200000000004</v>
      </c>
      <c r="U170" s="26">
        <v>0</v>
      </c>
      <c r="V170" s="52">
        <v>0</v>
      </c>
      <c r="X170" s="53">
        <f t="shared" si="12"/>
        <v>38920.960000000006</v>
      </c>
      <c r="AA170" s="49"/>
      <c r="AI170" s="56"/>
      <c r="AJ170" s="56"/>
      <c r="AK170" s="56"/>
    </row>
    <row r="171" spans="1:37" x14ac:dyDescent="0.25">
      <c r="A171" s="26">
        <v>3331</v>
      </c>
      <c r="B171" s="27" t="s">
        <v>341</v>
      </c>
      <c r="C171" s="27" t="s">
        <v>425</v>
      </c>
      <c r="D171" s="27">
        <v>0</v>
      </c>
      <c r="E171" s="27">
        <v>0</v>
      </c>
      <c r="F171" s="39">
        <v>0</v>
      </c>
      <c r="G171" s="26">
        <v>0</v>
      </c>
      <c r="H171" s="26">
        <v>0</v>
      </c>
      <c r="I171" s="29">
        <v>0</v>
      </c>
      <c r="J171" s="26">
        <v>34</v>
      </c>
      <c r="K171" s="26">
        <v>510</v>
      </c>
      <c r="L171" s="26">
        <v>8</v>
      </c>
      <c r="M171" s="26">
        <v>120</v>
      </c>
      <c r="N171" s="31">
        <v>46355.4</v>
      </c>
      <c r="O171" s="26">
        <v>7</v>
      </c>
      <c r="P171" s="26">
        <v>105</v>
      </c>
      <c r="Q171" s="49">
        <v>1365</v>
      </c>
      <c r="R171" s="26">
        <v>7</v>
      </c>
      <c r="S171" s="50">
        <v>522.0526315789474</v>
      </c>
      <c r="T171" s="51">
        <v>48242.452631578948</v>
      </c>
      <c r="U171" s="26">
        <v>0</v>
      </c>
      <c r="V171" s="52">
        <v>0</v>
      </c>
      <c r="X171" s="53">
        <f t="shared" si="12"/>
        <v>38593.962105263163</v>
      </c>
      <c r="Z171" s="54">
        <v>38593.962105263163</v>
      </c>
      <c r="AA171" s="55">
        <f t="shared" ref="AA171:AA176" si="18">Z171-X171</f>
        <v>0</v>
      </c>
      <c r="AD171" s="27" t="s">
        <v>428</v>
      </c>
      <c r="AE171" s="27" t="s">
        <v>628</v>
      </c>
      <c r="AI171" s="56"/>
      <c r="AJ171" s="56"/>
      <c r="AK171" s="56"/>
    </row>
    <row r="172" spans="1:37" ht="15" x14ac:dyDescent="0.25">
      <c r="A172" s="26">
        <v>3346</v>
      </c>
      <c r="B172" t="s">
        <v>342</v>
      </c>
      <c r="C172" s="27" t="s">
        <v>785</v>
      </c>
      <c r="D172" s="27">
        <v>0</v>
      </c>
      <c r="E172" s="27">
        <v>0</v>
      </c>
      <c r="F172" s="39">
        <v>0</v>
      </c>
      <c r="G172" s="26">
        <v>0</v>
      </c>
      <c r="H172" s="26">
        <v>0</v>
      </c>
      <c r="I172" s="29">
        <v>0</v>
      </c>
      <c r="J172" s="26">
        <v>25</v>
      </c>
      <c r="K172" s="26">
        <v>375</v>
      </c>
      <c r="L172" s="26">
        <v>2</v>
      </c>
      <c r="M172" s="26">
        <v>30</v>
      </c>
      <c r="N172" s="31">
        <v>29799.9</v>
      </c>
      <c r="O172" s="26">
        <v>7</v>
      </c>
      <c r="P172" s="26">
        <v>105</v>
      </c>
      <c r="Q172" s="49">
        <v>1365</v>
      </c>
      <c r="R172" s="26">
        <v>3</v>
      </c>
      <c r="S172" s="50">
        <v>223.73684210526318</v>
      </c>
      <c r="T172" s="51">
        <v>31388.636842105265</v>
      </c>
      <c r="U172" s="26">
        <v>0</v>
      </c>
      <c r="V172" s="52">
        <v>0</v>
      </c>
      <c r="X172" s="53">
        <f t="shared" si="12"/>
        <v>25110.909473684213</v>
      </c>
      <c r="Z172" s="54">
        <v>25110.909473684213</v>
      </c>
      <c r="AA172" s="55">
        <f t="shared" si="18"/>
        <v>0</v>
      </c>
      <c r="AD172" s="27" t="s">
        <v>428</v>
      </c>
      <c r="AE172" s="27" t="s">
        <v>756</v>
      </c>
      <c r="AI172" s="56"/>
      <c r="AJ172" s="56"/>
      <c r="AK172" s="56"/>
    </row>
    <row r="173" spans="1:37" x14ac:dyDescent="0.25">
      <c r="A173" s="26">
        <v>3351</v>
      </c>
      <c r="B173" s="27" t="s">
        <v>343</v>
      </c>
      <c r="C173" s="27" t="s">
        <v>425</v>
      </c>
      <c r="D173" s="27">
        <v>0</v>
      </c>
      <c r="E173" s="27">
        <v>0</v>
      </c>
      <c r="F173" s="39">
        <v>0</v>
      </c>
      <c r="G173" s="26">
        <v>0</v>
      </c>
      <c r="H173" s="26">
        <v>0</v>
      </c>
      <c r="I173" s="29">
        <v>0</v>
      </c>
      <c r="J173" s="26">
        <v>26</v>
      </c>
      <c r="K173" s="26">
        <v>390</v>
      </c>
      <c r="L173" s="26">
        <v>3</v>
      </c>
      <c r="M173" s="26">
        <v>30</v>
      </c>
      <c r="N173" s="31">
        <v>30903.600000000002</v>
      </c>
      <c r="O173" s="26">
        <v>8</v>
      </c>
      <c r="P173" s="26">
        <v>120</v>
      </c>
      <c r="Q173" s="49">
        <v>1560</v>
      </c>
      <c r="R173" s="26">
        <v>7</v>
      </c>
      <c r="S173" s="50">
        <v>522.0526315789474</v>
      </c>
      <c r="T173" s="51">
        <v>32985.652631578952</v>
      </c>
      <c r="U173" s="26">
        <v>0</v>
      </c>
      <c r="V173" s="52">
        <v>0</v>
      </c>
      <c r="X173" s="53">
        <f t="shared" si="12"/>
        <v>26388.522105263164</v>
      </c>
      <c r="Z173" s="54">
        <v>26388.522105263164</v>
      </c>
      <c r="AA173" s="55">
        <f t="shared" si="18"/>
        <v>0</v>
      </c>
      <c r="AD173" s="27" t="s">
        <v>428</v>
      </c>
      <c r="AE173" s="27" t="s">
        <v>585</v>
      </c>
      <c r="AI173" s="56"/>
      <c r="AJ173" s="56"/>
      <c r="AK173" s="56"/>
    </row>
    <row r="174" spans="1:37" x14ac:dyDescent="0.25">
      <c r="A174" s="26">
        <v>3352</v>
      </c>
      <c r="B174" s="27" t="s">
        <v>344</v>
      </c>
      <c r="C174" s="27" t="s">
        <v>785</v>
      </c>
      <c r="D174" s="27">
        <v>0</v>
      </c>
      <c r="E174" s="27">
        <v>0</v>
      </c>
      <c r="F174" s="39">
        <v>0</v>
      </c>
      <c r="G174" s="26">
        <v>0</v>
      </c>
      <c r="H174" s="26">
        <v>0</v>
      </c>
      <c r="I174" s="29">
        <v>0</v>
      </c>
      <c r="J174" s="26">
        <v>19</v>
      </c>
      <c r="K174" s="26">
        <v>285</v>
      </c>
      <c r="L174" s="26">
        <v>5</v>
      </c>
      <c r="M174" s="26">
        <v>75</v>
      </c>
      <c r="N174" s="31">
        <v>26488.799999999999</v>
      </c>
      <c r="O174" s="26">
        <v>3</v>
      </c>
      <c r="P174" s="26">
        <v>45</v>
      </c>
      <c r="Q174" s="49">
        <v>585</v>
      </c>
      <c r="R174" s="26">
        <v>3</v>
      </c>
      <c r="S174" s="50">
        <v>223.73684210526318</v>
      </c>
      <c r="T174" s="51">
        <v>27297.536842105263</v>
      </c>
      <c r="U174" s="26">
        <v>0</v>
      </c>
      <c r="V174" s="52">
        <v>0</v>
      </c>
      <c r="X174" s="53">
        <f t="shared" si="12"/>
        <v>21838.029473684212</v>
      </c>
      <c r="Z174" s="54">
        <v>21838.029473684212</v>
      </c>
      <c r="AA174" s="55">
        <f t="shared" si="18"/>
        <v>0</v>
      </c>
      <c r="AD174" s="27" t="s">
        <v>428</v>
      </c>
      <c r="AE174" s="27" t="s">
        <v>735</v>
      </c>
      <c r="AI174" s="56"/>
      <c r="AJ174" s="56"/>
      <c r="AK174" s="56"/>
    </row>
    <row r="175" spans="1:37" x14ac:dyDescent="0.25">
      <c r="A175" s="26">
        <v>3361</v>
      </c>
      <c r="B175" s="27" t="s">
        <v>806</v>
      </c>
      <c r="C175" s="27" t="s">
        <v>425</v>
      </c>
      <c r="D175" s="27">
        <v>0</v>
      </c>
      <c r="E175" s="27">
        <v>0</v>
      </c>
      <c r="F175" s="39">
        <v>0</v>
      </c>
      <c r="G175" s="26">
        <v>0</v>
      </c>
      <c r="H175" s="26">
        <v>0</v>
      </c>
      <c r="I175" s="29">
        <v>0</v>
      </c>
      <c r="J175" s="26">
        <v>20</v>
      </c>
      <c r="K175" s="26">
        <v>300</v>
      </c>
      <c r="L175" s="26">
        <v>9</v>
      </c>
      <c r="M175" s="26">
        <v>135</v>
      </c>
      <c r="N175" s="31">
        <v>32007.300000000003</v>
      </c>
      <c r="O175" s="26">
        <v>10</v>
      </c>
      <c r="P175" s="26">
        <v>150</v>
      </c>
      <c r="Q175" s="49">
        <v>1950</v>
      </c>
      <c r="R175" s="26">
        <v>10</v>
      </c>
      <c r="S175" s="50">
        <v>745.78947368421052</v>
      </c>
      <c r="T175" s="51">
        <v>34703.089473684217</v>
      </c>
      <c r="U175" s="26">
        <v>0</v>
      </c>
      <c r="V175" s="52">
        <v>0</v>
      </c>
      <c r="X175" s="53">
        <f t="shared" si="12"/>
        <v>27762.471578947374</v>
      </c>
      <c r="Z175" s="54">
        <v>27762.471578947374</v>
      </c>
      <c r="AA175" s="55">
        <f t="shared" si="18"/>
        <v>0</v>
      </c>
      <c r="AD175" s="27" t="s">
        <v>428</v>
      </c>
      <c r="AE175" s="27" t="s">
        <v>648</v>
      </c>
      <c r="AI175" s="56"/>
      <c r="AJ175" s="56"/>
      <c r="AK175" s="56"/>
    </row>
    <row r="176" spans="1:37" x14ac:dyDescent="0.25">
      <c r="A176" s="26">
        <v>3363</v>
      </c>
      <c r="B176" s="27" t="s">
        <v>347</v>
      </c>
      <c r="C176" s="27" t="s">
        <v>425</v>
      </c>
      <c r="D176" s="27">
        <v>0</v>
      </c>
      <c r="E176" s="27">
        <v>0</v>
      </c>
      <c r="F176" s="39">
        <v>0</v>
      </c>
      <c r="G176" s="26">
        <v>0</v>
      </c>
      <c r="H176" s="26">
        <v>0</v>
      </c>
      <c r="I176" s="29">
        <v>0</v>
      </c>
      <c r="J176" s="26">
        <v>18</v>
      </c>
      <c r="K176" s="26">
        <v>270</v>
      </c>
      <c r="L176" s="26">
        <v>0</v>
      </c>
      <c r="M176" s="26">
        <v>0</v>
      </c>
      <c r="N176" s="31">
        <v>19866.600000000002</v>
      </c>
      <c r="O176" s="26">
        <v>2</v>
      </c>
      <c r="P176" s="26">
        <v>30</v>
      </c>
      <c r="Q176" s="49">
        <v>390</v>
      </c>
      <c r="R176" s="26">
        <v>2</v>
      </c>
      <c r="S176" s="50">
        <v>149.15789473684211</v>
      </c>
      <c r="T176" s="51">
        <v>20405.757894736846</v>
      </c>
      <c r="U176" s="26">
        <v>0</v>
      </c>
      <c r="V176" s="52">
        <v>0</v>
      </c>
      <c r="X176" s="53">
        <f t="shared" si="12"/>
        <v>16324.606315789477</v>
      </c>
      <c r="Z176" s="54">
        <v>16324.606315789477</v>
      </c>
      <c r="AA176" s="55">
        <f t="shared" si="18"/>
        <v>0</v>
      </c>
      <c r="AD176" s="27" t="s">
        <v>428</v>
      </c>
      <c r="AE176" s="27" t="s">
        <v>632</v>
      </c>
      <c r="AI176" s="56"/>
      <c r="AJ176" s="56"/>
      <c r="AK176" s="56"/>
    </row>
    <row r="177" spans="1:37" x14ac:dyDescent="0.25">
      <c r="A177" s="26">
        <v>3366</v>
      </c>
      <c r="B177" s="27" t="s">
        <v>348</v>
      </c>
      <c r="C177" s="27" t="s">
        <v>464</v>
      </c>
      <c r="D177" s="27">
        <v>0</v>
      </c>
      <c r="E177" s="27">
        <v>0</v>
      </c>
      <c r="F177" s="39">
        <v>0</v>
      </c>
      <c r="G177" s="26">
        <v>0</v>
      </c>
      <c r="H177" s="26">
        <v>0</v>
      </c>
      <c r="I177" s="29">
        <v>0</v>
      </c>
      <c r="J177" s="26">
        <v>9</v>
      </c>
      <c r="K177" s="26">
        <v>135</v>
      </c>
      <c r="L177" s="26">
        <v>0</v>
      </c>
      <c r="M177" s="26">
        <v>0</v>
      </c>
      <c r="N177" s="31">
        <v>9933.3000000000011</v>
      </c>
      <c r="O177" s="26">
        <v>5</v>
      </c>
      <c r="P177" s="26">
        <v>75</v>
      </c>
      <c r="Q177" s="49">
        <v>975</v>
      </c>
      <c r="R177" s="26">
        <v>0</v>
      </c>
      <c r="S177" s="50">
        <v>0</v>
      </c>
      <c r="T177" s="51">
        <v>10908.300000000001</v>
      </c>
      <c r="U177" s="26">
        <v>0</v>
      </c>
      <c r="V177" s="52">
        <v>0</v>
      </c>
      <c r="X177" s="53">
        <f t="shared" si="12"/>
        <v>8726.6400000000012</v>
      </c>
      <c r="AA177" s="49"/>
      <c r="AI177" s="56"/>
      <c r="AJ177" s="56"/>
      <c r="AK177" s="56"/>
    </row>
    <row r="178" spans="1:37" x14ac:dyDescent="0.25">
      <c r="A178" s="26">
        <v>3367</v>
      </c>
      <c r="B178" s="27" t="s">
        <v>349</v>
      </c>
      <c r="C178" s="27" t="s">
        <v>425</v>
      </c>
      <c r="D178" s="27">
        <v>0</v>
      </c>
      <c r="E178" s="27">
        <v>0</v>
      </c>
      <c r="F178" s="39">
        <v>0</v>
      </c>
      <c r="G178" s="26">
        <v>0</v>
      </c>
      <c r="H178" s="26">
        <v>0</v>
      </c>
      <c r="I178" s="29">
        <v>0</v>
      </c>
      <c r="J178" s="26">
        <v>26</v>
      </c>
      <c r="K178" s="26">
        <v>390</v>
      </c>
      <c r="L178" s="26">
        <v>13</v>
      </c>
      <c r="M178" s="26">
        <v>195</v>
      </c>
      <c r="N178" s="31">
        <v>43044.3</v>
      </c>
      <c r="O178" s="26">
        <v>6</v>
      </c>
      <c r="P178" s="26">
        <v>90</v>
      </c>
      <c r="Q178" s="49">
        <v>1170</v>
      </c>
      <c r="R178" s="26">
        <v>6</v>
      </c>
      <c r="S178" s="50">
        <v>447.47368421052636</v>
      </c>
      <c r="T178" s="51">
        <v>44661.77368421053</v>
      </c>
      <c r="U178" s="26">
        <v>0</v>
      </c>
      <c r="V178" s="52">
        <v>0</v>
      </c>
      <c r="X178" s="53">
        <f t="shared" si="12"/>
        <v>35729.418947368424</v>
      </c>
      <c r="Z178" s="54">
        <v>35729.418947368424</v>
      </c>
      <c r="AA178" s="55">
        <f t="shared" ref="AA178:AA183" si="19">Z178-X178</f>
        <v>0</v>
      </c>
      <c r="AD178" s="27" t="s">
        <v>428</v>
      </c>
      <c r="AE178" s="27" t="s">
        <v>636</v>
      </c>
      <c r="AI178" s="56"/>
      <c r="AJ178" s="56"/>
      <c r="AK178" s="56"/>
    </row>
    <row r="179" spans="1:37" x14ac:dyDescent="0.25">
      <c r="A179" s="26">
        <v>3372</v>
      </c>
      <c r="B179" s="27" t="s">
        <v>350</v>
      </c>
      <c r="C179" s="27" t="s">
        <v>425</v>
      </c>
      <c r="D179" s="27">
        <v>0</v>
      </c>
      <c r="E179" s="27">
        <v>0</v>
      </c>
      <c r="F179" s="39">
        <v>0</v>
      </c>
      <c r="G179" s="26">
        <v>0</v>
      </c>
      <c r="H179" s="26">
        <v>0</v>
      </c>
      <c r="I179" s="29">
        <v>0</v>
      </c>
      <c r="J179" s="26">
        <v>53</v>
      </c>
      <c r="K179" s="26">
        <v>795</v>
      </c>
      <c r="L179" s="26">
        <v>5</v>
      </c>
      <c r="M179" s="26">
        <v>75</v>
      </c>
      <c r="N179" s="31">
        <v>64014.6</v>
      </c>
      <c r="O179" s="26">
        <v>30</v>
      </c>
      <c r="P179" s="26">
        <v>450</v>
      </c>
      <c r="Q179" s="49">
        <v>5850</v>
      </c>
      <c r="R179" s="26">
        <v>24</v>
      </c>
      <c r="S179" s="50">
        <v>1789.8947368421054</v>
      </c>
      <c r="T179" s="51">
        <v>71654.494736842113</v>
      </c>
      <c r="U179" s="26">
        <v>0</v>
      </c>
      <c r="V179" s="52">
        <v>0</v>
      </c>
      <c r="X179" s="53">
        <f t="shared" si="12"/>
        <v>57323.595789473693</v>
      </c>
      <c r="Z179" s="54">
        <v>57323.595789473693</v>
      </c>
      <c r="AA179" s="55">
        <f t="shared" si="19"/>
        <v>0</v>
      </c>
      <c r="AD179" s="27" t="s">
        <v>428</v>
      </c>
      <c r="AE179" s="27" t="s">
        <v>624</v>
      </c>
      <c r="AI179" s="56"/>
      <c r="AJ179" s="56"/>
      <c r="AK179" s="56"/>
    </row>
    <row r="180" spans="1:37" x14ac:dyDescent="0.25">
      <c r="A180" s="26">
        <v>3377</v>
      </c>
      <c r="B180" s="27" t="s">
        <v>351</v>
      </c>
      <c r="C180" s="27" t="s">
        <v>425</v>
      </c>
      <c r="D180" s="27">
        <v>0</v>
      </c>
      <c r="E180" s="27">
        <v>0</v>
      </c>
      <c r="F180" s="39">
        <v>0</v>
      </c>
      <c r="G180" s="26">
        <v>0</v>
      </c>
      <c r="H180" s="26">
        <v>0</v>
      </c>
      <c r="I180" s="29">
        <v>0</v>
      </c>
      <c r="J180" s="26">
        <v>25</v>
      </c>
      <c r="K180" s="26">
        <v>375</v>
      </c>
      <c r="L180" s="26">
        <v>0</v>
      </c>
      <c r="M180" s="26">
        <v>0</v>
      </c>
      <c r="N180" s="31">
        <v>27592.5</v>
      </c>
      <c r="O180" s="26">
        <v>15</v>
      </c>
      <c r="P180" s="26">
        <v>225</v>
      </c>
      <c r="Q180" s="49">
        <v>2925</v>
      </c>
      <c r="R180" s="26">
        <v>0</v>
      </c>
      <c r="S180" s="50">
        <v>0</v>
      </c>
      <c r="T180" s="51">
        <v>30517.5</v>
      </c>
      <c r="U180" s="26">
        <v>0</v>
      </c>
      <c r="V180" s="52">
        <v>0</v>
      </c>
      <c r="X180" s="53">
        <f t="shared" si="12"/>
        <v>24414</v>
      </c>
      <c r="Z180" s="54">
        <v>24414</v>
      </c>
      <c r="AA180" s="55">
        <f t="shared" si="19"/>
        <v>0</v>
      </c>
      <c r="AD180" s="27" t="s">
        <v>428</v>
      </c>
      <c r="AE180" s="27" t="s">
        <v>642</v>
      </c>
      <c r="AI180" s="56"/>
      <c r="AJ180" s="56"/>
      <c r="AK180" s="56"/>
    </row>
    <row r="181" spans="1:37" x14ac:dyDescent="0.25">
      <c r="A181" s="26">
        <v>3386</v>
      </c>
      <c r="B181" s="27" t="s">
        <v>631</v>
      </c>
      <c r="C181" s="27" t="s">
        <v>425</v>
      </c>
      <c r="D181" s="27">
        <v>0</v>
      </c>
      <c r="E181" s="27">
        <v>0</v>
      </c>
      <c r="F181" s="39">
        <v>0</v>
      </c>
      <c r="G181" s="26">
        <v>0</v>
      </c>
      <c r="H181" s="26">
        <v>0</v>
      </c>
      <c r="I181" s="29">
        <v>0</v>
      </c>
      <c r="J181" s="26">
        <v>32</v>
      </c>
      <c r="K181" s="26">
        <v>480</v>
      </c>
      <c r="L181" s="26">
        <v>6</v>
      </c>
      <c r="M181" s="26">
        <v>90</v>
      </c>
      <c r="N181" s="31">
        <v>41940.6</v>
      </c>
      <c r="O181" s="26">
        <v>13</v>
      </c>
      <c r="P181" s="26">
        <v>195</v>
      </c>
      <c r="Q181" s="49">
        <v>2535</v>
      </c>
      <c r="R181" s="26">
        <v>14</v>
      </c>
      <c r="S181" s="50">
        <v>1044.1052631578948</v>
      </c>
      <c r="T181" s="51">
        <v>45519.705263157892</v>
      </c>
      <c r="U181" s="26">
        <v>0</v>
      </c>
      <c r="V181" s="52">
        <v>0</v>
      </c>
      <c r="X181" s="53">
        <f t="shared" si="12"/>
        <v>36415.764210526315</v>
      </c>
      <c r="Z181" s="54">
        <v>36415.764210526315</v>
      </c>
      <c r="AA181" s="55">
        <f t="shared" si="19"/>
        <v>0</v>
      </c>
      <c r="AD181" s="27" t="s">
        <v>428</v>
      </c>
      <c r="AE181" s="27" t="s">
        <v>630</v>
      </c>
      <c r="AI181" s="56"/>
      <c r="AJ181" s="56"/>
      <c r="AK181" s="56"/>
    </row>
    <row r="182" spans="1:37" x14ac:dyDescent="0.25">
      <c r="A182" s="26">
        <v>3406</v>
      </c>
      <c r="B182" s="27" t="s">
        <v>353</v>
      </c>
      <c r="C182" s="27" t="s">
        <v>785</v>
      </c>
      <c r="D182" s="27">
        <v>0</v>
      </c>
      <c r="E182" s="27">
        <v>0</v>
      </c>
      <c r="F182" s="39">
        <v>0</v>
      </c>
      <c r="G182" s="26">
        <v>0</v>
      </c>
      <c r="H182" s="26">
        <v>0</v>
      </c>
      <c r="I182" s="29">
        <v>0</v>
      </c>
      <c r="J182" s="26">
        <v>22</v>
      </c>
      <c r="K182" s="26">
        <v>330</v>
      </c>
      <c r="L182" s="26">
        <v>0</v>
      </c>
      <c r="M182" s="26">
        <v>0</v>
      </c>
      <c r="N182" s="31">
        <v>24281.4</v>
      </c>
      <c r="O182" s="26">
        <v>0</v>
      </c>
      <c r="P182" s="26">
        <v>0</v>
      </c>
      <c r="Q182" s="49">
        <v>0</v>
      </c>
      <c r="R182" s="26">
        <v>0</v>
      </c>
      <c r="S182" s="50">
        <v>0</v>
      </c>
      <c r="T182" s="51">
        <v>24281.4</v>
      </c>
      <c r="U182" s="26">
        <v>0</v>
      </c>
      <c r="V182" s="52">
        <v>0</v>
      </c>
      <c r="X182" s="53">
        <f t="shared" si="12"/>
        <v>19425.120000000003</v>
      </c>
      <c r="Z182" s="54">
        <v>19425.120000000003</v>
      </c>
      <c r="AA182" s="55">
        <f t="shared" si="19"/>
        <v>0</v>
      </c>
      <c r="AD182" s="27" t="s">
        <v>428</v>
      </c>
      <c r="AE182" s="27" t="s">
        <v>750</v>
      </c>
      <c r="AI182" s="56"/>
      <c r="AJ182" s="56"/>
      <c r="AK182" s="56"/>
    </row>
    <row r="183" spans="1:37" x14ac:dyDescent="0.25">
      <c r="A183" s="26">
        <v>3411</v>
      </c>
      <c r="B183" s="27" t="s">
        <v>354</v>
      </c>
      <c r="C183" s="27" t="s">
        <v>425</v>
      </c>
      <c r="D183" s="27">
        <v>0</v>
      </c>
      <c r="E183" s="27">
        <v>0</v>
      </c>
      <c r="F183" s="39">
        <v>0</v>
      </c>
      <c r="G183" s="26">
        <v>0</v>
      </c>
      <c r="H183" s="26">
        <v>0</v>
      </c>
      <c r="I183" s="29">
        <v>0</v>
      </c>
      <c r="J183" s="26">
        <v>38</v>
      </c>
      <c r="K183" s="26">
        <v>570</v>
      </c>
      <c r="L183" s="26">
        <v>0</v>
      </c>
      <c r="M183" s="26">
        <v>0</v>
      </c>
      <c r="N183" s="31">
        <v>41940.6</v>
      </c>
      <c r="O183" s="26">
        <v>26</v>
      </c>
      <c r="P183" s="26">
        <v>390</v>
      </c>
      <c r="Q183" s="49">
        <v>5070</v>
      </c>
      <c r="R183" s="26">
        <v>26</v>
      </c>
      <c r="S183" s="50">
        <v>1939.0526315789475</v>
      </c>
      <c r="T183" s="51">
        <v>48949.652631578945</v>
      </c>
      <c r="U183" s="26">
        <v>0</v>
      </c>
      <c r="V183" s="52">
        <v>0</v>
      </c>
      <c r="X183" s="53">
        <f t="shared" si="12"/>
        <v>39159.722105263158</v>
      </c>
      <c r="Z183" s="54">
        <v>39159.722105263158</v>
      </c>
      <c r="AA183" s="55">
        <f t="shared" si="19"/>
        <v>0</v>
      </c>
      <c r="AD183" s="27" t="s">
        <v>428</v>
      </c>
      <c r="AE183" s="27" t="s">
        <v>535</v>
      </c>
      <c r="AI183" s="56"/>
      <c r="AJ183" s="56"/>
      <c r="AK183" s="56"/>
    </row>
    <row r="184" spans="1:37" x14ac:dyDescent="0.25">
      <c r="A184" s="26">
        <v>3412</v>
      </c>
      <c r="B184" s="27" t="s">
        <v>355</v>
      </c>
      <c r="C184" s="27" t="s">
        <v>464</v>
      </c>
      <c r="D184" s="27">
        <v>0</v>
      </c>
      <c r="E184" s="27">
        <v>0</v>
      </c>
      <c r="F184" s="39">
        <v>0</v>
      </c>
      <c r="G184" s="26">
        <v>0</v>
      </c>
      <c r="H184" s="26">
        <v>0</v>
      </c>
      <c r="I184" s="29">
        <v>0</v>
      </c>
      <c r="J184" s="26">
        <v>58</v>
      </c>
      <c r="K184" s="26">
        <v>870</v>
      </c>
      <c r="L184" s="26">
        <v>0</v>
      </c>
      <c r="M184" s="26">
        <v>0</v>
      </c>
      <c r="N184" s="31">
        <v>64014.6</v>
      </c>
      <c r="O184" s="26">
        <v>33</v>
      </c>
      <c r="P184" s="26">
        <v>495</v>
      </c>
      <c r="Q184" s="49">
        <v>6435</v>
      </c>
      <c r="R184" s="26">
        <v>31</v>
      </c>
      <c r="S184" s="50">
        <v>2311.9473684210525</v>
      </c>
      <c r="T184" s="51">
        <v>72761.547368421059</v>
      </c>
      <c r="U184" s="26">
        <v>0</v>
      </c>
      <c r="V184" s="52">
        <v>0</v>
      </c>
      <c r="X184" s="53">
        <f t="shared" si="12"/>
        <v>58209.237894736849</v>
      </c>
      <c r="AA184" s="49"/>
      <c r="AI184" s="56"/>
      <c r="AJ184" s="56"/>
      <c r="AK184" s="56"/>
    </row>
    <row r="185" spans="1:37" x14ac:dyDescent="0.25">
      <c r="A185" s="26">
        <v>3428</v>
      </c>
      <c r="B185" s="27" t="s">
        <v>807</v>
      </c>
      <c r="C185" s="27" t="s">
        <v>425</v>
      </c>
      <c r="D185" s="27">
        <v>0</v>
      </c>
      <c r="E185" s="27">
        <v>0</v>
      </c>
      <c r="F185" s="39">
        <v>0</v>
      </c>
      <c r="G185" s="26">
        <v>0</v>
      </c>
      <c r="H185" s="26">
        <v>0</v>
      </c>
      <c r="I185" s="29">
        <v>0</v>
      </c>
      <c r="J185" s="26">
        <v>26</v>
      </c>
      <c r="K185" s="26">
        <v>390</v>
      </c>
      <c r="L185" s="26">
        <v>20</v>
      </c>
      <c r="M185" s="26">
        <v>300</v>
      </c>
      <c r="N185" s="31">
        <v>50770.2</v>
      </c>
      <c r="O185" s="26">
        <v>2</v>
      </c>
      <c r="P185" s="26">
        <v>30</v>
      </c>
      <c r="Q185" s="49">
        <v>390</v>
      </c>
      <c r="R185" s="26">
        <v>2</v>
      </c>
      <c r="S185" s="50">
        <v>149.15789473684211</v>
      </c>
      <c r="T185" s="51">
        <v>51309.357894736837</v>
      </c>
      <c r="U185" s="26">
        <v>0</v>
      </c>
      <c r="V185" s="52">
        <v>0</v>
      </c>
      <c r="X185" s="53">
        <f t="shared" si="12"/>
        <v>41047.486315789472</v>
      </c>
      <c r="Z185" s="54">
        <v>41047.486315789472</v>
      </c>
      <c r="AA185" s="55">
        <f t="shared" ref="AA185:AA187" si="20">Z185-X185</f>
        <v>0</v>
      </c>
      <c r="AD185" s="27" t="s">
        <v>428</v>
      </c>
      <c r="AE185" s="27" t="s">
        <v>658</v>
      </c>
      <c r="AI185" s="56"/>
      <c r="AJ185" s="56"/>
      <c r="AK185" s="56"/>
    </row>
    <row r="186" spans="1:37" x14ac:dyDescent="0.25">
      <c r="A186" s="26">
        <v>3431</v>
      </c>
      <c r="B186" s="27" t="s">
        <v>357</v>
      </c>
      <c r="C186" s="27" t="s">
        <v>785</v>
      </c>
      <c r="D186" s="27">
        <v>0</v>
      </c>
      <c r="E186" s="27">
        <v>0</v>
      </c>
      <c r="F186" s="39">
        <v>0</v>
      </c>
      <c r="G186" s="26">
        <v>0</v>
      </c>
      <c r="H186" s="26">
        <v>0</v>
      </c>
      <c r="I186" s="29">
        <v>0</v>
      </c>
      <c r="J186" s="26">
        <v>55</v>
      </c>
      <c r="K186" s="26">
        <v>825</v>
      </c>
      <c r="L186" s="26">
        <v>20</v>
      </c>
      <c r="M186" s="26">
        <v>300</v>
      </c>
      <c r="N186" s="31">
        <v>82777.5</v>
      </c>
      <c r="O186" s="26">
        <v>7</v>
      </c>
      <c r="P186" s="26">
        <v>105</v>
      </c>
      <c r="Q186" s="49">
        <v>1365</v>
      </c>
      <c r="R186" s="26">
        <v>0</v>
      </c>
      <c r="S186" s="50">
        <v>0</v>
      </c>
      <c r="T186" s="51">
        <v>84142.5</v>
      </c>
      <c r="U186" s="26">
        <v>0</v>
      </c>
      <c r="V186" s="52">
        <v>0</v>
      </c>
      <c r="X186" s="53">
        <f t="shared" si="12"/>
        <v>67314</v>
      </c>
      <c r="Z186" s="54">
        <v>67314</v>
      </c>
      <c r="AA186" s="55">
        <f t="shared" si="20"/>
        <v>0</v>
      </c>
      <c r="AD186" s="27" t="s">
        <v>428</v>
      </c>
      <c r="AE186" s="27" t="s">
        <v>741</v>
      </c>
      <c r="AI186" s="56"/>
      <c r="AJ186" s="56"/>
      <c r="AK186" s="56"/>
    </row>
    <row r="187" spans="1:37" x14ac:dyDescent="0.25">
      <c r="A187" s="26">
        <v>3432</v>
      </c>
      <c r="B187" s="27" t="s">
        <v>358</v>
      </c>
      <c r="C187" s="27" t="s">
        <v>425</v>
      </c>
      <c r="D187" s="27">
        <v>0</v>
      </c>
      <c r="E187" s="27">
        <v>0</v>
      </c>
      <c r="F187" s="39">
        <v>0</v>
      </c>
      <c r="G187" s="26">
        <v>0</v>
      </c>
      <c r="H187" s="26">
        <v>0</v>
      </c>
      <c r="I187" s="29">
        <v>0</v>
      </c>
      <c r="J187" s="26">
        <v>96</v>
      </c>
      <c r="K187" s="26">
        <v>1440</v>
      </c>
      <c r="L187" s="26">
        <v>8</v>
      </c>
      <c r="M187" s="26">
        <v>120</v>
      </c>
      <c r="N187" s="31">
        <v>114784.8</v>
      </c>
      <c r="O187" s="26">
        <v>24</v>
      </c>
      <c r="P187" s="26">
        <v>360</v>
      </c>
      <c r="Q187" s="49">
        <v>4680</v>
      </c>
      <c r="R187" s="26">
        <v>0</v>
      </c>
      <c r="S187" s="50">
        <v>0</v>
      </c>
      <c r="T187" s="51">
        <v>119464.8</v>
      </c>
      <c r="U187" s="26">
        <v>2</v>
      </c>
      <c r="V187" s="52">
        <v>641.78947368421052</v>
      </c>
      <c r="X187" s="53">
        <f t="shared" si="12"/>
        <v>96085.271578947373</v>
      </c>
      <c r="Z187" s="54">
        <v>96085.271578947373</v>
      </c>
      <c r="AA187" s="55">
        <f t="shared" si="20"/>
        <v>0</v>
      </c>
      <c r="AD187" s="27" t="s">
        <v>428</v>
      </c>
      <c r="AE187" s="27" t="s">
        <v>484</v>
      </c>
      <c r="AI187" s="56"/>
      <c r="AJ187" s="56"/>
      <c r="AK187" s="56"/>
    </row>
    <row r="188" spans="1:37" x14ac:dyDescent="0.25">
      <c r="A188" s="26">
        <v>3433</v>
      </c>
      <c r="B188" s="27" t="s">
        <v>359</v>
      </c>
      <c r="C188" s="27" t="s">
        <v>464</v>
      </c>
      <c r="D188" s="27">
        <v>0</v>
      </c>
      <c r="E188" s="27">
        <v>0</v>
      </c>
      <c r="F188" s="39">
        <v>0</v>
      </c>
      <c r="G188" s="26">
        <v>0</v>
      </c>
      <c r="H188" s="26">
        <v>0</v>
      </c>
      <c r="I188" s="29">
        <v>0</v>
      </c>
      <c r="J188" s="26">
        <v>25</v>
      </c>
      <c r="K188" s="26">
        <v>375</v>
      </c>
      <c r="L188" s="26">
        <v>0</v>
      </c>
      <c r="M188" s="26">
        <v>0</v>
      </c>
      <c r="N188" s="31">
        <v>27592.5</v>
      </c>
      <c r="O188" s="26">
        <v>18</v>
      </c>
      <c r="P188" s="26">
        <v>270</v>
      </c>
      <c r="Q188" s="49">
        <v>3510</v>
      </c>
      <c r="R188" s="26">
        <v>18</v>
      </c>
      <c r="S188" s="50">
        <v>1342.421052631579</v>
      </c>
      <c r="T188" s="51">
        <v>32444.92105263158</v>
      </c>
      <c r="U188" s="26">
        <v>0</v>
      </c>
      <c r="V188" s="52">
        <v>0</v>
      </c>
      <c r="X188" s="53">
        <f t="shared" si="12"/>
        <v>25955.936842105264</v>
      </c>
      <c r="AA188" s="49"/>
      <c r="AI188" s="56"/>
      <c r="AJ188" s="56"/>
      <c r="AK188" s="56"/>
    </row>
    <row r="189" spans="1:37" x14ac:dyDescent="0.25">
      <c r="A189" s="26">
        <v>4001</v>
      </c>
      <c r="B189" s="27" t="s">
        <v>360</v>
      </c>
      <c r="C189" s="27" t="s">
        <v>464</v>
      </c>
      <c r="D189" s="27">
        <v>0</v>
      </c>
      <c r="E189" s="27">
        <v>0</v>
      </c>
      <c r="F189" s="39">
        <v>0</v>
      </c>
      <c r="G189" s="26">
        <v>0</v>
      </c>
      <c r="H189" s="26">
        <v>0</v>
      </c>
      <c r="I189" s="29">
        <v>0</v>
      </c>
      <c r="J189" s="26">
        <v>26</v>
      </c>
      <c r="K189" s="26">
        <v>390</v>
      </c>
      <c r="L189" s="26">
        <v>0</v>
      </c>
      <c r="M189" s="26">
        <v>0</v>
      </c>
      <c r="N189" s="31">
        <v>28696.2</v>
      </c>
      <c r="O189" s="26">
        <v>8</v>
      </c>
      <c r="P189" s="26">
        <v>120</v>
      </c>
      <c r="Q189" s="49">
        <v>1560</v>
      </c>
      <c r="R189" s="26">
        <v>0</v>
      </c>
      <c r="S189" s="50">
        <v>0</v>
      </c>
      <c r="T189" s="51">
        <v>30256.2</v>
      </c>
      <c r="U189" s="26">
        <v>0</v>
      </c>
      <c r="V189" s="52">
        <v>0</v>
      </c>
      <c r="X189" s="53">
        <f t="shared" si="12"/>
        <v>24204.960000000003</v>
      </c>
      <c r="AA189" s="49"/>
      <c r="AI189" s="56"/>
      <c r="AJ189" s="56"/>
      <c r="AK189" s="56"/>
    </row>
    <row r="190" spans="1:37" x14ac:dyDescent="0.25">
      <c r="A190" s="26">
        <v>4019</v>
      </c>
      <c r="B190" s="27" t="s">
        <v>361</v>
      </c>
      <c r="C190" s="27" t="s">
        <v>464</v>
      </c>
      <c r="D190" s="27">
        <v>0</v>
      </c>
      <c r="E190" s="27">
        <v>0</v>
      </c>
      <c r="F190" s="39">
        <v>0</v>
      </c>
      <c r="G190" s="26">
        <v>0</v>
      </c>
      <c r="H190" s="26">
        <v>0</v>
      </c>
      <c r="I190" s="29">
        <v>0</v>
      </c>
      <c r="J190" s="26">
        <v>82</v>
      </c>
      <c r="K190" s="26">
        <v>1230</v>
      </c>
      <c r="L190" s="26">
        <v>6</v>
      </c>
      <c r="M190" s="26">
        <v>60</v>
      </c>
      <c r="N190" s="31">
        <v>94918.200000000012</v>
      </c>
      <c r="O190" s="26">
        <v>29</v>
      </c>
      <c r="P190" s="26">
        <v>435</v>
      </c>
      <c r="Q190" s="49">
        <v>5655</v>
      </c>
      <c r="R190" s="26">
        <v>1</v>
      </c>
      <c r="S190" s="50">
        <v>74.578947368421055</v>
      </c>
      <c r="T190" s="51">
        <v>100647.77894736844</v>
      </c>
      <c r="U190" s="26">
        <v>0</v>
      </c>
      <c r="V190" s="52">
        <v>0</v>
      </c>
      <c r="X190" s="53">
        <f t="shared" si="12"/>
        <v>80518.223157894754</v>
      </c>
      <c r="AA190" s="49"/>
      <c r="AI190" s="56"/>
      <c r="AJ190" s="56"/>
      <c r="AK190" s="56"/>
    </row>
    <row r="191" spans="1:37" x14ac:dyDescent="0.25">
      <c r="A191" s="26">
        <v>4038</v>
      </c>
      <c r="B191" s="27" t="s">
        <v>362</v>
      </c>
      <c r="C191" s="27" t="s">
        <v>464</v>
      </c>
      <c r="D191" s="27">
        <v>0</v>
      </c>
      <c r="E191" s="27">
        <v>0</v>
      </c>
      <c r="F191" s="39">
        <v>0</v>
      </c>
      <c r="G191" s="26">
        <v>0</v>
      </c>
      <c r="H191" s="26">
        <v>0</v>
      </c>
      <c r="I191" s="29">
        <v>0</v>
      </c>
      <c r="J191" s="26">
        <v>139</v>
      </c>
      <c r="K191" s="26">
        <v>2085</v>
      </c>
      <c r="L191" s="26">
        <v>10</v>
      </c>
      <c r="M191" s="26">
        <v>150</v>
      </c>
      <c r="N191" s="31">
        <v>164451.30000000002</v>
      </c>
      <c r="O191" s="26">
        <v>9</v>
      </c>
      <c r="P191" s="26">
        <v>135</v>
      </c>
      <c r="Q191" s="49">
        <v>1755</v>
      </c>
      <c r="R191" s="26">
        <v>0</v>
      </c>
      <c r="S191" s="50">
        <v>0</v>
      </c>
      <c r="T191" s="51">
        <v>166206.30000000002</v>
      </c>
      <c r="U191" s="26">
        <v>0</v>
      </c>
      <c r="V191" s="52">
        <v>0</v>
      </c>
      <c r="X191" s="53">
        <f t="shared" si="12"/>
        <v>132965.04</v>
      </c>
      <c r="AA191" s="49"/>
      <c r="AI191" s="56"/>
      <c r="AJ191" s="56"/>
      <c r="AK191" s="56"/>
    </row>
    <row r="192" spans="1:37" x14ac:dyDescent="0.25">
      <c r="A192" s="26">
        <v>5201</v>
      </c>
      <c r="B192" s="27" t="s">
        <v>363</v>
      </c>
      <c r="C192" s="27" t="s">
        <v>464</v>
      </c>
      <c r="D192" s="27">
        <v>0</v>
      </c>
      <c r="E192" s="27">
        <v>0</v>
      </c>
      <c r="F192" s="39">
        <v>0</v>
      </c>
      <c r="G192" s="26">
        <v>0</v>
      </c>
      <c r="H192" s="26">
        <v>0</v>
      </c>
      <c r="I192" s="29">
        <v>0</v>
      </c>
      <c r="J192" s="26">
        <v>27</v>
      </c>
      <c r="K192" s="26">
        <v>405</v>
      </c>
      <c r="L192" s="26">
        <v>0</v>
      </c>
      <c r="M192" s="26">
        <v>0</v>
      </c>
      <c r="N192" s="31">
        <v>29799.9</v>
      </c>
      <c r="O192" s="26">
        <v>3</v>
      </c>
      <c r="P192" s="26">
        <v>45</v>
      </c>
      <c r="Q192" s="49">
        <v>585</v>
      </c>
      <c r="R192" s="26">
        <v>0</v>
      </c>
      <c r="S192" s="50">
        <v>0</v>
      </c>
      <c r="T192" s="51">
        <v>30384.9</v>
      </c>
      <c r="U192" s="26">
        <v>0</v>
      </c>
      <c r="V192" s="52">
        <v>0</v>
      </c>
      <c r="X192" s="53">
        <f t="shared" si="12"/>
        <v>24307.920000000002</v>
      </c>
      <c r="AA192" s="49"/>
      <c r="AI192" s="56"/>
      <c r="AJ192" s="56"/>
      <c r="AK192" s="56"/>
    </row>
    <row r="193" spans="1:41" x14ac:dyDescent="0.25">
      <c r="A193" s="26">
        <v>5203</v>
      </c>
      <c r="B193" s="27" t="s">
        <v>364</v>
      </c>
      <c r="C193" s="27" t="s">
        <v>425</v>
      </c>
      <c r="D193" s="27">
        <v>0</v>
      </c>
      <c r="E193" s="27">
        <v>0</v>
      </c>
      <c r="F193" s="39">
        <v>0</v>
      </c>
      <c r="G193" s="26">
        <v>0</v>
      </c>
      <c r="H193" s="26">
        <v>0</v>
      </c>
      <c r="I193" s="29">
        <v>0</v>
      </c>
      <c r="J193" s="26">
        <v>54</v>
      </c>
      <c r="K193" s="26">
        <v>810</v>
      </c>
      <c r="L193" s="26">
        <v>43</v>
      </c>
      <c r="M193" s="26">
        <v>645</v>
      </c>
      <c r="N193" s="31">
        <v>107058.9</v>
      </c>
      <c r="O193" s="26">
        <v>0</v>
      </c>
      <c r="P193" s="26">
        <v>0</v>
      </c>
      <c r="Q193" s="49">
        <v>0</v>
      </c>
      <c r="R193" s="26">
        <v>0</v>
      </c>
      <c r="S193" s="50">
        <v>0</v>
      </c>
      <c r="T193" s="51">
        <v>107058.9</v>
      </c>
      <c r="U193" s="26">
        <v>0</v>
      </c>
      <c r="V193" s="52">
        <v>0</v>
      </c>
      <c r="X193" s="53">
        <f t="shared" si="12"/>
        <v>85647.12</v>
      </c>
      <c r="Z193" s="54">
        <v>85647.12</v>
      </c>
      <c r="AA193" s="55">
        <f>Z193-X193</f>
        <v>0</v>
      </c>
      <c r="AD193" s="27" t="s">
        <v>428</v>
      </c>
      <c r="AE193" s="27" t="s">
        <v>676</v>
      </c>
      <c r="AI193" s="56"/>
      <c r="AJ193" s="56"/>
      <c r="AK193" s="56"/>
    </row>
    <row r="194" spans="1:41" x14ac:dyDescent="0.25">
      <c r="A194" s="26">
        <v>5205</v>
      </c>
      <c r="B194" s="27" t="s">
        <v>365</v>
      </c>
      <c r="C194" s="27" t="s">
        <v>464</v>
      </c>
      <c r="D194" s="27">
        <v>0</v>
      </c>
      <c r="E194" s="27">
        <v>0</v>
      </c>
      <c r="F194" s="39">
        <v>0</v>
      </c>
      <c r="G194" s="26">
        <v>0</v>
      </c>
      <c r="H194" s="26">
        <v>0</v>
      </c>
      <c r="I194" s="29">
        <v>0</v>
      </c>
      <c r="J194" s="26">
        <v>23</v>
      </c>
      <c r="K194" s="26">
        <v>345</v>
      </c>
      <c r="L194" s="26">
        <v>16</v>
      </c>
      <c r="M194" s="26">
        <v>240</v>
      </c>
      <c r="N194" s="31">
        <v>43044.3</v>
      </c>
      <c r="O194" s="26">
        <v>1</v>
      </c>
      <c r="P194" s="26">
        <v>15</v>
      </c>
      <c r="Q194" s="49">
        <v>195</v>
      </c>
      <c r="R194" s="26">
        <v>1</v>
      </c>
      <c r="S194" s="50">
        <v>74.578947368421055</v>
      </c>
      <c r="T194" s="51">
        <v>43313.878947368423</v>
      </c>
      <c r="U194" s="26">
        <v>0</v>
      </c>
      <c r="V194" s="52">
        <v>0</v>
      </c>
      <c r="X194" s="53">
        <f t="shared" si="12"/>
        <v>34651.103157894737</v>
      </c>
      <c r="AA194" s="49"/>
      <c r="AI194" s="56"/>
      <c r="AJ194" s="56"/>
      <c r="AK194" s="56"/>
    </row>
    <row r="195" spans="1:41" s="57" customFormat="1" x14ac:dyDescent="0.25">
      <c r="G195" s="58"/>
      <c r="H195" s="58"/>
      <c r="I195" s="59"/>
      <c r="J195" s="58"/>
      <c r="K195" s="58"/>
      <c r="L195" s="26"/>
      <c r="M195" s="58"/>
      <c r="N195" s="60"/>
      <c r="O195" s="58"/>
      <c r="P195" s="58"/>
      <c r="Q195" s="61"/>
      <c r="R195" s="62"/>
      <c r="S195" s="62"/>
      <c r="T195" s="61"/>
      <c r="U195" s="63"/>
      <c r="V195" s="64"/>
      <c r="AD195" s="27"/>
      <c r="AE195" s="27"/>
      <c r="AF195" s="27"/>
      <c r="AG195" s="27"/>
      <c r="AH195" s="27"/>
      <c r="AI195" s="56"/>
      <c r="AJ195" s="56"/>
      <c r="AK195" s="56"/>
      <c r="AL195" s="27"/>
    </row>
    <row r="196" spans="1:41" x14ac:dyDescent="0.25">
      <c r="A196" s="65" t="s">
        <v>808</v>
      </c>
      <c r="I196" s="27"/>
      <c r="J196" s="27"/>
      <c r="K196" s="27"/>
      <c r="L196" s="27"/>
      <c r="M196" s="27"/>
      <c r="N196" s="27"/>
      <c r="S196" s="27"/>
      <c r="X196" s="52">
        <f>SUM(X7:X195)</f>
        <v>10473462.665010519</v>
      </c>
      <c r="AI196" s="56"/>
      <c r="AJ196" s="56"/>
      <c r="AK196" s="56"/>
    </row>
    <row r="197" spans="1:41" s="67" customFormat="1" x14ac:dyDescent="0.25">
      <c r="A197" s="66">
        <v>7004</v>
      </c>
      <c r="B197" s="66" t="s">
        <v>809</v>
      </c>
      <c r="C197" s="66"/>
      <c r="D197" s="27"/>
      <c r="E197" s="27"/>
      <c r="F197" s="27"/>
      <c r="G197" s="27">
        <v>0</v>
      </c>
      <c r="H197" s="26">
        <v>0</v>
      </c>
      <c r="I197" s="27"/>
      <c r="J197" s="26">
        <v>3</v>
      </c>
      <c r="K197" s="26">
        <v>45</v>
      </c>
      <c r="L197" s="26">
        <v>0</v>
      </c>
      <c r="M197" s="26">
        <v>0</v>
      </c>
      <c r="N197" s="27"/>
      <c r="O197" s="26">
        <v>0</v>
      </c>
      <c r="P197" s="26">
        <v>0</v>
      </c>
      <c r="Q197" s="27"/>
      <c r="R197" s="26">
        <v>0</v>
      </c>
      <c r="S197" s="27"/>
      <c r="T197" s="27"/>
      <c r="U197" s="26">
        <v>0</v>
      </c>
      <c r="V197" s="27"/>
      <c r="W197" s="27"/>
      <c r="X197" s="27"/>
      <c r="Y197" s="27"/>
      <c r="Z197" s="27"/>
      <c r="AA197" s="27"/>
      <c r="AD197" s="27"/>
      <c r="AE197" s="27"/>
      <c r="AF197" s="27"/>
      <c r="AG197" s="27"/>
      <c r="AH197" s="27"/>
      <c r="AI197" s="56"/>
      <c r="AJ197" s="56"/>
      <c r="AK197" s="56"/>
      <c r="AL197" s="57"/>
    </row>
    <row r="198" spans="1:41" x14ac:dyDescent="0.25">
      <c r="A198" s="66">
        <v>7009</v>
      </c>
      <c r="B198" s="66" t="s">
        <v>366</v>
      </c>
      <c r="C198" s="66"/>
      <c r="G198" s="27">
        <v>0</v>
      </c>
      <c r="H198" s="26">
        <v>0</v>
      </c>
      <c r="I198" s="27"/>
      <c r="J198" s="26">
        <v>7</v>
      </c>
      <c r="K198" s="26">
        <v>105</v>
      </c>
      <c r="L198" s="26">
        <v>0</v>
      </c>
      <c r="M198" s="26">
        <v>0</v>
      </c>
      <c r="N198" s="27"/>
      <c r="O198" s="26">
        <v>4</v>
      </c>
      <c r="P198" s="26">
        <v>60</v>
      </c>
      <c r="R198" s="26">
        <v>4</v>
      </c>
      <c r="S198" s="27"/>
      <c r="U198" s="26">
        <v>0</v>
      </c>
      <c r="AI198" s="56"/>
      <c r="AJ198" s="56"/>
      <c r="AK198" s="56"/>
      <c r="AL198" s="67"/>
    </row>
    <row r="199" spans="1:41" x14ac:dyDescent="0.25">
      <c r="A199" s="66">
        <v>7012</v>
      </c>
      <c r="B199" s="66" t="s">
        <v>367</v>
      </c>
      <c r="C199" s="66"/>
      <c r="G199" s="27">
        <v>1</v>
      </c>
      <c r="H199" s="26">
        <v>15</v>
      </c>
      <c r="I199" s="27"/>
      <c r="J199" s="26">
        <v>2</v>
      </c>
      <c r="K199" s="26">
        <v>30</v>
      </c>
      <c r="L199" s="26">
        <v>0</v>
      </c>
      <c r="M199" s="26">
        <v>0</v>
      </c>
      <c r="N199" s="27"/>
      <c r="O199" s="26">
        <v>1</v>
      </c>
      <c r="P199" s="26">
        <v>15</v>
      </c>
      <c r="R199" s="26">
        <v>1</v>
      </c>
      <c r="S199" s="27"/>
      <c r="U199" s="26">
        <v>3</v>
      </c>
      <c r="AI199" s="56"/>
      <c r="AJ199" s="57"/>
      <c r="AK199" s="57"/>
    </row>
    <row r="200" spans="1:41" x14ac:dyDescent="0.25">
      <c r="A200" s="66">
        <v>7031</v>
      </c>
      <c r="B200" s="66" t="s">
        <v>370</v>
      </c>
      <c r="C200" s="66"/>
      <c r="G200" s="27">
        <v>0</v>
      </c>
      <c r="H200" s="26">
        <v>0</v>
      </c>
      <c r="I200" s="27"/>
      <c r="J200" s="26">
        <v>5</v>
      </c>
      <c r="K200" s="26">
        <v>75</v>
      </c>
      <c r="L200" s="26">
        <v>0</v>
      </c>
      <c r="M200" s="26">
        <v>0</v>
      </c>
      <c r="N200" s="27"/>
      <c r="O200" s="26">
        <v>0</v>
      </c>
      <c r="P200" s="26">
        <v>0</v>
      </c>
      <c r="R200" s="26">
        <v>0</v>
      </c>
      <c r="S200" s="27"/>
      <c r="U200" s="26">
        <v>3</v>
      </c>
      <c r="AG200" s="57"/>
      <c r="AH200" s="57"/>
      <c r="AI200" s="57"/>
      <c r="AJ200" s="67"/>
      <c r="AK200" s="67"/>
    </row>
    <row r="201" spans="1:41" x14ac:dyDescent="0.25">
      <c r="A201" s="66">
        <v>7034</v>
      </c>
      <c r="B201" s="66" t="s">
        <v>371</v>
      </c>
      <c r="C201" s="66"/>
      <c r="G201" s="27">
        <v>0</v>
      </c>
      <c r="H201" s="26">
        <v>0</v>
      </c>
      <c r="I201" s="27"/>
      <c r="J201" s="26">
        <v>1</v>
      </c>
      <c r="K201" s="26">
        <v>15</v>
      </c>
      <c r="L201" s="26">
        <v>0</v>
      </c>
      <c r="M201" s="26">
        <v>0</v>
      </c>
      <c r="N201" s="27"/>
      <c r="O201" s="26">
        <v>0</v>
      </c>
      <c r="P201" s="26">
        <v>0</v>
      </c>
      <c r="R201" s="26">
        <v>0</v>
      </c>
      <c r="S201" s="27"/>
      <c r="U201" s="26">
        <v>0</v>
      </c>
      <c r="AF201" s="57"/>
      <c r="AG201" s="67"/>
      <c r="AH201" s="67"/>
      <c r="AI201" s="67"/>
    </row>
    <row r="202" spans="1:41" s="74" customFormat="1" ht="15" x14ac:dyDescent="0.25">
      <c r="A202" s="66">
        <v>2184</v>
      </c>
      <c r="B202" s="66" t="s">
        <v>810</v>
      </c>
      <c r="C202" s="66"/>
      <c r="D202" s="68">
        <v>0</v>
      </c>
      <c r="E202" s="68">
        <v>4</v>
      </c>
      <c r="F202" s="68">
        <v>14</v>
      </c>
      <c r="G202" s="69">
        <v>18</v>
      </c>
      <c r="H202" s="68">
        <v>0</v>
      </c>
      <c r="I202" s="68">
        <v>0</v>
      </c>
      <c r="J202" s="26">
        <v>18</v>
      </c>
      <c r="K202" s="26">
        <v>270</v>
      </c>
      <c r="L202" s="26">
        <v>0</v>
      </c>
      <c r="M202" s="26">
        <v>0</v>
      </c>
      <c r="N202" s="69">
        <v>270</v>
      </c>
      <c r="O202" s="26">
        <v>0</v>
      </c>
      <c r="P202" s="26">
        <v>0</v>
      </c>
      <c r="Q202" s="68">
        <v>15</v>
      </c>
      <c r="R202" s="26">
        <v>0</v>
      </c>
      <c r="S202" s="68">
        <v>0</v>
      </c>
      <c r="T202" s="68">
        <v>0</v>
      </c>
      <c r="U202" s="26">
        <v>0</v>
      </c>
      <c r="V202" s="68">
        <v>4</v>
      </c>
      <c r="W202" s="68">
        <v>60</v>
      </c>
      <c r="X202" s="70">
        <v>0</v>
      </c>
      <c r="Y202" s="68">
        <v>0</v>
      </c>
      <c r="Z202" s="71"/>
      <c r="AA202" s="72"/>
      <c r="AB202" s="70"/>
      <c r="AC202" s="73">
        <v>0</v>
      </c>
      <c r="AD202" s="68">
        <v>0</v>
      </c>
      <c r="AE202" s="71"/>
      <c r="AF202" s="72"/>
      <c r="AG202" s="68">
        <v>0</v>
      </c>
      <c r="AO202" s="74" t="e">
        <f>VLOOKUP(A202,'Indic Summer'!$A$7:$K$194,9,FALSE)</f>
        <v>#N/A</v>
      </c>
    </row>
    <row r="203" spans="1:41" x14ac:dyDescent="0.25">
      <c r="I203" s="27"/>
      <c r="J203" s="27"/>
      <c r="K203" s="75">
        <v>0</v>
      </c>
      <c r="L203" s="27"/>
      <c r="M203" s="27"/>
      <c r="N203" s="27"/>
      <c r="R203" s="27"/>
      <c r="S203" s="27"/>
    </row>
    <row r="204" spans="1:41" x14ac:dyDescent="0.25">
      <c r="I204" s="27"/>
      <c r="J204" s="27"/>
      <c r="K204" s="27"/>
      <c r="L204" s="27"/>
      <c r="M204" s="27"/>
      <c r="N204" s="76"/>
      <c r="R204" s="27"/>
      <c r="S204" s="27"/>
    </row>
    <row r="205" spans="1:41" x14ac:dyDescent="0.25">
      <c r="T205" s="54">
        <f>SUMIFS(T7:T194,$C$7:$C$194,"Chq Bk")+SUMIFS(T7:T194,$C$7:$C$194,"Non Chq Bk")++SUMIFS(T7:T194,$C$7:$C$194,"EPA")</f>
        <v>8598384.2277894784</v>
      </c>
      <c r="W205" s="27" t="s">
        <v>811</v>
      </c>
      <c r="X205" s="52">
        <f>SUMIFS(X7:X194,$C$7:$C$194,"Chq Bk")+SUMIFS(X7:X194,$C$7:$C$194,"Non Chq Bk")++SUMIFS(X7:X194,$C$7:$C$194,"EPA")</f>
        <v>6908999.8453894742</v>
      </c>
    </row>
    <row r="206" spans="1:41" x14ac:dyDescent="0.25">
      <c r="T206" s="54">
        <f>SUMIFS(T8:T195,$C$8:$C$195,$W$206)</f>
        <v>4454936.7350526331</v>
      </c>
      <c r="W206" s="27" t="s">
        <v>464</v>
      </c>
      <c r="X206" s="77">
        <f>SUMIFS(X8:X195,$C$8:$C$195,$W$206)</f>
        <v>3564462.8196210531</v>
      </c>
    </row>
    <row r="207" spans="1:41" x14ac:dyDescent="0.25">
      <c r="X207" s="52">
        <f>SUM(X205:X206)</f>
        <v>10473462.665010527</v>
      </c>
    </row>
    <row r="208" spans="1:41" x14ac:dyDescent="0.25">
      <c r="X208" s="52">
        <f>X207-X196</f>
        <v>0</v>
      </c>
    </row>
    <row r="210" spans="18:24" x14ac:dyDescent="0.25">
      <c r="X210" s="52">
        <f>X206-X134-X154</f>
        <v>3502808.4996210528</v>
      </c>
    </row>
    <row r="212" spans="18:24" x14ac:dyDescent="0.25">
      <c r="R212" s="40"/>
    </row>
    <row r="214" spans="18:24" x14ac:dyDescent="0.25">
      <c r="R214" s="306"/>
    </row>
  </sheetData>
  <autoFilter ref="A6:AO194" xr:uid="{00000000-0001-0000-0100-000000000000}"/>
  <pageMargins left="0.7" right="0.7" top="0.75" bottom="0.75" header="0.3" footer="0.3"/>
  <headerFooter>
    <oddFooter>&amp;C_x000D_&amp;1#&amp;"Calibri"&amp;10&amp;K000000 OFFICIAL</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D7D67-F16E-4853-8943-174A99CB8846}">
  <sheetPr codeName="Sheet5"/>
  <dimension ref="A1:AY209"/>
  <sheetViews>
    <sheetView topLeftCell="X145" zoomScale="80" zoomScaleNormal="80" workbookViewId="0">
      <selection activeCell="AW196" sqref="AW196"/>
    </sheetView>
  </sheetViews>
  <sheetFormatPr defaultColWidth="8.7109375" defaultRowHeight="13.5" x14ac:dyDescent="0.25"/>
  <cols>
    <col min="1" max="1" width="9" style="26" bestFit="1" customWidth="1"/>
    <col min="2" max="2" width="32.140625" style="27" customWidth="1"/>
    <col min="3" max="3" width="15.140625" style="27" customWidth="1"/>
    <col min="4" max="6" width="9.5703125" style="27" customWidth="1"/>
    <col min="7" max="8" width="8.7109375" style="27" customWidth="1"/>
    <col min="9" max="9" width="12.85546875" style="29" customWidth="1"/>
    <col min="10" max="10" width="12.42578125" style="26" customWidth="1"/>
    <col min="11" max="13" width="9" style="26" customWidth="1"/>
    <col min="14" max="14" width="15.7109375" style="31" customWidth="1"/>
    <col min="15" max="16" width="8.7109375" style="27" customWidth="1"/>
    <col min="17" max="17" width="13" style="27" customWidth="1"/>
    <col min="18" max="18" width="10.28515625" style="26" customWidth="1"/>
    <col min="19" max="19" width="12.7109375" style="26" customWidth="1"/>
    <col min="20" max="20" width="14.42578125" style="27" customWidth="1"/>
    <col min="21" max="21" width="11" style="27" customWidth="1"/>
    <col min="22" max="22" width="11.28515625" style="27" customWidth="1"/>
    <col min="23" max="23" width="11.42578125" style="27" bestFit="1" customWidth="1"/>
    <col min="24" max="24" width="16" style="27" bestFit="1" customWidth="1"/>
    <col min="25" max="25" width="10.85546875" style="27" bestFit="1" customWidth="1"/>
    <col min="26" max="26" width="12.42578125" style="54" bestFit="1" customWidth="1"/>
    <col min="27" max="27" width="10.42578125" style="27" bestFit="1" customWidth="1"/>
    <col min="28" max="28" width="8.7109375" style="27"/>
    <col min="29" max="30" width="13.5703125" style="27" bestFit="1" customWidth="1"/>
    <col min="31" max="31" width="14.85546875" style="27" bestFit="1" customWidth="1"/>
    <col min="32" max="39" width="12" style="27" bestFit="1" customWidth="1"/>
    <col min="40" max="40" width="10.85546875" style="27" bestFit="1" customWidth="1"/>
    <col min="41" max="41" width="14.85546875" style="27" bestFit="1" customWidth="1"/>
    <col min="42" max="42" width="13.5703125" style="27" bestFit="1" customWidth="1"/>
    <col min="43" max="43" width="13.5703125" style="27" customWidth="1"/>
    <col min="44" max="44" width="12.85546875" style="27" customWidth="1"/>
    <col min="45" max="45" width="12.7109375" style="27" customWidth="1"/>
    <col min="46" max="46" width="10.85546875" style="27" bestFit="1" customWidth="1"/>
    <col min="47" max="47" width="12" style="27" bestFit="1" customWidth="1"/>
    <col min="48" max="48" width="9.85546875" style="27" bestFit="1" customWidth="1"/>
    <col min="49" max="49" width="10.85546875" style="27" bestFit="1" customWidth="1"/>
    <col min="50" max="16384" width="8.7109375" style="27"/>
  </cols>
  <sheetData>
    <row r="1" spans="1:49" ht="14.25" thickBot="1" x14ac:dyDescent="0.3">
      <c r="B1" s="27" t="s">
        <v>769</v>
      </c>
      <c r="D1" s="28">
        <v>13</v>
      </c>
      <c r="J1" s="30">
        <v>0</v>
      </c>
    </row>
    <row r="2" spans="1:49" x14ac:dyDescent="0.25">
      <c r="A2" s="26">
        <v>1</v>
      </c>
      <c r="B2" s="26">
        <v>2</v>
      </c>
      <c r="C2" s="26">
        <v>3</v>
      </c>
      <c r="D2" s="26">
        <v>4</v>
      </c>
      <c r="E2" s="26">
        <v>5</v>
      </c>
      <c r="F2" s="26">
        <v>6</v>
      </c>
      <c r="G2" s="26">
        <v>7</v>
      </c>
      <c r="H2" s="26">
        <v>8</v>
      </c>
      <c r="I2" s="26">
        <v>9</v>
      </c>
      <c r="J2" s="26">
        <v>10</v>
      </c>
      <c r="K2" s="26">
        <v>11</v>
      </c>
      <c r="L2" s="26">
        <v>12</v>
      </c>
      <c r="M2" s="26">
        <v>13</v>
      </c>
      <c r="N2" s="26">
        <v>14</v>
      </c>
      <c r="O2" s="26">
        <v>15</v>
      </c>
      <c r="P2" s="26">
        <v>16</v>
      </c>
      <c r="Q2" s="26">
        <v>17</v>
      </c>
      <c r="R2" s="26">
        <v>18</v>
      </c>
      <c r="S2" s="26">
        <v>19</v>
      </c>
      <c r="T2" s="26">
        <v>20</v>
      </c>
      <c r="U2" s="26">
        <v>21</v>
      </c>
      <c r="V2" s="26">
        <v>22</v>
      </c>
    </row>
    <row r="3" spans="1:49" s="33" customFormat="1" x14ac:dyDescent="0.25">
      <c r="A3" s="32" t="s">
        <v>770</v>
      </c>
      <c r="D3" s="33">
        <v>3</v>
      </c>
      <c r="E3" s="33">
        <v>45</v>
      </c>
      <c r="F3" s="34">
        <v>6973.2000000000007</v>
      </c>
      <c r="G3" s="33">
        <v>983</v>
      </c>
      <c r="H3" s="33">
        <v>14730</v>
      </c>
      <c r="I3" s="35">
        <v>1629579.9</v>
      </c>
      <c r="J3" s="33">
        <v>6387</v>
      </c>
      <c r="K3" s="33">
        <v>95719</v>
      </c>
      <c r="L3" s="33">
        <v>1104</v>
      </c>
      <c r="M3" s="33">
        <v>16120.5</v>
      </c>
      <c r="N3" s="35">
        <v>8229420.4100000067</v>
      </c>
      <c r="O3" s="33">
        <v>2486</v>
      </c>
      <c r="P3" s="33">
        <v>36698</v>
      </c>
      <c r="Q3" s="35">
        <v>477089</v>
      </c>
      <c r="R3" s="33">
        <v>1710</v>
      </c>
      <c r="S3" s="35">
        <v>127530.00000000016</v>
      </c>
      <c r="T3" s="35">
        <v>10470307.509999996</v>
      </c>
      <c r="U3" s="33">
        <v>95</v>
      </c>
      <c r="V3" s="35">
        <v>30485.000000000004</v>
      </c>
      <c r="Z3" s="372"/>
    </row>
    <row r="4" spans="1:49" s="33" customFormat="1" x14ac:dyDescent="0.25">
      <c r="A4" s="32" t="s">
        <v>771</v>
      </c>
      <c r="F4" s="34"/>
      <c r="G4" s="33">
        <v>983</v>
      </c>
      <c r="H4" s="33">
        <v>14730</v>
      </c>
      <c r="I4" s="36"/>
      <c r="J4" s="33">
        <v>6387</v>
      </c>
      <c r="K4" s="33">
        <v>95719</v>
      </c>
      <c r="L4" s="36">
        <v>1104</v>
      </c>
      <c r="M4" s="33">
        <v>16120.5</v>
      </c>
      <c r="O4" s="33">
        <v>2486</v>
      </c>
      <c r="P4" s="33">
        <v>36698</v>
      </c>
      <c r="R4" s="33">
        <v>1710</v>
      </c>
      <c r="U4" s="33">
        <v>95</v>
      </c>
      <c r="Z4" s="372"/>
    </row>
    <row r="5" spans="1:49" x14ac:dyDescent="0.25">
      <c r="F5" s="37">
        <v>11.92</v>
      </c>
      <c r="I5" s="37">
        <v>8.51</v>
      </c>
      <c r="N5" s="38">
        <v>5.66</v>
      </c>
      <c r="Q5" s="39">
        <v>1</v>
      </c>
      <c r="S5" s="40">
        <v>74.578947368421055</v>
      </c>
      <c r="T5" s="41"/>
      <c r="U5" s="27">
        <v>95</v>
      </c>
      <c r="V5" s="42">
        <v>320.89473684210526</v>
      </c>
    </row>
    <row r="6" spans="1:49" s="44" customFormat="1" ht="108" x14ac:dyDescent="0.25">
      <c r="A6" s="43" t="s">
        <v>106</v>
      </c>
      <c r="B6" s="43" t="s">
        <v>107</v>
      </c>
      <c r="C6" s="43"/>
      <c r="D6" s="43" t="s">
        <v>812</v>
      </c>
      <c r="E6" s="43" t="s">
        <v>773</v>
      </c>
      <c r="F6" s="43" t="s">
        <v>774</v>
      </c>
      <c r="G6" s="44" t="s">
        <v>813</v>
      </c>
      <c r="H6" s="44" t="s">
        <v>814</v>
      </c>
      <c r="I6" s="45" t="s">
        <v>399</v>
      </c>
      <c r="J6" s="44" t="s">
        <v>815</v>
      </c>
      <c r="K6" s="44" t="s">
        <v>816</v>
      </c>
      <c r="L6" s="44" t="s">
        <v>817</v>
      </c>
      <c r="M6" s="44" t="s">
        <v>818</v>
      </c>
      <c r="N6" s="46" t="s">
        <v>400</v>
      </c>
      <c r="O6" s="44" t="s">
        <v>819</v>
      </c>
      <c r="P6" s="44" t="s">
        <v>820</v>
      </c>
      <c r="Q6" s="44" t="s">
        <v>401</v>
      </c>
      <c r="R6" s="44" t="s">
        <v>821</v>
      </c>
      <c r="S6" s="44" t="s">
        <v>402</v>
      </c>
      <c r="T6" s="47" t="s">
        <v>403</v>
      </c>
      <c r="U6" s="44" t="s">
        <v>822</v>
      </c>
      <c r="V6" s="44" t="s">
        <v>42</v>
      </c>
      <c r="X6" s="48" t="s">
        <v>823</v>
      </c>
      <c r="Z6" s="373" t="s">
        <v>824</v>
      </c>
      <c r="AB6" s="25"/>
      <c r="AC6" s="25" t="s">
        <v>825</v>
      </c>
      <c r="AD6" s="25" t="s">
        <v>826</v>
      </c>
      <c r="AE6" s="25" t="s">
        <v>827</v>
      </c>
      <c r="AF6" s="25" t="s">
        <v>828</v>
      </c>
      <c r="AG6" s="25" t="s">
        <v>829</v>
      </c>
      <c r="AH6" s="25" t="s">
        <v>830</v>
      </c>
      <c r="AI6" s="25" t="s">
        <v>831</v>
      </c>
      <c r="AJ6" s="25" t="s">
        <v>32</v>
      </c>
      <c r="AK6" s="25" t="s">
        <v>33</v>
      </c>
      <c r="AL6" s="25" t="s">
        <v>34</v>
      </c>
      <c r="AM6" s="25" t="s">
        <v>173</v>
      </c>
      <c r="AN6" s="25" t="s">
        <v>42</v>
      </c>
      <c r="AO6" s="25" t="s">
        <v>69</v>
      </c>
      <c r="AQ6" s="44" t="s">
        <v>832</v>
      </c>
      <c r="AR6" s="44" t="s">
        <v>833</v>
      </c>
      <c r="AS6" s="44" t="s">
        <v>834</v>
      </c>
      <c r="AT6" s="44" t="s">
        <v>835</v>
      </c>
      <c r="AU6" s="44" t="s">
        <v>836</v>
      </c>
      <c r="AV6" s="44" t="s">
        <v>837</v>
      </c>
      <c r="AW6" s="44" t="s">
        <v>838</v>
      </c>
    </row>
    <row r="7" spans="1:49" x14ac:dyDescent="0.25">
      <c r="A7" s="26">
        <v>1000</v>
      </c>
      <c r="B7" s="27" t="s">
        <v>179</v>
      </c>
      <c r="C7" s="27" t="s">
        <v>425</v>
      </c>
      <c r="D7" s="27">
        <v>0</v>
      </c>
      <c r="E7" s="27">
        <v>0</v>
      </c>
      <c r="F7" s="39">
        <v>0</v>
      </c>
      <c r="G7" s="26">
        <v>0</v>
      </c>
      <c r="H7" s="26">
        <v>0</v>
      </c>
      <c r="I7" s="29">
        <v>0</v>
      </c>
      <c r="J7" s="26">
        <v>64</v>
      </c>
      <c r="K7" s="26">
        <v>960</v>
      </c>
      <c r="L7" s="26">
        <v>23</v>
      </c>
      <c r="M7" s="26">
        <v>269.29999999999995</v>
      </c>
      <c r="N7" s="31">
        <v>90451.894</v>
      </c>
      <c r="O7" s="26">
        <v>12</v>
      </c>
      <c r="P7" s="26">
        <v>180</v>
      </c>
      <c r="Q7" s="49">
        <v>2340</v>
      </c>
      <c r="R7" s="26">
        <v>11</v>
      </c>
      <c r="S7" s="50">
        <v>820.36842105263156</v>
      </c>
      <c r="T7" s="51">
        <v>93612.262421052626</v>
      </c>
      <c r="U7" s="26">
        <v>0</v>
      </c>
      <c r="V7" s="52">
        <v>0</v>
      </c>
      <c r="X7" s="78">
        <f>(T7+V7)*0.8</f>
        <v>74889.80993684211</v>
      </c>
      <c r="Y7" s="39"/>
      <c r="Z7" s="54">
        <v>1120.0800000000002</v>
      </c>
      <c r="AC7" s="54">
        <f>_xlfn.XLOOKUP(A7,[1]AU2025_School!$B:$B,[1]AU2025_School!$BQ:$BQ,0,0)</f>
        <v>0</v>
      </c>
      <c r="AD7" s="54">
        <f>_xlfn.XLOOKUP(A7,[1]AU2025_School!$B:$B,[1]AU2025_School!$BR:$BR,0,0)</f>
        <v>0</v>
      </c>
      <c r="AE7" s="54">
        <f>_xlfn.XLOOKUP(A7,[1]AU2025_School!$B:$B,[1]AU2025_School!$BS:$BS,0,0)</f>
        <v>43044.3</v>
      </c>
      <c r="AF7" s="54">
        <f>_xlfn.XLOOKUP(A7,[1]AU2025_School!$B:$B,[1]AU2025_School!$BT:$BT,0,0)</f>
        <v>10541.75</v>
      </c>
      <c r="AG7" s="54">
        <f>_xlfn.XLOOKUP(A7,[1]AU2025_School!$B:$B,[1]AU2025_School!$BU:$BU,0,0)</f>
        <v>0</v>
      </c>
      <c r="AH7" s="54">
        <f>_xlfn.XLOOKUP(A7,[1]AU2025_School!$B:$B,[1]AU2025_School!$BV:$BV,0,0)</f>
        <v>0</v>
      </c>
      <c r="AI7" s="54">
        <f>_xlfn.XLOOKUP(A7,[1]AU2025_School!$B:$B,[1]AU2025_School!$BW:$BW,0,0)</f>
        <v>0</v>
      </c>
      <c r="AJ7" s="54">
        <f>_xlfn.XLOOKUP(A7,[1]AU2025_School!$B:$B,[1]AU2025_School!$BX:$BX,0,0)</f>
        <v>596.96</v>
      </c>
      <c r="AK7" s="54">
        <f>_xlfn.XLOOKUP(A7,[1]AU2025_School!$B:$B,[1]AU2025_School!$BY:$BY,0,0)</f>
        <v>0</v>
      </c>
      <c r="AL7" s="54">
        <f>_xlfn.XLOOKUP(A7,[1]AU2025_School!$B:$B,[1]AU2025_School!$BZ:$BZ,0,0)</f>
        <v>1308.45</v>
      </c>
      <c r="AM7" s="54">
        <f>_xlfn.XLOOKUP(A7,[1]AU2025_School!$B:$B,[1]AU2025_School!$CA:$CA,0,0)</f>
        <v>407.15999999999997</v>
      </c>
      <c r="AN7" s="54">
        <f>_xlfn.XLOOKUP(A7,[1]AU2025_School!$B:$B,[1]AU2025_School!$CB:$CB,0,0)</f>
        <v>15.6</v>
      </c>
      <c r="AO7" s="54">
        <f>SUM(AC7:AN7)</f>
        <v>55914.22</v>
      </c>
      <c r="AP7" s="52">
        <f>AO7-X7</f>
        <v>-18975.589936842109</v>
      </c>
      <c r="AQ7" s="55">
        <f>SUM(AJ7:AL7)-Z7</f>
        <v>785.32999999999993</v>
      </c>
      <c r="AR7" s="55">
        <f>AN7-V7</f>
        <v>15.6</v>
      </c>
      <c r="AS7" s="55">
        <f>(AC7+AD7)-N7</f>
        <v>-90451.894</v>
      </c>
      <c r="AT7" s="55">
        <f>AG7-F7</f>
        <v>0</v>
      </c>
      <c r="AU7" s="55">
        <f t="shared" ref="AU7:AU38" si="0">AE7+AF7-I7</f>
        <v>53586.05</v>
      </c>
      <c r="AV7" s="55">
        <f>AM7-Q7</f>
        <v>-1932.8400000000001</v>
      </c>
      <c r="AW7" s="55">
        <f>(AH7+AI7)-S7</f>
        <v>-820.36842105263156</v>
      </c>
    </row>
    <row r="8" spans="1:49" x14ac:dyDescent="0.25">
      <c r="A8" s="26">
        <v>1001</v>
      </c>
      <c r="B8" s="27" t="s">
        <v>180</v>
      </c>
      <c r="C8" s="27" t="s">
        <v>425</v>
      </c>
      <c r="D8" s="27">
        <v>0</v>
      </c>
      <c r="E8" s="27">
        <v>0</v>
      </c>
      <c r="F8" s="39">
        <v>0</v>
      </c>
      <c r="G8" s="26">
        <v>25</v>
      </c>
      <c r="H8" s="26">
        <v>375</v>
      </c>
      <c r="I8" s="29">
        <v>41486.25</v>
      </c>
      <c r="J8" s="26">
        <v>41</v>
      </c>
      <c r="K8" s="26">
        <v>615</v>
      </c>
      <c r="L8" s="26">
        <v>4</v>
      </c>
      <c r="M8" s="26">
        <v>60</v>
      </c>
      <c r="N8" s="31">
        <v>49666.500000000007</v>
      </c>
      <c r="O8" s="26">
        <v>28</v>
      </c>
      <c r="P8" s="26">
        <v>420</v>
      </c>
      <c r="Q8" s="49">
        <v>5460</v>
      </c>
      <c r="R8" s="26">
        <v>0</v>
      </c>
      <c r="S8" s="50">
        <v>0</v>
      </c>
      <c r="T8" s="51">
        <v>96612.75</v>
      </c>
      <c r="U8" s="26">
        <v>1</v>
      </c>
      <c r="V8" s="52">
        <v>320.89473684210526</v>
      </c>
      <c r="X8" s="78">
        <f t="shared" ref="X8:X71" si="1">(T8+V8)*0.8</f>
        <v>77546.915789473685</v>
      </c>
      <c r="Z8" s="54">
        <v>1274.52</v>
      </c>
      <c r="AC8" s="54">
        <f>_xlfn.XLOOKUP(A8,[1]AU2025_School!$B:$B,[1]AU2025_School!$BQ:$BQ,0,0)</f>
        <v>0</v>
      </c>
      <c r="AD8" s="54">
        <f>_xlfn.XLOOKUP(A8,[1]AU2025_School!$B:$B,[1]AU2025_School!$BR:$BR,0,0)</f>
        <v>0</v>
      </c>
      <c r="AE8" s="54">
        <f>_xlfn.XLOOKUP(A8,[1]AU2025_School!$B:$B,[1]AU2025_School!$BS:$BS,0,0)</f>
        <v>60703.5</v>
      </c>
      <c r="AF8" s="54">
        <f>_xlfn.XLOOKUP(A8,[1]AU2025_School!$B:$B,[1]AU2025_School!$BT:$BT,0,0)</f>
        <v>12904.800000000001</v>
      </c>
      <c r="AG8" s="54">
        <f>_xlfn.XLOOKUP(A8,[1]AU2025_School!$B:$B,[1]AU2025_School!$BU:$BU,0,0)</f>
        <v>29614.799999999999</v>
      </c>
      <c r="AH8" s="54">
        <f>_xlfn.XLOOKUP(A8,[1]AU2025_School!$B:$B,[1]AU2025_School!$BV:$BV,0,0)</f>
        <v>16594.5</v>
      </c>
      <c r="AI8" s="54">
        <f>_xlfn.XLOOKUP(A8,[1]AU2025_School!$B:$B,[1]AU2025_School!$BW:$BW,0,0)</f>
        <v>0</v>
      </c>
      <c r="AJ8" s="54">
        <f>_xlfn.XLOOKUP(A8,[1]AU2025_School!$B:$B,[1]AU2025_School!$BX:$BX,0,0)</f>
        <v>125.92</v>
      </c>
      <c r="AK8" s="54">
        <f>_xlfn.XLOOKUP(A8,[1]AU2025_School!$B:$B,[1]AU2025_School!$BY:$BY,0,0)</f>
        <v>0</v>
      </c>
      <c r="AL8" s="54">
        <f>_xlfn.XLOOKUP(A8,[1]AU2025_School!$B:$B,[1]AU2025_School!$BZ:$BZ,0,0)</f>
        <v>1189.5</v>
      </c>
      <c r="AM8" s="54">
        <f>_xlfn.XLOOKUP(A8,[1]AU2025_School!$B:$B,[1]AU2025_School!$CA:$CA,0,0)</f>
        <v>395.84999999999997</v>
      </c>
      <c r="AN8" s="54">
        <f>_xlfn.XLOOKUP(A8,[1]AU2025_School!$B:$B,[1]AU2025_School!$CB:$CB,0,0)</f>
        <v>592.80000000000007</v>
      </c>
      <c r="AO8" s="54">
        <f t="shared" ref="AO8:AO71" si="2">SUM(AC8:AN8)</f>
        <v>122121.67000000001</v>
      </c>
      <c r="AP8" s="52">
        <f t="shared" ref="AP8:AP71" si="3">AO8-X8</f>
        <v>44574.754210526327</v>
      </c>
      <c r="AQ8" s="55">
        <f t="shared" ref="AQ8:AQ71" si="4">SUM(AJ8:AL8)-Z8</f>
        <v>40.900000000000091</v>
      </c>
      <c r="AR8" s="55">
        <f t="shared" ref="AR8:AR71" si="5">AN8-V8</f>
        <v>271.90526315789481</v>
      </c>
      <c r="AS8" s="55">
        <f t="shared" ref="AS8:AS71" si="6">(AC8+AD8)-N8</f>
        <v>-49666.500000000007</v>
      </c>
      <c r="AT8" s="55">
        <f t="shared" ref="AT8:AT71" si="7">AG8-F8</f>
        <v>29614.799999999999</v>
      </c>
      <c r="AU8" s="55">
        <f t="shared" si="0"/>
        <v>32122.050000000003</v>
      </c>
      <c r="AV8" s="55">
        <f t="shared" ref="AV8:AV71" si="8">AM8-Q8</f>
        <v>-5064.1499999999996</v>
      </c>
      <c r="AW8" s="55">
        <f t="shared" ref="AW8:AW71" si="9">(AH8+AI8)-S8</f>
        <v>16594.5</v>
      </c>
    </row>
    <row r="9" spans="1:49" x14ac:dyDescent="0.25">
      <c r="A9" s="26">
        <v>1002</v>
      </c>
      <c r="B9" s="27" t="s">
        <v>181</v>
      </c>
      <c r="C9" s="27" t="s">
        <v>425</v>
      </c>
      <c r="D9" s="27">
        <v>0</v>
      </c>
      <c r="E9" s="27">
        <v>0</v>
      </c>
      <c r="F9" s="39">
        <v>0</v>
      </c>
      <c r="G9" s="26">
        <v>36</v>
      </c>
      <c r="H9" s="26">
        <v>540</v>
      </c>
      <c r="I9" s="29">
        <v>59740.2</v>
      </c>
      <c r="J9" s="26">
        <v>56</v>
      </c>
      <c r="K9" s="26">
        <v>840</v>
      </c>
      <c r="L9" s="26">
        <v>3</v>
      </c>
      <c r="M9" s="26">
        <v>30</v>
      </c>
      <c r="N9" s="31">
        <v>64014.600000000006</v>
      </c>
      <c r="O9" s="26">
        <v>62</v>
      </c>
      <c r="P9" s="26">
        <v>915</v>
      </c>
      <c r="Q9" s="49">
        <v>11895</v>
      </c>
      <c r="R9" s="26">
        <v>60</v>
      </c>
      <c r="S9" s="50">
        <v>4474.7368421052633</v>
      </c>
      <c r="T9" s="51">
        <v>140124.53684210524</v>
      </c>
      <c r="U9" s="26">
        <v>2</v>
      </c>
      <c r="V9" s="52">
        <v>641.78947368421052</v>
      </c>
      <c r="X9" s="78">
        <f t="shared" si="1"/>
        <v>112613.06105263157</v>
      </c>
      <c r="Z9" s="54">
        <v>7397.52</v>
      </c>
      <c r="AC9" s="54">
        <f>_xlfn.XLOOKUP(A9,[1]AU2025_School!$B:$B,[1]AU2025_School!$BQ:$BQ,0,0)</f>
        <v>0</v>
      </c>
      <c r="AD9" s="54">
        <f>_xlfn.XLOOKUP(A9,[1]AU2025_School!$B:$B,[1]AU2025_School!$BR:$BR,0,0)</f>
        <v>0</v>
      </c>
      <c r="AE9" s="54">
        <f>_xlfn.XLOOKUP(A9,[1]AU2025_School!$B:$B,[1]AU2025_School!$BS:$BS,0,0)</f>
        <v>55185</v>
      </c>
      <c r="AF9" s="54">
        <f>_xlfn.XLOOKUP(A9,[1]AU2025_School!$B:$B,[1]AU2025_School!$BT:$BT,0,0)</f>
        <v>4414.8</v>
      </c>
      <c r="AG9" s="54">
        <f>_xlfn.XLOOKUP(A9,[1]AU2025_School!$B:$B,[1]AU2025_School!$BU:$BU,0,0)</f>
        <v>55400.1</v>
      </c>
      <c r="AH9" s="54">
        <f>_xlfn.XLOOKUP(A9,[1]AU2025_School!$B:$B,[1]AU2025_School!$BV:$BV,0,0)</f>
        <v>4978.3499999999995</v>
      </c>
      <c r="AI9" s="54">
        <f>_xlfn.XLOOKUP(A9,[1]AU2025_School!$B:$B,[1]AU2025_School!$BW:$BW,0,0)</f>
        <v>0</v>
      </c>
      <c r="AJ9" s="54">
        <f>_xlfn.XLOOKUP(A9,[1]AU2025_School!$B:$B,[1]AU2025_School!$BX:$BX,0,0)</f>
        <v>3731</v>
      </c>
      <c r="AK9" s="54">
        <f>_xlfn.XLOOKUP(A9,[1]AU2025_School!$B:$B,[1]AU2025_School!$BY:$BY,0,0)</f>
        <v>0</v>
      </c>
      <c r="AL9" s="54">
        <f>_xlfn.XLOOKUP(A9,[1]AU2025_School!$B:$B,[1]AU2025_School!$BZ:$BZ,0,0)</f>
        <v>7612.8</v>
      </c>
      <c r="AM9" s="54">
        <f>_xlfn.XLOOKUP(A9,[1]AU2025_School!$B:$B,[1]AU2025_School!$CA:$CA,0,0)</f>
        <v>791.69999999999993</v>
      </c>
      <c r="AN9" s="54">
        <f>_xlfn.XLOOKUP(A9,[1]AU2025_School!$B:$B,[1]AU2025_School!$CB:$CB,0,0)</f>
        <v>31.2</v>
      </c>
      <c r="AO9" s="54">
        <f t="shared" si="2"/>
        <v>132144.95000000001</v>
      </c>
      <c r="AP9" s="52">
        <f t="shared" si="3"/>
        <v>19531.888947368439</v>
      </c>
      <c r="AQ9" s="55">
        <f t="shared" si="4"/>
        <v>3946.2799999999988</v>
      </c>
      <c r="AR9" s="55">
        <f t="shared" si="5"/>
        <v>-610.58947368421047</v>
      </c>
      <c r="AS9" s="55">
        <f t="shared" si="6"/>
        <v>-64014.600000000006</v>
      </c>
      <c r="AT9" s="55">
        <f t="shared" si="7"/>
        <v>55400.1</v>
      </c>
      <c r="AU9" s="55">
        <f t="shared" si="0"/>
        <v>-140.39999999999418</v>
      </c>
      <c r="AV9" s="55">
        <f t="shared" si="8"/>
        <v>-11103.3</v>
      </c>
      <c r="AW9" s="55">
        <f t="shared" si="9"/>
        <v>503.6131578947361</v>
      </c>
    </row>
    <row r="10" spans="1:49" x14ac:dyDescent="0.25">
      <c r="A10" s="26">
        <v>1006</v>
      </c>
      <c r="B10" s="27" t="s">
        <v>182</v>
      </c>
      <c r="C10" s="27" t="s">
        <v>425</v>
      </c>
      <c r="D10" s="27">
        <v>0</v>
      </c>
      <c r="E10" s="27">
        <v>0</v>
      </c>
      <c r="F10" s="39">
        <v>0</v>
      </c>
      <c r="G10" s="26">
        <v>5</v>
      </c>
      <c r="H10" s="26">
        <v>75</v>
      </c>
      <c r="I10" s="29">
        <v>8297.25</v>
      </c>
      <c r="J10" s="26">
        <v>64</v>
      </c>
      <c r="K10" s="26">
        <v>960</v>
      </c>
      <c r="L10" s="26">
        <v>21</v>
      </c>
      <c r="M10" s="26">
        <v>315</v>
      </c>
      <c r="N10" s="31">
        <v>93814.5</v>
      </c>
      <c r="O10" s="26">
        <v>13</v>
      </c>
      <c r="P10" s="26">
        <v>180</v>
      </c>
      <c r="Q10" s="49">
        <v>2340</v>
      </c>
      <c r="R10" s="26">
        <v>2</v>
      </c>
      <c r="S10" s="50">
        <v>149.15789473684211</v>
      </c>
      <c r="T10" s="51">
        <v>104600.90789473684</v>
      </c>
      <c r="U10" s="26">
        <v>6</v>
      </c>
      <c r="V10" s="52">
        <v>1925.3684210526317</v>
      </c>
      <c r="X10" s="78">
        <f t="shared" si="1"/>
        <v>85221.021052631579</v>
      </c>
      <c r="Z10" s="54">
        <v>1595.88</v>
      </c>
      <c r="AC10" s="54">
        <f>_xlfn.XLOOKUP(A10,[1]AU2025_School!$B:$B,[1]AU2025_School!$BQ:$BQ,0,0)</f>
        <v>0</v>
      </c>
      <c r="AD10" s="54">
        <f>_xlfn.XLOOKUP(A10,[1]AU2025_School!$B:$B,[1]AU2025_School!$BR:$BR,0,0)</f>
        <v>0</v>
      </c>
      <c r="AE10" s="54">
        <f>_xlfn.XLOOKUP(A10,[1]AU2025_School!$B:$B,[1]AU2025_School!$BS:$BS,0,0)</f>
        <v>76155.3</v>
      </c>
      <c r="AF10" s="54">
        <f>_xlfn.XLOOKUP(A10,[1]AU2025_School!$B:$B,[1]AU2025_School!$BT:$BT,0,0)</f>
        <v>27592.5</v>
      </c>
      <c r="AG10" s="54">
        <f>_xlfn.XLOOKUP(A10,[1]AU2025_School!$B:$B,[1]AU2025_School!$BU:$BU,0,0)</f>
        <v>0</v>
      </c>
      <c r="AH10" s="54">
        <f>_xlfn.XLOOKUP(A10,[1]AU2025_School!$B:$B,[1]AU2025_School!$BV:$BV,0,0)</f>
        <v>16594.5</v>
      </c>
      <c r="AI10" s="54">
        <f>_xlfn.XLOOKUP(A10,[1]AU2025_School!$B:$B,[1]AU2025_School!$BW:$BW,0,0)</f>
        <v>0</v>
      </c>
      <c r="AJ10" s="54">
        <f>_xlfn.XLOOKUP(A10,[1]AU2025_School!$B:$B,[1]AU2025_School!$BX:$BX,0,0)</f>
        <v>0</v>
      </c>
      <c r="AK10" s="54">
        <f>_xlfn.XLOOKUP(A10,[1]AU2025_School!$B:$B,[1]AU2025_School!$BY:$BY,0,0)</f>
        <v>372.84</v>
      </c>
      <c r="AL10" s="54">
        <f>_xlfn.XLOOKUP(A10,[1]AU2025_School!$B:$B,[1]AU2025_School!$BZ:$BZ,0,0)</f>
        <v>1308.45</v>
      </c>
      <c r="AM10" s="54">
        <f>_xlfn.XLOOKUP(A10,[1]AU2025_School!$B:$B,[1]AU2025_School!$CA:$CA,0,0)</f>
        <v>339.29999999999995</v>
      </c>
      <c r="AN10" s="54">
        <f>_xlfn.XLOOKUP(A10,[1]AU2025_School!$B:$B,[1]AU2025_School!$CB:$CB,0,0)</f>
        <v>62.4</v>
      </c>
      <c r="AO10" s="54">
        <f t="shared" si="2"/>
        <v>122425.29</v>
      </c>
      <c r="AP10" s="52">
        <f t="shared" si="3"/>
        <v>37204.268947368415</v>
      </c>
      <c r="AQ10" s="55">
        <f t="shared" si="4"/>
        <v>85.409999999999854</v>
      </c>
      <c r="AR10" s="55">
        <f t="shared" si="5"/>
        <v>-1862.9684210526316</v>
      </c>
      <c r="AS10" s="55">
        <f t="shared" si="6"/>
        <v>-93814.5</v>
      </c>
      <c r="AT10" s="55">
        <f t="shared" si="7"/>
        <v>0</v>
      </c>
      <c r="AU10" s="55">
        <f t="shared" si="0"/>
        <v>95450.55</v>
      </c>
      <c r="AV10" s="55">
        <f t="shared" si="8"/>
        <v>-2000.7</v>
      </c>
      <c r="AW10" s="55">
        <f t="shared" si="9"/>
        <v>16445.342105263157</v>
      </c>
    </row>
    <row r="11" spans="1:49" x14ac:dyDescent="0.25">
      <c r="A11" s="26">
        <v>1008</v>
      </c>
      <c r="B11" s="27" t="s">
        <v>183</v>
      </c>
      <c r="C11" s="27" t="s">
        <v>425</v>
      </c>
      <c r="D11" s="27">
        <v>0</v>
      </c>
      <c r="E11" s="27">
        <v>0</v>
      </c>
      <c r="F11" s="39">
        <v>0</v>
      </c>
      <c r="G11" s="26">
        <v>0</v>
      </c>
      <c r="H11" s="26">
        <v>0</v>
      </c>
      <c r="I11" s="29">
        <v>0</v>
      </c>
      <c r="J11" s="26">
        <v>61</v>
      </c>
      <c r="K11" s="26">
        <v>915</v>
      </c>
      <c r="L11" s="26">
        <v>27</v>
      </c>
      <c r="M11" s="26">
        <v>405</v>
      </c>
      <c r="N11" s="31">
        <v>97125.6</v>
      </c>
      <c r="O11" s="26">
        <v>12</v>
      </c>
      <c r="P11" s="26">
        <v>180</v>
      </c>
      <c r="Q11" s="49">
        <v>2340</v>
      </c>
      <c r="R11" s="26">
        <v>0</v>
      </c>
      <c r="S11" s="50">
        <v>0</v>
      </c>
      <c r="T11" s="51">
        <v>99465.600000000006</v>
      </c>
      <c r="U11" s="26">
        <v>1</v>
      </c>
      <c r="V11" s="52">
        <v>320.89473684210526</v>
      </c>
      <c r="X11" s="78">
        <f t="shared" si="1"/>
        <v>79829.195789473699</v>
      </c>
      <c r="Z11" s="54">
        <v>235.56</v>
      </c>
      <c r="AC11" s="54">
        <f>_xlfn.XLOOKUP(A11,[1]AU2025_School!$B:$B,[1]AU2025_School!$BQ:$BQ,0,0)</f>
        <v>0</v>
      </c>
      <c r="AD11" s="54">
        <f>_xlfn.XLOOKUP(A11,[1]AU2025_School!$B:$B,[1]AU2025_School!$BR:$BR,0,0)</f>
        <v>0</v>
      </c>
      <c r="AE11" s="54">
        <f>_xlfn.XLOOKUP(A11,[1]AU2025_School!$B:$B,[1]AU2025_School!$BS:$BS,0,0)</f>
        <v>62910.9</v>
      </c>
      <c r="AF11" s="54">
        <f>_xlfn.XLOOKUP(A11,[1]AU2025_School!$B:$B,[1]AU2025_School!$BT:$BT,0,0)</f>
        <v>27592.5</v>
      </c>
      <c r="AG11" s="54">
        <f>_xlfn.XLOOKUP(A11,[1]AU2025_School!$B:$B,[1]AU2025_School!$BU:$BU,0,0)</f>
        <v>0</v>
      </c>
      <c r="AH11" s="54">
        <f>_xlfn.XLOOKUP(A11,[1]AU2025_School!$B:$B,[1]AU2025_School!$BV:$BV,0,0)</f>
        <v>0</v>
      </c>
      <c r="AI11" s="54">
        <f>_xlfn.XLOOKUP(A11,[1]AU2025_School!$B:$B,[1]AU2025_School!$BW:$BW,0,0)</f>
        <v>0</v>
      </c>
      <c r="AJ11" s="54">
        <f>_xlfn.XLOOKUP(A11,[1]AU2025_School!$B:$B,[1]AU2025_School!$BX:$BX,0,0)</f>
        <v>74.62</v>
      </c>
      <c r="AK11" s="54">
        <f>_xlfn.XLOOKUP(A11,[1]AU2025_School!$B:$B,[1]AU2025_School!$BY:$BY,0,0)</f>
        <v>186.42</v>
      </c>
      <c r="AL11" s="54">
        <f>_xlfn.XLOOKUP(A11,[1]AU2025_School!$B:$B,[1]AU2025_School!$BZ:$BZ,0,0)</f>
        <v>118.95</v>
      </c>
      <c r="AM11" s="54">
        <f>_xlfn.XLOOKUP(A11,[1]AU2025_School!$B:$B,[1]AU2025_School!$CA:$CA,0,0)</f>
        <v>56.55</v>
      </c>
      <c r="AN11" s="54">
        <f>_xlfn.XLOOKUP(A11,[1]AU2025_School!$B:$B,[1]AU2025_School!$CB:$CB,0,0)</f>
        <v>78</v>
      </c>
      <c r="AO11" s="54">
        <f t="shared" si="2"/>
        <v>91017.939999999988</v>
      </c>
      <c r="AP11" s="52">
        <f t="shared" si="3"/>
        <v>11188.744210526289</v>
      </c>
      <c r="AQ11" s="55">
        <f t="shared" si="4"/>
        <v>144.42999999999995</v>
      </c>
      <c r="AR11" s="55">
        <f t="shared" si="5"/>
        <v>-242.89473684210526</v>
      </c>
      <c r="AS11" s="55">
        <f t="shared" si="6"/>
        <v>-97125.6</v>
      </c>
      <c r="AT11" s="55">
        <f t="shared" si="7"/>
        <v>0</v>
      </c>
      <c r="AU11" s="55">
        <f t="shared" si="0"/>
        <v>90503.4</v>
      </c>
      <c r="AV11" s="55">
        <f t="shared" si="8"/>
        <v>-2283.4499999999998</v>
      </c>
      <c r="AW11" s="55">
        <f t="shared" si="9"/>
        <v>0</v>
      </c>
    </row>
    <row r="12" spans="1:49" x14ac:dyDescent="0.25">
      <c r="A12" s="26">
        <v>1009</v>
      </c>
      <c r="B12" s="27" t="s">
        <v>184</v>
      </c>
      <c r="C12" s="27" t="s">
        <v>425</v>
      </c>
      <c r="D12" s="27">
        <v>0</v>
      </c>
      <c r="E12" s="27">
        <v>0</v>
      </c>
      <c r="F12" s="39">
        <v>0</v>
      </c>
      <c r="G12" s="26">
        <v>42</v>
      </c>
      <c r="H12" s="26">
        <v>630</v>
      </c>
      <c r="I12" s="29">
        <v>69696.899999999994</v>
      </c>
      <c r="J12" s="26">
        <v>62</v>
      </c>
      <c r="K12" s="26">
        <v>930</v>
      </c>
      <c r="L12" s="26">
        <v>8</v>
      </c>
      <c r="M12" s="26">
        <v>120</v>
      </c>
      <c r="N12" s="31">
        <v>77259.000000000015</v>
      </c>
      <c r="O12" s="26">
        <v>21</v>
      </c>
      <c r="P12" s="26">
        <v>315</v>
      </c>
      <c r="Q12" s="49">
        <v>4095</v>
      </c>
      <c r="R12" s="26">
        <v>18</v>
      </c>
      <c r="S12" s="50">
        <v>1342.421052631579</v>
      </c>
      <c r="T12" s="51">
        <v>152393.3210526316</v>
      </c>
      <c r="U12" s="26">
        <v>0</v>
      </c>
      <c r="V12" s="52">
        <v>0</v>
      </c>
      <c r="X12" s="78">
        <f t="shared" si="1"/>
        <v>121914.65684210528</v>
      </c>
      <c r="Z12" s="54">
        <v>4185.4800000000005</v>
      </c>
      <c r="AC12" s="54">
        <f>_xlfn.XLOOKUP(A12,[1]AU2025_School!$B:$B,[1]AU2025_School!$BQ:$BQ,0,0)</f>
        <v>0</v>
      </c>
      <c r="AD12" s="54">
        <f>_xlfn.XLOOKUP(A12,[1]AU2025_School!$B:$B,[1]AU2025_School!$BR:$BR,0,0)</f>
        <v>0</v>
      </c>
      <c r="AE12" s="54">
        <f>_xlfn.XLOOKUP(A12,[1]AU2025_School!$B:$B,[1]AU2025_School!$BS:$BS,0,0)</f>
        <v>54081.3</v>
      </c>
      <c r="AF12" s="54">
        <f>_xlfn.XLOOKUP(A12,[1]AU2025_School!$B:$B,[1]AU2025_School!$BT:$BT,0,0)</f>
        <v>16555.5</v>
      </c>
      <c r="AG12" s="54">
        <f>_xlfn.XLOOKUP(A12,[1]AU2025_School!$B:$B,[1]AU2025_School!$BU:$BU,0,0)</f>
        <v>38677.949999999997</v>
      </c>
      <c r="AH12" s="54">
        <f>_xlfn.XLOOKUP(A12,[1]AU2025_School!$B:$B,[1]AU2025_School!$BV:$BV,0,0)</f>
        <v>9956.6999999999989</v>
      </c>
      <c r="AI12" s="54">
        <f>_xlfn.XLOOKUP(A12,[1]AU2025_School!$B:$B,[1]AU2025_School!$BW:$BW,0,0)</f>
        <v>0</v>
      </c>
      <c r="AJ12" s="54">
        <f>_xlfn.XLOOKUP(A12,[1]AU2025_School!$B:$B,[1]AU2025_School!$BX:$BX,0,0)</f>
        <v>2014.74</v>
      </c>
      <c r="AK12" s="54">
        <f>_xlfn.XLOOKUP(A12,[1]AU2025_School!$B:$B,[1]AU2025_School!$BY:$BY,0,0)</f>
        <v>559.26</v>
      </c>
      <c r="AL12" s="54">
        <f>_xlfn.XLOOKUP(A12,[1]AU2025_School!$B:$B,[1]AU2025_School!$BZ:$BZ,0,0)</f>
        <v>4995.8999999999996</v>
      </c>
      <c r="AM12" s="54">
        <f>_xlfn.XLOOKUP(A12,[1]AU2025_School!$B:$B,[1]AU2025_School!$CA:$CA,0,0)</f>
        <v>226.2</v>
      </c>
      <c r="AN12" s="54">
        <f>_xlfn.XLOOKUP(A12,[1]AU2025_School!$B:$B,[1]AU2025_School!$CB:$CB,0,0)</f>
        <v>93.600000000000009</v>
      </c>
      <c r="AO12" s="54">
        <f t="shared" si="2"/>
        <v>127161.15</v>
      </c>
      <c r="AP12" s="52">
        <f t="shared" si="3"/>
        <v>5246.4931578947144</v>
      </c>
      <c r="AQ12" s="55">
        <f t="shared" si="4"/>
        <v>3384.4199999999992</v>
      </c>
      <c r="AR12" s="55">
        <f t="shared" si="5"/>
        <v>93.600000000000009</v>
      </c>
      <c r="AS12" s="55">
        <f t="shared" si="6"/>
        <v>-77259.000000000015</v>
      </c>
      <c r="AT12" s="55">
        <f t="shared" si="7"/>
        <v>38677.949999999997</v>
      </c>
      <c r="AU12" s="55">
        <f t="shared" si="0"/>
        <v>939.90000000000873</v>
      </c>
      <c r="AV12" s="55">
        <f t="shared" si="8"/>
        <v>-3868.8</v>
      </c>
      <c r="AW12" s="55">
        <f t="shared" si="9"/>
        <v>8614.2789473684206</v>
      </c>
    </row>
    <row r="13" spans="1:49" x14ac:dyDescent="0.25">
      <c r="A13" s="26">
        <v>1010</v>
      </c>
      <c r="B13" s="27" t="s">
        <v>185</v>
      </c>
      <c r="C13" s="27" t="s">
        <v>425</v>
      </c>
      <c r="D13" s="27">
        <v>0</v>
      </c>
      <c r="E13" s="27">
        <v>0</v>
      </c>
      <c r="F13" s="39">
        <v>0</v>
      </c>
      <c r="G13" s="26">
        <v>61</v>
      </c>
      <c r="H13" s="26">
        <v>915</v>
      </c>
      <c r="I13" s="29">
        <v>101226.45</v>
      </c>
      <c r="J13" s="26">
        <v>75</v>
      </c>
      <c r="K13" s="26">
        <v>1125</v>
      </c>
      <c r="L13" s="26">
        <v>11</v>
      </c>
      <c r="M13" s="26">
        <v>165</v>
      </c>
      <c r="N13" s="31">
        <v>94918.2</v>
      </c>
      <c r="O13" s="26">
        <v>23</v>
      </c>
      <c r="P13" s="26">
        <v>345</v>
      </c>
      <c r="Q13" s="49">
        <v>4485</v>
      </c>
      <c r="R13" s="26">
        <v>23</v>
      </c>
      <c r="S13" s="50">
        <v>1715.3157894736842</v>
      </c>
      <c r="T13" s="51">
        <v>202344.96578947367</v>
      </c>
      <c r="U13" s="26">
        <v>7</v>
      </c>
      <c r="V13" s="52">
        <v>2246.2631578947367</v>
      </c>
      <c r="X13" s="78">
        <f t="shared" si="1"/>
        <v>163672.98315789475</v>
      </c>
      <c r="Z13" s="54">
        <v>3015.48</v>
      </c>
      <c r="AC13" s="54">
        <f>_xlfn.XLOOKUP(A13,[1]AU2025_School!$B:$B,[1]AU2025_School!$BQ:$BQ,0,0)</f>
        <v>0</v>
      </c>
      <c r="AD13" s="54">
        <f>_xlfn.XLOOKUP(A13,[1]AU2025_School!$B:$B,[1]AU2025_School!$BR:$BR,0,0)</f>
        <v>0</v>
      </c>
      <c r="AE13" s="54">
        <f>_xlfn.XLOOKUP(A13,[1]AU2025_School!$B:$B,[1]AU2025_School!$BS:$BS,0,0)</f>
        <v>83881.2</v>
      </c>
      <c r="AF13" s="54">
        <f>_xlfn.XLOOKUP(A13,[1]AU2025_School!$B:$B,[1]AU2025_School!$BT:$BT,0,0)</f>
        <v>12140.7</v>
      </c>
      <c r="AG13" s="54">
        <f>_xlfn.XLOOKUP(A13,[1]AU2025_School!$B:$B,[1]AU2025_School!$BU:$BU,0,0)</f>
        <v>66378</v>
      </c>
      <c r="AH13" s="54">
        <f>_xlfn.XLOOKUP(A13,[1]AU2025_School!$B:$B,[1]AU2025_School!$BV:$BV,0,0)</f>
        <v>29870.1</v>
      </c>
      <c r="AI13" s="54">
        <f>_xlfn.XLOOKUP(A13,[1]AU2025_School!$B:$B,[1]AU2025_School!$BW:$BW,0,0)</f>
        <v>0</v>
      </c>
      <c r="AJ13" s="54">
        <f>_xlfn.XLOOKUP(A13,[1]AU2025_School!$B:$B,[1]AU2025_School!$BX:$BX,0,0)</f>
        <v>895.44</v>
      </c>
      <c r="AK13" s="54">
        <f>_xlfn.XLOOKUP(A13,[1]AU2025_School!$B:$B,[1]AU2025_School!$BY:$BY,0,0)</f>
        <v>186.42</v>
      </c>
      <c r="AL13" s="54">
        <f>_xlfn.XLOOKUP(A13,[1]AU2025_School!$B:$B,[1]AU2025_School!$BZ:$BZ,0,0)</f>
        <v>475.8</v>
      </c>
      <c r="AM13" s="54">
        <f>_xlfn.XLOOKUP(A13,[1]AU2025_School!$B:$B,[1]AU2025_School!$CA:$CA,0,0)</f>
        <v>1470.3</v>
      </c>
      <c r="AN13" s="54">
        <f>_xlfn.XLOOKUP(A13,[1]AU2025_School!$B:$B,[1]AU2025_School!$CB:$CB,0,0)</f>
        <v>1653.6000000000001</v>
      </c>
      <c r="AO13" s="54">
        <f t="shared" si="2"/>
        <v>196951.56</v>
      </c>
      <c r="AP13" s="52">
        <f t="shared" si="3"/>
        <v>33278.576842105249</v>
      </c>
      <c r="AQ13" s="55">
        <f t="shared" si="4"/>
        <v>-1457.82</v>
      </c>
      <c r="AR13" s="55">
        <f t="shared" si="5"/>
        <v>-592.66315789473651</v>
      </c>
      <c r="AS13" s="55">
        <f t="shared" si="6"/>
        <v>-94918.2</v>
      </c>
      <c r="AT13" s="55">
        <f t="shared" si="7"/>
        <v>66378</v>
      </c>
      <c r="AU13" s="55">
        <f t="shared" si="0"/>
        <v>-5204.5500000000029</v>
      </c>
      <c r="AV13" s="55">
        <f t="shared" si="8"/>
        <v>-3014.7</v>
      </c>
      <c r="AW13" s="55">
        <f t="shared" si="9"/>
        <v>28154.784210526315</v>
      </c>
    </row>
    <row r="14" spans="1:49" x14ac:dyDescent="0.25">
      <c r="A14" s="26">
        <v>1012</v>
      </c>
      <c r="B14" s="27" t="s">
        <v>186</v>
      </c>
      <c r="C14" s="27" t="s">
        <v>425</v>
      </c>
      <c r="D14" s="27">
        <v>0</v>
      </c>
      <c r="E14" s="27">
        <v>0</v>
      </c>
      <c r="F14" s="39">
        <v>0</v>
      </c>
      <c r="G14" s="26">
        <v>39</v>
      </c>
      <c r="H14" s="26">
        <v>585</v>
      </c>
      <c r="I14" s="29">
        <v>64718.549999999996</v>
      </c>
      <c r="J14" s="26">
        <v>74</v>
      </c>
      <c r="K14" s="26">
        <v>1110</v>
      </c>
      <c r="L14" s="26">
        <v>18</v>
      </c>
      <c r="M14" s="26">
        <v>270</v>
      </c>
      <c r="N14" s="31">
        <v>101540.40000000001</v>
      </c>
      <c r="O14" s="26">
        <v>53</v>
      </c>
      <c r="P14" s="26">
        <v>795</v>
      </c>
      <c r="Q14" s="49">
        <v>10335</v>
      </c>
      <c r="R14" s="26">
        <v>0</v>
      </c>
      <c r="S14" s="50">
        <v>0</v>
      </c>
      <c r="T14" s="51">
        <v>176593.95</v>
      </c>
      <c r="U14" s="26">
        <v>1</v>
      </c>
      <c r="V14" s="52">
        <v>320.89473684210526</v>
      </c>
      <c r="X14" s="78">
        <f t="shared" si="1"/>
        <v>141531.87578947371</v>
      </c>
      <c r="Z14" s="54">
        <v>3096.6000000000004</v>
      </c>
      <c r="AC14" s="54">
        <f>_xlfn.XLOOKUP(A14,[1]AU2025_School!$B:$B,[1]AU2025_School!$BQ:$BQ,0,0)</f>
        <v>0</v>
      </c>
      <c r="AD14" s="54">
        <f>_xlfn.XLOOKUP(A14,[1]AU2025_School!$B:$B,[1]AU2025_School!$BR:$BR,0,0)</f>
        <v>0</v>
      </c>
      <c r="AE14" s="54">
        <f>_xlfn.XLOOKUP(A14,[1]AU2025_School!$B:$B,[1]AU2025_School!$BS:$BS,0,0)</f>
        <v>80570.100000000006</v>
      </c>
      <c r="AF14" s="54">
        <f>_xlfn.XLOOKUP(A14,[1]AU2025_School!$B:$B,[1]AU2025_School!$BT:$BT,0,0)</f>
        <v>14348.1</v>
      </c>
      <c r="AG14" s="54">
        <f>_xlfn.XLOOKUP(A14,[1]AU2025_School!$B:$B,[1]AU2025_School!$BU:$BU,0,0)</f>
        <v>11616.15</v>
      </c>
      <c r="AH14" s="54">
        <f>_xlfn.XLOOKUP(A14,[1]AU2025_School!$B:$B,[1]AU2025_School!$BV:$BV,0,0)</f>
        <v>8297.25</v>
      </c>
      <c r="AI14" s="54">
        <f>_xlfn.XLOOKUP(A14,[1]AU2025_School!$B:$B,[1]AU2025_School!$BW:$BW,0,0)</f>
        <v>0</v>
      </c>
      <c r="AJ14" s="54">
        <f>_xlfn.XLOOKUP(A14,[1]AU2025_School!$B:$B,[1]AU2025_School!$BX:$BX,0,0)</f>
        <v>0</v>
      </c>
      <c r="AK14" s="54">
        <f>_xlfn.XLOOKUP(A14,[1]AU2025_School!$B:$B,[1]AU2025_School!$BY:$BY,0,0)</f>
        <v>0</v>
      </c>
      <c r="AL14" s="54">
        <f>_xlfn.XLOOKUP(A14,[1]AU2025_School!$B:$B,[1]AU2025_School!$BZ:$BZ,0,0)</f>
        <v>2497.9499999999998</v>
      </c>
      <c r="AM14" s="54">
        <f>_xlfn.XLOOKUP(A14,[1]AU2025_School!$B:$B,[1]AU2025_School!$CA:$CA,0,0)</f>
        <v>1357.1999999999998</v>
      </c>
      <c r="AN14" s="54">
        <f>_xlfn.XLOOKUP(A14,[1]AU2025_School!$B:$B,[1]AU2025_School!$CB:$CB,0,0)</f>
        <v>218.4</v>
      </c>
      <c r="AO14" s="54">
        <f t="shared" si="2"/>
        <v>118905.15</v>
      </c>
      <c r="AP14" s="52">
        <f t="shared" si="3"/>
        <v>-22626.725789473712</v>
      </c>
      <c r="AQ14" s="55">
        <f t="shared" si="4"/>
        <v>-598.65000000000055</v>
      </c>
      <c r="AR14" s="55">
        <f t="shared" si="5"/>
        <v>-102.49473684210525</v>
      </c>
      <c r="AS14" s="55">
        <f t="shared" si="6"/>
        <v>-101540.40000000001</v>
      </c>
      <c r="AT14" s="55">
        <f t="shared" si="7"/>
        <v>11616.15</v>
      </c>
      <c r="AU14" s="55">
        <f t="shared" si="0"/>
        <v>30199.650000000016</v>
      </c>
      <c r="AV14" s="55">
        <f t="shared" si="8"/>
        <v>-8977.7999999999993</v>
      </c>
      <c r="AW14" s="55">
        <f t="shared" si="9"/>
        <v>8297.25</v>
      </c>
    </row>
    <row r="15" spans="1:49" x14ac:dyDescent="0.25">
      <c r="A15" s="26">
        <v>1014</v>
      </c>
      <c r="B15" s="27" t="s">
        <v>187</v>
      </c>
      <c r="C15" s="27" t="s">
        <v>425</v>
      </c>
      <c r="D15" s="27">
        <v>0</v>
      </c>
      <c r="E15" s="27">
        <v>0</v>
      </c>
      <c r="F15" s="39">
        <v>0</v>
      </c>
      <c r="G15" s="26">
        <v>31</v>
      </c>
      <c r="H15" s="26">
        <v>465</v>
      </c>
      <c r="I15" s="29">
        <v>51442.95</v>
      </c>
      <c r="J15" s="26">
        <v>63</v>
      </c>
      <c r="K15" s="26">
        <v>945</v>
      </c>
      <c r="L15" s="26">
        <v>18</v>
      </c>
      <c r="M15" s="26">
        <v>270</v>
      </c>
      <c r="N15" s="31">
        <v>89399.700000000012</v>
      </c>
      <c r="O15" s="26">
        <v>53</v>
      </c>
      <c r="P15" s="26">
        <v>765</v>
      </c>
      <c r="Q15" s="49">
        <v>9945</v>
      </c>
      <c r="R15" s="26">
        <v>18</v>
      </c>
      <c r="S15" s="50">
        <v>1342.421052631579</v>
      </c>
      <c r="T15" s="51">
        <v>152130.0710526316</v>
      </c>
      <c r="U15" s="26">
        <v>3</v>
      </c>
      <c r="V15" s="52">
        <v>962.68421052631584</v>
      </c>
      <c r="X15" s="78">
        <f t="shared" si="1"/>
        <v>122474.20421052634</v>
      </c>
      <c r="Z15" s="54">
        <v>3976.4399999999996</v>
      </c>
      <c r="AC15" s="54">
        <f>_xlfn.XLOOKUP(A15,[1]AU2025_School!$B:$B,[1]AU2025_School!$BQ:$BQ,0,0)</f>
        <v>0</v>
      </c>
      <c r="AD15" s="54">
        <f>_xlfn.XLOOKUP(A15,[1]AU2025_School!$B:$B,[1]AU2025_School!$BR:$BR,0,0)</f>
        <v>0</v>
      </c>
      <c r="AE15" s="54">
        <f>_xlfn.XLOOKUP(A15,[1]AU2025_School!$B:$B,[1]AU2025_School!$BS:$BS,0,0)</f>
        <v>72844.2</v>
      </c>
      <c r="AF15" s="54">
        <f>_xlfn.XLOOKUP(A15,[1]AU2025_School!$B:$B,[1]AU2025_School!$BT:$BT,0,0)</f>
        <v>26064.300000000003</v>
      </c>
      <c r="AG15" s="54">
        <f>_xlfn.XLOOKUP(A15,[1]AU2025_School!$B:$B,[1]AU2025_School!$BU:$BU,0,0)</f>
        <v>50294.1</v>
      </c>
      <c r="AH15" s="54">
        <f>_xlfn.XLOOKUP(A15,[1]AU2025_School!$B:$B,[1]AU2025_School!$BV:$BV,0,0)</f>
        <v>0</v>
      </c>
      <c r="AI15" s="54">
        <f>_xlfn.XLOOKUP(A15,[1]AU2025_School!$B:$B,[1]AU2025_School!$BW:$BW,0,0)</f>
        <v>0</v>
      </c>
      <c r="AJ15" s="54">
        <f>_xlfn.XLOOKUP(A15,[1]AU2025_School!$B:$B,[1]AU2025_School!$BX:$BX,0,0)</f>
        <v>2462.46</v>
      </c>
      <c r="AK15" s="54">
        <f>_xlfn.XLOOKUP(A15,[1]AU2025_School!$B:$B,[1]AU2025_School!$BY:$BY,0,0)</f>
        <v>1677.78</v>
      </c>
      <c r="AL15" s="54">
        <f>_xlfn.XLOOKUP(A15,[1]AU2025_School!$B:$B,[1]AU2025_School!$BZ:$BZ,0,0)</f>
        <v>4639.05</v>
      </c>
      <c r="AM15" s="54">
        <f>_xlfn.XLOOKUP(A15,[1]AU2025_School!$B:$B,[1]AU2025_School!$CA:$CA,0,0)</f>
        <v>1413.75</v>
      </c>
      <c r="AN15" s="54">
        <f>_xlfn.XLOOKUP(A15,[1]AU2025_School!$B:$B,[1]AU2025_School!$CB:$CB,0,0)</f>
        <v>234</v>
      </c>
      <c r="AO15" s="54">
        <f t="shared" si="2"/>
        <v>159629.63999999998</v>
      </c>
      <c r="AP15" s="52">
        <f t="shared" si="3"/>
        <v>37155.435789473646</v>
      </c>
      <c r="AQ15" s="55">
        <f t="shared" si="4"/>
        <v>4802.8500000000013</v>
      </c>
      <c r="AR15" s="55">
        <f t="shared" si="5"/>
        <v>-728.68421052631584</v>
      </c>
      <c r="AS15" s="55">
        <f t="shared" si="6"/>
        <v>-89399.700000000012</v>
      </c>
      <c r="AT15" s="55">
        <f t="shared" si="7"/>
        <v>50294.1</v>
      </c>
      <c r="AU15" s="55">
        <f t="shared" si="0"/>
        <v>47465.55</v>
      </c>
      <c r="AV15" s="55">
        <f t="shared" si="8"/>
        <v>-8531.25</v>
      </c>
      <c r="AW15" s="55">
        <f t="shared" si="9"/>
        <v>-1342.421052631579</v>
      </c>
    </row>
    <row r="16" spans="1:49" x14ac:dyDescent="0.25">
      <c r="A16" s="26">
        <v>1015</v>
      </c>
      <c r="B16" s="27" t="s">
        <v>188</v>
      </c>
      <c r="C16" s="27" t="s">
        <v>425</v>
      </c>
      <c r="D16" s="27">
        <v>0</v>
      </c>
      <c r="E16" s="27">
        <v>0</v>
      </c>
      <c r="F16" s="39">
        <v>0</v>
      </c>
      <c r="G16" s="26">
        <v>32</v>
      </c>
      <c r="H16" s="26">
        <v>480</v>
      </c>
      <c r="I16" s="29">
        <v>53102.400000000001</v>
      </c>
      <c r="J16" s="26">
        <v>71</v>
      </c>
      <c r="K16" s="26">
        <v>1065</v>
      </c>
      <c r="L16" s="26">
        <v>36</v>
      </c>
      <c r="M16" s="26">
        <v>540</v>
      </c>
      <c r="N16" s="31">
        <v>118095.9</v>
      </c>
      <c r="O16" s="26">
        <v>36</v>
      </c>
      <c r="P16" s="26">
        <v>540</v>
      </c>
      <c r="Q16" s="49">
        <v>7020</v>
      </c>
      <c r="R16" s="26">
        <v>36</v>
      </c>
      <c r="S16" s="50">
        <v>2684.8421052631579</v>
      </c>
      <c r="T16" s="51">
        <v>180903.14210526313</v>
      </c>
      <c r="U16" s="26">
        <v>6</v>
      </c>
      <c r="V16" s="52">
        <v>1925.3684210526317</v>
      </c>
      <c r="X16" s="78">
        <f t="shared" si="1"/>
        <v>146262.80842105261</v>
      </c>
      <c r="Z16" s="54">
        <v>1511.64</v>
      </c>
      <c r="AC16" s="54">
        <f>_xlfn.XLOOKUP(A16,[1]AU2025_School!$B:$B,[1]AU2025_School!$BQ:$BQ,0,0)</f>
        <v>0</v>
      </c>
      <c r="AD16" s="54">
        <f>_xlfn.XLOOKUP(A16,[1]AU2025_School!$B:$B,[1]AU2025_School!$BR:$BR,0,0)</f>
        <v>0</v>
      </c>
      <c r="AE16" s="54">
        <f>_xlfn.XLOOKUP(A16,[1]AU2025_School!$B:$B,[1]AU2025_School!$BS:$BS,0,0)</f>
        <v>77259</v>
      </c>
      <c r="AF16" s="54">
        <f>_xlfn.XLOOKUP(A16,[1]AU2025_School!$B:$B,[1]AU2025_School!$BT:$BT,0,0)</f>
        <v>37525.800000000003</v>
      </c>
      <c r="AG16" s="54">
        <f>_xlfn.XLOOKUP(A16,[1]AU2025_School!$B:$B,[1]AU2025_School!$BU:$BU,0,0)</f>
        <v>14935.05</v>
      </c>
      <c r="AH16" s="54">
        <f>_xlfn.XLOOKUP(A16,[1]AU2025_School!$B:$B,[1]AU2025_School!$BV:$BV,0,0)</f>
        <v>54761.85</v>
      </c>
      <c r="AI16" s="54">
        <f>_xlfn.XLOOKUP(A16,[1]AU2025_School!$B:$B,[1]AU2025_School!$BW:$BW,0,0)</f>
        <v>0</v>
      </c>
      <c r="AJ16" s="54">
        <f>_xlfn.XLOOKUP(A16,[1]AU2025_School!$B:$B,[1]AU2025_School!$BX:$BX,0,0)</f>
        <v>2163.98</v>
      </c>
      <c r="AK16" s="54">
        <f>_xlfn.XLOOKUP(A16,[1]AU2025_School!$B:$B,[1]AU2025_School!$BY:$BY,0,0)</f>
        <v>2237.04</v>
      </c>
      <c r="AL16" s="54">
        <f>_xlfn.XLOOKUP(A16,[1]AU2025_School!$B:$B,[1]AU2025_School!$BZ:$BZ,0,0)</f>
        <v>1546.35</v>
      </c>
      <c r="AM16" s="54">
        <f>_xlfn.XLOOKUP(A16,[1]AU2025_School!$B:$B,[1]AU2025_School!$CA:$CA,0,0)</f>
        <v>678.59999999999991</v>
      </c>
      <c r="AN16" s="54">
        <f>_xlfn.XLOOKUP(A16,[1]AU2025_School!$B:$B,[1]AU2025_School!$CB:$CB,0,0)</f>
        <v>187.20000000000002</v>
      </c>
      <c r="AO16" s="54">
        <f t="shared" si="2"/>
        <v>191294.87000000005</v>
      </c>
      <c r="AP16" s="52">
        <f t="shared" si="3"/>
        <v>45032.06157894744</v>
      </c>
      <c r="AQ16" s="55">
        <f t="shared" si="4"/>
        <v>4435.7300000000005</v>
      </c>
      <c r="AR16" s="55">
        <f t="shared" si="5"/>
        <v>-1738.1684210526316</v>
      </c>
      <c r="AS16" s="55">
        <f t="shared" si="6"/>
        <v>-118095.9</v>
      </c>
      <c r="AT16" s="55">
        <f t="shared" si="7"/>
        <v>14935.05</v>
      </c>
      <c r="AU16" s="55">
        <f t="shared" si="0"/>
        <v>61682.400000000001</v>
      </c>
      <c r="AV16" s="55">
        <f t="shared" si="8"/>
        <v>-6341.4</v>
      </c>
      <c r="AW16" s="55">
        <f t="shared" si="9"/>
        <v>52077.007894736838</v>
      </c>
    </row>
    <row r="17" spans="1:49" x14ac:dyDescent="0.25">
      <c r="A17" s="26">
        <v>1016</v>
      </c>
      <c r="B17" s="27" t="s">
        <v>189</v>
      </c>
      <c r="C17" s="27" t="s">
        <v>425</v>
      </c>
      <c r="D17" s="27">
        <v>0</v>
      </c>
      <c r="E17" s="27">
        <v>0</v>
      </c>
      <c r="F17" s="39">
        <v>0</v>
      </c>
      <c r="G17" s="26">
        <v>21</v>
      </c>
      <c r="H17" s="26">
        <v>315</v>
      </c>
      <c r="I17" s="29">
        <v>34848.449999999997</v>
      </c>
      <c r="J17" s="26">
        <v>62</v>
      </c>
      <c r="K17" s="26">
        <v>930</v>
      </c>
      <c r="L17" s="26">
        <v>26</v>
      </c>
      <c r="M17" s="26">
        <v>378.5</v>
      </c>
      <c r="N17" s="31">
        <v>96279.430000000008</v>
      </c>
      <c r="O17" s="26">
        <v>34</v>
      </c>
      <c r="P17" s="26">
        <v>495</v>
      </c>
      <c r="Q17" s="49">
        <v>6435</v>
      </c>
      <c r="R17" s="26">
        <v>32</v>
      </c>
      <c r="S17" s="50">
        <v>2386.5263157894738</v>
      </c>
      <c r="T17" s="51">
        <v>139949.40631578947</v>
      </c>
      <c r="U17" s="26">
        <v>0</v>
      </c>
      <c r="V17" s="52">
        <v>0</v>
      </c>
      <c r="X17" s="78">
        <f t="shared" si="1"/>
        <v>111959.52505263158</v>
      </c>
      <c r="Z17" s="54">
        <v>2340</v>
      </c>
      <c r="AC17" s="54">
        <f>_xlfn.XLOOKUP(A17,[1]AU2025_School!$B:$B,[1]AU2025_School!$BQ:$BQ,0,0)</f>
        <v>0</v>
      </c>
      <c r="AD17" s="54">
        <f>_xlfn.XLOOKUP(A17,[1]AU2025_School!$B:$B,[1]AU2025_School!$BR:$BR,0,0)</f>
        <v>0</v>
      </c>
      <c r="AE17" s="54">
        <f>_xlfn.XLOOKUP(A17,[1]AU2025_School!$B:$B,[1]AU2025_School!$BS:$BS,0,0)</f>
        <v>60703.5</v>
      </c>
      <c r="AF17" s="54">
        <f>_xlfn.XLOOKUP(A17,[1]AU2025_School!$B:$B,[1]AU2025_School!$BT:$BT,0,0)</f>
        <v>20344.87</v>
      </c>
      <c r="AG17" s="54">
        <f>_xlfn.XLOOKUP(A17,[1]AU2025_School!$B:$B,[1]AU2025_School!$BU:$BU,0,0)</f>
        <v>19913.399999999998</v>
      </c>
      <c r="AH17" s="54">
        <f>_xlfn.XLOOKUP(A17,[1]AU2025_School!$B:$B,[1]AU2025_School!$BV:$BV,0,0)</f>
        <v>21572.85</v>
      </c>
      <c r="AI17" s="54">
        <f>_xlfn.XLOOKUP(A17,[1]AU2025_School!$B:$B,[1]AU2025_School!$BW:$BW,0,0)</f>
        <v>0</v>
      </c>
      <c r="AJ17" s="54">
        <f>_xlfn.XLOOKUP(A17,[1]AU2025_School!$B:$B,[1]AU2025_School!$BX:$BX,0,0)</f>
        <v>2163.98</v>
      </c>
      <c r="AK17" s="54">
        <f>_xlfn.XLOOKUP(A17,[1]AU2025_School!$B:$B,[1]AU2025_School!$BY:$BY,0,0)</f>
        <v>372.84</v>
      </c>
      <c r="AL17" s="54">
        <f>_xlfn.XLOOKUP(A17,[1]AU2025_School!$B:$B,[1]AU2025_School!$BZ:$BZ,0,0)</f>
        <v>2854.7999999999997</v>
      </c>
      <c r="AM17" s="54">
        <f>_xlfn.XLOOKUP(A17,[1]AU2025_School!$B:$B,[1]AU2025_School!$CA:$CA,0,0)</f>
        <v>580.57999999999993</v>
      </c>
      <c r="AN17" s="54">
        <f>_xlfn.XLOOKUP(A17,[1]AU2025_School!$B:$B,[1]AU2025_School!$CB:$CB,0,0)</f>
        <v>156</v>
      </c>
      <c r="AO17" s="54">
        <f t="shared" si="2"/>
        <v>128662.81999999999</v>
      </c>
      <c r="AP17" s="52">
        <f t="shared" si="3"/>
        <v>16703.294947368413</v>
      </c>
      <c r="AQ17" s="55">
        <f t="shared" si="4"/>
        <v>3051.62</v>
      </c>
      <c r="AR17" s="55">
        <f t="shared" si="5"/>
        <v>156</v>
      </c>
      <c r="AS17" s="55">
        <f t="shared" si="6"/>
        <v>-96279.430000000008</v>
      </c>
      <c r="AT17" s="55">
        <f t="shared" si="7"/>
        <v>19913.399999999998</v>
      </c>
      <c r="AU17" s="55">
        <f t="shared" si="0"/>
        <v>46199.92</v>
      </c>
      <c r="AV17" s="55">
        <f t="shared" si="8"/>
        <v>-5854.42</v>
      </c>
      <c r="AW17" s="55">
        <f t="shared" si="9"/>
        <v>19186.323684210525</v>
      </c>
    </row>
    <row r="18" spans="1:49" x14ac:dyDescent="0.25">
      <c r="A18" s="26">
        <v>1017</v>
      </c>
      <c r="B18" s="27" t="s">
        <v>190</v>
      </c>
      <c r="C18" s="27" t="s">
        <v>425</v>
      </c>
      <c r="D18" s="27">
        <v>0</v>
      </c>
      <c r="E18" s="27">
        <v>0</v>
      </c>
      <c r="F18" s="39">
        <v>0</v>
      </c>
      <c r="G18" s="26">
        <v>51</v>
      </c>
      <c r="H18" s="26">
        <v>765</v>
      </c>
      <c r="I18" s="29">
        <v>84631.95</v>
      </c>
      <c r="J18" s="26">
        <v>78</v>
      </c>
      <c r="K18" s="26">
        <v>1155</v>
      </c>
      <c r="L18" s="26">
        <v>38</v>
      </c>
      <c r="M18" s="26">
        <v>567</v>
      </c>
      <c r="N18" s="31">
        <v>126704.76000000001</v>
      </c>
      <c r="O18" s="26">
        <v>60</v>
      </c>
      <c r="P18" s="26">
        <v>885</v>
      </c>
      <c r="Q18" s="49">
        <v>11505</v>
      </c>
      <c r="R18" s="26">
        <v>58</v>
      </c>
      <c r="S18" s="50">
        <v>4325.5789473684208</v>
      </c>
      <c r="T18" s="51">
        <v>227167.28894736845</v>
      </c>
      <c r="U18" s="26">
        <v>11</v>
      </c>
      <c r="V18" s="52">
        <v>3529.8421052631579</v>
      </c>
      <c r="X18" s="78">
        <f t="shared" si="1"/>
        <v>184557.70484210528</v>
      </c>
      <c r="Z18" s="54">
        <v>3308.76</v>
      </c>
      <c r="AC18" s="54">
        <f>_xlfn.XLOOKUP(A18,[1]AU2025_School!$B:$B,[1]AU2025_School!$BQ:$BQ,0,0)</f>
        <v>0</v>
      </c>
      <c r="AD18" s="54">
        <f>_xlfn.XLOOKUP(A18,[1]AU2025_School!$B:$B,[1]AU2025_School!$BR:$BR,0,0)</f>
        <v>0</v>
      </c>
      <c r="AE18" s="54">
        <f>_xlfn.XLOOKUP(A18,[1]AU2025_School!$B:$B,[1]AU2025_School!$BS:$BS,0,0)</f>
        <v>75051.600000000006</v>
      </c>
      <c r="AF18" s="54">
        <f>_xlfn.XLOOKUP(A18,[1]AU2025_School!$B:$B,[1]AU2025_School!$BT:$BT,0,0)</f>
        <v>22074</v>
      </c>
      <c r="AG18" s="54">
        <f>_xlfn.XLOOKUP(A18,[1]AU2025_School!$B:$B,[1]AU2025_School!$BU:$BU,0,0)</f>
        <v>30865.77</v>
      </c>
      <c r="AH18" s="54">
        <f>_xlfn.XLOOKUP(A18,[1]AU2025_School!$B:$B,[1]AU2025_School!$BV:$BV,0,0)</f>
        <v>69696.899999999994</v>
      </c>
      <c r="AI18" s="54">
        <f>_xlfn.XLOOKUP(A18,[1]AU2025_School!$B:$B,[1]AU2025_School!$BW:$BW,0,0)</f>
        <v>0</v>
      </c>
      <c r="AJ18" s="54">
        <f>_xlfn.XLOOKUP(A18,[1]AU2025_School!$B:$B,[1]AU2025_School!$BX:$BX,0,0)</f>
        <v>3432.52</v>
      </c>
      <c r="AK18" s="54">
        <f>_xlfn.XLOOKUP(A18,[1]AU2025_School!$B:$B,[1]AU2025_School!$BY:$BY,0,0)</f>
        <v>745.68</v>
      </c>
      <c r="AL18" s="54">
        <f>_xlfn.XLOOKUP(A18,[1]AU2025_School!$B:$B,[1]AU2025_School!$BZ:$BZ,0,0)</f>
        <v>2735.85</v>
      </c>
      <c r="AM18" s="54">
        <f>_xlfn.XLOOKUP(A18,[1]AU2025_School!$B:$B,[1]AU2025_School!$CA:$CA,0,0)</f>
        <v>1922.6999999999998</v>
      </c>
      <c r="AN18" s="54">
        <f>_xlfn.XLOOKUP(A18,[1]AU2025_School!$B:$B,[1]AU2025_School!$CB:$CB,0,0)</f>
        <v>368.16</v>
      </c>
      <c r="AO18" s="54">
        <f t="shared" si="2"/>
        <v>206893.18000000002</v>
      </c>
      <c r="AP18" s="52">
        <f t="shared" si="3"/>
        <v>22335.475157894747</v>
      </c>
      <c r="AQ18" s="55">
        <f t="shared" si="4"/>
        <v>3605.2899999999991</v>
      </c>
      <c r="AR18" s="55">
        <f t="shared" si="5"/>
        <v>-3161.6821052631581</v>
      </c>
      <c r="AS18" s="55">
        <f t="shared" si="6"/>
        <v>-126704.76000000001</v>
      </c>
      <c r="AT18" s="55">
        <f t="shared" si="7"/>
        <v>30865.77</v>
      </c>
      <c r="AU18" s="55">
        <f t="shared" si="0"/>
        <v>12493.650000000009</v>
      </c>
      <c r="AV18" s="55">
        <f t="shared" si="8"/>
        <v>-9582.2999999999993</v>
      </c>
      <c r="AW18" s="55">
        <f t="shared" si="9"/>
        <v>65371.321052631574</v>
      </c>
    </row>
    <row r="19" spans="1:49" x14ac:dyDescent="0.25">
      <c r="A19" s="26">
        <v>1018</v>
      </c>
      <c r="B19" s="27" t="s">
        <v>191</v>
      </c>
      <c r="C19" s="27" t="s">
        <v>425</v>
      </c>
      <c r="D19" s="27">
        <v>0</v>
      </c>
      <c r="E19" s="27">
        <v>0</v>
      </c>
      <c r="F19" s="39">
        <v>0</v>
      </c>
      <c r="G19" s="26">
        <v>48</v>
      </c>
      <c r="H19" s="26">
        <v>720</v>
      </c>
      <c r="I19" s="29">
        <v>79653.599999999991</v>
      </c>
      <c r="J19" s="26">
        <v>67</v>
      </c>
      <c r="K19" s="26">
        <v>1005</v>
      </c>
      <c r="L19" s="26">
        <v>27</v>
      </c>
      <c r="M19" s="26">
        <v>405</v>
      </c>
      <c r="N19" s="31">
        <v>103747.80000000002</v>
      </c>
      <c r="O19" s="26">
        <v>71</v>
      </c>
      <c r="P19" s="26">
        <v>1050</v>
      </c>
      <c r="Q19" s="49">
        <v>13650</v>
      </c>
      <c r="R19" s="26">
        <v>70</v>
      </c>
      <c r="S19" s="50">
        <v>5220.5263157894742</v>
      </c>
      <c r="T19" s="51">
        <v>202271.92631578949</v>
      </c>
      <c r="U19" s="26">
        <v>6</v>
      </c>
      <c r="V19" s="52">
        <v>1925.3684210526317</v>
      </c>
      <c r="X19" s="78">
        <f t="shared" si="1"/>
        <v>163357.83578947373</v>
      </c>
      <c r="Z19" s="54">
        <v>4135.5600000000004</v>
      </c>
      <c r="AC19" s="54">
        <f>_xlfn.XLOOKUP(A19,[1]AU2025_School!$B:$B,[1]AU2025_School!$BQ:$BQ,0,0)</f>
        <v>0</v>
      </c>
      <c r="AD19" s="54">
        <f>_xlfn.XLOOKUP(A19,[1]AU2025_School!$B:$B,[1]AU2025_School!$BR:$BR,0,0)</f>
        <v>0</v>
      </c>
      <c r="AE19" s="54">
        <f>_xlfn.XLOOKUP(A19,[1]AU2025_School!$B:$B,[1]AU2025_School!$BS:$BS,0,0)</f>
        <v>71740.5</v>
      </c>
      <c r="AF19" s="54">
        <f>_xlfn.XLOOKUP(A19,[1]AU2025_School!$B:$B,[1]AU2025_School!$BT:$BT,0,0)</f>
        <v>29799.9</v>
      </c>
      <c r="AG19" s="54">
        <f>_xlfn.XLOOKUP(A19,[1]AU2025_School!$B:$B,[1]AU2025_School!$BU:$BU,0,0)</f>
        <v>51442.95</v>
      </c>
      <c r="AH19" s="54">
        <f>_xlfn.XLOOKUP(A19,[1]AU2025_School!$B:$B,[1]AU2025_School!$BV:$BV,0,0)</f>
        <v>36507.9</v>
      </c>
      <c r="AI19" s="54">
        <f>_xlfn.XLOOKUP(A19,[1]AU2025_School!$B:$B,[1]AU2025_School!$BW:$BW,0,0)</f>
        <v>0</v>
      </c>
      <c r="AJ19" s="54">
        <f>_xlfn.XLOOKUP(A19,[1]AU2025_School!$B:$B,[1]AU2025_School!$BX:$BX,0,0)</f>
        <v>4701.0600000000004</v>
      </c>
      <c r="AK19" s="54">
        <f>_xlfn.XLOOKUP(A19,[1]AU2025_School!$B:$B,[1]AU2025_School!$BY:$BY,0,0)</f>
        <v>1491.36</v>
      </c>
      <c r="AL19" s="54">
        <f>_xlfn.XLOOKUP(A19,[1]AU2025_School!$B:$B,[1]AU2025_School!$BZ:$BZ,0,0)</f>
        <v>4401.1499999999996</v>
      </c>
      <c r="AM19" s="54">
        <f>_xlfn.XLOOKUP(A19,[1]AU2025_School!$B:$B,[1]AU2025_School!$CA:$CA,0,0)</f>
        <v>1300.6499999999999</v>
      </c>
      <c r="AN19" s="54">
        <f>_xlfn.XLOOKUP(A19,[1]AU2025_School!$B:$B,[1]AU2025_School!$CB:$CB,0,0)</f>
        <v>327.60000000000002</v>
      </c>
      <c r="AO19" s="54">
        <f t="shared" si="2"/>
        <v>201713.06999999995</v>
      </c>
      <c r="AP19" s="52">
        <f t="shared" si="3"/>
        <v>38355.234210526221</v>
      </c>
      <c r="AQ19" s="55">
        <f t="shared" si="4"/>
        <v>6458.0099999999993</v>
      </c>
      <c r="AR19" s="55">
        <f t="shared" si="5"/>
        <v>-1597.7684210526318</v>
      </c>
      <c r="AS19" s="55">
        <f t="shared" si="6"/>
        <v>-103747.80000000002</v>
      </c>
      <c r="AT19" s="55">
        <f t="shared" si="7"/>
        <v>51442.95</v>
      </c>
      <c r="AU19" s="55">
        <f t="shared" si="0"/>
        <v>21886.800000000003</v>
      </c>
      <c r="AV19" s="55">
        <f t="shared" si="8"/>
        <v>-12349.35</v>
      </c>
      <c r="AW19" s="55">
        <f t="shared" si="9"/>
        <v>31287.373684210528</v>
      </c>
    </row>
    <row r="20" spans="1:49" x14ac:dyDescent="0.25">
      <c r="A20" s="26">
        <v>1019</v>
      </c>
      <c r="B20" s="27" t="s">
        <v>192</v>
      </c>
      <c r="C20" s="27" t="s">
        <v>425</v>
      </c>
      <c r="D20" s="27">
        <v>0</v>
      </c>
      <c r="E20" s="27">
        <v>0</v>
      </c>
      <c r="F20" s="39">
        <v>0</v>
      </c>
      <c r="G20" s="26">
        <v>33</v>
      </c>
      <c r="H20" s="26">
        <v>495</v>
      </c>
      <c r="I20" s="29">
        <v>54761.85</v>
      </c>
      <c r="J20" s="26">
        <v>60</v>
      </c>
      <c r="K20" s="26">
        <v>900</v>
      </c>
      <c r="L20" s="26">
        <v>10</v>
      </c>
      <c r="M20" s="26">
        <v>150</v>
      </c>
      <c r="N20" s="31">
        <v>77259</v>
      </c>
      <c r="O20" s="26">
        <v>34</v>
      </c>
      <c r="P20" s="26">
        <v>510</v>
      </c>
      <c r="Q20" s="49">
        <v>6630</v>
      </c>
      <c r="R20" s="26">
        <v>3</v>
      </c>
      <c r="S20" s="50">
        <v>223.73684210526318</v>
      </c>
      <c r="T20" s="51">
        <v>138874.58684210526</v>
      </c>
      <c r="U20" s="26">
        <v>0</v>
      </c>
      <c r="V20" s="52">
        <v>0</v>
      </c>
      <c r="X20" s="78">
        <f t="shared" si="1"/>
        <v>111099.66947368422</v>
      </c>
      <c r="Z20" s="54">
        <v>3071.64</v>
      </c>
      <c r="AC20" s="54">
        <f>_xlfn.XLOOKUP(A20,[1]AU2025_School!$B:$B,[1]AU2025_School!$BQ:$BQ,0,0)</f>
        <v>0</v>
      </c>
      <c r="AD20" s="54">
        <f>_xlfn.XLOOKUP(A20,[1]AU2025_School!$B:$B,[1]AU2025_School!$BR:$BR,0,0)</f>
        <v>0</v>
      </c>
      <c r="AE20" s="54">
        <f>_xlfn.XLOOKUP(A20,[1]AU2025_School!$B:$B,[1]AU2025_School!$BS:$BS,0,0)</f>
        <v>75051.600000000006</v>
      </c>
      <c r="AF20" s="54">
        <f>_xlfn.XLOOKUP(A20,[1]AU2025_School!$B:$B,[1]AU2025_School!$BT:$BT,0,0)</f>
        <v>19442.100000000002</v>
      </c>
      <c r="AG20" s="54">
        <f>_xlfn.XLOOKUP(A20,[1]AU2025_School!$B:$B,[1]AU2025_School!$BU:$BU,0,0)</f>
        <v>19913.399999999998</v>
      </c>
      <c r="AH20" s="54">
        <f>_xlfn.XLOOKUP(A20,[1]AU2025_School!$B:$B,[1]AU2025_School!$BV:$BV,0,0)</f>
        <v>14935.05</v>
      </c>
      <c r="AI20" s="54">
        <f>_xlfn.XLOOKUP(A20,[1]AU2025_School!$B:$B,[1]AU2025_School!$BW:$BW,0,0)</f>
        <v>0</v>
      </c>
      <c r="AJ20" s="54">
        <f>_xlfn.XLOOKUP(A20,[1]AU2025_School!$B:$B,[1]AU2025_School!$BX:$BX,0,0)</f>
        <v>0</v>
      </c>
      <c r="AK20" s="54">
        <f>_xlfn.XLOOKUP(A20,[1]AU2025_School!$B:$B,[1]AU2025_School!$BY:$BY,0,0)</f>
        <v>186.42</v>
      </c>
      <c r="AL20" s="54">
        <f>_xlfn.XLOOKUP(A20,[1]AU2025_School!$B:$B,[1]AU2025_School!$BZ:$BZ,0,0)</f>
        <v>2854.7999999999997</v>
      </c>
      <c r="AM20" s="54">
        <f>_xlfn.XLOOKUP(A20,[1]AU2025_School!$B:$B,[1]AU2025_School!$CA:$CA,0,0)</f>
        <v>1131</v>
      </c>
      <c r="AN20" s="54">
        <f>_xlfn.XLOOKUP(A20,[1]AU2025_School!$B:$B,[1]AU2025_School!$CB:$CB,0,0)</f>
        <v>577.20000000000005</v>
      </c>
      <c r="AO20" s="54">
        <f t="shared" si="2"/>
        <v>134091.57</v>
      </c>
      <c r="AP20" s="52">
        <f t="shared" si="3"/>
        <v>22991.900526315789</v>
      </c>
      <c r="AQ20" s="55">
        <f t="shared" si="4"/>
        <v>-30.420000000000073</v>
      </c>
      <c r="AR20" s="55">
        <f t="shared" si="5"/>
        <v>577.20000000000005</v>
      </c>
      <c r="AS20" s="55">
        <f t="shared" si="6"/>
        <v>-77259</v>
      </c>
      <c r="AT20" s="55">
        <f t="shared" si="7"/>
        <v>19913.399999999998</v>
      </c>
      <c r="AU20" s="55">
        <f t="shared" si="0"/>
        <v>39731.850000000013</v>
      </c>
      <c r="AV20" s="55">
        <f t="shared" si="8"/>
        <v>-5499</v>
      </c>
      <c r="AW20" s="55">
        <f t="shared" si="9"/>
        <v>14711.313157894736</v>
      </c>
    </row>
    <row r="21" spans="1:49" x14ac:dyDescent="0.25">
      <c r="A21" s="26">
        <v>1020</v>
      </c>
      <c r="B21" s="27" t="s">
        <v>193</v>
      </c>
      <c r="C21" s="27" t="s">
        <v>425</v>
      </c>
      <c r="D21" s="27">
        <v>2</v>
      </c>
      <c r="E21" s="27">
        <v>30</v>
      </c>
      <c r="F21" s="39">
        <v>4648.8</v>
      </c>
      <c r="G21" s="26">
        <v>72</v>
      </c>
      <c r="H21" s="26">
        <v>1080</v>
      </c>
      <c r="I21" s="29">
        <v>119480.4</v>
      </c>
      <c r="J21" s="26">
        <v>95</v>
      </c>
      <c r="K21" s="26">
        <v>1425</v>
      </c>
      <c r="L21" s="26">
        <v>24</v>
      </c>
      <c r="M21" s="26">
        <v>360</v>
      </c>
      <c r="N21" s="31">
        <v>131340.29999999999</v>
      </c>
      <c r="O21" s="26">
        <v>97</v>
      </c>
      <c r="P21" s="26">
        <v>1410</v>
      </c>
      <c r="Q21" s="49">
        <v>18330</v>
      </c>
      <c r="R21" s="26">
        <v>94</v>
      </c>
      <c r="S21" s="50">
        <v>7010.4210526315792</v>
      </c>
      <c r="T21" s="51">
        <v>280809.92105263157</v>
      </c>
      <c r="U21" s="26">
        <v>13</v>
      </c>
      <c r="V21" s="52">
        <v>4171.6315789473683</v>
      </c>
      <c r="X21" s="78">
        <f t="shared" si="1"/>
        <v>227985.24210526317</v>
      </c>
      <c r="Z21" s="54">
        <v>7751.6399999999994</v>
      </c>
      <c r="AC21" s="54">
        <f>_xlfn.XLOOKUP(A21,[1]AU2025_School!$B:$B,[1]AU2025_School!$BQ:$BQ,0,0)</f>
        <v>0</v>
      </c>
      <c r="AD21" s="54">
        <f>_xlfn.XLOOKUP(A21,[1]AU2025_School!$B:$B,[1]AU2025_School!$BR:$BR,0,0)</f>
        <v>0</v>
      </c>
      <c r="AE21" s="54">
        <f>_xlfn.XLOOKUP(A21,[1]AU2025_School!$B:$B,[1]AU2025_School!$BS:$BS,0,0)</f>
        <v>87192.3</v>
      </c>
      <c r="AF21" s="54">
        <f>_xlfn.XLOOKUP(A21,[1]AU2025_School!$B:$B,[1]AU2025_School!$BT:$BT,0,0)</f>
        <v>16555.5</v>
      </c>
      <c r="AG21" s="54">
        <f>_xlfn.XLOOKUP(A21,[1]AU2025_School!$B:$B,[1]AU2025_School!$BU:$BU,0,0)</f>
        <v>72122.249999999985</v>
      </c>
      <c r="AH21" s="54">
        <f>_xlfn.XLOOKUP(A21,[1]AU2025_School!$B:$B,[1]AU2025_School!$BV:$BV,0,0)</f>
        <v>69696.899999999994</v>
      </c>
      <c r="AI21" s="54">
        <f>_xlfn.XLOOKUP(A21,[1]AU2025_School!$B:$B,[1]AU2025_School!$BW:$BW,0,0)</f>
        <v>4648.8</v>
      </c>
      <c r="AJ21" s="54">
        <f>_xlfn.XLOOKUP(A21,[1]AU2025_School!$B:$B,[1]AU2025_School!$BX:$BX,0,0)</f>
        <v>6118.84</v>
      </c>
      <c r="AK21" s="54">
        <f>_xlfn.XLOOKUP(A21,[1]AU2025_School!$B:$B,[1]AU2025_School!$BY:$BY,0,0)</f>
        <v>559.26</v>
      </c>
      <c r="AL21" s="54">
        <f>_xlfn.XLOOKUP(A21,[1]AU2025_School!$B:$B,[1]AU2025_School!$BZ:$BZ,0,0)</f>
        <v>7255.95</v>
      </c>
      <c r="AM21" s="54">
        <f>_xlfn.XLOOKUP(A21,[1]AU2025_School!$B:$B,[1]AU2025_School!$CA:$CA,0,0)</f>
        <v>3053.7</v>
      </c>
      <c r="AN21" s="54">
        <f>_xlfn.XLOOKUP(A21,[1]AU2025_School!$B:$B,[1]AU2025_School!$CB:$CB,0,0)</f>
        <v>624</v>
      </c>
      <c r="AO21" s="54">
        <f t="shared" si="2"/>
        <v>267827.5</v>
      </c>
      <c r="AP21" s="52">
        <f t="shared" si="3"/>
        <v>39842.257894736831</v>
      </c>
      <c r="AQ21" s="55">
        <f t="shared" si="4"/>
        <v>6182.41</v>
      </c>
      <c r="AR21" s="55">
        <f t="shared" si="5"/>
        <v>-3547.6315789473683</v>
      </c>
      <c r="AS21" s="55">
        <f t="shared" si="6"/>
        <v>-131340.29999999999</v>
      </c>
      <c r="AT21" s="55">
        <f t="shared" si="7"/>
        <v>67473.449999999983</v>
      </c>
      <c r="AU21" s="55">
        <f t="shared" si="0"/>
        <v>-15732.599999999991</v>
      </c>
      <c r="AV21" s="55">
        <f t="shared" si="8"/>
        <v>-15276.3</v>
      </c>
      <c r="AW21" s="55">
        <f t="shared" si="9"/>
        <v>67335.278947368424</v>
      </c>
    </row>
    <row r="22" spans="1:49" x14ac:dyDescent="0.25">
      <c r="A22" s="26">
        <v>1021</v>
      </c>
      <c r="B22" s="27" t="s">
        <v>194</v>
      </c>
      <c r="C22" s="27" t="s">
        <v>425</v>
      </c>
      <c r="D22" s="27">
        <v>0</v>
      </c>
      <c r="E22" s="27">
        <v>0</v>
      </c>
      <c r="F22" s="39">
        <v>0</v>
      </c>
      <c r="G22" s="26">
        <v>16</v>
      </c>
      <c r="H22" s="26">
        <v>240</v>
      </c>
      <c r="I22" s="29">
        <v>26551.200000000001</v>
      </c>
      <c r="J22" s="26">
        <v>34</v>
      </c>
      <c r="K22" s="26">
        <v>510</v>
      </c>
      <c r="L22" s="26">
        <v>8</v>
      </c>
      <c r="M22" s="26">
        <v>120</v>
      </c>
      <c r="N22" s="31">
        <v>46355.4</v>
      </c>
      <c r="O22" s="26">
        <v>20</v>
      </c>
      <c r="P22" s="26">
        <v>300</v>
      </c>
      <c r="Q22" s="49">
        <v>3900</v>
      </c>
      <c r="R22" s="26">
        <v>20</v>
      </c>
      <c r="S22" s="50">
        <v>1491.578947368421</v>
      </c>
      <c r="T22" s="51">
        <v>78298.178947368433</v>
      </c>
      <c r="U22" s="26">
        <v>0</v>
      </c>
      <c r="V22" s="52">
        <v>0</v>
      </c>
      <c r="X22" s="78">
        <f t="shared" si="1"/>
        <v>62638.543157894746</v>
      </c>
      <c r="Z22" s="54">
        <v>851.75999999999988</v>
      </c>
      <c r="AC22" s="54">
        <f>_xlfn.XLOOKUP(A22,[1]AU2025_School!$B:$B,[1]AU2025_School!$BQ:$BQ,0,0)</f>
        <v>0</v>
      </c>
      <c r="AD22" s="54">
        <f>_xlfn.XLOOKUP(A22,[1]AU2025_School!$B:$B,[1]AU2025_School!$BR:$BR,0,0)</f>
        <v>0</v>
      </c>
      <c r="AE22" s="54">
        <f>_xlfn.XLOOKUP(A22,[1]AU2025_School!$B:$B,[1]AU2025_School!$BS:$BS,0,0)</f>
        <v>30903.600000000002</v>
      </c>
      <c r="AF22" s="54">
        <f>_xlfn.XLOOKUP(A22,[1]AU2025_School!$B:$B,[1]AU2025_School!$BT:$BT,0,0)</f>
        <v>4414.8</v>
      </c>
      <c r="AG22" s="54">
        <f>_xlfn.XLOOKUP(A22,[1]AU2025_School!$B:$B,[1]AU2025_School!$BU:$BU,0,0)</f>
        <v>31529.55</v>
      </c>
      <c r="AH22" s="54">
        <f>_xlfn.XLOOKUP(A22,[1]AU2025_School!$B:$B,[1]AU2025_School!$BV:$BV,0,0)</f>
        <v>36507.9</v>
      </c>
      <c r="AI22" s="54">
        <f>_xlfn.XLOOKUP(A22,[1]AU2025_School!$B:$B,[1]AU2025_School!$BW:$BW,0,0)</f>
        <v>0</v>
      </c>
      <c r="AJ22" s="54">
        <f>_xlfn.XLOOKUP(A22,[1]AU2025_School!$B:$B,[1]AU2025_School!$BX:$BX,0,0)</f>
        <v>2163.98</v>
      </c>
      <c r="AK22" s="54">
        <f>_xlfn.XLOOKUP(A22,[1]AU2025_School!$B:$B,[1]AU2025_School!$BY:$BY,0,0)</f>
        <v>186.42</v>
      </c>
      <c r="AL22" s="54">
        <f>_xlfn.XLOOKUP(A22,[1]AU2025_School!$B:$B,[1]AU2025_School!$BZ:$BZ,0,0)</f>
        <v>713.69999999999993</v>
      </c>
      <c r="AM22" s="54">
        <f>_xlfn.XLOOKUP(A22,[1]AU2025_School!$B:$B,[1]AU2025_School!$CA:$CA,0,0)</f>
        <v>791.69999999999993</v>
      </c>
      <c r="AN22" s="54">
        <f>_xlfn.XLOOKUP(A22,[1]AU2025_School!$B:$B,[1]AU2025_School!$CB:$CB,0,0)</f>
        <v>358.8</v>
      </c>
      <c r="AO22" s="54">
        <f t="shared" si="2"/>
        <v>107570.45</v>
      </c>
      <c r="AP22" s="52">
        <f t="shared" si="3"/>
        <v>44931.906842105251</v>
      </c>
      <c r="AQ22" s="55">
        <f t="shared" si="4"/>
        <v>2212.34</v>
      </c>
      <c r="AR22" s="55">
        <f t="shared" si="5"/>
        <v>358.8</v>
      </c>
      <c r="AS22" s="55">
        <f t="shared" si="6"/>
        <v>-46355.4</v>
      </c>
      <c r="AT22" s="55">
        <f t="shared" si="7"/>
        <v>31529.55</v>
      </c>
      <c r="AU22" s="55">
        <f t="shared" si="0"/>
        <v>8767.2000000000007</v>
      </c>
      <c r="AV22" s="55">
        <f t="shared" si="8"/>
        <v>-3108.3</v>
      </c>
      <c r="AW22" s="55">
        <f t="shared" si="9"/>
        <v>35016.321052631582</v>
      </c>
    </row>
    <row r="23" spans="1:49" x14ac:dyDescent="0.25">
      <c r="A23" s="26">
        <v>1022</v>
      </c>
      <c r="B23" s="27" t="s">
        <v>195</v>
      </c>
      <c r="C23" s="27" t="s">
        <v>425</v>
      </c>
      <c r="D23" s="27">
        <v>1</v>
      </c>
      <c r="E23" s="27">
        <v>15</v>
      </c>
      <c r="F23" s="39">
        <v>2324.4</v>
      </c>
      <c r="G23" s="26">
        <v>30</v>
      </c>
      <c r="H23" s="26">
        <v>450</v>
      </c>
      <c r="I23" s="29">
        <v>49783.5</v>
      </c>
      <c r="J23" s="26">
        <v>40</v>
      </c>
      <c r="K23" s="26">
        <v>585</v>
      </c>
      <c r="L23" s="26">
        <v>11</v>
      </c>
      <c r="M23" s="26">
        <v>165</v>
      </c>
      <c r="N23" s="31">
        <v>55185</v>
      </c>
      <c r="O23" s="26">
        <v>28</v>
      </c>
      <c r="P23" s="26">
        <v>420</v>
      </c>
      <c r="Q23" s="49">
        <v>5460</v>
      </c>
      <c r="R23" s="26">
        <v>28</v>
      </c>
      <c r="S23" s="50">
        <v>2088.2105263157896</v>
      </c>
      <c r="T23" s="51">
        <v>114841.11052631578</v>
      </c>
      <c r="U23" s="26">
        <v>0</v>
      </c>
      <c r="V23" s="52">
        <v>0</v>
      </c>
      <c r="X23" s="78">
        <f t="shared" si="1"/>
        <v>91872.88842105263</v>
      </c>
      <c r="Z23" s="54">
        <v>2675.4</v>
      </c>
      <c r="AC23" s="54">
        <f>_xlfn.XLOOKUP(A23,[1]AU2025_School!$B:$B,[1]AU2025_School!$BQ:$BQ,0,0)</f>
        <v>0</v>
      </c>
      <c r="AD23" s="54">
        <f>_xlfn.XLOOKUP(A23,[1]AU2025_School!$B:$B,[1]AU2025_School!$BR:$BR,0,0)</f>
        <v>0</v>
      </c>
      <c r="AE23" s="54">
        <f>_xlfn.XLOOKUP(A23,[1]AU2025_School!$B:$B,[1]AU2025_School!$BS:$BS,0,0)</f>
        <v>50770.200000000004</v>
      </c>
      <c r="AF23" s="54">
        <f>_xlfn.XLOOKUP(A23,[1]AU2025_School!$B:$B,[1]AU2025_School!$BT:$BT,0,0)</f>
        <v>16555.5</v>
      </c>
      <c r="AG23" s="54">
        <f>_xlfn.XLOOKUP(A23,[1]AU2025_School!$B:$B,[1]AU2025_School!$BU:$BU,0,0)</f>
        <v>29997.75</v>
      </c>
      <c r="AH23" s="54">
        <f>_xlfn.XLOOKUP(A23,[1]AU2025_School!$B:$B,[1]AU2025_School!$BV:$BV,0,0)</f>
        <v>34848.449999999997</v>
      </c>
      <c r="AI23" s="54">
        <f>_xlfn.XLOOKUP(A23,[1]AU2025_School!$B:$B,[1]AU2025_School!$BW:$BW,0,0)</f>
        <v>13946.4</v>
      </c>
      <c r="AJ23" s="54">
        <f>_xlfn.XLOOKUP(A23,[1]AU2025_School!$B:$B,[1]AU2025_School!$BX:$BX,0,0)</f>
        <v>447.72</v>
      </c>
      <c r="AK23" s="54">
        <f>_xlfn.XLOOKUP(A23,[1]AU2025_School!$B:$B,[1]AU2025_School!$BY:$BY,0,0)</f>
        <v>932.1</v>
      </c>
      <c r="AL23" s="54">
        <f>_xlfn.XLOOKUP(A23,[1]AU2025_School!$B:$B,[1]AU2025_School!$BZ:$BZ,0,0)</f>
        <v>2022.1499999999999</v>
      </c>
      <c r="AM23" s="54">
        <f>_xlfn.XLOOKUP(A23,[1]AU2025_School!$B:$B,[1]AU2025_School!$CA:$CA,0,0)</f>
        <v>1131</v>
      </c>
      <c r="AN23" s="54">
        <f>_xlfn.XLOOKUP(A23,[1]AU2025_School!$B:$B,[1]AU2025_School!$CB:$CB,0,0)</f>
        <v>858</v>
      </c>
      <c r="AO23" s="54">
        <f t="shared" si="2"/>
        <v>151509.27000000002</v>
      </c>
      <c r="AP23" s="52">
        <f t="shared" si="3"/>
        <v>59636.381578947388</v>
      </c>
      <c r="AQ23" s="55">
        <f t="shared" si="4"/>
        <v>726.57000000000016</v>
      </c>
      <c r="AR23" s="55">
        <f t="shared" si="5"/>
        <v>858</v>
      </c>
      <c r="AS23" s="55">
        <f t="shared" si="6"/>
        <v>-55185</v>
      </c>
      <c r="AT23" s="55">
        <f t="shared" si="7"/>
        <v>27673.35</v>
      </c>
      <c r="AU23" s="55">
        <f t="shared" si="0"/>
        <v>17542.200000000012</v>
      </c>
      <c r="AV23" s="55">
        <f t="shared" si="8"/>
        <v>-4329</v>
      </c>
      <c r="AW23" s="55">
        <f t="shared" si="9"/>
        <v>46706.639473684212</v>
      </c>
    </row>
    <row r="24" spans="1:49" x14ac:dyDescent="0.25">
      <c r="A24" s="26">
        <v>1023</v>
      </c>
      <c r="B24" s="27" t="s">
        <v>196</v>
      </c>
      <c r="C24" s="27" t="s">
        <v>425</v>
      </c>
      <c r="D24" s="27">
        <v>0</v>
      </c>
      <c r="E24" s="27">
        <v>0</v>
      </c>
      <c r="F24" s="39">
        <v>0</v>
      </c>
      <c r="G24" s="26">
        <v>18</v>
      </c>
      <c r="H24" s="26">
        <v>270</v>
      </c>
      <c r="I24" s="29">
        <v>29870.1</v>
      </c>
      <c r="J24" s="26">
        <v>45</v>
      </c>
      <c r="K24" s="26">
        <v>675</v>
      </c>
      <c r="L24" s="26">
        <v>5</v>
      </c>
      <c r="M24" s="26">
        <v>75</v>
      </c>
      <c r="N24" s="31">
        <v>55185</v>
      </c>
      <c r="O24" s="26">
        <v>31</v>
      </c>
      <c r="P24" s="26">
        <v>465</v>
      </c>
      <c r="Q24" s="49">
        <v>6045</v>
      </c>
      <c r="R24" s="26">
        <v>22</v>
      </c>
      <c r="S24" s="50">
        <v>1640.7368421052631</v>
      </c>
      <c r="T24" s="51">
        <v>92740.836842105273</v>
      </c>
      <c r="U24" s="26">
        <v>7</v>
      </c>
      <c r="V24" s="52">
        <v>2246.2631578947367</v>
      </c>
      <c r="X24" s="78">
        <f t="shared" si="1"/>
        <v>75989.680000000008</v>
      </c>
      <c r="Z24" s="54">
        <v>1751.88</v>
      </c>
      <c r="AC24" s="54">
        <f>_xlfn.XLOOKUP(A24,[1]AU2025_School!$B:$B,[1]AU2025_School!$BQ:$BQ,0,0)</f>
        <v>0</v>
      </c>
      <c r="AD24" s="54">
        <f>_xlfn.XLOOKUP(A24,[1]AU2025_School!$B:$B,[1]AU2025_School!$BR:$BR,0,0)</f>
        <v>0</v>
      </c>
      <c r="AE24" s="54">
        <f>_xlfn.XLOOKUP(A24,[1]AU2025_School!$B:$B,[1]AU2025_School!$BS:$BS,0,0)</f>
        <v>54081.3</v>
      </c>
      <c r="AF24" s="54">
        <f>_xlfn.XLOOKUP(A24,[1]AU2025_School!$B:$B,[1]AU2025_School!$BT:$BT,0,0)</f>
        <v>9084.3000000000011</v>
      </c>
      <c r="AG24" s="54">
        <f>_xlfn.XLOOKUP(A24,[1]AU2025_School!$B:$B,[1]AU2025_School!$BU:$BU,0,0)</f>
        <v>40975.649999999994</v>
      </c>
      <c r="AH24" s="54">
        <f>_xlfn.XLOOKUP(A24,[1]AU2025_School!$B:$B,[1]AU2025_School!$BV:$BV,0,0)</f>
        <v>26551.200000000001</v>
      </c>
      <c r="AI24" s="54">
        <f>_xlfn.XLOOKUP(A24,[1]AU2025_School!$B:$B,[1]AU2025_School!$BW:$BW,0,0)</f>
        <v>0</v>
      </c>
      <c r="AJ24" s="54">
        <f>_xlfn.XLOOKUP(A24,[1]AU2025_School!$B:$B,[1]AU2025_School!$BX:$BX,0,0)</f>
        <v>1308.44</v>
      </c>
      <c r="AK24" s="54">
        <f>_xlfn.XLOOKUP(A24,[1]AU2025_School!$B:$B,[1]AU2025_School!$BY:$BY,0,0)</f>
        <v>186.42</v>
      </c>
      <c r="AL24" s="54">
        <f>_xlfn.XLOOKUP(A24,[1]AU2025_School!$B:$B,[1]AU2025_School!$BZ:$BZ,0,0)</f>
        <v>951.6</v>
      </c>
      <c r="AM24" s="54">
        <f>_xlfn.XLOOKUP(A24,[1]AU2025_School!$B:$B,[1]AU2025_School!$CA:$CA,0,0)</f>
        <v>1244.0999999999999</v>
      </c>
      <c r="AN24" s="54">
        <f>_xlfn.XLOOKUP(A24,[1]AU2025_School!$B:$B,[1]AU2025_School!$CB:$CB,0,0)</f>
        <v>717.6</v>
      </c>
      <c r="AO24" s="54">
        <f t="shared" si="2"/>
        <v>135100.61000000002</v>
      </c>
      <c r="AP24" s="52">
        <f t="shared" si="3"/>
        <v>59110.930000000008</v>
      </c>
      <c r="AQ24" s="55">
        <f t="shared" si="4"/>
        <v>694.57999999999993</v>
      </c>
      <c r="AR24" s="55">
        <f t="shared" si="5"/>
        <v>-1528.6631578947367</v>
      </c>
      <c r="AS24" s="55">
        <f t="shared" si="6"/>
        <v>-55185</v>
      </c>
      <c r="AT24" s="55">
        <f t="shared" si="7"/>
        <v>40975.649999999994</v>
      </c>
      <c r="AU24" s="55">
        <f t="shared" si="0"/>
        <v>33295.500000000007</v>
      </c>
      <c r="AV24" s="55">
        <f t="shared" si="8"/>
        <v>-4800.8999999999996</v>
      </c>
      <c r="AW24" s="55">
        <f t="shared" si="9"/>
        <v>24910.463157894737</v>
      </c>
    </row>
    <row r="25" spans="1:49" x14ac:dyDescent="0.25">
      <c r="A25" s="26">
        <v>1024</v>
      </c>
      <c r="B25" s="27" t="s">
        <v>197</v>
      </c>
      <c r="C25" s="27" t="s">
        <v>425</v>
      </c>
      <c r="D25" s="27">
        <v>0</v>
      </c>
      <c r="E25" s="27">
        <v>0</v>
      </c>
      <c r="F25" s="39">
        <v>0</v>
      </c>
      <c r="G25" s="26">
        <v>40</v>
      </c>
      <c r="H25" s="26">
        <v>600</v>
      </c>
      <c r="I25" s="29">
        <v>66378</v>
      </c>
      <c r="J25" s="26">
        <v>37</v>
      </c>
      <c r="K25" s="26">
        <v>555</v>
      </c>
      <c r="L25" s="26">
        <v>7</v>
      </c>
      <c r="M25" s="26">
        <v>105</v>
      </c>
      <c r="N25" s="31">
        <v>48562.8</v>
      </c>
      <c r="O25" s="26">
        <v>44</v>
      </c>
      <c r="P25" s="26">
        <v>660</v>
      </c>
      <c r="Q25" s="49">
        <v>8580</v>
      </c>
      <c r="R25" s="26">
        <v>44</v>
      </c>
      <c r="S25" s="50">
        <v>3281.4736842105262</v>
      </c>
      <c r="T25" s="51">
        <v>126802.27368421052</v>
      </c>
      <c r="U25" s="26">
        <v>0</v>
      </c>
      <c r="V25" s="52">
        <v>0</v>
      </c>
      <c r="X25" s="78">
        <f t="shared" si="1"/>
        <v>101441.81894736842</v>
      </c>
      <c r="Z25" s="54">
        <v>3875.0399999999995</v>
      </c>
      <c r="AC25" s="54">
        <f>_xlfn.XLOOKUP(A25,[1]AU2025_School!$B:$B,[1]AU2025_School!$BQ:$BQ,0,0)</f>
        <v>0</v>
      </c>
      <c r="AD25" s="54">
        <f>_xlfn.XLOOKUP(A25,[1]AU2025_School!$B:$B,[1]AU2025_School!$BR:$BR,0,0)</f>
        <v>0</v>
      </c>
      <c r="AE25" s="54">
        <f>_xlfn.XLOOKUP(A25,[1]AU2025_School!$B:$B,[1]AU2025_School!$BS:$BS,0,0)</f>
        <v>39733.200000000004</v>
      </c>
      <c r="AF25" s="54">
        <f>_xlfn.XLOOKUP(A25,[1]AU2025_School!$B:$B,[1]AU2025_School!$BT:$BT,0,0)</f>
        <v>5688.3</v>
      </c>
      <c r="AG25" s="54">
        <f>_xlfn.XLOOKUP(A25,[1]AU2025_School!$B:$B,[1]AU2025_School!$BU:$BU,0,0)</f>
        <v>44294.549999999996</v>
      </c>
      <c r="AH25" s="54">
        <f>_xlfn.XLOOKUP(A25,[1]AU2025_School!$B:$B,[1]AU2025_School!$BV:$BV,0,0)</f>
        <v>23232.3</v>
      </c>
      <c r="AI25" s="54">
        <f>_xlfn.XLOOKUP(A25,[1]AU2025_School!$B:$B,[1]AU2025_School!$BW:$BW,0,0)</f>
        <v>0</v>
      </c>
      <c r="AJ25" s="54">
        <f>_xlfn.XLOOKUP(A25,[1]AU2025_School!$B:$B,[1]AU2025_School!$BX:$BX,0,0)</f>
        <v>3283.28</v>
      </c>
      <c r="AK25" s="54">
        <f>_xlfn.XLOOKUP(A25,[1]AU2025_School!$B:$B,[1]AU2025_School!$BY:$BY,0,0)</f>
        <v>0</v>
      </c>
      <c r="AL25" s="54">
        <f>_xlfn.XLOOKUP(A25,[1]AU2025_School!$B:$B,[1]AU2025_School!$BZ:$BZ,0,0)</f>
        <v>3568.5</v>
      </c>
      <c r="AM25" s="54">
        <f>_xlfn.XLOOKUP(A25,[1]AU2025_School!$B:$B,[1]AU2025_School!$CA:$CA,0,0)</f>
        <v>622.04999999999995</v>
      </c>
      <c r="AN25" s="54">
        <f>_xlfn.XLOOKUP(A25,[1]AU2025_School!$B:$B,[1]AU2025_School!$CB:$CB,0,0)</f>
        <v>265.2</v>
      </c>
      <c r="AO25" s="54">
        <f t="shared" si="2"/>
        <v>120687.38</v>
      </c>
      <c r="AP25" s="52">
        <f t="shared" si="3"/>
        <v>19245.561052631587</v>
      </c>
      <c r="AQ25" s="55">
        <f t="shared" si="4"/>
        <v>2976.7400000000011</v>
      </c>
      <c r="AR25" s="55">
        <f t="shared" si="5"/>
        <v>265.2</v>
      </c>
      <c r="AS25" s="55">
        <f t="shared" si="6"/>
        <v>-48562.8</v>
      </c>
      <c r="AT25" s="55">
        <f t="shared" si="7"/>
        <v>44294.549999999996</v>
      </c>
      <c r="AU25" s="55">
        <f t="shared" si="0"/>
        <v>-20956.499999999993</v>
      </c>
      <c r="AV25" s="55">
        <f t="shared" si="8"/>
        <v>-7957.95</v>
      </c>
      <c r="AW25" s="55">
        <f t="shared" si="9"/>
        <v>19950.826315789473</v>
      </c>
    </row>
    <row r="26" spans="1:49" x14ac:dyDescent="0.25">
      <c r="A26" s="26">
        <v>1025</v>
      </c>
      <c r="B26" s="27" t="s">
        <v>198</v>
      </c>
      <c r="C26" s="27" t="s">
        <v>425</v>
      </c>
      <c r="D26" s="27">
        <v>0</v>
      </c>
      <c r="E26" s="27">
        <v>0</v>
      </c>
      <c r="F26" s="39">
        <v>0</v>
      </c>
      <c r="G26" s="26">
        <v>47</v>
      </c>
      <c r="H26" s="26">
        <v>705</v>
      </c>
      <c r="I26" s="29">
        <v>77994.149999999994</v>
      </c>
      <c r="J26" s="26">
        <v>64</v>
      </c>
      <c r="K26" s="26">
        <v>960</v>
      </c>
      <c r="L26" s="26">
        <v>10</v>
      </c>
      <c r="M26" s="26">
        <v>150</v>
      </c>
      <c r="N26" s="31">
        <v>81673.8</v>
      </c>
      <c r="O26" s="26">
        <v>79</v>
      </c>
      <c r="P26" s="26">
        <v>1185</v>
      </c>
      <c r="Q26" s="49">
        <v>15405</v>
      </c>
      <c r="R26" s="26">
        <v>47</v>
      </c>
      <c r="S26" s="50">
        <v>3505.2105263157896</v>
      </c>
      <c r="T26" s="51">
        <v>178578.1605263158</v>
      </c>
      <c r="U26" s="26">
        <v>3</v>
      </c>
      <c r="V26" s="52">
        <v>962.68421052631584</v>
      </c>
      <c r="X26" s="78">
        <f t="shared" si="1"/>
        <v>143632.67578947369</v>
      </c>
      <c r="Z26" s="54">
        <v>7155.72</v>
      </c>
      <c r="AC26" s="54">
        <f>_xlfn.XLOOKUP(A26,[1]AU2025_School!$B:$B,[1]AU2025_School!$BQ:$BQ,0,0)</f>
        <v>0</v>
      </c>
      <c r="AD26" s="54">
        <f>_xlfn.XLOOKUP(A26,[1]AU2025_School!$B:$B,[1]AU2025_School!$BR:$BR,0,0)</f>
        <v>0</v>
      </c>
      <c r="AE26" s="54">
        <f>_xlfn.XLOOKUP(A26,[1]AU2025_School!$B:$B,[1]AU2025_School!$BS:$BS,0,0)</f>
        <v>55185</v>
      </c>
      <c r="AF26" s="54">
        <f>_xlfn.XLOOKUP(A26,[1]AU2025_School!$B:$B,[1]AU2025_School!$BT:$BT,0,0)</f>
        <v>9933.3000000000011</v>
      </c>
      <c r="AG26" s="54">
        <f>_xlfn.XLOOKUP(A26,[1]AU2025_School!$B:$B,[1]AU2025_School!$BU:$BU,0,0)</f>
        <v>74675.25</v>
      </c>
      <c r="AH26" s="54">
        <f>_xlfn.XLOOKUP(A26,[1]AU2025_School!$B:$B,[1]AU2025_School!$BV:$BV,0,0)</f>
        <v>13275.6</v>
      </c>
      <c r="AI26" s="54">
        <f>_xlfn.XLOOKUP(A26,[1]AU2025_School!$B:$B,[1]AU2025_School!$BW:$BW,0,0)</f>
        <v>0</v>
      </c>
      <c r="AJ26" s="54">
        <f>_xlfn.XLOOKUP(A26,[1]AU2025_School!$B:$B,[1]AU2025_School!$BX:$BX,0,0)</f>
        <v>4477.2</v>
      </c>
      <c r="AK26" s="54">
        <f>_xlfn.XLOOKUP(A26,[1]AU2025_School!$B:$B,[1]AU2025_School!$BY:$BY,0,0)</f>
        <v>186.42</v>
      </c>
      <c r="AL26" s="54">
        <f>_xlfn.XLOOKUP(A26,[1]AU2025_School!$B:$B,[1]AU2025_School!$BZ:$BZ,0,0)</f>
        <v>6780.15</v>
      </c>
      <c r="AM26" s="54">
        <f>_xlfn.XLOOKUP(A26,[1]AU2025_School!$B:$B,[1]AU2025_School!$CA:$CA,0,0)</f>
        <v>2092.35</v>
      </c>
      <c r="AN26" s="54">
        <f>_xlfn.XLOOKUP(A26,[1]AU2025_School!$B:$B,[1]AU2025_School!$CB:$CB,0,0)</f>
        <v>140.4</v>
      </c>
      <c r="AO26" s="54">
        <f t="shared" si="2"/>
        <v>166745.67000000001</v>
      </c>
      <c r="AP26" s="52">
        <f t="shared" si="3"/>
        <v>23112.994210526318</v>
      </c>
      <c r="AQ26" s="55">
        <f t="shared" si="4"/>
        <v>4288.05</v>
      </c>
      <c r="AR26" s="55">
        <f t="shared" si="5"/>
        <v>-822.28421052631586</v>
      </c>
      <c r="AS26" s="55">
        <f t="shared" si="6"/>
        <v>-81673.8</v>
      </c>
      <c r="AT26" s="55">
        <f t="shared" si="7"/>
        <v>74675.25</v>
      </c>
      <c r="AU26" s="55">
        <f t="shared" si="0"/>
        <v>-12875.849999999991</v>
      </c>
      <c r="AV26" s="55">
        <f t="shared" si="8"/>
        <v>-13312.65</v>
      </c>
      <c r="AW26" s="55">
        <f t="shared" si="9"/>
        <v>9770.3894736842103</v>
      </c>
    </row>
    <row r="27" spans="1:49" x14ac:dyDescent="0.25">
      <c r="A27" s="26">
        <v>1026</v>
      </c>
      <c r="B27" s="27" t="s">
        <v>199</v>
      </c>
      <c r="C27" s="27" t="s">
        <v>425</v>
      </c>
      <c r="D27" s="27">
        <v>0</v>
      </c>
      <c r="E27" s="27">
        <v>0</v>
      </c>
      <c r="F27" s="39">
        <v>0</v>
      </c>
      <c r="G27" s="26">
        <v>31</v>
      </c>
      <c r="H27" s="26">
        <v>465</v>
      </c>
      <c r="I27" s="29">
        <v>51442.95</v>
      </c>
      <c r="J27" s="26">
        <v>78</v>
      </c>
      <c r="K27" s="26">
        <v>1170</v>
      </c>
      <c r="L27" s="26">
        <v>15</v>
      </c>
      <c r="M27" s="26">
        <v>225</v>
      </c>
      <c r="N27" s="31">
        <v>102644.1</v>
      </c>
      <c r="O27" s="26">
        <v>47</v>
      </c>
      <c r="P27" s="26">
        <v>690</v>
      </c>
      <c r="Q27" s="49">
        <v>8970</v>
      </c>
      <c r="R27" s="26">
        <v>19</v>
      </c>
      <c r="S27" s="50">
        <v>1417</v>
      </c>
      <c r="T27" s="51">
        <v>164474.04999999999</v>
      </c>
      <c r="U27" s="26">
        <v>3</v>
      </c>
      <c r="V27" s="52">
        <v>962.68421052631584</v>
      </c>
      <c r="X27" s="78">
        <f t="shared" si="1"/>
        <v>132349.38736842104</v>
      </c>
      <c r="Z27" s="54">
        <v>1458.6000000000001</v>
      </c>
      <c r="AC27" s="54">
        <f>_xlfn.XLOOKUP(A27,[1]AU2025_School!$B:$B,[1]AU2025_School!$BQ:$BQ,0,0)</f>
        <v>0</v>
      </c>
      <c r="AD27" s="54">
        <f>_xlfn.XLOOKUP(A27,[1]AU2025_School!$B:$B,[1]AU2025_School!$BR:$BR,0,0)</f>
        <v>0</v>
      </c>
      <c r="AE27" s="54">
        <f>_xlfn.XLOOKUP(A27,[1]AU2025_School!$B:$B,[1]AU2025_School!$BS:$BS,0,0)</f>
        <v>61807.200000000004</v>
      </c>
      <c r="AF27" s="54">
        <f>_xlfn.XLOOKUP(A27,[1]AU2025_School!$B:$B,[1]AU2025_School!$BT:$BT,0,0)</f>
        <v>16640.400000000001</v>
      </c>
      <c r="AG27" s="54">
        <f>_xlfn.XLOOKUP(A27,[1]AU2025_School!$B:$B,[1]AU2025_School!$BU:$BU,0,0)</f>
        <v>41869.199999999997</v>
      </c>
      <c r="AH27" s="54">
        <f>_xlfn.XLOOKUP(A27,[1]AU2025_School!$B:$B,[1]AU2025_School!$BV:$BV,0,0)</f>
        <v>23232.3</v>
      </c>
      <c r="AI27" s="54">
        <f>_xlfn.XLOOKUP(A27,[1]AU2025_School!$B:$B,[1]AU2025_School!$BW:$BW,0,0)</f>
        <v>0</v>
      </c>
      <c r="AJ27" s="54">
        <f>_xlfn.XLOOKUP(A27,[1]AU2025_School!$B:$B,[1]AU2025_School!$BX:$BX,0,0)</f>
        <v>820.82</v>
      </c>
      <c r="AK27" s="54">
        <f>_xlfn.XLOOKUP(A27,[1]AU2025_School!$B:$B,[1]AU2025_School!$BY:$BY,0,0)</f>
        <v>186.42</v>
      </c>
      <c r="AL27" s="54">
        <f>_xlfn.XLOOKUP(A27,[1]AU2025_School!$B:$B,[1]AU2025_School!$BZ:$BZ,0,0)</f>
        <v>1070.55</v>
      </c>
      <c r="AM27" s="54">
        <f>_xlfn.XLOOKUP(A27,[1]AU2025_School!$B:$B,[1]AU2025_School!$CA:$CA,0,0)</f>
        <v>735.15</v>
      </c>
      <c r="AN27" s="54">
        <f>_xlfn.XLOOKUP(A27,[1]AU2025_School!$B:$B,[1]AU2025_School!$CB:$CB,0,0)</f>
        <v>358.8</v>
      </c>
      <c r="AO27" s="54">
        <f t="shared" si="2"/>
        <v>146720.84</v>
      </c>
      <c r="AP27" s="52">
        <f t="shared" si="3"/>
        <v>14371.452631578955</v>
      </c>
      <c r="AQ27" s="55">
        <f t="shared" si="4"/>
        <v>619.18999999999983</v>
      </c>
      <c r="AR27" s="55">
        <f t="shared" si="5"/>
        <v>-603.88421052631588</v>
      </c>
      <c r="AS27" s="55">
        <f t="shared" si="6"/>
        <v>-102644.1</v>
      </c>
      <c r="AT27" s="55">
        <f t="shared" si="7"/>
        <v>41869.199999999997</v>
      </c>
      <c r="AU27" s="55">
        <f t="shared" si="0"/>
        <v>27004.650000000009</v>
      </c>
      <c r="AV27" s="55">
        <f t="shared" si="8"/>
        <v>-8234.85</v>
      </c>
      <c r="AW27" s="55">
        <f t="shared" si="9"/>
        <v>21815.3</v>
      </c>
    </row>
    <row r="28" spans="1:49" x14ac:dyDescent="0.25">
      <c r="A28" s="26">
        <v>1027</v>
      </c>
      <c r="B28" s="27" t="s">
        <v>57</v>
      </c>
      <c r="C28" s="27" t="s">
        <v>425</v>
      </c>
      <c r="D28" s="27">
        <v>0</v>
      </c>
      <c r="E28" s="27">
        <v>0</v>
      </c>
      <c r="F28" s="39">
        <v>0</v>
      </c>
      <c r="G28" s="26">
        <v>29</v>
      </c>
      <c r="H28" s="26">
        <v>426</v>
      </c>
      <c r="I28" s="29">
        <v>47128.38</v>
      </c>
      <c r="J28" s="26">
        <v>44</v>
      </c>
      <c r="K28" s="26">
        <v>645</v>
      </c>
      <c r="L28" s="26">
        <v>11</v>
      </c>
      <c r="M28" s="26">
        <v>165</v>
      </c>
      <c r="N28" s="31">
        <v>59599.8</v>
      </c>
      <c r="O28" s="26">
        <v>26</v>
      </c>
      <c r="P28" s="26">
        <v>390</v>
      </c>
      <c r="Q28" s="49">
        <v>5070</v>
      </c>
      <c r="R28" s="26">
        <v>5</v>
      </c>
      <c r="S28" s="50">
        <v>372.89473684210526</v>
      </c>
      <c r="T28" s="51">
        <v>112171.0747368421</v>
      </c>
      <c r="U28" s="26">
        <v>2</v>
      </c>
      <c r="V28" s="52">
        <v>641.78947368421052</v>
      </c>
      <c r="X28" s="78">
        <f t="shared" si="1"/>
        <v>90250.291368421051</v>
      </c>
      <c r="Z28" s="54">
        <v>2414.8799999999997</v>
      </c>
      <c r="AC28" s="54">
        <f>_xlfn.XLOOKUP(A28,[1]AU2025_School!$B:$B,[1]AU2025_School!$BQ:$BQ,0,0)</f>
        <v>0</v>
      </c>
      <c r="AD28" s="54">
        <f>_xlfn.XLOOKUP(A28,[1]AU2025_School!$B:$B,[1]AU2025_School!$BR:$BR,0,0)</f>
        <v>0</v>
      </c>
      <c r="AE28" s="54">
        <f>_xlfn.XLOOKUP(A28,[1]AU2025_School!$B:$B,[1]AU2025_School!$BS:$BS,0,0)</f>
        <v>51873.9</v>
      </c>
      <c r="AF28" s="54">
        <f>_xlfn.XLOOKUP(A28,[1]AU2025_School!$B:$B,[1]AU2025_School!$BT:$BT,0,0)</f>
        <v>8320.2000000000007</v>
      </c>
      <c r="AG28" s="54">
        <f>_xlfn.XLOOKUP(A28,[1]AU2025_School!$B:$B,[1]AU2025_School!$BU:$BU,0,0)</f>
        <v>46464.6</v>
      </c>
      <c r="AH28" s="54">
        <f>_xlfn.XLOOKUP(A28,[1]AU2025_School!$B:$B,[1]AU2025_School!$BV:$BV,0,0)</f>
        <v>19913.399999999998</v>
      </c>
      <c r="AI28" s="54">
        <f>_xlfn.XLOOKUP(A28,[1]AU2025_School!$B:$B,[1]AU2025_School!$BW:$BW,0,0)</f>
        <v>0</v>
      </c>
      <c r="AJ28" s="54">
        <f>_xlfn.XLOOKUP(A28,[1]AU2025_School!$B:$B,[1]AU2025_School!$BX:$BX,0,0)</f>
        <v>2238.6</v>
      </c>
      <c r="AK28" s="54">
        <f>_xlfn.XLOOKUP(A28,[1]AU2025_School!$B:$B,[1]AU2025_School!$BY:$BY,0,0)</f>
        <v>0</v>
      </c>
      <c r="AL28" s="54">
        <f>_xlfn.XLOOKUP(A28,[1]AU2025_School!$B:$B,[1]AU2025_School!$BZ:$BZ,0,0)</f>
        <v>237.9</v>
      </c>
      <c r="AM28" s="54">
        <f>_xlfn.XLOOKUP(A28,[1]AU2025_School!$B:$B,[1]AU2025_School!$CA:$CA,0,0)</f>
        <v>2318.5499999999997</v>
      </c>
      <c r="AN28" s="54">
        <f>_xlfn.XLOOKUP(A28,[1]AU2025_School!$B:$B,[1]AU2025_School!$CB:$CB,0,0)</f>
        <v>592.80000000000007</v>
      </c>
      <c r="AO28" s="54">
        <f t="shared" si="2"/>
        <v>131959.94999999998</v>
      </c>
      <c r="AP28" s="52">
        <f t="shared" si="3"/>
        <v>41709.658631578932</v>
      </c>
      <c r="AQ28" s="55">
        <f t="shared" si="4"/>
        <v>61.620000000000346</v>
      </c>
      <c r="AR28" s="55">
        <f t="shared" si="5"/>
        <v>-48.989473684210452</v>
      </c>
      <c r="AS28" s="55">
        <f t="shared" si="6"/>
        <v>-59599.8</v>
      </c>
      <c r="AT28" s="55">
        <f t="shared" si="7"/>
        <v>46464.6</v>
      </c>
      <c r="AU28" s="55">
        <f t="shared" si="0"/>
        <v>13065.720000000008</v>
      </c>
      <c r="AV28" s="55">
        <f t="shared" si="8"/>
        <v>-2751.4500000000003</v>
      </c>
      <c r="AW28" s="55">
        <f t="shared" si="9"/>
        <v>19540.505263157891</v>
      </c>
    </row>
    <row r="29" spans="1:49" x14ac:dyDescent="0.25">
      <c r="A29" s="26">
        <v>1028</v>
      </c>
      <c r="B29" s="27" t="s">
        <v>200</v>
      </c>
      <c r="C29" s="27" t="s">
        <v>425</v>
      </c>
      <c r="D29" s="27">
        <v>0</v>
      </c>
      <c r="E29" s="27">
        <v>0</v>
      </c>
      <c r="F29" s="39">
        <v>0</v>
      </c>
      <c r="G29" s="26">
        <v>33</v>
      </c>
      <c r="H29" s="26">
        <v>495</v>
      </c>
      <c r="I29" s="29">
        <v>54761.85</v>
      </c>
      <c r="J29" s="26">
        <v>36</v>
      </c>
      <c r="K29" s="26">
        <v>540</v>
      </c>
      <c r="L29" s="26">
        <v>4</v>
      </c>
      <c r="M29" s="26">
        <v>60</v>
      </c>
      <c r="N29" s="31">
        <v>44148.000000000007</v>
      </c>
      <c r="O29" s="26">
        <v>24</v>
      </c>
      <c r="P29" s="26">
        <v>360</v>
      </c>
      <c r="Q29" s="49">
        <v>4680</v>
      </c>
      <c r="R29" s="26">
        <v>14</v>
      </c>
      <c r="S29" s="50">
        <v>1044.1052631578948</v>
      </c>
      <c r="T29" s="51">
        <v>104633.9552631579</v>
      </c>
      <c r="U29" s="26">
        <v>5</v>
      </c>
      <c r="V29" s="52">
        <v>1604.4736842105262</v>
      </c>
      <c r="X29" s="78">
        <f t="shared" si="1"/>
        <v>84990.743157894743</v>
      </c>
      <c r="Z29" s="54">
        <v>4483.4399999999996</v>
      </c>
      <c r="AC29" s="54">
        <f>_xlfn.XLOOKUP(A29,[1]AU2025_School!$B:$B,[1]AU2025_School!$BQ:$BQ,0,0)</f>
        <v>0</v>
      </c>
      <c r="AD29" s="54">
        <f>_xlfn.XLOOKUP(A29,[1]AU2025_School!$B:$B,[1]AU2025_School!$BR:$BR,0,0)</f>
        <v>0</v>
      </c>
      <c r="AE29" s="54">
        <f>_xlfn.XLOOKUP(A29,[1]AU2025_School!$B:$B,[1]AU2025_School!$BS:$BS,0,0)</f>
        <v>50770.200000000004</v>
      </c>
      <c r="AF29" s="54">
        <f>_xlfn.XLOOKUP(A29,[1]AU2025_School!$B:$B,[1]AU2025_School!$BT:$BT,0,0)</f>
        <v>7725.9000000000005</v>
      </c>
      <c r="AG29" s="54">
        <f>_xlfn.XLOOKUP(A29,[1]AU2025_School!$B:$B,[1]AU2025_School!$BU:$BU,0,0)</f>
        <v>44805.15</v>
      </c>
      <c r="AH29" s="54">
        <f>_xlfn.XLOOKUP(A29,[1]AU2025_School!$B:$B,[1]AU2025_School!$BV:$BV,0,0)</f>
        <v>19913.399999999998</v>
      </c>
      <c r="AI29" s="54">
        <f>_xlfn.XLOOKUP(A29,[1]AU2025_School!$B:$B,[1]AU2025_School!$BW:$BW,0,0)</f>
        <v>0</v>
      </c>
      <c r="AJ29" s="54">
        <f>_xlfn.XLOOKUP(A29,[1]AU2025_School!$B:$B,[1]AU2025_School!$BX:$BX,0,0)</f>
        <v>1119.3</v>
      </c>
      <c r="AK29" s="54">
        <f>_xlfn.XLOOKUP(A29,[1]AU2025_School!$B:$B,[1]AU2025_School!$BY:$BY,0,0)</f>
        <v>0</v>
      </c>
      <c r="AL29" s="54">
        <f>_xlfn.XLOOKUP(A29,[1]AU2025_School!$B:$B,[1]AU2025_School!$BZ:$BZ,0,0)</f>
        <v>6066.45</v>
      </c>
      <c r="AM29" s="54">
        <f>_xlfn.XLOOKUP(A29,[1]AU2025_School!$B:$B,[1]AU2025_School!$CA:$CA,0,0)</f>
        <v>904.8</v>
      </c>
      <c r="AN29" s="54">
        <f>_xlfn.XLOOKUP(A29,[1]AU2025_School!$B:$B,[1]AU2025_School!$CB:$CB,0,0)</f>
        <v>265.2</v>
      </c>
      <c r="AO29" s="54">
        <f t="shared" si="2"/>
        <v>131570.4</v>
      </c>
      <c r="AP29" s="52">
        <f t="shared" si="3"/>
        <v>46579.656842105251</v>
      </c>
      <c r="AQ29" s="55">
        <f t="shared" si="4"/>
        <v>2702.3100000000004</v>
      </c>
      <c r="AR29" s="55">
        <f t="shared" si="5"/>
        <v>-1339.2736842105262</v>
      </c>
      <c r="AS29" s="55">
        <f t="shared" si="6"/>
        <v>-44148.000000000007</v>
      </c>
      <c r="AT29" s="55">
        <f t="shared" si="7"/>
        <v>44805.15</v>
      </c>
      <c r="AU29" s="55">
        <f t="shared" si="0"/>
        <v>3734.2500000000073</v>
      </c>
      <c r="AV29" s="55">
        <f t="shared" si="8"/>
        <v>-3775.2</v>
      </c>
      <c r="AW29" s="55">
        <f t="shared" si="9"/>
        <v>18869.294736842105</v>
      </c>
    </row>
    <row r="30" spans="1:49" x14ac:dyDescent="0.25">
      <c r="A30" s="26">
        <v>1038</v>
      </c>
      <c r="B30" s="27" t="s">
        <v>201</v>
      </c>
      <c r="C30" s="27" t="s">
        <v>425</v>
      </c>
      <c r="D30" s="27">
        <v>0</v>
      </c>
      <c r="E30" s="27">
        <v>0</v>
      </c>
      <c r="F30" s="39">
        <v>0</v>
      </c>
      <c r="G30" s="26">
        <v>49</v>
      </c>
      <c r="H30" s="26">
        <v>735</v>
      </c>
      <c r="I30" s="29">
        <v>81313.05</v>
      </c>
      <c r="J30" s="26">
        <v>78</v>
      </c>
      <c r="K30" s="26">
        <v>1170</v>
      </c>
      <c r="L30" s="26">
        <v>37</v>
      </c>
      <c r="M30" s="26">
        <v>555</v>
      </c>
      <c r="N30" s="31">
        <v>126925.5</v>
      </c>
      <c r="O30" s="26">
        <v>55</v>
      </c>
      <c r="P30" s="26">
        <v>795</v>
      </c>
      <c r="Q30" s="49">
        <v>10335</v>
      </c>
      <c r="R30" s="26">
        <v>52</v>
      </c>
      <c r="S30" s="50">
        <v>3878.105263157895</v>
      </c>
      <c r="T30" s="51">
        <v>222451.65526315788</v>
      </c>
      <c r="U30" s="26">
        <v>3</v>
      </c>
      <c r="V30" s="52">
        <v>962.68421052631584</v>
      </c>
      <c r="X30" s="78">
        <f t="shared" si="1"/>
        <v>178731.47157894738</v>
      </c>
      <c r="Z30" s="54">
        <v>6360.119999999999</v>
      </c>
      <c r="AC30" s="54">
        <f>_xlfn.XLOOKUP(A30,[1]AU2025_School!$B:$B,[1]AU2025_School!$BQ:$BQ,0,0)</f>
        <v>0</v>
      </c>
      <c r="AD30" s="54">
        <f>_xlfn.XLOOKUP(A30,[1]AU2025_School!$B:$B,[1]AU2025_School!$BR:$BR,0,0)</f>
        <v>0</v>
      </c>
      <c r="AE30" s="54">
        <f>_xlfn.XLOOKUP(A30,[1]AU2025_School!$B:$B,[1]AU2025_School!$BS:$BS,0,0)</f>
        <v>88296</v>
      </c>
      <c r="AF30" s="54">
        <f>_xlfn.XLOOKUP(A30,[1]AU2025_School!$B:$B,[1]AU2025_School!$BT:$BT,0,0)</f>
        <v>41940.6</v>
      </c>
      <c r="AG30" s="54">
        <f>_xlfn.XLOOKUP(A30,[1]AU2025_School!$B:$B,[1]AU2025_School!$BU:$BU,0,0)</f>
        <v>31529.55</v>
      </c>
      <c r="AH30" s="54">
        <f>_xlfn.XLOOKUP(A30,[1]AU2025_School!$B:$B,[1]AU2025_School!$BV:$BV,0,0)</f>
        <v>68037.45</v>
      </c>
      <c r="AI30" s="54">
        <f>_xlfn.XLOOKUP(A30,[1]AU2025_School!$B:$B,[1]AU2025_School!$BW:$BW,0,0)</f>
        <v>2324.4</v>
      </c>
      <c r="AJ30" s="54">
        <f>_xlfn.XLOOKUP(A30,[1]AU2025_School!$B:$B,[1]AU2025_School!$BX:$BX,0,0)</f>
        <v>3507.1400000000003</v>
      </c>
      <c r="AK30" s="54">
        <f>_xlfn.XLOOKUP(A30,[1]AU2025_School!$B:$B,[1]AU2025_School!$BY:$BY,0,0)</f>
        <v>1304.94</v>
      </c>
      <c r="AL30" s="54">
        <f>_xlfn.XLOOKUP(A30,[1]AU2025_School!$B:$B,[1]AU2025_School!$BZ:$BZ,0,0)</f>
        <v>7612.8</v>
      </c>
      <c r="AM30" s="54">
        <f>_xlfn.XLOOKUP(A30,[1]AU2025_School!$B:$B,[1]AU2025_School!$CA:$CA,0,0)</f>
        <v>1187.55</v>
      </c>
      <c r="AN30" s="54">
        <f>_xlfn.XLOOKUP(A30,[1]AU2025_School!$B:$B,[1]AU2025_School!$CB:$CB,0,0)</f>
        <v>702</v>
      </c>
      <c r="AO30" s="54">
        <f t="shared" si="2"/>
        <v>246442.42999999996</v>
      </c>
      <c r="AP30" s="52">
        <f t="shared" si="3"/>
        <v>67710.958421052579</v>
      </c>
      <c r="AQ30" s="55">
        <f t="shared" si="4"/>
        <v>6064.760000000002</v>
      </c>
      <c r="AR30" s="55">
        <f t="shared" si="5"/>
        <v>-260.68421052631584</v>
      </c>
      <c r="AS30" s="55">
        <f t="shared" si="6"/>
        <v>-126925.5</v>
      </c>
      <c r="AT30" s="55">
        <f t="shared" si="7"/>
        <v>31529.55</v>
      </c>
      <c r="AU30" s="55">
        <f t="shared" si="0"/>
        <v>48923.55</v>
      </c>
      <c r="AV30" s="55">
        <f t="shared" si="8"/>
        <v>-9147.4500000000007</v>
      </c>
      <c r="AW30" s="55">
        <f t="shared" si="9"/>
        <v>66483.744736842098</v>
      </c>
    </row>
    <row r="31" spans="1:49" x14ac:dyDescent="0.25">
      <c r="A31" s="26">
        <v>1048</v>
      </c>
      <c r="B31" s="27" t="s">
        <v>202</v>
      </c>
      <c r="C31" s="27" t="s">
        <v>425</v>
      </c>
      <c r="D31" s="27">
        <v>0</v>
      </c>
      <c r="E31" s="27">
        <v>0</v>
      </c>
      <c r="F31" s="39">
        <v>0</v>
      </c>
      <c r="G31" s="26">
        <v>66</v>
      </c>
      <c r="H31" s="26">
        <v>990</v>
      </c>
      <c r="I31" s="29">
        <v>109523.7</v>
      </c>
      <c r="J31" s="26">
        <v>75</v>
      </c>
      <c r="K31" s="26">
        <v>1125</v>
      </c>
      <c r="L31" s="26">
        <v>20</v>
      </c>
      <c r="M31" s="26">
        <v>270</v>
      </c>
      <c r="N31" s="31">
        <v>102644.1</v>
      </c>
      <c r="O31" s="26">
        <v>90</v>
      </c>
      <c r="P31" s="26">
        <v>1350</v>
      </c>
      <c r="Q31" s="49">
        <v>17550</v>
      </c>
      <c r="R31" s="26">
        <v>89</v>
      </c>
      <c r="S31" s="50">
        <v>6637.5263157894742</v>
      </c>
      <c r="T31" s="51">
        <v>236355.32631578945</v>
      </c>
      <c r="U31" s="26">
        <v>6</v>
      </c>
      <c r="V31" s="52">
        <v>1925.3684210526317</v>
      </c>
      <c r="X31" s="78">
        <f t="shared" si="1"/>
        <v>190624.5557894737</v>
      </c>
      <c r="Z31" s="54">
        <v>7642.4399999999987</v>
      </c>
      <c r="AC31" s="54">
        <f>_xlfn.XLOOKUP(A31,[1]AU2025_School!$B:$B,[1]AU2025_School!$BQ:$BQ,0,0)</f>
        <v>0</v>
      </c>
      <c r="AD31" s="54">
        <f>_xlfn.XLOOKUP(A31,[1]AU2025_School!$B:$B,[1]AU2025_School!$BR:$BR,0,0)</f>
        <v>0</v>
      </c>
      <c r="AE31" s="54">
        <f>_xlfn.XLOOKUP(A31,[1]AU2025_School!$B:$B,[1]AU2025_School!$BS:$BS,0,0)</f>
        <v>99333</v>
      </c>
      <c r="AF31" s="54">
        <f>_xlfn.XLOOKUP(A31,[1]AU2025_School!$B:$B,[1]AU2025_School!$BT:$BT,0,0)</f>
        <v>32007.3</v>
      </c>
      <c r="AG31" s="54">
        <f>_xlfn.XLOOKUP(A31,[1]AU2025_School!$B:$B,[1]AU2025_School!$BU:$BU,0,0)</f>
        <v>54761.85</v>
      </c>
      <c r="AH31" s="54">
        <f>_xlfn.XLOOKUP(A31,[1]AU2025_School!$B:$B,[1]AU2025_School!$BV:$BV,0,0)</f>
        <v>14935.05</v>
      </c>
      <c r="AI31" s="54">
        <f>_xlfn.XLOOKUP(A31,[1]AU2025_School!$B:$B,[1]AU2025_School!$BW:$BW,0,0)</f>
        <v>0</v>
      </c>
      <c r="AJ31" s="54">
        <f>_xlfn.XLOOKUP(A31,[1]AU2025_School!$B:$B,[1]AU2025_School!$BX:$BX,0,0)</f>
        <v>298.48</v>
      </c>
      <c r="AK31" s="54">
        <f>_xlfn.XLOOKUP(A31,[1]AU2025_School!$B:$B,[1]AU2025_School!$BY:$BY,0,0)</f>
        <v>745.68</v>
      </c>
      <c r="AL31" s="54">
        <f>_xlfn.XLOOKUP(A31,[1]AU2025_School!$B:$B,[1]AU2025_School!$BZ:$BZ,0,0)</f>
        <v>13203.449999999999</v>
      </c>
      <c r="AM31" s="54">
        <f>_xlfn.XLOOKUP(A31,[1]AU2025_School!$B:$B,[1]AU2025_School!$CA:$CA,0,0)</f>
        <v>169.64999999999998</v>
      </c>
      <c r="AN31" s="54">
        <f>_xlfn.XLOOKUP(A31,[1]AU2025_School!$B:$B,[1]AU2025_School!$CB:$CB,0,0)</f>
        <v>343.2</v>
      </c>
      <c r="AO31" s="54">
        <f t="shared" si="2"/>
        <v>215797.66</v>
      </c>
      <c r="AP31" s="52">
        <f t="shared" si="3"/>
        <v>25173.104210526304</v>
      </c>
      <c r="AQ31" s="55">
        <f t="shared" si="4"/>
        <v>6605.17</v>
      </c>
      <c r="AR31" s="55">
        <f t="shared" si="5"/>
        <v>-1582.1684210526316</v>
      </c>
      <c r="AS31" s="55">
        <f t="shared" si="6"/>
        <v>-102644.1</v>
      </c>
      <c r="AT31" s="55">
        <f t="shared" si="7"/>
        <v>54761.85</v>
      </c>
      <c r="AU31" s="55">
        <f t="shared" si="0"/>
        <v>21816.599999999991</v>
      </c>
      <c r="AV31" s="55">
        <f t="shared" si="8"/>
        <v>-17380.349999999999</v>
      </c>
      <c r="AW31" s="55">
        <f t="shared" si="9"/>
        <v>8297.523684210526</v>
      </c>
    </row>
    <row r="32" spans="1:49" x14ac:dyDescent="0.25">
      <c r="A32" s="26">
        <v>1049</v>
      </c>
      <c r="B32" s="27" t="s">
        <v>203</v>
      </c>
      <c r="C32" s="27" t="s">
        <v>425</v>
      </c>
      <c r="D32" s="27">
        <v>0</v>
      </c>
      <c r="E32" s="27">
        <v>0</v>
      </c>
      <c r="F32" s="39">
        <v>0</v>
      </c>
      <c r="G32" s="26">
        <v>39</v>
      </c>
      <c r="H32" s="26">
        <v>585</v>
      </c>
      <c r="I32" s="29">
        <v>64718.549999999996</v>
      </c>
      <c r="J32" s="26">
        <v>67</v>
      </c>
      <c r="K32" s="26">
        <v>1005</v>
      </c>
      <c r="L32" s="26">
        <v>8</v>
      </c>
      <c r="M32" s="26">
        <v>120</v>
      </c>
      <c r="N32" s="31">
        <v>82777.500000000015</v>
      </c>
      <c r="O32" s="26">
        <v>66</v>
      </c>
      <c r="P32" s="26">
        <v>990</v>
      </c>
      <c r="Q32" s="49">
        <v>12870</v>
      </c>
      <c r="R32" s="26">
        <v>18</v>
      </c>
      <c r="S32" s="50">
        <v>1342.421052631579</v>
      </c>
      <c r="T32" s="51">
        <v>161708.47105263159</v>
      </c>
      <c r="U32" s="26">
        <v>4</v>
      </c>
      <c r="V32" s="52">
        <v>1283.578947368421</v>
      </c>
      <c r="X32" s="78">
        <f t="shared" si="1"/>
        <v>130393.64000000001</v>
      </c>
      <c r="Z32" s="54">
        <v>5528.64</v>
      </c>
      <c r="AC32" s="54">
        <f>_xlfn.XLOOKUP(A32,[1]AU2025_School!$B:$B,[1]AU2025_School!$BQ:$BQ,0,0)</f>
        <v>0</v>
      </c>
      <c r="AD32" s="54">
        <f>_xlfn.XLOOKUP(A32,[1]AU2025_School!$B:$B,[1]AU2025_School!$BR:$BR,0,0)</f>
        <v>0</v>
      </c>
      <c r="AE32" s="54">
        <f>_xlfn.XLOOKUP(A32,[1]AU2025_School!$B:$B,[1]AU2025_School!$BS:$BS,0,0)</f>
        <v>71740.5</v>
      </c>
      <c r="AF32" s="54">
        <f>_xlfn.XLOOKUP(A32,[1]AU2025_School!$B:$B,[1]AU2025_School!$BT:$BT,0,0)</f>
        <v>13329.300000000001</v>
      </c>
      <c r="AG32" s="54">
        <f>_xlfn.XLOOKUP(A32,[1]AU2025_School!$B:$B,[1]AU2025_School!$BU:$BU,0,0)</f>
        <v>56421.299999999996</v>
      </c>
      <c r="AH32" s="54">
        <f>_xlfn.XLOOKUP(A32,[1]AU2025_School!$B:$B,[1]AU2025_School!$BV:$BV,0,0)</f>
        <v>13275.6</v>
      </c>
      <c r="AI32" s="54">
        <f>_xlfn.XLOOKUP(A32,[1]AU2025_School!$B:$B,[1]AU2025_School!$BW:$BW,0,0)</f>
        <v>0</v>
      </c>
      <c r="AJ32" s="54">
        <f>_xlfn.XLOOKUP(A32,[1]AU2025_School!$B:$B,[1]AU2025_School!$BX:$BX,0,0)</f>
        <v>1417.78</v>
      </c>
      <c r="AK32" s="54">
        <f>_xlfn.XLOOKUP(A32,[1]AU2025_School!$B:$B,[1]AU2025_School!$BY:$BY,0,0)</f>
        <v>932.1</v>
      </c>
      <c r="AL32" s="54">
        <f>_xlfn.XLOOKUP(A32,[1]AU2025_School!$B:$B,[1]AU2025_School!$BZ:$BZ,0,0)</f>
        <v>6185.4</v>
      </c>
      <c r="AM32" s="54">
        <f>_xlfn.XLOOKUP(A32,[1]AU2025_School!$B:$B,[1]AU2025_School!$CA:$CA,0,0)</f>
        <v>56.55</v>
      </c>
      <c r="AN32" s="54">
        <f>_xlfn.XLOOKUP(A32,[1]AU2025_School!$B:$B,[1]AU2025_School!$CB:$CB,0,0)</f>
        <v>452.40000000000003</v>
      </c>
      <c r="AO32" s="54">
        <f t="shared" si="2"/>
        <v>163810.93</v>
      </c>
      <c r="AP32" s="52">
        <f t="shared" si="3"/>
        <v>33417.289999999979</v>
      </c>
      <c r="AQ32" s="55">
        <f t="shared" si="4"/>
        <v>3006.6399999999985</v>
      </c>
      <c r="AR32" s="55">
        <f t="shared" si="5"/>
        <v>-831.17894736842095</v>
      </c>
      <c r="AS32" s="55">
        <f t="shared" si="6"/>
        <v>-82777.500000000015</v>
      </c>
      <c r="AT32" s="55">
        <f t="shared" si="7"/>
        <v>56421.299999999996</v>
      </c>
      <c r="AU32" s="55">
        <f t="shared" si="0"/>
        <v>20351.250000000007</v>
      </c>
      <c r="AV32" s="55">
        <f t="shared" si="8"/>
        <v>-12813.45</v>
      </c>
      <c r="AW32" s="55">
        <f t="shared" si="9"/>
        <v>11933.178947368422</v>
      </c>
    </row>
    <row r="33" spans="1:49" x14ac:dyDescent="0.25">
      <c r="A33" s="26">
        <v>1802</v>
      </c>
      <c r="B33" s="27" t="s">
        <v>204</v>
      </c>
      <c r="C33" s="27" t="s">
        <v>425</v>
      </c>
      <c r="D33" s="27">
        <v>0</v>
      </c>
      <c r="E33" s="27">
        <v>0</v>
      </c>
      <c r="F33" s="39">
        <v>0</v>
      </c>
      <c r="G33" s="26">
        <v>43</v>
      </c>
      <c r="H33" s="26">
        <v>645</v>
      </c>
      <c r="I33" s="29">
        <v>71356.349999999991</v>
      </c>
      <c r="J33" s="26">
        <v>23</v>
      </c>
      <c r="K33" s="26">
        <v>345</v>
      </c>
      <c r="L33" s="26">
        <v>2</v>
      </c>
      <c r="M33" s="26">
        <v>30</v>
      </c>
      <c r="N33" s="31">
        <v>27592.500000000004</v>
      </c>
      <c r="O33" s="26">
        <v>40</v>
      </c>
      <c r="P33" s="26">
        <v>585</v>
      </c>
      <c r="Q33" s="49">
        <v>7605</v>
      </c>
      <c r="R33" s="26">
        <v>36</v>
      </c>
      <c r="S33" s="50">
        <v>2684.8421052631579</v>
      </c>
      <c r="T33" s="51">
        <v>109238.69210526315</v>
      </c>
      <c r="U33" s="26">
        <v>1</v>
      </c>
      <c r="V33" s="52">
        <v>320.89473684210526</v>
      </c>
      <c r="X33" s="78">
        <f t="shared" si="1"/>
        <v>87647.669473684218</v>
      </c>
      <c r="Z33" s="54">
        <v>3534.96</v>
      </c>
      <c r="AC33" s="54">
        <f>_xlfn.XLOOKUP(A33,[1]AU2025_School!$B:$B,[1]AU2025_School!$BQ:$BQ,0,0)</f>
        <v>0</v>
      </c>
      <c r="AD33" s="54">
        <f>_xlfn.XLOOKUP(A33,[1]AU2025_School!$B:$B,[1]AU2025_School!$BR:$BR,0,0)</f>
        <v>0</v>
      </c>
      <c r="AE33" s="54">
        <f>_xlfn.XLOOKUP(A33,[1]AU2025_School!$B:$B,[1]AU2025_School!$BS:$BS,0,0)</f>
        <v>47459.1</v>
      </c>
      <c r="AF33" s="54">
        <f>_xlfn.XLOOKUP(A33,[1]AU2025_School!$B:$B,[1]AU2025_School!$BT:$BT,0,0)</f>
        <v>15197.1</v>
      </c>
      <c r="AG33" s="54">
        <f>_xlfn.XLOOKUP(A33,[1]AU2025_School!$B:$B,[1]AU2025_School!$BU:$BU,0,0)</f>
        <v>35231.4</v>
      </c>
      <c r="AH33" s="54">
        <f>_xlfn.XLOOKUP(A33,[1]AU2025_School!$B:$B,[1]AU2025_School!$BV:$BV,0,0)</f>
        <v>26551.200000000001</v>
      </c>
      <c r="AI33" s="54">
        <f>_xlfn.XLOOKUP(A33,[1]AU2025_School!$B:$B,[1]AU2025_School!$BW:$BW,0,0)</f>
        <v>0</v>
      </c>
      <c r="AJ33" s="54">
        <f>_xlfn.XLOOKUP(A33,[1]AU2025_School!$B:$B,[1]AU2025_School!$BX:$BX,0,0)</f>
        <v>2910.1800000000003</v>
      </c>
      <c r="AK33" s="54">
        <f>_xlfn.XLOOKUP(A33,[1]AU2025_School!$B:$B,[1]AU2025_School!$BY:$BY,0,0)</f>
        <v>745.68</v>
      </c>
      <c r="AL33" s="54">
        <f>_xlfn.XLOOKUP(A33,[1]AU2025_School!$B:$B,[1]AU2025_School!$BZ:$BZ,0,0)</f>
        <v>2497.9499999999998</v>
      </c>
      <c r="AM33" s="54">
        <f>_xlfn.XLOOKUP(A33,[1]AU2025_School!$B:$B,[1]AU2025_School!$CA:$CA,0,0)</f>
        <v>2205.4499999999998</v>
      </c>
      <c r="AN33" s="54">
        <f>_xlfn.XLOOKUP(A33,[1]AU2025_School!$B:$B,[1]AU2025_School!$CB:$CB,0,0)</f>
        <v>156</v>
      </c>
      <c r="AO33" s="54">
        <f t="shared" si="2"/>
        <v>132954.06</v>
      </c>
      <c r="AP33" s="52">
        <f t="shared" si="3"/>
        <v>45306.390526315779</v>
      </c>
      <c r="AQ33" s="55">
        <f t="shared" si="4"/>
        <v>2618.8499999999995</v>
      </c>
      <c r="AR33" s="55">
        <f t="shared" si="5"/>
        <v>-164.89473684210526</v>
      </c>
      <c r="AS33" s="55">
        <f t="shared" si="6"/>
        <v>-27592.500000000004</v>
      </c>
      <c r="AT33" s="55">
        <f t="shared" si="7"/>
        <v>35231.4</v>
      </c>
      <c r="AU33" s="55">
        <f t="shared" si="0"/>
        <v>-8700.1499999999942</v>
      </c>
      <c r="AV33" s="55">
        <f t="shared" si="8"/>
        <v>-5399.55</v>
      </c>
      <c r="AW33" s="55">
        <f t="shared" si="9"/>
        <v>23866.357894736844</v>
      </c>
    </row>
    <row r="34" spans="1:49" x14ac:dyDescent="0.25">
      <c r="A34" s="26">
        <v>2003</v>
      </c>
      <c r="B34" s="27" t="s">
        <v>787</v>
      </c>
      <c r="C34" s="27" t="s">
        <v>464</v>
      </c>
      <c r="D34" s="27">
        <v>0</v>
      </c>
      <c r="E34" s="27">
        <v>0</v>
      </c>
      <c r="F34" s="39">
        <v>0</v>
      </c>
      <c r="G34" s="26">
        <v>0</v>
      </c>
      <c r="H34" s="26">
        <v>0</v>
      </c>
      <c r="I34" s="29">
        <v>0</v>
      </c>
      <c r="J34" s="26">
        <v>53</v>
      </c>
      <c r="K34" s="26">
        <v>795</v>
      </c>
      <c r="L34" s="26">
        <v>0</v>
      </c>
      <c r="M34" s="26">
        <v>0</v>
      </c>
      <c r="N34" s="31">
        <v>58496.1</v>
      </c>
      <c r="O34" s="26">
        <v>18</v>
      </c>
      <c r="P34" s="26">
        <v>270</v>
      </c>
      <c r="Q34" s="49">
        <v>3510</v>
      </c>
      <c r="R34" s="26">
        <v>16</v>
      </c>
      <c r="S34" s="50">
        <v>1193.2631578947369</v>
      </c>
      <c r="T34" s="51">
        <v>63199.363157894739</v>
      </c>
      <c r="U34" s="26">
        <v>0</v>
      </c>
      <c r="V34" s="52">
        <v>0</v>
      </c>
      <c r="X34" s="78">
        <f>(T34+V34)*0.8</f>
        <v>50559.490526315793</v>
      </c>
      <c r="Z34" s="54">
        <v>1472.64</v>
      </c>
      <c r="AC34" s="54">
        <f>_xlfn.XLOOKUP(A34,[1]AU2025_School!$B:$B,[1]AU2025_School!$BQ:$BQ,0,0)</f>
        <v>0</v>
      </c>
      <c r="AD34" s="54">
        <f>_xlfn.XLOOKUP(A34,[1]AU2025_School!$B:$B,[1]AU2025_School!$BR:$BR,0,0)</f>
        <v>0</v>
      </c>
      <c r="AE34" s="54">
        <f>_xlfn.XLOOKUP(A34,[1]AU2025_School!$B:$B,[1]AU2025_School!$BS:$BS,0,0)</f>
        <v>69533.100000000006</v>
      </c>
      <c r="AF34" s="54">
        <f>_xlfn.XLOOKUP(A34,[1]AU2025_School!$B:$B,[1]AU2025_School!$BT:$BT,0,0)</f>
        <v>0</v>
      </c>
      <c r="AG34" s="54">
        <f>_xlfn.XLOOKUP(A34,[1]AU2025_School!$B:$B,[1]AU2025_School!$BU:$BU,0,0)</f>
        <v>0</v>
      </c>
      <c r="AH34" s="54">
        <f>_xlfn.XLOOKUP(A34,[1]AU2025_School!$B:$B,[1]AU2025_School!$BV:$BV,0,0)</f>
        <v>0</v>
      </c>
      <c r="AI34" s="54">
        <f>_xlfn.XLOOKUP(A34,[1]AU2025_School!$B:$B,[1]AU2025_School!$BW:$BW,0,0)</f>
        <v>0</v>
      </c>
      <c r="AJ34" s="54">
        <f>_xlfn.XLOOKUP(A34,[1]AU2025_School!$B:$B,[1]AU2025_School!$BX:$BX,0,0)</f>
        <v>1268.54</v>
      </c>
      <c r="AK34" s="54">
        <f>_xlfn.XLOOKUP(A34,[1]AU2025_School!$B:$B,[1]AU2025_School!$BY:$BY,0,0)</f>
        <v>0</v>
      </c>
      <c r="AL34" s="54">
        <f>_xlfn.XLOOKUP(A34,[1]AU2025_School!$B:$B,[1]AU2025_School!$BZ:$BZ,0,0)</f>
        <v>118.95</v>
      </c>
      <c r="AM34" s="54">
        <f>_xlfn.XLOOKUP(A34,[1]AU2025_School!$B:$B,[1]AU2025_School!$CA:$CA,0,0)</f>
        <v>1639.9499999999998</v>
      </c>
      <c r="AN34" s="54">
        <f>_xlfn.XLOOKUP(A34,[1]AU2025_School!$B:$B,[1]AU2025_School!$CB:$CB,0,0)</f>
        <v>436.8</v>
      </c>
      <c r="AO34" s="54">
        <f t="shared" si="2"/>
        <v>72997.34</v>
      </c>
      <c r="AP34" s="52">
        <f t="shared" si="3"/>
        <v>22437.849473684204</v>
      </c>
      <c r="AQ34" s="55">
        <f t="shared" si="4"/>
        <v>-85.150000000000091</v>
      </c>
      <c r="AR34" s="55">
        <f t="shared" si="5"/>
        <v>436.8</v>
      </c>
      <c r="AS34" s="55">
        <f t="shared" si="6"/>
        <v>-58496.1</v>
      </c>
      <c r="AT34" s="55">
        <f t="shared" si="7"/>
        <v>0</v>
      </c>
      <c r="AU34" s="55">
        <f t="shared" si="0"/>
        <v>69533.100000000006</v>
      </c>
      <c r="AV34" s="55">
        <f t="shared" si="8"/>
        <v>-1870.0500000000002</v>
      </c>
      <c r="AW34" s="55">
        <f t="shared" si="9"/>
        <v>-1193.2631578947369</v>
      </c>
    </row>
    <row r="35" spans="1:49" x14ac:dyDescent="0.25">
      <c r="A35" s="26">
        <v>2004</v>
      </c>
      <c r="B35" s="27" t="s">
        <v>206</v>
      </c>
      <c r="C35" s="27" t="s">
        <v>425</v>
      </c>
      <c r="D35" s="27">
        <v>0</v>
      </c>
      <c r="E35" s="27">
        <v>0</v>
      </c>
      <c r="F35" s="39">
        <v>0</v>
      </c>
      <c r="G35" s="26">
        <v>0</v>
      </c>
      <c r="H35" s="26">
        <v>0</v>
      </c>
      <c r="I35" s="29">
        <v>0</v>
      </c>
      <c r="J35" s="26">
        <v>15</v>
      </c>
      <c r="K35" s="26">
        <v>225</v>
      </c>
      <c r="L35" s="26">
        <v>0</v>
      </c>
      <c r="M35" s="26">
        <v>0</v>
      </c>
      <c r="N35" s="31">
        <v>16555.5</v>
      </c>
      <c r="O35" s="26">
        <v>6</v>
      </c>
      <c r="P35" s="26">
        <v>90</v>
      </c>
      <c r="Q35" s="49">
        <v>1170</v>
      </c>
      <c r="R35" s="26">
        <v>0</v>
      </c>
      <c r="S35" s="50">
        <v>0</v>
      </c>
      <c r="T35" s="51">
        <v>17725.5</v>
      </c>
      <c r="U35" s="26">
        <v>0</v>
      </c>
      <c r="V35" s="52">
        <v>0</v>
      </c>
      <c r="X35" s="78">
        <f t="shared" si="1"/>
        <v>14180.400000000001</v>
      </c>
      <c r="Z35" s="54">
        <v>277.68</v>
      </c>
      <c r="AC35" s="54">
        <f>_xlfn.XLOOKUP(A35,[1]AU2025_School!$B:$B,[1]AU2025_School!$BQ:$BQ,0,0)</f>
        <v>0</v>
      </c>
      <c r="AD35" s="54">
        <f>_xlfn.XLOOKUP(A35,[1]AU2025_School!$B:$B,[1]AU2025_School!$BR:$BR,0,0)</f>
        <v>0</v>
      </c>
      <c r="AE35" s="54">
        <f>_xlfn.XLOOKUP(A35,[1]AU2025_School!$B:$B,[1]AU2025_School!$BS:$BS,0,0)</f>
        <v>0</v>
      </c>
      <c r="AF35" s="54">
        <f>_xlfn.XLOOKUP(A35,[1]AU2025_School!$B:$B,[1]AU2025_School!$BT:$BT,0,0)</f>
        <v>0</v>
      </c>
      <c r="AG35" s="54">
        <f>_xlfn.XLOOKUP(A35,[1]AU2025_School!$B:$B,[1]AU2025_School!$BU:$BU,0,0)</f>
        <v>0</v>
      </c>
      <c r="AH35" s="54">
        <f>_xlfn.XLOOKUP(A35,[1]AU2025_School!$B:$B,[1]AU2025_School!$BV:$BV,0,0)</f>
        <v>0</v>
      </c>
      <c r="AI35" s="54">
        <f>_xlfn.XLOOKUP(A35,[1]AU2025_School!$B:$B,[1]AU2025_School!$BW:$BW,0,0)</f>
        <v>0</v>
      </c>
      <c r="AJ35" s="54">
        <f>_xlfn.XLOOKUP(A35,[1]AU2025_School!$B:$B,[1]AU2025_School!$BX:$BX,0,0)</f>
        <v>0</v>
      </c>
      <c r="AK35" s="54">
        <f>_xlfn.XLOOKUP(A35,[1]AU2025_School!$B:$B,[1]AU2025_School!$BY:$BY,0,0)</f>
        <v>0</v>
      </c>
      <c r="AL35" s="54">
        <f>_xlfn.XLOOKUP(A35,[1]AU2025_School!$B:$B,[1]AU2025_School!$BZ:$BZ,0,0)</f>
        <v>0</v>
      </c>
      <c r="AM35" s="54">
        <f>_xlfn.XLOOKUP(A35,[1]AU2025_School!$B:$B,[1]AU2025_School!$CA:$CA,0,0)</f>
        <v>0</v>
      </c>
      <c r="AN35" s="54">
        <f>_xlfn.XLOOKUP(A35,[1]AU2025_School!$B:$B,[1]AU2025_School!$CB:$CB,0,0)</f>
        <v>0</v>
      </c>
      <c r="AO35" s="54">
        <f t="shared" si="2"/>
        <v>0</v>
      </c>
      <c r="AP35" s="52">
        <f t="shared" si="3"/>
        <v>-14180.400000000001</v>
      </c>
      <c r="AQ35" s="55">
        <f t="shared" si="4"/>
        <v>-277.68</v>
      </c>
      <c r="AR35" s="55">
        <f t="shared" si="5"/>
        <v>0</v>
      </c>
      <c r="AS35" s="55">
        <f t="shared" si="6"/>
        <v>-16555.5</v>
      </c>
      <c r="AT35" s="55">
        <f t="shared" si="7"/>
        <v>0</v>
      </c>
      <c r="AU35" s="55">
        <f t="shared" si="0"/>
        <v>0</v>
      </c>
      <c r="AV35" s="55">
        <f t="shared" si="8"/>
        <v>-1170</v>
      </c>
      <c r="AW35" s="55">
        <f t="shared" si="9"/>
        <v>0</v>
      </c>
    </row>
    <row r="36" spans="1:49" x14ac:dyDescent="0.25">
      <c r="A36" s="26">
        <v>2005</v>
      </c>
      <c r="B36" s="27" t="s">
        <v>207</v>
      </c>
      <c r="C36" s="27" t="s">
        <v>425</v>
      </c>
      <c r="D36" s="27">
        <v>0</v>
      </c>
      <c r="E36" s="27">
        <v>0</v>
      </c>
      <c r="F36" s="39">
        <v>0</v>
      </c>
      <c r="G36" s="26">
        <v>0</v>
      </c>
      <c r="H36" s="26">
        <v>0</v>
      </c>
      <c r="I36" s="29">
        <v>0</v>
      </c>
      <c r="J36" s="26">
        <v>39</v>
      </c>
      <c r="K36" s="26">
        <v>582</v>
      </c>
      <c r="L36" s="26">
        <v>12</v>
      </c>
      <c r="M36" s="26">
        <v>43.7</v>
      </c>
      <c r="N36" s="31">
        <v>46039.006000000001</v>
      </c>
      <c r="O36" s="26">
        <v>6</v>
      </c>
      <c r="P36" s="26">
        <v>90</v>
      </c>
      <c r="Q36" s="49">
        <v>1170</v>
      </c>
      <c r="R36" s="26">
        <v>6</v>
      </c>
      <c r="S36" s="50">
        <v>447.47368421052636</v>
      </c>
      <c r="T36" s="51">
        <v>47656.479684210528</v>
      </c>
      <c r="U36" s="26">
        <v>0</v>
      </c>
      <c r="V36" s="52">
        <v>0</v>
      </c>
      <c r="X36" s="78">
        <f t="shared" si="1"/>
        <v>38125.183747368421</v>
      </c>
      <c r="Z36" s="54">
        <v>107.64000000000001</v>
      </c>
      <c r="AC36" s="54">
        <f>_xlfn.XLOOKUP(A36,[1]AU2025_School!$B:$B,[1]AU2025_School!$BQ:$BQ,0,0)</f>
        <v>0</v>
      </c>
      <c r="AD36" s="54">
        <f>_xlfn.XLOOKUP(A36,[1]AU2025_School!$B:$B,[1]AU2025_School!$BR:$BR,0,0)</f>
        <v>0</v>
      </c>
      <c r="AE36" s="54">
        <f>_xlfn.XLOOKUP(A36,[1]AU2025_School!$B:$B,[1]AU2025_School!$BS:$BS,0,0)</f>
        <v>23177.7</v>
      </c>
      <c r="AF36" s="54">
        <f>_xlfn.XLOOKUP(A36,[1]AU2025_School!$B:$B,[1]AU2025_School!$BT:$BT,0,0)</f>
        <v>1214.07</v>
      </c>
      <c r="AG36" s="54">
        <f>_xlfn.XLOOKUP(A36,[1]AU2025_School!$B:$B,[1]AU2025_School!$BU:$BU,0,0)</f>
        <v>0</v>
      </c>
      <c r="AH36" s="54">
        <f>_xlfn.XLOOKUP(A36,[1]AU2025_School!$B:$B,[1]AU2025_School!$BV:$BV,0,0)</f>
        <v>0</v>
      </c>
      <c r="AI36" s="54">
        <f>_xlfn.XLOOKUP(A36,[1]AU2025_School!$B:$B,[1]AU2025_School!$BW:$BW,0,0)</f>
        <v>0</v>
      </c>
      <c r="AJ36" s="54">
        <f>_xlfn.XLOOKUP(A36,[1]AU2025_School!$B:$B,[1]AU2025_School!$BX:$BX,0,0)</f>
        <v>373.1</v>
      </c>
      <c r="AK36" s="54">
        <f>_xlfn.XLOOKUP(A36,[1]AU2025_School!$B:$B,[1]AU2025_School!$BY:$BY,0,0)</f>
        <v>0</v>
      </c>
      <c r="AL36" s="54">
        <f>_xlfn.XLOOKUP(A36,[1]AU2025_School!$B:$B,[1]AU2025_School!$BZ:$BZ,0,0)</f>
        <v>237.9</v>
      </c>
      <c r="AM36" s="54">
        <f>_xlfn.XLOOKUP(A36,[1]AU2025_School!$B:$B,[1]AU2025_School!$CA:$CA,0,0)</f>
        <v>56.55</v>
      </c>
      <c r="AN36" s="54">
        <f>_xlfn.XLOOKUP(A36,[1]AU2025_School!$B:$B,[1]AU2025_School!$CB:$CB,0,0)</f>
        <v>0</v>
      </c>
      <c r="AO36" s="54">
        <f t="shared" si="2"/>
        <v>25059.32</v>
      </c>
      <c r="AP36" s="52">
        <f t="shared" si="3"/>
        <v>-13065.863747368421</v>
      </c>
      <c r="AQ36" s="55">
        <f t="shared" si="4"/>
        <v>503.36</v>
      </c>
      <c r="AR36" s="55">
        <f t="shared" si="5"/>
        <v>0</v>
      </c>
      <c r="AS36" s="55">
        <f t="shared" si="6"/>
        <v>-46039.006000000001</v>
      </c>
      <c r="AT36" s="55">
        <f t="shared" si="7"/>
        <v>0</v>
      </c>
      <c r="AU36" s="55">
        <f t="shared" si="0"/>
        <v>24391.77</v>
      </c>
      <c r="AV36" s="55">
        <f t="shared" si="8"/>
        <v>-1113.45</v>
      </c>
      <c r="AW36" s="55">
        <f t="shared" si="9"/>
        <v>-447.47368421052636</v>
      </c>
    </row>
    <row r="37" spans="1:49" x14ac:dyDescent="0.25">
      <c r="A37" s="26">
        <v>2008</v>
      </c>
      <c r="B37" s="27" t="s">
        <v>208</v>
      </c>
      <c r="C37" s="27" t="s">
        <v>425</v>
      </c>
      <c r="D37" s="27">
        <v>0</v>
      </c>
      <c r="E37" s="27">
        <v>0</v>
      </c>
      <c r="F37" s="39">
        <v>0</v>
      </c>
      <c r="G37" s="26">
        <v>0</v>
      </c>
      <c r="H37" s="26">
        <v>0</v>
      </c>
      <c r="I37" s="29">
        <v>0</v>
      </c>
      <c r="J37" s="26">
        <v>42</v>
      </c>
      <c r="K37" s="26">
        <v>630</v>
      </c>
      <c r="L37" s="26">
        <v>3</v>
      </c>
      <c r="M37" s="26">
        <v>45</v>
      </c>
      <c r="N37" s="31">
        <v>49666.5</v>
      </c>
      <c r="O37" s="26">
        <v>14</v>
      </c>
      <c r="P37" s="26">
        <v>195</v>
      </c>
      <c r="Q37" s="49">
        <v>2535</v>
      </c>
      <c r="R37" s="26">
        <v>0</v>
      </c>
      <c r="S37" s="50">
        <v>0</v>
      </c>
      <c r="T37" s="51">
        <v>52201.5</v>
      </c>
      <c r="U37" s="26">
        <v>0</v>
      </c>
      <c r="V37" s="52">
        <v>0</v>
      </c>
      <c r="X37" s="78">
        <f t="shared" si="1"/>
        <v>41761.200000000004</v>
      </c>
      <c r="Z37" s="54">
        <v>915.72000000000014</v>
      </c>
      <c r="AC37" s="54">
        <f>_xlfn.XLOOKUP(A37,[1]AU2025_School!$B:$B,[1]AU2025_School!$BQ:$BQ,0,0)</f>
        <v>0</v>
      </c>
      <c r="AD37" s="54">
        <f>_xlfn.XLOOKUP(A37,[1]AU2025_School!$B:$B,[1]AU2025_School!$BR:$BR,0,0)</f>
        <v>0</v>
      </c>
      <c r="AE37" s="54">
        <f>_xlfn.XLOOKUP(A37,[1]AU2025_School!$B:$B,[1]AU2025_School!$BS:$BS,0,0)</f>
        <v>35318.400000000001</v>
      </c>
      <c r="AF37" s="54">
        <f>_xlfn.XLOOKUP(A37,[1]AU2025_School!$B:$B,[1]AU2025_School!$BT:$BT,0,0)</f>
        <v>4414.8</v>
      </c>
      <c r="AG37" s="54">
        <f>_xlfn.XLOOKUP(A37,[1]AU2025_School!$B:$B,[1]AU2025_School!$BU:$BU,0,0)</f>
        <v>0</v>
      </c>
      <c r="AH37" s="54">
        <f>_xlfn.XLOOKUP(A37,[1]AU2025_School!$B:$B,[1]AU2025_School!$BV:$BV,0,0)</f>
        <v>0</v>
      </c>
      <c r="AI37" s="54">
        <f>_xlfn.XLOOKUP(A37,[1]AU2025_School!$B:$B,[1]AU2025_School!$BW:$BW,0,0)</f>
        <v>0</v>
      </c>
      <c r="AJ37" s="54">
        <f>_xlfn.XLOOKUP(A37,[1]AU2025_School!$B:$B,[1]AU2025_School!$BX:$BX,0,0)</f>
        <v>0</v>
      </c>
      <c r="AK37" s="54">
        <f>_xlfn.XLOOKUP(A37,[1]AU2025_School!$B:$B,[1]AU2025_School!$BY:$BY,0,0)</f>
        <v>186.42</v>
      </c>
      <c r="AL37" s="54">
        <f>_xlfn.XLOOKUP(A37,[1]AU2025_School!$B:$B,[1]AU2025_School!$BZ:$BZ,0,0)</f>
        <v>832.65</v>
      </c>
      <c r="AM37" s="54">
        <f>_xlfn.XLOOKUP(A37,[1]AU2025_School!$B:$B,[1]AU2025_School!$CA:$CA,0,0)</f>
        <v>0</v>
      </c>
      <c r="AN37" s="54">
        <f>_xlfn.XLOOKUP(A37,[1]AU2025_School!$B:$B,[1]AU2025_School!$CB:$CB,0,0)</f>
        <v>358.8</v>
      </c>
      <c r="AO37" s="54">
        <f t="shared" si="2"/>
        <v>41111.070000000007</v>
      </c>
      <c r="AP37" s="52">
        <f t="shared" si="3"/>
        <v>-650.12999999999738</v>
      </c>
      <c r="AQ37" s="55">
        <f t="shared" si="4"/>
        <v>103.3499999999998</v>
      </c>
      <c r="AR37" s="55">
        <f t="shared" si="5"/>
        <v>358.8</v>
      </c>
      <c r="AS37" s="55">
        <f t="shared" si="6"/>
        <v>-49666.5</v>
      </c>
      <c r="AT37" s="55">
        <f t="shared" si="7"/>
        <v>0</v>
      </c>
      <c r="AU37" s="55">
        <f t="shared" si="0"/>
        <v>39733.200000000004</v>
      </c>
      <c r="AV37" s="55">
        <f t="shared" si="8"/>
        <v>-2535</v>
      </c>
      <c r="AW37" s="55">
        <f t="shared" si="9"/>
        <v>0</v>
      </c>
    </row>
    <row r="38" spans="1:49" x14ac:dyDescent="0.25">
      <c r="A38" s="26">
        <v>2011</v>
      </c>
      <c r="B38" s="27" t="s">
        <v>209</v>
      </c>
      <c r="C38" s="27" t="s">
        <v>425</v>
      </c>
      <c r="D38" s="27">
        <v>0</v>
      </c>
      <c r="E38" s="27">
        <v>0</v>
      </c>
      <c r="F38" s="39">
        <v>0</v>
      </c>
      <c r="G38" s="26">
        <v>0</v>
      </c>
      <c r="H38" s="26">
        <v>0</v>
      </c>
      <c r="I38" s="29">
        <v>0</v>
      </c>
      <c r="J38" s="26">
        <v>38</v>
      </c>
      <c r="K38" s="26">
        <v>570</v>
      </c>
      <c r="L38" s="26">
        <v>0</v>
      </c>
      <c r="M38" s="26">
        <v>0</v>
      </c>
      <c r="N38" s="31">
        <v>41940.6</v>
      </c>
      <c r="O38" s="26">
        <v>12</v>
      </c>
      <c r="P38" s="26">
        <v>180</v>
      </c>
      <c r="Q38" s="49">
        <v>2340</v>
      </c>
      <c r="R38" s="26">
        <v>11</v>
      </c>
      <c r="S38" s="50">
        <v>820.36842105263156</v>
      </c>
      <c r="T38" s="51">
        <v>45100.968421052632</v>
      </c>
      <c r="U38" s="26">
        <v>0</v>
      </c>
      <c r="V38" s="52">
        <v>0</v>
      </c>
      <c r="X38" s="78">
        <f t="shared" si="1"/>
        <v>36080.774736842104</v>
      </c>
      <c r="Z38" s="54">
        <v>1174.6799999999998</v>
      </c>
      <c r="AC38" s="54">
        <f>_xlfn.XLOOKUP(A38,[1]AU2025_School!$B:$B,[1]AU2025_School!$BQ:$BQ,0,0)</f>
        <v>0</v>
      </c>
      <c r="AD38" s="54">
        <f>_xlfn.XLOOKUP(A38,[1]AU2025_School!$B:$B,[1]AU2025_School!$BR:$BR,0,0)</f>
        <v>0</v>
      </c>
      <c r="AE38" s="54">
        <f>_xlfn.XLOOKUP(A38,[1]AU2025_School!$B:$B,[1]AU2025_School!$BS:$BS,0,0)</f>
        <v>41940.6</v>
      </c>
      <c r="AF38" s="54">
        <f>_xlfn.XLOOKUP(A38,[1]AU2025_School!$B:$B,[1]AU2025_School!$BT:$BT,0,0)</f>
        <v>0</v>
      </c>
      <c r="AG38" s="54">
        <f>_xlfn.XLOOKUP(A38,[1]AU2025_School!$B:$B,[1]AU2025_School!$BU:$BU,0,0)</f>
        <v>0</v>
      </c>
      <c r="AH38" s="54">
        <f>_xlfn.XLOOKUP(A38,[1]AU2025_School!$B:$B,[1]AU2025_School!$BV:$BV,0,0)</f>
        <v>0</v>
      </c>
      <c r="AI38" s="54">
        <f>_xlfn.XLOOKUP(A38,[1]AU2025_School!$B:$B,[1]AU2025_School!$BW:$BW,0,0)</f>
        <v>0</v>
      </c>
      <c r="AJ38" s="54">
        <f>_xlfn.XLOOKUP(A38,[1]AU2025_School!$B:$B,[1]AU2025_School!$BX:$BX,0,0)</f>
        <v>0</v>
      </c>
      <c r="AK38" s="54">
        <f>_xlfn.XLOOKUP(A38,[1]AU2025_School!$B:$B,[1]AU2025_School!$BY:$BY,0,0)</f>
        <v>0</v>
      </c>
      <c r="AL38" s="54">
        <f>_xlfn.XLOOKUP(A38,[1]AU2025_School!$B:$B,[1]AU2025_School!$BZ:$BZ,0,0)</f>
        <v>832.65</v>
      </c>
      <c r="AM38" s="54">
        <f>_xlfn.XLOOKUP(A38,[1]AU2025_School!$B:$B,[1]AU2025_School!$CA:$CA,0,0)</f>
        <v>0</v>
      </c>
      <c r="AN38" s="54">
        <f>_xlfn.XLOOKUP(A38,[1]AU2025_School!$B:$B,[1]AU2025_School!$CB:$CB,0,0)</f>
        <v>46.800000000000004</v>
      </c>
      <c r="AO38" s="54">
        <f t="shared" si="2"/>
        <v>42820.05</v>
      </c>
      <c r="AP38" s="52">
        <f t="shared" si="3"/>
        <v>6739.2752631578987</v>
      </c>
      <c r="AQ38" s="55">
        <f t="shared" si="4"/>
        <v>-342.02999999999986</v>
      </c>
      <c r="AR38" s="55">
        <f t="shared" si="5"/>
        <v>46.800000000000004</v>
      </c>
      <c r="AS38" s="55">
        <f t="shared" si="6"/>
        <v>-41940.6</v>
      </c>
      <c r="AT38" s="55">
        <f t="shared" si="7"/>
        <v>0</v>
      </c>
      <c r="AU38" s="55">
        <f t="shared" si="0"/>
        <v>41940.6</v>
      </c>
      <c r="AV38" s="55">
        <f t="shared" si="8"/>
        <v>-2340</v>
      </c>
      <c r="AW38" s="55">
        <f t="shared" si="9"/>
        <v>-820.36842105263156</v>
      </c>
    </row>
    <row r="39" spans="1:49" x14ac:dyDescent="0.25">
      <c r="A39" s="26">
        <v>2014</v>
      </c>
      <c r="B39" s="27" t="s">
        <v>210</v>
      </c>
      <c r="C39" s="27" t="s">
        <v>425</v>
      </c>
      <c r="D39" s="27">
        <v>0</v>
      </c>
      <c r="E39" s="27">
        <v>0</v>
      </c>
      <c r="F39" s="39">
        <v>0</v>
      </c>
      <c r="G39" s="26">
        <v>0</v>
      </c>
      <c r="H39" s="26">
        <v>0</v>
      </c>
      <c r="I39" s="29">
        <v>0</v>
      </c>
      <c r="J39" s="26">
        <v>36</v>
      </c>
      <c r="K39" s="26">
        <v>540</v>
      </c>
      <c r="L39" s="26">
        <v>0</v>
      </c>
      <c r="M39" s="26">
        <v>0</v>
      </c>
      <c r="N39" s="31">
        <v>39733.200000000004</v>
      </c>
      <c r="O39" s="26">
        <v>12</v>
      </c>
      <c r="P39" s="26">
        <v>180</v>
      </c>
      <c r="Q39" s="49">
        <v>2340</v>
      </c>
      <c r="R39" s="26">
        <v>12</v>
      </c>
      <c r="S39" s="50">
        <v>894.94736842105272</v>
      </c>
      <c r="T39" s="51">
        <v>42968.147368421058</v>
      </c>
      <c r="U39" s="26">
        <v>0</v>
      </c>
      <c r="V39" s="52">
        <v>0</v>
      </c>
      <c r="X39" s="78">
        <f t="shared" si="1"/>
        <v>34374.517894736848</v>
      </c>
      <c r="Z39" s="54">
        <v>1405.5600000000002</v>
      </c>
      <c r="AC39" s="54">
        <f>_xlfn.XLOOKUP(A39,[1]AU2025_School!$B:$B,[1]AU2025_School!$BQ:$BQ,0,0)</f>
        <v>0</v>
      </c>
      <c r="AD39" s="54">
        <f>_xlfn.XLOOKUP(A39,[1]AU2025_School!$B:$B,[1]AU2025_School!$BR:$BR,0,0)</f>
        <v>0</v>
      </c>
      <c r="AE39" s="54">
        <f>_xlfn.XLOOKUP(A39,[1]AU2025_School!$B:$B,[1]AU2025_School!$BS:$BS,0,0)</f>
        <v>36422.1</v>
      </c>
      <c r="AF39" s="54">
        <f>_xlfn.XLOOKUP(A39,[1]AU2025_School!$B:$B,[1]AU2025_School!$BT:$BT,0,0)</f>
        <v>7725.9000000000005</v>
      </c>
      <c r="AG39" s="54">
        <f>_xlfn.XLOOKUP(A39,[1]AU2025_School!$B:$B,[1]AU2025_School!$BU:$BU,0,0)</f>
        <v>0</v>
      </c>
      <c r="AH39" s="54">
        <f>_xlfn.XLOOKUP(A39,[1]AU2025_School!$B:$B,[1]AU2025_School!$BV:$BV,0,0)</f>
        <v>0</v>
      </c>
      <c r="AI39" s="54">
        <f>_xlfn.XLOOKUP(A39,[1]AU2025_School!$B:$B,[1]AU2025_School!$BW:$BW,0,0)</f>
        <v>0</v>
      </c>
      <c r="AJ39" s="54">
        <f>_xlfn.XLOOKUP(A39,[1]AU2025_School!$B:$B,[1]AU2025_School!$BX:$BX,0,0)</f>
        <v>895.44</v>
      </c>
      <c r="AK39" s="54">
        <f>_xlfn.XLOOKUP(A39,[1]AU2025_School!$B:$B,[1]AU2025_School!$BY:$BY,0,0)</f>
        <v>559.26</v>
      </c>
      <c r="AL39" s="54">
        <f>_xlfn.XLOOKUP(A39,[1]AU2025_School!$B:$B,[1]AU2025_School!$BZ:$BZ,0,0)</f>
        <v>237.9</v>
      </c>
      <c r="AM39" s="54">
        <f>_xlfn.XLOOKUP(A39,[1]AU2025_School!$B:$B,[1]AU2025_School!$CA:$CA,0,0)</f>
        <v>1470.3</v>
      </c>
      <c r="AN39" s="54">
        <f>_xlfn.XLOOKUP(A39,[1]AU2025_School!$B:$B,[1]AU2025_School!$CB:$CB,0,0)</f>
        <v>0</v>
      </c>
      <c r="AO39" s="54">
        <f t="shared" si="2"/>
        <v>47310.900000000009</v>
      </c>
      <c r="AP39" s="52">
        <f t="shared" si="3"/>
        <v>12936.382105263161</v>
      </c>
      <c r="AQ39" s="55">
        <f t="shared" si="4"/>
        <v>287.03999999999996</v>
      </c>
      <c r="AR39" s="55">
        <f t="shared" si="5"/>
        <v>0</v>
      </c>
      <c r="AS39" s="55">
        <f t="shared" si="6"/>
        <v>-39733.200000000004</v>
      </c>
      <c r="AT39" s="55">
        <f t="shared" si="7"/>
        <v>0</v>
      </c>
      <c r="AU39" s="55">
        <f t="shared" ref="AU39:AU70" si="10">AE39+AF39-I39</f>
        <v>44148</v>
      </c>
      <c r="AV39" s="55">
        <f t="shared" si="8"/>
        <v>-869.7</v>
      </c>
      <c r="AW39" s="55">
        <f t="shared" si="9"/>
        <v>-894.94736842105272</v>
      </c>
    </row>
    <row r="40" spans="1:49" x14ac:dyDescent="0.25">
      <c r="A40" s="26">
        <v>2015</v>
      </c>
      <c r="B40" s="27" t="s">
        <v>211</v>
      </c>
      <c r="C40" s="27" t="s">
        <v>425</v>
      </c>
      <c r="D40" s="27">
        <v>0</v>
      </c>
      <c r="E40" s="27">
        <v>0</v>
      </c>
      <c r="F40" s="39">
        <v>0</v>
      </c>
      <c r="G40" s="26">
        <v>0</v>
      </c>
      <c r="H40" s="26">
        <v>0</v>
      </c>
      <c r="I40" s="29">
        <v>0</v>
      </c>
      <c r="J40" s="26">
        <v>41</v>
      </c>
      <c r="K40" s="26">
        <v>615</v>
      </c>
      <c r="L40" s="26">
        <v>0</v>
      </c>
      <c r="M40" s="26">
        <v>0</v>
      </c>
      <c r="N40" s="31">
        <v>45251.700000000004</v>
      </c>
      <c r="O40" s="26">
        <v>10</v>
      </c>
      <c r="P40" s="26">
        <v>150</v>
      </c>
      <c r="Q40" s="49">
        <v>1950</v>
      </c>
      <c r="R40" s="26">
        <v>10</v>
      </c>
      <c r="S40" s="50">
        <v>745.78947368421052</v>
      </c>
      <c r="T40" s="51">
        <v>47947.489473684218</v>
      </c>
      <c r="U40" s="26">
        <v>0</v>
      </c>
      <c r="V40" s="52">
        <v>0</v>
      </c>
      <c r="X40" s="78">
        <f t="shared" si="1"/>
        <v>38357.991578947374</v>
      </c>
      <c r="Z40" s="54">
        <v>1914.1200000000006</v>
      </c>
      <c r="AC40" s="54">
        <f>_xlfn.XLOOKUP(A40,[1]AU2025_School!$B:$B,[1]AU2025_School!$BQ:$BQ,0,0)</f>
        <v>0</v>
      </c>
      <c r="AD40" s="54">
        <f>_xlfn.XLOOKUP(A40,[1]AU2025_School!$B:$B,[1]AU2025_School!$BR:$BR,0,0)</f>
        <v>0</v>
      </c>
      <c r="AE40" s="54">
        <f>_xlfn.XLOOKUP(A40,[1]AU2025_School!$B:$B,[1]AU2025_School!$BS:$BS,0,0)</f>
        <v>30903.600000000002</v>
      </c>
      <c r="AF40" s="54">
        <f>_xlfn.XLOOKUP(A40,[1]AU2025_School!$B:$B,[1]AU2025_School!$BT:$BT,0,0)</f>
        <v>0</v>
      </c>
      <c r="AG40" s="54">
        <f>_xlfn.XLOOKUP(A40,[1]AU2025_School!$B:$B,[1]AU2025_School!$BU:$BU,0,0)</f>
        <v>0</v>
      </c>
      <c r="AH40" s="54">
        <f>_xlfn.XLOOKUP(A40,[1]AU2025_School!$B:$B,[1]AU2025_School!$BV:$BV,0,0)</f>
        <v>0</v>
      </c>
      <c r="AI40" s="54">
        <f>_xlfn.XLOOKUP(A40,[1]AU2025_School!$B:$B,[1]AU2025_School!$BW:$BW,0,0)</f>
        <v>0</v>
      </c>
      <c r="AJ40" s="54">
        <f>_xlfn.XLOOKUP(A40,[1]AU2025_School!$B:$B,[1]AU2025_School!$BX:$BX,0,0)</f>
        <v>746.2</v>
      </c>
      <c r="AK40" s="54">
        <f>_xlfn.XLOOKUP(A40,[1]AU2025_School!$B:$B,[1]AU2025_School!$BY:$BY,0,0)</f>
        <v>0</v>
      </c>
      <c r="AL40" s="54">
        <f>_xlfn.XLOOKUP(A40,[1]AU2025_School!$B:$B,[1]AU2025_School!$BZ:$BZ,0,0)</f>
        <v>1070.55</v>
      </c>
      <c r="AM40" s="54">
        <f>_xlfn.XLOOKUP(A40,[1]AU2025_School!$B:$B,[1]AU2025_School!$CA:$CA,0,0)</f>
        <v>282.75</v>
      </c>
      <c r="AN40" s="54">
        <f>_xlfn.XLOOKUP(A40,[1]AU2025_School!$B:$B,[1]AU2025_School!$CB:$CB,0,0)</f>
        <v>218.4</v>
      </c>
      <c r="AO40" s="54">
        <f t="shared" si="2"/>
        <v>33221.500000000007</v>
      </c>
      <c r="AP40" s="52">
        <f t="shared" si="3"/>
        <v>-5136.4915789473671</v>
      </c>
      <c r="AQ40" s="55">
        <f t="shared" si="4"/>
        <v>-97.370000000000573</v>
      </c>
      <c r="AR40" s="55">
        <f t="shared" si="5"/>
        <v>218.4</v>
      </c>
      <c r="AS40" s="55">
        <f t="shared" si="6"/>
        <v>-45251.700000000004</v>
      </c>
      <c r="AT40" s="55">
        <f t="shared" si="7"/>
        <v>0</v>
      </c>
      <c r="AU40" s="55">
        <f t="shared" si="10"/>
        <v>30903.600000000002</v>
      </c>
      <c r="AV40" s="55">
        <f t="shared" si="8"/>
        <v>-1667.25</v>
      </c>
      <c r="AW40" s="55">
        <f t="shared" si="9"/>
        <v>-745.78947368421052</v>
      </c>
    </row>
    <row r="41" spans="1:49" x14ac:dyDescent="0.25">
      <c r="A41" s="26">
        <v>2018</v>
      </c>
      <c r="B41" s="27" t="s">
        <v>212</v>
      </c>
      <c r="C41" s="27" t="s">
        <v>464</v>
      </c>
      <c r="D41" s="27">
        <v>0</v>
      </c>
      <c r="E41" s="27">
        <v>0</v>
      </c>
      <c r="F41" s="39">
        <v>0</v>
      </c>
      <c r="G41" s="26">
        <v>15</v>
      </c>
      <c r="H41" s="26">
        <v>225</v>
      </c>
      <c r="I41" s="29">
        <v>24891.75</v>
      </c>
      <c r="J41" s="26">
        <v>28</v>
      </c>
      <c r="K41" s="26">
        <v>420</v>
      </c>
      <c r="L41" s="26">
        <v>3</v>
      </c>
      <c r="M41" s="26">
        <v>45</v>
      </c>
      <c r="N41" s="31">
        <v>34214.700000000004</v>
      </c>
      <c r="O41" s="26">
        <v>32</v>
      </c>
      <c r="P41" s="26">
        <v>450</v>
      </c>
      <c r="Q41" s="49">
        <v>5850</v>
      </c>
      <c r="R41" s="26">
        <v>0</v>
      </c>
      <c r="S41" s="50">
        <v>0</v>
      </c>
      <c r="T41" s="51">
        <v>64956.450000000004</v>
      </c>
      <c r="U41" s="26">
        <v>0</v>
      </c>
      <c r="V41" s="52">
        <v>0</v>
      </c>
      <c r="X41" s="78">
        <f t="shared" si="1"/>
        <v>51965.16</v>
      </c>
      <c r="Z41" s="54">
        <v>3506.8799999999997</v>
      </c>
      <c r="AC41" s="54">
        <f>_xlfn.XLOOKUP(A41,[1]AU2025_School!$B:$B,[1]AU2025_School!$BQ:$BQ,0,0)</f>
        <v>0</v>
      </c>
      <c r="AD41" s="54">
        <f>_xlfn.XLOOKUP(A41,[1]AU2025_School!$B:$B,[1]AU2025_School!$BR:$BR,0,0)</f>
        <v>0</v>
      </c>
      <c r="AE41" s="54">
        <f>_xlfn.XLOOKUP(A41,[1]AU2025_School!$B:$B,[1]AU2025_School!$BS:$BS,0,0)</f>
        <v>33111</v>
      </c>
      <c r="AF41" s="54">
        <f>_xlfn.XLOOKUP(A41,[1]AU2025_School!$B:$B,[1]AU2025_School!$BT:$BT,0,0)</f>
        <v>3735.6</v>
      </c>
      <c r="AG41" s="54">
        <f>_xlfn.XLOOKUP(A41,[1]AU2025_School!$B:$B,[1]AU2025_School!$BU:$BU,0,0)</f>
        <v>29870.1</v>
      </c>
      <c r="AH41" s="54">
        <f>_xlfn.XLOOKUP(A41,[1]AU2025_School!$B:$B,[1]AU2025_School!$BV:$BV,0,0)</f>
        <v>0</v>
      </c>
      <c r="AI41" s="54">
        <f>_xlfn.XLOOKUP(A41,[1]AU2025_School!$B:$B,[1]AU2025_School!$BW:$BW,0,0)</f>
        <v>0</v>
      </c>
      <c r="AJ41" s="54">
        <f>_xlfn.XLOOKUP(A41,[1]AU2025_School!$B:$B,[1]AU2025_School!$BX:$BX,0,0)</f>
        <v>0</v>
      </c>
      <c r="AK41" s="54">
        <f>_xlfn.XLOOKUP(A41,[1]AU2025_School!$B:$B,[1]AU2025_School!$BY:$BY,0,0)</f>
        <v>372.84</v>
      </c>
      <c r="AL41" s="54">
        <f>_xlfn.XLOOKUP(A41,[1]AU2025_School!$B:$B,[1]AU2025_School!$BZ:$BZ,0,0)</f>
        <v>3806.4</v>
      </c>
      <c r="AM41" s="54">
        <f>_xlfn.XLOOKUP(A41,[1]AU2025_School!$B:$B,[1]AU2025_School!$CA:$CA,0,0)</f>
        <v>622.04999999999995</v>
      </c>
      <c r="AN41" s="54">
        <f>_xlfn.XLOOKUP(A41,[1]AU2025_School!$B:$B,[1]AU2025_School!$CB:$CB,0,0)</f>
        <v>15.6</v>
      </c>
      <c r="AO41" s="54">
        <f t="shared" si="2"/>
        <v>71533.59</v>
      </c>
      <c r="AP41" s="52">
        <f t="shared" si="3"/>
        <v>19568.429999999993</v>
      </c>
      <c r="AQ41" s="55">
        <f t="shared" si="4"/>
        <v>672.36000000000013</v>
      </c>
      <c r="AR41" s="55">
        <f t="shared" si="5"/>
        <v>15.6</v>
      </c>
      <c r="AS41" s="55">
        <f t="shared" si="6"/>
        <v>-34214.700000000004</v>
      </c>
      <c r="AT41" s="55">
        <f t="shared" si="7"/>
        <v>29870.1</v>
      </c>
      <c r="AU41" s="55">
        <f t="shared" si="10"/>
        <v>11954.849999999999</v>
      </c>
      <c r="AV41" s="55">
        <f t="shared" si="8"/>
        <v>-5227.95</v>
      </c>
      <c r="AW41" s="55">
        <f t="shared" si="9"/>
        <v>0</v>
      </c>
    </row>
    <row r="42" spans="1:49" x14ac:dyDescent="0.25">
      <c r="A42" s="26">
        <v>2020</v>
      </c>
      <c r="B42" s="27" t="s">
        <v>213</v>
      </c>
      <c r="C42" s="27" t="s">
        <v>464</v>
      </c>
      <c r="D42" s="27">
        <v>0</v>
      </c>
      <c r="E42" s="27">
        <v>0</v>
      </c>
      <c r="F42" s="39">
        <v>0</v>
      </c>
      <c r="G42" s="26">
        <v>0</v>
      </c>
      <c r="H42" s="26">
        <v>0</v>
      </c>
      <c r="I42" s="29">
        <v>0</v>
      </c>
      <c r="J42" s="26">
        <v>47</v>
      </c>
      <c r="K42" s="26">
        <v>705</v>
      </c>
      <c r="L42" s="26">
        <v>14</v>
      </c>
      <c r="M42" s="26">
        <v>210</v>
      </c>
      <c r="N42" s="31">
        <v>67325.7</v>
      </c>
      <c r="O42" s="26">
        <v>10</v>
      </c>
      <c r="P42" s="26">
        <v>150</v>
      </c>
      <c r="Q42" s="49">
        <v>1950</v>
      </c>
      <c r="R42" s="26">
        <v>0</v>
      </c>
      <c r="S42" s="50">
        <v>0</v>
      </c>
      <c r="T42" s="51">
        <v>69275.7</v>
      </c>
      <c r="U42" s="26">
        <v>0</v>
      </c>
      <c r="V42" s="52">
        <v>0</v>
      </c>
      <c r="X42" s="78">
        <f t="shared" si="1"/>
        <v>55420.56</v>
      </c>
      <c r="Z42" s="54">
        <v>516.36</v>
      </c>
      <c r="AC42" s="54">
        <f>_xlfn.XLOOKUP(A42,[1]AU2025_School!$B:$B,[1]AU2025_School!$BQ:$BQ,0,0)</f>
        <v>0</v>
      </c>
      <c r="AD42" s="54">
        <f>_xlfn.XLOOKUP(A42,[1]AU2025_School!$B:$B,[1]AU2025_School!$BR:$BR,0,0)</f>
        <v>0</v>
      </c>
      <c r="AE42" s="54">
        <f>_xlfn.XLOOKUP(A42,[1]AU2025_School!$B:$B,[1]AU2025_School!$BS:$BS,0,0)</f>
        <v>51873.9</v>
      </c>
      <c r="AF42" s="54">
        <f>_xlfn.XLOOKUP(A42,[1]AU2025_School!$B:$B,[1]AU2025_School!$BT:$BT,0,0)</f>
        <v>12140.7</v>
      </c>
      <c r="AG42" s="54">
        <f>_xlfn.XLOOKUP(A42,[1]AU2025_School!$B:$B,[1]AU2025_School!$BU:$BU,0,0)</f>
        <v>0</v>
      </c>
      <c r="AH42" s="54">
        <f>_xlfn.XLOOKUP(A42,[1]AU2025_School!$B:$B,[1]AU2025_School!$BV:$BV,0,0)</f>
        <v>0</v>
      </c>
      <c r="AI42" s="54">
        <f>_xlfn.XLOOKUP(A42,[1]AU2025_School!$B:$B,[1]AU2025_School!$BW:$BW,0,0)</f>
        <v>0</v>
      </c>
      <c r="AJ42" s="54">
        <f>_xlfn.XLOOKUP(A42,[1]AU2025_School!$B:$B,[1]AU2025_School!$BX:$BX,0,0)</f>
        <v>522.34</v>
      </c>
      <c r="AK42" s="54">
        <f>_xlfn.XLOOKUP(A42,[1]AU2025_School!$B:$B,[1]AU2025_School!$BY:$BY,0,0)</f>
        <v>186.42</v>
      </c>
      <c r="AL42" s="54">
        <f>_xlfn.XLOOKUP(A42,[1]AU2025_School!$B:$B,[1]AU2025_School!$BZ:$BZ,0,0)</f>
        <v>0</v>
      </c>
      <c r="AM42" s="54">
        <f>_xlfn.XLOOKUP(A42,[1]AU2025_School!$B:$B,[1]AU2025_School!$CA:$CA,0,0)</f>
        <v>904.8</v>
      </c>
      <c r="AN42" s="54">
        <f>_xlfn.XLOOKUP(A42,[1]AU2025_School!$B:$B,[1]AU2025_School!$CB:$CB,0,0)</f>
        <v>265.2</v>
      </c>
      <c r="AO42" s="54">
        <f t="shared" si="2"/>
        <v>65893.36</v>
      </c>
      <c r="AP42" s="52">
        <f t="shared" si="3"/>
        <v>10472.800000000003</v>
      </c>
      <c r="AQ42" s="55">
        <f t="shared" si="4"/>
        <v>192.39999999999998</v>
      </c>
      <c r="AR42" s="55">
        <f t="shared" si="5"/>
        <v>265.2</v>
      </c>
      <c r="AS42" s="55">
        <f t="shared" si="6"/>
        <v>-67325.7</v>
      </c>
      <c r="AT42" s="55">
        <f t="shared" si="7"/>
        <v>0</v>
      </c>
      <c r="AU42" s="55">
        <f t="shared" si="10"/>
        <v>64014.600000000006</v>
      </c>
      <c r="AV42" s="55">
        <f t="shared" si="8"/>
        <v>-1045.2</v>
      </c>
      <c r="AW42" s="55">
        <f t="shared" si="9"/>
        <v>0</v>
      </c>
    </row>
    <row r="43" spans="1:49" x14ac:dyDescent="0.25">
      <c r="A43" s="26">
        <v>2021</v>
      </c>
      <c r="B43" s="27" t="s">
        <v>788</v>
      </c>
      <c r="C43" s="27" t="s">
        <v>464</v>
      </c>
      <c r="D43" s="27">
        <v>0</v>
      </c>
      <c r="E43" s="27">
        <v>0</v>
      </c>
      <c r="F43" s="39">
        <v>0</v>
      </c>
      <c r="G43" s="26">
        <v>0</v>
      </c>
      <c r="H43" s="26">
        <v>0</v>
      </c>
      <c r="I43" s="29">
        <v>0</v>
      </c>
      <c r="J43" s="26">
        <v>22</v>
      </c>
      <c r="K43" s="26">
        <v>330</v>
      </c>
      <c r="L43" s="26">
        <v>0</v>
      </c>
      <c r="M43" s="26">
        <v>0</v>
      </c>
      <c r="N43" s="31">
        <v>24281.4</v>
      </c>
      <c r="O43" s="26">
        <v>8</v>
      </c>
      <c r="P43" s="26">
        <v>120</v>
      </c>
      <c r="Q43" s="49">
        <v>1560</v>
      </c>
      <c r="R43" s="26">
        <v>5</v>
      </c>
      <c r="S43" s="50">
        <v>372.89473684210526</v>
      </c>
      <c r="T43" s="51">
        <v>26214.294736842108</v>
      </c>
      <c r="U43" s="26">
        <v>0</v>
      </c>
      <c r="V43" s="52">
        <v>0</v>
      </c>
      <c r="X43" s="78">
        <f t="shared" si="1"/>
        <v>20971.43578947369</v>
      </c>
      <c r="Z43" s="54">
        <v>522.6</v>
      </c>
      <c r="AC43" s="54">
        <f>_xlfn.XLOOKUP(A43,[1]AU2025_School!$B:$B,[1]AU2025_School!$BQ:$BQ,0,0)</f>
        <v>0</v>
      </c>
      <c r="AD43" s="54">
        <f>_xlfn.XLOOKUP(A43,[1]AU2025_School!$B:$B,[1]AU2025_School!$BR:$BR,0,0)</f>
        <v>0</v>
      </c>
      <c r="AE43" s="54">
        <f>_xlfn.XLOOKUP(A43,[1]AU2025_School!$B:$B,[1]AU2025_School!$BS:$BS,0,0)</f>
        <v>22074</v>
      </c>
      <c r="AF43" s="54">
        <f>_xlfn.XLOOKUP(A43,[1]AU2025_School!$B:$B,[1]AU2025_School!$BT:$BT,0,0)</f>
        <v>0</v>
      </c>
      <c r="AG43" s="54">
        <f>_xlfn.XLOOKUP(A43,[1]AU2025_School!$B:$B,[1]AU2025_School!$BU:$BU,0,0)</f>
        <v>0</v>
      </c>
      <c r="AH43" s="54">
        <f>_xlfn.XLOOKUP(A43,[1]AU2025_School!$B:$B,[1]AU2025_School!$BV:$BV,0,0)</f>
        <v>0</v>
      </c>
      <c r="AI43" s="54">
        <f>_xlfn.XLOOKUP(A43,[1]AU2025_School!$B:$B,[1]AU2025_School!$BW:$BW,0,0)</f>
        <v>0</v>
      </c>
      <c r="AJ43" s="54">
        <f>_xlfn.XLOOKUP(A43,[1]AU2025_School!$B:$B,[1]AU2025_School!$BX:$BX,0,0)</f>
        <v>0</v>
      </c>
      <c r="AK43" s="54">
        <f>_xlfn.XLOOKUP(A43,[1]AU2025_School!$B:$B,[1]AU2025_School!$BY:$BY,0,0)</f>
        <v>0</v>
      </c>
      <c r="AL43" s="54">
        <f>_xlfn.XLOOKUP(A43,[1]AU2025_School!$B:$B,[1]AU2025_School!$BZ:$BZ,0,0)</f>
        <v>237.9</v>
      </c>
      <c r="AM43" s="54">
        <f>_xlfn.XLOOKUP(A43,[1]AU2025_School!$B:$B,[1]AU2025_School!$CA:$CA,0,0)</f>
        <v>678.59999999999991</v>
      </c>
      <c r="AN43" s="54">
        <f>_xlfn.XLOOKUP(A43,[1]AU2025_School!$B:$B,[1]AU2025_School!$CB:$CB,0,0)</f>
        <v>31.2</v>
      </c>
      <c r="AO43" s="54">
        <f t="shared" si="2"/>
        <v>23021.7</v>
      </c>
      <c r="AP43" s="52">
        <f t="shared" si="3"/>
        <v>2050.2642105263112</v>
      </c>
      <c r="AQ43" s="55">
        <f t="shared" si="4"/>
        <v>-284.70000000000005</v>
      </c>
      <c r="AR43" s="55">
        <f t="shared" si="5"/>
        <v>31.2</v>
      </c>
      <c r="AS43" s="55">
        <f t="shared" si="6"/>
        <v>-24281.4</v>
      </c>
      <c r="AT43" s="55">
        <f t="shared" si="7"/>
        <v>0</v>
      </c>
      <c r="AU43" s="55">
        <f t="shared" si="10"/>
        <v>22074</v>
      </c>
      <c r="AV43" s="55">
        <f t="shared" si="8"/>
        <v>-881.40000000000009</v>
      </c>
      <c r="AW43" s="55">
        <f t="shared" si="9"/>
        <v>-372.89473684210526</v>
      </c>
    </row>
    <row r="44" spans="1:49" x14ac:dyDescent="0.25">
      <c r="A44" s="26">
        <v>2030</v>
      </c>
      <c r="B44" s="27" t="s">
        <v>215</v>
      </c>
      <c r="C44" s="27" t="s">
        <v>425</v>
      </c>
      <c r="D44" s="27">
        <v>0</v>
      </c>
      <c r="E44" s="27">
        <v>0</v>
      </c>
      <c r="F44" s="39">
        <v>0</v>
      </c>
      <c r="G44" s="26">
        <v>0</v>
      </c>
      <c r="H44" s="26">
        <v>0</v>
      </c>
      <c r="I44" s="29">
        <v>0</v>
      </c>
      <c r="J44" s="26">
        <v>52</v>
      </c>
      <c r="K44" s="26">
        <v>780</v>
      </c>
      <c r="L44" s="26">
        <v>0</v>
      </c>
      <c r="M44" s="26">
        <v>0</v>
      </c>
      <c r="N44" s="31">
        <v>57392.4</v>
      </c>
      <c r="O44" s="26">
        <v>18</v>
      </c>
      <c r="P44" s="26">
        <v>270</v>
      </c>
      <c r="Q44" s="49">
        <v>3510</v>
      </c>
      <c r="R44" s="26">
        <v>0</v>
      </c>
      <c r="S44" s="50">
        <v>0</v>
      </c>
      <c r="T44" s="51">
        <v>60902.400000000001</v>
      </c>
      <c r="U44" s="26">
        <v>0</v>
      </c>
      <c r="V44" s="52">
        <v>0</v>
      </c>
      <c r="X44" s="78">
        <f t="shared" si="1"/>
        <v>48721.920000000006</v>
      </c>
      <c r="Z44" s="54">
        <v>808.08</v>
      </c>
      <c r="AC44" s="54">
        <f>_xlfn.XLOOKUP(A44,[1]AU2025_School!$B:$B,[1]AU2025_School!$BQ:$BQ,0,0)</f>
        <v>0</v>
      </c>
      <c r="AD44" s="54">
        <f>_xlfn.XLOOKUP(A44,[1]AU2025_School!$B:$B,[1]AU2025_School!$BR:$BR,0,0)</f>
        <v>0</v>
      </c>
      <c r="AE44" s="54">
        <f>_xlfn.XLOOKUP(A44,[1]AU2025_School!$B:$B,[1]AU2025_School!$BS:$BS,0,0)</f>
        <v>37525.800000000003</v>
      </c>
      <c r="AF44" s="54">
        <f>_xlfn.XLOOKUP(A44,[1]AU2025_School!$B:$B,[1]AU2025_School!$BT:$BT,0,0)</f>
        <v>0</v>
      </c>
      <c r="AG44" s="54">
        <f>_xlfn.XLOOKUP(A44,[1]AU2025_School!$B:$B,[1]AU2025_School!$BU:$BU,0,0)</f>
        <v>0</v>
      </c>
      <c r="AH44" s="54">
        <f>_xlfn.XLOOKUP(A44,[1]AU2025_School!$B:$B,[1]AU2025_School!$BV:$BV,0,0)</f>
        <v>0</v>
      </c>
      <c r="AI44" s="54">
        <f>_xlfn.XLOOKUP(A44,[1]AU2025_School!$B:$B,[1]AU2025_School!$BW:$BW,0,0)</f>
        <v>0</v>
      </c>
      <c r="AJ44" s="54">
        <f>_xlfn.XLOOKUP(A44,[1]AU2025_School!$B:$B,[1]AU2025_School!$BX:$BX,0,0)</f>
        <v>0</v>
      </c>
      <c r="AK44" s="54">
        <f>_xlfn.XLOOKUP(A44,[1]AU2025_School!$B:$B,[1]AU2025_School!$BY:$BY,0,0)</f>
        <v>0</v>
      </c>
      <c r="AL44" s="54">
        <f>_xlfn.XLOOKUP(A44,[1]AU2025_School!$B:$B,[1]AU2025_School!$BZ:$BZ,0,0)</f>
        <v>0</v>
      </c>
      <c r="AM44" s="54">
        <f>_xlfn.XLOOKUP(A44,[1]AU2025_School!$B:$B,[1]AU2025_School!$CA:$CA,0,0)</f>
        <v>113.1</v>
      </c>
      <c r="AN44" s="54">
        <f>_xlfn.XLOOKUP(A44,[1]AU2025_School!$B:$B,[1]AU2025_School!$CB:$CB,0,0)</f>
        <v>421.2</v>
      </c>
      <c r="AO44" s="54">
        <f t="shared" si="2"/>
        <v>38060.1</v>
      </c>
      <c r="AP44" s="52">
        <f t="shared" si="3"/>
        <v>-10661.820000000007</v>
      </c>
      <c r="AQ44" s="55">
        <f t="shared" si="4"/>
        <v>-808.08</v>
      </c>
      <c r="AR44" s="55">
        <f t="shared" si="5"/>
        <v>421.2</v>
      </c>
      <c r="AS44" s="55">
        <f t="shared" si="6"/>
        <v>-57392.4</v>
      </c>
      <c r="AT44" s="55">
        <f t="shared" si="7"/>
        <v>0</v>
      </c>
      <c r="AU44" s="55">
        <f t="shared" si="10"/>
        <v>37525.800000000003</v>
      </c>
      <c r="AV44" s="55">
        <f t="shared" si="8"/>
        <v>-3396.9</v>
      </c>
      <c r="AW44" s="55">
        <f t="shared" si="9"/>
        <v>0</v>
      </c>
    </row>
    <row r="45" spans="1:49" x14ac:dyDescent="0.25">
      <c r="A45" s="26">
        <v>2036</v>
      </c>
      <c r="B45" s="27" t="s">
        <v>789</v>
      </c>
      <c r="C45" s="27" t="s">
        <v>464</v>
      </c>
      <c r="D45" s="27">
        <v>0</v>
      </c>
      <c r="E45" s="27">
        <v>0</v>
      </c>
      <c r="F45" s="39">
        <v>0</v>
      </c>
      <c r="G45" s="26">
        <v>0</v>
      </c>
      <c r="H45" s="26">
        <v>0</v>
      </c>
      <c r="I45" s="29">
        <v>0</v>
      </c>
      <c r="J45" s="26">
        <v>16</v>
      </c>
      <c r="K45" s="26">
        <v>240</v>
      </c>
      <c r="L45" s="26">
        <v>0</v>
      </c>
      <c r="M45" s="26">
        <v>0</v>
      </c>
      <c r="N45" s="31">
        <v>17659.2</v>
      </c>
      <c r="O45" s="26">
        <v>6</v>
      </c>
      <c r="P45" s="26">
        <v>90</v>
      </c>
      <c r="Q45" s="49">
        <v>1170</v>
      </c>
      <c r="R45" s="26">
        <v>1</v>
      </c>
      <c r="S45" s="50">
        <v>74.578947368421055</v>
      </c>
      <c r="T45" s="51">
        <v>18903.778947368421</v>
      </c>
      <c r="U45" s="26">
        <v>0</v>
      </c>
      <c r="V45" s="52">
        <v>0</v>
      </c>
      <c r="X45" s="78">
        <f t="shared" si="1"/>
        <v>15123.023157894737</v>
      </c>
      <c r="Z45" s="54">
        <v>539.76</v>
      </c>
      <c r="AC45" s="54">
        <f>_xlfn.XLOOKUP(A45,[1]AU2025_School!$B:$B,[1]AU2025_School!$BQ:$BQ,0,0)</f>
        <v>0</v>
      </c>
      <c r="AD45" s="54">
        <f>_xlfn.XLOOKUP(A45,[1]AU2025_School!$B:$B,[1]AU2025_School!$BR:$BR,0,0)</f>
        <v>0</v>
      </c>
      <c r="AE45" s="54">
        <f>_xlfn.XLOOKUP(A45,[1]AU2025_School!$B:$B,[1]AU2025_School!$BS:$BS,0,0)</f>
        <v>27592.5</v>
      </c>
      <c r="AF45" s="54">
        <f>_xlfn.XLOOKUP(A45,[1]AU2025_School!$B:$B,[1]AU2025_School!$BT:$BT,0,0)</f>
        <v>0</v>
      </c>
      <c r="AG45" s="54">
        <f>_xlfn.XLOOKUP(A45,[1]AU2025_School!$B:$B,[1]AU2025_School!$BU:$BU,0,0)</f>
        <v>0</v>
      </c>
      <c r="AH45" s="54">
        <f>_xlfn.XLOOKUP(A45,[1]AU2025_School!$B:$B,[1]AU2025_School!$BV:$BV,0,0)</f>
        <v>0</v>
      </c>
      <c r="AI45" s="54">
        <f>_xlfn.XLOOKUP(A45,[1]AU2025_School!$B:$B,[1]AU2025_School!$BW:$BW,0,0)</f>
        <v>0</v>
      </c>
      <c r="AJ45" s="54">
        <f>_xlfn.XLOOKUP(A45,[1]AU2025_School!$B:$B,[1]AU2025_School!$BX:$BX,0,0)</f>
        <v>223.86</v>
      </c>
      <c r="AK45" s="54">
        <f>_xlfn.XLOOKUP(A45,[1]AU2025_School!$B:$B,[1]AU2025_School!$BY:$BY,0,0)</f>
        <v>0</v>
      </c>
      <c r="AL45" s="54">
        <f>_xlfn.XLOOKUP(A45,[1]AU2025_School!$B:$B,[1]AU2025_School!$BZ:$BZ,0,0)</f>
        <v>237.9</v>
      </c>
      <c r="AM45" s="54">
        <f>_xlfn.XLOOKUP(A45,[1]AU2025_School!$B:$B,[1]AU2025_School!$CA:$CA,0,0)</f>
        <v>735.15</v>
      </c>
      <c r="AN45" s="54">
        <f>_xlfn.XLOOKUP(A45,[1]AU2025_School!$B:$B,[1]AU2025_School!$CB:$CB,0,0)</f>
        <v>46.800000000000004</v>
      </c>
      <c r="AO45" s="54">
        <f t="shared" si="2"/>
        <v>28836.210000000003</v>
      </c>
      <c r="AP45" s="52">
        <f t="shared" si="3"/>
        <v>13713.186842105266</v>
      </c>
      <c r="AQ45" s="55">
        <f t="shared" si="4"/>
        <v>-78</v>
      </c>
      <c r="AR45" s="55">
        <f t="shared" si="5"/>
        <v>46.800000000000004</v>
      </c>
      <c r="AS45" s="55">
        <f t="shared" si="6"/>
        <v>-17659.2</v>
      </c>
      <c r="AT45" s="55">
        <f t="shared" si="7"/>
        <v>0</v>
      </c>
      <c r="AU45" s="55">
        <f t="shared" si="10"/>
        <v>27592.5</v>
      </c>
      <c r="AV45" s="55">
        <f t="shared" si="8"/>
        <v>-434.85</v>
      </c>
      <c r="AW45" s="55">
        <f t="shared" si="9"/>
        <v>-74.578947368421055</v>
      </c>
    </row>
    <row r="46" spans="1:49" x14ac:dyDescent="0.25">
      <c r="A46" s="26">
        <v>2037</v>
      </c>
      <c r="B46" s="27" t="s">
        <v>217</v>
      </c>
      <c r="C46" s="27" t="s">
        <v>464</v>
      </c>
      <c r="D46" s="27">
        <v>0</v>
      </c>
      <c r="E46" s="27">
        <v>0</v>
      </c>
      <c r="F46" s="39">
        <v>0</v>
      </c>
      <c r="G46" s="26">
        <v>0</v>
      </c>
      <c r="H46" s="26">
        <v>0</v>
      </c>
      <c r="I46" s="29">
        <v>0</v>
      </c>
      <c r="J46" s="26">
        <v>33</v>
      </c>
      <c r="K46" s="26">
        <v>495</v>
      </c>
      <c r="L46" s="26">
        <v>8</v>
      </c>
      <c r="M46" s="26">
        <v>120</v>
      </c>
      <c r="N46" s="31">
        <v>45251.7</v>
      </c>
      <c r="O46" s="26">
        <v>12</v>
      </c>
      <c r="P46" s="26">
        <v>150</v>
      </c>
      <c r="Q46" s="49">
        <v>1950</v>
      </c>
      <c r="R46" s="26">
        <v>0</v>
      </c>
      <c r="S46" s="50">
        <v>0</v>
      </c>
      <c r="T46" s="51">
        <v>47201.7</v>
      </c>
      <c r="U46" s="26">
        <v>0</v>
      </c>
      <c r="V46" s="52">
        <v>0</v>
      </c>
      <c r="X46" s="78">
        <f t="shared" si="1"/>
        <v>37761.360000000001</v>
      </c>
      <c r="Z46" s="54">
        <v>293.28000000000003</v>
      </c>
      <c r="AC46" s="54">
        <f>_xlfn.XLOOKUP(A46,[1]AU2025_School!$B:$B,[1]AU2025_School!$BQ:$BQ,0,0)</f>
        <v>0</v>
      </c>
      <c r="AD46" s="54">
        <f>_xlfn.XLOOKUP(A46,[1]AU2025_School!$B:$B,[1]AU2025_School!$BR:$BR,0,0)</f>
        <v>0</v>
      </c>
      <c r="AE46" s="54">
        <f>_xlfn.XLOOKUP(A46,[1]AU2025_School!$B:$B,[1]AU2025_School!$BS:$BS,0,0)</f>
        <v>35318.400000000001</v>
      </c>
      <c r="AF46" s="54">
        <f>_xlfn.XLOOKUP(A46,[1]AU2025_School!$B:$B,[1]AU2025_School!$BT:$BT,0,0)</f>
        <v>5518.5</v>
      </c>
      <c r="AG46" s="54">
        <f>_xlfn.XLOOKUP(A46,[1]AU2025_School!$B:$B,[1]AU2025_School!$BU:$BU,0,0)</f>
        <v>0</v>
      </c>
      <c r="AH46" s="54">
        <f>_xlfn.XLOOKUP(A46,[1]AU2025_School!$B:$B,[1]AU2025_School!$BV:$BV,0,0)</f>
        <v>0</v>
      </c>
      <c r="AI46" s="54">
        <f>_xlfn.XLOOKUP(A46,[1]AU2025_School!$B:$B,[1]AU2025_School!$BW:$BW,0,0)</f>
        <v>0</v>
      </c>
      <c r="AJ46" s="54">
        <f>_xlfn.XLOOKUP(A46,[1]AU2025_School!$B:$B,[1]AU2025_School!$BX:$BX,0,0)</f>
        <v>298.48</v>
      </c>
      <c r="AK46" s="54">
        <f>_xlfn.XLOOKUP(A46,[1]AU2025_School!$B:$B,[1]AU2025_School!$BY:$BY,0,0)</f>
        <v>186.42</v>
      </c>
      <c r="AL46" s="54">
        <f>_xlfn.XLOOKUP(A46,[1]AU2025_School!$B:$B,[1]AU2025_School!$BZ:$BZ,0,0)</f>
        <v>118.95</v>
      </c>
      <c r="AM46" s="54">
        <f>_xlfn.XLOOKUP(A46,[1]AU2025_School!$B:$B,[1]AU2025_School!$CA:$CA,0,0)</f>
        <v>169.64999999999998</v>
      </c>
      <c r="AN46" s="54">
        <f>_xlfn.XLOOKUP(A46,[1]AU2025_School!$B:$B,[1]AU2025_School!$CB:$CB,0,0)</f>
        <v>343.2</v>
      </c>
      <c r="AO46" s="54">
        <f t="shared" si="2"/>
        <v>41953.599999999999</v>
      </c>
      <c r="AP46" s="52">
        <f t="shared" si="3"/>
        <v>4192.239999999998</v>
      </c>
      <c r="AQ46" s="55">
        <f t="shared" si="4"/>
        <v>310.57</v>
      </c>
      <c r="AR46" s="55">
        <f t="shared" si="5"/>
        <v>343.2</v>
      </c>
      <c r="AS46" s="55">
        <f t="shared" si="6"/>
        <v>-45251.7</v>
      </c>
      <c r="AT46" s="55">
        <f t="shared" si="7"/>
        <v>0</v>
      </c>
      <c r="AU46" s="55">
        <f t="shared" si="10"/>
        <v>40836.9</v>
      </c>
      <c r="AV46" s="55">
        <f t="shared" si="8"/>
        <v>-1780.35</v>
      </c>
      <c r="AW46" s="55">
        <f t="shared" si="9"/>
        <v>0</v>
      </c>
    </row>
    <row r="47" spans="1:49" x14ac:dyDescent="0.25">
      <c r="A47" s="26">
        <v>2038</v>
      </c>
      <c r="B47" s="27" t="s">
        <v>790</v>
      </c>
      <c r="C47" s="27" t="s">
        <v>464</v>
      </c>
      <c r="D47" s="27">
        <v>0</v>
      </c>
      <c r="E47" s="27">
        <v>0</v>
      </c>
      <c r="F47" s="39">
        <v>0</v>
      </c>
      <c r="G47" s="26">
        <v>0</v>
      </c>
      <c r="H47" s="26">
        <v>0</v>
      </c>
      <c r="I47" s="29">
        <v>0</v>
      </c>
      <c r="J47" s="26">
        <v>19</v>
      </c>
      <c r="K47" s="26">
        <v>285</v>
      </c>
      <c r="L47" s="26">
        <v>0</v>
      </c>
      <c r="M47" s="26">
        <v>0</v>
      </c>
      <c r="N47" s="31">
        <v>20970.3</v>
      </c>
      <c r="O47" s="26">
        <v>0</v>
      </c>
      <c r="P47" s="26">
        <v>0</v>
      </c>
      <c r="Q47" s="49">
        <v>0</v>
      </c>
      <c r="R47" s="26">
        <v>0</v>
      </c>
      <c r="S47" s="50">
        <v>0</v>
      </c>
      <c r="T47" s="51">
        <v>20970.3</v>
      </c>
      <c r="U47" s="26">
        <v>0</v>
      </c>
      <c r="V47" s="52">
        <v>0</v>
      </c>
      <c r="X47" s="78">
        <f t="shared" si="1"/>
        <v>16776.240000000002</v>
      </c>
      <c r="Z47" s="54">
        <v>625.56000000000006</v>
      </c>
      <c r="AC47" s="54">
        <f>_xlfn.XLOOKUP(A47,[1]AU2025_School!$B:$B,[1]AU2025_School!$BQ:$BQ,0,0)</f>
        <v>0</v>
      </c>
      <c r="AD47" s="54">
        <f>_xlfn.XLOOKUP(A47,[1]AU2025_School!$B:$B,[1]AU2025_School!$BR:$BR,0,0)</f>
        <v>0</v>
      </c>
      <c r="AE47" s="54">
        <f>_xlfn.XLOOKUP(A47,[1]AU2025_School!$B:$B,[1]AU2025_School!$BS:$BS,0,0)</f>
        <v>23177.7</v>
      </c>
      <c r="AF47" s="54">
        <f>_xlfn.XLOOKUP(A47,[1]AU2025_School!$B:$B,[1]AU2025_School!$BT:$BT,0,0)</f>
        <v>0</v>
      </c>
      <c r="AG47" s="54">
        <f>_xlfn.XLOOKUP(A47,[1]AU2025_School!$B:$B,[1]AU2025_School!$BU:$BU,0,0)</f>
        <v>0</v>
      </c>
      <c r="AH47" s="54">
        <f>_xlfn.XLOOKUP(A47,[1]AU2025_School!$B:$B,[1]AU2025_School!$BV:$BV,0,0)</f>
        <v>0</v>
      </c>
      <c r="AI47" s="54">
        <f>_xlfn.XLOOKUP(A47,[1]AU2025_School!$B:$B,[1]AU2025_School!$BW:$BW,0,0)</f>
        <v>0</v>
      </c>
      <c r="AJ47" s="54">
        <f>_xlfn.XLOOKUP(A47,[1]AU2025_School!$B:$B,[1]AU2025_School!$BX:$BX,0,0)</f>
        <v>373.1</v>
      </c>
      <c r="AK47" s="54">
        <f>_xlfn.XLOOKUP(A47,[1]AU2025_School!$B:$B,[1]AU2025_School!$BY:$BY,0,0)</f>
        <v>0</v>
      </c>
      <c r="AL47" s="54">
        <f>_xlfn.XLOOKUP(A47,[1]AU2025_School!$B:$B,[1]AU2025_School!$BZ:$BZ,0,0)</f>
        <v>356.84999999999997</v>
      </c>
      <c r="AM47" s="54">
        <f>_xlfn.XLOOKUP(A47,[1]AU2025_School!$B:$B,[1]AU2025_School!$CA:$CA,0,0)</f>
        <v>56.55</v>
      </c>
      <c r="AN47" s="54">
        <f>_xlfn.XLOOKUP(A47,[1]AU2025_School!$B:$B,[1]AU2025_School!$CB:$CB,0,0)</f>
        <v>249.6</v>
      </c>
      <c r="AO47" s="54">
        <f t="shared" si="2"/>
        <v>24213.799999999996</v>
      </c>
      <c r="AP47" s="52">
        <f t="shared" si="3"/>
        <v>7437.559999999994</v>
      </c>
      <c r="AQ47" s="55">
        <f t="shared" si="4"/>
        <v>104.38999999999999</v>
      </c>
      <c r="AR47" s="55">
        <f t="shared" si="5"/>
        <v>249.6</v>
      </c>
      <c r="AS47" s="55">
        <f t="shared" si="6"/>
        <v>-20970.3</v>
      </c>
      <c r="AT47" s="55">
        <f t="shared" si="7"/>
        <v>0</v>
      </c>
      <c r="AU47" s="55">
        <f t="shared" si="10"/>
        <v>23177.7</v>
      </c>
      <c r="AV47" s="55">
        <f t="shared" si="8"/>
        <v>56.55</v>
      </c>
      <c r="AW47" s="55">
        <f t="shared" si="9"/>
        <v>0</v>
      </c>
    </row>
    <row r="48" spans="1:49" x14ac:dyDescent="0.25">
      <c r="A48" s="26">
        <v>2039</v>
      </c>
      <c r="B48" s="27" t="s">
        <v>218</v>
      </c>
      <c r="C48" s="27" t="s">
        <v>464</v>
      </c>
      <c r="D48" s="27">
        <v>0</v>
      </c>
      <c r="E48" s="27">
        <v>0</v>
      </c>
      <c r="F48" s="39">
        <v>0</v>
      </c>
      <c r="G48" s="26">
        <v>0</v>
      </c>
      <c r="H48" s="26">
        <v>0</v>
      </c>
      <c r="I48" s="29">
        <v>0</v>
      </c>
      <c r="J48" s="26">
        <v>47</v>
      </c>
      <c r="K48" s="26">
        <v>705</v>
      </c>
      <c r="L48" s="26">
        <v>0</v>
      </c>
      <c r="M48" s="26">
        <v>0</v>
      </c>
      <c r="N48" s="31">
        <v>51873.9</v>
      </c>
      <c r="O48" s="26">
        <v>7</v>
      </c>
      <c r="P48" s="26">
        <v>105</v>
      </c>
      <c r="Q48" s="49">
        <v>1365</v>
      </c>
      <c r="R48" s="26">
        <v>7</v>
      </c>
      <c r="S48" s="50">
        <v>522.0526315789474</v>
      </c>
      <c r="T48" s="51">
        <v>53760.952631578948</v>
      </c>
      <c r="U48" s="26">
        <v>0</v>
      </c>
      <c r="V48" s="52">
        <v>0</v>
      </c>
      <c r="X48" s="78">
        <f t="shared" si="1"/>
        <v>43008.762105263158</v>
      </c>
      <c r="Z48" s="54">
        <v>464.88000000000005</v>
      </c>
      <c r="AC48" s="54">
        <f>_xlfn.XLOOKUP(A48,[1]AU2025_School!$B:$B,[1]AU2025_School!$BQ:$BQ,0,0)</f>
        <v>0</v>
      </c>
      <c r="AD48" s="54">
        <f>_xlfn.XLOOKUP(A48,[1]AU2025_School!$B:$B,[1]AU2025_School!$BR:$BR,0,0)</f>
        <v>0</v>
      </c>
      <c r="AE48" s="54">
        <f>_xlfn.XLOOKUP(A48,[1]AU2025_School!$B:$B,[1]AU2025_School!$BS:$BS,0,0)</f>
        <v>65118.3</v>
      </c>
      <c r="AF48" s="54">
        <f>_xlfn.XLOOKUP(A48,[1]AU2025_School!$B:$B,[1]AU2025_School!$BT:$BT,0,0)</f>
        <v>0</v>
      </c>
      <c r="AG48" s="54">
        <f>_xlfn.XLOOKUP(A48,[1]AU2025_School!$B:$B,[1]AU2025_School!$BU:$BU,0,0)</f>
        <v>0</v>
      </c>
      <c r="AH48" s="54">
        <f>_xlfn.XLOOKUP(A48,[1]AU2025_School!$B:$B,[1]AU2025_School!$BV:$BV,0,0)</f>
        <v>0</v>
      </c>
      <c r="AI48" s="54">
        <f>_xlfn.XLOOKUP(A48,[1]AU2025_School!$B:$B,[1]AU2025_School!$BW:$BW,0,0)</f>
        <v>0</v>
      </c>
      <c r="AJ48" s="54">
        <f>_xlfn.XLOOKUP(A48,[1]AU2025_School!$B:$B,[1]AU2025_School!$BX:$BX,0,0)</f>
        <v>1119.3</v>
      </c>
      <c r="AK48" s="54">
        <f>_xlfn.XLOOKUP(A48,[1]AU2025_School!$B:$B,[1]AU2025_School!$BY:$BY,0,0)</f>
        <v>0</v>
      </c>
      <c r="AL48" s="54">
        <f>_xlfn.XLOOKUP(A48,[1]AU2025_School!$B:$B,[1]AU2025_School!$BZ:$BZ,0,0)</f>
        <v>0</v>
      </c>
      <c r="AM48" s="54">
        <f>_xlfn.XLOOKUP(A48,[1]AU2025_School!$B:$B,[1]AU2025_School!$CA:$CA,0,0)</f>
        <v>226.2</v>
      </c>
      <c r="AN48" s="54">
        <f>_xlfn.XLOOKUP(A48,[1]AU2025_School!$B:$B,[1]AU2025_School!$CB:$CB,0,0)</f>
        <v>421.2</v>
      </c>
      <c r="AO48" s="54">
        <f t="shared" si="2"/>
        <v>66885</v>
      </c>
      <c r="AP48" s="52">
        <f t="shared" si="3"/>
        <v>23876.237894736842</v>
      </c>
      <c r="AQ48" s="55">
        <f t="shared" si="4"/>
        <v>654.41999999999985</v>
      </c>
      <c r="AR48" s="55">
        <f t="shared" si="5"/>
        <v>421.2</v>
      </c>
      <c r="AS48" s="55">
        <f t="shared" si="6"/>
        <v>-51873.9</v>
      </c>
      <c r="AT48" s="55">
        <f t="shared" si="7"/>
        <v>0</v>
      </c>
      <c r="AU48" s="55">
        <f t="shared" si="10"/>
        <v>65118.3</v>
      </c>
      <c r="AV48" s="55">
        <f t="shared" si="8"/>
        <v>-1138.8</v>
      </c>
      <c r="AW48" s="55">
        <f t="shared" si="9"/>
        <v>-522.0526315789474</v>
      </c>
    </row>
    <row r="49" spans="1:49" x14ac:dyDescent="0.25">
      <c r="A49" s="26">
        <v>2040</v>
      </c>
      <c r="B49" s="27" t="s">
        <v>219</v>
      </c>
      <c r="C49" s="27" t="s">
        <v>425</v>
      </c>
      <c r="D49" s="27">
        <v>0</v>
      </c>
      <c r="E49" s="27">
        <v>0</v>
      </c>
      <c r="F49" s="39">
        <v>0</v>
      </c>
      <c r="G49" s="26">
        <v>0</v>
      </c>
      <c r="H49" s="26">
        <v>0</v>
      </c>
      <c r="I49" s="29">
        <v>0</v>
      </c>
      <c r="J49" s="26">
        <v>25</v>
      </c>
      <c r="K49" s="26">
        <v>375</v>
      </c>
      <c r="L49" s="26">
        <v>0</v>
      </c>
      <c r="M49" s="26">
        <v>0</v>
      </c>
      <c r="N49" s="31">
        <v>27592.5</v>
      </c>
      <c r="O49" s="26">
        <v>3</v>
      </c>
      <c r="P49" s="26">
        <v>45</v>
      </c>
      <c r="Q49" s="49">
        <v>585</v>
      </c>
      <c r="R49" s="26">
        <v>1</v>
      </c>
      <c r="S49" s="50">
        <v>74.578947368421055</v>
      </c>
      <c r="T49" s="51">
        <v>28252.07894736842</v>
      </c>
      <c r="U49" s="26">
        <v>0</v>
      </c>
      <c r="V49" s="52">
        <v>0</v>
      </c>
      <c r="X49" s="78">
        <f t="shared" si="1"/>
        <v>22601.663157894738</v>
      </c>
      <c r="Z49" s="54">
        <v>70.2</v>
      </c>
      <c r="AC49" s="54">
        <f>_xlfn.XLOOKUP(A49,[1]AU2025_School!$B:$B,[1]AU2025_School!$BQ:$BQ,0,0)</f>
        <v>0</v>
      </c>
      <c r="AD49" s="54">
        <f>_xlfn.XLOOKUP(A49,[1]AU2025_School!$B:$B,[1]AU2025_School!$BR:$BR,0,0)</f>
        <v>0</v>
      </c>
      <c r="AE49" s="54">
        <f>_xlfn.XLOOKUP(A49,[1]AU2025_School!$B:$B,[1]AU2025_School!$BS:$BS,0,0)</f>
        <v>23177.7</v>
      </c>
      <c r="AF49" s="54">
        <f>_xlfn.XLOOKUP(A49,[1]AU2025_School!$B:$B,[1]AU2025_School!$BT:$BT,0,0)</f>
        <v>0</v>
      </c>
      <c r="AG49" s="54">
        <f>_xlfn.XLOOKUP(A49,[1]AU2025_School!$B:$B,[1]AU2025_School!$BU:$BU,0,0)</f>
        <v>0</v>
      </c>
      <c r="AH49" s="54">
        <f>_xlfn.XLOOKUP(A49,[1]AU2025_School!$B:$B,[1]AU2025_School!$BV:$BV,0,0)</f>
        <v>0</v>
      </c>
      <c r="AI49" s="54">
        <f>_xlfn.XLOOKUP(A49,[1]AU2025_School!$B:$B,[1]AU2025_School!$BW:$BW,0,0)</f>
        <v>0</v>
      </c>
      <c r="AJ49" s="54">
        <f>_xlfn.XLOOKUP(A49,[1]AU2025_School!$B:$B,[1]AU2025_School!$BX:$BX,0,0)</f>
        <v>0</v>
      </c>
      <c r="AK49" s="54">
        <f>_xlfn.XLOOKUP(A49,[1]AU2025_School!$B:$B,[1]AU2025_School!$BY:$BY,0,0)</f>
        <v>0</v>
      </c>
      <c r="AL49" s="54">
        <f>_xlfn.XLOOKUP(A49,[1]AU2025_School!$B:$B,[1]AU2025_School!$BZ:$BZ,0,0)</f>
        <v>0</v>
      </c>
      <c r="AM49" s="54">
        <f>_xlfn.XLOOKUP(A49,[1]AU2025_School!$B:$B,[1]AU2025_School!$CA:$CA,0,0)</f>
        <v>56.55</v>
      </c>
      <c r="AN49" s="54">
        <f>_xlfn.XLOOKUP(A49,[1]AU2025_School!$B:$B,[1]AU2025_School!$CB:$CB,0,0)</f>
        <v>0</v>
      </c>
      <c r="AO49" s="54">
        <f t="shared" si="2"/>
        <v>23234.25</v>
      </c>
      <c r="AP49" s="52">
        <f t="shared" si="3"/>
        <v>632.58684210526189</v>
      </c>
      <c r="AQ49" s="55">
        <f t="shared" si="4"/>
        <v>-70.2</v>
      </c>
      <c r="AR49" s="55">
        <f t="shared" si="5"/>
        <v>0</v>
      </c>
      <c r="AS49" s="55">
        <f t="shared" si="6"/>
        <v>-27592.5</v>
      </c>
      <c r="AT49" s="55">
        <f t="shared" si="7"/>
        <v>0</v>
      </c>
      <c r="AU49" s="55">
        <f t="shared" si="10"/>
        <v>23177.7</v>
      </c>
      <c r="AV49" s="55">
        <f t="shared" si="8"/>
        <v>-528.45000000000005</v>
      </c>
      <c r="AW49" s="55">
        <f t="shared" si="9"/>
        <v>-74.578947368421055</v>
      </c>
    </row>
    <row r="50" spans="1:49" x14ac:dyDescent="0.25">
      <c r="A50" s="26">
        <v>2048</v>
      </c>
      <c r="B50" s="27" t="s">
        <v>220</v>
      </c>
      <c r="C50" s="27" t="s">
        <v>464</v>
      </c>
      <c r="D50" s="27">
        <v>0</v>
      </c>
      <c r="E50" s="27">
        <v>0</v>
      </c>
      <c r="F50" s="39">
        <v>0</v>
      </c>
      <c r="G50" s="26">
        <v>0</v>
      </c>
      <c r="H50" s="26">
        <v>0</v>
      </c>
      <c r="I50" s="29">
        <v>0</v>
      </c>
      <c r="J50" s="26">
        <v>7</v>
      </c>
      <c r="K50" s="26">
        <v>105</v>
      </c>
      <c r="L50" s="26">
        <v>0</v>
      </c>
      <c r="M50" s="26">
        <v>0</v>
      </c>
      <c r="N50" s="31">
        <v>7725.9000000000005</v>
      </c>
      <c r="O50" s="26">
        <v>3</v>
      </c>
      <c r="P50" s="26">
        <v>45</v>
      </c>
      <c r="Q50" s="49">
        <v>585</v>
      </c>
      <c r="R50" s="26">
        <v>3</v>
      </c>
      <c r="S50" s="50">
        <v>223.73684210526318</v>
      </c>
      <c r="T50" s="51">
        <v>8534.6368421052648</v>
      </c>
      <c r="U50" s="26">
        <v>0</v>
      </c>
      <c r="V50" s="52">
        <v>0</v>
      </c>
      <c r="X50" s="78">
        <f t="shared" si="1"/>
        <v>6827.7094736842118</v>
      </c>
      <c r="Z50" s="54">
        <v>333.84000000000003</v>
      </c>
      <c r="AC50" s="54">
        <f>_xlfn.XLOOKUP(A50,[1]AU2025_School!$B:$B,[1]AU2025_School!$BQ:$BQ,0,0)</f>
        <v>0</v>
      </c>
      <c r="AD50" s="54">
        <f>_xlfn.XLOOKUP(A50,[1]AU2025_School!$B:$B,[1]AU2025_School!$BR:$BR,0,0)</f>
        <v>0</v>
      </c>
      <c r="AE50" s="54">
        <f>_xlfn.XLOOKUP(A50,[1]AU2025_School!$B:$B,[1]AU2025_School!$BS:$BS,0,0)</f>
        <v>14348.1</v>
      </c>
      <c r="AF50" s="54">
        <f>_xlfn.XLOOKUP(A50,[1]AU2025_School!$B:$B,[1]AU2025_School!$BT:$BT,0,0)</f>
        <v>0</v>
      </c>
      <c r="AG50" s="54">
        <f>_xlfn.XLOOKUP(A50,[1]AU2025_School!$B:$B,[1]AU2025_School!$BU:$BU,0,0)</f>
        <v>0</v>
      </c>
      <c r="AH50" s="54">
        <f>_xlfn.XLOOKUP(A50,[1]AU2025_School!$B:$B,[1]AU2025_School!$BV:$BV,0,0)</f>
        <v>0</v>
      </c>
      <c r="AI50" s="54">
        <f>_xlfn.XLOOKUP(A50,[1]AU2025_School!$B:$B,[1]AU2025_School!$BW:$BW,0,0)</f>
        <v>0</v>
      </c>
      <c r="AJ50" s="54">
        <f>_xlfn.XLOOKUP(A50,[1]AU2025_School!$B:$B,[1]AU2025_School!$BX:$BX,0,0)</f>
        <v>596.96</v>
      </c>
      <c r="AK50" s="54">
        <f>_xlfn.XLOOKUP(A50,[1]AU2025_School!$B:$B,[1]AU2025_School!$BY:$BY,0,0)</f>
        <v>0</v>
      </c>
      <c r="AL50" s="54">
        <f>_xlfn.XLOOKUP(A50,[1]AU2025_School!$B:$B,[1]AU2025_School!$BZ:$BZ,0,0)</f>
        <v>0</v>
      </c>
      <c r="AM50" s="54">
        <f>_xlfn.XLOOKUP(A50,[1]AU2025_School!$B:$B,[1]AU2025_School!$CA:$CA,0,0)</f>
        <v>678.59999999999991</v>
      </c>
      <c r="AN50" s="54">
        <f>_xlfn.XLOOKUP(A50,[1]AU2025_School!$B:$B,[1]AU2025_School!$CB:$CB,0,0)</f>
        <v>15.6</v>
      </c>
      <c r="AO50" s="54">
        <f t="shared" si="2"/>
        <v>15639.260000000002</v>
      </c>
      <c r="AP50" s="52">
        <f t="shared" si="3"/>
        <v>8811.5505263157902</v>
      </c>
      <c r="AQ50" s="55">
        <f t="shared" si="4"/>
        <v>263.12</v>
      </c>
      <c r="AR50" s="55">
        <f t="shared" si="5"/>
        <v>15.6</v>
      </c>
      <c r="AS50" s="55">
        <f t="shared" si="6"/>
        <v>-7725.9000000000005</v>
      </c>
      <c r="AT50" s="55">
        <f t="shared" si="7"/>
        <v>0</v>
      </c>
      <c r="AU50" s="55">
        <f t="shared" si="10"/>
        <v>14348.1</v>
      </c>
      <c r="AV50" s="55">
        <f t="shared" si="8"/>
        <v>93.599999999999909</v>
      </c>
      <c r="AW50" s="55">
        <f t="shared" si="9"/>
        <v>-223.73684210526318</v>
      </c>
    </row>
    <row r="51" spans="1:49" x14ac:dyDescent="0.25">
      <c r="A51" s="26">
        <v>2054</v>
      </c>
      <c r="B51" s="27" t="s">
        <v>221</v>
      </c>
      <c r="C51" s="27" t="s">
        <v>425</v>
      </c>
      <c r="D51" s="27">
        <v>0</v>
      </c>
      <c r="E51" s="27">
        <v>0</v>
      </c>
      <c r="F51" s="39">
        <v>0</v>
      </c>
      <c r="G51" s="26">
        <v>0</v>
      </c>
      <c r="H51" s="26">
        <v>0</v>
      </c>
      <c r="I51" s="29">
        <v>0</v>
      </c>
      <c r="J51" s="26">
        <v>41</v>
      </c>
      <c r="K51" s="26">
        <v>615</v>
      </c>
      <c r="L51" s="26">
        <v>7</v>
      </c>
      <c r="M51" s="26">
        <v>105</v>
      </c>
      <c r="N51" s="31">
        <v>52977.600000000006</v>
      </c>
      <c r="O51" s="26">
        <v>6</v>
      </c>
      <c r="P51" s="26">
        <v>90</v>
      </c>
      <c r="Q51" s="49">
        <v>1170</v>
      </c>
      <c r="R51" s="26">
        <v>3</v>
      </c>
      <c r="S51" s="50">
        <v>223.73684210526318</v>
      </c>
      <c r="T51" s="51">
        <v>54371.336842105266</v>
      </c>
      <c r="U51" s="26">
        <v>0</v>
      </c>
      <c r="V51" s="52">
        <v>0</v>
      </c>
      <c r="X51" s="78">
        <f t="shared" si="1"/>
        <v>43497.069473684212</v>
      </c>
      <c r="Z51" s="54">
        <v>934.44</v>
      </c>
      <c r="AC51" s="54">
        <f>_xlfn.XLOOKUP(A51,[1]AU2025_School!$B:$B,[1]AU2025_School!$BQ:$BQ,0,0)</f>
        <v>0</v>
      </c>
      <c r="AD51" s="54">
        <f>_xlfn.XLOOKUP(A51,[1]AU2025_School!$B:$B,[1]AU2025_School!$BR:$BR,0,0)</f>
        <v>0</v>
      </c>
      <c r="AE51" s="54">
        <f>_xlfn.XLOOKUP(A51,[1]AU2025_School!$B:$B,[1]AU2025_School!$BS:$BS,0,0)</f>
        <v>40836.9</v>
      </c>
      <c r="AF51" s="54">
        <f>_xlfn.XLOOKUP(A51,[1]AU2025_School!$B:$B,[1]AU2025_School!$BT:$BT,0,0)</f>
        <v>12140.7</v>
      </c>
      <c r="AG51" s="54">
        <f>_xlfn.XLOOKUP(A51,[1]AU2025_School!$B:$B,[1]AU2025_School!$BU:$BU,0,0)</f>
        <v>0</v>
      </c>
      <c r="AH51" s="54">
        <f>_xlfn.XLOOKUP(A51,[1]AU2025_School!$B:$B,[1]AU2025_School!$BV:$BV,0,0)</f>
        <v>0</v>
      </c>
      <c r="AI51" s="54">
        <f>_xlfn.XLOOKUP(A51,[1]AU2025_School!$B:$B,[1]AU2025_School!$BW:$BW,0,0)</f>
        <v>0</v>
      </c>
      <c r="AJ51" s="54">
        <f>_xlfn.XLOOKUP(A51,[1]AU2025_School!$B:$B,[1]AU2025_School!$BX:$BX,0,0)</f>
        <v>447.72</v>
      </c>
      <c r="AK51" s="54">
        <f>_xlfn.XLOOKUP(A51,[1]AU2025_School!$B:$B,[1]AU2025_School!$BY:$BY,0,0)</f>
        <v>186.42</v>
      </c>
      <c r="AL51" s="54">
        <f>_xlfn.XLOOKUP(A51,[1]AU2025_School!$B:$B,[1]AU2025_School!$BZ:$BZ,0,0)</f>
        <v>594.75</v>
      </c>
      <c r="AM51" s="54">
        <f>_xlfn.XLOOKUP(A51,[1]AU2025_School!$B:$B,[1]AU2025_School!$CA:$CA,0,0)</f>
        <v>56.55</v>
      </c>
      <c r="AN51" s="54">
        <f>_xlfn.XLOOKUP(A51,[1]AU2025_School!$B:$B,[1]AU2025_School!$CB:$CB,0,0)</f>
        <v>46.800000000000004</v>
      </c>
      <c r="AO51" s="54">
        <f t="shared" si="2"/>
        <v>54309.840000000011</v>
      </c>
      <c r="AP51" s="52">
        <f t="shared" si="3"/>
        <v>10812.770526315799</v>
      </c>
      <c r="AQ51" s="55">
        <f t="shared" si="4"/>
        <v>294.44999999999982</v>
      </c>
      <c r="AR51" s="55">
        <f t="shared" si="5"/>
        <v>46.800000000000004</v>
      </c>
      <c r="AS51" s="55">
        <f t="shared" si="6"/>
        <v>-52977.600000000006</v>
      </c>
      <c r="AT51" s="55">
        <f t="shared" si="7"/>
        <v>0</v>
      </c>
      <c r="AU51" s="55">
        <f t="shared" si="10"/>
        <v>52977.600000000006</v>
      </c>
      <c r="AV51" s="55">
        <f t="shared" si="8"/>
        <v>-1113.45</v>
      </c>
      <c r="AW51" s="55">
        <f t="shared" si="9"/>
        <v>-223.73684210526318</v>
      </c>
    </row>
    <row r="52" spans="1:49" x14ac:dyDescent="0.25">
      <c r="A52" s="26">
        <v>2055</v>
      </c>
      <c r="B52" s="27" t="s">
        <v>222</v>
      </c>
      <c r="C52" s="27" t="s">
        <v>425</v>
      </c>
      <c r="D52" s="27">
        <v>0</v>
      </c>
      <c r="E52" s="27">
        <v>0</v>
      </c>
      <c r="F52" s="39">
        <v>0</v>
      </c>
      <c r="G52" s="26">
        <v>0</v>
      </c>
      <c r="H52" s="26">
        <v>0</v>
      </c>
      <c r="I52" s="29">
        <v>0</v>
      </c>
      <c r="J52" s="26">
        <v>30</v>
      </c>
      <c r="K52" s="26">
        <v>450</v>
      </c>
      <c r="L52" s="26">
        <v>17</v>
      </c>
      <c r="M52" s="26">
        <v>255</v>
      </c>
      <c r="N52" s="31">
        <v>51873.9</v>
      </c>
      <c r="O52" s="26">
        <v>1</v>
      </c>
      <c r="P52" s="26">
        <v>15</v>
      </c>
      <c r="Q52" s="49">
        <v>195</v>
      </c>
      <c r="R52" s="26">
        <v>0</v>
      </c>
      <c r="S52" s="50">
        <v>0</v>
      </c>
      <c r="T52" s="51">
        <v>52068.9</v>
      </c>
      <c r="U52" s="26">
        <v>0</v>
      </c>
      <c r="V52" s="52">
        <v>0</v>
      </c>
      <c r="X52" s="78">
        <f t="shared" si="1"/>
        <v>41655.120000000003</v>
      </c>
      <c r="Z52" s="54">
        <v>425.87999999999994</v>
      </c>
      <c r="AC52" s="54">
        <f>_xlfn.XLOOKUP(A52,[1]AU2025_School!$B:$B,[1]AU2025_School!$BQ:$BQ,0,0)</f>
        <v>0</v>
      </c>
      <c r="AD52" s="54">
        <f>_xlfn.XLOOKUP(A52,[1]AU2025_School!$B:$B,[1]AU2025_School!$BR:$BR,0,0)</f>
        <v>0</v>
      </c>
      <c r="AE52" s="54">
        <f>_xlfn.XLOOKUP(A52,[1]AU2025_School!$B:$B,[1]AU2025_School!$BS:$BS,0,0)</f>
        <v>30903.600000000002</v>
      </c>
      <c r="AF52" s="54">
        <f>_xlfn.XLOOKUP(A52,[1]AU2025_School!$B:$B,[1]AU2025_School!$BT:$BT,0,0)</f>
        <v>16555.5</v>
      </c>
      <c r="AG52" s="54">
        <f>_xlfn.XLOOKUP(A52,[1]AU2025_School!$B:$B,[1]AU2025_School!$BU:$BU,0,0)</f>
        <v>0</v>
      </c>
      <c r="AH52" s="54">
        <f>_xlfn.XLOOKUP(A52,[1]AU2025_School!$B:$B,[1]AU2025_School!$BV:$BV,0,0)</f>
        <v>0</v>
      </c>
      <c r="AI52" s="54">
        <f>_xlfn.XLOOKUP(A52,[1]AU2025_School!$B:$B,[1]AU2025_School!$BW:$BW,0,0)</f>
        <v>0</v>
      </c>
      <c r="AJ52" s="54">
        <f>_xlfn.XLOOKUP(A52,[1]AU2025_School!$B:$B,[1]AU2025_School!$BX:$BX,0,0)</f>
        <v>0</v>
      </c>
      <c r="AK52" s="54">
        <f>_xlfn.XLOOKUP(A52,[1]AU2025_School!$B:$B,[1]AU2025_School!$BY:$BY,0,0)</f>
        <v>0</v>
      </c>
      <c r="AL52" s="54">
        <f>_xlfn.XLOOKUP(A52,[1]AU2025_School!$B:$B,[1]AU2025_School!$BZ:$BZ,0,0)</f>
        <v>356.84999999999997</v>
      </c>
      <c r="AM52" s="54">
        <f>_xlfn.XLOOKUP(A52,[1]AU2025_School!$B:$B,[1]AU2025_School!$CA:$CA,0,0)</f>
        <v>0</v>
      </c>
      <c r="AN52" s="54">
        <f>_xlfn.XLOOKUP(A52,[1]AU2025_School!$B:$B,[1]AU2025_School!$CB:$CB,0,0)</f>
        <v>109.2</v>
      </c>
      <c r="AO52" s="54">
        <f t="shared" si="2"/>
        <v>47925.15</v>
      </c>
      <c r="AP52" s="52">
        <f t="shared" si="3"/>
        <v>6270.0299999999988</v>
      </c>
      <c r="AQ52" s="55">
        <f t="shared" si="4"/>
        <v>-69.029999999999973</v>
      </c>
      <c r="AR52" s="55">
        <f t="shared" si="5"/>
        <v>109.2</v>
      </c>
      <c r="AS52" s="55">
        <f t="shared" si="6"/>
        <v>-51873.9</v>
      </c>
      <c r="AT52" s="55">
        <f t="shared" si="7"/>
        <v>0</v>
      </c>
      <c r="AU52" s="55">
        <f t="shared" si="10"/>
        <v>47459.100000000006</v>
      </c>
      <c r="AV52" s="55">
        <f t="shared" si="8"/>
        <v>-195</v>
      </c>
      <c r="AW52" s="55">
        <f t="shared" si="9"/>
        <v>0</v>
      </c>
    </row>
    <row r="53" spans="1:49" x14ac:dyDescent="0.25">
      <c r="A53" s="26">
        <v>2056</v>
      </c>
      <c r="B53" s="27" t="s">
        <v>223</v>
      </c>
      <c r="C53" s="27" t="s">
        <v>464</v>
      </c>
      <c r="D53" s="27">
        <v>0</v>
      </c>
      <c r="E53" s="27">
        <v>0</v>
      </c>
      <c r="F53" s="39">
        <v>0</v>
      </c>
      <c r="G53" s="26">
        <v>0</v>
      </c>
      <c r="H53" s="26">
        <v>0</v>
      </c>
      <c r="I53" s="29">
        <v>0</v>
      </c>
      <c r="J53" s="26">
        <v>37</v>
      </c>
      <c r="K53" s="26">
        <v>555</v>
      </c>
      <c r="L53" s="26">
        <v>0</v>
      </c>
      <c r="M53" s="26">
        <v>0</v>
      </c>
      <c r="N53" s="31">
        <v>40836.9</v>
      </c>
      <c r="O53" s="26">
        <v>9</v>
      </c>
      <c r="P53" s="26">
        <v>135</v>
      </c>
      <c r="Q53" s="49">
        <v>1755</v>
      </c>
      <c r="R53" s="26">
        <v>9</v>
      </c>
      <c r="S53" s="50">
        <v>671.21052631578948</v>
      </c>
      <c r="T53" s="51">
        <v>43263.110526315788</v>
      </c>
      <c r="U53" s="26">
        <v>0</v>
      </c>
      <c r="V53" s="52">
        <v>0</v>
      </c>
      <c r="X53" s="78">
        <f t="shared" si="1"/>
        <v>34610.488421052629</v>
      </c>
      <c r="Z53" s="54">
        <v>1586.5200000000002</v>
      </c>
      <c r="AC53" s="54">
        <f>_xlfn.XLOOKUP(A53,[1]AU2025_School!$B:$B,[1]AU2025_School!$BQ:$BQ,0,0)</f>
        <v>0</v>
      </c>
      <c r="AD53" s="54">
        <f>_xlfn.XLOOKUP(A53,[1]AU2025_School!$B:$B,[1]AU2025_School!$BR:$BR,0,0)</f>
        <v>0</v>
      </c>
      <c r="AE53" s="54">
        <f>_xlfn.XLOOKUP(A53,[1]AU2025_School!$B:$B,[1]AU2025_School!$BS:$BS,0,0)</f>
        <v>43044.3</v>
      </c>
      <c r="AF53" s="54">
        <f>_xlfn.XLOOKUP(A53,[1]AU2025_School!$B:$B,[1]AU2025_School!$BT:$BT,0,0)</f>
        <v>0</v>
      </c>
      <c r="AG53" s="54">
        <f>_xlfn.XLOOKUP(A53,[1]AU2025_School!$B:$B,[1]AU2025_School!$BU:$BU,0,0)</f>
        <v>0</v>
      </c>
      <c r="AH53" s="54">
        <f>_xlfn.XLOOKUP(A53,[1]AU2025_School!$B:$B,[1]AU2025_School!$BV:$BV,0,0)</f>
        <v>0</v>
      </c>
      <c r="AI53" s="54">
        <f>_xlfn.XLOOKUP(A53,[1]AU2025_School!$B:$B,[1]AU2025_School!$BW:$BW,0,0)</f>
        <v>0</v>
      </c>
      <c r="AJ53" s="54">
        <f>_xlfn.XLOOKUP(A53,[1]AU2025_School!$B:$B,[1]AU2025_School!$BX:$BX,0,0)</f>
        <v>223.86</v>
      </c>
      <c r="AK53" s="54">
        <f>_xlfn.XLOOKUP(A53,[1]AU2025_School!$B:$B,[1]AU2025_School!$BY:$BY,0,0)</f>
        <v>0</v>
      </c>
      <c r="AL53" s="54">
        <f>_xlfn.XLOOKUP(A53,[1]AU2025_School!$B:$B,[1]AU2025_School!$BZ:$BZ,0,0)</f>
        <v>1308.45</v>
      </c>
      <c r="AM53" s="54">
        <f>_xlfn.XLOOKUP(A53,[1]AU2025_School!$B:$B,[1]AU2025_School!$CA:$CA,0,0)</f>
        <v>848.24999999999989</v>
      </c>
      <c r="AN53" s="54">
        <f>_xlfn.XLOOKUP(A53,[1]AU2025_School!$B:$B,[1]AU2025_School!$CB:$CB,0,0)</f>
        <v>124.8</v>
      </c>
      <c r="AO53" s="54">
        <f t="shared" si="2"/>
        <v>45549.66</v>
      </c>
      <c r="AP53" s="52">
        <f t="shared" si="3"/>
        <v>10939.171578947375</v>
      </c>
      <c r="AQ53" s="55">
        <f t="shared" si="4"/>
        <v>-54.210000000000264</v>
      </c>
      <c r="AR53" s="55">
        <f t="shared" si="5"/>
        <v>124.8</v>
      </c>
      <c r="AS53" s="55">
        <f t="shared" si="6"/>
        <v>-40836.9</v>
      </c>
      <c r="AT53" s="55">
        <f t="shared" si="7"/>
        <v>0</v>
      </c>
      <c r="AU53" s="55">
        <f t="shared" si="10"/>
        <v>43044.3</v>
      </c>
      <c r="AV53" s="55">
        <f t="shared" si="8"/>
        <v>-906.75000000000011</v>
      </c>
      <c r="AW53" s="55">
        <f t="shared" si="9"/>
        <v>-671.21052631578948</v>
      </c>
    </row>
    <row r="54" spans="1:49" x14ac:dyDescent="0.25">
      <c r="A54" s="26">
        <v>2057</v>
      </c>
      <c r="B54" s="27" t="s">
        <v>224</v>
      </c>
      <c r="C54" s="27" t="s">
        <v>464</v>
      </c>
      <c r="D54" s="27">
        <v>0</v>
      </c>
      <c r="E54" s="27">
        <v>0</v>
      </c>
      <c r="F54" s="39">
        <v>0</v>
      </c>
      <c r="G54" s="26">
        <v>0</v>
      </c>
      <c r="H54" s="26">
        <v>0</v>
      </c>
      <c r="I54" s="29">
        <v>0</v>
      </c>
      <c r="J54" s="26">
        <v>38</v>
      </c>
      <c r="K54" s="26">
        <v>570</v>
      </c>
      <c r="L54" s="26">
        <v>0</v>
      </c>
      <c r="M54" s="26">
        <v>0</v>
      </c>
      <c r="N54" s="31">
        <v>41940.6</v>
      </c>
      <c r="O54" s="26">
        <v>7</v>
      </c>
      <c r="P54" s="26">
        <v>105</v>
      </c>
      <c r="Q54" s="49">
        <v>1365</v>
      </c>
      <c r="R54" s="26">
        <v>7</v>
      </c>
      <c r="S54" s="50">
        <v>522.0526315789474</v>
      </c>
      <c r="T54" s="51">
        <v>43827.652631578945</v>
      </c>
      <c r="U54" s="26">
        <v>0</v>
      </c>
      <c r="V54" s="52">
        <v>0</v>
      </c>
      <c r="X54" s="78">
        <f t="shared" si="1"/>
        <v>35062.122105263159</v>
      </c>
      <c r="Z54" s="54">
        <v>1611.48</v>
      </c>
      <c r="AC54" s="54">
        <f>_xlfn.XLOOKUP(A54,[1]AU2025_School!$B:$B,[1]AU2025_School!$BQ:$BQ,0,0)</f>
        <v>-31.2</v>
      </c>
      <c r="AD54" s="54">
        <f>_xlfn.XLOOKUP(A54,[1]AU2025_School!$B:$B,[1]AU2025_School!$BR:$BR,0,0)</f>
        <v>0</v>
      </c>
      <c r="AE54" s="54">
        <f>_xlfn.XLOOKUP(A54,[1]AU2025_School!$B:$B,[1]AU2025_School!$BS:$BS,0,0)</f>
        <v>41940.6</v>
      </c>
      <c r="AF54" s="54">
        <f>_xlfn.XLOOKUP(A54,[1]AU2025_School!$B:$B,[1]AU2025_School!$BT:$BT,0,0)</f>
        <v>-2207.4</v>
      </c>
      <c r="AG54" s="54">
        <f>_xlfn.XLOOKUP(A54,[1]AU2025_School!$B:$B,[1]AU2025_School!$BU:$BU,0,0)</f>
        <v>0</v>
      </c>
      <c r="AH54" s="54">
        <f>_xlfn.XLOOKUP(A54,[1]AU2025_School!$B:$B,[1]AU2025_School!$BV:$BV,0,0)</f>
        <v>0</v>
      </c>
      <c r="AI54" s="54">
        <f>_xlfn.XLOOKUP(A54,[1]AU2025_School!$B:$B,[1]AU2025_School!$BW:$BW,0,0)</f>
        <v>0</v>
      </c>
      <c r="AJ54" s="54">
        <f>_xlfn.XLOOKUP(A54,[1]AU2025_School!$B:$B,[1]AU2025_School!$BX:$BX,0,0)</f>
        <v>1344.2</v>
      </c>
      <c r="AK54" s="54">
        <f>_xlfn.XLOOKUP(A54,[1]AU2025_School!$B:$B,[1]AU2025_School!$BY:$BY,0,0)</f>
        <v>0</v>
      </c>
      <c r="AL54" s="54">
        <f>_xlfn.XLOOKUP(A54,[1]AU2025_School!$B:$B,[1]AU2025_School!$BZ:$BZ,0,0)</f>
        <v>1070.55</v>
      </c>
      <c r="AM54" s="54">
        <f>_xlfn.XLOOKUP(A54,[1]AU2025_School!$B:$B,[1]AU2025_School!$CA:$CA,0,0)</f>
        <v>1074.4499999999998</v>
      </c>
      <c r="AN54" s="54">
        <f>_xlfn.XLOOKUP(A54,[1]AU2025_School!$B:$B,[1]AU2025_School!$CB:$CB,0,0)</f>
        <v>93.6</v>
      </c>
      <c r="AO54" s="54">
        <f t="shared" si="2"/>
        <v>43284.799999999996</v>
      </c>
      <c r="AP54" s="52">
        <f t="shared" si="3"/>
        <v>8222.6778947368366</v>
      </c>
      <c r="AQ54" s="55">
        <f t="shared" si="4"/>
        <v>803.27</v>
      </c>
      <c r="AR54" s="55">
        <f t="shared" si="5"/>
        <v>93.6</v>
      </c>
      <c r="AS54" s="55">
        <f t="shared" si="6"/>
        <v>-41971.799999999996</v>
      </c>
      <c r="AT54" s="55">
        <f t="shared" si="7"/>
        <v>0</v>
      </c>
      <c r="AU54" s="55">
        <f t="shared" si="10"/>
        <v>39733.199999999997</v>
      </c>
      <c r="AV54" s="55">
        <f t="shared" si="8"/>
        <v>-290.55000000000018</v>
      </c>
      <c r="AW54" s="55">
        <f t="shared" si="9"/>
        <v>-522.0526315789474</v>
      </c>
    </row>
    <row r="55" spans="1:49" x14ac:dyDescent="0.25">
      <c r="A55" s="26">
        <v>2058</v>
      </c>
      <c r="B55" s="27" t="s">
        <v>225</v>
      </c>
      <c r="C55" s="27" t="s">
        <v>464</v>
      </c>
      <c r="D55" s="27">
        <v>0</v>
      </c>
      <c r="E55" s="27">
        <v>0</v>
      </c>
      <c r="F55" s="39">
        <v>0</v>
      </c>
      <c r="G55" s="26">
        <v>0</v>
      </c>
      <c r="H55" s="26">
        <v>0</v>
      </c>
      <c r="I55" s="29">
        <v>0</v>
      </c>
      <c r="J55" s="26">
        <v>32</v>
      </c>
      <c r="K55" s="26">
        <v>480</v>
      </c>
      <c r="L55" s="26">
        <v>8</v>
      </c>
      <c r="M55" s="26">
        <v>120</v>
      </c>
      <c r="N55" s="31">
        <v>44148</v>
      </c>
      <c r="O55" s="26">
        <v>18</v>
      </c>
      <c r="P55" s="26">
        <v>240</v>
      </c>
      <c r="Q55" s="49">
        <v>3120</v>
      </c>
      <c r="R55" s="26">
        <v>16</v>
      </c>
      <c r="S55" s="50">
        <v>1193.2631578947369</v>
      </c>
      <c r="T55" s="51">
        <v>48461.26315789474</v>
      </c>
      <c r="U55" s="26">
        <v>0</v>
      </c>
      <c r="V55" s="52">
        <v>0</v>
      </c>
      <c r="X55" s="78">
        <f t="shared" si="1"/>
        <v>38769.010526315797</v>
      </c>
      <c r="Z55" s="54">
        <v>1389.96</v>
      </c>
      <c r="AC55" s="54">
        <f>_xlfn.XLOOKUP(A55,[1]AU2025_School!$B:$B,[1]AU2025_School!$BQ:$BQ,0,0)</f>
        <v>0</v>
      </c>
      <c r="AD55" s="54">
        <f>_xlfn.XLOOKUP(A55,[1]AU2025_School!$B:$B,[1]AU2025_School!$BR:$BR,0,0)</f>
        <v>0</v>
      </c>
      <c r="AE55" s="54">
        <f>_xlfn.XLOOKUP(A55,[1]AU2025_School!$B:$B,[1]AU2025_School!$BS:$BS,0,0)</f>
        <v>30903.600000000002</v>
      </c>
      <c r="AF55" s="54">
        <f>_xlfn.XLOOKUP(A55,[1]AU2025_School!$B:$B,[1]AU2025_School!$BT:$BT,0,0)</f>
        <v>3311.1</v>
      </c>
      <c r="AG55" s="54">
        <f>_xlfn.XLOOKUP(A55,[1]AU2025_School!$B:$B,[1]AU2025_School!$BU:$BU,0,0)</f>
        <v>0</v>
      </c>
      <c r="AH55" s="54">
        <f>_xlfn.XLOOKUP(A55,[1]AU2025_School!$B:$B,[1]AU2025_School!$BV:$BV,0,0)</f>
        <v>0</v>
      </c>
      <c r="AI55" s="54">
        <f>_xlfn.XLOOKUP(A55,[1]AU2025_School!$B:$B,[1]AU2025_School!$BW:$BW,0,0)</f>
        <v>0</v>
      </c>
      <c r="AJ55" s="54">
        <f>_xlfn.XLOOKUP(A55,[1]AU2025_School!$B:$B,[1]AU2025_School!$BX:$BX,0,0)</f>
        <v>1193.92</v>
      </c>
      <c r="AK55" s="54">
        <f>_xlfn.XLOOKUP(A55,[1]AU2025_School!$B:$B,[1]AU2025_School!$BY:$BY,0,0)</f>
        <v>0</v>
      </c>
      <c r="AL55" s="54">
        <f>_xlfn.XLOOKUP(A55,[1]AU2025_School!$B:$B,[1]AU2025_School!$BZ:$BZ,0,0)</f>
        <v>594.75</v>
      </c>
      <c r="AM55" s="54">
        <f>_xlfn.XLOOKUP(A55,[1]AU2025_School!$B:$B,[1]AU2025_School!$CA:$CA,0,0)</f>
        <v>1017.9</v>
      </c>
      <c r="AN55" s="54">
        <f>_xlfn.XLOOKUP(A55,[1]AU2025_School!$B:$B,[1]AU2025_School!$CB:$CB,0,0)</f>
        <v>93.600000000000009</v>
      </c>
      <c r="AO55" s="54">
        <f t="shared" si="2"/>
        <v>37114.870000000003</v>
      </c>
      <c r="AP55" s="52">
        <f t="shared" si="3"/>
        <v>-1654.140526315794</v>
      </c>
      <c r="AQ55" s="55">
        <f t="shared" si="4"/>
        <v>398.71000000000004</v>
      </c>
      <c r="AR55" s="55">
        <f t="shared" si="5"/>
        <v>93.600000000000009</v>
      </c>
      <c r="AS55" s="55">
        <f t="shared" si="6"/>
        <v>-44148</v>
      </c>
      <c r="AT55" s="55">
        <f t="shared" si="7"/>
        <v>0</v>
      </c>
      <c r="AU55" s="55">
        <f t="shared" si="10"/>
        <v>34214.700000000004</v>
      </c>
      <c r="AV55" s="55">
        <f t="shared" si="8"/>
        <v>-2102.1</v>
      </c>
      <c r="AW55" s="55">
        <f t="shared" si="9"/>
        <v>-1193.2631578947369</v>
      </c>
    </row>
    <row r="56" spans="1:49" x14ac:dyDescent="0.25">
      <c r="A56" s="26">
        <v>2059</v>
      </c>
      <c r="B56" s="27" t="s">
        <v>226</v>
      </c>
      <c r="C56" s="27" t="s">
        <v>464</v>
      </c>
      <c r="D56" s="27">
        <v>0</v>
      </c>
      <c r="E56" s="27">
        <v>0</v>
      </c>
      <c r="F56" s="39">
        <v>0</v>
      </c>
      <c r="G56" s="26">
        <v>0</v>
      </c>
      <c r="H56" s="26">
        <v>0</v>
      </c>
      <c r="I56" s="29">
        <v>0</v>
      </c>
      <c r="J56" s="26">
        <v>10</v>
      </c>
      <c r="K56" s="26">
        <v>150</v>
      </c>
      <c r="L56" s="26">
        <v>3</v>
      </c>
      <c r="M56" s="26">
        <v>45</v>
      </c>
      <c r="N56" s="31">
        <v>14348.1</v>
      </c>
      <c r="O56" s="26">
        <v>1</v>
      </c>
      <c r="P56" s="26">
        <v>15</v>
      </c>
      <c r="Q56" s="49">
        <v>195</v>
      </c>
      <c r="R56" s="26">
        <v>1</v>
      </c>
      <c r="S56" s="50">
        <v>74.578947368421055</v>
      </c>
      <c r="T56" s="51">
        <v>14617.678947368422</v>
      </c>
      <c r="U56" s="26">
        <v>0</v>
      </c>
      <c r="V56" s="52">
        <v>0</v>
      </c>
      <c r="X56" s="78">
        <f t="shared" si="1"/>
        <v>11694.143157894738</v>
      </c>
      <c r="Z56" s="54">
        <v>502.32</v>
      </c>
      <c r="AC56" s="54">
        <f>_xlfn.XLOOKUP(A56,[1]AU2025_School!$B:$B,[1]AU2025_School!$BQ:$BQ,0,0)</f>
        <v>0</v>
      </c>
      <c r="AD56" s="54">
        <f>_xlfn.XLOOKUP(A56,[1]AU2025_School!$B:$B,[1]AU2025_School!$BR:$BR,0,0)</f>
        <v>0</v>
      </c>
      <c r="AE56" s="54">
        <f>_xlfn.XLOOKUP(A56,[1]AU2025_School!$B:$B,[1]AU2025_School!$BS:$BS,0,0)</f>
        <v>11037</v>
      </c>
      <c r="AF56" s="54">
        <f>_xlfn.XLOOKUP(A56,[1]AU2025_School!$B:$B,[1]AU2025_School!$BT:$BT,0,0)</f>
        <v>1103.7</v>
      </c>
      <c r="AG56" s="54">
        <f>_xlfn.XLOOKUP(A56,[1]AU2025_School!$B:$B,[1]AU2025_School!$BU:$BU,0,0)</f>
        <v>0</v>
      </c>
      <c r="AH56" s="54">
        <f>_xlfn.XLOOKUP(A56,[1]AU2025_School!$B:$B,[1]AU2025_School!$BV:$BV,0,0)</f>
        <v>0</v>
      </c>
      <c r="AI56" s="54">
        <f>_xlfn.XLOOKUP(A56,[1]AU2025_School!$B:$B,[1]AU2025_School!$BW:$BW,0,0)</f>
        <v>0</v>
      </c>
      <c r="AJ56" s="54">
        <f>_xlfn.XLOOKUP(A56,[1]AU2025_School!$B:$B,[1]AU2025_School!$BX:$BX,0,0)</f>
        <v>522.34</v>
      </c>
      <c r="AK56" s="54">
        <f>_xlfn.XLOOKUP(A56,[1]AU2025_School!$B:$B,[1]AU2025_School!$BY:$BY,0,0)</f>
        <v>186.42</v>
      </c>
      <c r="AL56" s="54">
        <f>_xlfn.XLOOKUP(A56,[1]AU2025_School!$B:$B,[1]AU2025_School!$BZ:$BZ,0,0)</f>
        <v>0</v>
      </c>
      <c r="AM56" s="54">
        <f>_xlfn.XLOOKUP(A56,[1]AU2025_School!$B:$B,[1]AU2025_School!$CA:$CA,0,0)</f>
        <v>339.29999999999995</v>
      </c>
      <c r="AN56" s="54">
        <f>_xlfn.XLOOKUP(A56,[1]AU2025_School!$B:$B,[1]AU2025_School!$CB:$CB,0,0)</f>
        <v>15.6</v>
      </c>
      <c r="AO56" s="54">
        <f t="shared" si="2"/>
        <v>13204.36</v>
      </c>
      <c r="AP56" s="52">
        <f t="shared" si="3"/>
        <v>1510.2168421052629</v>
      </c>
      <c r="AQ56" s="55">
        <f t="shared" si="4"/>
        <v>206.44</v>
      </c>
      <c r="AR56" s="55">
        <f t="shared" si="5"/>
        <v>15.6</v>
      </c>
      <c r="AS56" s="55">
        <f t="shared" si="6"/>
        <v>-14348.1</v>
      </c>
      <c r="AT56" s="55">
        <f t="shared" si="7"/>
        <v>0</v>
      </c>
      <c r="AU56" s="55">
        <f t="shared" si="10"/>
        <v>12140.7</v>
      </c>
      <c r="AV56" s="55">
        <f t="shared" si="8"/>
        <v>144.29999999999995</v>
      </c>
      <c r="AW56" s="55">
        <f t="shared" si="9"/>
        <v>-74.578947368421055</v>
      </c>
    </row>
    <row r="57" spans="1:49" x14ac:dyDescent="0.25">
      <c r="A57" s="26">
        <v>2060</v>
      </c>
      <c r="B57" s="27" t="s">
        <v>227</v>
      </c>
      <c r="C57" s="27" t="s">
        <v>464</v>
      </c>
      <c r="D57" s="27">
        <v>0</v>
      </c>
      <c r="E57" s="27">
        <v>0</v>
      </c>
      <c r="F57" s="39">
        <v>0</v>
      </c>
      <c r="G57" s="26">
        <v>0</v>
      </c>
      <c r="H57" s="26">
        <v>0</v>
      </c>
      <c r="I57" s="29">
        <v>0</v>
      </c>
      <c r="J57" s="26">
        <v>18</v>
      </c>
      <c r="K57" s="26">
        <v>270</v>
      </c>
      <c r="L57" s="26">
        <v>0</v>
      </c>
      <c r="M57" s="26">
        <v>0</v>
      </c>
      <c r="N57" s="31">
        <v>19866.600000000002</v>
      </c>
      <c r="O57" s="26">
        <v>10</v>
      </c>
      <c r="P57" s="26">
        <v>150</v>
      </c>
      <c r="Q57" s="49">
        <v>1950</v>
      </c>
      <c r="R57" s="26">
        <v>10</v>
      </c>
      <c r="S57" s="50">
        <v>745.78947368421052</v>
      </c>
      <c r="T57" s="51">
        <v>22562.389473684212</v>
      </c>
      <c r="U57" s="26">
        <v>0</v>
      </c>
      <c r="V57" s="52">
        <v>0</v>
      </c>
      <c r="X57" s="78">
        <f t="shared" si="1"/>
        <v>18049.911578947369</v>
      </c>
      <c r="Z57" s="54">
        <v>1662.96</v>
      </c>
      <c r="AC57" s="54">
        <f>_xlfn.XLOOKUP(A57,[1]AU2025_School!$B:$B,[1]AU2025_School!$BQ:$BQ,0,0)</f>
        <v>0</v>
      </c>
      <c r="AD57" s="54">
        <f>_xlfn.XLOOKUP(A57,[1]AU2025_School!$B:$B,[1]AU2025_School!$BR:$BR,0,0)</f>
        <v>0</v>
      </c>
      <c r="AE57" s="54">
        <f>_xlfn.XLOOKUP(A57,[1]AU2025_School!$B:$B,[1]AU2025_School!$BS:$BS,0,0)</f>
        <v>22074</v>
      </c>
      <c r="AF57" s="54">
        <f>_xlfn.XLOOKUP(A57,[1]AU2025_School!$B:$B,[1]AU2025_School!$BT:$BT,0,0)</f>
        <v>0</v>
      </c>
      <c r="AG57" s="54">
        <f>_xlfn.XLOOKUP(A57,[1]AU2025_School!$B:$B,[1]AU2025_School!$BU:$BU,0,0)</f>
        <v>0</v>
      </c>
      <c r="AH57" s="54">
        <f>_xlfn.XLOOKUP(A57,[1]AU2025_School!$B:$B,[1]AU2025_School!$BV:$BV,0,0)</f>
        <v>0</v>
      </c>
      <c r="AI57" s="54">
        <f>_xlfn.XLOOKUP(A57,[1]AU2025_School!$B:$B,[1]AU2025_School!$BW:$BW,0,0)</f>
        <v>0</v>
      </c>
      <c r="AJ57" s="54">
        <f>_xlfn.XLOOKUP(A57,[1]AU2025_School!$B:$B,[1]AU2025_School!$BX:$BX,0,0)</f>
        <v>522.34</v>
      </c>
      <c r="AK57" s="54">
        <f>_xlfn.XLOOKUP(A57,[1]AU2025_School!$B:$B,[1]AU2025_School!$BY:$BY,0,0)</f>
        <v>0</v>
      </c>
      <c r="AL57" s="54">
        <f>_xlfn.XLOOKUP(A57,[1]AU2025_School!$B:$B,[1]AU2025_School!$BZ:$BZ,0,0)</f>
        <v>2260.0499999999997</v>
      </c>
      <c r="AM57" s="54">
        <f>_xlfn.XLOOKUP(A57,[1]AU2025_School!$B:$B,[1]AU2025_School!$CA:$CA,0,0)</f>
        <v>56.55</v>
      </c>
      <c r="AN57" s="54">
        <f>_xlfn.XLOOKUP(A57,[1]AU2025_School!$B:$B,[1]AU2025_School!$CB:$CB,0,0)</f>
        <v>0</v>
      </c>
      <c r="AO57" s="54">
        <f t="shared" si="2"/>
        <v>24912.94</v>
      </c>
      <c r="AP57" s="52">
        <f t="shared" si="3"/>
        <v>6863.0284210526297</v>
      </c>
      <c r="AQ57" s="55">
        <f t="shared" si="4"/>
        <v>1119.4299999999998</v>
      </c>
      <c r="AR57" s="55">
        <f t="shared" si="5"/>
        <v>0</v>
      </c>
      <c r="AS57" s="55">
        <f t="shared" si="6"/>
        <v>-19866.600000000002</v>
      </c>
      <c r="AT57" s="55">
        <f t="shared" si="7"/>
        <v>0</v>
      </c>
      <c r="AU57" s="55">
        <f t="shared" si="10"/>
        <v>22074</v>
      </c>
      <c r="AV57" s="55">
        <f t="shared" si="8"/>
        <v>-1893.45</v>
      </c>
      <c r="AW57" s="55">
        <f t="shared" si="9"/>
        <v>-745.78947368421052</v>
      </c>
    </row>
    <row r="58" spans="1:49" x14ac:dyDescent="0.25">
      <c r="A58" s="26">
        <v>2062</v>
      </c>
      <c r="B58" s="27" t="s">
        <v>228</v>
      </c>
      <c r="C58" s="27" t="s">
        <v>425</v>
      </c>
      <c r="D58" s="27">
        <v>0</v>
      </c>
      <c r="E58" s="27">
        <v>0</v>
      </c>
      <c r="F58" s="39">
        <v>0</v>
      </c>
      <c r="G58" s="26">
        <v>0</v>
      </c>
      <c r="H58" s="26">
        <v>0</v>
      </c>
      <c r="I58" s="29">
        <v>0</v>
      </c>
      <c r="J58" s="26">
        <v>27</v>
      </c>
      <c r="K58" s="26">
        <v>405</v>
      </c>
      <c r="L58" s="26">
        <v>0</v>
      </c>
      <c r="M58" s="26">
        <v>0</v>
      </c>
      <c r="N58" s="31">
        <v>29799.9</v>
      </c>
      <c r="O58" s="26">
        <v>10</v>
      </c>
      <c r="P58" s="26">
        <v>150</v>
      </c>
      <c r="Q58" s="49">
        <v>1950</v>
      </c>
      <c r="R58" s="26">
        <v>0</v>
      </c>
      <c r="S58" s="50">
        <v>0</v>
      </c>
      <c r="T58" s="51">
        <v>31749.9</v>
      </c>
      <c r="U58" s="26">
        <v>0</v>
      </c>
      <c r="V58" s="52">
        <v>0</v>
      </c>
      <c r="X58" s="78">
        <f t="shared" si="1"/>
        <v>25399.920000000002</v>
      </c>
      <c r="Z58" s="54">
        <v>854.88</v>
      </c>
      <c r="AC58" s="54">
        <f>_xlfn.XLOOKUP(A58,[1]AU2025_School!$B:$B,[1]AU2025_School!$BQ:$BQ,0,0)</f>
        <v>0</v>
      </c>
      <c r="AD58" s="54">
        <f>_xlfn.XLOOKUP(A58,[1]AU2025_School!$B:$B,[1]AU2025_School!$BR:$BR,0,0)</f>
        <v>0</v>
      </c>
      <c r="AE58" s="54">
        <f>_xlfn.XLOOKUP(A58,[1]AU2025_School!$B:$B,[1]AU2025_School!$BS:$BS,0,0)</f>
        <v>43044.3</v>
      </c>
      <c r="AF58" s="54">
        <f>_xlfn.XLOOKUP(A58,[1]AU2025_School!$B:$B,[1]AU2025_School!$BT:$BT,0,0)</f>
        <v>0</v>
      </c>
      <c r="AG58" s="54">
        <f>_xlfn.XLOOKUP(A58,[1]AU2025_School!$B:$B,[1]AU2025_School!$BU:$BU,0,0)</f>
        <v>0</v>
      </c>
      <c r="AH58" s="54">
        <f>_xlfn.XLOOKUP(A58,[1]AU2025_School!$B:$B,[1]AU2025_School!$BV:$BV,0,0)</f>
        <v>0</v>
      </c>
      <c r="AI58" s="54">
        <f>_xlfn.XLOOKUP(A58,[1]AU2025_School!$B:$B,[1]AU2025_School!$BW:$BW,0,0)</f>
        <v>0</v>
      </c>
      <c r="AJ58" s="54">
        <f>_xlfn.XLOOKUP(A58,[1]AU2025_School!$B:$B,[1]AU2025_School!$BX:$BX,0,0)</f>
        <v>0</v>
      </c>
      <c r="AK58" s="54">
        <f>_xlfn.XLOOKUP(A58,[1]AU2025_School!$B:$B,[1]AU2025_School!$BY:$BY,0,0)</f>
        <v>0</v>
      </c>
      <c r="AL58" s="54">
        <f>_xlfn.XLOOKUP(A58,[1]AU2025_School!$B:$B,[1]AU2025_School!$BZ:$BZ,0,0)</f>
        <v>951.6</v>
      </c>
      <c r="AM58" s="54">
        <f>_xlfn.XLOOKUP(A58,[1]AU2025_School!$B:$B,[1]AU2025_School!$CA:$CA,0,0)</f>
        <v>282.75</v>
      </c>
      <c r="AN58" s="54">
        <f>_xlfn.XLOOKUP(A58,[1]AU2025_School!$B:$B,[1]AU2025_School!$CB:$CB,0,0)</f>
        <v>156</v>
      </c>
      <c r="AO58" s="54">
        <f t="shared" si="2"/>
        <v>44434.65</v>
      </c>
      <c r="AP58" s="52">
        <f t="shared" si="3"/>
        <v>19034.73</v>
      </c>
      <c r="AQ58" s="55">
        <f t="shared" si="4"/>
        <v>96.720000000000027</v>
      </c>
      <c r="AR58" s="55">
        <f t="shared" si="5"/>
        <v>156</v>
      </c>
      <c r="AS58" s="55">
        <f t="shared" si="6"/>
        <v>-29799.9</v>
      </c>
      <c r="AT58" s="55">
        <f t="shared" si="7"/>
        <v>0</v>
      </c>
      <c r="AU58" s="55">
        <f t="shared" si="10"/>
        <v>43044.3</v>
      </c>
      <c r="AV58" s="55">
        <f t="shared" si="8"/>
        <v>-1667.25</v>
      </c>
      <c r="AW58" s="55">
        <f t="shared" si="9"/>
        <v>0</v>
      </c>
    </row>
    <row r="59" spans="1:49" x14ac:dyDescent="0.25">
      <c r="A59" s="26">
        <v>2063</v>
      </c>
      <c r="B59" s="27" t="s">
        <v>229</v>
      </c>
      <c r="C59" s="27" t="s">
        <v>425</v>
      </c>
      <c r="D59" s="27">
        <v>0</v>
      </c>
      <c r="E59" s="27">
        <v>0</v>
      </c>
      <c r="F59" s="39">
        <v>0</v>
      </c>
      <c r="G59" s="26">
        <v>0</v>
      </c>
      <c r="H59" s="26">
        <v>0</v>
      </c>
      <c r="I59" s="29">
        <v>0</v>
      </c>
      <c r="J59" s="26">
        <v>30</v>
      </c>
      <c r="K59" s="26">
        <v>450</v>
      </c>
      <c r="L59" s="26">
        <v>0</v>
      </c>
      <c r="M59" s="26">
        <v>0</v>
      </c>
      <c r="N59" s="31">
        <v>33111</v>
      </c>
      <c r="O59" s="26">
        <v>15</v>
      </c>
      <c r="P59" s="26">
        <v>225</v>
      </c>
      <c r="Q59" s="49">
        <v>2925</v>
      </c>
      <c r="R59" s="26">
        <v>0</v>
      </c>
      <c r="S59" s="50">
        <v>0</v>
      </c>
      <c r="T59" s="51">
        <v>36036</v>
      </c>
      <c r="U59" s="26">
        <v>0</v>
      </c>
      <c r="V59" s="52">
        <v>0</v>
      </c>
      <c r="X59" s="78">
        <f t="shared" si="1"/>
        <v>28828.800000000003</v>
      </c>
      <c r="Z59" s="54">
        <v>1614.6000000000001</v>
      </c>
      <c r="AC59" s="54">
        <f>_xlfn.XLOOKUP(A59,[1]AU2025_School!$B:$B,[1]AU2025_School!$BQ:$BQ,0,0)</f>
        <v>0</v>
      </c>
      <c r="AD59" s="54">
        <f>_xlfn.XLOOKUP(A59,[1]AU2025_School!$B:$B,[1]AU2025_School!$BR:$BR,0,0)</f>
        <v>0</v>
      </c>
      <c r="AE59" s="54">
        <f>_xlfn.XLOOKUP(A59,[1]AU2025_School!$B:$B,[1]AU2025_School!$BS:$BS,0,0)</f>
        <v>24281.4</v>
      </c>
      <c r="AF59" s="54">
        <f>_xlfn.XLOOKUP(A59,[1]AU2025_School!$B:$B,[1]AU2025_School!$BT:$BT,0,0)</f>
        <v>0</v>
      </c>
      <c r="AG59" s="54">
        <f>_xlfn.XLOOKUP(A59,[1]AU2025_School!$B:$B,[1]AU2025_School!$BU:$BU,0,0)</f>
        <v>0</v>
      </c>
      <c r="AH59" s="54">
        <f>_xlfn.XLOOKUP(A59,[1]AU2025_School!$B:$B,[1]AU2025_School!$BV:$BV,0,0)</f>
        <v>0</v>
      </c>
      <c r="AI59" s="54">
        <f>_xlfn.XLOOKUP(A59,[1]AU2025_School!$B:$B,[1]AU2025_School!$BW:$BW,0,0)</f>
        <v>0</v>
      </c>
      <c r="AJ59" s="54">
        <f>_xlfn.XLOOKUP(A59,[1]AU2025_School!$B:$B,[1]AU2025_School!$BX:$BX,0,0)</f>
        <v>0</v>
      </c>
      <c r="AK59" s="54">
        <f>_xlfn.XLOOKUP(A59,[1]AU2025_School!$B:$B,[1]AU2025_School!$BY:$BY,0,0)</f>
        <v>0</v>
      </c>
      <c r="AL59" s="54">
        <f>_xlfn.XLOOKUP(A59,[1]AU2025_School!$B:$B,[1]AU2025_School!$BZ:$BZ,0,0)</f>
        <v>1427.3999999999999</v>
      </c>
      <c r="AM59" s="54">
        <f>_xlfn.XLOOKUP(A59,[1]AU2025_School!$B:$B,[1]AU2025_School!$CA:$CA,0,0)</f>
        <v>0</v>
      </c>
      <c r="AN59" s="54">
        <f>_xlfn.XLOOKUP(A59,[1]AU2025_School!$B:$B,[1]AU2025_School!$CB:$CB,0,0)</f>
        <v>156</v>
      </c>
      <c r="AO59" s="54">
        <f t="shared" si="2"/>
        <v>25864.800000000003</v>
      </c>
      <c r="AP59" s="52">
        <f t="shared" si="3"/>
        <v>-2964</v>
      </c>
      <c r="AQ59" s="55">
        <f t="shared" si="4"/>
        <v>-187.20000000000027</v>
      </c>
      <c r="AR59" s="55">
        <f t="shared" si="5"/>
        <v>156</v>
      </c>
      <c r="AS59" s="55">
        <f t="shared" si="6"/>
        <v>-33111</v>
      </c>
      <c r="AT59" s="55">
        <f t="shared" si="7"/>
        <v>0</v>
      </c>
      <c r="AU59" s="55">
        <f t="shared" si="10"/>
        <v>24281.4</v>
      </c>
      <c r="AV59" s="55">
        <f t="shared" si="8"/>
        <v>-2925</v>
      </c>
      <c r="AW59" s="55">
        <f t="shared" si="9"/>
        <v>0</v>
      </c>
    </row>
    <row r="60" spans="1:49" x14ac:dyDescent="0.25">
      <c r="A60" s="26">
        <v>2064</v>
      </c>
      <c r="B60" s="27" t="s">
        <v>791</v>
      </c>
      <c r="C60" s="27" t="s">
        <v>464</v>
      </c>
      <c r="D60" s="27">
        <v>0</v>
      </c>
      <c r="E60" s="27">
        <v>0</v>
      </c>
      <c r="F60" s="39">
        <v>0</v>
      </c>
      <c r="G60" s="26">
        <v>0</v>
      </c>
      <c r="H60" s="26">
        <v>0</v>
      </c>
      <c r="I60" s="29">
        <v>0</v>
      </c>
      <c r="J60" s="26">
        <v>24</v>
      </c>
      <c r="K60" s="26">
        <v>360</v>
      </c>
      <c r="L60" s="26">
        <v>0</v>
      </c>
      <c r="M60" s="26">
        <v>0</v>
      </c>
      <c r="N60" s="31">
        <v>26488.799999999999</v>
      </c>
      <c r="O60" s="26">
        <v>8</v>
      </c>
      <c r="P60" s="26">
        <v>120</v>
      </c>
      <c r="Q60" s="49">
        <v>1560</v>
      </c>
      <c r="R60" s="26">
        <v>8</v>
      </c>
      <c r="S60" s="50">
        <v>596.63157894736844</v>
      </c>
      <c r="T60" s="51">
        <v>28645.431578947369</v>
      </c>
      <c r="U60" s="26">
        <v>0</v>
      </c>
      <c r="V60" s="52">
        <v>0</v>
      </c>
      <c r="X60" s="78">
        <f t="shared" si="1"/>
        <v>22916.345263157898</v>
      </c>
      <c r="Z60" s="54">
        <v>876.71999999999991</v>
      </c>
      <c r="AC60" s="54">
        <f>_xlfn.XLOOKUP(A60,[1]AU2025_School!$B:$B,[1]AU2025_School!$BQ:$BQ,0,0)</f>
        <v>0</v>
      </c>
      <c r="AD60" s="54">
        <f>_xlfn.XLOOKUP(A60,[1]AU2025_School!$B:$B,[1]AU2025_School!$BR:$BR,0,0)</f>
        <v>0</v>
      </c>
      <c r="AE60" s="54">
        <f>_xlfn.XLOOKUP(A60,[1]AU2025_School!$B:$B,[1]AU2025_School!$BS:$BS,0,0)</f>
        <v>22074</v>
      </c>
      <c r="AF60" s="54">
        <f>_xlfn.XLOOKUP(A60,[1]AU2025_School!$B:$B,[1]AU2025_School!$BT:$BT,0,0)</f>
        <v>0</v>
      </c>
      <c r="AG60" s="54">
        <f>_xlfn.XLOOKUP(A60,[1]AU2025_School!$B:$B,[1]AU2025_School!$BU:$BU,0,0)</f>
        <v>0</v>
      </c>
      <c r="AH60" s="54">
        <f>_xlfn.XLOOKUP(A60,[1]AU2025_School!$B:$B,[1]AU2025_School!$BV:$BV,0,0)</f>
        <v>0</v>
      </c>
      <c r="AI60" s="54">
        <f>_xlfn.XLOOKUP(A60,[1]AU2025_School!$B:$B,[1]AU2025_School!$BW:$BW,0,0)</f>
        <v>0</v>
      </c>
      <c r="AJ60" s="54">
        <f>_xlfn.XLOOKUP(A60,[1]AU2025_School!$B:$B,[1]AU2025_School!$BX:$BX,0,0)</f>
        <v>671.58</v>
      </c>
      <c r="AK60" s="54">
        <f>_xlfn.XLOOKUP(A60,[1]AU2025_School!$B:$B,[1]AU2025_School!$BY:$BY,0,0)</f>
        <v>0</v>
      </c>
      <c r="AL60" s="54">
        <f>_xlfn.XLOOKUP(A60,[1]AU2025_School!$B:$B,[1]AU2025_School!$BZ:$BZ,0,0)</f>
        <v>0</v>
      </c>
      <c r="AM60" s="54">
        <f>_xlfn.XLOOKUP(A60,[1]AU2025_School!$B:$B,[1]AU2025_School!$CA:$CA,0,0)</f>
        <v>508.95</v>
      </c>
      <c r="AN60" s="54">
        <f>_xlfn.XLOOKUP(A60,[1]AU2025_School!$B:$B,[1]AU2025_School!$CB:$CB,0,0)</f>
        <v>0</v>
      </c>
      <c r="AO60" s="54">
        <f t="shared" si="2"/>
        <v>23254.530000000002</v>
      </c>
      <c r="AP60" s="52">
        <f t="shared" si="3"/>
        <v>338.18473684210403</v>
      </c>
      <c r="AQ60" s="55">
        <f t="shared" si="4"/>
        <v>-205.13999999999987</v>
      </c>
      <c r="AR60" s="55">
        <f t="shared" si="5"/>
        <v>0</v>
      </c>
      <c r="AS60" s="55">
        <f t="shared" si="6"/>
        <v>-26488.799999999999</v>
      </c>
      <c r="AT60" s="55">
        <f t="shared" si="7"/>
        <v>0</v>
      </c>
      <c r="AU60" s="55">
        <f t="shared" si="10"/>
        <v>22074</v>
      </c>
      <c r="AV60" s="55">
        <f t="shared" si="8"/>
        <v>-1051.05</v>
      </c>
      <c r="AW60" s="55">
        <f t="shared" si="9"/>
        <v>-596.63157894736844</v>
      </c>
    </row>
    <row r="61" spans="1:49" x14ac:dyDescent="0.25">
      <c r="A61" s="26">
        <v>2065</v>
      </c>
      <c r="B61" s="27" t="s">
        <v>231</v>
      </c>
      <c r="C61" s="27" t="s">
        <v>464</v>
      </c>
      <c r="D61" s="27">
        <v>0</v>
      </c>
      <c r="E61" s="27">
        <v>0</v>
      </c>
      <c r="F61" s="39">
        <v>0</v>
      </c>
      <c r="G61" s="26">
        <v>0</v>
      </c>
      <c r="H61" s="26">
        <v>0</v>
      </c>
      <c r="I61" s="29">
        <v>0</v>
      </c>
      <c r="J61" s="26">
        <v>37</v>
      </c>
      <c r="K61" s="26">
        <v>555</v>
      </c>
      <c r="L61" s="26">
        <v>0</v>
      </c>
      <c r="M61" s="26">
        <v>0</v>
      </c>
      <c r="N61" s="31">
        <v>40836.9</v>
      </c>
      <c r="O61" s="26">
        <v>1</v>
      </c>
      <c r="P61" s="26">
        <v>15</v>
      </c>
      <c r="Q61" s="49">
        <v>195</v>
      </c>
      <c r="R61" s="26">
        <v>1</v>
      </c>
      <c r="S61" s="50">
        <v>74.578947368421055</v>
      </c>
      <c r="T61" s="51">
        <v>41106.478947368421</v>
      </c>
      <c r="U61" s="26">
        <v>0</v>
      </c>
      <c r="V61" s="52">
        <v>0</v>
      </c>
      <c r="X61" s="78">
        <f t="shared" si="1"/>
        <v>32885.183157894739</v>
      </c>
      <c r="Z61" s="54">
        <v>70.2</v>
      </c>
      <c r="AC61" s="54">
        <f>_xlfn.XLOOKUP(A61,[1]AU2025_School!$B:$B,[1]AU2025_School!$BQ:$BQ,0,0)</f>
        <v>0</v>
      </c>
      <c r="AD61" s="54">
        <f>_xlfn.XLOOKUP(A61,[1]AU2025_School!$B:$B,[1]AU2025_School!$BR:$BR,0,0)</f>
        <v>0</v>
      </c>
      <c r="AE61" s="54">
        <f>_xlfn.XLOOKUP(A61,[1]AU2025_School!$B:$B,[1]AU2025_School!$BS:$BS,0,0)</f>
        <v>34214.700000000004</v>
      </c>
      <c r="AF61" s="54">
        <f>_xlfn.XLOOKUP(A61,[1]AU2025_School!$B:$B,[1]AU2025_School!$BT:$BT,0,0)</f>
        <v>0</v>
      </c>
      <c r="AG61" s="54">
        <f>_xlfn.XLOOKUP(A61,[1]AU2025_School!$B:$B,[1]AU2025_School!$BU:$BU,0,0)</f>
        <v>0</v>
      </c>
      <c r="AH61" s="54">
        <f>_xlfn.XLOOKUP(A61,[1]AU2025_School!$B:$B,[1]AU2025_School!$BV:$BV,0,0)</f>
        <v>0</v>
      </c>
      <c r="AI61" s="54">
        <f>_xlfn.XLOOKUP(A61,[1]AU2025_School!$B:$B,[1]AU2025_School!$BW:$BW,0,0)</f>
        <v>0</v>
      </c>
      <c r="AJ61" s="54">
        <f>_xlfn.XLOOKUP(A61,[1]AU2025_School!$B:$B,[1]AU2025_School!$BX:$BX,0,0)</f>
        <v>0</v>
      </c>
      <c r="AK61" s="54">
        <f>_xlfn.XLOOKUP(A61,[1]AU2025_School!$B:$B,[1]AU2025_School!$BY:$BY,0,0)</f>
        <v>0</v>
      </c>
      <c r="AL61" s="54">
        <f>_xlfn.XLOOKUP(A61,[1]AU2025_School!$B:$B,[1]AU2025_School!$BZ:$BZ,0,0)</f>
        <v>0</v>
      </c>
      <c r="AM61" s="54">
        <f>_xlfn.XLOOKUP(A61,[1]AU2025_School!$B:$B,[1]AU2025_School!$CA:$CA,0,0)</f>
        <v>0</v>
      </c>
      <c r="AN61" s="54">
        <f>_xlfn.XLOOKUP(A61,[1]AU2025_School!$B:$B,[1]AU2025_School!$CB:$CB,0,0)</f>
        <v>0</v>
      </c>
      <c r="AO61" s="54">
        <f t="shared" si="2"/>
        <v>34214.700000000004</v>
      </c>
      <c r="AP61" s="52">
        <f t="shared" si="3"/>
        <v>1329.5168421052658</v>
      </c>
      <c r="AQ61" s="55">
        <f t="shared" si="4"/>
        <v>-70.2</v>
      </c>
      <c r="AR61" s="55">
        <f t="shared" si="5"/>
        <v>0</v>
      </c>
      <c r="AS61" s="55">
        <f t="shared" si="6"/>
        <v>-40836.9</v>
      </c>
      <c r="AT61" s="55">
        <f t="shared" si="7"/>
        <v>0</v>
      </c>
      <c r="AU61" s="55">
        <f t="shared" si="10"/>
        <v>34214.700000000004</v>
      </c>
      <c r="AV61" s="55">
        <f t="shared" si="8"/>
        <v>-195</v>
      </c>
      <c r="AW61" s="55">
        <f t="shared" si="9"/>
        <v>-74.578947368421055</v>
      </c>
    </row>
    <row r="62" spans="1:49" x14ac:dyDescent="0.25">
      <c r="A62" s="26">
        <v>2214</v>
      </c>
      <c r="B62" s="27" t="s">
        <v>792</v>
      </c>
      <c r="C62" s="27" t="s">
        <v>464</v>
      </c>
      <c r="D62" s="27">
        <v>0</v>
      </c>
      <c r="E62" s="27">
        <v>0</v>
      </c>
      <c r="F62" s="39">
        <v>0</v>
      </c>
      <c r="G62" s="26">
        <v>0</v>
      </c>
      <c r="H62" s="26">
        <v>0</v>
      </c>
      <c r="I62" s="29">
        <v>0</v>
      </c>
      <c r="J62" s="26">
        <v>29</v>
      </c>
      <c r="K62" s="26">
        <v>435</v>
      </c>
      <c r="L62" s="26">
        <v>0</v>
      </c>
      <c r="M62" s="26">
        <v>0</v>
      </c>
      <c r="N62" s="31">
        <v>32007.3</v>
      </c>
      <c r="O62" s="26">
        <v>0</v>
      </c>
      <c r="P62" s="26">
        <v>0</v>
      </c>
      <c r="Q62" s="49">
        <v>0</v>
      </c>
      <c r="R62" s="26">
        <v>0</v>
      </c>
      <c r="S62" s="50">
        <v>0</v>
      </c>
      <c r="T62" s="51">
        <v>32007.3</v>
      </c>
      <c r="U62" s="26">
        <v>0</v>
      </c>
      <c r="V62" s="52">
        <v>0</v>
      </c>
      <c r="X62" s="78">
        <f t="shared" si="1"/>
        <v>25605.84</v>
      </c>
      <c r="Z62" s="54">
        <v>1004.6399999999999</v>
      </c>
      <c r="AC62" s="54">
        <f>_xlfn.XLOOKUP(A62,[1]AU2025_School!$B:$B,[1]AU2025_School!$BQ:$BQ,0,0)</f>
        <v>0</v>
      </c>
      <c r="AD62" s="54">
        <f>_xlfn.XLOOKUP(A62,[1]AU2025_School!$B:$B,[1]AU2025_School!$BR:$BR,0,0)</f>
        <v>0</v>
      </c>
      <c r="AE62" s="54">
        <f>_xlfn.XLOOKUP(A62,[1]AU2025_School!$B:$B,[1]AU2025_School!$BS:$BS,0,0)</f>
        <v>13244.4</v>
      </c>
      <c r="AF62" s="54">
        <f>_xlfn.XLOOKUP(A62,[1]AU2025_School!$B:$B,[1]AU2025_School!$BT:$BT,0,0)</f>
        <v>0</v>
      </c>
      <c r="AG62" s="54">
        <f>_xlfn.XLOOKUP(A62,[1]AU2025_School!$B:$B,[1]AU2025_School!$BU:$BU,0,0)</f>
        <v>0</v>
      </c>
      <c r="AH62" s="54">
        <f>_xlfn.XLOOKUP(A62,[1]AU2025_School!$B:$B,[1]AU2025_School!$BV:$BV,0,0)</f>
        <v>0</v>
      </c>
      <c r="AI62" s="54">
        <f>_xlfn.XLOOKUP(A62,[1]AU2025_School!$B:$B,[1]AU2025_School!$BW:$BW,0,0)</f>
        <v>0</v>
      </c>
      <c r="AJ62" s="54">
        <f>_xlfn.XLOOKUP(A62,[1]AU2025_School!$B:$B,[1]AU2025_School!$BX:$BX,0,0)</f>
        <v>0</v>
      </c>
      <c r="AK62" s="54">
        <f>_xlfn.XLOOKUP(A62,[1]AU2025_School!$B:$B,[1]AU2025_School!$BY:$BY,0,0)</f>
        <v>0</v>
      </c>
      <c r="AL62" s="54">
        <f>_xlfn.XLOOKUP(A62,[1]AU2025_School!$B:$B,[1]AU2025_School!$BZ:$BZ,0,0)</f>
        <v>951.6</v>
      </c>
      <c r="AM62" s="54">
        <f>_xlfn.XLOOKUP(A62,[1]AU2025_School!$B:$B,[1]AU2025_School!$CA:$CA,0,0)</f>
        <v>0</v>
      </c>
      <c r="AN62" s="54">
        <f>_xlfn.XLOOKUP(A62,[1]AU2025_School!$B:$B,[1]AU2025_School!$CB:$CB,0,0)</f>
        <v>15.6</v>
      </c>
      <c r="AO62" s="54">
        <f t="shared" si="2"/>
        <v>14211.6</v>
      </c>
      <c r="AP62" s="52">
        <f t="shared" si="3"/>
        <v>-11394.24</v>
      </c>
      <c r="AQ62" s="55">
        <f t="shared" si="4"/>
        <v>-53.03999999999985</v>
      </c>
      <c r="AR62" s="55">
        <f t="shared" si="5"/>
        <v>15.6</v>
      </c>
      <c r="AS62" s="55">
        <f t="shared" si="6"/>
        <v>-32007.3</v>
      </c>
      <c r="AT62" s="55">
        <f t="shared" si="7"/>
        <v>0</v>
      </c>
      <c r="AU62" s="55">
        <f t="shared" si="10"/>
        <v>13244.4</v>
      </c>
      <c r="AV62" s="55">
        <f t="shared" si="8"/>
        <v>0</v>
      </c>
      <c r="AW62" s="55">
        <f t="shared" si="9"/>
        <v>0</v>
      </c>
    </row>
    <row r="63" spans="1:49" x14ac:dyDescent="0.25">
      <c r="A63" s="26">
        <v>2068</v>
      </c>
      <c r="B63" s="27" t="s">
        <v>793</v>
      </c>
      <c r="C63" s="27" t="s">
        <v>464</v>
      </c>
      <c r="D63" s="27">
        <v>0</v>
      </c>
      <c r="E63" s="27">
        <v>0</v>
      </c>
      <c r="F63" s="39">
        <v>0</v>
      </c>
      <c r="G63" s="26">
        <v>0</v>
      </c>
      <c r="H63" s="26">
        <v>0</v>
      </c>
      <c r="I63" s="29">
        <v>0</v>
      </c>
      <c r="J63" s="26">
        <v>23</v>
      </c>
      <c r="K63" s="26">
        <v>345</v>
      </c>
      <c r="L63" s="26">
        <v>4</v>
      </c>
      <c r="M63" s="26">
        <v>60</v>
      </c>
      <c r="N63" s="31">
        <v>29799.9</v>
      </c>
      <c r="O63" s="26">
        <v>11</v>
      </c>
      <c r="P63" s="26">
        <v>165</v>
      </c>
      <c r="Q63" s="49">
        <v>2145</v>
      </c>
      <c r="R63" s="26">
        <v>11</v>
      </c>
      <c r="S63" s="50">
        <v>820.36842105263156</v>
      </c>
      <c r="T63" s="51">
        <v>32765.268421052631</v>
      </c>
      <c r="U63" s="26">
        <v>1</v>
      </c>
      <c r="V63" s="52">
        <v>320.89473684210526</v>
      </c>
      <c r="X63" s="78">
        <f t="shared" si="1"/>
        <v>26468.930526315788</v>
      </c>
      <c r="Z63" s="54">
        <v>1283.8800000000001</v>
      </c>
      <c r="AC63" s="54">
        <f>_xlfn.XLOOKUP(A63,[1]AU2025_School!$B:$B,[1]AU2025_School!$BQ:$BQ,0,0)</f>
        <v>0</v>
      </c>
      <c r="AD63" s="54">
        <f>_xlfn.XLOOKUP(A63,[1]AU2025_School!$B:$B,[1]AU2025_School!$BR:$BR,0,0)</f>
        <v>0</v>
      </c>
      <c r="AE63" s="54">
        <f>_xlfn.XLOOKUP(A63,[1]AU2025_School!$B:$B,[1]AU2025_School!$BS:$BS,0,0)</f>
        <v>22074</v>
      </c>
      <c r="AF63" s="54">
        <f>_xlfn.XLOOKUP(A63,[1]AU2025_School!$B:$B,[1]AU2025_School!$BT:$BT,0,0)</f>
        <v>2207.4</v>
      </c>
      <c r="AG63" s="54">
        <f>_xlfn.XLOOKUP(A63,[1]AU2025_School!$B:$B,[1]AU2025_School!$BU:$BU,0,0)</f>
        <v>0</v>
      </c>
      <c r="AH63" s="54">
        <f>_xlfn.XLOOKUP(A63,[1]AU2025_School!$B:$B,[1]AU2025_School!$BV:$BV,0,0)</f>
        <v>0</v>
      </c>
      <c r="AI63" s="54">
        <f>_xlfn.XLOOKUP(A63,[1]AU2025_School!$B:$B,[1]AU2025_School!$BW:$BW,0,0)</f>
        <v>0</v>
      </c>
      <c r="AJ63" s="54">
        <f>_xlfn.XLOOKUP(A63,[1]AU2025_School!$B:$B,[1]AU2025_School!$BX:$BX,0,0)</f>
        <v>596.96</v>
      </c>
      <c r="AK63" s="54">
        <f>_xlfn.XLOOKUP(A63,[1]AU2025_School!$B:$B,[1]AU2025_School!$BY:$BY,0,0)</f>
        <v>186.42</v>
      </c>
      <c r="AL63" s="54">
        <f>_xlfn.XLOOKUP(A63,[1]AU2025_School!$B:$B,[1]AU2025_School!$BZ:$BZ,0,0)</f>
        <v>356.84999999999997</v>
      </c>
      <c r="AM63" s="54">
        <f>_xlfn.XLOOKUP(A63,[1]AU2025_School!$B:$B,[1]AU2025_School!$CA:$CA,0,0)</f>
        <v>565.5</v>
      </c>
      <c r="AN63" s="54">
        <f>_xlfn.XLOOKUP(A63,[1]AU2025_School!$B:$B,[1]AU2025_School!$CB:$CB,0,0)</f>
        <v>0</v>
      </c>
      <c r="AO63" s="54">
        <f t="shared" si="2"/>
        <v>25987.129999999997</v>
      </c>
      <c r="AP63" s="52">
        <f t="shared" si="3"/>
        <v>-481.80052631579019</v>
      </c>
      <c r="AQ63" s="55">
        <f t="shared" si="4"/>
        <v>-143.65000000000009</v>
      </c>
      <c r="AR63" s="55">
        <f t="shared" si="5"/>
        <v>-320.89473684210526</v>
      </c>
      <c r="AS63" s="55">
        <f t="shared" si="6"/>
        <v>-29799.9</v>
      </c>
      <c r="AT63" s="55">
        <f t="shared" si="7"/>
        <v>0</v>
      </c>
      <c r="AU63" s="55">
        <f t="shared" si="10"/>
        <v>24281.4</v>
      </c>
      <c r="AV63" s="55">
        <f t="shared" si="8"/>
        <v>-1579.5</v>
      </c>
      <c r="AW63" s="55">
        <f t="shared" si="9"/>
        <v>-820.36842105263156</v>
      </c>
    </row>
    <row r="64" spans="1:49" x14ac:dyDescent="0.25">
      <c r="A64" s="26">
        <v>2070</v>
      </c>
      <c r="B64" s="27" t="s">
        <v>233</v>
      </c>
      <c r="C64" s="27" t="s">
        <v>464</v>
      </c>
      <c r="D64" s="27">
        <v>0</v>
      </c>
      <c r="E64" s="27">
        <v>0</v>
      </c>
      <c r="F64" s="39">
        <v>0</v>
      </c>
      <c r="G64" s="26">
        <v>0</v>
      </c>
      <c r="H64" s="26">
        <v>0</v>
      </c>
      <c r="I64" s="29">
        <v>0</v>
      </c>
      <c r="J64" s="26">
        <v>13</v>
      </c>
      <c r="K64" s="26">
        <v>195</v>
      </c>
      <c r="L64" s="26">
        <v>0</v>
      </c>
      <c r="M64" s="26">
        <v>0</v>
      </c>
      <c r="N64" s="31">
        <v>14348.1</v>
      </c>
      <c r="O64" s="26">
        <v>5</v>
      </c>
      <c r="P64" s="26">
        <v>60</v>
      </c>
      <c r="Q64" s="49">
        <v>780</v>
      </c>
      <c r="R64" s="26">
        <v>4</v>
      </c>
      <c r="S64" s="50">
        <v>298.31578947368422</v>
      </c>
      <c r="T64" s="51">
        <v>15426.415789473685</v>
      </c>
      <c r="U64" s="26">
        <v>0</v>
      </c>
      <c r="V64" s="52">
        <v>0</v>
      </c>
      <c r="X64" s="78">
        <f t="shared" si="1"/>
        <v>12341.132631578948</v>
      </c>
      <c r="Z64" s="54">
        <v>739.44</v>
      </c>
      <c r="AC64" s="54">
        <f>_xlfn.XLOOKUP(A64,[1]AU2025_School!$B:$B,[1]AU2025_School!$BQ:$BQ,0,0)</f>
        <v>0</v>
      </c>
      <c r="AD64" s="54">
        <f>_xlfn.XLOOKUP(A64,[1]AU2025_School!$B:$B,[1]AU2025_School!$BR:$BR,0,0)</f>
        <v>0</v>
      </c>
      <c r="AE64" s="54">
        <f>_xlfn.XLOOKUP(A64,[1]AU2025_School!$B:$B,[1]AU2025_School!$BS:$BS,0,0)</f>
        <v>28696.2</v>
      </c>
      <c r="AF64" s="54">
        <f>_xlfn.XLOOKUP(A64,[1]AU2025_School!$B:$B,[1]AU2025_School!$BT:$BT,0,0)</f>
        <v>0</v>
      </c>
      <c r="AG64" s="54">
        <f>_xlfn.XLOOKUP(A64,[1]AU2025_School!$B:$B,[1]AU2025_School!$BU:$BU,0,0)</f>
        <v>14935.05</v>
      </c>
      <c r="AH64" s="54">
        <f>_xlfn.XLOOKUP(A64,[1]AU2025_School!$B:$B,[1]AU2025_School!$BV:$BV,0,0)</f>
        <v>0</v>
      </c>
      <c r="AI64" s="54">
        <f>_xlfn.XLOOKUP(A64,[1]AU2025_School!$B:$B,[1]AU2025_School!$BW:$BW,0,0)</f>
        <v>0</v>
      </c>
      <c r="AJ64" s="54">
        <f>_xlfn.XLOOKUP(A64,[1]AU2025_School!$B:$B,[1]AU2025_School!$BX:$BX,0,0)</f>
        <v>820.82</v>
      </c>
      <c r="AK64" s="54">
        <f>_xlfn.XLOOKUP(A64,[1]AU2025_School!$B:$B,[1]AU2025_School!$BY:$BY,0,0)</f>
        <v>0</v>
      </c>
      <c r="AL64" s="54">
        <f>_xlfn.XLOOKUP(A64,[1]AU2025_School!$B:$B,[1]AU2025_School!$BZ:$BZ,0,0)</f>
        <v>832.65</v>
      </c>
      <c r="AM64" s="54">
        <f>_xlfn.XLOOKUP(A64,[1]AU2025_School!$B:$B,[1]AU2025_School!$CA:$CA,0,0)</f>
        <v>395.84999999999997</v>
      </c>
      <c r="AN64" s="54">
        <f>_xlfn.XLOOKUP(A64,[1]AU2025_School!$B:$B,[1]AU2025_School!$CB:$CB,0,0)</f>
        <v>280.8</v>
      </c>
      <c r="AO64" s="54">
        <f t="shared" si="2"/>
        <v>45961.37</v>
      </c>
      <c r="AP64" s="52">
        <f t="shared" si="3"/>
        <v>33620.237368421054</v>
      </c>
      <c r="AQ64" s="55">
        <f t="shared" si="4"/>
        <v>914.03</v>
      </c>
      <c r="AR64" s="55">
        <f t="shared" si="5"/>
        <v>280.8</v>
      </c>
      <c r="AS64" s="55">
        <f t="shared" si="6"/>
        <v>-14348.1</v>
      </c>
      <c r="AT64" s="55">
        <f t="shared" si="7"/>
        <v>14935.05</v>
      </c>
      <c r="AU64" s="55">
        <f t="shared" si="10"/>
        <v>28696.2</v>
      </c>
      <c r="AV64" s="55">
        <f t="shared" si="8"/>
        <v>-384.15000000000003</v>
      </c>
      <c r="AW64" s="55">
        <f t="shared" si="9"/>
        <v>-298.31578947368422</v>
      </c>
    </row>
    <row r="65" spans="1:49" x14ac:dyDescent="0.25">
      <c r="A65" s="26">
        <v>2072</v>
      </c>
      <c r="B65" s="27" t="s">
        <v>234</v>
      </c>
      <c r="C65" s="27" t="s">
        <v>464</v>
      </c>
      <c r="D65" s="27">
        <v>0</v>
      </c>
      <c r="E65" s="27">
        <v>0</v>
      </c>
      <c r="F65" s="39">
        <v>0</v>
      </c>
      <c r="G65" s="26">
        <v>0</v>
      </c>
      <c r="H65" s="26">
        <v>0</v>
      </c>
      <c r="I65" s="29">
        <v>0</v>
      </c>
      <c r="J65" s="26">
        <v>54</v>
      </c>
      <c r="K65" s="26">
        <v>810</v>
      </c>
      <c r="L65" s="26">
        <v>11</v>
      </c>
      <c r="M65" s="26">
        <v>165</v>
      </c>
      <c r="N65" s="31">
        <v>71740.5</v>
      </c>
      <c r="O65" s="26">
        <v>13</v>
      </c>
      <c r="P65" s="26">
        <v>195</v>
      </c>
      <c r="Q65" s="49">
        <v>2535</v>
      </c>
      <c r="R65" s="26">
        <v>13</v>
      </c>
      <c r="S65" s="50">
        <v>969.52631578947376</v>
      </c>
      <c r="T65" s="51">
        <v>75245.026315789481</v>
      </c>
      <c r="U65" s="26">
        <v>0</v>
      </c>
      <c r="V65" s="52">
        <v>0</v>
      </c>
      <c r="X65" s="78">
        <f t="shared" si="1"/>
        <v>60196.021052631586</v>
      </c>
      <c r="Z65" s="54">
        <v>1859.5200000000002</v>
      </c>
      <c r="AC65" s="54">
        <f>_xlfn.XLOOKUP(A65,[1]AU2025_School!$B:$B,[1]AU2025_School!$BQ:$BQ,0,0)</f>
        <v>0</v>
      </c>
      <c r="AD65" s="54">
        <f>_xlfn.XLOOKUP(A65,[1]AU2025_School!$B:$B,[1]AU2025_School!$BR:$BR,0,0)</f>
        <v>0</v>
      </c>
      <c r="AE65" s="54">
        <f>_xlfn.XLOOKUP(A65,[1]AU2025_School!$B:$B,[1]AU2025_School!$BS:$BS,0,0)</f>
        <v>56288.700000000004</v>
      </c>
      <c r="AF65" s="54">
        <f>_xlfn.XLOOKUP(A65,[1]AU2025_School!$B:$B,[1]AU2025_School!$BT:$BT,0,0)</f>
        <v>22074</v>
      </c>
      <c r="AG65" s="54">
        <f>_xlfn.XLOOKUP(A65,[1]AU2025_School!$B:$B,[1]AU2025_School!$BU:$BU,0,0)</f>
        <v>0</v>
      </c>
      <c r="AH65" s="54">
        <f>_xlfn.XLOOKUP(A65,[1]AU2025_School!$B:$B,[1]AU2025_School!$BV:$BV,0,0)</f>
        <v>0</v>
      </c>
      <c r="AI65" s="54">
        <f>_xlfn.XLOOKUP(A65,[1]AU2025_School!$B:$B,[1]AU2025_School!$BW:$BW,0,0)</f>
        <v>0</v>
      </c>
      <c r="AJ65" s="54">
        <f>_xlfn.XLOOKUP(A65,[1]AU2025_School!$B:$B,[1]AU2025_School!$BX:$BX,0,0)</f>
        <v>820.82</v>
      </c>
      <c r="AK65" s="54">
        <f>_xlfn.XLOOKUP(A65,[1]AU2025_School!$B:$B,[1]AU2025_School!$BY:$BY,0,0)</f>
        <v>372.84</v>
      </c>
      <c r="AL65" s="54">
        <f>_xlfn.XLOOKUP(A65,[1]AU2025_School!$B:$B,[1]AU2025_School!$BZ:$BZ,0,0)</f>
        <v>1903.2</v>
      </c>
      <c r="AM65" s="54">
        <f>_xlfn.XLOOKUP(A65,[1]AU2025_School!$B:$B,[1]AU2025_School!$CA:$CA,0,0)</f>
        <v>1017.9</v>
      </c>
      <c r="AN65" s="54">
        <f>_xlfn.XLOOKUP(A65,[1]AU2025_School!$B:$B,[1]AU2025_School!$CB:$CB,0,0)</f>
        <v>296.40000000000003</v>
      </c>
      <c r="AO65" s="54">
        <f t="shared" si="2"/>
        <v>82773.86</v>
      </c>
      <c r="AP65" s="52">
        <f t="shared" si="3"/>
        <v>22577.838947368415</v>
      </c>
      <c r="AQ65" s="55">
        <f t="shared" si="4"/>
        <v>1237.3399999999999</v>
      </c>
      <c r="AR65" s="55">
        <f t="shared" si="5"/>
        <v>296.40000000000003</v>
      </c>
      <c r="AS65" s="55">
        <f t="shared" si="6"/>
        <v>-71740.5</v>
      </c>
      <c r="AT65" s="55">
        <f t="shared" si="7"/>
        <v>0</v>
      </c>
      <c r="AU65" s="55">
        <f t="shared" si="10"/>
        <v>78362.700000000012</v>
      </c>
      <c r="AV65" s="55">
        <f t="shared" si="8"/>
        <v>-1517.1</v>
      </c>
      <c r="AW65" s="55">
        <f t="shared" si="9"/>
        <v>-969.52631578947376</v>
      </c>
    </row>
    <row r="66" spans="1:49" x14ac:dyDescent="0.25">
      <c r="A66" s="26">
        <v>2073</v>
      </c>
      <c r="B66" s="27" t="s">
        <v>235</v>
      </c>
      <c r="C66" s="27" t="s">
        <v>464</v>
      </c>
      <c r="D66" s="27">
        <v>0</v>
      </c>
      <c r="E66" s="27">
        <v>0</v>
      </c>
      <c r="F66" s="39">
        <v>0</v>
      </c>
      <c r="G66" s="26">
        <v>0</v>
      </c>
      <c r="H66" s="26">
        <v>0</v>
      </c>
      <c r="I66" s="29">
        <v>0</v>
      </c>
      <c r="J66" s="26">
        <v>30</v>
      </c>
      <c r="K66" s="26">
        <v>450</v>
      </c>
      <c r="L66" s="26">
        <v>8</v>
      </c>
      <c r="M66" s="26">
        <v>120</v>
      </c>
      <c r="N66" s="31">
        <v>41940.6</v>
      </c>
      <c r="O66" s="26">
        <v>17</v>
      </c>
      <c r="P66" s="26">
        <v>255</v>
      </c>
      <c r="Q66" s="49">
        <v>3315</v>
      </c>
      <c r="R66" s="26">
        <v>17</v>
      </c>
      <c r="S66" s="50">
        <v>1267.8421052631579</v>
      </c>
      <c r="T66" s="51">
        <v>46523.442105263159</v>
      </c>
      <c r="U66" s="26">
        <v>0</v>
      </c>
      <c r="V66" s="52">
        <v>0</v>
      </c>
      <c r="X66" s="78">
        <f t="shared" si="1"/>
        <v>37218.753684210526</v>
      </c>
      <c r="Z66" s="54">
        <v>1851.7200000000003</v>
      </c>
      <c r="AC66" s="54">
        <f>_xlfn.XLOOKUP(A66,[1]AU2025_School!$B:$B,[1]AU2025_School!$BQ:$BQ,0,0)</f>
        <v>0</v>
      </c>
      <c r="AD66" s="54">
        <f>_xlfn.XLOOKUP(A66,[1]AU2025_School!$B:$B,[1]AU2025_School!$BR:$BR,0,0)</f>
        <v>0</v>
      </c>
      <c r="AE66" s="54">
        <f>_xlfn.XLOOKUP(A66,[1]AU2025_School!$B:$B,[1]AU2025_School!$BS:$BS,0,0)</f>
        <v>27592.5</v>
      </c>
      <c r="AF66" s="54">
        <f>_xlfn.XLOOKUP(A66,[1]AU2025_School!$B:$B,[1]AU2025_School!$BT:$BT,0,0)</f>
        <v>5518.5</v>
      </c>
      <c r="AG66" s="54">
        <f>_xlfn.XLOOKUP(A66,[1]AU2025_School!$B:$B,[1]AU2025_School!$BU:$BU,0,0)</f>
        <v>0</v>
      </c>
      <c r="AH66" s="54">
        <f>_xlfn.XLOOKUP(A66,[1]AU2025_School!$B:$B,[1]AU2025_School!$BV:$BV,0,0)</f>
        <v>0</v>
      </c>
      <c r="AI66" s="54">
        <f>_xlfn.XLOOKUP(A66,[1]AU2025_School!$B:$B,[1]AU2025_School!$BW:$BW,0,0)</f>
        <v>0</v>
      </c>
      <c r="AJ66" s="54">
        <f>_xlfn.XLOOKUP(A66,[1]AU2025_School!$B:$B,[1]AU2025_School!$BX:$BX,0,0)</f>
        <v>746.2</v>
      </c>
      <c r="AK66" s="54">
        <f>_xlfn.XLOOKUP(A66,[1]AU2025_School!$B:$B,[1]AU2025_School!$BY:$BY,0,0)</f>
        <v>0</v>
      </c>
      <c r="AL66" s="54">
        <f>_xlfn.XLOOKUP(A66,[1]AU2025_School!$B:$B,[1]AU2025_School!$BZ:$BZ,0,0)</f>
        <v>2260.0499999999997</v>
      </c>
      <c r="AM66" s="54">
        <f>_xlfn.XLOOKUP(A66,[1]AU2025_School!$B:$B,[1]AU2025_School!$CA:$CA,0,0)</f>
        <v>169.64999999999998</v>
      </c>
      <c r="AN66" s="54">
        <f>_xlfn.XLOOKUP(A66,[1]AU2025_School!$B:$B,[1]AU2025_School!$CB:$CB,0,0)</f>
        <v>0</v>
      </c>
      <c r="AO66" s="54">
        <f t="shared" si="2"/>
        <v>36286.9</v>
      </c>
      <c r="AP66" s="52">
        <f t="shared" si="3"/>
        <v>-931.85368421052408</v>
      </c>
      <c r="AQ66" s="55">
        <f t="shared" si="4"/>
        <v>1154.5299999999997</v>
      </c>
      <c r="AR66" s="55">
        <f t="shared" si="5"/>
        <v>0</v>
      </c>
      <c r="AS66" s="55">
        <f t="shared" si="6"/>
        <v>-41940.6</v>
      </c>
      <c r="AT66" s="55">
        <f t="shared" si="7"/>
        <v>0</v>
      </c>
      <c r="AU66" s="55">
        <f t="shared" si="10"/>
        <v>33111</v>
      </c>
      <c r="AV66" s="55">
        <f t="shared" si="8"/>
        <v>-3145.35</v>
      </c>
      <c r="AW66" s="55">
        <f t="shared" si="9"/>
        <v>-1267.8421052631579</v>
      </c>
    </row>
    <row r="67" spans="1:49" x14ac:dyDescent="0.25">
      <c r="A67" s="26">
        <v>2075</v>
      </c>
      <c r="B67" s="27" t="s">
        <v>236</v>
      </c>
      <c r="C67" s="27" t="s">
        <v>464</v>
      </c>
      <c r="D67" s="27">
        <v>0</v>
      </c>
      <c r="E67" s="27">
        <v>0</v>
      </c>
      <c r="F67" s="39">
        <v>0</v>
      </c>
      <c r="G67" s="26">
        <v>0</v>
      </c>
      <c r="H67" s="26">
        <v>0</v>
      </c>
      <c r="I67" s="29">
        <v>0</v>
      </c>
      <c r="J67" s="26">
        <v>14</v>
      </c>
      <c r="K67" s="26">
        <v>210</v>
      </c>
      <c r="L67" s="26">
        <v>0</v>
      </c>
      <c r="M67" s="26">
        <v>0</v>
      </c>
      <c r="N67" s="31">
        <v>15451.800000000001</v>
      </c>
      <c r="O67" s="26">
        <v>5</v>
      </c>
      <c r="P67" s="26">
        <v>60</v>
      </c>
      <c r="Q67" s="49">
        <v>780</v>
      </c>
      <c r="R67" s="26">
        <v>0</v>
      </c>
      <c r="S67" s="50">
        <v>0</v>
      </c>
      <c r="T67" s="51">
        <v>16231.800000000001</v>
      </c>
      <c r="U67" s="26">
        <v>0</v>
      </c>
      <c r="V67" s="52">
        <v>0</v>
      </c>
      <c r="X67" s="78">
        <f t="shared" si="1"/>
        <v>12985.440000000002</v>
      </c>
      <c r="Z67" s="54">
        <v>535.07999999999993</v>
      </c>
      <c r="AC67" s="54">
        <f>_xlfn.XLOOKUP(A67,[1]AU2025_School!$B:$B,[1]AU2025_School!$BQ:$BQ,0,0)</f>
        <v>0</v>
      </c>
      <c r="AD67" s="54">
        <f>_xlfn.XLOOKUP(A67,[1]AU2025_School!$B:$B,[1]AU2025_School!$BR:$BR,0,0)</f>
        <v>0</v>
      </c>
      <c r="AE67" s="54">
        <f>_xlfn.XLOOKUP(A67,[1]AU2025_School!$B:$B,[1]AU2025_School!$BS:$BS,0,0)</f>
        <v>16555.5</v>
      </c>
      <c r="AF67" s="54">
        <f>_xlfn.XLOOKUP(A67,[1]AU2025_School!$B:$B,[1]AU2025_School!$BT:$BT,0,0)</f>
        <v>0</v>
      </c>
      <c r="AG67" s="54">
        <f>_xlfn.XLOOKUP(A67,[1]AU2025_School!$B:$B,[1]AU2025_School!$BU:$BU,0,0)</f>
        <v>0</v>
      </c>
      <c r="AH67" s="54">
        <f>_xlfn.XLOOKUP(A67,[1]AU2025_School!$B:$B,[1]AU2025_School!$BV:$BV,0,0)</f>
        <v>0</v>
      </c>
      <c r="AI67" s="54">
        <f>_xlfn.XLOOKUP(A67,[1]AU2025_School!$B:$B,[1]AU2025_School!$BW:$BW,0,0)</f>
        <v>0</v>
      </c>
      <c r="AJ67" s="54">
        <f>_xlfn.XLOOKUP(A67,[1]AU2025_School!$B:$B,[1]AU2025_School!$BX:$BX,0,0)</f>
        <v>0</v>
      </c>
      <c r="AK67" s="54">
        <f>_xlfn.XLOOKUP(A67,[1]AU2025_School!$B:$B,[1]AU2025_School!$BY:$BY,0,0)</f>
        <v>0</v>
      </c>
      <c r="AL67" s="54">
        <f>_xlfn.XLOOKUP(A67,[1]AU2025_School!$B:$B,[1]AU2025_School!$BZ:$BZ,0,0)</f>
        <v>0</v>
      </c>
      <c r="AM67" s="54">
        <f>_xlfn.XLOOKUP(A67,[1]AU2025_School!$B:$B,[1]AU2025_School!$CA:$CA,0,0)</f>
        <v>395.84999999999997</v>
      </c>
      <c r="AN67" s="54">
        <f>_xlfn.XLOOKUP(A67,[1]AU2025_School!$B:$B,[1]AU2025_School!$CB:$CB,0,0)</f>
        <v>109.2</v>
      </c>
      <c r="AO67" s="54">
        <f t="shared" si="2"/>
        <v>17060.55</v>
      </c>
      <c r="AP67" s="52">
        <f t="shared" si="3"/>
        <v>4075.1099999999969</v>
      </c>
      <c r="AQ67" s="55">
        <f t="shared" si="4"/>
        <v>-535.07999999999993</v>
      </c>
      <c r="AR67" s="55">
        <f t="shared" si="5"/>
        <v>109.2</v>
      </c>
      <c r="AS67" s="55">
        <f t="shared" si="6"/>
        <v>-15451.800000000001</v>
      </c>
      <c r="AT67" s="55">
        <f t="shared" si="7"/>
        <v>0</v>
      </c>
      <c r="AU67" s="55">
        <f t="shared" si="10"/>
        <v>16555.5</v>
      </c>
      <c r="AV67" s="55">
        <f t="shared" si="8"/>
        <v>-384.15000000000003</v>
      </c>
      <c r="AW67" s="55">
        <f t="shared" si="9"/>
        <v>0</v>
      </c>
    </row>
    <row r="68" spans="1:49" x14ac:dyDescent="0.25">
      <c r="A68" s="26">
        <v>2078</v>
      </c>
      <c r="B68" s="27" t="s">
        <v>237</v>
      </c>
      <c r="C68" s="27" t="s">
        <v>464</v>
      </c>
      <c r="D68" s="27">
        <v>0</v>
      </c>
      <c r="E68" s="27">
        <v>0</v>
      </c>
      <c r="F68" s="39">
        <v>0</v>
      </c>
      <c r="G68" s="26">
        <v>0</v>
      </c>
      <c r="H68" s="26">
        <v>0</v>
      </c>
      <c r="I68" s="29">
        <v>0</v>
      </c>
      <c r="J68" s="26">
        <v>24</v>
      </c>
      <c r="K68" s="26">
        <v>358</v>
      </c>
      <c r="L68" s="26">
        <v>9</v>
      </c>
      <c r="M68" s="26">
        <v>117</v>
      </c>
      <c r="N68" s="31">
        <v>34950.5</v>
      </c>
      <c r="O68" s="26">
        <v>1</v>
      </c>
      <c r="P68" s="26">
        <v>15</v>
      </c>
      <c r="Q68" s="49">
        <v>195</v>
      </c>
      <c r="R68" s="26">
        <v>1</v>
      </c>
      <c r="S68" s="50">
        <v>74.578947368421055</v>
      </c>
      <c r="T68" s="51">
        <v>35220.07894736842</v>
      </c>
      <c r="U68" s="26">
        <v>0</v>
      </c>
      <c r="V68" s="52">
        <v>0</v>
      </c>
      <c r="X68" s="78">
        <f t="shared" si="1"/>
        <v>28176.063157894736</v>
      </c>
      <c r="Z68" s="54">
        <v>219.96</v>
      </c>
      <c r="AC68" s="54">
        <f>_xlfn.XLOOKUP(A68,[1]AU2025_School!$B:$B,[1]AU2025_School!$BQ:$BQ,0,0)</f>
        <v>0</v>
      </c>
      <c r="AD68" s="54">
        <f>_xlfn.XLOOKUP(A68,[1]AU2025_School!$B:$B,[1]AU2025_School!$BR:$BR,0,0)</f>
        <v>0</v>
      </c>
      <c r="AE68" s="54">
        <f>_xlfn.XLOOKUP(A68,[1]AU2025_School!$B:$B,[1]AU2025_School!$BS:$BS,0,0)</f>
        <v>30756.440000000002</v>
      </c>
      <c r="AF68" s="54">
        <f>_xlfn.XLOOKUP(A68,[1]AU2025_School!$B:$B,[1]AU2025_School!$BT:$BT,0,0)</f>
        <v>12287.86</v>
      </c>
      <c r="AG68" s="54">
        <f>_xlfn.XLOOKUP(A68,[1]AU2025_School!$B:$B,[1]AU2025_School!$BU:$BU,0,0)</f>
        <v>0</v>
      </c>
      <c r="AH68" s="54">
        <f>_xlfn.XLOOKUP(A68,[1]AU2025_School!$B:$B,[1]AU2025_School!$BV:$BV,0,0)</f>
        <v>0</v>
      </c>
      <c r="AI68" s="54">
        <f>_xlfn.XLOOKUP(A68,[1]AU2025_School!$B:$B,[1]AU2025_School!$BW:$BW,0,0)</f>
        <v>0</v>
      </c>
      <c r="AJ68" s="54">
        <f>_xlfn.XLOOKUP(A68,[1]AU2025_School!$B:$B,[1]AU2025_School!$BX:$BX,0,0)</f>
        <v>74.62</v>
      </c>
      <c r="AK68" s="54">
        <f>_xlfn.XLOOKUP(A68,[1]AU2025_School!$B:$B,[1]AU2025_School!$BY:$BY,0,0)</f>
        <v>0</v>
      </c>
      <c r="AL68" s="54">
        <f>_xlfn.XLOOKUP(A68,[1]AU2025_School!$B:$B,[1]AU2025_School!$BZ:$BZ,0,0)</f>
        <v>0</v>
      </c>
      <c r="AM68" s="54">
        <f>_xlfn.XLOOKUP(A68,[1]AU2025_School!$B:$B,[1]AU2025_School!$CA:$CA,0,0)</f>
        <v>0</v>
      </c>
      <c r="AN68" s="54">
        <f>_xlfn.XLOOKUP(A68,[1]AU2025_School!$B:$B,[1]AU2025_School!$CB:$CB,0,0)</f>
        <v>309.92</v>
      </c>
      <c r="AO68" s="54">
        <f t="shared" si="2"/>
        <v>43428.840000000004</v>
      </c>
      <c r="AP68" s="52">
        <f t="shared" si="3"/>
        <v>15252.776842105268</v>
      </c>
      <c r="AQ68" s="55">
        <f t="shared" si="4"/>
        <v>-145.34</v>
      </c>
      <c r="AR68" s="55">
        <f t="shared" si="5"/>
        <v>309.92</v>
      </c>
      <c r="AS68" s="55">
        <f t="shared" si="6"/>
        <v>-34950.5</v>
      </c>
      <c r="AT68" s="55">
        <f t="shared" si="7"/>
        <v>0</v>
      </c>
      <c r="AU68" s="55">
        <f t="shared" si="10"/>
        <v>43044.3</v>
      </c>
      <c r="AV68" s="55">
        <f t="shared" si="8"/>
        <v>-195</v>
      </c>
      <c r="AW68" s="55">
        <f t="shared" si="9"/>
        <v>-74.578947368421055</v>
      </c>
    </row>
    <row r="69" spans="1:49" x14ac:dyDescent="0.25">
      <c r="A69" s="26">
        <v>2082</v>
      </c>
      <c r="B69" s="27" t="s">
        <v>238</v>
      </c>
      <c r="C69" s="27" t="s">
        <v>464</v>
      </c>
      <c r="D69" s="27">
        <v>0</v>
      </c>
      <c r="E69" s="27">
        <v>0</v>
      </c>
      <c r="F69" s="39">
        <v>0</v>
      </c>
      <c r="G69" s="26">
        <v>0</v>
      </c>
      <c r="H69" s="26">
        <v>0</v>
      </c>
      <c r="I69" s="29">
        <v>0</v>
      </c>
      <c r="J69" s="26">
        <v>21</v>
      </c>
      <c r="K69" s="26">
        <v>315</v>
      </c>
      <c r="L69" s="26">
        <v>0</v>
      </c>
      <c r="M69" s="26">
        <v>0</v>
      </c>
      <c r="N69" s="31">
        <v>23177.7</v>
      </c>
      <c r="O69" s="26">
        <v>0</v>
      </c>
      <c r="P69" s="26">
        <v>0</v>
      </c>
      <c r="Q69" s="49">
        <v>0</v>
      </c>
      <c r="R69" s="26">
        <v>0</v>
      </c>
      <c r="S69" s="50">
        <v>0</v>
      </c>
      <c r="T69" s="51">
        <v>23177.7</v>
      </c>
      <c r="U69" s="26">
        <v>0</v>
      </c>
      <c r="V69" s="52">
        <v>0</v>
      </c>
      <c r="X69" s="78">
        <f t="shared" si="1"/>
        <v>18542.16</v>
      </c>
      <c r="Z69" s="54">
        <v>1062.3599999999999</v>
      </c>
      <c r="AC69" s="54">
        <f>_xlfn.XLOOKUP(A69,[1]AU2025_School!$B:$B,[1]AU2025_School!$BQ:$BQ,0,0)</f>
        <v>0</v>
      </c>
      <c r="AD69" s="54">
        <f>_xlfn.XLOOKUP(A69,[1]AU2025_School!$B:$B,[1]AU2025_School!$BR:$BR,0,0)</f>
        <v>0</v>
      </c>
      <c r="AE69" s="54">
        <f>_xlfn.XLOOKUP(A69,[1]AU2025_School!$B:$B,[1]AU2025_School!$BS:$BS,0,0)</f>
        <v>25385.100000000002</v>
      </c>
      <c r="AF69" s="54">
        <f>_xlfn.XLOOKUP(A69,[1]AU2025_School!$B:$B,[1]AU2025_School!$BT:$BT,0,0)</f>
        <v>0</v>
      </c>
      <c r="AG69" s="54">
        <f>_xlfn.XLOOKUP(A69,[1]AU2025_School!$B:$B,[1]AU2025_School!$BU:$BU,0,0)</f>
        <v>0</v>
      </c>
      <c r="AH69" s="54">
        <f>_xlfn.XLOOKUP(A69,[1]AU2025_School!$B:$B,[1]AU2025_School!$BV:$BV,0,0)</f>
        <v>0</v>
      </c>
      <c r="AI69" s="54">
        <f>_xlfn.XLOOKUP(A69,[1]AU2025_School!$B:$B,[1]AU2025_School!$BW:$BW,0,0)</f>
        <v>0</v>
      </c>
      <c r="AJ69" s="54">
        <f>_xlfn.XLOOKUP(A69,[1]AU2025_School!$B:$B,[1]AU2025_School!$BX:$BX,0,0)</f>
        <v>0</v>
      </c>
      <c r="AK69" s="54">
        <f>_xlfn.XLOOKUP(A69,[1]AU2025_School!$B:$B,[1]AU2025_School!$BY:$BY,0,0)</f>
        <v>0</v>
      </c>
      <c r="AL69" s="54">
        <f>_xlfn.XLOOKUP(A69,[1]AU2025_School!$B:$B,[1]AU2025_School!$BZ:$BZ,0,0)</f>
        <v>951.6</v>
      </c>
      <c r="AM69" s="54">
        <f>_xlfn.XLOOKUP(A69,[1]AU2025_School!$B:$B,[1]AU2025_School!$CA:$CA,0,0)</f>
        <v>508.95</v>
      </c>
      <c r="AN69" s="54">
        <f>_xlfn.XLOOKUP(A69,[1]AU2025_School!$B:$B,[1]AU2025_School!$CB:$CB,0,0)</f>
        <v>93.600000000000009</v>
      </c>
      <c r="AO69" s="54">
        <f t="shared" si="2"/>
        <v>26939.25</v>
      </c>
      <c r="AP69" s="52">
        <f t="shared" si="3"/>
        <v>8397.09</v>
      </c>
      <c r="AQ69" s="55">
        <f t="shared" si="4"/>
        <v>-110.75999999999988</v>
      </c>
      <c r="AR69" s="55">
        <f t="shared" si="5"/>
        <v>93.600000000000009</v>
      </c>
      <c r="AS69" s="55">
        <f t="shared" si="6"/>
        <v>-23177.7</v>
      </c>
      <c r="AT69" s="55">
        <f t="shared" si="7"/>
        <v>0</v>
      </c>
      <c r="AU69" s="55">
        <f t="shared" si="10"/>
        <v>25385.100000000002</v>
      </c>
      <c r="AV69" s="55">
        <f t="shared" si="8"/>
        <v>508.95</v>
      </c>
      <c r="AW69" s="55">
        <f t="shared" si="9"/>
        <v>0</v>
      </c>
    </row>
    <row r="70" spans="1:49" x14ac:dyDescent="0.25">
      <c r="A70" s="26">
        <v>2086</v>
      </c>
      <c r="B70" s="27" t="s">
        <v>239</v>
      </c>
      <c r="C70" s="27" t="s">
        <v>464</v>
      </c>
      <c r="D70" s="27">
        <v>0</v>
      </c>
      <c r="E70" s="27">
        <v>0</v>
      </c>
      <c r="F70" s="39">
        <v>0</v>
      </c>
      <c r="G70" s="26">
        <v>0</v>
      </c>
      <c r="H70" s="26">
        <v>0</v>
      </c>
      <c r="I70" s="29">
        <v>0</v>
      </c>
      <c r="J70" s="26">
        <v>25</v>
      </c>
      <c r="K70" s="26">
        <v>375</v>
      </c>
      <c r="L70" s="26">
        <v>0</v>
      </c>
      <c r="M70" s="26">
        <v>0</v>
      </c>
      <c r="N70" s="31">
        <v>27592.5</v>
      </c>
      <c r="O70" s="26">
        <v>7</v>
      </c>
      <c r="P70" s="26">
        <v>105</v>
      </c>
      <c r="Q70" s="49">
        <v>1365</v>
      </c>
      <c r="R70" s="26">
        <v>6</v>
      </c>
      <c r="S70" s="50">
        <v>447.47368421052636</v>
      </c>
      <c r="T70" s="51">
        <v>29404.973684210527</v>
      </c>
      <c r="U70" s="26">
        <v>0</v>
      </c>
      <c r="V70" s="52">
        <v>0</v>
      </c>
      <c r="X70" s="78">
        <f t="shared" si="1"/>
        <v>23523.978947368421</v>
      </c>
      <c r="Z70" s="54">
        <v>483.6</v>
      </c>
      <c r="AC70" s="54">
        <f>_xlfn.XLOOKUP(A70,[1]AU2025_School!$B:$B,[1]AU2025_School!$BQ:$BQ,0,0)</f>
        <v>0</v>
      </c>
      <c r="AD70" s="54">
        <f>_xlfn.XLOOKUP(A70,[1]AU2025_School!$B:$B,[1]AU2025_School!$BR:$BR,0,0)</f>
        <v>0</v>
      </c>
      <c r="AE70" s="54">
        <f>_xlfn.XLOOKUP(A70,[1]AU2025_School!$B:$B,[1]AU2025_School!$BS:$BS,0,0)</f>
        <v>20970.3</v>
      </c>
      <c r="AF70" s="54">
        <f>_xlfn.XLOOKUP(A70,[1]AU2025_School!$B:$B,[1]AU2025_School!$BT:$BT,0,0)</f>
        <v>0</v>
      </c>
      <c r="AG70" s="54">
        <f>_xlfn.XLOOKUP(A70,[1]AU2025_School!$B:$B,[1]AU2025_School!$BU:$BU,0,0)</f>
        <v>0</v>
      </c>
      <c r="AH70" s="54">
        <f>_xlfn.XLOOKUP(A70,[1]AU2025_School!$B:$B,[1]AU2025_School!$BV:$BV,0,0)</f>
        <v>0</v>
      </c>
      <c r="AI70" s="54">
        <f>_xlfn.XLOOKUP(A70,[1]AU2025_School!$B:$B,[1]AU2025_School!$BW:$BW,0,0)</f>
        <v>0</v>
      </c>
      <c r="AJ70" s="54">
        <f>_xlfn.XLOOKUP(A70,[1]AU2025_School!$B:$B,[1]AU2025_School!$BX:$BX,0,0)</f>
        <v>149.24</v>
      </c>
      <c r="AK70" s="54">
        <f>_xlfn.XLOOKUP(A70,[1]AU2025_School!$B:$B,[1]AU2025_School!$BY:$BY,0,0)</f>
        <v>0</v>
      </c>
      <c r="AL70" s="54">
        <f>_xlfn.XLOOKUP(A70,[1]AU2025_School!$B:$B,[1]AU2025_School!$BZ:$BZ,0,0)</f>
        <v>0</v>
      </c>
      <c r="AM70" s="54">
        <f>_xlfn.XLOOKUP(A70,[1]AU2025_School!$B:$B,[1]AU2025_School!$CA:$CA,0,0)</f>
        <v>226.2</v>
      </c>
      <c r="AN70" s="54">
        <f>_xlfn.XLOOKUP(A70,[1]AU2025_School!$B:$B,[1]AU2025_School!$CB:$CB,0,0)</f>
        <v>234</v>
      </c>
      <c r="AO70" s="54">
        <f t="shared" si="2"/>
        <v>21579.74</v>
      </c>
      <c r="AP70" s="52">
        <f t="shared" si="3"/>
        <v>-1944.2389473684198</v>
      </c>
      <c r="AQ70" s="55">
        <f t="shared" si="4"/>
        <v>-334.36</v>
      </c>
      <c r="AR70" s="55">
        <f t="shared" si="5"/>
        <v>234</v>
      </c>
      <c r="AS70" s="55">
        <f t="shared" si="6"/>
        <v>-27592.5</v>
      </c>
      <c r="AT70" s="55">
        <f t="shared" si="7"/>
        <v>0</v>
      </c>
      <c r="AU70" s="55">
        <f t="shared" si="10"/>
        <v>20970.3</v>
      </c>
      <c r="AV70" s="55">
        <f t="shared" si="8"/>
        <v>-1138.8</v>
      </c>
      <c r="AW70" s="55">
        <f t="shared" si="9"/>
        <v>-447.47368421052636</v>
      </c>
    </row>
    <row r="71" spans="1:49" x14ac:dyDescent="0.25">
      <c r="A71" s="26">
        <v>2093</v>
      </c>
      <c r="B71" s="27" t="s">
        <v>240</v>
      </c>
      <c r="C71" s="27" t="s">
        <v>425</v>
      </c>
      <c r="D71" s="27">
        <v>0</v>
      </c>
      <c r="E71" s="27">
        <v>0</v>
      </c>
      <c r="F71" s="39">
        <v>0</v>
      </c>
      <c r="G71" s="26">
        <v>0</v>
      </c>
      <c r="H71" s="26">
        <v>0</v>
      </c>
      <c r="I71" s="29">
        <v>0</v>
      </c>
      <c r="J71" s="26">
        <v>49</v>
      </c>
      <c r="K71" s="26">
        <v>735</v>
      </c>
      <c r="L71" s="26">
        <v>0</v>
      </c>
      <c r="M71" s="26">
        <v>0</v>
      </c>
      <c r="N71" s="31">
        <v>54081.3</v>
      </c>
      <c r="O71" s="26">
        <v>7</v>
      </c>
      <c r="P71" s="26">
        <v>105</v>
      </c>
      <c r="Q71" s="49">
        <v>1365</v>
      </c>
      <c r="R71" s="26">
        <v>6</v>
      </c>
      <c r="S71" s="50">
        <v>447.47368421052636</v>
      </c>
      <c r="T71" s="51">
        <v>55893.77368421053</v>
      </c>
      <c r="U71" s="26">
        <v>0</v>
      </c>
      <c r="V71" s="52">
        <v>0</v>
      </c>
      <c r="X71" s="78">
        <f t="shared" si="1"/>
        <v>44715.01894736843</v>
      </c>
      <c r="Z71" s="54">
        <v>177.84000000000003</v>
      </c>
      <c r="AC71" s="54">
        <f>_xlfn.XLOOKUP(A71,[1]AU2025_School!$B:$B,[1]AU2025_School!$BQ:$BQ,0,0)</f>
        <v>0</v>
      </c>
      <c r="AD71" s="54">
        <f>_xlfn.XLOOKUP(A71,[1]AU2025_School!$B:$B,[1]AU2025_School!$BR:$BR,0,0)</f>
        <v>0</v>
      </c>
      <c r="AE71" s="54">
        <f>_xlfn.XLOOKUP(A71,[1]AU2025_School!$B:$B,[1]AU2025_School!$BS:$BS,0,0)</f>
        <v>55185</v>
      </c>
      <c r="AF71" s="54">
        <f>_xlfn.XLOOKUP(A71,[1]AU2025_School!$B:$B,[1]AU2025_School!$BT:$BT,0,0)</f>
        <v>0</v>
      </c>
      <c r="AG71" s="54">
        <f>_xlfn.XLOOKUP(A71,[1]AU2025_School!$B:$B,[1]AU2025_School!$BU:$BU,0,0)</f>
        <v>0</v>
      </c>
      <c r="AH71" s="54">
        <f>_xlfn.XLOOKUP(A71,[1]AU2025_School!$B:$B,[1]AU2025_School!$BV:$BV,0,0)</f>
        <v>0</v>
      </c>
      <c r="AI71" s="54">
        <f>_xlfn.XLOOKUP(A71,[1]AU2025_School!$B:$B,[1]AU2025_School!$BW:$BW,0,0)</f>
        <v>0</v>
      </c>
      <c r="AJ71" s="54">
        <f>_xlfn.XLOOKUP(A71,[1]AU2025_School!$B:$B,[1]AU2025_School!$BX:$BX,0,0)</f>
        <v>671.58</v>
      </c>
      <c r="AK71" s="54">
        <f>_xlfn.XLOOKUP(A71,[1]AU2025_School!$B:$B,[1]AU2025_School!$BY:$BY,0,0)</f>
        <v>0</v>
      </c>
      <c r="AL71" s="54">
        <f>_xlfn.XLOOKUP(A71,[1]AU2025_School!$B:$B,[1]AU2025_School!$BZ:$BZ,0,0)</f>
        <v>0</v>
      </c>
      <c r="AM71" s="54">
        <f>_xlfn.XLOOKUP(A71,[1]AU2025_School!$B:$B,[1]AU2025_School!$CA:$CA,0,0)</f>
        <v>113.1</v>
      </c>
      <c r="AN71" s="54">
        <f>_xlfn.XLOOKUP(A71,[1]AU2025_School!$B:$B,[1]AU2025_School!$CB:$CB,0,0)</f>
        <v>46.800000000000004</v>
      </c>
      <c r="AO71" s="54">
        <f t="shared" si="2"/>
        <v>56016.480000000003</v>
      </c>
      <c r="AP71" s="52">
        <f t="shared" si="3"/>
        <v>11301.461052631574</v>
      </c>
      <c r="AQ71" s="55">
        <f t="shared" si="4"/>
        <v>493.74</v>
      </c>
      <c r="AR71" s="55">
        <f t="shared" si="5"/>
        <v>46.800000000000004</v>
      </c>
      <c r="AS71" s="55">
        <f t="shared" si="6"/>
        <v>-54081.3</v>
      </c>
      <c r="AT71" s="55">
        <f t="shared" si="7"/>
        <v>0</v>
      </c>
      <c r="AU71" s="55">
        <f t="shared" ref="AU71:AU102" si="11">AE71+AF71-I71</f>
        <v>55185</v>
      </c>
      <c r="AV71" s="55">
        <f t="shared" si="8"/>
        <v>-1251.9000000000001</v>
      </c>
      <c r="AW71" s="55">
        <f t="shared" si="9"/>
        <v>-447.47368421052636</v>
      </c>
    </row>
    <row r="72" spans="1:49" x14ac:dyDescent="0.25">
      <c r="A72" s="26">
        <v>2096</v>
      </c>
      <c r="B72" s="27" t="s">
        <v>241</v>
      </c>
      <c r="C72" s="27" t="s">
        <v>464</v>
      </c>
      <c r="D72" s="27">
        <v>0</v>
      </c>
      <c r="E72" s="27">
        <v>0</v>
      </c>
      <c r="F72" s="39">
        <v>0</v>
      </c>
      <c r="G72" s="26">
        <v>0</v>
      </c>
      <c r="H72" s="26">
        <v>0</v>
      </c>
      <c r="I72" s="29">
        <v>0</v>
      </c>
      <c r="J72" s="26">
        <v>25</v>
      </c>
      <c r="K72" s="26">
        <v>375</v>
      </c>
      <c r="L72" s="26">
        <v>0</v>
      </c>
      <c r="M72" s="26">
        <v>0</v>
      </c>
      <c r="N72" s="31">
        <v>27592.5</v>
      </c>
      <c r="O72" s="26">
        <v>15</v>
      </c>
      <c r="P72" s="26">
        <v>225</v>
      </c>
      <c r="Q72" s="49">
        <v>2925</v>
      </c>
      <c r="R72" s="26">
        <v>15</v>
      </c>
      <c r="S72" s="50">
        <v>1118.6842105263158</v>
      </c>
      <c r="T72" s="51">
        <v>31636.184210526317</v>
      </c>
      <c r="U72" s="26">
        <v>0</v>
      </c>
      <c r="V72" s="52">
        <v>0</v>
      </c>
      <c r="X72" s="78">
        <f t="shared" ref="X72:X135" si="12">(T72+V72)*0.8</f>
        <v>25308.947368421053</v>
      </c>
      <c r="Z72" s="54">
        <v>1594.32</v>
      </c>
      <c r="AC72" s="54">
        <f>_xlfn.XLOOKUP(A72,[1]AU2025_School!$B:$B,[1]AU2025_School!$BQ:$BQ,0,0)</f>
        <v>0</v>
      </c>
      <c r="AD72" s="54">
        <f>_xlfn.XLOOKUP(A72,[1]AU2025_School!$B:$B,[1]AU2025_School!$BR:$BR,0,0)</f>
        <v>0</v>
      </c>
      <c r="AE72" s="54">
        <f>_xlfn.XLOOKUP(A72,[1]AU2025_School!$B:$B,[1]AU2025_School!$BS:$BS,0,0)</f>
        <v>27592.5</v>
      </c>
      <c r="AF72" s="54">
        <f>_xlfn.XLOOKUP(A72,[1]AU2025_School!$B:$B,[1]AU2025_School!$BT:$BT,0,0)</f>
        <v>0</v>
      </c>
      <c r="AG72" s="54">
        <f>_xlfn.XLOOKUP(A72,[1]AU2025_School!$B:$B,[1]AU2025_School!$BU:$BU,0,0)</f>
        <v>0</v>
      </c>
      <c r="AH72" s="54">
        <f>_xlfn.XLOOKUP(A72,[1]AU2025_School!$B:$B,[1]AU2025_School!$BV:$BV,0,0)</f>
        <v>0</v>
      </c>
      <c r="AI72" s="54">
        <f>_xlfn.XLOOKUP(A72,[1]AU2025_School!$B:$B,[1]AU2025_School!$BW:$BW,0,0)</f>
        <v>0</v>
      </c>
      <c r="AJ72" s="54">
        <f>_xlfn.XLOOKUP(A72,[1]AU2025_School!$B:$B,[1]AU2025_School!$BX:$BX,0,0)</f>
        <v>596.96</v>
      </c>
      <c r="AK72" s="54">
        <f>_xlfn.XLOOKUP(A72,[1]AU2025_School!$B:$B,[1]AU2025_School!$BY:$BY,0,0)</f>
        <v>0</v>
      </c>
      <c r="AL72" s="54">
        <f>_xlfn.XLOOKUP(A72,[1]AU2025_School!$B:$B,[1]AU2025_School!$BZ:$BZ,0,0)</f>
        <v>832.65</v>
      </c>
      <c r="AM72" s="54">
        <f>_xlfn.XLOOKUP(A72,[1]AU2025_School!$B:$B,[1]AU2025_School!$CA:$CA,0,0)</f>
        <v>791.69999999999993</v>
      </c>
      <c r="AN72" s="54">
        <f>_xlfn.XLOOKUP(A72,[1]AU2025_School!$B:$B,[1]AU2025_School!$CB:$CB,0,0)</f>
        <v>15.6</v>
      </c>
      <c r="AO72" s="54">
        <f t="shared" ref="AO72:AO135" si="13">SUM(AC72:AN72)</f>
        <v>29829.41</v>
      </c>
      <c r="AP72" s="52">
        <f t="shared" ref="AP72:AP135" si="14">AO72-X72</f>
        <v>4520.4626315789465</v>
      </c>
      <c r="AQ72" s="55">
        <f t="shared" ref="AQ72:AQ135" si="15">SUM(AJ72:AL72)-Z72</f>
        <v>-164.70999999999981</v>
      </c>
      <c r="AR72" s="55">
        <f t="shared" ref="AR72:AR135" si="16">AN72-V72</f>
        <v>15.6</v>
      </c>
      <c r="AS72" s="55">
        <f t="shared" ref="AS72:AS135" si="17">(AC72+AD72)-N72</f>
        <v>-27592.5</v>
      </c>
      <c r="AT72" s="55">
        <f t="shared" ref="AT72:AT135" si="18">AG72-F72</f>
        <v>0</v>
      </c>
      <c r="AU72" s="55">
        <f t="shared" si="11"/>
        <v>27592.5</v>
      </c>
      <c r="AV72" s="55">
        <f t="shared" ref="AV72:AV135" si="19">AM72-Q72</f>
        <v>-2133.3000000000002</v>
      </c>
      <c r="AW72" s="55">
        <f t="shared" ref="AW72:AW135" si="20">(AH72+AI72)-S72</f>
        <v>-1118.6842105263158</v>
      </c>
    </row>
    <row r="73" spans="1:49" x14ac:dyDescent="0.25">
      <c r="A73" s="26">
        <v>2097</v>
      </c>
      <c r="B73" s="27" t="s">
        <v>242</v>
      </c>
      <c r="C73" s="27" t="s">
        <v>464</v>
      </c>
      <c r="D73" s="27">
        <v>0</v>
      </c>
      <c r="E73" s="27">
        <v>0</v>
      </c>
      <c r="F73" s="39">
        <v>0</v>
      </c>
      <c r="G73" s="26">
        <v>0</v>
      </c>
      <c r="H73" s="26">
        <v>0</v>
      </c>
      <c r="I73" s="29">
        <v>0</v>
      </c>
      <c r="J73" s="26">
        <v>20</v>
      </c>
      <c r="K73" s="26">
        <v>300</v>
      </c>
      <c r="L73" s="26">
        <v>6</v>
      </c>
      <c r="M73" s="26">
        <v>90</v>
      </c>
      <c r="N73" s="31">
        <v>28696.2</v>
      </c>
      <c r="O73" s="26">
        <v>7</v>
      </c>
      <c r="P73" s="26">
        <v>105</v>
      </c>
      <c r="Q73" s="49">
        <v>1365</v>
      </c>
      <c r="R73" s="26">
        <v>0</v>
      </c>
      <c r="S73" s="50">
        <v>0</v>
      </c>
      <c r="T73" s="51">
        <v>30061.200000000001</v>
      </c>
      <c r="U73" s="26">
        <v>0</v>
      </c>
      <c r="V73" s="52">
        <v>0</v>
      </c>
      <c r="X73" s="78">
        <f t="shared" si="12"/>
        <v>24048.960000000003</v>
      </c>
      <c r="Z73" s="54">
        <v>812.76</v>
      </c>
      <c r="AC73" s="54">
        <f>_xlfn.XLOOKUP(A73,[1]AU2025_School!$B:$B,[1]AU2025_School!$BQ:$BQ,0,0)</f>
        <v>0</v>
      </c>
      <c r="AD73" s="54">
        <f>_xlfn.XLOOKUP(A73,[1]AU2025_School!$B:$B,[1]AU2025_School!$BR:$BR,0,0)</f>
        <v>0</v>
      </c>
      <c r="AE73" s="54">
        <f>_xlfn.XLOOKUP(A73,[1]AU2025_School!$B:$B,[1]AU2025_School!$BS:$BS,0,0)</f>
        <v>17659.2</v>
      </c>
      <c r="AF73" s="54">
        <f>_xlfn.XLOOKUP(A73,[1]AU2025_School!$B:$B,[1]AU2025_School!$BT:$BT,0,0)</f>
        <v>5518.5</v>
      </c>
      <c r="AG73" s="54">
        <f>_xlfn.XLOOKUP(A73,[1]AU2025_School!$B:$B,[1]AU2025_School!$BU:$BU,0,0)</f>
        <v>0</v>
      </c>
      <c r="AH73" s="54">
        <f>_xlfn.XLOOKUP(A73,[1]AU2025_School!$B:$B,[1]AU2025_School!$BV:$BV,0,0)</f>
        <v>0</v>
      </c>
      <c r="AI73" s="54">
        <f>_xlfn.XLOOKUP(A73,[1]AU2025_School!$B:$B,[1]AU2025_School!$BW:$BW,0,0)</f>
        <v>0</v>
      </c>
      <c r="AJ73" s="54">
        <f>_xlfn.XLOOKUP(A73,[1]AU2025_School!$B:$B,[1]AU2025_School!$BX:$BX,0,0)</f>
        <v>373.1</v>
      </c>
      <c r="AK73" s="54">
        <f>_xlfn.XLOOKUP(A73,[1]AU2025_School!$B:$B,[1]AU2025_School!$BY:$BY,0,0)</f>
        <v>372.84</v>
      </c>
      <c r="AL73" s="54">
        <f>_xlfn.XLOOKUP(A73,[1]AU2025_School!$B:$B,[1]AU2025_School!$BZ:$BZ,0,0)</f>
        <v>0</v>
      </c>
      <c r="AM73" s="54">
        <f>_xlfn.XLOOKUP(A73,[1]AU2025_School!$B:$B,[1]AU2025_School!$CA:$CA,0,0)</f>
        <v>565.5</v>
      </c>
      <c r="AN73" s="54">
        <f>_xlfn.XLOOKUP(A73,[1]AU2025_School!$B:$B,[1]AU2025_School!$CB:$CB,0,0)</f>
        <v>124.8</v>
      </c>
      <c r="AO73" s="54">
        <f t="shared" si="13"/>
        <v>24613.94</v>
      </c>
      <c r="AP73" s="52">
        <f t="shared" si="14"/>
        <v>564.97999999999593</v>
      </c>
      <c r="AQ73" s="55">
        <f t="shared" si="15"/>
        <v>-66.819999999999936</v>
      </c>
      <c r="AR73" s="55">
        <f t="shared" si="16"/>
        <v>124.8</v>
      </c>
      <c r="AS73" s="55">
        <f t="shared" si="17"/>
        <v>-28696.2</v>
      </c>
      <c r="AT73" s="55">
        <f t="shared" si="18"/>
        <v>0</v>
      </c>
      <c r="AU73" s="55">
        <f t="shared" si="11"/>
        <v>23177.7</v>
      </c>
      <c r="AV73" s="55">
        <f t="shared" si="19"/>
        <v>-799.5</v>
      </c>
      <c r="AW73" s="55">
        <f t="shared" si="20"/>
        <v>0</v>
      </c>
    </row>
    <row r="74" spans="1:49" x14ac:dyDescent="0.25">
      <c r="A74" s="26">
        <v>2098</v>
      </c>
      <c r="B74" s="27" t="s">
        <v>243</v>
      </c>
      <c r="C74" s="27" t="s">
        <v>464</v>
      </c>
      <c r="D74" s="27">
        <v>0</v>
      </c>
      <c r="E74" s="27">
        <v>0</v>
      </c>
      <c r="F74" s="39">
        <v>0</v>
      </c>
      <c r="G74" s="26">
        <v>0</v>
      </c>
      <c r="H74" s="26">
        <v>0</v>
      </c>
      <c r="I74" s="29">
        <v>0</v>
      </c>
      <c r="J74" s="26">
        <v>21</v>
      </c>
      <c r="K74" s="26">
        <v>315</v>
      </c>
      <c r="L74" s="26">
        <v>0</v>
      </c>
      <c r="M74" s="26">
        <v>0</v>
      </c>
      <c r="N74" s="31">
        <v>23177.7</v>
      </c>
      <c r="O74" s="26">
        <v>13</v>
      </c>
      <c r="P74" s="26">
        <v>195</v>
      </c>
      <c r="Q74" s="49">
        <v>2535</v>
      </c>
      <c r="R74" s="26">
        <v>13</v>
      </c>
      <c r="S74" s="50">
        <v>969.52631578947376</v>
      </c>
      <c r="T74" s="51">
        <v>26682.226315789474</v>
      </c>
      <c r="U74" s="26">
        <v>0</v>
      </c>
      <c r="V74" s="52">
        <v>0</v>
      </c>
      <c r="X74" s="78">
        <f t="shared" si="12"/>
        <v>21345.781052631581</v>
      </c>
      <c r="Z74" s="54">
        <v>786.24</v>
      </c>
      <c r="AC74" s="54">
        <f>_xlfn.XLOOKUP(A74,[1]AU2025_School!$B:$B,[1]AU2025_School!$BQ:$BQ,0,0)</f>
        <v>0</v>
      </c>
      <c r="AD74" s="54">
        <f>_xlfn.XLOOKUP(A74,[1]AU2025_School!$B:$B,[1]AU2025_School!$BR:$BR,0,0)</f>
        <v>0</v>
      </c>
      <c r="AE74" s="54">
        <f>_xlfn.XLOOKUP(A74,[1]AU2025_School!$B:$B,[1]AU2025_School!$BS:$BS,0,0)</f>
        <v>16555.5</v>
      </c>
      <c r="AF74" s="54">
        <f>_xlfn.XLOOKUP(A74,[1]AU2025_School!$B:$B,[1]AU2025_School!$BT:$BT,0,0)</f>
        <v>0</v>
      </c>
      <c r="AG74" s="54">
        <f>_xlfn.XLOOKUP(A74,[1]AU2025_School!$B:$B,[1]AU2025_School!$BU:$BU,0,0)</f>
        <v>0</v>
      </c>
      <c r="AH74" s="54">
        <f>_xlfn.XLOOKUP(A74,[1]AU2025_School!$B:$B,[1]AU2025_School!$BV:$BV,0,0)</f>
        <v>0</v>
      </c>
      <c r="AI74" s="54">
        <f>_xlfn.XLOOKUP(A74,[1]AU2025_School!$B:$B,[1]AU2025_School!$BW:$BW,0,0)</f>
        <v>0</v>
      </c>
      <c r="AJ74" s="54">
        <f>_xlfn.XLOOKUP(A74,[1]AU2025_School!$B:$B,[1]AU2025_School!$BX:$BX,0,0)</f>
        <v>596.96</v>
      </c>
      <c r="AK74" s="54">
        <f>_xlfn.XLOOKUP(A74,[1]AU2025_School!$B:$B,[1]AU2025_School!$BY:$BY,0,0)</f>
        <v>0</v>
      </c>
      <c r="AL74" s="54">
        <f>_xlfn.XLOOKUP(A74,[1]AU2025_School!$B:$B,[1]AU2025_School!$BZ:$BZ,0,0)</f>
        <v>1070.55</v>
      </c>
      <c r="AM74" s="54">
        <f>_xlfn.XLOOKUP(A74,[1]AU2025_School!$B:$B,[1]AU2025_School!$CA:$CA,0,0)</f>
        <v>56.55</v>
      </c>
      <c r="AN74" s="54">
        <f>_xlfn.XLOOKUP(A74,[1]AU2025_School!$B:$B,[1]AU2025_School!$CB:$CB,0,0)</f>
        <v>62.4</v>
      </c>
      <c r="AO74" s="54">
        <f t="shared" si="13"/>
        <v>18341.96</v>
      </c>
      <c r="AP74" s="52">
        <f t="shared" si="14"/>
        <v>-3003.8210526315816</v>
      </c>
      <c r="AQ74" s="55">
        <f t="shared" si="15"/>
        <v>881.27</v>
      </c>
      <c r="AR74" s="55">
        <f t="shared" si="16"/>
        <v>62.4</v>
      </c>
      <c r="AS74" s="55">
        <f t="shared" si="17"/>
        <v>-23177.7</v>
      </c>
      <c r="AT74" s="55">
        <f t="shared" si="18"/>
        <v>0</v>
      </c>
      <c r="AU74" s="55">
        <f t="shared" si="11"/>
        <v>16555.5</v>
      </c>
      <c r="AV74" s="55">
        <f t="shared" si="19"/>
        <v>-2478.4499999999998</v>
      </c>
      <c r="AW74" s="55">
        <f t="shared" si="20"/>
        <v>-969.52631578947376</v>
      </c>
    </row>
    <row r="75" spans="1:49" x14ac:dyDescent="0.25">
      <c r="A75" s="26">
        <v>2099</v>
      </c>
      <c r="B75" s="27" t="s">
        <v>244</v>
      </c>
      <c r="C75" s="27" t="s">
        <v>425</v>
      </c>
      <c r="D75" s="27">
        <v>0</v>
      </c>
      <c r="E75" s="27">
        <v>0</v>
      </c>
      <c r="F75" s="39">
        <v>0</v>
      </c>
      <c r="G75" s="26">
        <v>0</v>
      </c>
      <c r="H75" s="26">
        <v>0</v>
      </c>
      <c r="I75" s="29">
        <v>0</v>
      </c>
      <c r="J75" s="26">
        <v>24</v>
      </c>
      <c r="K75" s="26">
        <v>360</v>
      </c>
      <c r="L75" s="26">
        <v>0</v>
      </c>
      <c r="M75" s="26">
        <v>0</v>
      </c>
      <c r="N75" s="31">
        <v>26488.799999999999</v>
      </c>
      <c r="O75" s="26">
        <v>5</v>
      </c>
      <c r="P75" s="26">
        <v>75</v>
      </c>
      <c r="Q75" s="49">
        <v>975</v>
      </c>
      <c r="R75" s="26">
        <v>1</v>
      </c>
      <c r="S75" s="50">
        <v>74.578947368421055</v>
      </c>
      <c r="T75" s="51">
        <v>27538.378947368419</v>
      </c>
      <c r="U75" s="26">
        <v>0</v>
      </c>
      <c r="V75" s="52">
        <v>0</v>
      </c>
      <c r="X75" s="78">
        <f t="shared" si="12"/>
        <v>22030.703157894735</v>
      </c>
      <c r="Z75" s="54">
        <v>1352.5199999999998</v>
      </c>
      <c r="AC75" s="54">
        <f>_xlfn.XLOOKUP(A75,[1]AU2025_School!$B:$B,[1]AU2025_School!$BQ:$BQ,0,0)</f>
        <v>0</v>
      </c>
      <c r="AD75" s="54">
        <f>_xlfn.XLOOKUP(A75,[1]AU2025_School!$B:$B,[1]AU2025_School!$BR:$BR,0,0)</f>
        <v>0</v>
      </c>
      <c r="AE75" s="54">
        <f>_xlfn.XLOOKUP(A75,[1]AU2025_School!$B:$B,[1]AU2025_School!$BS:$BS,0,0)</f>
        <v>13244.4</v>
      </c>
      <c r="AF75" s="54">
        <f>_xlfn.XLOOKUP(A75,[1]AU2025_School!$B:$B,[1]AU2025_School!$BT:$BT,0,0)</f>
        <v>0</v>
      </c>
      <c r="AG75" s="54">
        <f>_xlfn.XLOOKUP(A75,[1]AU2025_School!$B:$B,[1]AU2025_School!$BU:$BU,0,0)</f>
        <v>0</v>
      </c>
      <c r="AH75" s="54">
        <f>_xlfn.XLOOKUP(A75,[1]AU2025_School!$B:$B,[1]AU2025_School!$BV:$BV,0,0)</f>
        <v>0</v>
      </c>
      <c r="AI75" s="54">
        <f>_xlfn.XLOOKUP(A75,[1]AU2025_School!$B:$B,[1]AU2025_School!$BW:$BW,0,0)</f>
        <v>0</v>
      </c>
      <c r="AJ75" s="54">
        <f>_xlfn.XLOOKUP(A75,[1]AU2025_School!$B:$B,[1]AU2025_School!$BX:$BX,0,0)</f>
        <v>373.1</v>
      </c>
      <c r="AK75" s="54">
        <f>_xlfn.XLOOKUP(A75,[1]AU2025_School!$B:$B,[1]AU2025_School!$BY:$BY,0,0)</f>
        <v>0</v>
      </c>
      <c r="AL75" s="54">
        <f>_xlfn.XLOOKUP(A75,[1]AU2025_School!$B:$B,[1]AU2025_School!$BZ:$BZ,0,0)</f>
        <v>713.69999999999993</v>
      </c>
      <c r="AM75" s="54">
        <f>_xlfn.XLOOKUP(A75,[1]AU2025_School!$B:$B,[1]AU2025_School!$CA:$CA,0,0)</f>
        <v>56.55</v>
      </c>
      <c r="AN75" s="54">
        <f>_xlfn.XLOOKUP(A75,[1]AU2025_School!$B:$B,[1]AU2025_School!$CB:$CB,0,0)</f>
        <v>46.800000000000004</v>
      </c>
      <c r="AO75" s="54">
        <f t="shared" si="13"/>
        <v>14434.55</v>
      </c>
      <c r="AP75" s="52">
        <f t="shared" si="14"/>
        <v>-7596.1531578947361</v>
      </c>
      <c r="AQ75" s="55">
        <f t="shared" si="15"/>
        <v>-265.7199999999998</v>
      </c>
      <c r="AR75" s="55">
        <f t="shared" si="16"/>
        <v>46.800000000000004</v>
      </c>
      <c r="AS75" s="55">
        <f t="shared" si="17"/>
        <v>-26488.799999999999</v>
      </c>
      <c r="AT75" s="55">
        <f t="shared" si="18"/>
        <v>0</v>
      </c>
      <c r="AU75" s="55">
        <f t="shared" si="11"/>
        <v>13244.4</v>
      </c>
      <c r="AV75" s="55">
        <f t="shared" si="19"/>
        <v>-918.45</v>
      </c>
      <c r="AW75" s="55">
        <f t="shared" si="20"/>
        <v>-74.578947368421055</v>
      </c>
    </row>
    <row r="76" spans="1:49" x14ac:dyDescent="0.25">
      <c r="A76" s="26">
        <v>2100</v>
      </c>
      <c r="B76" s="27" t="s">
        <v>245</v>
      </c>
      <c r="C76" s="27" t="s">
        <v>464</v>
      </c>
      <c r="D76" s="27">
        <v>0</v>
      </c>
      <c r="E76" s="27">
        <v>0</v>
      </c>
      <c r="F76" s="39">
        <v>0</v>
      </c>
      <c r="G76" s="26">
        <v>0</v>
      </c>
      <c r="H76" s="26">
        <v>0</v>
      </c>
      <c r="I76" s="29">
        <v>0</v>
      </c>
      <c r="J76" s="26">
        <v>20</v>
      </c>
      <c r="K76" s="26">
        <v>300</v>
      </c>
      <c r="L76" s="26">
        <v>0</v>
      </c>
      <c r="M76" s="26">
        <v>0</v>
      </c>
      <c r="N76" s="31">
        <v>22074</v>
      </c>
      <c r="O76" s="26">
        <v>13</v>
      </c>
      <c r="P76" s="26">
        <v>195</v>
      </c>
      <c r="Q76" s="49">
        <v>2535</v>
      </c>
      <c r="R76" s="26">
        <v>13</v>
      </c>
      <c r="S76" s="50">
        <v>969.52631578947376</v>
      </c>
      <c r="T76" s="51">
        <v>25578.526315789473</v>
      </c>
      <c r="U76" s="26">
        <v>0</v>
      </c>
      <c r="V76" s="52">
        <v>0</v>
      </c>
      <c r="X76" s="78">
        <f t="shared" si="12"/>
        <v>20462.821052631582</v>
      </c>
      <c r="Z76" s="54">
        <v>1453.92</v>
      </c>
      <c r="AC76" s="54">
        <f>_xlfn.XLOOKUP(A76,[1]AU2025_School!$B:$B,[1]AU2025_School!$BQ:$BQ,0,0)</f>
        <v>0</v>
      </c>
      <c r="AD76" s="54">
        <f>_xlfn.XLOOKUP(A76,[1]AU2025_School!$B:$B,[1]AU2025_School!$BR:$BR,0,0)</f>
        <v>0</v>
      </c>
      <c r="AE76" s="54">
        <f>_xlfn.XLOOKUP(A76,[1]AU2025_School!$B:$B,[1]AU2025_School!$BS:$BS,0,0)</f>
        <v>19866.600000000002</v>
      </c>
      <c r="AF76" s="54">
        <f>_xlfn.XLOOKUP(A76,[1]AU2025_School!$B:$B,[1]AU2025_School!$BT:$BT,0,0)</f>
        <v>0</v>
      </c>
      <c r="AG76" s="54">
        <f>_xlfn.XLOOKUP(A76,[1]AU2025_School!$B:$B,[1]AU2025_School!$BU:$BU,0,0)</f>
        <v>0</v>
      </c>
      <c r="AH76" s="54">
        <f>_xlfn.XLOOKUP(A76,[1]AU2025_School!$B:$B,[1]AU2025_School!$BV:$BV,0,0)</f>
        <v>0</v>
      </c>
      <c r="AI76" s="54">
        <f>_xlfn.XLOOKUP(A76,[1]AU2025_School!$B:$B,[1]AU2025_School!$BW:$BW,0,0)</f>
        <v>0</v>
      </c>
      <c r="AJ76" s="54">
        <f>_xlfn.XLOOKUP(A76,[1]AU2025_School!$B:$B,[1]AU2025_School!$BX:$BX,0,0)</f>
        <v>746.2</v>
      </c>
      <c r="AK76" s="54">
        <f>_xlfn.XLOOKUP(A76,[1]AU2025_School!$B:$B,[1]AU2025_School!$BY:$BY,0,0)</f>
        <v>0</v>
      </c>
      <c r="AL76" s="54">
        <f>_xlfn.XLOOKUP(A76,[1]AU2025_School!$B:$B,[1]AU2025_School!$BZ:$BZ,0,0)</f>
        <v>832.65</v>
      </c>
      <c r="AM76" s="54">
        <f>_xlfn.XLOOKUP(A76,[1]AU2025_School!$B:$B,[1]AU2025_School!$CA:$CA,0,0)</f>
        <v>565.5</v>
      </c>
      <c r="AN76" s="54">
        <f>_xlfn.XLOOKUP(A76,[1]AU2025_School!$B:$B,[1]AU2025_School!$CB:$CB,0,0)</f>
        <v>0</v>
      </c>
      <c r="AO76" s="54">
        <f t="shared" si="13"/>
        <v>22010.950000000004</v>
      </c>
      <c r="AP76" s="52">
        <f t="shared" si="14"/>
        <v>1548.1289473684228</v>
      </c>
      <c r="AQ76" s="55">
        <f t="shared" si="15"/>
        <v>124.92999999999984</v>
      </c>
      <c r="AR76" s="55">
        <f t="shared" si="16"/>
        <v>0</v>
      </c>
      <c r="AS76" s="55">
        <f t="shared" si="17"/>
        <v>-22074</v>
      </c>
      <c r="AT76" s="55">
        <f t="shared" si="18"/>
        <v>0</v>
      </c>
      <c r="AU76" s="55">
        <f t="shared" si="11"/>
        <v>19866.600000000002</v>
      </c>
      <c r="AV76" s="55">
        <f t="shared" si="19"/>
        <v>-1969.5</v>
      </c>
      <c r="AW76" s="55">
        <f t="shared" si="20"/>
        <v>-969.52631578947376</v>
      </c>
    </row>
    <row r="77" spans="1:49" x14ac:dyDescent="0.25">
      <c r="A77" s="26">
        <v>2102</v>
      </c>
      <c r="B77" s="27" t="s">
        <v>246</v>
      </c>
      <c r="C77" s="27" t="s">
        <v>464</v>
      </c>
      <c r="D77" s="27">
        <v>0</v>
      </c>
      <c r="E77" s="27">
        <v>0</v>
      </c>
      <c r="F77" s="39">
        <v>0</v>
      </c>
      <c r="G77" s="26">
        <v>0</v>
      </c>
      <c r="H77" s="26">
        <v>0</v>
      </c>
      <c r="I77" s="29">
        <v>0</v>
      </c>
      <c r="J77" s="26">
        <v>38</v>
      </c>
      <c r="K77" s="26">
        <v>570</v>
      </c>
      <c r="L77" s="26">
        <v>13</v>
      </c>
      <c r="M77" s="26">
        <v>195</v>
      </c>
      <c r="N77" s="31">
        <v>56288.7</v>
      </c>
      <c r="O77" s="26">
        <v>19</v>
      </c>
      <c r="P77" s="26">
        <v>285</v>
      </c>
      <c r="Q77" s="49">
        <v>3705</v>
      </c>
      <c r="R77" s="26">
        <v>19</v>
      </c>
      <c r="S77" s="50">
        <v>1417</v>
      </c>
      <c r="T77" s="51">
        <v>61410.7</v>
      </c>
      <c r="U77" s="26">
        <v>0</v>
      </c>
      <c r="V77" s="52">
        <v>0</v>
      </c>
      <c r="X77" s="78">
        <f t="shared" si="12"/>
        <v>49128.56</v>
      </c>
      <c r="Z77" s="54">
        <v>2641.08</v>
      </c>
      <c r="AC77" s="54">
        <f>_xlfn.XLOOKUP(A77,[1]AU2025_School!$B:$B,[1]AU2025_School!$BQ:$BQ,0,0)</f>
        <v>0</v>
      </c>
      <c r="AD77" s="54">
        <f>_xlfn.XLOOKUP(A77,[1]AU2025_School!$B:$B,[1]AU2025_School!$BR:$BR,0,0)</f>
        <v>0</v>
      </c>
      <c r="AE77" s="54">
        <f>_xlfn.XLOOKUP(A77,[1]AU2025_School!$B:$B,[1]AU2025_School!$BS:$BS,0,0)</f>
        <v>41940.6</v>
      </c>
      <c r="AF77" s="54">
        <f>_xlfn.XLOOKUP(A77,[1]AU2025_School!$B:$B,[1]AU2025_School!$BT:$BT,0,0)</f>
        <v>13244.4</v>
      </c>
      <c r="AG77" s="54">
        <f>_xlfn.XLOOKUP(A77,[1]AU2025_School!$B:$B,[1]AU2025_School!$BU:$BU,0,0)</f>
        <v>0</v>
      </c>
      <c r="AH77" s="54">
        <f>_xlfn.XLOOKUP(A77,[1]AU2025_School!$B:$B,[1]AU2025_School!$BV:$BV,0,0)</f>
        <v>0</v>
      </c>
      <c r="AI77" s="54">
        <f>_xlfn.XLOOKUP(A77,[1]AU2025_School!$B:$B,[1]AU2025_School!$BW:$BW,0,0)</f>
        <v>0</v>
      </c>
      <c r="AJ77" s="54">
        <f>_xlfn.XLOOKUP(A77,[1]AU2025_School!$B:$B,[1]AU2025_School!$BX:$BX,0,0)</f>
        <v>895.44</v>
      </c>
      <c r="AK77" s="54">
        <f>_xlfn.XLOOKUP(A77,[1]AU2025_School!$B:$B,[1]AU2025_School!$BY:$BY,0,0)</f>
        <v>559.26</v>
      </c>
      <c r="AL77" s="54">
        <f>_xlfn.XLOOKUP(A77,[1]AU2025_School!$B:$B,[1]AU2025_School!$BZ:$BZ,0,0)</f>
        <v>2735.85</v>
      </c>
      <c r="AM77" s="54">
        <f>_xlfn.XLOOKUP(A77,[1]AU2025_School!$B:$B,[1]AU2025_School!$CA:$CA,0,0)</f>
        <v>1074.4499999999998</v>
      </c>
      <c r="AN77" s="54">
        <f>_xlfn.XLOOKUP(A77,[1]AU2025_School!$B:$B,[1]AU2025_School!$CB:$CB,0,0)</f>
        <v>93.600000000000009</v>
      </c>
      <c r="AO77" s="54">
        <f t="shared" si="13"/>
        <v>60543.6</v>
      </c>
      <c r="AP77" s="52">
        <f t="shared" si="14"/>
        <v>11415.04</v>
      </c>
      <c r="AQ77" s="55">
        <f t="shared" si="15"/>
        <v>1549.4700000000003</v>
      </c>
      <c r="AR77" s="55">
        <f t="shared" si="16"/>
        <v>93.600000000000009</v>
      </c>
      <c r="AS77" s="55">
        <f t="shared" si="17"/>
        <v>-56288.7</v>
      </c>
      <c r="AT77" s="55">
        <f t="shared" si="18"/>
        <v>0</v>
      </c>
      <c r="AU77" s="55">
        <f t="shared" si="11"/>
        <v>55185</v>
      </c>
      <c r="AV77" s="55">
        <f t="shared" si="19"/>
        <v>-2630.55</v>
      </c>
      <c r="AW77" s="55">
        <f t="shared" si="20"/>
        <v>-1417</v>
      </c>
    </row>
    <row r="78" spans="1:49" x14ac:dyDescent="0.25">
      <c r="A78" s="26">
        <v>2103</v>
      </c>
      <c r="B78" s="27" t="s">
        <v>247</v>
      </c>
      <c r="C78" s="27" t="s">
        <v>464</v>
      </c>
      <c r="D78" s="27">
        <v>0</v>
      </c>
      <c r="E78" s="27">
        <v>0</v>
      </c>
      <c r="F78" s="39">
        <v>0</v>
      </c>
      <c r="G78" s="26">
        <v>0</v>
      </c>
      <c r="H78" s="26">
        <v>0</v>
      </c>
      <c r="I78" s="29">
        <v>0</v>
      </c>
      <c r="J78" s="26">
        <v>39</v>
      </c>
      <c r="K78" s="26">
        <v>585</v>
      </c>
      <c r="L78" s="26">
        <v>13</v>
      </c>
      <c r="M78" s="26">
        <v>195</v>
      </c>
      <c r="N78" s="31">
        <v>57392.4</v>
      </c>
      <c r="O78" s="26">
        <v>12</v>
      </c>
      <c r="P78" s="26">
        <v>180</v>
      </c>
      <c r="Q78" s="49">
        <v>2340</v>
      </c>
      <c r="R78" s="26">
        <v>1</v>
      </c>
      <c r="S78" s="50">
        <v>74.578947368421055</v>
      </c>
      <c r="T78" s="51">
        <v>59806.978947368421</v>
      </c>
      <c r="U78" s="26">
        <v>0</v>
      </c>
      <c r="V78" s="52">
        <v>0</v>
      </c>
      <c r="X78" s="78">
        <f t="shared" si="12"/>
        <v>47845.58315789474</v>
      </c>
      <c r="Z78" s="54">
        <v>925.07999999999993</v>
      </c>
      <c r="AC78" s="54">
        <f>_xlfn.XLOOKUP(A78,[1]AU2025_School!$B:$B,[1]AU2025_School!$BQ:$BQ,0,0)</f>
        <v>0</v>
      </c>
      <c r="AD78" s="54">
        <f>_xlfn.XLOOKUP(A78,[1]AU2025_School!$B:$B,[1]AU2025_School!$BR:$BR,0,0)</f>
        <v>0</v>
      </c>
      <c r="AE78" s="54">
        <f>_xlfn.XLOOKUP(A78,[1]AU2025_School!$B:$B,[1]AU2025_School!$BS:$BS,0,0)</f>
        <v>17659.2</v>
      </c>
      <c r="AF78" s="54">
        <f>_xlfn.XLOOKUP(A78,[1]AU2025_School!$B:$B,[1]AU2025_School!$BT:$BT,0,0)</f>
        <v>0</v>
      </c>
      <c r="AG78" s="54">
        <f>_xlfn.XLOOKUP(A78,[1]AU2025_School!$B:$B,[1]AU2025_School!$BU:$BU,0,0)</f>
        <v>0</v>
      </c>
      <c r="AH78" s="54">
        <f>_xlfn.XLOOKUP(A78,[1]AU2025_School!$B:$B,[1]AU2025_School!$BV:$BV,0,0)</f>
        <v>0</v>
      </c>
      <c r="AI78" s="54">
        <f>_xlfn.XLOOKUP(A78,[1]AU2025_School!$B:$B,[1]AU2025_School!$BW:$BW,0,0)</f>
        <v>0</v>
      </c>
      <c r="AJ78" s="54">
        <f>_xlfn.XLOOKUP(A78,[1]AU2025_School!$B:$B,[1]AU2025_School!$BX:$BX,0,0)</f>
        <v>0</v>
      </c>
      <c r="AK78" s="54">
        <f>_xlfn.XLOOKUP(A78,[1]AU2025_School!$B:$B,[1]AU2025_School!$BY:$BY,0,0)</f>
        <v>0</v>
      </c>
      <c r="AL78" s="54">
        <f>_xlfn.XLOOKUP(A78,[1]AU2025_School!$B:$B,[1]AU2025_School!$BZ:$BZ,0,0)</f>
        <v>0</v>
      </c>
      <c r="AM78" s="54">
        <f>_xlfn.XLOOKUP(A78,[1]AU2025_School!$B:$B,[1]AU2025_School!$CA:$CA,0,0)</f>
        <v>282.75</v>
      </c>
      <c r="AN78" s="54">
        <f>_xlfn.XLOOKUP(A78,[1]AU2025_School!$B:$B,[1]AU2025_School!$CB:$CB,0,0)</f>
        <v>124.8</v>
      </c>
      <c r="AO78" s="54">
        <f t="shared" si="13"/>
        <v>18066.75</v>
      </c>
      <c r="AP78" s="52">
        <f t="shared" si="14"/>
        <v>-29778.83315789474</v>
      </c>
      <c r="AQ78" s="55">
        <f t="shared" si="15"/>
        <v>-925.07999999999993</v>
      </c>
      <c r="AR78" s="55">
        <f t="shared" si="16"/>
        <v>124.8</v>
      </c>
      <c r="AS78" s="55">
        <f t="shared" si="17"/>
        <v>-57392.4</v>
      </c>
      <c r="AT78" s="55">
        <f t="shared" si="18"/>
        <v>0</v>
      </c>
      <c r="AU78" s="55">
        <f t="shared" si="11"/>
        <v>17659.2</v>
      </c>
      <c r="AV78" s="55">
        <f t="shared" si="19"/>
        <v>-2057.25</v>
      </c>
      <c r="AW78" s="55">
        <f t="shared" si="20"/>
        <v>-74.578947368421055</v>
      </c>
    </row>
    <row r="79" spans="1:49" x14ac:dyDescent="0.25">
      <c r="A79" s="26">
        <v>2108</v>
      </c>
      <c r="B79" s="27" t="s">
        <v>248</v>
      </c>
      <c r="C79" s="27" t="s">
        <v>425</v>
      </c>
      <c r="D79" s="27">
        <v>0</v>
      </c>
      <c r="E79" s="27">
        <v>0</v>
      </c>
      <c r="F79" s="39">
        <v>0</v>
      </c>
      <c r="G79" s="26">
        <v>0</v>
      </c>
      <c r="H79" s="26">
        <v>0</v>
      </c>
      <c r="I79" s="29">
        <v>0</v>
      </c>
      <c r="J79" s="26">
        <v>43</v>
      </c>
      <c r="K79" s="26">
        <v>645</v>
      </c>
      <c r="L79" s="26">
        <v>0</v>
      </c>
      <c r="M79" s="26">
        <v>0</v>
      </c>
      <c r="N79" s="31">
        <v>47459.1</v>
      </c>
      <c r="O79" s="26">
        <v>1</v>
      </c>
      <c r="P79" s="26">
        <v>15</v>
      </c>
      <c r="Q79" s="49">
        <v>195</v>
      </c>
      <c r="R79" s="26">
        <v>1</v>
      </c>
      <c r="S79" s="50">
        <v>74.578947368421055</v>
      </c>
      <c r="T79" s="51">
        <v>47728.678947368418</v>
      </c>
      <c r="U79" s="26">
        <v>0</v>
      </c>
      <c r="V79" s="52">
        <v>0</v>
      </c>
      <c r="X79" s="78">
        <f t="shared" si="12"/>
        <v>38182.943157894733</v>
      </c>
      <c r="Z79" s="54">
        <v>1424.28</v>
      </c>
      <c r="AC79" s="54">
        <f>_xlfn.XLOOKUP(A79,[1]AU2025_School!$B:$B,[1]AU2025_School!$BQ:$BQ,0,0)</f>
        <v>0</v>
      </c>
      <c r="AD79" s="54">
        <f>_xlfn.XLOOKUP(A79,[1]AU2025_School!$B:$B,[1]AU2025_School!$BR:$BR,0,0)</f>
        <v>0</v>
      </c>
      <c r="AE79" s="54">
        <f>_xlfn.XLOOKUP(A79,[1]AU2025_School!$B:$B,[1]AU2025_School!$BS:$BS,0,0)</f>
        <v>45251.700000000004</v>
      </c>
      <c r="AF79" s="54">
        <f>_xlfn.XLOOKUP(A79,[1]AU2025_School!$B:$B,[1]AU2025_School!$BT:$BT,0,0)</f>
        <v>0</v>
      </c>
      <c r="AG79" s="54">
        <f>_xlfn.XLOOKUP(A79,[1]AU2025_School!$B:$B,[1]AU2025_School!$BU:$BU,0,0)</f>
        <v>0</v>
      </c>
      <c r="AH79" s="54">
        <f>_xlfn.XLOOKUP(A79,[1]AU2025_School!$B:$B,[1]AU2025_School!$BV:$BV,0,0)</f>
        <v>0</v>
      </c>
      <c r="AI79" s="54">
        <f>_xlfn.XLOOKUP(A79,[1]AU2025_School!$B:$B,[1]AU2025_School!$BW:$BW,0,0)</f>
        <v>0</v>
      </c>
      <c r="AJ79" s="54">
        <f>_xlfn.XLOOKUP(A79,[1]AU2025_School!$B:$B,[1]AU2025_School!$BX:$BX,0,0)</f>
        <v>0</v>
      </c>
      <c r="AK79" s="54">
        <f>_xlfn.XLOOKUP(A79,[1]AU2025_School!$B:$B,[1]AU2025_School!$BY:$BY,0,0)</f>
        <v>0</v>
      </c>
      <c r="AL79" s="54">
        <f>_xlfn.XLOOKUP(A79,[1]AU2025_School!$B:$B,[1]AU2025_School!$BZ:$BZ,0,0)</f>
        <v>118.95</v>
      </c>
      <c r="AM79" s="54">
        <f>_xlfn.XLOOKUP(A79,[1]AU2025_School!$B:$B,[1]AU2025_School!$CA:$CA,0,0)</f>
        <v>1526.85</v>
      </c>
      <c r="AN79" s="54">
        <f>_xlfn.XLOOKUP(A79,[1]AU2025_School!$B:$B,[1]AU2025_School!$CB:$CB,0,0)</f>
        <v>124.8</v>
      </c>
      <c r="AO79" s="54">
        <f t="shared" si="13"/>
        <v>47022.3</v>
      </c>
      <c r="AP79" s="52">
        <f t="shared" si="14"/>
        <v>8839.3568421052696</v>
      </c>
      <c r="AQ79" s="55">
        <f t="shared" si="15"/>
        <v>-1305.33</v>
      </c>
      <c r="AR79" s="55">
        <f t="shared" si="16"/>
        <v>124.8</v>
      </c>
      <c r="AS79" s="55">
        <f t="shared" si="17"/>
        <v>-47459.1</v>
      </c>
      <c r="AT79" s="55">
        <f t="shared" si="18"/>
        <v>0</v>
      </c>
      <c r="AU79" s="55">
        <f t="shared" si="11"/>
        <v>45251.700000000004</v>
      </c>
      <c r="AV79" s="55">
        <f t="shared" si="19"/>
        <v>1331.85</v>
      </c>
      <c r="AW79" s="55">
        <f t="shared" si="20"/>
        <v>-74.578947368421055</v>
      </c>
    </row>
    <row r="80" spans="1:49" x14ac:dyDescent="0.25">
      <c r="A80" s="26">
        <v>2109</v>
      </c>
      <c r="B80" s="27" t="s">
        <v>249</v>
      </c>
      <c r="C80" s="27" t="s">
        <v>464</v>
      </c>
      <c r="D80" s="27">
        <v>0</v>
      </c>
      <c r="E80" s="27">
        <v>0</v>
      </c>
      <c r="F80" s="39">
        <v>0</v>
      </c>
      <c r="G80" s="26">
        <v>0</v>
      </c>
      <c r="H80" s="26">
        <v>0</v>
      </c>
      <c r="I80" s="29">
        <v>0</v>
      </c>
      <c r="J80" s="26">
        <v>19</v>
      </c>
      <c r="K80" s="26">
        <v>285</v>
      </c>
      <c r="L80" s="26">
        <v>0</v>
      </c>
      <c r="M80" s="26">
        <v>0</v>
      </c>
      <c r="N80" s="31">
        <v>20970.3</v>
      </c>
      <c r="O80" s="26">
        <v>8</v>
      </c>
      <c r="P80" s="26">
        <v>120</v>
      </c>
      <c r="Q80" s="49">
        <v>1560</v>
      </c>
      <c r="R80" s="26">
        <v>8</v>
      </c>
      <c r="S80" s="50">
        <v>596.63157894736844</v>
      </c>
      <c r="T80" s="51">
        <v>23126.931578947369</v>
      </c>
      <c r="U80" s="26">
        <v>0</v>
      </c>
      <c r="V80" s="52">
        <v>0</v>
      </c>
      <c r="X80" s="78">
        <f t="shared" si="12"/>
        <v>18501.545263157896</v>
      </c>
      <c r="Z80" s="54">
        <v>525.72</v>
      </c>
      <c r="AC80" s="54">
        <f>_xlfn.XLOOKUP(A80,[1]AU2025_School!$B:$B,[1]AU2025_School!$BQ:$BQ,0,0)</f>
        <v>0</v>
      </c>
      <c r="AD80" s="54">
        <f>_xlfn.XLOOKUP(A80,[1]AU2025_School!$B:$B,[1]AU2025_School!$BR:$BR,0,0)</f>
        <v>0</v>
      </c>
      <c r="AE80" s="54">
        <f>_xlfn.XLOOKUP(A80,[1]AU2025_School!$B:$B,[1]AU2025_School!$BS:$BS,0,0)</f>
        <v>23177.7</v>
      </c>
      <c r="AF80" s="54">
        <f>_xlfn.XLOOKUP(A80,[1]AU2025_School!$B:$B,[1]AU2025_School!$BT:$BT,0,0)</f>
        <v>0</v>
      </c>
      <c r="AG80" s="54">
        <f>_xlfn.XLOOKUP(A80,[1]AU2025_School!$B:$B,[1]AU2025_School!$BU:$BU,0,0)</f>
        <v>0</v>
      </c>
      <c r="AH80" s="54">
        <f>_xlfn.XLOOKUP(A80,[1]AU2025_School!$B:$B,[1]AU2025_School!$BV:$BV,0,0)</f>
        <v>0</v>
      </c>
      <c r="AI80" s="54">
        <f>_xlfn.XLOOKUP(A80,[1]AU2025_School!$B:$B,[1]AU2025_School!$BW:$BW,0,0)</f>
        <v>0</v>
      </c>
      <c r="AJ80" s="54">
        <f>_xlfn.XLOOKUP(A80,[1]AU2025_School!$B:$B,[1]AU2025_School!$BX:$BX,0,0)</f>
        <v>970.06000000000006</v>
      </c>
      <c r="AK80" s="54">
        <f>_xlfn.XLOOKUP(A80,[1]AU2025_School!$B:$B,[1]AU2025_School!$BY:$BY,0,0)</f>
        <v>0</v>
      </c>
      <c r="AL80" s="54">
        <f>_xlfn.XLOOKUP(A80,[1]AU2025_School!$B:$B,[1]AU2025_School!$BZ:$BZ,0,0)</f>
        <v>475.8</v>
      </c>
      <c r="AM80" s="54">
        <f>_xlfn.XLOOKUP(A80,[1]AU2025_School!$B:$B,[1]AU2025_School!$CA:$CA,0,0)</f>
        <v>226.2</v>
      </c>
      <c r="AN80" s="54">
        <f>_xlfn.XLOOKUP(A80,[1]AU2025_School!$B:$B,[1]AU2025_School!$CB:$CB,0,0)</f>
        <v>78</v>
      </c>
      <c r="AO80" s="54">
        <f t="shared" si="13"/>
        <v>24927.760000000002</v>
      </c>
      <c r="AP80" s="52">
        <f t="shared" si="14"/>
        <v>6426.2147368421065</v>
      </c>
      <c r="AQ80" s="55">
        <f t="shared" si="15"/>
        <v>920.1400000000001</v>
      </c>
      <c r="AR80" s="55">
        <f t="shared" si="16"/>
        <v>78</v>
      </c>
      <c r="AS80" s="55">
        <f t="shared" si="17"/>
        <v>-20970.3</v>
      </c>
      <c r="AT80" s="55">
        <f t="shared" si="18"/>
        <v>0</v>
      </c>
      <c r="AU80" s="55">
        <f t="shared" si="11"/>
        <v>23177.7</v>
      </c>
      <c r="AV80" s="55">
        <f t="shared" si="19"/>
        <v>-1333.8</v>
      </c>
      <c r="AW80" s="55">
        <f t="shared" si="20"/>
        <v>-596.63157894736844</v>
      </c>
    </row>
    <row r="81" spans="1:49" x14ac:dyDescent="0.25">
      <c r="A81" s="26">
        <v>2110</v>
      </c>
      <c r="B81" s="27" t="s">
        <v>250</v>
      </c>
      <c r="C81" s="27" t="s">
        <v>464</v>
      </c>
      <c r="D81" s="27">
        <v>0</v>
      </c>
      <c r="E81" s="27">
        <v>0</v>
      </c>
      <c r="F81" s="39">
        <v>0</v>
      </c>
      <c r="G81" s="26">
        <v>0</v>
      </c>
      <c r="H81" s="26">
        <v>0</v>
      </c>
      <c r="I81" s="29">
        <v>0</v>
      </c>
      <c r="J81" s="26">
        <v>47</v>
      </c>
      <c r="K81" s="26">
        <v>705</v>
      </c>
      <c r="L81" s="26">
        <v>0</v>
      </c>
      <c r="M81" s="26">
        <v>0</v>
      </c>
      <c r="N81" s="31">
        <v>51873.9</v>
      </c>
      <c r="O81" s="26">
        <v>10</v>
      </c>
      <c r="P81" s="26">
        <v>150</v>
      </c>
      <c r="Q81" s="49">
        <v>1950</v>
      </c>
      <c r="R81" s="26">
        <v>1</v>
      </c>
      <c r="S81" s="50">
        <v>74.578947368421055</v>
      </c>
      <c r="T81" s="51">
        <v>53898.478947368421</v>
      </c>
      <c r="U81" s="26">
        <v>0</v>
      </c>
      <c r="V81" s="52">
        <v>0</v>
      </c>
      <c r="X81" s="78">
        <f t="shared" si="12"/>
        <v>43118.783157894737</v>
      </c>
      <c r="Z81" s="54">
        <v>762.84</v>
      </c>
      <c r="AC81" s="54">
        <f>_xlfn.XLOOKUP(A81,[1]AU2025_School!$B:$B,[1]AU2025_School!$BQ:$BQ,0,0)</f>
        <v>0</v>
      </c>
      <c r="AD81" s="54">
        <f>_xlfn.XLOOKUP(A81,[1]AU2025_School!$B:$B,[1]AU2025_School!$BR:$BR,0,0)</f>
        <v>0</v>
      </c>
      <c r="AE81" s="54">
        <f>_xlfn.XLOOKUP(A81,[1]AU2025_School!$B:$B,[1]AU2025_School!$BS:$BS,0,0)</f>
        <v>65118.3</v>
      </c>
      <c r="AF81" s="54">
        <f>_xlfn.XLOOKUP(A81,[1]AU2025_School!$B:$B,[1]AU2025_School!$BT:$BT,0,0)</f>
        <v>0</v>
      </c>
      <c r="AG81" s="54">
        <f>_xlfn.XLOOKUP(A81,[1]AU2025_School!$B:$B,[1]AU2025_School!$BU:$BU,0,0)</f>
        <v>0</v>
      </c>
      <c r="AH81" s="54">
        <f>_xlfn.XLOOKUP(A81,[1]AU2025_School!$B:$B,[1]AU2025_School!$BV:$BV,0,0)</f>
        <v>0</v>
      </c>
      <c r="AI81" s="54">
        <f>_xlfn.XLOOKUP(A81,[1]AU2025_School!$B:$B,[1]AU2025_School!$BW:$BW,0,0)</f>
        <v>0</v>
      </c>
      <c r="AJ81" s="54">
        <f>_xlfn.XLOOKUP(A81,[1]AU2025_School!$B:$B,[1]AU2025_School!$BX:$BX,0,0)</f>
        <v>522.34</v>
      </c>
      <c r="AK81" s="54">
        <f>_xlfn.XLOOKUP(A81,[1]AU2025_School!$B:$B,[1]AU2025_School!$BY:$BY,0,0)</f>
        <v>0</v>
      </c>
      <c r="AL81" s="54">
        <f>_xlfn.XLOOKUP(A81,[1]AU2025_School!$B:$B,[1]AU2025_School!$BZ:$BZ,0,0)</f>
        <v>594.75</v>
      </c>
      <c r="AM81" s="54">
        <f>_xlfn.XLOOKUP(A81,[1]AU2025_School!$B:$B,[1]AU2025_School!$CA:$CA,0,0)</f>
        <v>56.55</v>
      </c>
      <c r="AN81" s="54">
        <f>_xlfn.XLOOKUP(A81,[1]AU2025_School!$B:$B,[1]AU2025_School!$CB:$CB,0,0)</f>
        <v>530.4</v>
      </c>
      <c r="AO81" s="54">
        <f t="shared" si="13"/>
        <v>66822.34</v>
      </c>
      <c r="AP81" s="52">
        <f t="shared" si="14"/>
        <v>23703.556842105259</v>
      </c>
      <c r="AQ81" s="55">
        <f t="shared" si="15"/>
        <v>354.25000000000011</v>
      </c>
      <c r="AR81" s="55">
        <f t="shared" si="16"/>
        <v>530.4</v>
      </c>
      <c r="AS81" s="55">
        <f t="shared" si="17"/>
        <v>-51873.9</v>
      </c>
      <c r="AT81" s="55">
        <f t="shared" si="18"/>
        <v>0</v>
      </c>
      <c r="AU81" s="55">
        <f t="shared" si="11"/>
        <v>65118.3</v>
      </c>
      <c r="AV81" s="55">
        <f t="shared" si="19"/>
        <v>-1893.45</v>
      </c>
      <c r="AW81" s="55">
        <f t="shared" si="20"/>
        <v>-74.578947368421055</v>
      </c>
    </row>
    <row r="82" spans="1:49" x14ac:dyDescent="0.25">
      <c r="A82" s="26">
        <v>2115</v>
      </c>
      <c r="B82" s="27" t="s">
        <v>251</v>
      </c>
      <c r="C82" s="27" t="s">
        <v>425</v>
      </c>
      <c r="D82" s="27">
        <v>0</v>
      </c>
      <c r="E82" s="27">
        <v>0</v>
      </c>
      <c r="F82" s="39">
        <v>0</v>
      </c>
      <c r="G82" s="26">
        <v>0</v>
      </c>
      <c r="H82" s="26">
        <v>0</v>
      </c>
      <c r="I82" s="29">
        <v>0</v>
      </c>
      <c r="J82" s="26">
        <v>24</v>
      </c>
      <c r="K82" s="26">
        <v>360</v>
      </c>
      <c r="L82" s="26">
        <v>13</v>
      </c>
      <c r="M82" s="26">
        <v>195</v>
      </c>
      <c r="N82" s="31">
        <v>40836.9</v>
      </c>
      <c r="O82" s="26">
        <v>5</v>
      </c>
      <c r="P82" s="26">
        <v>75</v>
      </c>
      <c r="Q82" s="49">
        <v>975</v>
      </c>
      <c r="R82" s="26">
        <v>0</v>
      </c>
      <c r="S82" s="50">
        <v>0</v>
      </c>
      <c r="T82" s="51">
        <v>41811.9</v>
      </c>
      <c r="U82" s="26">
        <v>0</v>
      </c>
      <c r="V82" s="52">
        <v>0</v>
      </c>
      <c r="X82" s="78">
        <f t="shared" si="12"/>
        <v>33449.520000000004</v>
      </c>
      <c r="Z82" s="54">
        <v>783.11999999999989</v>
      </c>
      <c r="AC82" s="54">
        <f>_xlfn.XLOOKUP(A82,[1]AU2025_School!$B:$B,[1]AU2025_School!$BQ:$BQ,0,0)</f>
        <v>0</v>
      </c>
      <c r="AD82" s="54">
        <f>_xlfn.XLOOKUP(A82,[1]AU2025_School!$B:$B,[1]AU2025_School!$BR:$BR,0,0)</f>
        <v>0</v>
      </c>
      <c r="AE82" s="54">
        <f>_xlfn.XLOOKUP(A82,[1]AU2025_School!$B:$B,[1]AU2025_School!$BS:$BS,0,0)</f>
        <v>22074</v>
      </c>
      <c r="AF82" s="54">
        <f>_xlfn.XLOOKUP(A82,[1]AU2025_School!$B:$B,[1]AU2025_School!$BT:$BT,0,0)</f>
        <v>8829.6</v>
      </c>
      <c r="AG82" s="54">
        <f>_xlfn.XLOOKUP(A82,[1]AU2025_School!$B:$B,[1]AU2025_School!$BU:$BU,0,0)</f>
        <v>0</v>
      </c>
      <c r="AH82" s="54">
        <f>_xlfn.XLOOKUP(A82,[1]AU2025_School!$B:$B,[1]AU2025_School!$BV:$BV,0,0)</f>
        <v>0</v>
      </c>
      <c r="AI82" s="54">
        <f>_xlfn.XLOOKUP(A82,[1]AU2025_School!$B:$B,[1]AU2025_School!$BW:$BW,0,0)</f>
        <v>0</v>
      </c>
      <c r="AJ82" s="54">
        <f>_xlfn.XLOOKUP(A82,[1]AU2025_School!$B:$B,[1]AU2025_School!$BX:$BX,0,0)</f>
        <v>0</v>
      </c>
      <c r="AK82" s="54">
        <f>_xlfn.XLOOKUP(A82,[1]AU2025_School!$B:$B,[1]AU2025_School!$BY:$BY,0,0)</f>
        <v>0</v>
      </c>
      <c r="AL82" s="54">
        <f>_xlfn.XLOOKUP(A82,[1]AU2025_School!$B:$B,[1]AU2025_School!$BZ:$BZ,0,0)</f>
        <v>1308.45</v>
      </c>
      <c r="AM82" s="54">
        <f>_xlfn.XLOOKUP(A82,[1]AU2025_School!$B:$B,[1]AU2025_School!$CA:$CA,0,0)</f>
        <v>169.64999999999998</v>
      </c>
      <c r="AN82" s="54">
        <f>_xlfn.XLOOKUP(A82,[1]AU2025_School!$B:$B,[1]AU2025_School!$CB:$CB,0,0)</f>
        <v>0</v>
      </c>
      <c r="AO82" s="54">
        <f t="shared" si="13"/>
        <v>32381.7</v>
      </c>
      <c r="AP82" s="52">
        <f t="shared" si="14"/>
        <v>-1067.8200000000033</v>
      </c>
      <c r="AQ82" s="55">
        <f t="shared" si="15"/>
        <v>525.33000000000015</v>
      </c>
      <c r="AR82" s="55">
        <f t="shared" si="16"/>
        <v>0</v>
      </c>
      <c r="AS82" s="55">
        <f t="shared" si="17"/>
        <v>-40836.9</v>
      </c>
      <c r="AT82" s="55">
        <f t="shared" si="18"/>
        <v>0</v>
      </c>
      <c r="AU82" s="55">
        <f t="shared" si="11"/>
        <v>30903.599999999999</v>
      </c>
      <c r="AV82" s="55">
        <f t="shared" si="19"/>
        <v>-805.35</v>
      </c>
      <c r="AW82" s="55">
        <f t="shared" si="20"/>
        <v>0</v>
      </c>
    </row>
    <row r="83" spans="1:49" x14ac:dyDescent="0.25">
      <c r="A83" s="26">
        <v>2117</v>
      </c>
      <c r="B83" s="27" t="s">
        <v>252</v>
      </c>
      <c r="C83" s="27" t="s">
        <v>464</v>
      </c>
      <c r="D83" s="27">
        <v>0</v>
      </c>
      <c r="E83" s="27">
        <v>0</v>
      </c>
      <c r="F83" s="39">
        <v>0</v>
      </c>
      <c r="G83" s="26">
        <v>0</v>
      </c>
      <c r="H83" s="26">
        <v>0</v>
      </c>
      <c r="I83" s="29">
        <v>0</v>
      </c>
      <c r="J83" s="26">
        <v>21</v>
      </c>
      <c r="K83" s="26">
        <v>315</v>
      </c>
      <c r="L83" s="26">
        <v>0</v>
      </c>
      <c r="M83" s="26">
        <v>0</v>
      </c>
      <c r="N83" s="31">
        <v>23177.7</v>
      </c>
      <c r="O83" s="26">
        <v>2</v>
      </c>
      <c r="P83" s="26">
        <v>30</v>
      </c>
      <c r="Q83" s="49">
        <v>390</v>
      </c>
      <c r="R83" s="26">
        <v>2</v>
      </c>
      <c r="S83" s="50">
        <v>149.15789473684211</v>
      </c>
      <c r="T83" s="51">
        <v>23716.857894736844</v>
      </c>
      <c r="U83" s="26">
        <v>0</v>
      </c>
      <c r="V83" s="52">
        <v>0</v>
      </c>
      <c r="X83" s="78">
        <f t="shared" si="12"/>
        <v>18973.486315789476</v>
      </c>
      <c r="Z83" s="54">
        <v>450.84</v>
      </c>
      <c r="AC83" s="54">
        <f>_xlfn.XLOOKUP(A83,[1]AU2025_School!$B:$B,[1]AU2025_School!$BQ:$BQ,0,0)</f>
        <v>0</v>
      </c>
      <c r="AD83" s="54">
        <f>_xlfn.XLOOKUP(A83,[1]AU2025_School!$B:$B,[1]AU2025_School!$BR:$BR,0,0)</f>
        <v>0</v>
      </c>
      <c r="AE83" s="54">
        <f>_xlfn.XLOOKUP(A83,[1]AU2025_School!$B:$B,[1]AU2025_School!$BS:$BS,0,0)</f>
        <v>22074</v>
      </c>
      <c r="AF83" s="54">
        <f>_xlfn.XLOOKUP(A83,[1]AU2025_School!$B:$B,[1]AU2025_School!$BT:$BT,0,0)</f>
        <v>0</v>
      </c>
      <c r="AG83" s="54">
        <f>_xlfn.XLOOKUP(A83,[1]AU2025_School!$B:$B,[1]AU2025_School!$BU:$BU,0,0)</f>
        <v>0</v>
      </c>
      <c r="AH83" s="54">
        <f>_xlfn.XLOOKUP(A83,[1]AU2025_School!$B:$B,[1]AU2025_School!$BV:$BV,0,0)</f>
        <v>0</v>
      </c>
      <c r="AI83" s="54">
        <f>_xlfn.XLOOKUP(A83,[1]AU2025_School!$B:$B,[1]AU2025_School!$BW:$BW,0,0)</f>
        <v>0</v>
      </c>
      <c r="AJ83" s="54">
        <f>_xlfn.XLOOKUP(A83,[1]AU2025_School!$B:$B,[1]AU2025_School!$BX:$BX,0,0)</f>
        <v>0</v>
      </c>
      <c r="AK83" s="54">
        <f>_xlfn.XLOOKUP(A83,[1]AU2025_School!$B:$B,[1]AU2025_School!$BY:$BY,0,0)</f>
        <v>0</v>
      </c>
      <c r="AL83" s="54">
        <f>_xlfn.XLOOKUP(A83,[1]AU2025_School!$B:$B,[1]AU2025_School!$BZ:$BZ,0,0)</f>
        <v>0</v>
      </c>
      <c r="AM83" s="54">
        <f>_xlfn.XLOOKUP(A83,[1]AU2025_School!$B:$B,[1]AU2025_School!$CA:$CA,0,0)</f>
        <v>169.64999999999998</v>
      </c>
      <c r="AN83" s="54">
        <f>_xlfn.XLOOKUP(A83,[1]AU2025_School!$B:$B,[1]AU2025_School!$CB:$CB,0,0)</f>
        <v>265.2</v>
      </c>
      <c r="AO83" s="54">
        <f t="shared" si="13"/>
        <v>22508.850000000002</v>
      </c>
      <c r="AP83" s="52">
        <f t="shared" si="14"/>
        <v>3535.3636842105261</v>
      </c>
      <c r="AQ83" s="55">
        <f t="shared" si="15"/>
        <v>-450.84</v>
      </c>
      <c r="AR83" s="55">
        <f t="shared" si="16"/>
        <v>265.2</v>
      </c>
      <c r="AS83" s="55">
        <f t="shared" si="17"/>
        <v>-23177.7</v>
      </c>
      <c r="AT83" s="55">
        <f t="shared" si="18"/>
        <v>0</v>
      </c>
      <c r="AU83" s="55">
        <f t="shared" si="11"/>
        <v>22074</v>
      </c>
      <c r="AV83" s="55">
        <f t="shared" si="19"/>
        <v>-220.35000000000002</v>
      </c>
      <c r="AW83" s="55">
        <f t="shared" si="20"/>
        <v>-149.15789473684211</v>
      </c>
    </row>
    <row r="84" spans="1:49" x14ac:dyDescent="0.25">
      <c r="A84" s="26">
        <v>2119</v>
      </c>
      <c r="B84" s="27" t="s">
        <v>253</v>
      </c>
      <c r="C84" s="27" t="s">
        <v>464</v>
      </c>
      <c r="D84" s="27">
        <v>0</v>
      </c>
      <c r="E84" s="27">
        <v>0</v>
      </c>
      <c r="F84" s="39">
        <v>0</v>
      </c>
      <c r="G84" s="26">
        <v>0</v>
      </c>
      <c r="H84" s="26">
        <v>0</v>
      </c>
      <c r="I84" s="29">
        <v>0</v>
      </c>
      <c r="J84" s="26">
        <v>21</v>
      </c>
      <c r="K84" s="26">
        <v>315</v>
      </c>
      <c r="L84" s="26">
        <v>0</v>
      </c>
      <c r="M84" s="26">
        <v>0</v>
      </c>
      <c r="N84" s="31">
        <v>23177.7</v>
      </c>
      <c r="O84" s="26">
        <v>9</v>
      </c>
      <c r="P84" s="26">
        <v>135</v>
      </c>
      <c r="Q84" s="49">
        <v>1755</v>
      </c>
      <c r="R84" s="26">
        <v>0</v>
      </c>
      <c r="S84" s="50">
        <v>0</v>
      </c>
      <c r="T84" s="51">
        <v>24932.7</v>
      </c>
      <c r="U84" s="26">
        <v>0</v>
      </c>
      <c r="V84" s="52">
        <v>0</v>
      </c>
      <c r="X84" s="78">
        <f t="shared" si="12"/>
        <v>19946.160000000003</v>
      </c>
      <c r="Z84" s="54">
        <v>297.95999999999998</v>
      </c>
      <c r="AC84" s="54">
        <f>_xlfn.XLOOKUP(A84,[1]AU2025_School!$B:$B,[1]AU2025_School!$BQ:$BQ,0,0)</f>
        <v>0</v>
      </c>
      <c r="AD84" s="54">
        <f>_xlfn.XLOOKUP(A84,[1]AU2025_School!$B:$B,[1]AU2025_School!$BR:$BR,0,0)</f>
        <v>0</v>
      </c>
      <c r="AE84" s="54">
        <f>_xlfn.XLOOKUP(A84,[1]AU2025_School!$B:$B,[1]AU2025_School!$BS:$BS,0,0)</f>
        <v>17659.2</v>
      </c>
      <c r="AF84" s="54">
        <f>_xlfn.XLOOKUP(A84,[1]AU2025_School!$B:$B,[1]AU2025_School!$BT:$BT,0,0)</f>
        <v>0</v>
      </c>
      <c r="AG84" s="54">
        <f>_xlfn.XLOOKUP(A84,[1]AU2025_School!$B:$B,[1]AU2025_School!$BU:$BU,0,0)</f>
        <v>0</v>
      </c>
      <c r="AH84" s="54">
        <f>_xlfn.XLOOKUP(A84,[1]AU2025_School!$B:$B,[1]AU2025_School!$BV:$BV,0,0)</f>
        <v>0</v>
      </c>
      <c r="AI84" s="54">
        <f>_xlfn.XLOOKUP(A84,[1]AU2025_School!$B:$B,[1]AU2025_School!$BW:$BW,0,0)</f>
        <v>0</v>
      </c>
      <c r="AJ84" s="54">
        <f>_xlfn.XLOOKUP(A84,[1]AU2025_School!$B:$B,[1]AU2025_School!$BX:$BX,0,0)</f>
        <v>0</v>
      </c>
      <c r="AK84" s="54">
        <f>_xlfn.XLOOKUP(A84,[1]AU2025_School!$B:$B,[1]AU2025_School!$BY:$BY,0,0)</f>
        <v>0</v>
      </c>
      <c r="AL84" s="54">
        <f>_xlfn.XLOOKUP(A84,[1]AU2025_School!$B:$B,[1]AU2025_School!$BZ:$BZ,0,0)</f>
        <v>118.95</v>
      </c>
      <c r="AM84" s="54">
        <f>_xlfn.XLOOKUP(A84,[1]AU2025_School!$B:$B,[1]AU2025_School!$CA:$CA,0,0)</f>
        <v>0</v>
      </c>
      <c r="AN84" s="54">
        <f>_xlfn.XLOOKUP(A84,[1]AU2025_School!$B:$B,[1]AU2025_School!$CB:$CB,0,0)</f>
        <v>109.2</v>
      </c>
      <c r="AO84" s="54">
        <f t="shared" si="13"/>
        <v>17887.350000000002</v>
      </c>
      <c r="AP84" s="52">
        <f t="shared" si="14"/>
        <v>-2058.8100000000013</v>
      </c>
      <c r="AQ84" s="55">
        <f t="shared" si="15"/>
        <v>-179.01</v>
      </c>
      <c r="AR84" s="55">
        <f t="shared" si="16"/>
        <v>109.2</v>
      </c>
      <c r="AS84" s="55">
        <f t="shared" si="17"/>
        <v>-23177.7</v>
      </c>
      <c r="AT84" s="55">
        <f t="shared" si="18"/>
        <v>0</v>
      </c>
      <c r="AU84" s="55">
        <f t="shared" si="11"/>
        <v>17659.2</v>
      </c>
      <c r="AV84" s="55">
        <f t="shared" si="19"/>
        <v>-1755</v>
      </c>
      <c r="AW84" s="55">
        <f t="shared" si="20"/>
        <v>0</v>
      </c>
    </row>
    <row r="85" spans="1:49" x14ac:dyDescent="0.25">
      <c r="A85" s="26">
        <v>2121</v>
      </c>
      <c r="B85" s="27" t="s">
        <v>254</v>
      </c>
      <c r="C85" s="27" t="s">
        <v>464</v>
      </c>
      <c r="D85" s="27">
        <v>0</v>
      </c>
      <c r="E85" s="27">
        <v>0</v>
      </c>
      <c r="F85" s="39">
        <v>0</v>
      </c>
      <c r="G85" s="26">
        <v>0</v>
      </c>
      <c r="H85" s="26">
        <v>0</v>
      </c>
      <c r="I85" s="29">
        <v>0</v>
      </c>
      <c r="J85" s="26">
        <v>18</v>
      </c>
      <c r="K85" s="26">
        <v>270</v>
      </c>
      <c r="L85" s="26">
        <v>0</v>
      </c>
      <c r="M85" s="26">
        <v>0</v>
      </c>
      <c r="N85" s="31">
        <v>19866.600000000002</v>
      </c>
      <c r="O85" s="26">
        <v>9</v>
      </c>
      <c r="P85" s="26">
        <v>135</v>
      </c>
      <c r="Q85" s="49">
        <v>1755</v>
      </c>
      <c r="R85" s="26">
        <v>9</v>
      </c>
      <c r="S85" s="50">
        <v>671.21052631578948</v>
      </c>
      <c r="T85" s="51">
        <v>22292.810526315792</v>
      </c>
      <c r="U85" s="26">
        <v>0</v>
      </c>
      <c r="V85" s="52">
        <v>0</v>
      </c>
      <c r="X85" s="78">
        <f t="shared" si="12"/>
        <v>17834.248421052635</v>
      </c>
      <c r="Z85" s="54">
        <v>1240.1999999999998</v>
      </c>
      <c r="AC85" s="54">
        <f>_xlfn.XLOOKUP(A85,[1]AU2025_School!$B:$B,[1]AU2025_School!$BQ:$BQ,0,0)</f>
        <v>0</v>
      </c>
      <c r="AD85" s="54">
        <f>_xlfn.XLOOKUP(A85,[1]AU2025_School!$B:$B,[1]AU2025_School!$BR:$BR,0,0)</f>
        <v>0</v>
      </c>
      <c r="AE85" s="54">
        <f>_xlfn.XLOOKUP(A85,[1]AU2025_School!$B:$B,[1]AU2025_School!$BS:$BS,0,0)</f>
        <v>24281.4</v>
      </c>
      <c r="AF85" s="54">
        <f>_xlfn.XLOOKUP(A85,[1]AU2025_School!$B:$B,[1]AU2025_School!$BT:$BT,0,0)</f>
        <v>3311.1</v>
      </c>
      <c r="AG85" s="54">
        <f>_xlfn.XLOOKUP(A85,[1]AU2025_School!$B:$B,[1]AU2025_School!$BU:$BU,0,0)</f>
        <v>3318.9</v>
      </c>
      <c r="AH85" s="54">
        <f>_xlfn.XLOOKUP(A85,[1]AU2025_School!$B:$B,[1]AU2025_School!$BV:$BV,0,0)</f>
        <v>0</v>
      </c>
      <c r="AI85" s="54">
        <f>_xlfn.XLOOKUP(A85,[1]AU2025_School!$B:$B,[1]AU2025_School!$BW:$BW,0,0)</f>
        <v>0</v>
      </c>
      <c r="AJ85" s="54">
        <f>_xlfn.XLOOKUP(A85,[1]AU2025_School!$B:$B,[1]AU2025_School!$BX:$BX,0,0)</f>
        <v>1193.92</v>
      </c>
      <c r="AK85" s="54">
        <f>_xlfn.XLOOKUP(A85,[1]AU2025_School!$B:$B,[1]AU2025_School!$BY:$BY,0,0)</f>
        <v>0</v>
      </c>
      <c r="AL85" s="54">
        <f>_xlfn.XLOOKUP(A85,[1]AU2025_School!$B:$B,[1]AU2025_School!$BZ:$BZ,0,0)</f>
        <v>2022.1499999999999</v>
      </c>
      <c r="AM85" s="54">
        <f>_xlfn.XLOOKUP(A85,[1]AU2025_School!$B:$B,[1]AU2025_School!$CA:$CA,0,0)</f>
        <v>282.75</v>
      </c>
      <c r="AN85" s="54">
        <f>_xlfn.XLOOKUP(A85,[1]AU2025_School!$B:$B,[1]AU2025_School!$CB:$CB,0,0)</f>
        <v>15.6</v>
      </c>
      <c r="AO85" s="54">
        <f t="shared" si="13"/>
        <v>34425.82</v>
      </c>
      <c r="AP85" s="52">
        <f t="shared" si="14"/>
        <v>16591.571578947365</v>
      </c>
      <c r="AQ85" s="55">
        <f t="shared" si="15"/>
        <v>1975.87</v>
      </c>
      <c r="AR85" s="55">
        <f t="shared" si="16"/>
        <v>15.6</v>
      </c>
      <c r="AS85" s="55">
        <f t="shared" si="17"/>
        <v>-19866.600000000002</v>
      </c>
      <c r="AT85" s="55">
        <f t="shared" si="18"/>
        <v>3318.9</v>
      </c>
      <c r="AU85" s="55">
        <f t="shared" si="11"/>
        <v>27592.5</v>
      </c>
      <c r="AV85" s="55">
        <f t="shared" si="19"/>
        <v>-1472.25</v>
      </c>
      <c r="AW85" s="55">
        <f t="shared" si="20"/>
        <v>-671.21052631578948</v>
      </c>
    </row>
    <row r="86" spans="1:49" x14ac:dyDescent="0.25">
      <c r="A86" s="26">
        <v>2122</v>
      </c>
      <c r="B86" s="27" t="s">
        <v>794</v>
      </c>
      <c r="C86" s="27" t="s">
        <v>464</v>
      </c>
      <c r="D86" s="27">
        <v>0</v>
      </c>
      <c r="E86" s="27">
        <v>0</v>
      </c>
      <c r="F86" s="39">
        <v>0</v>
      </c>
      <c r="G86" s="26">
        <v>0</v>
      </c>
      <c r="H86" s="26">
        <v>0</v>
      </c>
      <c r="I86" s="29">
        <v>0</v>
      </c>
      <c r="J86" s="26">
        <v>38</v>
      </c>
      <c r="K86" s="26">
        <v>570</v>
      </c>
      <c r="L86" s="26">
        <v>2</v>
      </c>
      <c r="M86" s="26">
        <v>30</v>
      </c>
      <c r="N86" s="31">
        <v>44148</v>
      </c>
      <c r="O86" s="26">
        <v>6</v>
      </c>
      <c r="P86" s="26">
        <v>75</v>
      </c>
      <c r="Q86" s="49">
        <v>975</v>
      </c>
      <c r="R86" s="26">
        <v>5</v>
      </c>
      <c r="S86" s="50">
        <v>372.89473684210526</v>
      </c>
      <c r="T86" s="51">
        <v>45495.894736842107</v>
      </c>
      <c r="U86" s="26">
        <v>0</v>
      </c>
      <c r="V86" s="52">
        <v>0</v>
      </c>
      <c r="X86" s="78">
        <f t="shared" si="12"/>
        <v>36396.715789473688</v>
      </c>
      <c r="Z86" s="54">
        <v>624</v>
      </c>
      <c r="AC86" s="54">
        <f>_xlfn.XLOOKUP(A86,[1]AU2025_School!$B:$B,[1]AU2025_School!$BQ:$BQ,0,0)</f>
        <v>0</v>
      </c>
      <c r="AD86" s="54">
        <f>_xlfn.XLOOKUP(A86,[1]AU2025_School!$B:$B,[1]AU2025_School!$BR:$BR,0,0)</f>
        <v>0</v>
      </c>
      <c r="AE86" s="54">
        <f>_xlfn.XLOOKUP(A86,[1]AU2025_School!$B:$B,[1]AU2025_School!$BS:$BS,0,0)</f>
        <v>61807.200000000004</v>
      </c>
      <c r="AF86" s="54">
        <f>_xlfn.XLOOKUP(A86,[1]AU2025_School!$B:$B,[1]AU2025_School!$BT:$BT,0,0)</f>
        <v>3311.1</v>
      </c>
      <c r="AG86" s="54">
        <f>_xlfn.XLOOKUP(A86,[1]AU2025_School!$B:$B,[1]AU2025_School!$BU:$BU,0,0)</f>
        <v>0</v>
      </c>
      <c r="AH86" s="54">
        <f>_xlfn.XLOOKUP(A86,[1]AU2025_School!$B:$B,[1]AU2025_School!$BV:$BV,0,0)</f>
        <v>0</v>
      </c>
      <c r="AI86" s="54">
        <f>_xlfn.XLOOKUP(A86,[1]AU2025_School!$B:$B,[1]AU2025_School!$BW:$BW,0,0)</f>
        <v>0</v>
      </c>
      <c r="AJ86" s="54">
        <f>_xlfn.XLOOKUP(A86,[1]AU2025_School!$B:$B,[1]AU2025_School!$BX:$BX,0,0)</f>
        <v>1268.54</v>
      </c>
      <c r="AK86" s="54">
        <f>_xlfn.XLOOKUP(A86,[1]AU2025_School!$B:$B,[1]AU2025_School!$BY:$BY,0,0)</f>
        <v>0</v>
      </c>
      <c r="AL86" s="54">
        <f>_xlfn.XLOOKUP(A86,[1]AU2025_School!$B:$B,[1]AU2025_School!$BZ:$BZ,0,0)</f>
        <v>0</v>
      </c>
      <c r="AM86" s="54">
        <f>_xlfn.XLOOKUP(A86,[1]AU2025_School!$B:$B,[1]AU2025_School!$CA:$CA,0,0)</f>
        <v>395.84999999999997</v>
      </c>
      <c r="AN86" s="54">
        <f>_xlfn.XLOOKUP(A86,[1]AU2025_School!$B:$B,[1]AU2025_School!$CB:$CB,0,0)</f>
        <v>514.79999999999995</v>
      </c>
      <c r="AO86" s="54">
        <f t="shared" si="13"/>
        <v>67297.490000000005</v>
      </c>
      <c r="AP86" s="52">
        <f t="shared" si="14"/>
        <v>30900.774210526317</v>
      </c>
      <c r="AQ86" s="55">
        <f t="shared" si="15"/>
        <v>644.54</v>
      </c>
      <c r="AR86" s="55">
        <f t="shared" si="16"/>
        <v>514.79999999999995</v>
      </c>
      <c r="AS86" s="55">
        <f t="shared" si="17"/>
        <v>-44148</v>
      </c>
      <c r="AT86" s="55">
        <f t="shared" si="18"/>
        <v>0</v>
      </c>
      <c r="AU86" s="55">
        <f t="shared" si="11"/>
        <v>65118.3</v>
      </c>
      <c r="AV86" s="55">
        <f t="shared" si="19"/>
        <v>-579.15000000000009</v>
      </c>
      <c r="AW86" s="55">
        <f t="shared" si="20"/>
        <v>-372.89473684210526</v>
      </c>
    </row>
    <row r="87" spans="1:49" x14ac:dyDescent="0.25">
      <c r="A87" s="26">
        <v>2127</v>
      </c>
      <c r="B87" s="27" t="s">
        <v>256</v>
      </c>
      <c r="C87" s="27" t="s">
        <v>425</v>
      </c>
      <c r="D87" s="27">
        <v>0</v>
      </c>
      <c r="E87" s="27">
        <v>0</v>
      </c>
      <c r="F87" s="39">
        <v>0</v>
      </c>
      <c r="G87" s="26">
        <v>0</v>
      </c>
      <c r="H87" s="26">
        <v>0</v>
      </c>
      <c r="I87" s="29">
        <v>0</v>
      </c>
      <c r="J87" s="26">
        <v>38</v>
      </c>
      <c r="K87" s="26">
        <v>570</v>
      </c>
      <c r="L87" s="26">
        <v>6</v>
      </c>
      <c r="M87" s="26">
        <v>90</v>
      </c>
      <c r="N87" s="31">
        <v>48562.799999999996</v>
      </c>
      <c r="O87" s="26">
        <v>14</v>
      </c>
      <c r="P87" s="26">
        <v>210</v>
      </c>
      <c r="Q87" s="49">
        <v>2730</v>
      </c>
      <c r="R87" s="26">
        <v>14</v>
      </c>
      <c r="S87" s="50">
        <v>1044.1052631578948</v>
      </c>
      <c r="T87" s="51">
        <v>52336.905263157889</v>
      </c>
      <c r="U87" s="26">
        <v>1</v>
      </c>
      <c r="V87" s="52">
        <v>320.89473684210526</v>
      </c>
      <c r="X87" s="78">
        <f t="shared" si="12"/>
        <v>42126.239999999998</v>
      </c>
      <c r="Z87" s="54">
        <v>1597.44</v>
      </c>
      <c r="AC87" s="54">
        <f>_xlfn.XLOOKUP(A87,[1]AU2025_School!$B:$B,[1]AU2025_School!$BQ:$BQ,0,0)</f>
        <v>0</v>
      </c>
      <c r="AD87" s="54">
        <f>_xlfn.XLOOKUP(A87,[1]AU2025_School!$B:$B,[1]AU2025_School!$BR:$BR,0,0)</f>
        <v>0</v>
      </c>
      <c r="AE87" s="54">
        <f>_xlfn.XLOOKUP(A87,[1]AU2025_School!$B:$B,[1]AU2025_School!$BS:$BS,0,0)</f>
        <v>33111</v>
      </c>
      <c r="AF87" s="54">
        <f>_xlfn.XLOOKUP(A87,[1]AU2025_School!$B:$B,[1]AU2025_School!$BT:$BT,0,0)</f>
        <v>11037</v>
      </c>
      <c r="AG87" s="54">
        <f>_xlfn.XLOOKUP(A87,[1]AU2025_School!$B:$B,[1]AU2025_School!$BU:$BU,0,0)</f>
        <v>0</v>
      </c>
      <c r="AH87" s="54">
        <f>_xlfn.XLOOKUP(A87,[1]AU2025_School!$B:$B,[1]AU2025_School!$BV:$BV,0,0)</f>
        <v>0</v>
      </c>
      <c r="AI87" s="54">
        <f>_xlfn.XLOOKUP(A87,[1]AU2025_School!$B:$B,[1]AU2025_School!$BW:$BW,0,0)</f>
        <v>0</v>
      </c>
      <c r="AJ87" s="54">
        <f>_xlfn.XLOOKUP(A87,[1]AU2025_School!$B:$B,[1]AU2025_School!$BX:$BX,0,0)</f>
        <v>746.2</v>
      </c>
      <c r="AK87" s="54">
        <f>_xlfn.XLOOKUP(A87,[1]AU2025_School!$B:$B,[1]AU2025_School!$BY:$BY,0,0)</f>
        <v>372.84</v>
      </c>
      <c r="AL87" s="54">
        <f>_xlfn.XLOOKUP(A87,[1]AU2025_School!$B:$B,[1]AU2025_School!$BZ:$BZ,0,0)</f>
        <v>1189.5</v>
      </c>
      <c r="AM87" s="54">
        <f>_xlfn.XLOOKUP(A87,[1]AU2025_School!$B:$B,[1]AU2025_School!$CA:$CA,0,0)</f>
        <v>904.8</v>
      </c>
      <c r="AN87" s="54">
        <f>_xlfn.XLOOKUP(A87,[1]AU2025_School!$B:$B,[1]AU2025_School!$CB:$CB,0,0)</f>
        <v>156</v>
      </c>
      <c r="AO87" s="54">
        <f t="shared" si="13"/>
        <v>47517.34</v>
      </c>
      <c r="AP87" s="52">
        <f t="shared" si="14"/>
        <v>5391.0999999999985</v>
      </c>
      <c r="AQ87" s="55">
        <f t="shared" si="15"/>
        <v>711.09999999999991</v>
      </c>
      <c r="AR87" s="55">
        <f t="shared" si="16"/>
        <v>-164.89473684210526</v>
      </c>
      <c r="AS87" s="55">
        <f t="shared" si="17"/>
        <v>-48562.799999999996</v>
      </c>
      <c r="AT87" s="55">
        <f t="shared" si="18"/>
        <v>0</v>
      </c>
      <c r="AU87" s="55">
        <f t="shared" si="11"/>
        <v>44148</v>
      </c>
      <c r="AV87" s="55">
        <f t="shared" si="19"/>
        <v>-1825.2</v>
      </c>
      <c r="AW87" s="55">
        <f t="shared" si="20"/>
        <v>-1044.1052631578948</v>
      </c>
    </row>
    <row r="88" spans="1:49" x14ac:dyDescent="0.25">
      <c r="A88" s="26">
        <v>2132</v>
      </c>
      <c r="B88" s="27" t="s">
        <v>257</v>
      </c>
      <c r="C88" s="27" t="s">
        <v>464</v>
      </c>
      <c r="D88" s="27">
        <v>0</v>
      </c>
      <c r="E88" s="27">
        <v>0</v>
      </c>
      <c r="F88" s="39">
        <v>0</v>
      </c>
      <c r="G88" s="26">
        <v>0</v>
      </c>
      <c r="H88" s="26">
        <v>0</v>
      </c>
      <c r="I88" s="29">
        <v>0</v>
      </c>
      <c r="J88" s="26">
        <v>42</v>
      </c>
      <c r="K88" s="26">
        <v>630</v>
      </c>
      <c r="L88" s="26">
        <v>0</v>
      </c>
      <c r="M88" s="26">
        <v>0</v>
      </c>
      <c r="N88" s="31">
        <v>46355.4</v>
      </c>
      <c r="O88" s="26">
        <v>7</v>
      </c>
      <c r="P88" s="26">
        <v>105</v>
      </c>
      <c r="Q88" s="49">
        <v>1365</v>
      </c>
      <c r="R88" s="26">
        <v>0</v>
      </c>
      <c r="S88" s="50">
        <v>0</v>
      </c>
      <c r="T88" s="51">
        <v>47720.4</v>
      </c>
      <c r="U88" s="26">
        <v>0</v>
      </c>
      <c r="V88" s="52">
        <v>0</v>
      </c>
      <c r="X88" s="78">
        <f t="shared" si="12"/>
        <v>38176.32</v>
      </c>
      <c r="Z88" s="54">
        <v>904.80000000000007</v>
      </c>
      <c r="AC88" s="54">
        <f>_xlfn.XLOOKUP(A88,[1]AU2025_School!$B:$B,[1]AU2025_School!$BQ:$BQ,0,0)</f>
        <v>0</v>
      </c>
      <c r="AD88" s="54">
        <f>_xlfn.XLOOKUP(A88,[1]AU2025_School!$B:$B,[1]AU2025_School!$BR:$BR,0,0)</f>
        <v>0</v>
      </c>
      <c r="AE88" s="54">
        <f>_xlfn.XLOOKUP(A88,[1]AU2025_School!$B:$B,[1]AU2025_School!$BS:$BS,0,0)</f>
        <v>44148</v>
      </c>
      <c r="AF88" s="54">
        <f>_xlfn.XLOOKUP(A88,[1]AU2025_School!$B:$B,[1]AU2025_School!$BT:$BT,0,0)</f>
        <v>0</v>
      </c>
      <c r="AG88" s="54">
        <f>_xlfn.XLOOKUP(A88,[1]AU2025_School!$B:$B,[1]AU2025_School!$BU:$BU,0,0)</f>
        <v>0</v>
      </c>
      <c r="AH88" s="54">
        <f>_xlfn.XLOOKUP(A88,[1]AU2025_School!$B:$B,[1]AU2025_School!$BV:$BV,0,0)</f>
        <v>0</v>
      </c>
      <c r="AI88" s="54">
        <f>_xlfn.XLOOKUP(A88,[1]AU2025_School!$B:$B,[1]AU2025_School!$BW:$BW,0,0)</f>
        <v>0</v>
      </c>
      <c r="AJ88" s="54">
        <f>_xlfn.XLOOKUP(A88,[1]AU2025_School!$B:$B,[1]AU2025_School!$BX:$BX,0,0)</f>
        <v>0</v>
      </c>
      <c r="AK88" s="54">
        <f>_xlfn.XLOOKUP(A88,[1]AU2025_School!$B:$B,[1]AU2025_School!$BY:$BY,0,0)</f>
        <v>0</v>
      </c>
      <c r="AL88" s="54">
        <f>_xlfn.XLOOKUP(A88,[1]AU2025_School!$B:$B,[1]AU2025_School!$BZ:$BZ,0,0)</f>
        <v>118.95</v>
      </c>
      <c r="AM88" s="54">
        <f>_xlfn.XLOOKUP(A88,[1]AU2025_School!$B:$B,[1]AU2025_School!$CA:$CA,0,0)</f>
        <v>452.4</v>
      </c>
      <c r="AN88" s="54">
        <f>_xlfn.XLOOKUP(A88,[1]AU2025_School!$B:$B,[1]AU2025_School!$CB:$CB,0,0)</f>
        <v>421.2</v>
      </c>
      <c r="AO88" s="54">
        <f t="shared" si="13"/>
        <v>45140.549999999996</v>
      </c>
      <c r="AP88" s="52">
        <f t="shared" si="14"/>
        <v>6964.2299999999959</v>
      </c>
      <c r="AQ88" s="55">
        <f t="shared" si="15"/>
        <v>-785.85</v>
      </c>
      <c r="AR88" s="55">
        <f t="shared" si="16"/>
        <v>421.2</v>
      </c>
      <c r="AS88" s="55">
        <f t="shared" si="17"/>
        <v>-46355.4</v>
      </c>
      <c r="AT88" s="55">
        <f t="shared" si="18"/>
        <v>0</v>
      </c>
      <c r="AU88" s="55">
        <f t="shared" si="11"/>
        <v>44148</v>
      </c>
      <c r="AV88" s="55">
        <f t="shared" si="19"/>
        <v>-912.6</v>
      </c>
      <c r="AW88" s="55">
        <f t="shared" si="20"/>
        <v>0</v>
      </c>
    </row>
    <row r="89" spans="1:49" x14ac:dyDescent="0.25">
      <c r="A89" s="26">
        <v>2136</v>
      </c>
      <c r="B89" s="27" t="s">
        <v>258</v>
      </c>
      <c r="C89" s="27" t="s">
        <v>464</v>
      </c>
      <c r="D89" s="27">
        <v>0</v>
      </c>
      <c r="E89" s="27">
        <v>0</v>
      </c>
      <c r="F89" s="39">
        <v>0</v>
      </c>
      <c r="G89" s="26">
        <v>0</v>
      </c>
      <c r="H89" s="26">
        <v>0</v>
      </c>
      <c r="I89" s="29">
        <v>0</v>
      </c>
      <c r="J89" s="26">
        <v>34</v>
      </c>
      <c r="K89" s="26">
        <v>510</v>
      </c>
      <c r="L89" s="26">
        <v>13</v>
      </c>
      <c r="M89" s="26">
        <v>195</v>
      </c>
      <c r="N89" s="31">
        <v>51873.9</v>
      </c>
      <c r="O89" s="26">
        <v>14</v>
      </c>
      <c r="P89" s="26">
        <v>210</v>
      </c>
      <c r="Q89" s="49">
        <v>2730</v>
      </c>
      <c r="R89" s="26">
        <v>14</v>
      </c>
      <c r="S89" s="50">
        <v>1044.1052631578948</v>
      </c>
      <c r="T89" s="51">
        <v>55648.005263157895</v>
      </c>
      <c r="U89" s="26">
        <v>0</v>
      </c>
      <c r="V89" s="52">
        <v>0</v>
      </c>
      <c r="X89" s="78">
        <f t="shared" si="12"/>
        <v>44518.404210526322</v>
      </c>
      <c r="Z89" s="54">
        <v>1124.76</v>
      </c>
      <c r="AC89" s="54">
        <f>_xlfn.XLOOKUP(A89,[1]AU2025_School!$B:$B,[1]AU2025_School!$BQ:$BQ,0,0)</f>
        <v>0</v>
      </c>
      <c r="AD89" s="54">
        <f>_xlfn.XLOOKUP(A89,[1]AU2025_School!$B:$B,[1]AU2025_School!$BR:$BR,0,0)</f>
        <v>0</v>
      </c>
      <c r="AE89" s="54">
        <f>_xlfn.XLOOKUP(A89,[1]AU2025_School!$B:$B,[1]AU2025_School!$BS:$BS,0,0)</f>
        <v>32007.3</v>
      </c>
      <c r="AF89" s="54">
        <f>_xlfn.XLOOKUP(A89,[1]AU2025_School!$B:$B,[1]AU2025_School!$BT:$BT,0,0)</f>
        <v>11037</v>
      </c>
      <c r="AG89" s="54">
        <f>_xlfn.XLOOKUP(A89,[1]AU2025_School!$B:$B,[1]AU2025_School!$BU:$BU,0,0)</f>
        <v>0</v>
      </c>
      <c r="AH89" s="54">
        <f>_xlfn.XLOOKUP(A89,[1]AU2025_School!$B:$B,[1]AU2025_School!$BV:$BV,0,0)</f>
        <v>0</v>
      </c>
      <c r="AI89" s="54">
        <f>_xlfn.XLOOKUP(A89,[1]AU2025_School!$B:$B,[1]AU2025_School!$BW:$BW,0,0)</f>
        <v>0</v>
      </c>
      <c r="AJ89" s="54">
        <f>_xlfn.XLOOKUP(A89,[1]AU2025_School!$B:$B,[1]AU2025_School!$BX:$BX,0,0)</f>
        <v>671.58</v>
      </c>
      <c r="AK89" s="54">
        <f>_xlfn.XLOOKUP(A89,[1]AU2025_School!$B:$B,[1]AU2025_School!$BY:$BY,0,0)</f>
        <v>372.84</v>
      </c>
      <c r="AL89" s="54">
        <f>_xlfn.XLOOKUP(A89,[1]AU2025_School!$B:$B,[1]AU2025_School!$BZ:$BZ,0,0)</f>
        <v>951.6</v>
      </c>
      <c r="AM89" s="54">
        <f>_xlfn.XLOOKUP(A89,[1]AU2025_School!$B:$B,[1]AU2025_School!$CA:$CA,0,0)</f>
        <v>169.64999999999998</v>
      </c>
      <c r="AN89" s="54">
        <f>_xlfn.XLOOKUP(A89,[1]AU2025_School!$B:$B,[1]AU2025_School!$CB:$CB,0,0)</f>
        <v>187.20000000000002</v>
      </c>
      <c r="AO89" s="54">
        <f t="shared" si="13"/>
        <v>45397.17</v>
      </c>
      <c r="AP89" s="52">
        <f t="shared" si="14"/>
        <v>878.7657894736767</v>
      </c>
      <c r="AQ89" s="55">
        <f t="shared" si="15"/>
        <v>871.26</v>
      </c>
      <c r="AR89" s="55">
        <f t="shared" si="16"/>
        <v>187.20000000000002</v>
      </c>
      <c r="AS89" s="55">
        <f t="shared" si="17"/>
        <v>-51873.9</v>
      </c>
      <c r="AT89" s="55">
        <f t="shared" si="18"/>
        <v>0</v>
      </c>
      <c r="AU89" s="55">
        <f t="shared" si="11"/>
        <v>43044.3</v>
      </c>
      <c r="AV89" s="55">
        <f t="shared" si="19"/>
        <v>-2560.35</v>
      </c>
      <c r="AW89" s="55">
        <f t="shared" si="20"/>
        <v>-1044.1052631578948</v>
      </c>
    </row>
    <row r="90" spans="1:49" x14ac:dyDescent="0.25">
      <c r="A90" s="26">
        <v>2138</v>
      </c>
      <c r="B90" s="27" t="s">
        <v>259</v>
      </c>
      <c r="C90" s="27" t="s">
        <v>464</v>
      </c>
      <c r="D90" s="27">
        <v>0</v>
      </c>
      <c r="E90" s="27">
        <v>0</v>
      </c>
      <c r="F90" s="39">
        <v>0</v>
      </c>
      <c r="G90" s="26">
        <v>0</v>
      </c>
      <c r="H90" s="26">
        <v>0</v>
      </c>
      <c r="I90" s="29">
        <v>0</v>
      </c>
      <c r="J90" s="26">
        <v>23</v>
      </c>
      <c r="K90" s="26">
        <v>345</v>
      </c>
      <c r="L90" s="26">
        <v>7</v>
      </c>
      <c r="M90" s="26">
        <v>105</v>
      </c>
      <c r="N90" s="31">
        <v>33111</v>
      </c>
      <c r="O90" s="26">
        <v>4</v>
      </c>
      <c r="P90" s="26">
        <v>60</v>
      </c>
      <c r="Q90" s="49">
        <v>780</v>
      </c>
      <c r="R90" s="26">
        <v>2</v>
      </c>
      <c r="S90" s="50">
        <v>149.15789473684211</v>
      </c>
      <c r="T90" s="51">
        <v>34040.15789473684</v>
      </c>
      <c r="U90" s="26">
        <v>0</v>
      </c>
      <c r="V90" s="52">
        <v>0</v>
      </c>
      <c r="X90" s="78">
        <f t="shared" si="12"/>
        <v>27232.126315789472</v>
      </c>
      <c r="Z90" s="54">
        <v>24.96</v>
      </c>
      <c r="AC90" s="54">
        <f>_xlfn.XLOOKUP(A90,[1]AU2025_School!$B:$B,[1]AU2025_School!$BQ:$BQ,0,0)</f>
        <v>0</v>
      </c>
      <c r="AD90" s="54">
        <f>_xlfn.XLOOKUP(A90,[1]AU2025_School!$B:$B,[1]AU2025_School!$BR:$BR,0,0)</f>
        <v>0</v>
      </c>
      <c r="AE90" s="54">
        <f>_xlfn.XLOOKUP(A90,[1]AU2025_School!$B:$B,[1]AU2025_School!$BS:$BS,0,0)</f>
        <v>35318.400000000001</v>
      </c>
      <c r="AF90" s="54">
        <f>_xlfn.XLOOKUP(A90,[1]AU2025_School!$B:$B,[1]AU2025_School!$BT:$BT,0,0)</f>
        <v>7725.9000000000005</v>
      </c>
      <c r="AG90" s="54">
        <f>_xlfn.XLOOKUP(A90,[1]AU2025_School!$B:$B,[1]AU2025_School!$BU:$BU,0,0)</f>
        <v>11616.15</v>
      </c>
      <c r="AH90" s="54">
        <f>_xlfn.XLOOKUP(A90,[1]AU2025_School!$B:$B,[1]AU2025_School!$BV:$BV,0,0)</f>
        <v>16594.5</v>
      </c>
      <c r="AI90" s="54">
        <f>_xlfn.XLOOKUP(A90,[1]AU2025_School!$B:$B,[1]AU2025_School!$BW:$BW,0,0)</f>
        <v>0</v>
      </c>
      <c r="AJ90" s="54">
        <f>_xlfn.XLOOKUP(A90,[1]AU2025_School!$B:$B,[1]AU2025_School!$BX:$BX,0,0)</f>
        <v>373.1</v>
      </c>
      <c r="AK90" s="54">
        <f>_xlfn.XLOOKUP(A90,[1]AU2025_School!$B:$B,[1]AU2025_School!$BY:$BY,0,0)</f>
        <v>745.68</v>
      </c>
      <c r="AL90" s="54">
        <f>_xlfn.XLOOKUP(A90,[1]AU2025_School!$B:$B,[1]AU2025_School!$BZ:$BZ,0,0)</f>
        <v>0</v>
      </c>
      <c r="AM90" s="54">
        <f>_xlfn.XLOOKUP(A90,[1]AU2025_School!$B:$B,[1]AU2025_School!$CA:$CA,0,0)</f>
        <v>508.95</v>
      </c>
      <c r="AN90" s="54">
        <f>_xlfn.XLOOKUP(A90,[1]AU2025_School!$B:$B,[1]AU2025_School!$CB:$CB,0,0)</f>
        <v>109.2</v>
      </c>
      <c r="AO90" s="54">
        <f t="shared" si="13"/>
        <v>72991.88</v>
      </c>
      <c r="AP90" s="52">
        <f t="shared" si="14"/>
        <v>45759.753684210533</v>
      </c>
      <c r="AQ90" s="55">
        <f t="shared" si="15"/>
        <v>1093.82</v>
      </c>
      <c r="AR90" s="55">
        <f t="shared" si="16"/>
        <v>109.2</v>
      </c>
      <c r="AS90" s="55">
        <f t="shared" si="17"/>
        <v>-33111</v>
      </c>
      <c r="AT90" s="55">
        <f t="shared" si="18"/>
        <v>11616.15</v>
      </c>
      <c r="AU90" s="55">
        <f t="shared" si="11"/>
        <v>43044.3</v>
      </c>
      <c r="AV90" s="55">
        <f t="shared" si="19"/>
        <v>-271.05</v>
      </c>
      <c r="AW90" s="55">
        <f t="shared" si="20"/>
        <v>16445.342105263157</v>
      </c>
    </row>
    <row r="91" spans="1:49" x14ac:dyDescent="0.25">
      <c r="A91" s="26">
        <v>2141</v>
      </c>
      <c r="B91" s="27" t="s">
        <v>260</v>
      </c>
      <c r="C91" s="27" t="s">
        <v>464</v>
      </c>
      <c r="D91" s="27">
        <v>0</v>
      </c>
      <c r="E91" s="27">
        <v>0</v>
      </c>
      <c r="F91" s="39">
        <v>0</v>
      </c>
      <c r="G91" s="26">
        <v>0</v>
      </c>
      <c r="H91" s="26">
        <v>0</v>
      </c>
      <c r="I91" s="29">
        <v>0</v>
      </c>
      <c r="J91" s="26">
        <v>16</v>
      </c>
      <c r="K91" s="26">
        <v>240</v>
      </c>
      <c r="L91" s="26">
        <v>0</v>
      </c>
      <c r="M91" s="26">
        <v>0</v>
      </c>
      <c r="N91" s="31">
        <v>17659.2</v>
      </c>
      <c r="O91" s="26">
        <v>0</v>
      </c>
      <c r="P91" s="26">
        <v>0</v>
      </c>
      <c r="Q91" s="49">
        <v>0</v>
      </c>
      <c r="R91" s="26">
        <v>0</v>
      </c>
      <c r="S91" s="50">
        <v>0</v>
      </c>
      <c r="T91" s="51">
        <v>17659.2</v>
      </c>
      <c r="U91" s="26">
        <v>0</v>
      </c>
      <c r="V91" s="52">
        <v>0</v>
      </c>
      <c r="X91" s="78">
        <f t="shared" si="12"/>
        <v>14127.36</v>
      </c>
      <c r="Z91" s="54">
        <v>1522.5600000000002</v>
      </c>
      <c r="AC91" s="54">
        <f>_xlfn.XLOOKUP(A91,[1]AU2025_School!$B:$B,[1]AU2025_School!$BQ:$BQ,0,0)</f>
        <v>0</v>
      </c>
      <c r="AD91" s="54">
        <f>_xlfn.XLOOKUP(A91,[1]AU2025_School!$B:$B,[1]AU2025_School!$BR:$BR,0,0)</f>
        <v>0</v>
      </c>
      <c r="AE91" s="54">
        <f>_xlfn.XLOOKUP(A91,[1]AU2025_School!$B:$B,[1]AU2025_School!$BS:$BS,0,0)</f>
        <v>22074</v>
      </c>
      <c r="AF91" s="54">
        <f>_xlfn.XLOOKUP(A91,[1]AU2025_School!$B:$B,[1]AU2025_School!$BT:$BT,0,0)</f>
        <v>-1618.76</v>
      </c>
      <c r="AG91" s="54">
        <f>_xlfn.XLOOKUP(A91,[1]AU2025_School!$B:$B,[1]AU2025_School!$BU:$BU,0,0)</f>
        <v>0</v>
      </c>
      <c r="AH91" s="54">
        <f>_xlfn.XLOOKUP(A91,[1]AU2025_School!$B:$B,[1]AU2025_School!$BV:$BV,0,0)</f>
        <v>0</v>
      </c>
      <c r="AI91" s="54">
        <f>_xlfn.XLOOKUP(A91,[1]AU2025_School!$B:$B,[1]AU2025_School!$BW:$BW,0,0)</f>
        <v>0</v>
      </c>
      <c r="AJ91" s="54">
        <f>_xlfn.XLOOKUP(A91,[1]AU2025_School!$B:$B,[1]AU2025_School!$BX:$BX,0,0)</f>
        <v>671.58</v>
      </c>
      <c r="AK91" s="54">
        <f>_xlfn.XLOOKUP(A91,[1]AU2025_School!$B:$B,[1]AU2025_School!$BY:$BY,0,0)</f>
        <v>0</v>
      </c>
      <c r="AL91" s="54">
        <f>_xlfn.XLOOKUP(A91,[1]AU2025_School!$B:$B,[1]AU2025_School!$BZ:$BZ,0,0)</f>
        <v>1546.35</v>
      </c>
      <c r="AM91" s="54">
        <f>_xlfn.XLOOKUP(A91,[1]AU2025_School!$B:$B,[1]AU2025_School!$CA:$CA,0,0)</f>
        <v>226.2</v>
      </c>
      <c r="AN91" s="54">
        <f>_xlfn.XLOOKUP(A91,[1]AU2025_School!$B:$B,[1]AU2025_School!$CB:$CB,0,0)</f>
        <v>15.6</v>
      </c>
      <c r="AO91" s="54">
        <f t="shared" si="13"/>
        <v>22914.97</v>
      </c>
      <c r="AP91" s="52">
        <f t="shared" si="14"/>
        <v>8787.61</v>
      </c>
      <c r="AQ91" s="55">
        <f t="shared" si="15"/>
        <v>695.36999999999966</v>
      </c>
      <c r="AR91" s="55">
        <f t="shared" si="16"/>
        <v>15.6</v>
      </c>
      <c r="AS91" s="55">
        <f t="shared" si="17"/>
        <v>-17659.2</v>
      </c>
      <c r="AT91" s="55">
        <f t="shared" si="18"/>
        <v>0</v>
      </c>
      <c r="AU91" s="55">
        <f t="shared" si="11"/>
        <v>20455.240000000002</v>
      </c>
      <c r="AV91" s="55">
        <f t="shared" si="19"/>
        <v>226.2</v>
      </c>
      <c r="AW91" s="55">
        <f t="shared" si="20"/>
        <v>0</v>
      </c>
    </row>
    <row r="92" spans="1:49" x14ac:dyDescent="0.25">
      <c r="A92" s="26">
        <v>2142</v>
      </c>
      <c r="B92" s="27" t="s">
        <v>261</v>
      </c>
      <c r="C92" s="27" t="s">
        <v>425</v>
      </c>
      <c r="D92" s="27">
        <v>0</v>
      </c>
      <c r="E92" s="27">
        <v>0</v>
      </c>
      <c r="F92" s="39">
        <v>0</v>
      </c>
      <c r="G92" s="26">
        <v>0</v>
      </c>
      <c r="H92" s="26">
        <v>0</v>
      </c>
      <c r="I92" s="29">
        <v>0</v>
      </c>
      <c r="J92" s="26">
        <v>26</v>
      </c>
      <c r="K92" s="26">
        <v>390</v>
      </c>
      <c r="L92" s="26">
        <v>0</v>
      </c>
      <c r="M92" s="26">
        <v>0</v>
      </c>
      <c r="N92" s="31">
        <v>28696.2</v>
      </c>
      <c r="O92" s="26">
        <v>16</v>
      </c>
      <c r="P92" s="26">
        <v>240</v>
      </c>
      <c r="Q92" s="49">
        <v>3120</v>
      </c>
      <c r="R92" s="26">
        <v>15</v>
      </c>
      <c r="S92" s="50">
        <v>1118.6842105263158</v>
      </c>
      <c r="T92" s="51">
        <v>32934.884210526317</v>
      </c>
      <c r="U92" s="26">
        <v>0</v>
      </c>
      <c r="V92" s="52">
        <v>0</v>
      </c>
      <c r="X92" s="78">
        <f t="shared" si="12"/>
        <v>26347.907368421056</v>
      </c>
      <c r="Z92" s="54">
        <v>1464.8400000000001</v>
      </c>
      <c r="AC92" s="54">
        <f>_xlfn.XLOOKUP(A92,[1]AU2025_School!$B:$B,[1]AU2025_School!$BQ:$BQ,0,0)</f>
        <v>0</v>
      </c>
      <c r="AD92" s="54">
        <f>_xlfn.XLOOKUP(A92,[1]AU2025_School!$B:$B,[1]AU2025_School!$BR:$BR,0,0)</f>
        <v>0</v>
      </c>
      <c r="AE92" s="54">
        <f>_xlfn.XLOOKUP(A92,[1]AU2025_School!$B:$B,[1]AU2025_School!$BS:$BS,0,0)</f>
        <v>28696.2</v>
      </c>
      <c r="AF92" s="54">
        <f>_xlfn.XLOOKUP(A92,[1]AU2025_School!$B:$B,[1]AU2025_School!$BT:$BT,0,0)</f>
        <v>0</v>
      </c>
      <c r="AG92" s="54">
        <f>_xlfn.XLOOKUP(A92,[1]AU2025_School!$B:$B,[1]AU2025_School!$BU:$BU,0,0)</f>
        <v>0</v>
      </c>
      <c r="AH92" s="54">
        <f>_xlfn.XLOOKUP(A92,[1]AU2025_School!$B:$B,[1]AU2025_School!$BV:$BV,0,0)</f>
        <v>0</v>
      </c>
      <c r="AI92" s="54">
        <f>_xlfn.XLOOKUP(A92,[1]AU2025_School!$B:$B,[1]AU2025_School!$BW:$BW,0,0)</f>
        <v>0</v>
      </c>
      <c r="AJ92" s="54">
        <f>_xlfn.XLOOKUP(A92,[1]AU2025_School!$B:$B,[1]AU2025_School!$BX:$BX,0,0)</f>
        <v>746.2</v>
      </c>
      <c r="AK92" s="54">
        <f>_xlfn.XLOOKUP(A92,[1]AU2025_School!$B:$B,[1]AU2025_School!$BY:$BY,0,0)</f>
        <v>0</v>
      </c>
      <c r="AL92" s="54">
        <f>_xlfn.XLOOKUP(A92,[1]AU2025_School!$B:$B,[1]AU2025_School!$BZ:$BZ,0,0)</f>
        <v>1665.3</v>
      </c>
      <c r="AM92" s="54">
        <f>_xlfn.XLOOKUP(A92,[1]AU2025_School!$B:$B,[1]AU2025_School!$CA:$CA,0,0)</f>
        <v>56.55</v>
      </c>
      <c r="AN92" s="54">
        <f>_xlfn.XLOOKUP(A92,[1]AU2025_School!$B:$B,[1]AU2025_School!$CB:$CB,0,0)</f>
        <v>62.4</v>
      </c>
      <c r="AO92" s="54">
        <f t="shared" si="13"/>
        <v>31226.65</v>
      </c>
      <c r="AP92" s="52">
        <f t="shared" si="14"/>
        <v>4878.7426315789453</v>
      </c>
      <c r="AQ92" s="55">
        <f t="shared" si="15"/>
        <v>946.65999999999985</v>
      </c>
      <c r="AR92" s="55">
        <f t="shared" si="16"/>
        <v>62.4</v>
      </c>
      <c r="AS92" s="55">
        <f t="shared" si="17"/>
        <v>-28696.2</v>
      </c>
      <c r="AT92" s="55">
        <f t="shared" si="18"/>
        <v>0</v>
      </c>
      <c r="AU92" s="55">
        <f t="shared" si="11"/>
        <v>28696.2</v>
      </c>
      <c r="AV92" s="55">
        <f t="shared" si="19"/>
        <v>-3063.45</v>
      </c>
      <c r="AW92" s="55">
        <f t="shared" si="20"/>
        <v>-1118.6842105263158</v>
      </c>
    </row>
    <row r="93" spans="1:49" x14ac:dyDescent="0.25">
      <c r="A93" s="26">
        <v>2144</v>
      </c>
      <c r="B93" s="27" t="s">
        <v>262</v>
      </c>
      <c r="C93" s="27" t="s">
        <v>464</v>
      </c>
      <c r="D93" s="27">
        <v>0</v>
      </c>
      <c r="E93" s="27">
        <v>0</v>
      </c>
      <c r="F93" s="39">
        <v>0</v>
      </c>
      <c r="G93" s="26">
        <v>0</v>
      </c>
      <c r="H93" s="26">
        <v>0</v>
      </c>
      <c r="I93" s="29">
        <v>0</v>
      </c>
      <c r="J93" s="26">
        <v>45</v>
      </c>
      <c r="K93" s="26">
        <v>675</v>
      </c>
      <c r="L93" s="26">
        <v>2</v>
      </c>
      <c r="M93" s="26">
        <v>30</v>
      </c>
      <c r="N93" s="31">
        <v>51873.9</v>
      </c>
      <c r="O93" s="26">
        <v>12</v>
      </c>
      <c r="P93" s="26">
        <v>180</v>
      </c>
      <c r="Q93" s="49">
        <v>2340</v>
      </c>
      <c r="R93" s="26">
        <v>12</v>
      </c>
      <c r="S93" s="50">
        <v>894.94736842105272</v>
      </c>
      <c r="T93" s="51">
        <v>55108.847368421055</v>
      </c>
      <c r="U93" s="26">
        <v>0</v>
      </c>
      <c r="V93" s="52">
        <v>0</v>
      </c>
      <c r="X93" s="78">
        <f t="shared" si="12"/>
        <v>44087.077894736845</v>
      </c>
      <c r="Z93" s="54">
        <v>1110.72</v>
      </c>
      <c r="AC93" s="54">
        <f>_xlfn.XLOOKUP(A93,[1]AU2025_School!$B:$B,[1]AU2025_School!$BQ:$BQ,0,0)</f>
        <v>0</v>
      </c>
      <c r="AD93" s="54">
        <f>_xlfn.XLOOKUP(A93,[1]AU2025_School!$B:$B,[1]AU2025_School!$BR:$BR,0,0)</f>
        <v>0</v>
      </c>
      <c r="AE93" s="54">
        <f>_xlfn.XLOOKUP(A93,[1]AU2025_School!$B:$B,[1]AU2025_School!$BS:$BS,0,0)</f>
        <v>44148</v>
      </c>
      <c r="AF93" s="54">
        <f>_xlfn.XLOOKUP(A93,[1]AU2025_School!$B:$B,[1]AU2025_School!$BT:$BT,0,0)</f>
        <v>0</v>
      </c>
      <c r="AG93" s="54">
        <f>_xlfn.XLOOKUP(A93,[1]AU2025_School!$B:$B,[1]AU2025_School!$BU:$BU,0,0)</f>
        <v>0</v>
      </c>
      <c r="AH93" s="54">
        <f>_xlfn.XLOOKUP(A93,[1]AU2025_School!$B:$B,[1]AU2025_School!$BV:$BV,0,0)</f>
        <v>0</v>
      </c>
      <c r="AI93" s="54">
        <f>_xlfn.XLOOKUP(A93,[1]AU2025_School!$B:$B,[1]AU2025_School!$BW:$BW,0,0)</f>
        <v>0</v>
      </c>
      <c r="AJ93" s="54">
        <f>_xlfn.XLOOKUP(A93,[1]AU2025_School!$B:$B,[1]AU2025_School!$BX:$BX,0,0)</f>
        <v>149.24</v>
      </c>
      <c r="AK93" s="54">
        <f>_xlfn.XLOOKUP(A93,[1]AU2025_School!$B:$B,[1]AU2025_School!$BY:$BY,0,0)</f>
        <v>0</v>
      </c>
      <c r="AL93" s="54">
        <f>_xlfn.XLOOKUP(A93,[1]AU2025_School!$B:$B,[1]AU2025_School!$BZ:$BZ,0,0)</f>
        <v>237.9</v>
      </c>
      <c r="AM93" s="54">
        <f>_xlfn.XLOOKUP(A93,[1]AU2025_School!$B:$B,[1]AU2025_School!$CA:$CA,0,0)</f>
        <v>622.04999999999995</v>
      </c>
      <c r="AN93" s="54">
        <f>_xlfn.XLOOKUP(A93,[1]AU2025_School!$B:$B,[1]AU2025_School!$CB:$CB,0,0)</f>
        <v>374.40000000000003</v>
      </c>
      <c r="AO93" s="54">
        <f t="shared" si="13"/>
        <v>45531.590000000004</v>
      </c>
      <c r="AP93" s="52">
        <f t="shared" si="14"/>
        <v>1444.5121052631584</v>
      </c>
      <c r="AQ93" s="55">
        <f t="shared" si="15"/>
        <v>-723.58</v>
      </c>
      <c r="AR93" s="55">
        <f t="shared" si="16"/>
        <v>374.40000000000003</v>
      </c>
      <c r="AS93" s="55">
        <f t="shared" si="17"/>
        <v>-51873.9</v>
      </c>
      <c r="AT93" s="55">
        <f t="shared" si="18"/>
        <v>0</v>
      </c>
      <c r="AU93" s="55">
        <f t="shared" si="11"/>
        <v>44148</v>
      </c>
      <c r="AV93" s="55">
        <f t="shared" si="19"/>
        <v>-1717.95</v>
      </c>
      <c r="AW93" s="55">
        <f t="shared" si="20"/>
        <v>-894.94736842105272</v>
      </c>
    </row>
    <row r="94" spans="1:49" x14ac:dyDescent="0.25">
      <c r="A94" s="26">
        <v>2146</v>
      </c>
      <c r="B94" s="27" t="s">
        <v>263</v>
      </c>
      <c r="C94" s="27" t="s">
        <v>464</v>
      </c>
      <c r="D94" s="27">
        <v>0</v>
      </c>
      <c r="E94" s="27">
        <v>0</v>
      </c>
      <c r="F94" s="39">
        <v>0</v>
      </c>
      <c r="G94" s="26">
        <v>0</v>
      </c>
      <c r="H94" s="26">
        <v>0</v>
      </c>
      <c r="I94" s="29">
        <v>0</v>
      </c>
      <c r="J94" s="26">
        <v>46</v>
      </c>
      <c r="K94" s="26">
        <v>690</v>
      </c>
      <c r="L94" s="26">
        <v>0</v>
      </c>
      <c r="M94" s="26">
        <v>0</v>
      </c>
      <c r="N94" s="31">
        <v>50770.200000000004</v>
      </c>
      <c r="O94" s="26">
        <v>22</v>
      </c>
      <c r="P94" s="26">
        <v>330</v>
      </c>
      <c r="Q94" s="49">
        <v>4290</v>
      </c>
      <c r="R94" s="26">
        <v>22</v>
      </c>
      <c r="S94" s="50">
        <v>1640.7368421052631</v>
      </c>
      <c r="T94" s="51">
        <v>56700.936842105264</v>
      </c>
      <c r="U94" s="26">
        <v>0</v>
      </c>
      <c r="V94" s="52">
        <v>0</v>
      </c>
      <c r="X94" s="78">
        <f t="shared" si="12"/>
        <v>45360.749473684213</v>
      </c>
      <c r="Z94" s="54">
        <v>800.28000000000009</v>
      </c>
      <c r="AC94" s="54">
        <f>_xlfn.XLOOKUP(A94,[1]AU2025_School!$B:$B,[1]AU2025_School!$BQ:$BQ,0,0)</f>
        <v>0</v>
      </c>
      <c r="AD94" s="54">
        <f>_xlfn.XLOOKUP(A94,[1]AU2025_School!$B:$B,[1]AU2025_School!$BR:$BR,0,0)</f>
        <v>0</v>
      </c>
      <c r="AE94" s="54">
        <f>_xlfn.XLOOKUP(A94,[1]AU2025_School!$B:$B,[1]AU2025_School!$BS:$BS,0,0)</f>
        <v>47459.1</v>
      </c>
      <c r="AF94" s="54">
        <f>_xlfn.XLOOKUP(A94,[1]AU2025_School!$B:$B,[1]AU2025_School!$BT:$BT,0,0)</f>
        <v>0</v>
      </c>
      <c r="AG94" s="54">
        <f>_xlfn.XLOOKUP(A94,[1]AU2025_School!$B:$B,[1]AU2025_School!$BU:$BU,0,0)</f>
        <v>0</v>
      </c>
      <c r="AH94" s="54">
        <f>_xlfn.XLOOKUP(A94,[1]AU2025_School!$B:$B,[1]AU2025_School!$BV:$BV,0,0)</f>
        <v>0</v>
      </c>
      <c r="AI94" s="54">
        <f>_xlfn.XLOOKUP(A94,[1]AU2025_School!$B:$B,[1]AU2025_School!$BW:$BW,0,0)</f>
        <v>0</v>
      </c>
      <c r="AJ94" s="54">
        <f>_xlfn.XLOOKUP(A94,[1]AU2025_School!$B:$B,[1]AU2025_School!$BX:$BX,0,0)</f>
        <v>1268.54</v>
      </c>
      <c r="AK94" s="54">
        <f>_xlfn.XLOOKUP(A94,[1]AU2025_School!$B:$B,[1]AU2025_School!$BY:$BY,0,0)</f>
        <v>0</v>
      </c>
      <c r="AL94" s="54">
        <f>_xlfn.XLOOKUP(A94,[1]AU2025_School!$B:$B,[1]AU2025_School!$BZ:$BZ,0,0)</f>
        <v>237.9</v>
      </c>
      <c r="AM94" s="54">
        <f>_xlfn.XLOOKUP(A94,[1]AU2025_School!$B:$B,[1]AU2025_School!$CA:$CA,0,0)</f>
        <v>282.75</v>
      </c>
      <c r="AN94" s="54">
        <f>_xlfn.XLOOKUP(A94,[1]AU2025_School!$B:$B,[1]AU2025_School!$CB:$CB,0,0)</f>
        <v>530.4</v>
      </c>
      <c r="AO94" s="54">
        <f t="shared" si="13"/>
        <v>49778.69</v>
      </c>
      <c r="AP94" s="52">
        <f t="shared" si="14"/>
        <v>4417.9405263157896</v>
      </c>
      <c r="AQ94" s="55">
        <f t="shared" si="15"/>
        <v>706.16</v>
      </c>
      <c r="AR94" s="55">
        <f t="shared" si="16"/>
        <v>530.4</v>
      </c>
      <c r="AS94" s="55">
        <f t="shared" si="17"/>
        <v>-50770.200000000004</v>
      </c>
      <c r="AT94" s="55">
        <f t="shared" si="18"/>
        <v>0</v>
      </c>
      <c r="AU94" s="55">
        <f t="shared" si="11"/>
        <v>47459.1</v>
      </c>
      <c r="AV94" s="55">
        <f t="shared" si="19"/>
        <v>-4007.25</v>
      </c>
      <c r="AW94" s="55">
        <f t="shared" si="20"/>
        <v>-1640.7368421052631</v>
      </c>
    </row>
    <row r="95" spans="1:49" x14ac:dyDescent="0.25">
      <c r="A95" s="26">
        <v>2149</v>
      </c>
      <c r="B95" s="27" t="s">
        <v>264</v>
      </c>
      <c r="C95" s="27" t="s">
        <v>464</v>
      </c>
      <c r="D95" s="27">
        <v>0</v>
      </c>
      <c r="E95" s="27">
        <v>0</v>
      </c>
      <c r="F95" s="39">
        <v>0</v>
      </c>
      <c r="G95" s="26">
        <v>0</v>
      </c>
      <c r="H95" s="26">
        <v>0</v>
      </c>
      <c r="I95" s="29">
        <v>0</v>
      </c>
      <c r="J95" s="26">
        <v>23</v>
      </c>
      <c r="K95" s="26">
        <v>345</v>
      </c>
      <c r="L95" s="26">
        <v>0</v>
      </c>
      <c r="M95" s="26">
        <v>0</v>
      </c>
      <c r="N95" s="31">
        <v>25385.100000000002</v>
      </c>
      <c r="O95" s="26">
        <v>7</v>
      </c>
      <c r="P95" s="26">
        <v>105</v>
      </c>
      <c r="Q95" s="49">
        <v>1365</v>
      </c>
      <c r="R95" s="26">
        <v>7</v>
      </c>
      <c r="S95" s="50">
        <v>522.0526315789474</v>
      </c>
      <c r="T95" s="51">
        <v>27272.152631578949</v>
      </c>
      <c r="U95" s="26">
        <v>0</v>
      </c>
      <c r="V95" s="52">
        <v>0</v>
      </c>
      <c r="X95" s="78">
        <f t="shared" si="12"/>
        <v>21817.722105263161</v>
      </c>
      <c r="Z95" s="54">
        <v>165.36</v>
      </c>
      <c r="AC95" s="54">
        <f>_xlfn.XLOOKUP(A95,[1]AU2025_School!$B:$B,[1]AU2025_School!$BQ:$BQ,0,0)</f>
        <v>0</v>
      </c>
      <c r="AD95" s="54">
        <f>_xlfn.XLOOKUP(A95,[1]AU2025_School!$B:$B,[1]AU2025_School!$BR:$BR,0,0)</f>
        <v>0</v>
      </c>
      <c r="AE95" s="54">
        <f>_xlfn.XLOOKUP(A95,[1]AU2025_School!$B:$B,[1]AU2025_School!$BS:$BS,0,0)</f>
        <v>19866.600000000002</v>
      </c>
      <c r="AF95" s="54">
        <f>_xlfn.XLOOKUP(A95,[1]AU2025_School!$B:$B,[1]AU2025_School!$BT:$BT,0,0)</f>
        <v>0</v>
      </c>
      <c r="AG95" s="54">
        <f>_xlfn.XLOOKUP(A95,[1]AU2025_School!$B:$B,[1]AU2025_School!$BU:$BU,0,0)</f>
        <v>0</v>
      </c>
      <c r="AH95" s="54">
        <f>_xlfn.XLOOKUP(A95,[1]AU2025_School!$B:$B,[1]AU2025_School!$BV:$BV,0,0)</f>
        <v>0</v>
      </c>
      <c r="AI95" s="54">
        <f>_xlfn.XLOOKUP(A95,[1]AU2025_School!$B:$B,[1]AU2025_School!$BW:$BW,0,0)</f>
        <v>0</v>
      </c>
      <c r="AJ95" s="54">
        <f>_xlfn.XLOOKUP(A95,[1]AU2025_School!$B:$B,[1]AU2025_School!$BX:$BX,0,0)</f>
        <v>596.96</v>
      </c>
      <c r="AK95" s="54">
        <f>_xlfn.XLOOKUP(A95,[1]AU2025_School!$B:$B,[1]AU2025_School!$BY:$BY,0,0)</f>
        <v>0</v>
      </c>
      <c r="AL95" s="54">
        <f>_xlfn.XLOOKUP(A95,[1]AU2025_School!$B:$B,[1]AU2025_School!$BZ:$BZ,0,0)</f>
        <v>118.95</v>
      </c>
      <c r="AM95" s="54">
        <f>_xlfn.XLOOKUP(A95,[1]AU2025_School!$B:$B,[1]AU2025_School!$CA:$CA,0,0)</f>
        <v>113.1</v>
      </c>
      <c r="AN95" s="54">
        <f>_xlfn.XLOOKUP(A95,[1]AU2025_School!$B:$B,[1]AU2025_School!$CB:$CB,0,0)</f>
        <v>31.2</v>
      </c>
      <c r="AO95" s="54">
        <f t="shared" si="13"/>
        <v>20726.810000000001</v>
      </c>
      <c r="AP95" s="52">
        <f t="shared" si="14"/>
        <v>-1090.9121052631599</v>
      </c>
      <c r="AQ95" s="55">
        <f t="shared" si="15"/>
        <v>550.55000000000007</v>
      </c>
      <c r="AR95" s="55">
        <f t="shared" si="16"/>
        <v>31.2</v>
      </c>
      <c r="AS95" s="55">
        <f t="shared" si="17"/>
        <v>-25385.100000000002</v>
      </c>
      <c r="AT95" s="55">
        <f t="shared" si="18"/>
        <v>0</v>
      </c>
      <c r="AU95" s="55">
        <f t="shared" si="11"/>
        <v>19866.600000000002</v>
      </c>
      <c r="AV95" s="55">
        <f t="shared" si="19"/>
        <v>-1251.9000000000001</v>
      </c>
      <c r="AW95" s="55">
        <f t="shared" si="20"/>
        <v>-522.0526315789474</v>
      </c>
    </row>
    <row r="96" spans="1:49" x14ac:dyDescent="0.25">
      <c r="A96" s="26">
        <v>2150</v>
      </c>
      <c r="B96" s="27" t="s">
        <v>265</v>
      </c>
      <c r="C96" s="27" t="s">
        <v>425</v>
      </c>
      <c r="D96" s="27">
        <v>0</v>
      </c>
      <c r="E96" s="27">
        <v>0</v>
      </c>
      <c r="F96" s="39">
        <v>0</v>
      </c>
      <c r="G96" s="26">
        <v>0</v>
      </c>
      <c r="H96" s="26">
        <v>0</v>
      </c>
      <c r="I96" s="29">
        <v>0</v>
      </c>
      <c r="J96" s="26">
        <v>12</v>
      </c>
      <c r="K96" s="26">
        <v>180</v>
      </c>
      <c r="L96" s="26">
        <v>0</v>
      </c>
      <c r="M96" s="26">
        <v>0</v>
      </c>
      <c r="N96" s="31">
        <v>13244.4</v>
      </c>
      <c r="O96" s="26">
        <v>2</v>
      </c>
      <c r="P96" s="26">
        <v>30</v>
      </c>
      <c r="Q96" s="49">
        <v>390</v>
      </c>
      <c r="R96" s="26">
        <v>2</v>
      </c>
      <c r="S96" s="50">
        <v>149.15789473684211</v>
      </c>
      <c r="T96" s="51">
        <v>13783.557894736841</v>
      </c>
      <c r="U96" s="26">
        <v>0</v>
      </c>
      <c r="V96" s="52">
        <v>0</v>
      </c>
      <c r="X96" s="78">
        <f t="shared" si="12"/>
        <v>11026.846315789473</v>
      </c>
      <c r="Z96" s="54">
        <v>379.08</v>
      </c>
      <c r="AC96" s="54">
        <f>_xlfn.XLOOKUP(A96,[1]AU2025_School!$B:$B,[1]AU2025_School!$BQ:$BQ,0,0)</f>
        <v>0</v>
      </c>
      <c r="AD96" s="54">
        <f>_xlfn.XLOOKUP(A96,[1]AU2025_School!$B:$B,[1]AU2025_School!$BR:$BR,0,0)</f>
        <v>0</v>
      </c>
      <c r="AE96" s="54">
        <f>_xlfn.XLOOKUP(A96,[1]AU2025_School!$B:$B,[1]AU2025_School!$BS:$BS,0,0)</f>
        <v>0</v>
      </c>
      <c r="AF96" s="54">
        <f>_xlfn.XLOOKUP(A96,[1]AU2025_School!$B:$B,[1]AU2025_School!$BT:$BT,0,0)</f>
        <v>0</v>
      </c>
      <c r="AG96" s="54">
        <f>_xlfn.XLOOKUP(A96,[1]AU2025_School!$B:$B,[1]AU2025_School!$BU:$BU,0,0)</f>
        <v>0</v>
      </c>
      <c r="AH96" s="54">
        <f>_xlfn.XLOOKUP(A96,[1]AU2025_School!$B:$B,[1]AU2025_School!$BV:$BV,0,0)</f>
        <v>0</v>
      </c>
      <c r="AI96" s="54">
        <f>_xlfn.XLOOKUP(A96,[1]AU2025_School!$B:$B,[1]AU2025_School!$BW:$BW,0,0)</f>
        <v>0</v>
      </c>
      <c r="AJ96" s="54">
        <f>_xlfn.XLOOKUP(A96,[1]AU2025_School!$B:$B,[1]AU2025_School!$BX:$BX,0,0)</f>
        <v>0</v>
      </c>
      <c r="AK96" s="54">
        <f>_xlfn.XLOOKUP(A96,[1]AU2025_School!$B:$B,[1]AU2025_School!$BY:$BY,0,0)</f>
        <v>0</v>
      </c>
      <c r="AL96" s="54">
        <f>_xlfn.XLOOKUP(A96,[1]AU2025_School!$B:$B,[1]AU2025_School!$BZ:$BZ,0,0)</f>
        <v>0</v>
      </c>
      <c r="AM96" s="54">
        <f>_xlfn.XLOOKUP(A96,[1]AU2025_School!$B:$B,[1]AU2025_School!$CA:$CA,0,0)</f>
        <v>0</v>
      </c>
      <c r="AN96" s="54">
        <f>_xlfn.XLOOKUP(A96,[1]AU2025_School!$B:$B,[1]AU2025_School!$CB:$CB,0,0)</f>
        <v>0</v>
      </c>
      <c r="AO96" s="54">
        <f t="shared" si="13"/>
        <v>0</v>
      </c>
      <c r="AP96" s="52">
        <f t="shared" si="14"/>
        <v>-11026.846315789473</v>
      </c>
      <c r="AQ96" s="55">
        <f t="shared" si="15"/>
        <v>-379.08</v>
      </c>
      <c r="AR96" s="55">
        <f t="shared" si="16"/>
        <v>0</v>
      </c>
      <c r="AS96" s="55">
        <f t="shared" si="17"/>
        <v>-13244.4</v>
      </c>
      <c r="AT96" s="55">
        <f t="shared" si="18"/>
        <v>0</v>
      </c>
      <c r="AU96" s="55">
        <f t="shared" si="11"/>
        <v>0</v>
      </c>
      <c r="AV96" s="55">
        <f t="shared" si="19"/>
        <v>-390</v>
      </c>
      <c r="AW96" s="55">
        <f t="shared" si="20"/>
        <v>-149.15789473684211</v>
      </c>
    </row>
    <row r="97" spans="1:49" x14ac:dyDescent="0.25">
      <c r="A97" s="26">
        <v>2156</v>
      </c>
      <c r="B97" s="27" t="s">
        <v>266</v>
      </c>
      <c r="C97" s="27" t="s">
        <v>464</v>
      </c>
      <c r="D97" s="27">
        <v>0</v>
      </c>
      <c r="E97" s="27">
        <v>0</v>
      </c>
      <c r="F97" s="39">
        <v>0</v>
      </c>
      <c r="G97" s="26">
        <v>0</v>
      </c>
      <c r="H97" s="26">
        <v>0</v>
      </c>
      <c r="I97" s="29">
        <v>0</v>
      </c>
      <c r="J97" s="26">
        <v>25</v>
      </c>
      <c r="K97" s="26">
        <v>375</v>
      </c>
      <c r="L97" s="26">
        <v>0</v>
      </c>
      <c r="M97" s="26">
        <v>0</v>
      </c>
      <c r="N97" s="31">
        <v>27592.5</v>
      </c>
      <c r="O97" s="26">
        <v>14</v>
      </c>
      <c r="P97" s="26">
        <v>210</v>
      </c>
      <c r="Q97" s="49">
        <v>2730</v>
      </c>
      <c r="R97" s="26">
        <v>14</v>
      </c>
      <c r="S97" s="50">
        <v>1044.1052631578948</v>
      </c>
      <c r="T97" s="51">
        <v>31366.605263157893</v>
      </c>
      <c r="U97" s="26">
        <v>0</v>
      </c>
      <c r="V97" s="52">
        <v>0</v>
      </c>
      <c r="X97" s="78">
        <f t="shared" si="12"/>
        <v>25093.284210526315</v>
      </c>
      <c r="Z97" s="54">
        <v>1068.6000000000001</v>
      </c>
      <c r="AC97" s="54">
        <f>_xlfn.XLOOKUP(A97,[1]AU2025_School!$B:$B,[1]AU2025_School!$BQ:$BQ,0,0)</f>
        <v>0</v>
      </c>
      <c r="AD97" s="54">
        <f>_xlfn.XLOOKUP(A97,[1]AU2025_School!$B:$B,[1]AU2025_School!$BR:$BR,0,0)</f>
        <v>0</v>
      </c>
      <c r="AE97" s="54">
        <f>_xlfn.XLOOKUP(A97,[1]AU2025_School!$B:$B,[1]AU2025_School!$BS:$BS,0,0)</f>
        <v>34214.700000000004</v>
      </c>
      <c r="AF97" s="54">
        <f>_xlfn.XLOOKUP(A97,[1]AU2025_School!$B:$B,[1]AU2025_School!$BT:$BT,0,0)</f>
        <v>0</v>
      </c>
      <c r="AG97" s="54">
        <f>_xlfn.XLOOKUP(A97,[1]AU2025_School!$B:$B,[1]AU2025_School!$BU:$BU,0,0)</f>
        <v>0</v>
      </c>
      <c r="AH97" s="54">
        <f>_xlfn.XLOOKUP(A97,[1]AU2025_School!$B:$B,[1]AU2025_School!$BV:$BV,0,0)</f>
        <v>0</v>
      </c>
      <c r="AI97" s="54">
        <f>_xlfn.XLOOKUP(A97,[1]AU2025_School!$B:$B,[1]AU2025_School!$BW:$BW,0,0)</f>
        <v>0</v>
      </c>
      <c r="AJ97" s="54">
        <f>_xlfn.XLOOKUP(A97,[1]AU2025_School!$B:$B,[1]AU2025_School!$BX:$BX,0,0)</f>
        <v>1044.68</v>
      </c>
      <c r="AK97" s="54">
        <f>_xlfn.XLOOKUP(A97,[1]AU2025_School!$B:$B,[1]AU2025_School!$BY:$BY,0,0)</f>
        <v>0</v>
      </c>
      <c r="AL97" s="54">
        <f>_xlfn.XLOOKUP(A97,[1]AU2025_School!$B:$B,[1]AU2025_School!$BZ:$BZ,0,0)</f>
        <v>1427.3999999999999</v>
      </c>
      <c r="AM97" s="54">
        <f>_xlfn.XLOOKUP(A97,[1]AU2025_School!$B:$B,[1]AU2025_School!$CA:$CA,0,0)</f>
        <v>622.04999999999995</v>
      </c>
      <c r="AN97" s="54">
        <f>_xlfn.XLOOKUP(A97,[1]AU2025_School!$B:$B,[1]AU2025_School!$CB:$CB,0,0)</f>
        <v>78</v>
      </c>
      <c r="AO97" s="54">
        <f t="shared" si="13"/>
        <v>37386.830000000009</v>
      </c>
      <c r="AP97" s="52">
        <f t="shared" si="14"/>
        <v>12293.545789473694</v>
      </c>
      <c r="AQ97" s="55">
        <f t="shared" si="15"/>
        <v>1403.4799999999998</v>
      </c>
      <c r="AR97" s="55">
        <f t="shared" si="16"/>
        <v>78</v>
      </c>
      <c r="AS97" s="55">
        <f t="shared" si="17"/>
        <v>-27592.5</v>
      </c>
      <c r="AT97" s="55">
        <f t="shared" si="18"/>
        <v>0</v>
      </c>
      <c r="AU97" s="55">
        <f t="shared" si="11"/>
        <v>34214.700000000004</v>
      </c>
      <c r="AV97" s="55">
        <f t="shared" si="19"/>
        <v>-2107.9499999999998</v>
      </c>
      <c r="AW97" s="55">
        <f t="shared" si="20"/>
        <v>-1044.1052631578948</v>
      </c>
    </row>
    <row r="98" spans="1:49" x14ac:dyDescent="0.25">
      <c r="A98" s="26">
        <v>2157</v>
      </c>
      <c r="B98" s="27" t="s">
        <v>267</v>
      </c>
      <c r="C98" s="27" t="s">
        <v>425</v>
      </c>
      <c r="D98" s="27">
        <v>0</v>
      </c>
      <c r="E98" s="27">
        <v>0</v>
      </c>
      <c r="F98" s="39">
        <v>0</v>
      </c>
      <c r="G98" s="26">
        <v>0</v>
      </c>
      <c r="H98" s="26">
        <v>0</v>
      </c>
      <c r="I98" s="29">
        <v>0</v>
      </c>
      <c r="J98" s="26">
        <v>18</v>
      </c>
      <c r="K98" s="26">
        <v>270</v>
      </c>
      <c r="L98" s="26">
        <v>8</v>
      </c>
      <c r="M98" s="26">
        <v>120</v>
      </c>
      <c r="N98" s="31">
        <v>28696.200000000004</v>
      </c>
      <c r="O98" s="26">
        <v>0</v>
      </c>
      <c r="P98" s="26">
        <v>0</v>
      </c>
      <c r="Q98" s="49">
        <v>0</v>
      </c>
      <c r="R98" s="26">
        <v>0</v>
      </c>
      <c r="S98" s="50">
        <v>0</v>
      </c>
      <c r="T98" s="51">
        <v>28696.200000000004</v>
      </c>
      <c r="U98" s="26">
        <v>0</v>
      </c>
      <c r="V98" s="52">
        <v>0</v>
      </c>
      <c r="X98" s="78">
        <f t="shared" si="12"/>
        <v>22956.960000000006</v>
      </c>
      <c r="Z98" s="54">
        <v>0</v>
      </c>
      <c r="AC98" s="54">
        <f>_xlfn.XLOOKUP(A98,[1]AU2025_School!$B:$B,[1]AU2025_School!$BQ:$BQ,0,0)</f>
        <v>0</v>
      </c>
      <c r="AD98" s="54">
        <f>_xlfn.XLOOKUP(A98,[1]AU2025_School!$B:$B,[1]AU2025_School!$BR:$BR,0,0)</f>
        <v>0</v>
      </c>
      <c r="AE98" s="54">
        <f>_xlfn.XLOOKUP(A98,[1]AU2025_School!$B:$B,[1]AU2025_School!$BS:$BS,0,0)</f>
        <v>23177.7</v>
      </c>
      <c r="AF98" s="54">
        <f>_xlfn.XLOOKUP(A98,[1]AU2025_School!$B:$B,[1]AU2025_School!$BT:$BT,0,0)</f>
        <v>12140.7</v>
      </c>
      <c r="AG98" s="54">
        <f>_xlfn.XLOOKUP(A98,[1]AU2025_School!$B:$B,[1]AU2025_School!$BU:$BU,0,0)</f>
        <v>0</v>
      </c>
      <c r="AH98" s="54">
        <f>_xlfn.XLOOKUP(A98,[1]AU2025_School!$B:$B,[1]AU2025_School!$BV:$BV,0,0)</f>
        <v>0</v>
      </c>
      <c r="AI98" s="54">
        <f>_xlfn.XLOOKUP(A98,[1]AU2025_School!$B:$B,[1]AU2025_School!$BW:$BW,0,0)</f>
        <v>0</v>
      </c>
      <c r="AJ98" s="54">
        <f>_xlfn.XLOOKUP(A98,[1]AU2025_School!$B:$B,[1]AU2025_School!$BX:$BX,0,0)</f>
        <v>0</v>
      </c>
      <c r="AK98" s="54">
        <f>_xlfn.XLOOKUP(A98,[1]AU2025_School!$B:$B,[1]AU2025_School!$BY:$BY,0,0)</f>
        <v>0</v>
      </c>
      <c r="AL98" s="54">
        <f>_xlfn.XLOOKUP(A98,[1]AU2025_School!$B:$B,[1]AU2025_School!$BZ:$BZ,0,0)</f>
        <v>475.8</v>
      </c>
      <c r="AM98" s="54">
        <f>_xlfn.XLOOKUP(A98,[1]AU2025_School!$B:$B,[1]AU2025_School!$CA:$CA,0,0)</f>
        <v>0</v>
      </c>
      <c r="AN98" s="54">
        <f>_xlfn.XLOOKUP(A98,[1]AU2025_School!$B:$B,[1]AU2025_School!$CB:$CB,0,0)</f>
        <v>62.4</v>
      </c>
      <c r="AO98" s="54">
        <f t="shared" si="13"/>
        <v>35856.600000000006</v>
      </c>
      <c r="AP98" s="52">
        <f t="shared" si="14"/>
        <v>12899.64</v>
      </c>
      <c r="AQ98" s="55">
        <f t="shared" si="15"/>
        <v>475.8</v>
      </c>
      <c r="AR98" s="55">
        <f t="shared" si="16"/>
        <v>62.4</v>
      </c>
      <c r="AS98" s="55">
        <f t="shared" si="17"/>
        <v>-28696.200000000004</v>
      </c>
      <c r="AT98" s="55">
        <f t="shared" si="18"/>
        <v>0</v>
      </c>
      <c r="AU98" s="55">
        <f t="shared" si="11"/>
        <v>35318.400000000001</v>
      </c>
      <c r="AV98" s="55">
        <f t="shared" si="19"/>
        <v>0</v>
      </c>
      <c r="AW98" s="55">
        <f t="shared" si="20"/>
        <v>0</v>
      </c>
    </row>
    <row r="99" spans="1:49" x14ac:dyDescent="0.25">
      <c r="A99" s="26">
        <v>2161</v>
      </c>
      <c r="B99" s="27" t="s">
        <v>268</v>
      </c>
      <c r="C99" s="27" t="s">
        <v>425</v>
      </c>
      <c r="D99" s="27">
        <v>0</v>
      </c>
      <c r="E99" s="27">
        <v>0</v>
      </c>
      <c r="F99" s="39">
        <v>0</v>
      </c>
      <c r="G99" s="26">
        <v>0</v>
      </c>
      <c r="H99" s="26">
        <v>0</v>
      </c>
      <c r="I99" s="29">
        <v>0</v>
      </c>
      <c r="J99" s="26">
        <v>37</v>
      </c>
      <c r="K99" s="26">
        <v>555</v>
      </c>
      <c r="L99" s="26">
        <v>12</v>
      </c>
      <c r="M99" s="26">
        <v>180</v>
      </c>
      <c r="N99" s="31">
        <v>54081.3</v>
      </c>
      <c r="O99" s="26">
        <v>12</v>
      </c>
      <c r="P99" s="26">
        <v>180</v>
      </c>
      <c r="Q99" s="49">
        <v>2340</v>
      </c>
      <c r="R99" s="26">
        <v>0</v>
      </c>
      <c r="S99" s="50">
        <v>0</v>
      </c>
      <c r="T99" s="51">
        <v>56421.3</v>
      </c>
      <c r="U99" s="26">
        <v>0</v>
      </c>
      <c r="V99" s="52">
        <v>0</v>
      </c>
      <c r="X99" s="78">
        <f t="shared" si="12"/>
        <v>45137.040000000008</v>
      </c>
      <c r="Z99" s="54">
        <v>836.16000000000008</v>
      </c>
      <c r="AC99" s="54">
        <f>_xlfn.XLOOKUP(A99,[1]AU2025_School!$B:$B,[1]AU2025_School!$BQ:$BQ,0,0)</f>
        <v>0</v>
      </c>
      <c r="AD99" s="54">
        <f>_xlfn.XLOOKUP(A99,[1]AU2025_School!$B:$B,[1]AU2025_School!$BR:$BR,0,0)</f>
        <v>0</v>
      </c>
      <c r="AE99" s="54">
        <f>_xlfn.XLOOKUP(A99,[1]AU2025_School!$B:$B,[1]AU2025_School!$BS:$BS,0,0)</f>
        <v>37525.800000000003</v>
      </c>
      <c r="AF99" s="54">
        <f>_xlfn.XLOOKUP(A99,[1]AU2025_School!$B:$B,[1]AU2025_School!$BT:$BT,0,0)</f>
        <v>13244.4</v>
      </c>
      <c r="AG99" s="54">
        <f>_xlfn.XLOOKUP(A99,[1]AU2025_School!$B:$B,[1]AU2025_School!$BU:$BU,0,0)</f>
        <v>0</v>
      </c>
      <c r="AH99" s="54">
        <f>_xlfn.XLOOKUP(A99,[1]AU2025_School!$B:$B,[1]AU2025_School!$BV:$BV,0,0)</f>
        <v>0</v>
      </c>
      <c r="AI99" s="54">
        <f>_xlfn.XLOOKUP(A99,[1]AU2025_School!$B:$B,[1]AU2025_School!$BW:$BW,0,0)</f>
        <v>0</v>
      </c>
      <c r="AJ99" s="54">
        <f>_xlfn.XLOOKUP(A99,[1]AU2025_School!$B:$B,[1]AU2025_School!$BX:$BX,0,0)</f>
        <v>149.24</v>
      </c>
      <c r="AK99" s="54">
        <f>_xlfn.XLOOKUP(A99,[1]AU2025_School!$B:$B,[1]AU2025_School!$BY:$BY,0,0)</f>
        <v>0</v>
      </c>
      <c r="AL99" s="54">
        <f>_xlfn.XLOOKUP(A99,[1]AU2025_School!$B:$B,[1]AU2025_School!$BZ:$BZ,0,0)</f>
        <v>951.6</v>
      </c>
      <c r="AM99" s="54">
        <f>_xlfn.XLOOKUP(A99,[1]AU2025_School!$B:$B,[1]AU2025_School!$CA:$CA,0,0)</f>
        <v>0</v>
      </c>
      <c r="AN99" s="54">
        <f>_xlfn.XLOOKUP(A99,[1]AU2025_School!$B:$B,[1]AU2025_School!$CB:$CB,0,0)</f>
        <v>234</v>
      </c>
      <c r="AO99" s="54">
        <f t="shared" si="13"/>
        <v>52105.04</v>
      </c>
      <c r="AP99" s="52">
        <f t="shared" si="14"/>
        <v>6967.9999999999927</v>
      </c>
      <c r="AQ99" s="55">
        <f t="shared" si="15"/>
        <v>264.68000000000006</v>
      </c>
      <c r="AR99" s="55">
        <f t="shared" si="16"/>
        <v>234</v>
      </c>
      <c r="AS99" s="55">
        <f t="shared" si="17"/>
        <v>-54081.3</v>
      </c>
      <c r="AT99" s="55">
        <f t="shared" si="18"/>
        <v>0</v>
      </c>
      <c r="AU99" s="55">
        <f t="shared" si="11"/>
        <v>50770.200000000004</v>
      </c>
      <c r="AV99" s="55">
        <f t="shared" si="19"/>
        <v>-2340</v>
      </c>
      <c r="AW99" s="55">
        <f t="shared" si="20"/>
        <v>0</v>
      </c>
    </row>
    <row r="100" spans="1:49" x14ac:dyDescent="0.25">
      <c r="A100" s="26">
        <v>2162</v>
      </c>
      <c r="B100" s="27" t="s">
        <v>269</v>
      </c>
      <c r="C100" s="27" t="s">
        <v>464</v>
      </c>
      <c r="D100" s="27">
        <v>0</v>
      </c>
      <c r="E100" s="27">
        <v>0</v>
      </c>
      <c r="F100" s="39">
        <v>0</v>
      </c>
      <c r="G100" s="26">
        <v>0</v>
      </c>
      <c r="H100" s="26">
        <v>0</v>
      </c>
      <c r="I100" s="29">
        <v>0</v>
      </c>
      <c r="J100" s="26">
        <v>14</v>
      </c>
      <c r="K100" s="26">
        <v>210</v>
      </c>
      <c r="L100" s="26">
        <v>0</v>
      </c>
      <c r="M100" s="26">
        <v>0</v>
      </c>
      <c r="N100" s="31">
        <v>15451.800000000001</v>
      </c>
      <c r="O100" s="26">
        <v>0</v>
      </c>
      <c r="P100" s="26">
        <v>0</v>
      </c>
      <c r="Q100" s="49">
        <v>0</v>
      </c>
      <c r="R100" s="26">
        <v>0</v>
      </c>
      <c r="S100" s="50">
        <v>0</v>
      </c>
      <c r="T100" s="51">
        <v>15451.800000000001</v>
      </c>
      <c r="U100" s="26">
        <v>0</v>
      </c>
      <c r="V100" s="52">
        <v>0</v>
      </c>
      <c r="X100" s="78">
        <f t="shared" si="12"/>
        <v>12361.440000000002</v>
      </c>
      <c r="Z100" s="54">
        <v>522.6</v>
      </c>
      <c r="AC100" s="54">
        <f>_xlfn.XLOOKUP(A100,[1]AU2025_School!$B:$B,[1]AU2025_School!$BQ:$BQ,0,0)</f>
        <v>0</v>
      </c>
      <c r="AD100" s="54">
        <f>_xlfn.XLOOKUP(A100,[1]AU2025_School!$B:$B,[1]AU2025_School!$BR:$BR,0,0)</f>
        <v>0</v>
      </c>
      <c r="AE100" s="54">
        <f>_xlfn.XLOOKUP(A100,[1]AU2025_School!$B:$B,[1]AU2025_School!$BS:$BS,0,0)</f>
        <v>13244.4</v>
      </c>
      <c r="AF100" s="54">
        <f>_xlfn.XLOOKUP(A100,[1]AU2025_School!$B:$B,[1]AU2025_School!$BT:$BT,0,0)</f>
        <v>0</v>
      </c>
      <c r="AG100" s="54">
        <f>_xlfn.XLOOKUP(A100,[1]AU2025_School!$B:$B,[1]AU2025_School!$BU:$BU,0,0)</f>
        <v>0</v>
      </c>
      <c r="AH100" s="54">
        <f>_xlfn.XLOOKUP(A100,[1]AU2025_School!$B:$B,[1]AU2025_School!$BV:$BV,0,0)</f>
        <v>0</v>
      </c>
      <c r="AI100" s="54">
        <f>_xlfn.XLOOKUP(A100,[1]AU2025_School!$B:$B,[1]AU2025_School!$BW:$BW,0,0)</f>
        <v>0</v>
      </c>
      <c r="AJ100" s="54">
        <f>_xlfn.XLOOKUP(A100,[1]AU2025_School!$B:$B,[1]AU2025_School!$BX:$BX,0,0)</f>
        <v>0</v>
      </c>
      <c r="AK100" s="54">
        <f>_xlfn.XLOOKUP(A100,[1]AU2025_School!$B:$B,[1]AU2025_School!$BY:$BY,0,0)</f>
        <v>0</v>
      </c>
      <c r="AL100" s="54">
        <f>_xlfn.XLOOKUP(A100,[1]AU2025_School!$B:$B,[1]AU2025_School!$BZ:$BZ,0,0)</f>
        <v>0</v>
      </c>
      <c r="AM100" s="54">
        <f>_xlfn.XLOOKUP(A100,[1]AU2025_School!$B:$B,[1]AU2025_School!$CA:$CA,0,0)</f>
        <v>339.29999999999995</v>
      </c>
      <c r="AN100" s="54">
        <f>_xlfn.XLOOKUP(A100,[1]AU2025_School!$B:$B,[1]AU2025_School!$CB:$CB,0,0)</f>
        <v>31.2</v>
      </c>
      <c r="AO100" s="54">
        <f t="shared" si="13"/>
        <v>13614.9</v>
      </c>
      <c r="AP100" s="52">
        <f t="shared" si="14"/>
        <v>1253.4599999999973</v>
      </c>
      <c r="AQ100" s="55">
        <f t="shared" si="15"/>
        <v>-522.6</v>
      </c>
      <c r="AR100" s="55">
        <f t="shared" si="16"/>
        <v>31.2</v>
      </c>
      <c r="AS100" s="55">
        <f t="shared" si="17"/>
        <v>-15451.800000000001</v>
      </c>
      <c r="AT100" s="55">
        <f t="shared" si="18"/>
        <v>0</v>
      </c>
      <c r="AU100" s="55">
        <f t="shared" si="11"/>
        <v>13244.4</v>
      </c>
      <c r="AV100" s="55">
        <f t="shared" si="19"/>
        <v>339.29999999999995</v>
      </c>
      <c r="AW100" s="55">
        <f t="shared" si="20"/>
        <v>0</v>
      </c>
    </row>
    <row r="101" spans="1:49" x14ac:dyDescent="0.25">
      <c r="A101" s="26">
        <v>2169</v>
      </c>
      <c r="B101" s="27" t="s">
        <v>270</v>
      </c>
      <c r="C101" s="27" t="s">
        <v>425</v>
      </c>
      <c r="D101" s="27">
        <v>0</v>
      </c>
      <c r="E101" s="27">
        <v>0</v>
      </c>
      <c r="F101" s="39">
        <v>0</v>
      </c>
      <c r="G101" s="26">
        <v>0</v>
      </c>
      <c r="H101" s="26">
        <v>0</v>
      </c>
      <c r="I101" s="29">
        <v>0</v>
      </c>
      <c r="J101" s="26">
        <v>27</v>
      </c>
      <c r="K101" s="26">
        <v>405</v>
      </c>
      <c r="L101" s="26">
        <v>5</v>
      </c>
      <c r="M101" s="26">
        <v>75</v>
      </c>
      <c r="N101" s="31">
        <v>35318.400000000001</v>
      </c>
      <c r="O101" s="26">
        <v>13</v>
      </c>
      <c r="P101" s="26">
        <v>195</v>
      </c>
      <c r="Q101" s="49">
        <v>2535</v>
      </c>
      <c r="R101" s="26">
        <v>13</v>
      </c>
      <c r="S101" s="50">
        <v>969.52631578947376</v>
      </c>
      <c r="T101" s="51">
        <v>38822.926315789475</v>
      </c>
      <c r="U101" s="26">
        <v>0</v>
      </c>
      <c r="V101" s="52">
        <v>0</v>
      </c>
      <c r="X101" s="78">
        <f t="shared" si="12"/>
        <v>31058.341052631582</v>
      </c>
      <c r="Z101" s="54">
        <v>1631.76</v>
      </c>
      <c r="AC101" s="54">
        <f>_xlfn.XLOOKUP(A101,[1]AU2025_School!$B:$B,[1]AU2025_School!$BQ:$BQ,0,0)</f>
        <v>0</v>
      </c>
      <c r="AD101" s="54">
        <f>_xlfn.XLOOKUP(A101,[1]AU2025_School!$B:$B,[1]AU2025_School!$BR:$BR,0,0)</f>
        <v>0</v>
      </c>
      <c r="AE101" s="54">
        <f>_xlfn.XLOOKUP(A101,[1]AU2025_School!$B:$B,[1]AU2025_School!$BS:$BS,0,0)</f>
        <v>25385.100000000002</v>
      </c>
      <c r="AF101" s="54">
        <f>_xlfn.XLOOKUP(A101,[1]AU2025_School!$B:$B,[1]AU2025_School!$BT:$BT,0,0)</f>
        <v>0</v>
      </c>
      <c r="AG101" s="54">
        <f>_xlfn.XLOOKUP(A101,[1]AU2025_School!$B:$B,[1]AU2025_School!$BU:$BU,0,0)</f>
        <v>0</v>
      </c>
      <c r="AH101" s="54">
        <f>_xlfn.XLOOKUP(A101,[1]AU2025_School!$B:$B,[1]AU2025_School!$BV:$BV,0,0)</f>
        <v>0</v>
      </c>
      <c r="AI101" s="54">
        <f>_xlfn.XLOOKUP(A101,[1]AU2025_School!$B:$B,[1]AU2025_School!$BW:$BW,0,0)</f>
        <v>0</v>
      </c>
      <c r="AJ101" s="54">
        <f>_xlfn.XLOOKUP(A101,[1]AU2025_School!$B:$B,[1]AU2025_School!$BX:$BX,0,0)</f>
        <v>820.82</v>
      </c>
      <c r="AK101" s="54">
        <f>_xlfn.XLOOKUP(A101,[1]AU2025_School!$B:$B,[1]AU2025_School!$BY:$BY,0,0)</f>
        <v>0</v>
      </c>
      <c r="AL101" s="54">
        <f>_xlfn.XLOOKUP(A101,[1]AU2025_School!$B:$B,[1]AU2025_School!$BZ:$BZ,0,0)</f>
        <v>475.8</v>
      </c>
      <c r="AM101" s="54">
        <f>_xlfn.XLOOKUP(A101,[1]AU2025_School!$B:$B,[1]AU2025_School!$CA:$CA,0,0)</f>
        <v>452.4</v>
      </c>
      <c r="AN101" s="54">
        <f>_xlfn.XLOOKUP(A101,[1]AU2025_School!$B:$B,[1]AU2025_School!$CB:$CB,0,0)</f>
        <v>109.2</v>
      </c>
      <c r="AO101" s="54">
        <f t="shared" si="13"/>
        <v>27243.320000000003</v>
      </c>
      <c r="AP101" s="52">
        <f t="shared" si="14"/>
        <v>-3815.0210526315786</v>
      </c>
      <c r="AQ101" s="55">
        <f t="shared" si="15"/>
        <v>-335.13999999999987</v>
      </c>
      <c r="AR101" s="55">
        <f t="shared" si="16"/>
        <v>109.2</v>
      </c>
      <c r="AS101" s="55">
        <f t="shared" si="17"/>
        <v>-35318.400000000001</v>
      </c>
      <c r="AT101" s="55">
        <f t="shared" si="18"/>
        <v>0</v>
      </c>
      <c r="AU101" s="55">
        <f t="shared" si="11"/>
        <v>25385.100000000002</v>
      </c>
      <c r="AV101" s="55">
        <f t="shared" si="19"/>
        <v>-2082.6</v>
      </c>
      <c r="AW101" s="55">
        <f t="shared" si="20"/>
        <v>-969.52631578947376</v>
      </c>
    </row>
    <row r="102" spans="1:49" x14ac:dyDescent="0.25">
      <c r="A102" s="26">
        <v>2170</v>
      </c>
      <c r="B102" s="27" t="s">
        <v>271</v>
      </c>
      <c r="C102" s="27" t="s">
        <v>464</v>
      </c>
      <c r="D102" s="27">
        <v>0</v>
      </c>
      <c r="E102" s="27">
        <v>0</v>
      </c>
      <c r="F102" s="39">
        <v>0</v>
      </c>
      <c r="G102" s="26">
        <v>16</v>
      </c>
      <c r="H102" s="26">
        <v>240</v>
      </c>
      <c r="I102" s="29">
        <v>26551.200000000001</v>
      </c>
      <c r="J102" s="26">
        <v>29</v>
      </c>
      <c r="K102" s="26">
        <v>435</v>
      </c>
      <c r="L102" s="26">
        <v>1</v>
      </c>
      <c r="M102" s="26">
        <v>15</v>
      </c>
      <c r="N102" s="31">
        <v>33111</v>
      </c>
      <c r="O102" s="26">
        <v>16</v>
      </c>
      <c r="P102" s="26">
        <v>240</v>
      </c>
      <c r="Q102" s="49">
        <v>3120</v>
      </c>
      <c r="R102" s="26">
        <v>10</v>
      </c>
      <c r="S102" s="50">
        <v>745.78947368421052</v>
      </c>
      <c r="T102" s="51">
        <v>63527.989473684211</v>
      </c>
      <c r="U102" s="26">
        <v>0</v>
      </c>
      <c r="V102" s="52">
        <v>0</v>
      </c>
      <c r="X102" s="78">
        <f t="shared" si="12"/>
        <v>50822.391578947369</v>
      </c>
      <c r="Z102" s="54">
        <v>2422.6799999999998</v>
      </c>
      <c r="AC102" s="54">
        <f>_xlfn.XLOOKUP(A102,[1]AU2025_School!$B:$B,[1]AU2025_School!$BQ:$BQ,0,0)</f>
        <v>0</v>
      </c>
      <c r="AD102" s="54">
        <f>_xlfn.XLOOKUP(A102,[1]AU2025_School!$B:$B,[1]AU2025_School!$BR:$BR,0,0)</f>
        <v>0</v>
      </c>
      <c r="AE102" s="54">
        <f>_xlfn.XLOOKUP(A102,[1]AU2025_School!$B:$B,[1]AU2025_School!$BS:$BS,0,0)</f>
        <v>32007.3</v>
      </c>
      <c r="AF102" s="54">
        <f>_xlfn.XLOOKUP(A102,[1]AU2025_School!$B:$B,[1]AU2025_School!$BT:$BT,0,0)</f>
        <v>0</v>
      </c>
      <c r="AG102" s="54">
        <f>_xlfn.XLOOKUP(A102,[1]AU2025_School!$B:$B,[1]AU2025_School!$BU:$BU,0,0)</f>
        <v>21572.85</v>
      </c>
      <c r="AH102" s="54">
        <f>_xlfn.XLOOKUP(A102,[1]AU2025_School!$B:$B,[1]AU2025_School!$BV:$BV,0,0)</f>
        <v>0</v>
      </c>
      <c r="AI102" s="54">
        <f>_xlfn.XLOOKUP(A102,[1]AU2025_School!$B:$B,[1]AU2025_School!$BW:$BW,0,0)</f>
        <v>0</v>
      </c>
      <c r="AJ102" s="54">
        <f>_xlfn.XLOOKUP(A102,[1]AU2025_School!$B:$B,[1]AU2025_School!$BX:$BX,0,0)</f>
        <v>1417.78</v>
      </c>
      <c r="AK102" s="54">
        <f>_xlfn.XLOOKUP(A102,[1]AU2025_School!$B:$B,[1]AU2025_School!$BY:$BY,0,0)</f>
        <v>0</v>
      </c>
      <c r="AL102" s="54">
        <f>_xlfn.XLOOKUP(A102,[1]AU2025_School!$B:$B,[1]AU2025_School!$BZ:$BZ,0,0)</f>
        <v>1784.25</v>
      </c>
      <c r="AM102" s="54">
        <f>_xlfn.XLOOKUP(A102,[1]AU2025_School!$B:$B,[1]AU2025_School!$CA:$CA,0,0)</f>
        <v>565.5</v>
      </c>
      <c r="AN102" s="54">
        <f>_xlfn.XLOOKUP(A102,[1]AU2025_School!$B:$B,[1]AU2025_School!$CB:$CB,0,0)</f>
        <v>202.8</v>
      </c>
      <c r="AO102" s="54">
        <f t="shared" si="13"/>
        <v>57550.479999999996</v>
      </c>
      <c r="AP102" s="52">
        <f t="shared" si="14"/>
        <v>6728.0884210526274</v>
      </c>
      <c r="AQ102" s="55">
        <f t="shared" si="15"/>
        <v>779.34999999999991</v>
      </c>
      <c r="AR102" s="55">
        <f t="shared" si="16"/>
        <v>202.8</v>
      </c>
      <c r="AS102" s="55">
        <f t="shared" si="17"/>
        <v>-33111</v>
      </c>
      <c r="AT102" s="55">
        <f t="shared" si="18"/>
        <v>21572.85</v>
      </c>
      <c r="AU102" s="55">
        <f t="shared" si="11"/>
        <v>5456.0999999999985</v>
      </c>
      <c r="AV102" s="55">
        <f t="shared" si="19"/>
        <v>-2554.5</v>
      </c>
      <c r="AW102" s="55">
        <f t="shared" si="20"/>
        <v>-745.78947368421052</v>
      </c>
    </row>
    <row r="103" spans="1:49" x14ac:dyDescent="0.25">
      <c r="A103" s="26">
        <v>2171</v>
      </c>
      <c r="B103" s="27" t="s">
        <v>272</v>
      </c>
      <c r="C103" s="27" t="s">
        <v>464</v>
      </c>
      <c r="D103" s="27">
        <v>0</v>
      </c>
      <c r="E103" s="27">
        <v>0</v>
      </c>
      <c r="F103" s="39">
        <v>0</v>
      </c>
      <c r="G103" s="26">
        <v>0</v>
      </c>
      <c r="H103" s="26">
        <v>0</v>
      </c>
      <c r="I103" s="29">
        <v>0</v>
      </c>
      <c r="J103" s="26">
        <v>21</v>
      </c>
      <c r="K103" s="26">
        <v>315</v>
      </c>
      <c r="L103" s="26">
        <v>0</v>
      </c>
      <c r="M103" s="26">
        <v>0</v>
      </c>
      <c r="N103" s="31">
        <v>23177.7</v>
      </c>
      <c r="O103" s="26">
        <v>4</v>
      </c>
      <c r="P103" s="26">
        <v>60</v>
      </c>
      <c r="Q103" s="49">
        <v>780</v>
      </c>
      <c r="R103" s="26">
        <v>4</v>
      </c>
      <c r="S103" s="50">
        <v>298.31578947368422</v>
      </c>
      <c r="T103" s="51">
        <v>24256.015789473684</v>
      </c>
      <c r="U103" s="26">
        <v>0</v>
      </c>
      <c r="V103" s="52">
        <v>0</v>
      </c>
      <c r="X103" s="78">
        <f t="shared" si="12"/>
        <v>19404.812631578949</v>
      </c>
      <c r="Z103" s="54">
        <v>427.44000000000005</v>
      </c>
      <c r="AC103" s="54">
        <f>_xlfn.XLOOKUP(A103,[1]AU2025_School!$B:$B,[1]AU2025_School!$BQ:$BQ,0,0)</f>
        <v>0</v>
      </c>
      <c r="AD103" s="54">
        <f>_xlfn.XLOOKUP(A103,[1]AU2025_School!$B:$B,[1]AU2025_School!$BR:$BR,0,0)</f>
        <v>0</v>
      </c>
      <c r="AE103" s="54">
        <f>_xlfn.XLOOKUP(A103,[1]AU2025_School!$B:$B,[1]AU2025_School!$BS:$BS,0,0)</f>
        <v>19866.600000000002</v>
      </c>
      <c r="AF103" s="54">
        <f>_xlfn.XLOOKUP(A103,[1]AU2025_School!$B:$B,[1]AU2025_School!$BT:$BT,0,0)</f>
        <v>0</v>
      </c>
      <c r="AG103" s="54">
        <f>_xlfn.XLOOKUP(A103,[1]AU2025_School!$B:$B,[1]AU2025_School!$BU:$BU,0,0)</f>
        <v>0</v>
      </c>
      <c r="AH103" s="54">
        <f>_xlfn.XLOOKUP(A103,[1]AU2025_School!$B:$B,[1]AU2025_School!$BV:$BV,0,0)</f>
        <v>0</v>
      </c>
      <c r="AI103" s="54">
        <f>_xlfn.XLOOKUP(A103,[1]AU2025_School!$B:$B,[1]AU2025_School!$BW:$BW,0,0)</f>
        <v>0</v>
      </c>
      <c r="AJ103" s="54">
        <f>_xlfn.XLOOKUP(A103,[1]AU2025_School!$B:$B,[1]AU2025_School!$BX:$BX,0,0)</f>
        <v>298.48</v>
      </c>
      <c r="AK103" s="54">
        <f>_xlfn.XLOOKUP(A103,[1]AU2025_School!$B:$B,[1]AU2025_School!$BY:$BY,0,0)</f>
        <v>0</v>
      </c>
      <c r="AL103" s="54">
        <f>_xlfn.XLOOKUP(A103,[1]AU2025_School!$B:$B,[1]AU2025_School!$BZ:$BZ,0,0)</f>
        <v>118.95</v>
      </c>
      <c r="AM103" s="54">
        <f>_xlfn.XLOOKUP(A103,[1]AU2025_School!$B:$B,[1]AU2025_School!$CA:$CA,0,0)</f>
        <v>0</v>
      </c>
      <c r="AN103" s="54">
        <f>_xlfn.XLOOKUP(A103,[1]AU2025_School!$B:$B,[1]AU2025_School!$CB:$CB,0,0)</f>
        <v>249.6</v>
      </c>
      <c r="AO103" s="54">
        <f t="shared" si="13"/>
        <v>20533.63</v>
      </c>
      <c r="AP103" s="52">
        <f t="shared" si="14"/>
        <v>1128.8173684210524</v>
      </c>
      <c r="AQ103" s="55">
        <f t="shared" si="15"/>
        <v>-10.010000000000048</v>
      </c>
      <c r="AR103" s="55">
        <f t="shared" si="16"/>
        <v>249.6</v>
      </c>
      <c r="AS103" s="55">
        <f t="shared" si="17"/>
        <v>-23177.7</v>
      </c>
      <c r="AT103" s="55">
        <f t="shared" si="18"/>
        <v>0</v>
      </c>
      <c r="AU103" s="55">
        <f t="shared" ref="AU103:AU134" si="21">AE103+AF103-I103</f>
        <v>19866.600000000002</v>
      </c>
      <c r="AV103" s="55">
        <f t="shared" si="19"/>
        <v>-780</v>
      </c>
      <c r="AW103" s="55">
        <f t="shared" si="20"/>
        <v>-298.31578947368422</v>
      </c>
    </row>
    <row r="104" spans="1:49" x14ac:dyDescent="0.25">
      <c r="A104" s="26">
        <v>2176</v>
      </c>
      <c r="B104" s="27" t="s">
        <v>273</v>
      </c>
      <c r="C104" s="27" t="s">
        <v>425</v>
      </c>
      <c r="D104" s="27">
        <v>0</v>
      </c>
      <c r="E104" s="27">
        <v>0</v>
      </c>
      <c r="F104" s="39">
        <v>0</v>
      </c>
      <c r="G104" s="26">
        <v>0</v>
      </c>
      <c r="H104" s="26">
        <v>0</v>
      </c>
      <c r="I104" s="29">
        <v>0</v>
      </c>
      <c r="J104" s="26">
        <v>51</v>
      </c>
      <c r="K104" s="26">
        <v>765</v>
      </c>
      <c r="L104" s="26">
        <v>7</v>
      </c>
      <c r="M104" s="26">
        <v>105</v>
      </c>
      <c r="N104" s="31">
        <v>64014.600000000006</v>
      </c>
      <c r="O104" s="26">
        <v>10</v>
      </c>
      <c r="P104" s="26">
        <v>150</v>
      </c>
      <c r="Q104" s="49">
        <v>1950</v>
      </c>
      <c r="R104" s="26">
        <v>1</v>
      </c>
      <c r="S104" s="50">
        <v>74.578947368421055</v>
      </c>
      <c r="T104" s="51">
        <v>66039.178947368433</v>
      </c>
      <c r="U104" s="26">
        <v>0</v>
      </c>
      <c r="V104" s="52">
        <v>0</v>
      </c>
      <c r="X104" s="78">
        <f t="shared" si="12"/>
        <v>52831.343157894749</v>
      </c>
      <c r="Z104" s="54">
        <v>845.5200000000001</v>
      </c>
      <c r="AC104" s="54">
        <f>_xlfn.XLOOKUP(A104,[1]AU2025_School!$B:$B,[1]AU2025_School!$BQ:$BQ,0,0)</f>
        <v>0</v>
      </c>
      <c r="AD104" s="54">
        <f>_xlfn.XLOOKUP(A104,[1]AU2025_School!$B:$B,[1]AU2025_School!$BR:$BR,0,0)</f>
        <v>0</v>
      </c>
      <c r="AE104" s="54">
        <f>_xlfn.XLOOKUP(A104,[1]AU2025_School!$B:$B,[1]AU2025_School!$BS:$BS,0,0)</f>
        <v>50770.200000000004</v>
      </c>
      <c r="AF104" s="54">
        <f>_xlfn.XLOOKUP(A104,[1]AU2025_School!$B:$B,[1]AU2025_School!$BT:$BT,0,0)</f>
        <v>14348.1</v>
      </c>
      <c r="AG104" s="54">
        <f>_xlfn.XLOOKUP(A104,[1]AU2025_School!$B:$B,[1]AU2025_School!$BU:$BU,0,0)</f>
        <v>0</v>
      </c>
      <c r="AH104" s="54">
        <f>_xlfn.XLOOKUP(A104,[1]AU2025_School!$B:$B,[1]AU2025_School!$BV:$BV,0,0)</f>
        <v>0</v>
      </c>
      <c r="AI104" s="54">
        <f>_xlfn.XLOOKUP(A104,[1]AU2025_School!$B:$B,[1]AU2025_School!$BW:$BW,0,0)</f>
        <v>0</v>
      </c>
      <c r="AJ104" s="54">
        <f>_xlfn.XLOOKUP(A104,[1]AU2025_School!$B:$B,[1]AU2025_School!$BX:$BX,0,0)</f>
        <v>0</v>
      </c>
      <c r="AK104" s="54">
        <f>_xlfn.XLOOKUP(A104,[1]AU2025_School!$B:$B,[1]AU2025_School!$BY:$BY,0,0)</f>
        <v>372.84</v>
      </c>
      <c r="AL104" s="54">
        <f>_xlfn.XLOOKUP(A104,[1]AU2025_School!$B:$B,[1]AU2025_School!$BZ:$BZ,0,0)</f>
        <v>475.8</v>
      </c>
      <c r="AM104" s="54">
        <f>_xlfn.XLOOKUP(A104,[1]AU2025_School!$B:$B,[1]AU2025_School!$CA:$CA,0,0)</f>
        <v>339.29999999999995</v>
      </c>
      <c r="AN104" s="54">
        <f>_xlfn.XLOOKUP(A104,[1]AU2025_School!$B:$B,[1]AU2025_School!$CB:$CB,0,0)</f>
        <v>577.20000000000005</v>
      </c>
      <c r="AO104" s="54">
        <f t="shared" si="13"/>
        <v>66883.44</v>
      </c>
      <c r="AP104" s="52">
        <f t="shared" si="14"/>
        <v>14052.096842105253</v>
      </c>
      <c r="AQ104" s="55">
        <f t="shared" si="15"/>
        <v>3.1199999999998909</v>
      </c>
      <c r="AR104" s="55">
        <f t="shared" si="16"/>
        <v>577.20000000000005</v>
      </c>
      <c r="AS104" s="55">
        <f t="shared" si="17"/>
        <v>-64014.600000000006</v>
      </c>
      <c r="AT104" s="55">
        <f t="shared" si="18"/>
        <v>0</v>
      </c>
      <c r="AU104" s="55">
        <f t="shared" si="21"/>
        <v>65118.3</v>
      </c>
      <c r="AV104" s="55">
        <f t="shared" si="19"/>
        <v>-1610.7</v>
      </c>
      <c r="AW104" s="55">
        <f t="shared" si="20"/>
        <v>-74.578947368421055</v>
      </c>
    </row>
    <row r="105" spans="1:49" x14ac:dyDescent="0.25">
      <c r="A105" s="26">
        <v>2178</v>
      </c>
      <c r="B105" s="27" t="s">
        <v>274</v>
      </c>
      <c r="C105" s="27" t="s">
        <v>425</v>
      </c>
      <c r="D105" s="27">
        <v>0</v>
      </c>
      <c r="E105" s="27">
        <v>0</v>
      </c>
      <c r="F105" s="39">
        <v>0</v>
      </c>
      <c r="G105" s="26">
        <v>0</v>
      </c>
      <c r="H105" s="26">
        <v>0</v>
      </c>
      <c r="I105" s="29">
        <v>0</v>
      </c>
      <c r="J105" s="26">
        <v>11</v>
      </c>
      <c r="K105" s="26">
        <v>165</v>
      </c>
      <c r="L105" s="26">
        <v>4</v>
      </c>
      <c r="M105" s="26">
        <v>60</v>
      </c>
      <c r="N105" s="31">
        <v>16555.5</v>
      </c>
      <c r="O105" s="26">
        <v>3</v>
      </c>
      <c r="P105" s="26">
        <v>45</v>
      </c>
      <c r="Q105" s="49">
        <v>585</v>
      </c>
      <c r="R105" s="26">
        <v>3</v>
      </c>
      <c r="S105" s="50">
        <v>223.73684210526318</v>
      </c>
      <c r="T105" s="51">
        <v>17364.236842105263</v>
      </c>
      <c r="U105" s="26">
        <v>0</v>
      </c>
      <c r="V105" s="52">
        <v>0</v>
      </c>
      <c r="X105" s="78">
        <f t="shared" si="12"/>
        <v>13891.389473684212</v>
      </c>
      <c r="Z105" s="54">
        <v>157.56</v>
      </c>
      <c r="AC105" s="54">
        <f>_xlfn.XLOOKUP(A105,[1]AU2025_School!$B:$B,[1]AU2025_School!$BQ:$BQ,0,0)</f>
        <v>0</v>
      </c>
      <c r="AD105" s="54">
        <f>_xlfn.XLOOKUP(A105,[1]AU2025_School!$B:$B,[1]AU2025_School!$BR:$BR,0,0)</f>
        <v>0</v>
      </c>
      <c r="AE105" s="54">
        <f>_xlfn.XLOOKUP(A105,[1]AU2025_School!$B:$B,[1]AU2025_School!$BS:$BS,0,0)</f>
        <v>22074</v>
      </c>
      <c r="AF105" s="54">
        <f>_xlfn.XLOOKUP(A105,[1]AU2025_School!$B:$B,[1]AU2025_School!$BT:$BT,0,0)</f>
        <v>7725.9000000000005</v>
      </c>
      <c r="AG105" s="54">
        <f>_xlfn.XLOOKUP(A105,[1]AU2025_School!$B:$B,[1]AU2025_School!$BU:$BU,0,0)</f>
        <v>0</v>
      </c>
      <c r="AH105" s="54">
        <f>_xlfn.XLOOKUP(A105,[1]AU2025_School!$B:$B,[1]AU2025_School!$BV:$BV,0,0)</f>
        <v>0</v>
      </c>
      <c r="AI105" s="54">
        <f>_xlfn.XLOOKUP(A105,[1]AU2025_School!$B:$B,[1]AU2025_School!$BW:$BW,0,0)</f>
        <v>0</v>
      </c>
      <c r="AJ105" s="54">
        <f>_xlfn.XLOOKUP(A105,[1]AU2025_School!$B:$B,[1]AU2025_School!$BX:$BX,0,0)</f>
        <v>74.62</v>
      </c>
      <c r="AK105" s="54">
        <f>_xlfn.XLOOKUP(A105,[1]AU2025_School!$B:$B,[1]AU2025_School!$BY:$BY,0,0)</f>
        <v>0</v>
      </c>
      <c r="AL105" s="54">
        <f>_xlfn.XLOOKUP(A105,[1]AU2025_School!$B:$B,[1]AU2025_School!$BZ:$BZ,0,0)</f>
        <v>1427.3999999999999</v>
      </c>
      <c r="AM105" s="54">
        <f>_xlfn.XLOOKUP(A105,[1]AU2025_School!$B:$B,[1]AU2025_School!$CA:$CA,0,0)</f>
        <v>0</v>
      </c>
      <c r="AN105" s="54">
        <f>_xlfn.XLOOKUP(A105,[1]AU2025_School!$B:$B,[1]AU2025_School!$CB:$CB,0,0)</f>
        <v>62.4</v>
      </c>
      <c r="AO105" s="54">
        <f t="shared" si="13"/>
        <v>31364.320000000003</v>
      </c>
      <c r="AP105" s="52">
        <f t="shared" si="14"/>
        <v>17472.930526315791</v>
      </c>
      <c r="AQ105" s="55">
        <f t="shared" si="15"/>
        <v>1344.46</v>
      </c>
      <c r="AR105" s="55">
        <f t="shared" si="16"/>
        <v>62.4</v>
      </c>
      <c r="AS105" s="55">
        <f t="shared" si="17"/>
        <v>-16555.5</v>
      </c>
      <c r="AT105" s="55">
        <f t="shared" si="18"/>
        <v>0</v>
      </c>
      <c r="AU105" s="55">
        <f t="shared" si="21"/>
        <v>29799.9</v>
      </c>
      <c r="AV105" s="55">
        <f t="shared" si="19"/>
        <v>-585</v>
      </c>
      <c r="AW105" s="55">
        <f t="shared" si="20"/>
        <v>-223.73684210526318</v>
      </c>
    </row>
    <row r="106" spans="1:49" x14ac:dyDescent="0.25">
      <c r="A106" s="26">
        <v>2180</v>
      </c>
      <c r="B106" s="27" t="s">
        <v>275</v>
      </c>
      <c r="C106" s="27" t="s">
        <v>464</v>
      </c>
      <c r="D106" s="27">
        <v>0</v>
      </c>
      <c r="E106" s="27">
        <v>0</v>
      </c>
      <c r="F106" s="39">
        <v>0</v>
      </c>
      <c r="G106" s="26">
        <v>0</v>
      </c>
      <c r="H106" s="26">
        <v>0</v>
      </c>
      <c r="I106" s="29">
        <v>0</v>
      </c>
      <c r="J106" s="26">
        <v>38</v>
      </c>
      <c r="K106" s="26">
        <v>570</v>
      </c>
      <c r="L106" s="26">
        <v>2</v>
      </c>
      <c r="M106" s="26">
        <v>30</v>
      </c>
      <c r="N106" s="31">
        <v>44148</v>
      </c>
      <c r="O106" s="26">
        <v>13</v>
      </c>
      <c r="P106" s="26">
        <v>195</v>
      </c>
      <c r="Q106" s="49">
        <v>2535</v>
      </c>
      <c r="R106" s="26">
        <v>13</v>
      </c>
      <c r="S106" s="50">
        <v>969.52631578947376</v>
      </c>
      <c r="T106" s="51">
        <v>47652.526315789473</v>
      </c>
      <c r="U106" s="26">
        <v>0</v>
      </c>
      <c r="V106" s="52">
        <v>0</v>
      </c>
      <c r="X106" s="78">
        <f t="shared" si="12"/>
        <v>38122.021052631579</v>
      </c>
      <c r="Z106" s="54">
        <v>1547.5200000000002</v>
      </c>
      <c r="AC106" s="54">
        <f>_xlfn.XLOOKUP(A106,[1]AU2025_School!$B:$B,[1]AU2025_School!$BQ:$BQ,0,0)</f>
        <v>0</v>
      </c>
      <c r="AD106" s="54">
        <f>_xlfn.XLOOKUP(A106,[1]AU2025_School!$B:$B,[1]AU2025_School!$BR:$BR,0,0)</f>
        <v>0</v>
      </c>
      <c r="AE106" s="54">
        <f>_xlfn.XLOOKUP(A106,[1]AU2025_School!$B:$B,[1]AU2025_School!$BS:$BS,0,0)</f>
        <v>49666.5</v>
      </c>
      <c r="AF106" s="54">
        <f>_xlfn.XLOOKUP(A106,[1]AU2025_School!$B:$B,[1]AU2025_School!$BT:$BT,0,0)</f>
        <v>2207.4</v>
      </c>
      <c r="AG106" s="54">
        <f>_xlfn.XLOOKUP(A106,[1]AU2025_School!$B:$B,[1]AU2025_School!$BU:$BU,0,0)</f>
        <v>0</v>
      </c>
      <c r="AH106" s="54">
        <f>_xlfn.XLOOKUP(A106,[1]AU2025_School!$B:$B,[1]AU2025_School!$BV:$BV,0,0)</f>
        <v>0</v>
      </c>
      <c r="AI106" s="54">
        <f>_xlfn.XLOOKUP(A106,[1]AU2025_School!$B:$B,[1]AU2025_School!$BW:$BW,0,0)</f>
        <v>0</v>
      </c>
      <c r="AJ106" s="54">
        <f>_xlfn.XLOOKUP(A106,[1]AU2025_School!$B:$B,[1]AU2025_School!$BX:$BX,0,0)</f>
        <v>1119.3</v>
      </c>
      <c r="AK106" s="54">
        <f>_xlfn.XLOOKUP(A106,[1]AU2025_School!$B:$B,[1]AU2025_School!$BY:$BY,0,0)</f>
        <v>0</v>
      </c>
      <c r="AL106" s="54">
        <f>_xlfn.XLOOKUP(A106,[1]AU2025_School!$B:$B,[1]AU2025_School!$BZ:$BZ,0,0)</f>
        <v>0</v>
      </c>
      <c r="AM106" s="54">
        <f>_xlfn.XLOOKUP(A106,[1]AU2025_School!$B:$B,[1]AU2025_School!$CA:$CA,0,0)</f>
        <v>1809.6</v>
      </c>
      <c r="AN106" s="54">
        <f>_xlfn.XLOOKUP(A106,[1]AU2025_School!$B:$B,[1]AU2025_School!$CB:$CB,0,0)</f>
        <v>62.4</v>
      </c>
      <c r="AO106" s="54">
        <f t="shared" si="13"/>
        <v>54865.200000000004</v>
      </c>
      <c r="AP106" s="52">
        <f t="shared" si="14"/>
        <v>16743.178947368426</v>
      </c>
      <c r="AQ106" s="55">
        <f t="shared" si="15"/>
        <v>-428.22000000000025</v>
      </c>
      <c r="AR106" s="55">
        <f t="shared" si="16"/>
        <v>62.4</v>
      </c>
      <c r="AS106" s="55">
        <f t="shared" si="17"/>
        <v>-44148</v>
      </c>
      <c r="AT106" s="55">
        <f t="shared" si="18"/>
        <v>0</v>
      </c>
      <c r="AU106" s="55">
        <f t="shared" si="21"/>
        <v>51873.9</v>
      </c>
      <c r="AV106" s="55">
        <f t="shared" si="19"/>
        <v>-725.40000000000009</v>
      </c>
      <c r="AW106" s="55">
        <f t="shared" si="20"/>
        <v>-969.52631578947376</v>
      </c>
    </row>
    <row r="107" spans="1:49" x14ac:dyDescent="0.25">
      <c r="A107" s="26">
        <v>2181</v>
      </c>
      <c r="B107" s="27" t="s">
        <v>276</v>
      </c>
      <c r="C107" s="27" t="s">
        <v>464</v>
      </c>
      <c r="D107" s="27">
        <v>0</v>
      </c>
      <c r="E107" s="27">
        <v>0</v>
      </c>
      <c r="F107" s="39">
        <v>0</v>
      </c>
      <c r="G107" s="26">
        <v>0</v>
      </c>
      <c r="H107" s="26">
        <v>0</v>
      </c>
      <c r="I107" s="29">
        <v>0</v>
      </c>
      <c r="J107" s="26">
        <v>21</v>
      </c>
      <c r="K107" s="26">
        <v>315</v>
      </c>
      <c r="L107" s="26">
        <v>0</v>
      </c>
      <c r="M107" s="26">
        <v>0</v>
      </c>
      <c r="N107" s="31">
        <v>23177.7</v>
      </c>
      <c r="O107" s="26">
        <v>0</v>
      </c>
      <c r="P107" s="26">
        <v>0</v>
      </c>
      <c r="Q107" s="49">
        <v>0</v>
      </c>
      <c r="R107" s="26">
        <v>0</v>
      </c>
      <c r="S107" s="50">
        <v>0</v>
      </c>
      <c r="T107" s="51">
        <v>23177.7</v>
      </c>
      <c r="U107" s="26">
        <v>0</v>
      </c>
      <c r="V107" s="52">
        <v>0</v>
      </c>
      <c r="X107" s="78">
        <f t="shared" si="12"/>
        <v>18542.16</v>
      </c>
      <c r="Z107" s="54">
        <v>162.24</v>
      </c>
      <c r="AC107" s="54">
        <f>_xlfn.XLOOKUP(A107,[1]AU2025_School!$B:$B,[1]AU2025_School!$BQ:$BQ,0,0)</f>
        <v>0</v>
      </c>
      <c r="AD107" s="54">
        <f>_xlfn.XLOOKUP(A107,[1]AU2025_School!$B:$B,[1]AU2025_School!$BR:$BR,0,0)</f>
        <v>0</v>
      </c>
      <c r="AE107" s="54">
        <f>_xlfn.XLOOKUP(A107,[1]AU2025_School!$B:$B,[1]AU2025_School!$BS:$BS,0,0)</f>
        <v>23177.7</v>
      </c>
      <c r="AF107" s="54">
        <f>_xlfn.XLOOKUP(A107,[1]AU2025_School!$B:$B,[1]AU2025_School!$BT:$BT,0,0)</f>
        <v>0</v>
      </c>
      <c r="AG107" s="54">
        <f>_xlfn.XLOOKUP(A107,[1]AU2025_School!$B:$B,[1]AU2025_School!$BU:$BU,0,0)</f>
        <v>0</v>
      </c>
      <c r="AH107" s="54">
        <f>_xlfn.XLOOKUP(A107,[1]AU2025_School!$B:$B,[1]AU2025_School!$BV:$BV,0,0)</f>
        <v>0</v>
      </c>
      <c r="AI107" s="54">
        <f>_xlfn.XLOOKUP(A107,[1]AU2025_School!$B:$B,[1]AU2025_School!$BW:$BW,0,0)</f>
        <v>0</v>
      </c>
      <c r="AJ107" s="54">
        <f>_xlfn.XLOOKUP(A107,[1]AU2025_School!$B:$B,[1]AU2025_School!$BX:$BX,0,0)</f>
        <v>0</v>
      </c>
      <c r="AK107" s="54">
        <f>_xlfn.XLOOKUP(A107,[1]AU2025_School!$B:$B,[1]AU2025_School!$BY:$BY,0,0)</f>
        <v>0</v>
      </c>
      <c r="AL107" s="54">
        <f>_xlfn.XLOOKUP(A107,[1]AU2025_School!$B:$B,[1]AU2025_School!$BZ:$BZ,0,0)</f>
        <v>118.95</v>
      </c>
      <c r="AM107" s="54">
        <f>_xlfn.XLOOKUP(A107,[1]AU2025_School!$B:$B,[1]AU2025_School!$CA:$CA,0,0)</f>
        <v>0</v>
      </c>
      <c r="AN107" s="54">
        <f>_xlfn.XLOOKUP(A107,[1]AU2025_School!$B:$B,[1]AU2025_School!$CB:$CB,0,0)</f>
        <v>187.20000000000002</v>
      </c>
      <c r="AO107" s="54">
        <f t="shared" si="13"/>
        <v>23483.850000000002</v>
      </c>
      <c r="AP107" s="52">
        <f t="shared" si="14"/>
        <v>4941.6900000000023</v>
      </c>
      <c r="AQ107" s="55">
        <f t="shared" si="15"/>
        <v>-43.290000000000006</v>
      </c>
      <c r="AR107" s="55">
        <f t="shared" si="16"/>
        <v>187.20000000000002</v>
      </c>
      <c r="AS107" s="55">
        <f t="shared" si="17"/>
        <v>-23177.7</v>
      </c>
      <c r="AT107" s="55">
        <f t="shared" si="18"/>
        <v>0</v>
      </c>
      <c r="AU107" s="55">
        <f t="shared" si="21"/>
        <v>23177.7</v>
      </c>
      <c r="AV107" s="55">
        <f t="shared" si="19"/>
        <v>0</v>
      </c>
      <c r="AW107" s="55">
        <f t="shared" si="20"/>
        <v>0</v>
      </c>
    </row>
    <row r="108" spans="1:49" x14ac:dyDescent="0.25">
      <c r="A108" s="26">
        <v>2185</v>
      </c>
      <c r="B108" s="27" t="s">
        <v>277</v>
      </c>
      <c r="C108" s="27" t="s">
        <v>425</v>
      </c>
      <c r="D108" s="27">
        <v>0</v>
      </c>
      <c r="E108" s="27">
        <v>0</v>
      </c>
      <c r="F108" s="39">
        <v>0</v>
      </c>
      <c r="G108" s="26">
        <v>0</v>
      </c>
      <c r="H108" s="26">
        <v>0</v>
      </c>
      <c r="I108" s="29">
        <v>0</v>
      </c>
      <c r="J108" s="26">
        <v>31</v>
      </c>
      <c r="K108" s="26">
        <v>465</v>
      </c>
      <c r="L108" s="26">
        <v>10</v>
      </c>
      <c r="M108" s="26">
        <v>150</v>
      </c>
      <c r="N108" s="31">
        <v>45251.700000000004</v>
      </c>
      <c r="O108" s="26">
        <v>7</v>
      </c>
      <c r="P108" s="26">
        <v>105</v>
      </c>
      <c r="Q108" s="49">
        <v>1365</v>
      </c>
      <c r="R108" s="26">
        <v>0</v>
      </c>
      <c r="S108" s="50">
        <v>0</v>
      </c>
      <c r="T108" s="51">
        <v>46616.700000000004</v>
      </c>
      <c r="U108" s="26">
        <v>0</v>
      </c>
      <c r="V108" s="52">
        <v>0</v>
      </c>
      <c r="X108" s="78">
        <f t="shared" si="12"/>
        <v>37293.360000000008</v>
      </c>
      <c r="Z108" s="54">
        <v>57.72</v>
      </c>
      <c r="AC108" s="54">
        <f>_xlfn.XLOOKUP(A108,[1]AU2025_School!$B:$B,[1]AU2025_School!$BQ:$BQ,0,0)</f>
        <v>0</v>
      </c>
      <c r="AD108" s="54">
        <f>_xlfn.XLOOKUP(A108,[1]AU2025_School!$B:$B,[1]AU2025_School!$BR:$BR,0,0)</f>
        <v>0</v>
      </c>
      <c r="AE108" s="54">
        <f>_xlfn.XLOOKUP(A108,[1]AU2025_School!$B:$B,[1]AU2025_School!$BS:$BS,0,0)</f>
        <v>43044.3</v>
      </c>
      <c r="AF108" s="54">
        <f>_xlfn.XLOOKUP(A108,[1]AU2025_School!$B:$B,[1]AU2025_School!$BT:$BT,0,0)</f>
        <v>12140.7</v>
      </c>
      <c r="AG108" s="54">
        <f>_xlfn.XLOOKUP(A108,[1]AU2025_School!$B:$B,[1]AU2025_School!$BU:$BU,0,0)</f>
        <v>0</v>
      </c>
      <c r="AH108" s="54">
        <f>_xlfn.XLOOKUP(A108,[1]AU2025_School!$B:$B,[1]AU2025_School!$BV:$BV,0,0)</f>
        <v>0</v>
      </c>
      <c r="AI108" s="54">
        <f>_xlfn.XLOOKUP(A108,[1]AU2025_School!$B:$B,[1]AU2025_School!$BW:$BW,0,0)</f>
        <v>0</v>
      </c>
      <c r="AJ108" s="54">
        <f>_xlfn.XLOOKUP(A108,[1]AU2025_School!$B:$B,[1]AU2025_School!$BX:$BX,0,0)</f>
        <v>74.62</v>
      </c>
      <c r="AK108" s="54">
        <f>_xlfn.XLOOKUP(A108,[1]AU2025_School!$B:$B,[1]AU2025_School!$BY:$BY,0,0)</f>
        <v>0</v>
      </c>
      <c r="AL108" s="54">
        <f>_xlfn.XLOOKUP(A108,[1]AU2025_School!$B:$B,[1]AU2025_School!$BZ:$BZ,0,0)</f>
        <v>0</v>
      </c>
      <c r="AM108" s="54">
        <f>_xlfn.XLOOKUP(A108,[1]AU2025_School!$B:$B,[1]AU2025_School!$CA:$CA,0,0)</f>
        <v>113.1</v>
      </c>
      <c r="AN108" s="54">
        <f>_xlfn.XLOOKUP(A108,[1]AU2025_School!$B:$B,[1]AU2025_School!$CB:$CB,0,0)</f>
        <v>0</v>
      </c>
      <c r="AO108" s="54">
        <f t="shared" si="13"/>
        <v>55372.72</v>
      </c>
      <c r="AP108" s="52">
        <f t="shared" si="14"/>
        <v>18079.359999999993</v>
      </c>
      <c r="AQ108" s="55">
        <f t="shared" si="15"/>
        <v>16.900000000000006</v>
      </c>
      <c r="AR108" s="55">
        <f t="shared" si="16"/>
        <v>0</v>
      </c>
      <c r="AS108" s="55">
        <f t="shared" si="17"/>
        <v>-45251.700000000004</v>
      </c>
      <c r="AT108" s="55">
        <f t="shared" si="18"/>
        <v>0</v>
      </c>
      <c r="AU108" s="55">
        <f t="shared" si="21"/>
        <v>55185</v>
      </c>
      <c r="AV108" s="55">
        <f t="shared" si="19"/>
        <v>-1251.9000000000001</v>
      </c>
      <c r="AW108" s="55">
        <f t="shared" si="20"/>
        <v>0</v>
      </c>
    </row>
    <row r="109" spans="1:49" x14ac:dyDescent="0.25">
      <c r="A109" s="26">
        <v>2186</v>
      </c>
      <c r="B109" s="27" t="s">
        <v>278</v>
      </c>
      <c r="C109" s="27" t="s">
        <v>464</v>
      </c>
      <c r="D109" s="27">
        <v>0</v>
      </c>
      <c r="E109" s="27">
        <v>0</v>
      </c>
      <c r="F109" s="39">
        <v>0</v>
      </c>
      <c r="G109" s="26">
        <v>0</v>
      </c>
      <c r="H109" s="26">
        <v>0</v>
      </c>
      <c r="I109" s="29">
        <v>0</v>
      </c>
      <c r="J109" s="26">
        <v>37</v>
      </c>
      <c r="K109" s="26">
        <v>555</v>
      </c>
      <c r="L109" s="26">
        <v>5</v>
      </c>
      <c r="M109" s="26">
        <v>75</v>
      </c>
      <c r="N109" s="31">
        <v>46355.4</v>
      </c>
      <c r="O109" s="26">
        <v>13</v>
      </c>
      <c r="P109" s="26">
        <v>195</v>
      </c>
      <c r="Q109" s="49">
        <v>2535</v>
      </c>
      <c r="R109" s="26">
        <v>8</v>
      </c>
      <c r="S109" s="50">
        <v>596.63157894736844</v>
      </c>
      <c r="T109" s="51">
        <v>49487.031578947368</v>
      </c>
      <c r="U109" s="26">
        <v>0</v>
      </c>
      <c r="V109" s="52">
        <v>0</v>
      </c>
      <c r="X109" s="78">
        <f t="shared" si="12"/>
        <v>39589.625263157897</v>
      </c>
      <c r="Z109" s="54">
        <v>599.04</v>
      </c>
      <c r="AC109" s="54">
        <f>_xlfn.XLOOKUP(A109,[1]AU2025_School!$B:$B,[1]AU2025_School!$BQ:$BQ,0,0)</f>
        <v>0</v>
      </c>
      <c r="AD109" s="54">
        <f>_xlfn.XLOOKUP(A109,[1]AU2025_School!$B:$B,[1]AU2025_School!$BR:$BR,0,0)</f>
        <v>0</v>
      </c>
      <c r="AE109" s="54">
        <f>_xlfn.XLOOKUP(A109,[1]AU2025_School!$B:$B,[1]AU2025_School!$BS:$BS,0,0)</f>
        <v>40836.9</v>
      </c>
      <c r="AF109" s="54">
        <f>_xlfn.XLOOKUP(A109,[1]AU2025_School!$B:$B,[1]AU2025_School!$BT:$BT,0,0)</f>
        <v>3311.1</v>
      </c>
      <c r="AG109" s="54">
        <f>_xlfn.XLOOKUP(A109,[1]AU2025_School!$B:$B,[1]AU2025_School!$BU:$BU,0,0)</f>
        <v>0</v>
      </c>
      <c r="AH109" s="54">
        <f>_xlfn.XLOOKUP(A109,[1]AU2025_School!$B:$B,[1]AU2025_School!$BV:$BV,0,0)</f>
        <v>0</v>
      </c>
      <c r="AI109" s="54">
        <f>_xlfn.XLOOKUP(A109,[1]AU2025_School!$B:$B,[1]AU2025_School!$BW:$BW,0,0)</f>
        <v>0</v>
      </c>
      <c r="AJ109" s="54">
        <f>_xlfn.XLOOKUP(A109,[1]AU2025_School!$B:$B,[1]AU2025_School!$BX:$BX,0,0)</f>
        <v>223.86</v>
      </c>
      <c r="AK109" s="54">
        <f>_xlfn.XLOOKUP(A109,[1]AU2025_School!$B:$B,[1]AU2025_School!$BY:$BY,0,0)</f>
        <v>0</v>
      </c>
      <c r="AL109" s="54">
        <f>_xlfn.XLOOKUP(A109,[1]AU2025_School!$B:$B,[1]AU2025_School!$BZ:$BZ,0,0)</f>
        <v>118.95</v>
      </c>
      <c r="AM109" s="54">
        <f>_xlfn.XLOOKUP(A109,[1]AU2025_School!$B:$B,[1]AU2025_School!$CA:$CA,0,0)</f>
        <v>508.95</v>
      </c>
      <c r="AN109" s="54">
        <f>_xlfn.XLOOKUP(A109,[1]AU2025_School!$B:$B,[1]AU2025_School!$CB:$CB,0,0)</f>
        <v>249.6</v>
      </c>
      <c r="AO109" s="54">
        <f t="shared" si="13"/>
        <v>45249.359999999993</v>
      </c>
      <c r="AP109" s="52">
        <f t="shared" si="14"/>
        <v>5659.734736842096</v>
      </c>
      <c r="AQ109" s="55">
        <f t="shared" si="15"/>
        <v>-256.22999999999996</v>
      </c>
      <c r="AR109" s="55">
        <f t="shared" si="16"/>
        <v>249.6</v>
      </c>
      <c r="AS109" s="55">
        <f t="shared" si="17"/>
        <v>-46355.4</v>
      </c>
      <c r="AT109" s="55">
        <f t="shared" si="18"/>
        <v>0</v>
      </c>
      <c r="AU109" s="55">
        <f t="shared" si="21"/>
        <v>44148</v>
      </c>
      <c r="AV109" s="55">
        <f t="shared" si="19"/>
        <v>-2026.05</v>
      </c>
      <c r="AW109" s="55">
        <f t="shared" si="20"/>
        <v>-596.63157894736844</v>
      </c>
    </row>
    <row r="110" spans="1:49" x14ac:dyDescent="0.25">
      <c r="A110" s="26">
        <v>2187</v>
      </c>
      <c r="B110" s="27" t="s">
        <v>279</v>
      </c>
      <c r="C110" s="27" t="s">
        <v>464</v>
      </c>
      <c r="D110" s="27">
        <v>0</v>
      </c>
      <c r="E110" s="27">
        <v>0</v>
      </c>
      <c r="F110" s="39">
        <v>0</v>
      </c>
      <c r="G110" s="26">
        <v>0</v>
      </c>
      <c r="H110" s="26">
        <v>0</v>
      </c>
      <c r="I110" s="29">
        <v>0</v>
      </c>
      <c r="J110" s="26">
        <v>24</v>
      </c>
      <c r="K110" s="26">
        <v>360</v>
      </c>
      <c r="L110" s="26">
        <v>4</v>
      </c>
      <c r="M110" s="26">
        <v>60</v>
      </c>
      <c r="N110" s="31">
        <v>30903.599999999999</v>
      </c>
      <c r="O110" s="26">
        <v>6</v>
      </c>
      <c r="P110" s="26">
        <v>90</v>
      </c>
      <c r="Q110" s="49">
        <v>1170</v>
      </c>
      <c r="R110" s="26">
        <v>0</v>
      </c>
      <c r="S110" s="50">
        <v>0</v>
      </c>
      <c r="T110" s="51">
        <v>32073.599999999999</v>
      </c>
      <c r="U110" s="26">
        <v>0</v>
      </c>
      <c r="V110" s="52">
        <v>0</v>
      </c>
      <c r="X110" s="78">
        <f t="shared" si="12"/>
        <v>25658.880000000001</v>
      </c>
      <c r="Z110" s="54">
        <v>619.31999999999994</v>
      </c>
      <c r="AC110" s="54">
        <f>_xlfn.XLOOKUP(A110,[1]AU2025_School!$B:$B,[1]AU2025_School!$BQ:$BQ,0,0)</f>
        <v>0</v>
      </c>
      <c r="AD110" s="54">
        <f>_xlfn.XLOOKUP(A110,[1]AU2025_School!$B:$B,[1]AU2025_School!$BR:$BR,0,0)</f>
        <v>0</v>
      </c>
      <c r="AE110" s="54">
        <f>_xlfn.XLOOKUP(A110,[1]AU2025_School!$B:$B,[1]AU2025_School!$BS:$BS,0,0)</f>
        <v>36422.1</v>
      </c>
      <c r="AF110" s="54">
        <f>_xlfn.XLOOKUP(A110,[1]AU2025_School!$B:$B,[1]AU2025_School!$BT:$BT,0,0)</f>
        <v>5518.5</v>
      </c>
      <c r="AG110" s="54">
        <f>_xlfn.XLOOKUP(A110,[1]AU2025_School!$B:$B,[1]AU2025_School!$BU:$BU,0,0)</f>
        <v>0</v>
      </c>
      <c r="AH110" s="54">
        <f>_xlfn.XLOOKUP(A110,[1]AU2025_School!$B:$B,[1]AU2025_School!$BV:$BV,0,0)</f>
        <v>0</v>
      </c>
      <c r="AI110" s="54">
        <f>_xlfn.XLOOKUP(A110,[1]AU2025_School!$B:$B,[1]AU2025_School!$BW:$BW,0,0)</f>
        <v>0</v>
      </c>
      <c r="AJ110" s="54">
        <f>_xlfn.XLOOKUP(A110,[1]AU2025_School!$B:$B,[1]AU2025_School!$BX:$BX,0,0)</f>
        <v>0</v>
      </c>
      <c r="AK110" s="54">
        <f>_xlfn.XLOOKUP(A110,[1]AU2025_School!$B:$B,[1]AU2025_School!$BY:$BY,0,0)</f>
        <v>0</v>
      </c>
      <c r="AL110" s="54">
        <f>_xlfn.XLOOKUP(A110,[1]AU2025_School!$B:$B,[1]AU2025_School!$BZ:$BZ,0,0)</f>
        <v>951.6</v>
      </c>
      <c r="AM110" s="54">
        <f>_xlfn.XLOOKUP(A110,[1]AU2025_School!$B:$B,[1]AU2025_School!$CA:$CA,0,0)</f>
        <v>339.29999999999995</v>
      </c>
      <c r="AN110" s="54">
        <f>_xlfn.XLOOKUP(A110,[1]AU2025_School!$B:$B,[1]AU2025_School!$CB:$CB,0,0)</f>
        <v>124.8</v>
      </c>
      <c r="AO110" s="54">
        <f t="shared" si="13"/>
        <v>43356.3</v>
      </c>
      <c r="AP110" s="52">
        <f t="shared" si="14"/>
        <v>17697.420000000002</v>
      </c>
      <c r="AQ110" s="55">
        <f t="shared" si="15"/>
        <v>332.28000000000009</v>
      </c>
      <c r="AR110" s="55">
        <f t="shared" si="16"/>
        <v>124.8</v>
      </c>
      <c r="AS110" s="55">
        <f t="shared" si="17"/>
        <v>-30903.599999999999</v>
      </c>
      <c r="AT110" s="55">
        <f t="shared" si="18"/>
        <v>0</v>
      </c>
      <c r="AU110" s="55">
        <f t="shared" si="21"/>
        <v>41940.6</v>
      </c>
      <c r="AV110" s="55">
        <f t="shared" si="19"/>
        <v>-830.7</v>
      </c>
      <c r="AW110" s="55">
        <f t="shared" si="20"/>
        <v>0</v>
      </c>
    </row>
    <row r="111" spans="1:49" x14ac:dyDescent="0.25">
      <c r="A111" s="26">
        <v>2188</v>
      </c>
      <c r="B111" s="27" t="s">
        <v>280</v>
      </c>
      <c r="C111" s="27" t="s">
        <v>464</v>
      </c>
      <c r="D111" s="27">
        <v>0</v>
      </c>
      <c r="E111" s="27">
        <v>0</v>
      </c>
      <c r="F111" s="39">
        <v>0</v>
      </c>
      <c r="G111" s="26">
        <v>0</v>
      </c>
      <c r="H111" s="26">
        <v>0</v>
      </c>
      <c r="I111" s="29">
        <v>0</v>
      </c>
      <c r="J111" s="26">
        <v>12</v>
      </c>
      <c r="K111" s="26">
        <v>180</v>
      </c>
      <c r="L111" s="26">
        <v>0</v>
      </c>
      <c r="M111" s="26">
        <v>0</v>
      </c>
      <c r="N111" s="31">
        <v>13244.4</v>
      </c>
      <c r="O111" s="26">
        <v>2</v>
      </c>
      <c r="P111" s="26">
        <v>30</v>
      </c>
      <c r="Q111" s="49">
        <v>390</v>
      </c>
      <c r="R111" s="26">
        <v>2</v>
      </c>
      <c r="S111" s="50">
        <v>149.15789473684211</v>
      </c>
      <c r="T111" s="51">
        <v>13783.557894736841</v>
      </c>
      <c r="U111" s="26">
        <v>0</v>
      </c>
      <c r="V111" s="52">
        <v>0</v>
      </c>
      <c r="X111" s="78">
        <f t="shared" si="12"/>
        <v>11026.846315789473</v>
      </c>
      <c r="Z111" s="54">
        <v>24.96</v>
      </c>
      <c r="AC111" s="54">
        <f>_xlfn.XLOOKUP(A111,[1]AU2025_School!$B:$B,[1]AU2025_School!$BQ:$BQ,0,0)</f>
        <v>0</v>
      </c>
      <c r="AD111" s="54">
        <f>_xlfn.XLOOKUP(A111,[1]AU2025_School!$B:$B,[1]AU2025_School!$BR:$BR,0,0)</f>
        <v>0</v>
      </c>
      <c r="AE111" s="54">
        <f>_xlfn.XLOOKUP(A111,[1]AU2025_School!$B:$B,[1]AU2025_School!$BS:$BS,0,0)</f>
        <v>20970.3</v>
      </c>
      <c r="AF111" s="54">
        <f>_xlfn.XLOOKUP(A111,[1]AU2025_School!$B:$B,[1]AU2025_School!$BT:$BT,0,0)</f>
        <v>9339</v>
      </c>
      <c r="AG111" s="54">
        <f>_xlfn.XLOOKUP(A111,[1]AU2025_School!$B:$B,[1]AU2025_School!$BU:$BU,0,0)</f>
        <v>0</v>
      </c>
      <c r="AH111" s="54">
        <f>_xlfn.XLOOKUP(A111,[1]AU2025_School!$B:$B,[1]AU2025_School!$BV:$BV,0,0)</f>
        <v>0</v>
      </c>
      <c r="AI111" s="54">
        <f>_xlfn.XLOOKUP(A111,[1]AU2025_School!$B:$B,[1]AU2025_School!$BW:$BW,0,0)</f>
        <v>0</v>
      </c>
      <c r="AJ111" s="54">
        <f>_xlfn.XLOOKUP(A111,[1]AU2025_School!$B:$B,[1]AU2025_School!$BX:$BX,0,0)</f>
        <v>373.1</v>
      </c>
      <c r="AK111" s="54">
        <f>_xlfn.XLOOKUP(A111,[1]AU2025_School!$B:$B,[1]AU2025_School!$BY:$BY,0,0)</f>
        <v>372.84</v>
      </c>
      <c r="AL111" s="54">
        <f>_xlfn.XLOOKUP(A111,[1]AU2025_School!$B:$B,[1]AU2025_School!$BZ:$BZ,0,0)</f>
        <v>0</v>
      </c>
      <c r="AM111" s="54">
        <f>_xlfn.XLOOKUP(A111,[1]AU2025_School!$B:$B,[1]AU2025_School!$CA:$CA,0,0)</f>
        <v>0</v>
      </c>
      <c r="AN111" s="54">
        <f>_xlfn.XLOOKUP(A111,[1]AU2025_School!$B:$B,[1]AU2025_School!$CB:$CB,0,0)</f>
        <v>15.6</v>
      </c>
      <c r="AO111" s="54">
        <f t="shared" si="13"/>
        <v>31070.839999999997</v>
      </c>
      <c r="AP111" s="52">
        <f t="shared" si="14"/>
        <v>20043.993684210523</v>
      </c>
      <c r="AQ111" s="55">
        <f t="shared" si="15"/>
        <v>720.98</v>
      </c>
      <c r="AR111" s="55">
        <f t="shared" si="16"/>
        <v>15.6</v>
      </c>
      <c r="AS111" s="55">
        <f t="shared" si="17"/>
        <v>-13244.4</v>
      </c>
      <c r="AT111" s="55">
        <f t="shared" si="18"/>
        <v>0</v>
      </c>
      <c r="AU111" s="55">
        <f t="shared" si="21"/>
        <v>30309.3</v>
      </c>
      <c r="AV111" s="55">
        <f t="shared" si="19"/>
        <v>-390</v>
      </c>
      <c r="AW111" s="55">
        <f t="shared" si="20"/>
        <v>-149.15789473684211</v>
      </c>
    </row>
    <row r="112" spans="1:49" x14ac:dyDescent="0.25">
      <c r="A112" s="26">
        <v>2189</v>
      </c>
      <c r="B112" s="27" t="s">
        <v>281</v>
      </c>
      <c r="C112" s="27" t="s">
        <v>425</v>
      </c>
      <c r="D112" s="27">
        <v>0</v>
      </c>
      <c r="E112" s="27">
        <v>0</v>
      </c>
      <c r="F112" s="39">
        <v>0</v>
      </c>
      <c r="G112" s="26">
        <v>0</v>
      </c>
      <c r="H112" s="26">
        <v>0</v>
      </c>
      <c r="I112" s="29">
        <v>0</v>
      </c>
      <c r="J112" s="26">
        <v>19</v>
      </c>
      <c r="K112" s="26">
        <v>285</v>
      </c>
      <c r="L112" s="26">
        <v>0</v>
      </c>
      <c r="M112" s="26">
        <v>0</v>
      </c>
      <c r="N112" s="31">
        <v>20970.3</v>
      </c>
      <c r="O112" s="26">
        <v>11</v>
      </c>
      <c r="P112" s="26">
        <v>165</v>
      </c>
      <c r="Q112" s="49">
        <v>2145</v>
      </c>
      <c r="R112" s="26">
        <v>0</v>
      </c>
      <c r="S112" s="50">
        <v>0</v>
      </c>
      <c r="T112" s="51">
        <v>23115.3</v>
      </c>
      <c r="U112" s="26">
        <v>0</v>
      </c>
      <c r="V112" s="52">
        <v>0</v>
      </c>
      <c r="X112" s="78">
        <f t="shared" si="12"/>
        <v>18492.240000000002</v>
      </c>
      <c r="Z112" s="54">
        <v>1210.56</v>
      </c>
      <c r="AC112" s="54">
        <f>_xlfn.XLOOKUP(A112,[1]AU2025_School!$B:$B,[1]AU2025_School!$BQ:$BQ,0,0)</f>
        <v>0</v>
      </c>
      <c r="AD112" s="54">
        <f>_xlfn.XLOOKUP(A112,[1]AU2025_School!$B:$B,[1]AU2025_School!$BR:$BR,0,0)</f>
        <v>0</v>
      </c>
      <c r="AE112" s="54">
        <f>_xlfn.XLOOKUP(A112,[1]AU2025_School!$B:$B,[1]AU2025_School!$BS:$BS,0,0)</f>
        <v>18762.900000000001</v>
      </c>
      <c r="AF112" s="54">
        <f>_xlfn.XLOOKUP(A112,[1]AU2025_School!$B:$B,[1]AU2025_School!$BT:$BT,0,0)</f>
        <v>0</v>
      </c>
      <c r="AG112" s="54">
        <f>_xlfn.XLOOKUP(A112,[1]AU2025_School!$B:$B,[1]AU2025_School!$BU:$BU,0,0)</f>
        <v>0</v>
      </c>
      <c r="AH112" s="54">
        <f>_xlfn.XLOOKUP(A112,[1]AU2025_School!$B:$B,[1]AU2025_School!$BV:$BV,0,0)</f>
        <v>0</v>
      </c>
      <c r="AI112" s="54">
        <f>_xlfn.XLOOKUP(A112,[1]AU2025_School!$B:$B,[1]AU2025_School!$BW:$BW,0,0)</f>
        <v>0</v>
      </c>
      <c r="AJ112" s="54">
        <f>_xlfn.XLOOKUP(A112,[1]AU2025_School!$B:$B,[1]AU2025_School!$BX:$BX,0,0)</f>
        <v>596.96</v>
      </c>
      <c r="AK112" s="54">
        <f>_xlfn.XLOOKUP(A112,[1]AU2025_School!$B:$B,[1]AU2025_School!$BY:$BY,0,0)</f>
        <v>0</v>
      </c>
      <c r="AL112" s="54">
        <f>_xlfn.XLOOKUP(A112,[1]AU2025_School!$B:$B,[1]AU2025_School!$BZ:$BZ,0,0)</f>
        <v>594.75</v>
      </c>
      <c r="AM112" s="54">
        <f>_xlfn.XLOOKUP(A112,[1]AU2025_School!$B:$B,[1]AU2025_School!$CA:$CA,0,0)</f>
        <v>508.95</v>
      </c>
      <c r="AN112" s="54">
        <f>_xlfn.XLOOKUP(A112,[1]AU2025_School!$B:$B,[1]AU2025_School!$CB:$CB,0,0)</f>
        <v>31.2</v>
      </c>
      <c r="AO112" s="54">
        <f t="shared" si="13"/>
        <v>20494.760000000002</v>
      </c>
      <c r="AP112" s="52">
        <f t="shared" si="14"/>
        <v>2002.5200000000004</v>
      </c>
      <c r="AQ112" s="55">
        <f t="shared" si="15"/>
        <v>-18.849999999999909</v>
      </c>
      <c r="AR112" s="55">
        <f t="shared" si="16"/>
        <v>31.2</v>
      </c>
      <c r="AS112" s="55">
        <f t="shared" si="17"/>
        <v>-20970.3</v>
      </c>
      <c r="AT112" s="55">
        <f t="shared" si="18"/>
        <v>0</v>
      </c>
      <c r="AU112" s="55">
        <f t="shared" si="21"/>
        <v>18762.900000000001</v>
      </c>
      <c r="AV112" s="55">
        <f t="shared" si="19"/>
        <v>-1636.05</v>
      </c>
      <c r="AW112" s="55">
        <f t="shared" si="20"/>
        <v>0</v>
      </c>
    </row>
    <row r="113" spans="1:49" x14ac:dyDescent="0.25">
      <c r="A113" s="26">
        <v>2191</v>
      </c>
      <c r="B113" s="27" t="s">
        <v>282</v>
      </c>
      <c r="C113" s="27" t="s">
        <v>464</v>
      </c>
      <c r="D113" s="27">
        <v>0</v>
      </c>
      <c r="E113" s="27">
        <v>0</v>
      </c>
      <c r="F113" s="39">
        <v>0</v>
      </c>
      <c r="G113" s="26">
        <v>0</v>
      </c>
      <c r="H113" s="26">
        <v>0</v>
      </c>
      <c r="I113" s="29">
        <v>0</v>
      </c>
      <c r="J113" s="26">
        <v>18</v>
      </c>
      <c r="K113" s="26">
        <v>270</v>
      </c>
      <c r="L113" s="26">
        <v>2</v>
      </c>
      <c r="M113" s="26">
        <v>30</v>
      </c>
      <c r="N113" s="31">
        <v>22074.000000000004</v>
      </c>
      <c r="O113" s="26">
        <v>7</v>
      </c>
      <c r="P113" s="26">
        <v>105</v>
      </c>
      <c r="Q113" s="49">
        <v>1365</v>
      </c>
      <c r="R113" s="26">
        <v>0</v>
      </c>
      <c r="S113" s="50">
        <v>0</v>
      </c>
      <c r="T113" s="51">
        <v>23439.000000000004</v>
      </c>
      <c r="U113" s="26">
        <v>0</v>
      </c>
      <c r="V113" s="52">
        <v>0</v>
      </c>
      <c r="X113" s="78">
        <f t="shared" si="12"/>
        <v>18751.200000000004</v>
      </c>
      <c r="Z113" s="54">
        <v>803.40000000000009</v>
      </c>
      <c r="AC113" s="54">
        <f>_xlfn.XLOOKUP(A113,[1]AU2025_School!$B:$B,[1]AU2025_School!$BQ:$BQ,0,0)</f>
        <v>0</v>
      </c>
      <c r="AD113" s="54">
        <f>_xlfn.XLOOKUP(A113,[1]AU2025_School!$B:$B,[1]AU2025_School!$BR:$BR,0,0)</f>
        <v>0</v>
      </c>
      <c r="AE113" s="54">
        <f>_xlfn.XLOOKUP(A113,[1]AU2025_School!$B:$B,[1]AU2025_School!$BS:$BS,0,0)</f>
        <v>17659.2</v>
      </c>
      <c r="AF113" s="54">
        <f>_xlfn.XLOOKUP(A113,[1]AU2025_School!$B:$B,[1]AU2025_School!$BT:$BT,0,0)</f>
        <v>2207.4</v>
      </c>
      <c r="AG113" s="54">
        <f>_xlfn.XLOOKUP(A113,[1]AU2025_School!$B:$B,[1]AU2025_School!$BU:$BU,0,0)</f>
        <v>0</v>
      </c>
      <c r="AH113" s="54">
        <f>_xlfn.XLOOKUP(A113,[1]AU2025_School!$B:$B,[1]AU2025_School!$BV:$BV,0,0)</f>
        <v>0</v>
      </c>
      <c r="AI113" s="54">
        <f>_xlfn.XLOOKUP(A113,[1]AU2025_School!$B:$B,[1]AU2025_School!$BW:$BW,0,0)</f>
        <v>0</v>
      </c>
      <c r="AJ113" s="54">
        <f>_xlfn.XLOOKUP(A113,[1]AU2025_School!$B:$B,[1]AU2025_School!$BX:$BX,0,0)</f>
        <v>74.62</v>
      </c>
      <c r="AK113" s="54">
        <f>_xlfn.XLOOKUP(A113,[1]AU2025_School!$B:$B,[1]AU2025_School!$BY:$BY,0,0)</f>
        <v>0</v>
      </c>
      <c r="AL113" s="54">
        <f>_xlfn.XLOOKUP(A113,[1]AU2025_School!$B:$B,[1]AU2025_School!$BZ:$BZ,0,0)</f>
        <v>594.75</v>
      </c>
      <c r="AM113" s="54">
        <f>_xlfn.XLOOKUP(A113,[1]AU2025_School!$B:$B,[1]AU2025_School!$CA:$CA,0,0)</f>
        <v>0</v>
      </c>
      <c r="AN113" s="54">
        <f>_xlfn.XLOOKUP(A113,[1]AU2025_School!$B:$B,[1]AU2025_School!$CB:$CB,0,0)</f>
        <v>187.20000000000002</v>
      </c>
      <c r="AO113" s="54">
        <f t="shared" si="13"/>
        <v>20723.170000000002</v>
      </c>
      <c r="AP113" s="52">
        <f t="shared" si="14"/>
        <v>1971.9699999999975</v>
      </c>
      <c r="AQ113" s="55">
        <f t="shared" si="15"/>
        <v>-134.03000000000009</v>
      </c>
      <c r="AR113" s="55">
        <f t="shared" si="16"/>
        <v>187.20000000000002</v>
      </c>
      <c r="AS113" s="55">
        <f t="shared" si="17"/>
        <v>-22074.000000000004</v>
      </c>
      <c r="AT113" s="55">
        <f t="shared" si="18"/>
        <v>0</v>
      </c>
      <c r="AU113" s="55">
        <f t="shared" si="21"/>
        <v>19866.600000000002</v>
      </c>
      <c r="AV113" s="55">
        <f t="shared" si="19"/>
        <v>-1365</v>
      </c>
      <c r="AW113" s="55">
        <f t="shared" si="20"/>
        <v>0</v>
      </c>
    </row>
    <row r="114" spans="1:49" x14ac:dyDescent="0.25">
      <c r="A114" s="26">
        <v>2194</v>
      </c>
      <c r="B114" s="27" t="s">
        <v>283</v>
      </c>
      <c r="C114" s="27" t="s">
        <v>464</v>
      </c>
      <c r="D114" s="27">
        <v>0</v>
      </c>
      <c r="E114" s="27">
        <v>0</v>
      </c>
      <c r="F114" s="39">
        <v>0</v>
      </c>
      <c r="G114" s="26">
        <v>0</v>
      </c>
      <c r="H114" s="26">
        <v>0</v>
      </c>
      <c r="I114" s="29">
        <v>0</v>
      </c>
      <c r="J114" s="26">
        <v>37</v>
      </c>
      <c r="K114" s="26">
        <v>555</v>
      </c>
      <c r="L114" s="26">
        <v>2</v>
      </c>
      <c r="M114" s="26">
        <v>30</v>
      </c>
      <c r="N114" s="31">
        <v>43044.3</v>
      </c>
      <c r="O114" s="26">
        <v>9</v>
      </c>
      <c r="P114" s="26">
        <v>135</v>
      </c>
      <c r="Q114" s="49">
        <v>1755</v>
      </c>
      <c r="R114" s="26">
        <v>9</v>
      </c>
      <c r="S114" s="50">
        <v>671.21052631578948</v>
      </c>
      <c r="T114" s="51">
        <v>45470.510526315789</v>
      </c>
      <c r="U114" s="26">
        <v>0</v>
      </c>
      <c r="V114" s="52">
        <v>0</v>
      </c>
      <c r="X114" s="78">
        <f t="shared" si="12"/>
        <v>36376.408421052634</v>
      </c>
      <c r="Z114" s="54">
        <v>232.44000000000003</v>
      </c>
      <c r="AC114" s="54">
        <f>_xlfn.XLOOKUP(A114,[1]AU2025_School!$B:$B,[1]AU2025_School!$BQ:$BQ,0,0)</f>
        <v>0</v>
      </c>
      <c r="AD114" s="54">
        <f>_xlfn.XLOOKUP(A114,[1]AU2025_School!$B:$B,[1]AU2025_School!$BR:$BR,0,0)</f>
        <v>0</v>
      </c>
      <c r="AE114" s="54">
        <f>_xlfn.XLOOKUP(A114,[1]AU2025_School!$B:$B,[1]AU2025_School!$BS:$BS,0,0)</f>
        <v>40836.9</v>
      </c>
      <c r="AF114" s="54">
        <f>_xlfn.XLOOKUP(A114,[1]AU2025_School!$B:$B,[1]AU2025_School!$BT:$BT,0,0)</f>
        <v>0</v>
      </c>
      <c r="AG114" s="54">
        <f>_xlfn.XLOOKUP(A114,[1]AU2025_School!$B:$B,[1]AU2025_School!$BU:$BU,0,0)</f>
        <v>0</v>
      </c>
      <c r="AH114" s="54">
        <f>_xlfn.XLOOKUP(A114,[1]AU2025_School!$B:$B,[1]AU2025_School!$BV:$BV,0,0)</f>
        <v>0</v>
      </c>
      <c r="AI114" s="54">
        <f>_xlfn.XLOOKUP(A114,[1]AU2025_School!$B:$B,[1]AU2025_School!$BW:$BW,0,0)</f>
        <v>0</v>
      </c>
      <c r="AJ114" s="54">
        <f>_xlfn.XLOOKUP(A114,[1]AU2025_School!$B:$B,[1]AU2025_School!$BX:$BX,0,0)</f>
        <v>671.58</v>
      </c>
      <c r="AK114" s="54">
        <f>_xlfn.XLOOKUP(A114,[1]AU2025_School!$B:$B,[1]AU2025_School!$BY:$BY,0,0)</f>
        <v>0</v>
      </c>
      <c r="AL114" s="54">
        <f>_xlfn.XLOOKUP(A114,[1]AU2025_School!$B:$B,[1]AU2025_School!$BZ:$BZ,0,0)</f>
        <v>237.9</v>
      </c>
      <c r="AM114" s="54">
        <f>_xlfn.XLOOKUP(A114,[1]AU2025_School!$B:$B,[1]AU2025_School!$CA:$CA,0,0)</f>
        <v>56.55</v>
      </c>
      <c r="AN114" s="54">
        <f>_xlfn.XLOOKUP(A114,[1]AU2025_School!$B:$B,[1]AU2025_School!$CB:$CB,0,0)</f>
        <v>249.6</v>
      </c>
      <c r="AO114" s="54">
        <f t="shared" si="13"/>
        <v>42052.530000000006</v>
      </c>
      <c r="AP114" s="52">
        <f t="shared" si="14"/>
        <v>5676.1215789473717</v>
      </c>
      <c r="AQ114" s="55">
        <f t="shared" si="15"/>
        <v>677.04</v>
      </c>
      <c r="AR114" s="55">
        <f t="shared" si="16"/>
        <v>249.6</v>
      </c>
      <c r="AS114" s="55">
        <f t="shared" si="17"/>
        <v>-43044.3</v>
      </c>
      <c r="AT114" s="55">
        <f t="shared" si="18"/>
        <v>0</v>
      </c>
      <c r="AU114" s="55">
        <f t="shared" si="21"/>
        <v>40836.9</v>
      </c>
      <c r="AV114" s="55">
        <f t="shared" si="19"/>
        <v>-1698.45</v>
      </c>
      <c r="AW114" s="55">
        <f t="shared" si="20"/>
        <v>-671.21052631578948</v>
      </c>
    </row>
    <row r="115" spans="1:49" x14ac:dyDescent="0.25">
      <c r="A115" s="26">
        <v>2195</v>
      </c>
      <c r="B115" s="27" t="s">
        <v>284</v>
      </c>
      <c r="C115" s="27" t="s">
        <v>464</v>
      </c>
      <c r="D115" s="27">
        <v>0</v>
      </c>
      <c r="E115" s="27">
        <v>0</v>
      </c>
      <c r="F115" s="39">
        <v>0</v>
      </c>
      <c r="G115" s="26">
        <v>15</v>
      </c>
      <c r="H115" s="26">
        <v>219</v>
      </c>
      <c r="I115" s="29">
        <v>24227.97</v>
      </c>
      <c r="J115" s="26">
        <v>35</v>
      </c>
      <c r="K115" s="26">
        <v>525</v>
      </c>
      <c r="L115" s="26">
        <v>0</v>
      </c>
      <c r="M115" s="26">
        <v>0</v>
      </c>
      <c r="N115" s="31">
        <v>38629.5</v>
      </c>
      <c r="O115" s="26">
        <v>28</v>
      </c>
      <c r="P115" s="26">
        <v>414</v>
      </c>
      <c r="Q115" s="49">
        <v>5382</v>
      </c>
      <c r="R115" s="26">
        <v>21</v>
      </c>
      <c r="S115" s="50">
        <v>1566.1578947368421</v>
      </c>
      <c r="T115" s="51">
        <v>69805.627894736841</v>
      </c>
      <c r="U115" s="26">
        <v>0</v>
      </c>
      <c r="V115" s="52">
        <v>0</v>
      </c>
      <c r="X115" s="78">
        <f t="shared" si="12"/>
        <v>55844.502315789476</v>
      </c>
      <c r="Z115" s="54">
        <v>2260.1280000000002</v>
      </c>
      <c r="AC115" s="54">
        <f>_xlfn.XLOOKUP(A115,[1]AU2025_School!$B:$B,[1]AU2025_School!$BQ:$BQ,0,0)</f>
        <v>0</v>
      </c>
      <c r="AD115" s="54">
        <f>_xlfn.XLOOKUP(A115,[1]AU2025_School!$B:$B,[1]AU2025_School!$BR:$BR,0,0)</f>
        <v>0</v>
      </c>
      <c r="AE115" s="54">
        <f>_xlfn.XLOOKUP(A115,[1]AU2025_School!$B:$B,[1]AU2025_School!$BS:$BS,0,0)</f>
        <v>34656.18</v>
      </c>
      <c r="AF115" s="54">
        <f>_xlfn.XLOOKUP(A115,[1]AU2025_School!$B:$B,[1]AU2025_School!$BT:$BT,0,0)</f>
        <v>0</v>
      </c>
      <c r="AG115" s="54">
        <f>_xlfn.XLOOKUP(A115,[1]AU2025_School!$B:$B,[1]AU2025_School!$BU:$BU,0,0)</f>
        <v>11948.039999999999</v>
      </c>
      <c r="AH115" s="54">
        <f>_xlfn.XLOOKUP(A115,[1]AU2025_School!$B:$B,[1]AU2025_School!$BV:$BV,0,0)</f>
        <v>0</v>
      </c>
      <c r="AI115" s="54">
        <f>_xlfn.XLOOKUP(A115,[1]AU2025_School!$B:$B,[1]AU2025_School!$BW:$BW,0,0)</f>
        <v>0</v>
      </c>
      <c r="AJ115" s="54">
        <f>_xlfn.XLOOKUP(A115,[1]AU2025_School!$B:$B,[1]AU2025_School!$BX:$BX,0,0)</f>
        <v>596.96</v>
      </c>
      <c r="AK115" s="54">
        <f>_xlfn.XLOOKUP(A115,[1]AU2025_School!$B:$B,[1]AU2025_School!$BY:$BY,0,0)</f>
        <v>0</v>
      </c>
      <c r="AL115" s="54">
        <f>_xlfn.XLOOKUP(A115,[1]AU2025_School!$B:$B,[1]AU2025_School!$BZ:$BZ,0,0)</f>
        <v>1379.82</v>
      </c>
      <c r="AM115" s="54">
        <f>_xlfn.XLOOKUP(A115,[1]AU2025_School!$B:$B,[1]AU2025_School!$CA:$CA,0,0)</f>
        <v>769.07999999999993</v>
      </c>
      <c r="AN115" s="54">
        <f>_xlfn.XLOOKUP(A115,[1]AU2025_School!$B:$B,[1]AU2025_School!$CB:$CB,0,0)</f>
        <v>99.84</v>
      </c>
      <c r="AO115" s="54">
        <f t="shared" si="13"/>
        <v>49449.919999999998</v>
      </c>
      <c r="AP115" s="52">
        <f t="shared" si="14"/>
        <v>-6394.5823157894774</v>
      </c>
      <c r="AQ115" s="55">
        <f t="shared" si="15"/>
        <v>-283.34800000000018</v>
      </c>
      <c r="AR115" s="55">
        <f t="shared" si="16"/>
        <v>99.84</v>
      </c>
      <c r="AS115" s="55">
        <f t="shared" si="17"/>
        <v>-38629.5</v>
      </c>
      <c r="AT115" s="55">
        <f t="shared" si="18"/>
        <v>11948.039999999999</v>
      </c>
      <c r="AU115" s="55">
        <f t="shared" si="21"/>
        <v>10428.209999999999</v>
      </c>
      <c r="AV115" s="55">
        <f t="shared" si="19"/>
        <v>-4612.92</v>
      </c>
      <c r="AW115" s="55">
        <f t="shared" si="20"/>
        <v>-1566.1578947368421</v>
      </c>
    </row>
    <row r="116" spans="1:49" x14ac:dyDescent="0.25">
      <c r="A116" s="26">
        <v>2196</v>
      </c>
      <c r="B116" s="27" t="s">
        <v>285</v>
      </c>
      <c r="C116" s="27" t="s">
        <v>464</v>
      </c>
      <c r="D116" s="27">
        <v>0</v>
      </c>
      <c r="E116" s="27">
        <v>0</v>
      </c>
      <c r="F116" s="39">
        <v>0</v>
      </c>
      <c r="G116" s="26">
        <v>0</v>
      </c>
      <c r="H116" s="26">
        <v>0</v>
      </c>
      <c r="I116" s="29">
        <v>0</v>
      </c>
      <c r="J116" s="26">
        <v>16</v>
      </c>
      <c r="K116" s="26">
        <v>240</v>
      </c>
      <c r="L116" s="26">
        <v>0</v>
      </c>
      <c r="M116" s="26">
        <v>0</v>
      </c>
      <c r="N116" s="31">
        <v>17659.2</v>
      </c>
      <c r="O116" s="26">
        <v>3</v>
      </c>
      <c r="P116" s="26">
        <v>45</v>
      </c>
      <c r="Q116" s="49">
        <v>585</v>
      </c>
      <c r="R116" s="26">
        <v>3</v>
      </c>
      <c r="S116" s="50">
        <v>223.73684210526318</v>
      </c>
      <c r="T116" s="51">
        <v>18467.936842105264</v>
      </c>
      <c r="U116" s="26">
        <v>0</v>
      </c>
      <c r="V116" s="52">
        <v>0</v>
      </c>
      <c r="X116" s="78">
        <f t="shared" si="12"/>
        <v>14774.349473684211</v>
      </c>
      <c r="Z116" s="54">
        <v>697.32</v>
      </c>
      <c r="AC116" s="54">
        <f>_xlfn.XLOOKUP(A116,[1]AU2025_School!$B:$B,[1]AU2025_School!$BQ:$BQ,0,0)</f>
        <v>0</v>
      </c>
      <c r="AD116" s="54">
        <f>_xlfn.XLOOKUP(A116,[1]AU2025_School!$B:$B,[1]AU2025_School!$BR:$BR,0,0)</f>
        <v>0</v>
      </c>
      <c r="AE116" s="54">
        <f>_xlfn.XLOOKUP(A116,[1]AU2025_School!$B:$B,[1]AU2025_School!$BS:$BS,0,0)</f>
        <v>20970.3</v>
      </c>
      <c r="AF116" s="54">
        <f>_xlfn.XLOOKUP(A116,[1]AU2025_School!$B:$B,[1]AU2025_School!$BT:$BT,0,0)</f>
        <v>0</v>
      </c>
      <c r="AG116" s="54">
        <f>_xlfn.XLOOKUP(A116,[1]AU2025_School!$B:$B,[1]AU2025_School!$BU:$BU,0,0)</f>
        <v>0</v>
      </c>
      <c r="AH116" s="54">
        <f>_xlfn.XLOOKUP(A116,[1]AU2025_School!$B:$B,[1]AU2025_School!$BV:$BV,0,0)</f>
        <v>0</v>
      </c>
      <c r="AI116" s="54">
        <f>_xlfn.XLOOKUP(A116,[1]AU2025_School!$B:$B,[1]AU2025_School!$BW:$BW,0,0)</f>
        <v>0</v>
      </c>
      <c r="AJ116" s="54">
        <f>_xlfn.XLOOKUP(A116,[1]AU2025_School!$B:$B,[1]AU2025_School!$BX:$BX,0,0)</f>
        <v>223.86</v>
      </c>
      <c r="AK116" s="54">
        <f>_xlfn.XLOOKUP(A116,[1]AU2025_School!$B:$B,[1]AU2025_School!$BY:$BY,0,0)</f>
        <v>0</v>
      </c>
      <c r="AL116" s="54">
        <f>_xlfn.XLOOKUP(A116,[1]AU2025_School!$B:$B,[1]AU2025_School!$BZ:$BZ,0,0)</f>
        <v>832.65</v>
      </c>
      <c r="AM116" s="54">
        <f>_xlfn.XLOOKUP(A116,[1]AU2025_School!$B:$B,[1]AU2025_School!$CA:$CA,0,0)</f>
        <v>452.4</v>
      </c>
      <c r="AN116" s="54">
        <f>_xlfn.XLOOKUP(A116,[1]AU2025_School!$B:$B,[1]AU2025_School!$CB:$CB,0,0)</f>
        <v>46.800000000000004</v>
      </c>
      <c r="AO116" s="54">
        <f t="shared" si="13"/>
        <v>22526.010000000002</v>
      </c>
      <c r="AP116" s="52">
        <f t="shared" si="14"/>
        <v>7751.6605263157908</v>
      </c>
      <c r="AQ116" s="55">
        <f t="shared" si="15"/>
        <v>359.18999999999994</v>
      </c>
      <c r="AR116" s="55">
        <f t="shared" si="16"/>
        <v>46.800000000000004</v>
      </c>
      <c r="AS116" s="55">
        <f t="shared" si="17"/>
        <v>-17659.2</v>
      </c>
      <c r="AT116" s="55">
        <f t="shared" si="18"/>
        <v>0</v>
      </c>
      <c r="AU116" s="55">
        <f t="shared" si="21"/>
        <v>20970.3</v>
      </c>
      <c r="AV116" s="55">
        <f t="shared" si="19"/>
        <v>-132.60000000000002</v>
      </c>
      <c r="AW116" s="55">
        <f t="shared" si="20"/>
        <v>-223.73684210526318</v>
      </c>
    </row>
    <row r="117" spans="1:49" x14ac:dyDescent="0.25">
      <c r="A117" s="26">
        <v>2204</v>
      </c>
      <c r="B117" s="27" t="s">
        <v>286</v>
      </c>
      <c r="C117" s="27" t="s">
        <v>464</v>
      </c>
      <c r="D117" s="27">
        <v>0</v>
      </c>
      <c r="E117" s="27">
        <v>0</v>
      </c>
      <c r="F117" s="39">
        <v>0</v>
      </c>
      <c r="G117" s="26">
        <v>0</v>
      </c>
      <c r="H117" s="26">
        <v>0</v>
      </c>
      <c r="I117" s="29">
        <v>0</v>
      </c>
      <c r="J117" s="26">
        <v>11</v>
      </c>
      <c r="K117" s="26">
        <v>165</v>
      </c>
      <c r="L117" s="26">
        <v>1</v>
      </c>
      <c r="M117" s="26">
        <v>15</v>
      </c>
      <c r="N117" s="31">
        <v>13244.400000000001</v>
      </c>
      <c r="O117" s="26">
        <v>4</v>
      </c>
      <c r="P117" s="26">
        <v>60</v>
      </c>
      <c r="Q117" s="49">
        <v>780</v>
      </c>
      <c r="R117" s="26">
        <v>4</v>
      </c>
      <c r="S117" s="50">
        <v>298.31578947368422</v>
      </c>
      <c r="T117" s="51">
        <v>14322.715789473687</v>
      </c>
      <c r="U117" s="26">
        <v>0</v>
      </c>
      <c r="V117" s="52">
        <v>0</v>
      </c>
      <c r="X117" s="78">
        <f t="shared" si="12"/>
        <v>11458.172631578949</v>
      </c>
      <c r="Z117" s="54">
        <v>521.04</v>
      </c>
      <c r="AC117" s="54">
        <f>_xlfn.XLOOKUP(A117,[1]AU2025_School!$B:$B,[1]AU2025_School!$BQ:$BQ,0,0)</f>
        <v>0</v>
      </c>
      <c r="AD117" s="54">
        <f>_xlfn.XLOOKUP(A117,[1]AU2025_School!$B:$B,[1]AU2025_School!$BR:$BR,0,0)</f>
        <v>0</v>
      </c>
      <c r="AE117" s="54">
        <f>_xlfn.XLOOKUP(A117,[1]AU2025_School!$B:$B,[1]AU2025_School!$BS:$BS,0,0)</f>
        <v>13244.4</v>
      </c>
      <c r="AF117" s="54">
        <f>_xlfn.XLOOKUP(A117,[1]AU2025_School!$B:$B,[1]AU2025_School!$BT:$BT,0,0)</f>
        <v>3311.1</v>
      </c>
      <c r="AG117" s="54">
        <f>_xlfn.XLOOKUP(A117,[1]AU2025_School!$B:$B,[1]AU2025_School!$BU:$BU,0,0)</f>
        <v>0</v>
      </c>
      <c r="AH117" s="54">
        <f>_xlfn.XLOOKUP(A117,[1]AU2025_School!$B:$B,[1]AU2025_School!$BV:$BV,0,0)</f>
        <v>0</v>
      </c>
      <c r="AI117" s="54">
        <f>_xlfn.XLOOKUP(A117,[1]AU2025_School!$B:$B,[1]AU2025_School!$BW:$BW,0,0)</f>
        <v>0</v>
      </c>
      <c r="AJ117" s="54">
        <f>_xlfn.XLOOKUP(A117,[1]AU2025_School!$B:$B,[1]AU2025_School!$BX:$BX,0,0)</f>
        <v>373.1</v>
      </c>
      <c r="AK117" s="54">
        <f>_xlfn.XLOOKUP(A117,[1]AU2025_School!$B:$B,[1]AU2025_School!$BY:$BY,0,0)</f>
        <v>186.42</v>
      </c>
      <c r="AL117" s="54">
        <f>_xlfn.XLOOKUP(A117,[1]AU2025_School!$B:$B,[1]AU2025_School!$BZ:$BZ,0,0)</f>
        <v>832.65</v>
      </c>
      <c r="AM117" s="54">
        <f>_xlfn.XLOOKUP(A117,[1]AU2025_School!$B:$B,[1]AU2025_School!$CA:$CA,0,0)</f>
        <v>113.1</v>
      </c>
      <c r="AN117" s="54">
        <f>_xlfn.XLOOKUP(A117,[1]AU2025_School!$B:$B,[1]AU2025_School!$CB:$CB,0,0)</f>
        <v>0</v>
      </c>
      <c r="AO117" s="54">
        <f t="shared" si="13"/>
        <v>18060.769999999997</v>
      </c>
      <c r="AP117" s="52">
        <f t="shared" si="14"/>
        <v>6602.5973684210476</v>
      </c>
      <c r="AQ117" s="55">
        <f t="shared" si="15"/>
        <v>871.13000000000011</v>
      </c>
      <c r="AR117" s="55">
        <f t="shared" si="16"/>
        <v>0</v>
      </c>
      <c r="AS117" s="55">
        <f t="shared" si="17"/>
        <v>-13244.400000000001</v>
      </c>
      <c r="AT117" s="55">
        <f t="shared" si="18"/>
        <v>0</v>
      </c>
      <c r="AU117" s="55">
        <f t="shared" si="21"/>
        <v>16555.5</v>
      </c>
      <c r="AV117" s="55">
        <f t="shared" si="19"/>
        <v>-666.9</v>
      </c>
      <c r="AW117" s="55">
        <f t="shared" si="20"/>
        <v>-298.31578947368422</v>
      </c>
    </row>
    <row r="118" spans="1:49" x14ac:dyDescent="0.25">
      <c r="A118" s="26">
        <v>2211</v>
      </c>
      <c r="B118" s="27" t="s">
        <v>795</v>
      </c>
      <c r="C118" s="27" t="s">
        <v>464</v>
      </c>
      <c r="D118" s="27">
        <v>0</v>
      </c>
      <c r="E118" s="27">
        <v>0</v>
      </c>
      <c r="F118" s="39">
        <v>0</v>
      </c>
      <c r="G118" s="26">
        <v>0</v>
      </c>
      <c r="H118" s="26">
        <v>0</v>
      </c>
      <c r="I118" s="29">
        <v>0</v>
      </c>
      <c r="J118" s="26">
        <v>31</v>
      </c>
      <c r="K118" s="26">
        <v>465</v>
      </c>
      <c r="L118" s="26">
        <v>6</v>
      </c>
      <c r="M118" s="26">
        <v>90</v>
      </c>
      <c r="N118" s="31">
        <v>40836.9</v>
      </c>
      <c r="O118" s="26">
        <v>13</v>
      </c>
      <c r="P118" s="26">
        <v>195</v>
      </c>
      <c r="Q118" s="49">
        <v>2535</v>
      </c>
      <c r="R118" s="26">
        <v>13</v>
      </c>
      <c r="S118" s="50">
        <v>969.52631578947376</v>
      </c>
      <c r="T118" s="51">
        <v>44341.426315789475</v>
      </c>
      <c r="U118" s="26">
        <v>0</v>
      </c>
      <c r="V118" s="52">
        <v>0</v>
      </c>
      <c r="X118" s="78">
        <f t="shared" si="12"/>
        <v>35473.141052631581</v>
      </c>
      <c r="Z118" s="54">
        <v>889.2</v>
      </c>
      <c r="AC118" s="54">
        <f>_xlfn.XLOOKUP(A118,[1]AU2025_School!$B:$B,[1]AU2025_School!$BQ:$BQ,0,0)</f>
        <v>0</v>
      </c>
      <c r="AD118" s="54">
        <f>_xlfn.XLOOKUP(A118,[1]AU2025_School!$B:$B,[1]AU2025_School!$BR:$BR,0,0)</f>
        <v>0</v>
      </c>
      <c r="AE118" s="54">
        <f>_xlfn.XLOOKUP(A118,[1]AU2025_School!$B:$B,[1]AU2025_School!$BS:$BS,0,0)</f>
        <v>46355.4</v>
      </c>
      <c r="AF118" s="54">
        <f>_xlfn.XLOOKUP(A118,[1]AU2025_School!$B:$B,[1]AU2025_School!$BT:$BT,0,0)</f>
        <v>6622.2</v>
      </c>
      <c r="AG118" s="54">
        <f>_xlfn.XLOOKUP(A118,[1]AU2025_School!$B:$B,[1]AU2025_School!$BU:$BU,0,0)</f>
        <v>0</v>
      </c>
      <c r="AH118" s="54">
        <f>_xlfn.XLOOKUP(A118,[1]AU2025_School!$B:$B,[1]AU2025_School!$BV:$BV,0,0)</f>
        <v>0</v>
      </c>
      <c r="AI118" s="54">
        <f>_xlfn.XLOOKUP(A118,[1]AU2025_School!$B:$B,[1]AU2025_School!$BW:$BW,0,0)</f>
        <v>0</v>
      </c>
      <c r="AJ118" s="54">
        <f>_xlfn.XLOOKUP(A118,[1]AU2025_School!$B:$B,[1]AU2025_School!$BX:$BX,0,0)</f>
        <v>1417.78</v>
      </c>
      <c r="AK118" s="54">
        <f>_xlfn.XLOOKUP(A118,[1]AU2025_School!$B:$B,[1]AU2025_School!$BY:$BY,0,0)</f>
        <v>186.42</v>
      </c>
      <c r="AL118" s="54">
        <f>_xlfn.XLOOKUP(A118,[1]AU2025_School!$B:$B,[1]AU2025_School!$BZ:$BZ,0,0)</f>
        <v>594.75</v>
      </c>
      <c r="AM118" s="54">
        <f>_xlfn.XLOOKUP(A118,[1]AU2025_School!$B:$B,[1]AU2025_School!$CA:$CA,0,0)</f>
        <v>1244.0999999999999</v>
      </c>
      <c r="AN118" s="54">
        <f>_xlfn.XLOOKUP(A118,[1]AU2025_School!$B:$B,[1]AU2025_School!$CB:$CB,0,0)</f>
        <v>46.800000000000004</v>
      </c>
      <c r="AO118" s="54">
        <f t="shared" si="13"/>
        <v>56467.45</v>
      </c>
      <c r="AP118" s="52">
        <f t="shared" si="14"/>
        <v>20994.308947368416</v>
      </c>
      <c r="AQ118" s="55">
        <f t="shared" si="15"/>
        <v>1309.7499999999998</v>
      </c>
      <c r="AR118" s="55">
        <f t="shared" si="16"/>
        <v>46.800000000000004</v>
      </c>
      <c r="AS118" s="55">
        <f t="shared" si="17"/>
        <v>-40836.9</v>
      </c>
      <c r="AT118" s="55">
        <f t="shared" si="18"/>
        <v>0</v>
      </c>
      <c r="AU118" s="55">
        <f t="shared" si="21"/>
        <v>52977.599999999999</v>
      </c>
      <c r="AV118" s="55">
        <f t="shared" si="19"/>
        <v>-1290.9000000000001</v>
      </c>
      <c r="AW118" s="55">
        <f t="shared" si="20"/>
        <v>-969.52631578947376</v>
      </c>
    </row>
    <row r="119" spans="1:49" x14ac:dyDescent="0.25">
      <c r="A119" s="26">
        <v>2227</v>
      </c>
      <c r="B119" s="27" t="s">
        <v>291</v>
      </c>
      <c r="C119" s="27" t="s">
        <v>425</v>
      </c>
      <c r="D119" s="27">
        <v>0</v>
      </c>
      <c r="E119" s="27">
        <v>0</v>
      </c>
      <c r="F119" s="39">
        <v>0</v>
      </c>
      <c r="G119" s="26">
        <v>0</v>
      </c>
      <c r="H119" s="26">
        <v>0</v>
      </c>
      <c r="I119" s="29">
        <v>0</v>
      </c>
      <c r="J119" s="26">
        <v>22</v>
      </c>
      <c r="K119" s="26">
        <v>330</v>
      </c>
      <c r="L119" s="26">
        <v>3</v>
      </c>
      <c r="M119" s="26">
        <v>45</v>
      </c>
      <c r="N119" s="31">
        <v>27592.5</v>
      </c>
      <c r="O119" s="26">
        <v>12</v>
      </c>
      <c r="P119" s="26">
        <v>165</v>
      </c>
      <c r="Q119" s="49">
        <v>2145</v>
      </c>
      <c r="R119" s="26">
        <v>11</v>
      </c>
      <c r="S119" s="50">
        <v>820.36842105263156</v>
      </c>
      <c r="T119" s="51">
        <v>30557.86842105263</v>
      </c>
      <c r="U119" s="26">
        <v>0</v>
      </c>
      <c r="V119" s="52">
        <v>0</v>
      </c>
      <c r="X119" s="78">
        <f t="shared" si="12"/>
        <v>24446.294736842105</v>
      </c>
      <c r="Z119" s="54">
        <v>887.64000000000021</v>
      </c>
      <c r="AC119" s="54">
        <f>_xlfn.XLOOKUP(A119,[1]AU2025_School!$B:$B,[1]AU2025_School!$BQ:$BQ,0,0)</f>
        <v>0</v>
      </c>
      <c r="AD119" s="54">
        <f>_xlfn.XLOOKUP(A119,[1]AU2025_School!$B:$B,[1]AU2025_School!$BR:$BR,0,0)</f>
        <v>0</v>
      </c>
      <c r="AE119" s="54">
        <f>_xlfn.XLOOKUP(A119,[1]AU2025_School!$B:$B,[1]AU2025_School!$BS:$BS,0,0)</f>
        <v>41940.6</v>
      </c>
      <c r="AF119" s="54">
        <f>_xlfn.XLOOKUP(A119,[1]AU2025_School!$B:$B,[1]AU2025_School!$BT:$BT,0,0)</f>
        <v>5518.5</v>
      </c>
      <c r="AG119" s="54">
        <f>_xlfn.XLOOKUP(A119,[1]AU2025_School!$B:$B,[1]AU2025_School!$BU:$BU,0,0)</f>
        <v>0</v>
      </c>
      <c r="AH119" s="54">
        <f>_xlfn.XLOOKUP(A119,[1]AU2025_School!$B:$B,[1]AU2025_School!$BV:$BV,0,0)</f>
        <v>0</v>
      </c>
      <c r="AI119" s="54">
        <f>_xlfn.XLOOKUP(A119,[1]AU2025_School!$B:$B,[1]AU2025_School!$BW:$BW,0,0)</f>
        <v>0</v>
      </c>
      <c r="AJ119" s="54">
        <f>_xlfn.XLOOKUP(A119,[1]AU2025_School!$B:$B,[1]AU2025_School!$BX:$BX,0,0)</f>
        <v>1865.5</v>
      </c>
      <c r="AK119" s="54">
        <f>_xlfn.XLOOKUP(A119,[1]AU2025_School!$B:$B,[1]AU2025_School!$BY:$BY,0,0)</f>
        <v>186.42</v>
      </c>
      <c r="AL119" s="54">
        <f>_xlfn.XLOOKUP(A119,[1]AU2025_School!$B:$B,[1]AU2025_School!$BZ:$BZ,0,0)</f>
        <v>1308.45</v>
      </c>
      <c r="AM119" s="54">
        <f>_xlfn.XLOOKUP(A119,[1]AU2025_School!$B:$B,[1]AU2025_School!$CA:$CA,0,0)</f>
        <v>1074.4499999999998</v>
      </c>
      <c r="AN119" s="54">
        <f>_xlfn.XLOOKUP(A119,[1]AU2025_School!$B:$B,[1]AU2025_School!$CB:$CB,0,0)</f>
        <v>62.4</v>
      </c>
      <c r="AO119" s="54">
        <f t="shared" si="13"/>
        <v>51956.319999999992</v>
      </c>
      <c r="AP119" s="52">
        <f t="shared" si="14"/>
        <v>27510.025263157888</v>
      </c>
      <c r="AQ119" s="55">
        <f t="shared" si="15"/>
        <v>2472.7299999999996</v>
      </c>
      <c r="AR119" s="55">
        <f t="shared" si="16"/>
        <v>62.4</v>
      </c>
      <c r="AS119" s="55">
        <f t="shared" si="17"/>
        <v>-27592.5</v>
      </c>
      <c r="AT119" s="55">
        <f t="shared" si="18"/>
        <v>0</v>
      </c>
      <c r="AU119" s="55">
        <f t="shared" si="21"/>
        <v>47459.1</v>
      </c>
      <c r="AV119" s="55">
        <f t="shared" si="19"/>
        <v>-1070.5500000000002</v>
      </c>
      <c r="AW119" s="55">
        <f t="shared" si="20"/>
        <v>-820.36842105263156</v>
      </c>
    </row>
    <row r="120" spans="1:49" x14ac:dyDescent="0.25">
      <c r="A120" s="26">
        <v>2231</v>
      </c>
      <c r="B120" s="27" t="s">
        <v>292</v>
      </c>
      <c r="C120" s="27" t="s">
        <v>425</v>
      </c>
      <c r="D120" s="27">
        <v>0</v>
      </c>
      <c r="E120" s="27">
        <v>0</v>
      </c>
      <c r="F120" s="39">
        <v>0</v>
      </c>
      <c r="G120" s="26">
        <v>0</v>
      </c>
      <c r="H120" s="26">
        <v>0</v>
      </c>
      <c r="I120" s="29">
        <v>0</v>
      </c>
      <c r="J120" s="26">
        <v>28</v>
      </c>
      <c r="K120" s="26">
        <v>414</v>
      </c>
      <c r="L120" s="26">
        <v>5</v>
      </c>
      <c r="M120" s="26">
        <v>75</v>
      </c>
      <c r="N120" s="31">
        <v>35980.619999999995</v>
      </c>
      <c r="O120" s="26">
        <v>5</v>
      </c>
      <c r="P120" s="26">
        <v>69</v>
      </c>
      <c r="Q120" s="49">
        <v>897</v>
      </c>
      <c r="R120" s="26">
        <v>0</v>
      </c>
      <c r="S120" s="50">
        <v>0</v>
      </c>
      <c r="T120" s="51">
        <v>36877.619999999995</v>
      </c>
      <c r="U120" s="26">
        <v>0</v>
      </c>
      <c r="V120" s="52">
        <v>0</v>
      </c>
      <c r="X120" s="78">
        <f t="shared" si="12"/>
        <v>29502.095999999998</v>
      </c>
      <c r="Z120" s="54">
        <v>162.24</v>
      </c>
      <c r="AC120" s="54">
        <f>_xlfn.XLOOKUP(A120,[1]AU2025_School!$B:$B,[1]AU2025_School!$BQ:$BQ,0,0)</f>
        <v>0</v>
      </c>
      <c r="AD120" s="54">
        <f>_xlfn.XLOOKUP(A120,[1]AU2025_School!$B:$B,[1]AU2025_School!$BR:$BR,0,0)</f>
        <v>0</v>
      </c>
      <c r="AE120" s="54">
        <f>_xlfn.XLOOKUP(A120,[1]AU2025_School!$B:$B,[1]AU2025_School!$BS:$BS,0,0)</f>
        <v>27592.5</v>
      </c>
      <c r="AF120" s="54">
        <f>_xlfn.XLOOKUP(A120,[1]AU2025_School!$B:$B,[1]AU2025_School!$BT:$BT,0,0)</f>
        <v>3311.1</v>
      </c>
      <c r="AG120" s="54">
        <f>_xlfn.XLOOKUP(A120,[1]AU2025_School!$B:$B,[1]AU2025_School!$BU:$BU,0,0)</f>
        <v>0</v>
      </c>
      <c r="AH120" s="54">
        <f>_xlfn.XLOOKUP(A120,[1]AU2025_School!$B:$B,[1]AU2025_School!$BV:$BV,0,0)</f>
        <v>0</v>
      </c>
      <c r="AI120" s="54">
        <f>_xlfn.XLOOKUP(A120,[1]AU2025_School!$B:$B,[1]AU2025_School!$BW:$BW,0,0)</f>
        <v>0</v>
      </c>
      <c r="AJ120" s="54">
        <f>_xlfn.XLOOKUP(A120,[1]AU2025_School!$B:$B,[1]AU2025_School!$BX:$BX,0,0)</f>
        <v>0</v>
      </c>
      <c r="AK120" s="54">
        <f>_xlfn.XLOOKUP(A120,[1]AU2025_School!$B:$B,[1]AU2025_School!$BY:$BY,0,0)</f>
        <v>0</v>
      </c>
      <c r="AL120" s="54">
        <f>_xlfn.XLOOKUP(A120,[1]AU2025_School!$B:$B,[1]AU2025_School!$BZ:$BZ,0,0)</f>
        <v>0</v>
      </c>
      <c r="AM120" s="54">
        <f>_xlfn.XLOOKUP(A120,[1]AU2025_School!$B:$B,[1]AU2025_School!$CA:$CA,0,0)</f>
        <v>169.64999999999998</v>
      </c>
      <c r="AN120" s="54">
        <f>_xlfn.XLOOKUP(A120,[1]AU2025_School!$B:$B,[1]AU2025_School!$CB:$CB,0,0)</f>
        <v>187.20000000000002</v>
      </c>
      <c r="AO120" s="54">
        <f t="shared" si="13"/>
        <v>31260.45</v>
      </c>
      <c r="AP120" s="52">
        <f t="shared" si="14"/>
        <v>1758.354000000003</v>
      </c>
      <c r="AQ120" s="55">
        <f t="shared" si="15"/>
        <v>-162.24</v>
      </c>
      <c r="AR120" s="55">
        <f t="shared" si="16"/>
        <v>187.20000000000002</v>
      </c>
      <c r="AS120" s="55">
        <f t="shared" si="17"/>
        <v>-35980.619999999995</v>
      </c>
      <c r="AT120" s="55">
        <f t="shared" si="18"/>
        <v>0</v>
      </c>
      <c r="AU120" s="55">
        <f t="shared" si="21"/>
        <v>30903.599999999999</v>
      </c>
      <c r="AV120" s="55">
        <f t="shared" si="19"/>
        <v>-727.35</v>
      </c>
      <c r="AW120" s="55">
        <f t="shared" si="20"/>
        <v>0</v>
      </c>
    </row>
    <row r="121" spans="1:49" x14ac:dyDescent="0.25">
      <c r="A121" s="26">
        <v>2223</v>
      </c>
      <c r="B121" s="27" t="s">
        <v>796</v>
      </c>
      <c r="C121" s="27" t="s">
        <v>464</v>
      </c>
      <c r="D121" s="27">
        <v>0</v>
      </c>
      <c r="E121" s="27">
        <v>0</v>
      </c>
      <c r="F121" s="39">
        <v>0</v>
      </c>
      <c r="G121" s="26">
        <v>0</v>
      </c>
      <c r="H121" s="26">
        <v>0</v>
      </c>
      <c r="I121" s="29">
        <v>0</v>
      </c>
      <c r="J121" s="26">
        <v>23</v>
      </c>
      <c r="K121" s="26">
        <v>345</v>
      </c>
      <c r="L121" s="26">
        <v>4</v>
      </c>
      <c r="M121" s="26">
        <v>60</v>
      </c>
      <c r="N121" s="31">
        <v>29799.9</v>
      </c>
      <c r="O121" s="26">
        <v>9</v>
      </c>
      <c r="P121" s="26">
        <v>135</v>
      </c>
      <c r="Q121" s="49">
        <v>1755</v>
      </c>
      <c r="R121" s="26">
        <v>0</v>
      </c>
      <c r="S121" s="50">
        <v>0</v>
      </c>
      <c r="T121" s="51">
        <v>31554.9</v>
      </c>
      <c r="U121" s="26">
        <v>0</v>
      </c>
      <c r="V121" s="52">
        <v>0</v>
      </c>
      <c r="X121" s="78">
        <f t="shared" si="12"/>
        <v>25243.920000000002</v>
      </c>
      <c r="Z121" s="54">
        <v>673.92000000000007</v>
      </c>
      <c r="AC121" s="54">
        <f>_xlfn.XLOOKUP(A121,[1]AU2025_School!$B:$B,[1]AU2025_School!$BQ:$BQ,0,0)</f>
        <v>0</v>
      </c>
      <c r="AD121" s="54">
        <f>_xlfn.XLOOKUP(A121,[1]AU2025_School!$B:$B,[1]AU2025_School!$BR:$BR,0,0)</f>
        <v>0</v>
      </c>
      <c r="AE121" s="54">
        <f>_xlfn.XLOOKUP(A121,[1]AU2025_School!$B:$B,[1]AU2025_School!$BS:$BS,0,0)</f>
        <v>18762.900000000001</v>
      </c>
      <c r="AF121" s="54">
        <f>_xlfn.XLOOKUP(A121,[1]AU2025_School!$B:$B,[1]AU2025_School!$BT:$BT,0,0)</f>
        <v>7725.9000000000005</v>
      </c>
      <c r="AG121" s="54">
        <f>_xlfn.XLOOKUP(A121,[1]AU2025_School!$B:$B,[1]AU2025_School!$BU:$BU,0,0)</f>
        <v>0</v>
      </c>
      <c r="AH121" s="54">
        <f>_xlfn.XLOOKUP(A121,[1]AU2025_School!$B:$B,[1]AU2025_School!$BV:$BV,0,0)</f>
        <v>0</v>
      </c>
      <c r="AI121" s="54">
        <f>_xlfn.XLOOKUP(A121,[1]AU2025_School!$B:$B,[1]AU2025_School!$BW:$BW,0,0)</f>
        <v>0</v>
      </c>
      <c r="AJ121" s="54">
        <f>_xlfn.XLOOKUP(A121,[1]AU2025_School!$B:$B,[1]AU2025_School!$BX:$BX,0,0)</f>
        <v>298.48</v>
      </c>
      <c r="AK121" s="54">
        <f>_xlfn.XLOOKUP(A121,[1]AU2025_School!$B:$B,[1]AU2025_School!$BY:$BY,0,0)</f>
        <v>0</v>
      </c>
      <c r="AL121" s="54">
        <f>_xlfn.XLOOKUP(A121,[1]AU2025_School!$B:$B,[1]AU2025_School!$BZ:$BZ,0,0)</f>
        <v>832.65</v>
      </c>
      <c r="AM121" s="54">
        <f>_xlfn.XLOOKUP(A121,[1]AU2025_School!$B:$B,[1]AU2025_School!$CA:$CA,0,0)</f>
        <v>0</v>
      </c>
      <c r="AN121" s="54">
        <f>_xlfn.XLOOKUP(A121,[1]AU2025_School!$B:$B,[1]AU2025_School!$CB:$CB,0,0)</f>
        <v>140.4</v>
      </c>
      <c r="AO121" s="54">
        <f t="shared" si="13"/>
        <v>27760.330000000005</v>
      </c>
      <c r="AP121" s="52">
        <f t="shared" si="14"/>
        <v>2516.4100000000035</v>
      </c>
      <c r="AQ121" s="55">
        <f t="shared" si="15"/>
        <v>457.21000000000004</v>
      </c>
      <c r="AR121" s="55">
        <f t="shared" si="16"/>
        <v>140.4</v>
      </c>
      <c r="AS121" s="55">
        <f t="shared" si="17"/>
        <v>-29799.9</v>
      </c>
      <c r="AT121" s="55">
        <f t="shared" si="18"/>
        <v>0</v>
      </c>
      <c r="AU121" s="55">
        <f t="shared" si="21"/>
        <v>26488.800000000003</v>
      </c>
      <c r="AV121" s="55">
        <f t="shared" si="19"/>
        <v>-1755</v>
      </c>
      <c r="AW121" s="55">
        <f t="shared" si="20"/>
        <v>0</v>
      </c>
    </row>
    <row r="122" spans="1:49" x14ac:dyDescent="0.25">
      <c r="A122" s="26">
        <v>2239</v>
      </c>
      <c r="B122" s="27" t="s">
        <v>294</v>
      </c>
      <c r="C122" s="27" t="s">
        <v>425</v>
      </c>
      <c r="D122" s="27">
        <v>0</v>
      </c>
      <c r="E122" s="27">
        <v>0</v>
      </c>
      <c r="F122" s="39">
        <v>0</v>
      </c>
      <c r="G122" s="26">
        <v>0</v>
      </c>
      <c r="H122" s="26">
        <v>0</v>
      </c>
      <c r="I122" s="29">
        <v>0</v>
      </c>
      <c r="J122" s="26">
        <v>36</v>
      </c>
      <c r="K122" s="26">
        <v>540</v>
      </c>
      <c r="L122" s="26">
        <v>14</v>
      </c>
      <c r="M122" s="26">
        <v>210</v>
      </c>
      <c r="N122" s="31">
        <v>55185.000000000007</v>
      </c>
      <c r="O122" s="26">
        <v>12</v>
      </c>
      <c r="P122" s="26">
        <v>180</v>
      </c>
      <c r="Q122" s="49">
        <v>2340</v>
      </c>
      <c r="R122" s="26">
        <v>12</v>
      </c>
      <c r="S122" s="50">
        <v>894.94736842105272</v>
      </c>
      <c r="T122" s="51">
        <v>58419.947368421061</v>
      </c>
      <c r="U122" s="26">
        <v>2</v>
      </c>
      <c r="V122" s="52">
        <v>641.78947368421052</v>
      </c>
      <c r="X122" s="78">
        <f t="shared" si="12"/>
        <v>47249.389473684219</v>
      </c>
      <c r="Z122" s="54">
        <v>1906.3199999999997</v>
      </c>
      <c r="AC122" s="54">
        <f>_xlfn.XLOOKUP(A122,[1]AU2025_School!$B:$B,[1]AU2025_School!$BQ:$BQ,0,0)</f>
        <v>0</v>
      </c>
      <c r="AD122" s="54">
        <f>_xlfn.XLOOKUP(A122,[1]AU2025_School!$B:$B,[1]AU2025_School!$BR:$BR,0,0)</f>
        <v>0</v>
      </c>
      <c r="AE122" s="54">
        <f>_xlfn.XLOOKUP(A122,[1]AU2025_School!$B:$B,[1]AU2025_School!$BS:$BS,0,0)</f>
        <v>35318.400000000001</v>
      </c>
      <c r="AF122" s="54">
        <f>_xlfn.XLOOKUP(A122,[1]AU2025_School!$B:$B,[1]AU2025_School!$BT:$BT,0,0)</f>
        <v>18762.900000000001</v>
      </c>
      <c r="AG122" s="54">
        <f>_xlfn.XLOOKUP(A122,[1]AU2025_School!$B:$B,[1]AU2025_School!$BU:$BU,0,0)</f>
        <v>0</v>
      </c>
      <c r="AH122" s="54">
        <f>_xlfn.XLOOKUP(A122,[1]AU2025_School!$B:$B,[1]AU2025_School!$BV:$BV,0,0)</f>
        <v>0</v>
      </c>
      <c r="AI122" s="54">
        <f>_xlfn.XLOOKUP(A122,[1]AU2025_School!$B:$B,[1]AU2025_School!$BW:$BW,0,0)</f>
        <v>0</v>
      </c>
      <c r="AJ122" s="54">
        <f>_xlfn.XLOOKUP(A122,[1]AU2025_School!$B:$B,[1]AU2025_School!$BX:$BX,0,0)</f>
        <v>895.44</v>
      </c>
      <c r="AK122" s="54">
        <f>_xlfn.XLOOKUP(A122,[1]AU2025_School!$B:$B,[1]AU2025_School!$BY:$BY,0,0)</f>
        <v>186.42</v>
      </c>
      <c r="AL122" s="54">
        <f>_xlfn.XLOOKUP(A122,[1]AU2025_School!$B:$B,[1]AU2025_School!$BZ:$BZ,0,0)</f>
        <v>2616.9</v>
      </c>
      <c r="AM122" s="54">
        <f>_xlfn.XLOOKUP(A122,[1]AU2025_School!$B:$B,[1]AU2025_School!$CA:$CA,0,0)</f>
        <v>282.75</v>
      </c>
      <c r="AN122" s="54">
        <f>_xlfn.XLOOKUP(A122,[1]AU2025_School!$B:$B,[1]AU2025_School!$CB:$CB,0,0)</f>
        <v>124.8</v>
      </c>
      <c r="AO122" s="54">
        <f t="shared" si="13"/>
        <v>58187.610000000008</v>
      </c>
      <c r="AP122" s="52">
        <f t="shared" si="14"/>
        <v>10938.220526315788</v>
      </c>
      <c r="AQ122" s="55">
        <f t="shared" si="15"/>
        <v>1792.4400000000005</v>
      </c>
      <c r="AR122" s="55">
        <f t="shared" si="16"/>
        <v>-516.98947368421057</v>
      </c>
      <c r="AS122" s="55">
        <f t="shared" si="17"/>
        <v>-55185.000000000007</v>
      </c>
      <c r="AT122" s="55">
        <f t="shared" si="18"/>
        <v>0</v>
      </c>
      <c r="AU122" s="55">
        <f t="shared" si="21"/>
        <v>54081.3</v>
      </c>
      <c r="AV122" s="55">
        <f t="shared" si="19"/>
        <v>-2057.25</v>
      </c>
      <c r="AW122" s="55">
        <f t="shared" si="20"/>
        <v>-894.94736842105272</v>
      </c>
    </row>
    <row r="123" spans="1:49" x14ac:dyDescent="0.25">
      <c r="A123" s="26">
        <v>2245</v>
      </c>
      <c r="B123" s="27" t="s">
        <v>295</v>
      </c>
      <c r="C123" s="27" t="s">
        <v>425</v>
      </c>
      <c r="D123" s="27">
        <v>0</v>
      </c>
      <c r="E123" s="27">
        <v>0</v>
      </c>
      <c r="F123" s="39">
        <v>0</v>
      </c>
      <c r="G123" s="26">
        <v>0</v>
      </c>
      <c r="H123" s="26">
        <v>0</v>
      </c>
      <c r="I123" s="29">
        <v>0</v>
      </c>
      <c r="J123" s="26">
        <v>14</v>
      </c>
      <c r="K123" s="26">
        <v>210</v>
      </c>
      <c r="L123" s="26">
        <v>0</v>
      </c>
      <c r="M123" s="26">
        <v>0</v>
      </c>
      <c r="N123" s="31">
        <v>15451.800000000001</v>
      </c>
      <c r="O123" s="26">
        <v>10</v>
      </c>
      <c r="P123" s="26">
        <v>150</v>
      </c>
      <c r="Q123" s="49">
        <v>1950</v>
      </c>
      <c r="R123" s="26">
        <v>10</v>
      </c>
      <c r="S123" s="50">
        <v>745.78947368421052</v>
      </c>
      <c r="T123" s="51">
        <v>18147.589473684213</v>
      </c>
      <c r="U123" s="26">
        <v>0</v>
      </c>
      <c r="V123" s="52">
        <v>0</v>
      </c>
      <c r="X123" s="78">
        <f t="shared" si="12"/>
        <v>14518.071578947371</v>
      </c>
      <c r="Z123" s="54">
        <v>1009.3199999999999</v>
      </c>
      <c r="AC123" s="54">
        <f>_xlfn.XLOOKUP(A123,[1]AU2025_School!$B:$B,[1]AU2025_School!$BQ:$BQ,0,0)</f>
        <v>0</v>
      </c>
      <c r="AD123" s="54">
        <f>_xlfn.XLOOKUP(A123,[1]AU2025_School!$B:$B,[1]AU2025_School!$BR:$BR,0,0)</f>
        <v>0</v>
      </c>
      <c r="AE123" s="54">
        <f>_xlfn.XLOOKUP(A123,[1]AU2025_School!$B:$B,[1]AU2025_School!$BS:$BS,0,0)</f>
        <v>24281.4</v>
      </c>
      <c r="AF123" s="54">
        <f>_xlfn.XLOOKUP(A123,[1]AU2025_School!$B:$B,[1]AU2025_School!$BT:$BT,0,0)</f>
        <v>0</v>
      </c>
      <c r="AG123" s="54">
        <f>_xlfn.XLOOKUP(A123,[1]AU2025_School!$B:$B,[1]AU2025_School!$BU:$BU,0,0)</f>
        <v>0</v>
      </c>
      <c r="AH123" s="54">
        <f>_xlfn.XLOOKUP(A123,[1]AU2025_School!$B:$B,[1]AU2025_School!$BV:$BV,0,0)</f>
        <v>0</v>
      </c>
      <c r="AI123" s="54">
        <f>_xlfn.XLOOKUP(A123,[1]AU2025_School!$B:$B,[1]AU2025_School!$BW:$BW,0,0)</f>
        <v>0</v>
      </c>
      <c r="AJ123" s="54">
        <f>_xlfn.XLOOKUP(A123,[1]AU2025_School!$B:$B,[1]AU2025_School!$BX:$BX,0,0)</f>
        <v>1044.68</v>
      </c>
      <c r="AK123" s="54">
        <f>_xlfn.XLOOKUP(A123,[1]AU2025_School!$B:$B,[1]AU2025_School!$BY:$BY,0,0)</f>
        <v>0</v>
      </c>
      <c r="AL123" s="54">
        <f>_xlfn.XLOOKUP(A123,[1]AU2025_School!$B:$B,[1]AU2025_School!$BZ:$BZ,0,0)</f>
        <v>2141.1</v>
      </c>
      <c r="AM123" s="54">
        <f>_xlfn.XLOOKUP(A123,[1]AU2025_School!$B:$B,[1]AU2025_School!$CA:$CA,0,0)</f>
        <v>56.55</v>
      </c>
      <c r="AN123" s="54">
        <f>_xlfn.XLOOKUP(A123,[1]AU2025_School!$B:$B,[1]AU2025_School!$CB:$CB,0,0)</f>
        <v>15.6</v>
      </c>
      <c r="AO123" s="54">
        <f t="shared" si="13"/>
        <v>27539.329999999998</v>
      </c>
      <c r="AP123" s="52">
        <f t="shared" si="14"/>
        <v>13021.258421052627</v>
      </c>
      <c r="AQ123" s="55">
        <f t="shared" si="15"/>
        <v>2176.46</v>
      </c>
      <c r="AR123" s="55">
        <f t="shared" si="16"/>
        <v>15.6</v>
      </c>
      <c r="AS123" s="55">
        <f t="shared" si="17"/>
        <v>-15451.800000000001</v>
      </c>
      <c r="AT123" s="55">
        <f t="shared" si="18"/>
        <v>0</v>
      </c>
      <c r="AU123" s="55">
        <f t="shared" si="21"/>
        <v>24281.4</v>
      </c>
      <c r="AV123" s="55">
        <f t="shared" si="19"/>
        <v>-1893.45</v>
      </c>
      <c r="AW123" s="55">
        <f t="shared" si="20"/>
        <v>-745.78947368421052</v>
      </c>
    </row>
    <row r="124" spans="1:49" x14ac:dyDescent="0.25">
      <c r="A124" s="26">
        <v>2251</v>
      </c>
      <c r="B124" s="27" t="s">
        <v>296</v>
      </c>
      <c r="C124" s="27" t="s">
        <v>425</v>
      </c>
      <c r="D124" s="27">
        <v>0</v>
      </c>
      <c r="E124" s="27">
        <v>0</v>
      </c>
      <c r="F124" s="39">
        <v>0</v>
      </c>
      <c r="G124" s="26">
        <v>0</v>
      </c>
      <c r="H124" s="26">
        <v>0</v>
      </c>
      <c r="I124" s="29">
        <v>0</v>
      </c>
      <c r="J124" s="26">
        <v>24</v>
      </c>
      <c r="K124" s="26">
        <v>360</v>
      </c>
      <c r="L124" s="26">
        <v>21</v>
      </c>
      <c r="M124" s="26">
        <v>315</v>
      </c>
      <c r="N124" s="31">
        <v>49666.5</v>
      </c>
      <c r="O124" s="26">
        <v>2</v>
      </c>
      <c r="P124" s="26">
        <v>30</v>
      </c>
      <c r="Q124" s="49">
        <v>390</v>
      </c>
      <c r="R124" s="26">
        <v>2</v>
      </c>
      <c r="S124" s="50">
        <v>149.15789473684211</v>
      </c>
      <c r="T124" s="51">
        <v>50205.65789473684</v>
      </c>
      <c r="U124" s="26">
        <v>0</v>
      </c>
      <c r="V124" s="52">
        <v>0</v>
      </c>
      <c r="X124" s="78">
        <f t="shared" si="12"/>
        <v>40164.526315789473</v>
      </c>
      <c r="Z124" s="54">
        <v>12.48</v>
      </c>
      <c r="AC124" s="54">
        <f>_xlfn.XLOOKUP(A124,[1]AU2025_School!$B:$B,[1]AU2025_School!$BQ:$BQ,0,0)</f>
        <v>0</v>
      </c>
      <c r="AD124" s="54">
        <f>_xlfn.XLOOKUP(A124,[1]AU2025_School!$B:$B,[1]AU2025_School!$BR:$BR,0,0)</f>
        <v>0</v>
      </c>
      <c r="AE124" s="54">
        <f>_xlfn.XLOOKUP(A124,[1]AU2025_School!$B:$B,[1]AU2025_School!$BS:$BS,0,0)</f>
        <v>41940.6</v>
      </c>
      <c r="AF124" s="54">
        <f>_xlfn.XLOOKUP(A124,[1]AU2025_School!$B:$B,[1]AU2025_School!$BT:$BT,0,0)</f>
        <v>13244.4</v>
      </c>
      <c r="AG124" s="54">
        <f>_xlfn.XLOOKUP(A124,[1]AU2025_School!$B:$B,[1]AU2025_School!$BU:$BU,0,0)</f>
        <v>0</v>
      </c>
      <c r="AH124" s="54">
        <f>_xlfn.XLOOKUP(A124,[1]AU2025_School!$B:$B,[1]AU2025_School!$BV:$BV,0,0)</f>
        <v>0</v>
      </c>
      <c r="AI124" s="54">
        <f>_xlfn.XLOOKUP(A124,[1]AU2025_School!$B:$B,[1]AU2025_School!$BW:$BW,0,0)</f>
        <v>0</v>
      </c>
      <c r="AJ124" s="54">
        <f>_xlfn.XLOOKUP(A124,[1]AU2025_School!$B:$B,[1]AU2025_School!$BX:$BX,0,0)</f>
        <v>149.24</v>
      </c>
      <c r="AK124" s="54">
        <f>_xlfn.XLOOKUP(A124,[1]AU2025_School!$B:$B,[1]AU2025_School!$BY:$BY,0,0)</f>
        <v>0</v>
      </c>
      <c r="AL124" s="54">
        <f>_xlfn.XLOOKUP(A124,[1]AU2025_School!$B:$B,[1]AU2025_School!$BZ:$BZ,0,0)</f>
        <v>0</v>
      </c>
      <c r="AM124" s="54">
        <f>_xlfn.XLOOKUP(A124,[1]AU2025_School!$B:$B,[1]AU2025_School!$CA:$CA,0,0)</f>
        <v>56.55</v>
      </c>
      <c r="AN124" s="54">
        <f>_xlfn.XLOOKUP(A124,[1]AU2025_School!$B:$B,[1]AU2025_School!$CB:$CB,0,0)</f>
        <v>0</v>
      </c>
      <c r="AO124" s="54">
        <f t="shared" si="13"/>
        <v>55390.79</v>
      </c>
      <c r="AP124" s="52">
        <f t="shared" si="14"/>
        <v>15226.263684210528</v>
      </c>
      <c r="AQ124" s="55">
        <f t="shared" si="15"/>
        <v>136.76000000000002</v>
      </c>
      <c r="AR124" s="55">
        <f t="shared" si="16"/>
        <v>0</v>
      </c>
      <c r="AS124" s="55">
        <f t="shared" si="17"/>
        <v>-49666.5</v>
      </c>
      <c r="AT124" s="55">
        <f t="shared" si="18"/>
        <v>0</v>
      </c>
      <c r="AU124" s="55">
        <f t="shared" si="21"/>
        <v>55185</v>
      </c>
      <c r="AV124" s="55">
        <f t="shared" si="19"/>
        <v>-333.45</v>
      </c>
      <c r="AW124" s="55">
        <f t="shared" si="20"/>
        <v>-149.15789473684211</v>
      </c>
    </row>
    <row r="125" spans="1:49" x14ac:dyDescent="0.25">
      <c r="A125" s="26">
        <v>2293</v>
      </c>
      <c r="B125" s="27" t="s">
        <v>297</v>
      </c>
      <c r="C125" s="27" t="s">
        <v>425</v>
      </c>
      <c r="D125" s="27">
        <v>0</v>
      </c>
      <c r="E125" s="27">
        <v>0</v>
      </c>
      <c r="F125" s="39">
        <v>0</v>
      </c>
      <c r="G125" s="26">
        <v>0</v>
      </c>
      <c r="H125" s="26">
        <v>0</v>
      </c>
      <c r="I125" s="29">
        <v>0</v>
      </c>
      <c r="J125" s="26">
        <v>64</v>
      </c>
      <c r="K125" s="26">
        <v>960</v>
      </c>
      <c r="L125" s="26">
        <v>0</v>
      </c>
      <c r="M125" s="26">
        <v>0</v>
      </c>
      <c r="N125" s="31">
        <v>70636.800000000003</v>
      </c>
      <c r="O125" s="26">
        <v>19</v>
      </c>
      <c r="P125" s="26">
        <v>285</v>
      </c>
      <c r="Q125" s="49">
        <v>3705</v>
      </c>
      <c r="R125" s="26">
        <v>0</v>
      </c>
      <c r="S125" s="50">
        <v>0</v>
      </c>
      <c r="T125" s="51">
        <v>74341.8</v>
      </c>
      <c r="U125" s="26">
        <v>0</v>
      </c>
      <c r="V125" s="52">
        <v>0</v>
      </c>
      <c r="X125" s="78">
        <f t="shared" si="12"/>
        <v>59473.440000000002</v>
      </c>
      <c r="Z125" s="54">
        <v>1116.9599999999998</v>
      </c>
      <c r="AC125" s="54">
        <f>_xlfn.XLOOKUP(A125,[1]AU2025_School!$B:$B,[1]AU2025_School!$BQ:$BQ,0,0)</f>
        <v>0</v>
      </c>
      <c r="AD125" s="54">
        <f>_xlfn.XLOOKUP(A125,[1]AU2025_School!$B:$B,[1]AU2025_School!$BR:$BR,0,0)</f>
        <v>0</v>
      </c>
      <c r="AE125" s="54">
        <f>_xlfn.XLOOKUP(A125,[1]AU2025_School!$B:$B,[1]AU2025_School!$BS:$BS,0,0)</f>
        <v>35318.400000000001</v>
      </c>
      <c r="AF125" s="54">
        <f>_xlfn.XLOOKUP(A125,[1]AU2025_School!$B:$B,[1]AU2025_School!$BT:$BT,0,0)</f>
        <v>0</v>
      </c>
      <c r="AG125" s="54">
        <f>_xlfn.XLOOKUP(A125,[1]AU2025_School!$B:$B,[1]AU2025_School!$BU:$BU,0,0)</f>
        <v>0</v>
      </c>
      <c r="AH125" s="54">
        <f>_xlfn.XLOOKUP(A125,[1]AU2025_School!$B:$B,[1]AU2025_School!$BV:$BV,0,0)</f>
        <v>0</v>
      </c>
      <c r="AI125" s="54">
        <f>_xlfn.XLOOKUP(A125,[1]AU2025_School!$B:$B,[1]AU2025_School!$BW:$BW,0,0)</f>
        <v>0</v>
      </c>
      <c r="AJ125" s="54">
        <f>_xlfn.XLOOKUP(A125,[1]AU2025_School!$B:$B,[1]AU2025_School!$BX:$BX,0,0)</f>
        <v>0</v>
      </c>
      <c r="AK125" s="54">
        <f>_xlfn.XLOOKUP(A125,[1]AU2025_School!$B:$B,[1]AU2025_School!$BY:$BY,0,0)</f>
        <v>0</v>
      </c>
      <c r="AL125" s="54">
        <f>_xlfn.XLOOKUP(A125,[1]AU2025_School!$B:$B,[1]AU2025_School!$BZ:$BZ,0,0)</f>
        <v>237.9</v>
      </c>
      <c r="AM125" s="54">
        <f>_xlfn.XLOOKUP(A125,[1]AU2025_School!$B:$B,[1]AU2025_School!$CA:$CA,0,0)</f>
        <v>282.75</v>
      </c>
      <c r="AN125" s="54">
        <f>_xlfn.XLOOKUP(A125,[1]AU2025_School!$B:$B,[1]AU2025_School!$CB:$CB,0,0)</f>
        <v>358.8</v>
      </c>
      <c r="AO125" s="54">
        <f t="shared" si="13"/>
        <v>36197.850000000006</v>
      </c>
      <c r="AP125" s="52">
        <f t="shared" si="14"/>
        <v>-23275.589999999997</v>
      </c>
      <c r="AQ125" s="55">
        <f t="shared" si="15"/>
        <v>-879.05999999999983</v>
      </c>
      <c r="AR125" s="55">
        <f t="shared" si="16"/>
        <v>358.8</v>
      </c>
      <c r="AS125" s="55">
        <f t="shared" si="17"/>
        <v>-70636.800000000003</v>
      </c>
      <c r="AT125" s="55">
        <f t="shared" si="18"/>
        <v>0</v>
      </c>
      <c r="AU125" s="55">
        <f t="shared" si="21"/>
        <v>35318.400000000001</v>
      </c>
      <c r="AV125" s="55">
        <f t="shared" si="19"/>
        <v>-3422.25</v>
      </c>
      <c r="AW125" s="55">
        <f t="shared" si="20"/>
        <v>0</v>
      </c>
    </row>
    <row r="126" spans="1:49" x14ac:dyDescent="0.25">
      <c r="A126" s="26">
        <v>2299</v>
      </c>
      <c r="B126" s="27" t="s">
        <v>797</v>
      </c>
      <c r="C126" s="27" t="s">
        <v>464</v>
      </c>
      <c r="D126" s="27">
        <v>0</v>
      </c>
      <c r="E126" s="27">
        <v>0</v>
      </c>
      <c r="F126" s="39">
        <v>0</v>
      </c>
      <c r="G126" s="26">
        <v>0</v>
      </c>
      <c r="H126" s="26">
        <v>0</v>
      </c>
      <c r="I126" s="29">
        <v>0</v>
      </c>
      <c r="J126" s="26">
        <v>49</v>
      </c>
      <c r="K126" s="26">
        <v>735</v>
      </c>
      <c r="L126" s="26">
        <v>5</v>
      </c>
      <c r="M126" s="26">
        <v>75</v>
      </c>
      <c r="N126" s="31">
        <v>59599.8</v>
      </c>
      <c r="O126" s="26">
        <v>2</v>
      </c>
      <c r="P126" s="26">
        <v>30</v>
      </c>
      <c r="Q126" s="49">
        <v>390</v>
      </c>
      <c r="R126" s="26">
        <v>0</v>
      </c>
      <c r="S126" s="50">
        <v>0</v>
      </c>
      <c r="T126" s="51">
        <v>59989.8</v>
      </c>
      <c r="U126" s="26">
        <v>0</v>
      </c>
      <c r="V126" s="52">
        <v>0</v>
      </c>
      <c r="X126" s="78">
        <f t="shared" si="12"/>
        <v>47991.840000000004</v>
      </c>
      <c r="Z126" s="54">
        <v>592.79999999999995</v>
      </c>
      <c r="AC126" s="54">
        <f>_xlfn.XLOOKUP(A126,[1]AU2025_School!$B:$B,[1]AU2025_School!$BQ:$BQ,0,0)</f>
        <v>0</v>
      </c>
      <c r="AD126" s="54">
        <f>_xlfn.XLOOKUP(A126,[1]AU2025_School!$B:$B,[1]AU2025_School!$BR:$BR,0,0)</f>
        <v>0</v>
      </c>
      <c r="AE126" s="54">
        <f>_xlfn.XLOOKUP(A126,[1]AU2025_School!$B:$B,[1]AU2025_School!$BS:$BS,0,0)</f>
        <v>52977.599999999999</v>
      </c>
      <c r="AF126" s="54">
        <f>_xlfn.XLOOKUP(A126,[1]AU2025_School!$B:$B,[1]AU2025_School!$BT:$BT,0,0)</f>
        <v>8829.6</v>
      </c>
      <c r="AG126" s="54">
        <f>_xlfn.XLOOKUP(A126,[1]AU2025_School!$B:$B,[1]AU2025_School!$BU:$BU,0,0)</f>
        <v>0</v>
      </c>
      <c r="AH126" s="54">
        <f>_xlfn.XLOOKUP(A126,[1]AU2025_School!$B:$B,[1]AU2025_School!$BV:$BV,0,0)</f>
        <v>0</v>
      </c>
      <c r="AI126" s="54">
        <f>_xlfn.XLOOKUP(A126,[1]AU2025_School!$B:$B,[1]AU2025_School!$BW:$BW,0,0)</f>
        <v>0</v>
      </c>
      <c r="AJ126" s="54">
        <f>_xlfn.XLOOKUP(A126,[1]AU2025_School!$B:$B,[1]AU2025_School!$BX:$BX,0,0)</f>
        <v>0</v>
      </c>
      <c r="AK126" s="54">
        <f>_xlfn.XLOOKUP(A126,[1]AU2025_School!$B:$B,[1]AU2025_School!$BY:$BY,0,0)</f>
        <v>0</v>
      </c>
      <c r="AL126" s="54">
        <f>_xlfn.XLOOKUP(A126,[1]AU2025_School!$B:$B,[1]AU2025_School!$BZ:$BZ,0,0)</f>
        <v>0</v>
      </c>
      <c r="AM126" s="54">
        <f>_xlfn.XLOOKUP(A126,[1]AU2025_School!$B:$B,[1]AU2025_School!$CA:$CA,0,0)</f>
        <v>678.59999999999991</v>
      </c>
      <c r="AN126" s="54">
        <f>_xlfn.XLOOKUP(A126,[1]AU2025_School!$B:$B,[1]AU2025_School!$CB:$CB,0,0)</f>
        <v>46.800000000000004</v>
      </c>
      <c r="AO126" s="54">
        <f t="shared" si="13"/>
        <v>62532.6</v>
      </c>
      <c r="AP126" s="52">
        <f t="shared" si="14"/>
        <v>14540.759999999995</v>
      </c>
      <c r="AQ126" s="55">
        <f t="shared" si="15"/>
        <v>-592.79999999999995</v>
      </c>
      <c r="AR126" s="55">
        <f t="shared" si="16"/>
        <v>46.800000000000004</v>
      </c>
      <c r="AS126" s="55">
        <f t="shared" si="17"/>
        <v>-59599.8</v>
      </c>
      <c r="AT126" s="55">
        <f t="shared" si="18"/>
        <v>0</v>
      </c>
      <c r="AU126" s="55">
        <f t="shared" si="21"/>
        <v>61807.199999999997</v>
      </c>
      <c r="AV126" s="55">
        <f t="shared" si="19"/>
        <v>288.59999999999991</v>
      </c>
      <c r="AW126" s="55">
        <f t="shared" si="20"/>
        <v>0</v>
      </c>
    </row>
    <row r="127" spans="1:49" x14ac:dyDescent="0.25">
      <c r="A127" s="26">
        <v>2300</v>
      </c>
      <c r="B127" s="27" t="s">
        <v>798</v>
      </c>
      <c r="C127" s="27" t="s">
        <v>425</v>
      </c>
      <c r="D127" s="27">
        <v>0</v>
      </c>
      <c r="E127" s="27">
        <v>0</v>
      </c>
      <c r="F127" s="39">
        <v>0</v>
      </c>
      <c r="G127" s="26">
        <v>0</v>
      </c>
      <c r="H127" s="26">
        <v>0</v>
      </c>
      <c r="I127" s="29">
        <v>0</v>
      </c>
      <c r="J127" s="26">
        <v>63</v>
      </c>
      <c r="K127" s="26">
        <v>945</v>
      </c>
      <c r="L127" s="26">
        <v>5</v>
      </c>
      <c r="M127" s="26">
        <v>75</v>
      </c>
      <c r="N127" s="31">
        <v>75051.600000000006</v>
      </c>
      <c r="O127" s="26">
        <v>7</v>
      </c>
      <c r="P127" s="26">
        <v>105</v>
      </c>
      <c r="Q127" s="49">
        <v>1365</v>
      </c>
      <c r="R127" s="26">
        <v>7</v>
      </c>
      <c r="S127" s="50">
        <v>522.0526315789474</v>
      </c>
      <c r="T127" s="51">
        <v>76938.652631578952</v>
      </c>
      <c r="U127" s="26">
        <v>0</v>
      </c>
      <c r="V127" s="52">
        <v>0</v>
      </c>
      <c r="X127" s="78">
        <f t="shared" si="12"/>
        <v>61550.922105263162</v>
      </c>
      <c r="Z127" s="54">
        <v>1915.68</v>
      </c>
      <c r="AC127" s="54">
        <f>_xlfn.XLOOKUP(A127,[1]AU2025_School!$B:$B,[1]AU2025_School!$BQ:$BQ,0,0)</f>
        <v>0</v>
      </c>
      <c r="AD127" s="54">
        <f>_xlfn.XLOOKUP(A127,[1]AU2025_School!$B:$B,[1]AU2025_School!$BR:$BR,0,0)</f>
        <v>0</v>
      </c>
      <c r="AE127" s="54">
        <f>_xlfn.XLOOKUP(A127,[1]AU2025_School!$B:$B,[1]AU2025_School!$BS:$BS,0,0)</f>
        <v>66222</v>
      </c>
      <c r="AF127" s="54">
        <f>_xlfn.XLOOKUP(A127,[1]AU2025_School!$B:$B,[1]AU2025_School!$BT:$BT,0,0)</f>
        <v>9933.3000000000011</v>
      </c>
      <c r="AG127" s="54">
        <f>_xlfn.XLOOKUP(A127,[1]AU2025_School!$B:$B,[1]AU2025_School!$BU:$BU,0,0)</f>
        <v>0</v>
      </c>
      <c r="AH127" s="54">
        <f>_xlfn.XLOOKUP(A127,[1]AU2025_School!$B:$B,[1]AU2025_School!$BV:$BV,0,0)</f>
        <v>0</v>
      </c>
      <c r="AI127" s="54">
        <f>_xlfn.XLOOKUP(A127,[1]AU2025_School!$B:$B,[1]AU2025_School!$BW:$BW,0,0)</f>
        <v>0</v>
      </c>
      <c r="AJ127" s="54">
        <f>_xlfn.XLOOKUP(A127,[1]AU2025_School!$B:$B,[1]AU2025_School!$BX:$BX,0,0)</f>
        <v>1417.78</v>
      </c>
      <c r="AK127" s="54">
        <f>_xlfn.XLOOKUP(A127,[1]AU2025_School!$B:$B,[1]AU2025_School!$BY:$BY,0,0)</f>
        <v>186.42</v>
      </c>
      <c r="AL127" s="54">
        <f>_xlfn.XLOOKUP(A127,[1]AU2025_School!$B:$B,[1]AU2025_School!$BZ:$BZ,0,0)</f>
        <v>594.75</v>
      </c>
      <c r="AM127" s="54">
        <f>_xlfn.XLOOKUP(A127,[1]AU2025_School!$B:$B,[1]AU2025_School!$CA:$CA,0,0)</f>
        <v>1187.55</v>
      </c>
      <c r="AN127" s="54">
        <f>_xlfn.XLOOKUP(A127,[1]AU2025_School!$B:$B,[1]AU2025_School!$CB:$CB,0,0)</f>
        <v>592.80000000000007</v>
      </c>
      <c r="AO127" s="54">
        <f t="shared" si="13"/>
        <v>80134.600000000006</v>
      </c>
      <c r="AP127" s="52">
        <f t="shared" si="14"/>
        <v>18583.677894736844</v>
      </c>
      <c r="AQ127" s="55">
        <f t="shared" si="15"/>
        <v>283.26999999999975</v>
      </c>
      <c r="AR127" s="55">
        <f t="shared" si="16"/>
        <v>592.80000000000007</v>
      </c>
      <c r="AS127" s="55">
        <f t="shared" si="17"/>
        <v>-75051.600000000006</v>
      </c>
      <c r="AT127" s="55">
        <f t="shared" si="18"/>
        <v>0</v>
      </c>
      <c r="AU127" s="55">
        <f t="shared" si="21"/>
        <v>76155.3</v>
      </c>
      <c r="AV127" s="55">
        <f t="shared" si="19"/>
        <v>-177.45000000000005</v>
      </c>
      <c r="AW127" s="55">
        <f t="shared" si="20"/>
        <v>-522.0526315789474</v>
      </c>
    </row>
    <row r="128" spans="1:49" x14ac:dyDescent="0.25">
      <c r="A128" s="26">
        <v>2308</v>
      </c>
      <c r="B128" s="27" t="s">
        <v>300</v>
      </c>
      <c r="C128" s="27" t="s">
        <v>425</v>
      </c>
      <c r="D128" s="27">
        <v>0</v>
      </c>
      <c r="E128" s="27">
        <v>0</v>
      </c>
      <c r="F128" s="39">
        <v>0</v>
      </c>
      <c r="G128" s="26">
        <v>0</v>
      </c>
      <c r="H128" s="26">
        <v>0</v>
      </c>
      <c r="I128" s="29">
        <v>0</v>
      </c>
      <c r="J128" s="26">
        <v>21</v>
      </c>
      <c r="K128" s="26">
        <v>315</v>
      </c>
      <c r="L128" s="26">
        <v>3</v>
      </c>
      <c r="M128" s="26">
        <v>45</v>
      </c>
      <c r="N128" s="31">
        <v>26488.799999999999</v>
      </c>
      <c r="O128" s="26">
        <v>5</v>
      </c>
      <c r="P128" s="26">
        <v>75</v>
      </c>
      <c r="Q128" s="49">
        <v>975</v>
      </c>
      <c r="R128" s="26">
        <v>0</v>
      </c>
      <c r="S128" s="50">
        <v>0</v>
      </c>
      <c r="T128" s="51">
        <v>27463.8</v>
      </c>
      <c r="U128" s="26">
        <v>0</v>
      </c>
      <c r="V128" s="52">
        <v>0</v>
      </c>
      <c r="X128" s="78">
        <f t="shared" si="12"/>
        <v>21971.040000000001</v>
      </c>
      <c r="Z128" s="54">
        <v>794.04</v>
      </c>
      <c r="AC128" s="54">
        <f>_xlfn.XLOOKUP(A128,[1]AU2025_School!$B:$B,[1]AU2025_School!$BQ:$BQ,0,0)</f>
        <v>0</v>
      </c>
      <c r="AD128" s="54">
        <f>_xlfn.XLOOKUP(A128,[1]AU2025_School!$B:$B,[1]AU2025_School!$BR:$BR,0,0)</f>
        <v>0</v>
      </c>
      <c r="AE128" s="54">
        <f>_xlfn.XLOOKUP(A128,[1]AU2025_School!$B:$B,[1]AU2025_School!$BS:$BS,0,0)</f>
        <v>27592.5</v>
      </c>
      <c r="AF128" s="54">
        <f>_xlfn.XLOOKUP(A128,[1]AU2025_School!$B:$B,[1]AU2025_School!$BT:$BT,0,0)</f>
        <v>6622.2</v>
      </c>
      <c r="AG128" s="54">
        <f>_xlfn.XLOOKUP(A128,[1]AU2025_School!$B:$B,[1]AU2025_School!$BU:$BU,0,0)</f>
        <v>0</v>
      </c>
      <c r="AH128" s="54">
        <f>_xlfn.XLOOKUP(A128,[1]AU2025_School!$B:$B,[1]AU2025_School!$BV:$BV,0,0)</f>
        <v>0</v>
      </c>
      <c r="AI128" s="54">
        <f>_xlfn.XLOOKUP(A128,[1]AU2025_School!$B:$B,[1]AU2025_School!$BW:$BW,0,0)</f>
        <v>0</v>
      </c>
      <c r="AJ128" s="54">
        <f>_xlfn.XLOOKUP(A128,[1]AU2025_School!$B:$B,[1]AU2025_School!$BX:$BX,0,0)</f>
        <v>0</v>
      </c>
      <c r="AK128" s="54">
        <f>_xlfn.XLOOKUP(A128,[1]AU2025_School!$B:$B,[1]AU2025_School!$BY:$BY,0,0)</f>
        <v>372.84</v>
      </c>
      <c r="AL128" s="54">
        <f>_xlfn.XLOOKUP(A128,[1]AU2025_School!$B:$B,[1]AU2025_School!$BZ:$BZ,0,0)</f>
        <v>0</v>
      </c>
      <c r="AM128" s="54">
        <f>_xlfn.XLOOKUP(A128,[1]AU2025_School!$B:$B,[1]AU2025_School!$CA:$CA,0,0)</f>
        <v>1413.75</v>
      </c>
      <c r="AN128" s="54">
        <f>_xlfn.XLOOKUP(A128,[1]AU2025_School!$B:$B,[1]AU2025_School!$CB:$CB,0,0)</f>
        <v>62.4</v>
      </c>
      <c r="AO128" s="54">
        <f t="shared" si="13"/>
        <v>36063.689999999995</v>
      </c>
      <c r="AP128" s="52">
        <f t="shared" si="14"/>
        <v>14092.649999999994</v>
      </c>
      <c r="AQ128" s="55">
        <f t="shared" si="15"/>
        <v>-421.2</v>
      </c>
      <c r="AR128" s="55">
        <f t="shared" si="16"/>
        <v>62.4</v>
      </c>
      <c r="AS128" s="55">
        <f t="shared" si="17"/>
        <v>-26488.799999999999</v>
      </c>
      <c r="AT128" s="55">
        <f t="shared" si="18"/>
        <v>0</v>
      </c>
      <c r="AU128" s="55">
        <f t="shared" si="21"/>
        <v>34214.699999999997</v>
      </c>
      <c r="AV128" s="55">
        <f t="shared" si="19"/>
        <v>438.75</v>
      </c>
      <c r="AW128" s="55">
        <f t="shared" si="20"/>
        <v>0</v>
      </c>
    </row>
    <row r="129" spans="1:49" x14ac:dyDescent="0.25">
      <c r="A129" s="26">
        <v>2309</v>
      </c>
      <c r="B129" s="27" t="s">
        <v>301</v>
      </c>
      <c r="C129" s="27" t="s">
        <v>464</v>
      </c>
      <c r="D129" s="27">
        <v>0</v>
      </c>
      <c r="E129" s="27">
        <v>0</v>
      </c>
      <c r="F129" s="39">
        <v>0</v>
      </c>
      <c r="G129" s="26">
        <v>0</v>
      </c>
      <c r="H129" s="26">
        <v>0</v>
      </c>
      <c r="I129" s="29">
        <v>0</v>
      </c>
      <c r="J129" s="26">
        <v>34</v>
      </c>
      <c r="K129" s="26">
        <v>510</v>
      </c>
      <c r="L129" s="26">
        <v>6</v>
      </c>
      <c r="M129" s="26">
        <v>90</v>
      </c>
      <c r="N129" s="31">
        <v>44148</v>
      </c>
      <c r="O129" s="26">
        <v>8</v>
      </c>
      <c r="P129" s="26">
        <v>120</v>
      </c>
      <c r="Q129" s="49">
        <v>1560</v>
      </c>
      <c r="R129" s="26">
        <v>8</v>
      </c>
      <c r="S129" s="50">
        <v>596.63157894736844</v>
      </c>
      <c r="T129" s="51">
        <v>46304.631578947367</v>
      </c>
      <c r="U129" s="26">
        <v>0</v>
      </c>
      <c r="V129" s="52">
        <v>0</v>
      </c>
      <c r="X129" s="78">
        <f t="shared" si="12"/>
        <v>37043.705263157892</v>
      </c>
      <c r="Z129" s="54">
        <v>965.64</v>
      </c>
      <c r="AC129" s="54">
        <f>_xlfn.XLOOKUP(A129,[1]AU2025_School!$B:$B,[1]AU2025_School!$BQ:$BQ,0,0)</f>
        <v>0</v>
      </c>
      <c r="AD129" s="54">
        <f>_xlfn.XLOOKUP(A129,[1]AU2025_School!$B:$B,[1]AU2025_School!$BR:$BR,0,0)</f>
        <v>0</v>
      </c>
      <c r="AE129" s="54">
        <f>_xlfn.XLOOKUP(A129,[1]AU2025_School!$B:$B,[1]AU2025_School!$BS:$BS,0,0)</f>
        <v>32007.3</v>
      </c>
      <c r="AF129" s="54">
        <f>_xlfn.XLOOKUP(A129,[1]AU2025_School!$B:$B,[1]AU2025_School!$BT:$BT,0,0)</f>
        <v>7725.9000000000005</v>
      </c>
      <c r="AG129" s="54">
        <f>_xlfn.XLOOKUP(A129,[1]AU2025_School!$B:$B,[1]AU2025_School!$BU:$BU,0,0)</f>
        <v>0</v>
      </c>
      <c r="AH129" s="54">
        <f>_xlfn.XLOOKUP(A129,[1]AU2025_School!$B:$B,[1]AU2025_School!$BV:$BV,0,0)</f>
        <v>0</v>
      </c>
      <c r="AI129" s="54">
        <f>_xlfn.XLOOKUP(A129,[1]AU2025_School!$B:$B,[1]AU2025_School!$BW:$BW,0,0)</f>
        <v>0</v>
      </c>
      <c r="AJ129" s="54">
        <f>_xlfn.XLOOKUP(A129,[1]AU2025_School!$B:$B,[1]AU2025_School!$BX:$BX,0,0)</f>
        <v>298.48</v>
      </c>
      <c r="AK129" s="54">
        <f>_xlfn.XLOOKUP(A129,[1]AU2025_School!$B:$B,[1]AU2025_School!$BY:$BY,0,0)</f>
        <v>186.42</v>
      </c>
      <c r="AL129" s="54">
        <f>_xlfn.XLOOKUP(A129,[1]AU2025_School!$B:$B,[1]AU2025_School!$BZ:$BZ,0,0)</f>
        <v>0</v>
      </c>
      <c r="AM129" s="54">
        <f>_xlfn.XLOOKUP(A129,[1]AU2025_School!$B:$B,[1]AU2025_School!$CA:$CA,0,0)</f>
        <v>1300.6499999999999</v>
      </c>
      <c r="AN129" s="54">
        <f>_xlfn.XLOOKUP(A129,[1]AU2025_School!$B:$B,[1]AU2025_School!$CB:$CB,0,0)</f>
        <v>156</v>
      </c>
      <c r="AO129" s="54">
        <f t="shared" si="13"/>
        <v>41674.75</v>
      </c>
      <c r="AP129" s="52">
        <f t="shared" si="14"/>
        <v>4631.0447368421083</v>
      </c>
      <c r="AQ129" s="55">
        <f t="shared" si="15"/>
        <v>-480.74</v>
      </c>
      <c r="AR129" s="55">
        <f t="shared" si="16"/>
        <v>156</v>
      </c>
      <c r="AS129" s="55">
        <f t="shared" si="17"/>
        <v>-44148</v>
      </c>
      <c r="AT129" s="55">
        <f t="shared" si="18"/>
        <v>0</v>
      </c>
      <c r="AU129" s="55">
        <f t="shared" si="21"/>
        <v>39733.199999999997</v>
      </c>
      <c r="AV129" s="55">
        <f t="shared" si="19"/>
        <v>-259.35000000000014</v>
      </c>
      <c r="AW129" s="55">
        <f t="shared" si="20"/>
        <v>-596.63157894736844</v>
      </c>
    </row>
    <row r="130" spans="1:49" x14ac:dyDescent="0.25">
      <c r="A130" s="26">
        <v>2317</v>
      </c>
      <c r="B130" s="27" t="s">
        <v>302</v>
      </c>
      <c r="C130" s="27" t="s">
        <v>425</v>
      </c>
      <c r="D130" s="27">
        <v>0</v>
      </c>
      <c r="E130" s="27">
        <v>0</v>
      </c>
      <c r="F130" s="39">
        <v>0</v>
      </c>
      <c r="G130" s="26">
        <v>0</v>
      </c>
      <c r="H130" s="26">
        <v>0</v>
      </c>
      <c r="I130" s="29">
        <v>0</v>
      </c>
      <c r="J130" s="26">
        <v>56</v>
      </c>
      <c r="K130" s="26">
        <v>840</v>
      </c>
      <c r="L130" s="26">
        <v>22</v>
      </c>
      <c r="M130" s="26">
        <v>330</v>
      </c>
      <c r="N130" s="31">
        <v>86088.6</v>
      </c>
      <c r="O130" s="26">
        <v>10</v>
      </c>
      <c r="P130" s="26">
        <v>150</v>
      </c>
      <c r="Q130" s="49">
        <v>1950</v>
      </c>
      <c r="R130" s="26">
        <v>10</v>
      </c>
      <c r="S130" s="50">
        <v>745.78947368421052</v>
      </c>
      <c r="T130" s="51">
        <v>88784.389473684219</v>
      </c>
      <c r="U130" s="26">
        <v>0</v>
      </c>
      <c r="V130" s="52">
        <v>0</v>
      </c>
      <c r="X130" s="78">
        <f t="shared" si="12"/>
        <v>71027.511578947378</v>
      </c>
      <c r="Z130" s="54">
        <v>1670.76</v>
      </c>
      <c r="AC130" s="54">
        <f>_xlfn.XLOOKUP(A130,[1]AU2025_School!$B:$B,[1]AU2025_School!$BQ:$BQ,0,0)</f>
        <v>0</v>
      </c>
      <c r="AD130" s="54">
        <f>_xlfn.XLOOKUP(A130,[1]AU2025_School!$B:$B,[1]AU2025_School!$BR:$BR,0,0)</f>
        <v>0</v>
      </c>
      <c r="AE130" s="54">
        <f>_xlfn.XLOOKUP(A130,[1]AU2025_School!$B:$B,[1]AU2025_School!$BS:$BS,0,0)</f>
        <v>50770.200000000004</v>
      </c>
      <c r="AF130" s="54">
        <f>_xlfn.XLOOKUP(A130,[1]AU2025_School!$B:$B,[1]AU2025_School!$BT:$BT,0,0)</f>
        <v>13244.4</v>
      </c>
      <c r="AG130" s="54">
        <f>_xlfn.XLOOKUP(A130,[1]AU2025_School!$B:$B,[1]AU2025_School!$BU:$BU,0,0)</f>
        <v>0</v>
      </c>
      <c r="AH130" s="54">
        <f>_xlfn.XLOOKUP(A130,[1]AU2025_School!$B:$B,[1]AU2025_School!$BV:$BV,0,0)</f>
        <v>0</v>
      </c>
      <c r="AI130" s="54">
        <f>_xlfn.XLOOKUP(A130,[1]AU2025_School!$B:$B,[1]AU2025_School!$BW:$BW,0,0)</f>
        <v>0</v>
      </c>
      <c r="AJ130" s="54">
        <f>_xlfn.XLOOKUP(A130,[1]AU2025_School!$B:$B,[1]AU2025_School!$BX:$BX,0,0)</f>
        <v>746.2</v>
      </c>
      <c r="AK130" s="54">
        <f>_xlfn.XLOOKUP(A130,[1]AU2025_School!$B:$B,[1]AU2025_School!$BY:$BY,0,0)</f>
        <v>186.42</v>
      </c>
      <c r="AL130" s="54">
        <f>_xlfn.XLOOKUP(A130,[1]AU2025_School!$B:$B,[1]AU2025_School!$BZ:$BZ,0,0)</f>
        <v>1189.5</v>
      </c>
      <c r="AM130" s="54">
        <f>_xlfn.XLOOKUP(A130,[1]AU2025_School!$B:$B,[1]AU2025_School!$CA:$CA,0,0)</f>
        <v>565.5</v>
      </c>
      <c r="AN130" s="54">
        <f>_xlfn.XLOOKUP(A130,[1]AU2025_School!$B:$B,[1]AU2025_School!$CB:$CB,0,0)</f>
        <v>358.8</v>
      </c>
      <c r="AO130" s="54">
        <f t="shared" si="13"/>
        <v>67061.02</v>
      </c>
      <c r="AP130" s="52">
        <f t="shared" si="14"/>
        <v>-3966.4915789473744</v>
      </c>
      <c r="AQ130" s="55">
        <f t="shared" si="15"/>
        <v>451.3599999999999</v>
      </c>
      <c r="AR130" s="55">
        <f t="shared" si="16"/>
        <v>358.8</v>
      </c>
      <c r="AS130" s="55">
        <f t="shared" si="17"/>
        <v>-86088.6</v>
      </c>
      <c r="AT130" s="55">
        <f t="shared" si="18"/>
        <v>0</v>
      </c>
      <c r="AU130" s="55">
        <f t="shared" si="21"/>
        <v>64014.600000000006</v>
      </c>
      <c r="AV130" s="55">
        <f t="shared" si="19"/>
        <v>-1384.5</v>
      </c>
      <c r="AW130" s="55">
        <f t="shared" si="20"/>
        <v>-745.78947368421052</v>
      </c>
    </row>
    <row r="131" spans="1:49" x14ac:dyDescent="0.25">
      <c r="A131" s="26">
        <v>2402</v>
      </c>
      <c r="B131" s="27" t="s">
        <v>303</v>
      </c>
      <c r="C131" s="27" t="s">
        <v>425</v>
      </c>
      <c r="D131" s="27">
        <v>0</v>
      </c>
      <c r="E131" s="27">
        <v>0</v>
      </c>
      <c r="F131" s="39">
        <v>0</v>
      </c>
      <c r="G131" s="26">
        <v>0</v>
      </c>
      <c r="H131" s="26">
        <v>0</v>
      </c>
      <c r="I131" s="29">
        <v>0</v>
      </c>
      <c r="J131" s="26">
        <v>33</v>
      </c>
      <c r="K131" s="26">
        <v>495</v>
      </c>
      <c r="L131" s="26">
        <v>18</v>
      </c>
      <c r="M131" s="26">
        <v>270</v>
      </c>
      <c r="N131" s="31">
        <v>56288.7</v>
      </c>
      <c r="O131" s="26">
        <v>4</v>
      </c>
      <c r="P131" s="26">
        <v>60</v>
      </c>
      <c r="Q131" s="49">
        <v>780</v>
      </c>
      <c r="R131" s="26">
        <v>0</v>
      </c>
      <c r="S131" s="50">
        <v>0</v>
      </c>
      <c r="T131" s="51">
        <v>57068.7</v>
      </c>
      <c r="U131" s="26">
        <v>0</v>
      </c>
      <c r="V131" s="52">
        <v>0</v>
      </c>
      <c r="X131" s="78">
        <f t="shared" si="12"/>
        <v>45654.96</v>
      </c>
      <c r="Z131" s="54">
        <v>12.48</v>
      </c>
      <c r="AC131" s="54">
        <f>_xlfn.XLOOKUP(A131,[1]AU2025_School!$B:$B,[1]AU2025_School!$BQ:$BQ,0,0)</f>
        <v>0</v>
      </c>
      <c r="AD131" s="54">
        <f>_xlfn.XLOOKUP(A131,[1]AU2025_School!$B:$B,[1]AU2025_School!$BR:$BR,0,0)</f>
        <v>0</v>
      </c>
      <c r="AE131" s="54">
        <f>_xlfn.XLOOKUP(A131,[1]AU2025_School!$B:$B,[1]AU2025_School!$BS:$BS,0,0)</f>
        <v>33111</v>
      </c>
      <c r="AF131" s="54">
        <f>_xlfn.XLOOKUP(A131,[1]AU2025_School!$B:$B,[1]AU2025_School!$BT:$BT,0,0)</f>
        <v>18762.900000000001</v>
      </c>
      <c r="AG131" s="54">
        <f>_xlfn.XLOOKUP(A131,[1]AU2025_School!$B:$B,[1]AU2025_School!$BU:$BU,0,0)</f>
        <v>0</v>
      </c>
      <c r="AH131" s="54">
        <f>_xlfn.XLOOKUP(A131,[1]AU2025_School!$B:$B,[1]AU2025_School!$BV:$BV,0,0)</f>
        <v>0</v>
      </c>
      <c r="AI131" s="54">
        <f>_xlfn.XLOOKUP(A131,[1]AU2025_School!$B:$B,[1]AU2025_School!$BW:$BW,0,0)</f>
        <v>0</v>
      </c>
      <c r="AJ131" s="54">
        <f>_xlfn.XLOOKUP(A131,[1]AU2025_School!$B:$B,[1]AU2025_School!$BX:$BX,0,0)</f>
        <v>74.62</v>
      </c>
      <c r="AK131" s="54">
        <f>_xlfn.XLOOKUP(A131,[1]AU2025_School!$B:$B,[1]AU2025_School!$BY:$BY,0,0)</f>
        <v>0</v>
      </c>
      <c r="AL131" s="54">
        <f>_xlfn.XLOOKUP(A131,[1]AU2025_School!$B:$B,[1]AU2025_School!$BZ:$BZ,0,0)</f>
        <v>237.9</v>
      </c>
      <c r="AM131" s="54">
        <f>_xlfn.XLOOKUP(A131,[1]AU2025_School!$B:$B,[1]AU2025_School!$CA:$CA,0,0)</f>
        <v>56.55</v>
      </c>
      <c r="AN131" s="54">
        <f>_xlfn.XLOOKUP(A131,[1]AU2025_School!$B:$B,[1]AU2025_School!$CB:$CB,0,0)</f>
        <v>15.6</v>
      </c>
      <c r="AO131" s="54">
        <f t="shared" si="13"/>
        <v>52258.570000000007</v>
      </c>
      <c r="AP131" s="52">
        <f t="shared" si="14"/>
        <v>6603.6100000000079</v>
      </c>
      <c r="AQ131" s="55">
        <f t="shared" si="15"/>
        <v>300.03999999999996</v>
      </c>
      <c r="AR131" s="55">
        <f t="shared" si="16"/>
        <v>15.6</v>
      </c>
      <c r="AS131" s="55">
        <f t="shared" si="17"/>
        <v>-56288.7</v>
      </c>
      <c r="AT131" s="55">
        <f t="shared" si="18"/>
        <v>0</v>
      </c>
      <c r="AU131" s="55">
        <f t="shared" si="21"/>
        <v>51873.9</v>
      </c>
      <c r="AV131" s="55">
        <f t="shared" si="19"/>
        <v>-723.45</v>
      </c>
      <c r="AW131" s="55">
        <f t="shared" si="20"/>
        <v>0</v>
      </c>
    </row>
    <row r="132" spans="1:49" x14ac:dyDescent="0.25">
      <c r="A132" s="26">
        <v>2429</v>
      </c>
      <c r="B132" s="27" t="s">
        <v>304</v>
      </c>
      <c r="C132" s="27" t="s">
        <v>464</v>
      </c>
      <c r="D132" s="27">
        <v>0</v>
      </c>
      <c r="E132" s="27">
        <v>0</v>
      </c>
      <c r="F132" s="39">
        <v>0</v>
      </c>
      <c r="G132" s="26">
        <v>0</v>
      </c>
      <c r="H132" s="26">
        <v>0</v>
      </c>
      <c r="I132" s="29">
        <v>0</v>
      </c>
      <c r="J132" s="26">
        <v>26</v>
      </c>
      <c r="K132" s="26">
        <v>390</v>
      </c>
      <c r="L132" s="26">
        <v>13</v>
      </c>
      <c r="M132" s="26">
        <v>195</v>
      </c>
      <c r="N132" s="31">
        <v>43044.3</v>
      </c>
      <c r="O132" s="26">
        <v>2</v>
      </c>
      <c r="P132" s="26">
        <v>30</v>
      </c>
      <c r="Q132" s="49">
        <v>390</v>
      </c>
      <c r="R132" s="26">
        <v>2</v>
      </c>
      <c r="S132" s="50">
        <v>149.15789473684211</v>
      </c>
      <c r="T132" s="51">
        <v>43583.457894736843</v>
      </c>
      <c r="U132" s="26">
        <v>0</v>
      </c>
      <c r="V132" s="52">
        <v>0</v>
      </c>
      <c r="X132" s="78">
        <f t="shared" si="12"/>
        <v>34866.766315789479</v>
      </c>
      <c r="Z132" s="54">
        <v>12.48</v>
      </c>
      <c r="AC132" s="54">
        <f>_xlfn.XLOOKUP(A132,[1]AU2025_School!$B:$B,[1]AU2025_School!$BQ:$BQ,0,0)</f>
        <v>0</v>
      </c>
      <c r="AD132" s="54">
        <f>_xlfn.XLOOKUP(A132,[1]AU2025_School!$B:$B,[1]AU2025_School!$BR:$BR,0,0)</f>
        <v>0</v>
      </c>
      <c r="AE132" s="54">
        <f>_xlfn.XLOOKUP(A132,[1]AU2025_School!$B:$B,[1]AU2025_School!$BS:$BS,0,0)</f>
        <v>16555.5</v>
      </c>
      <c r="AF132" s="54">
        <f>_xlfn.XLOOKUP(A132,[1]AU2025_School!$B:$B,[1]AU2025_School!$BT:$BT,0,0)</f>
        <v>4414.8</v>
      </c>
      <c r="AG132" s="54">
        <f>_xlfn.XLOOKUP(A132,[1]AU2025_School!$B:$B,[1]AU2025_School!$BU:$BU,0,0)</f>
        <v>0</v>
      </c>
      <c r="AH132" s="54">
        <f>_xlfn.XLOOKUP(A132,[1]AU2025_School!$B:$B,[1]AU2025_School!$BV:$BV,0,0)</f>
        <v>0</v>
      </c>
      <c r="AI132" s="54">
        <f>_xlfn.XLOOKUP(A132,[1]AU2025_School!$B:$B,[1]AU2025_School!$BW:$BW,0,0)</f>
        <v>0</v>
      </c>
      <c r="AJ132" s="54">
        <f>_xlfn.XLOOKUP(A132,[1]AU2025_School!$B:$B,[1]AU2025_School!$BX:$BX,0,0)</f>
        <v>74.62</v>
      </c>
      <c r="AK132" s="54">
        <f>_xlfn.XLOOKUP(A132,[1]AU2025_School!$B:$B,[1]AU2025_School!$BY:$BY,0,0)</f>
        <v>0</v>
      </c>
      <c r="AL132" s="54">
        <f>_xlfn.XLOOKUP(A132,[1]AU2025_School!$B:$B,[1]AU2025_School!$BZ:$BZ,0,0)</f>
        <v>0</v>
      </c>
      <c r="AM132" s="54">
        <f>_xlfn.XLOOKUP(A132,[1]AU2025_School!$B:$B,[1]AU2025_School!$CA:$CA,0,0)</f>
        <v>0</v>
      </c>
      <c r="AN132" s="54">
        <f>_xlfn.XLOOKUP(A132,[1]AU2025_School!$B:$B,[1]AU2025_School!$CB:$CB,0,0)</f>
        <v>0</v>
      </c>
      <c r="AO132" s="54">
        <f t="shared" si="13"/>
        <v>21044.92</v>
      </c>
      <c r="AP132" s="52">
        <f t="shared" si="14"/>
        <v>-13821.84631578948</v>
      </c>
      <c r="AQ132" s="55">
        <f t="shared" si="15"/>
        <v>62.14</v>
      </c>
      <c r="AR132" s="55">
        <f t="shared" si="16"/>
        <v>0</v>
      </c>
      <c r="AS132" s="55">
        <f t="shared" si="17"/>
        <v>-43044.3</v>
      </c>
      <c r="AT132" s="55">
        <f t="shared" si="18"/>
        <v>0</v>
      </c>
      <c r="AU132" s="55">
        <f t="shared" si="21"/>
        <v>20970.3</v>
      </c>
      <c r="AV132" s="55">
        <f t="shared" si="19"/>
        <v>-390</v>
      </c>
      <c r="AW132" s="55">
        <f t="shared" si="20"/>
        <v>-149.15789473684211</v>
      </c>
    </row>
    <row r="133" spans="1:49" x14ac:dyDescent="0.25">
      <c r="A133" s="26">
        <v>2434</v>
      </c>
      <c r="B133" s="27" t="s">
        <v>305</v>
      </c>
      <c r="C133" s="27" t="s">
        <v>464</v>
      </c>
      <c r="D133" s="27">
        <v>0</v>
      </c>
      <c r="E133" s="27">
        <v>0</v>
      </c>
      <c r="F133" s="39">
        <v>0</v>
      </c>
      <c r="G133" s="26">
        <v>0</v>
      </c>
      <c r="H133" s="26">
        <v>0</v>
      </c>
      <c r="I133" s="29">
        <v>0</v>
      </c>
      <c r="J133" s="26">
        <v>36</v>
      </c>
      <c r="K133" s="26">
        <v>540</v>
      </c>
      <c r="L133" s="26">
        <v>14</v>
      </c>
      <c r="M133" s="26">
        <v>75</v>
      </c>
      <c r="N133" s="31">
        <v>45251.700000000004</v>
      </c>
      <c r="O133" s="26">
        <v>15</v>
      </c>
      <c r="P133" s="26">
        <v>225</v>
      </c>
      <c r="Q133" s="49">
        <v>2925</v>
      </c>
      <c r="R133" s="26">
        <v>8</v>
      </c>
      <c r="S133" s="50">
        <v>596.63157894736844</v>
      </c>
      <c r="T133" s="51">
        <v>48773.331578947371</v>
      </c>
      <c r="U133" s="26">
        <v>0</v>
      </c>
      <c r="V133" s="52">
        <v>0</v>
      </c>
      <c r="X133" s="78">
        <f t="shared" si="12"/>
        <v>39018.665263157898</v>
      </c>
      <c r="Z133" s="54">
        <v>1026.48</v>
      </c>
      <c r="AC133" s="54">
        <f>_xlfn.XLOOKUP(A133,[1]AU2025_School!$B:$B,[1]AU2025_School!$BQ:$BQ,0,0)</f>
        <v>0</v>
      </c>
      <c r="AD133" s="54">
        <f>_xlfn.XLOOKUP(A133,[1]AU2025_School!$B:$B,[1]AU2025_School!$BR:$BR,0,0)</f>
        <v>0</v>
      </c>
      <c r="AE133" s="54">
        <f>_xlfn.XLOOKUP(A133,[1]AU2025_School!$B:$B,[1]AU2025_School!$BS:$BS,0,0)</f>
        <v>30903.600000000002</v>
      </c>
      <c r="AF133" s="54">
        <f>_xlfn.XLOOKUP(A133,[1]AU2025_School!$B:$B,[1]AU2025_School!$BT:$BT,0,0)</f>
        <v>5518.5</v>
      </c>
      <c r="AG133" s="54">
        <f>_xlfn.XLOOKUP(A133,[1]AU2025_School!$B:$B,[1]AU2025_School!$BU:$BU,0,0)</f>
        <v>0</v>
      </c>
      <c r="AH133" s="54">
        <f>_xlfn.XLOOKUP(A133,[1]AU2025_School!$B:$B,[1]AU2025_School!$BV:$BV,0,0)</f>
        <v>0</v>
      </c>
      <c r="AI133" s="54">
        <f>_xlfn.XLOOKUP(A133,[1]AU2025_School!$B:$B,[1]AU2025_School!$BW:$BW,0,0)</f>
        <v>0</v>
      </c>
      <c r="AJ133" s="54">
        <f>_xlfn.XLOOKUP(A133,[1]AU2025_School!$B:$B,[1]AU2025_School!$BX:$BX,0,0)</f>
        <v>149.24</v>
      </c>
      <c r="AK133" s="54">
        <f>_xlfn.XLOOKUP(A133,[1]AU2025_School!$B:$B,[1]AU2025_School!$BY:$BY,0,0)</f>
        <v>0</v>
      </c>
      <c r="AL133" s="54">
        <f>_xlfn.XLOOKUP(A133,[1]AU2025_School!$B:$B,[1]AU2025_School!$BZ:$BZ,0,0)</f>
        <v>1427.3999999999999</v>
      </c>
      <c r="AM133" s="54">
        <f>_xlfn.XLOOKUP(A133,[1]AU2025_School!$B:$B,[1]AU2025_School!$CA:$CA,0,0)</f>
        <v>282.75</v>
      </c>
      <c r="AN133" s="54">
        <f>_xlfn.XLOOKUP(A133,[1]AU2025_School!$B:$B,[1]AU2025_School!$CB:$CB,0,0)</f>
        <v>202.8</v>
      </c>
      <c r="AO133" s="54">
        <f t="shared" si="13"/>
        <v>38484.290000000008</v>
      </c>
      <c r="AP133" s="52">
        <f t="shared" si="14"/>
        <v>-534.37526315789</v>
      </c>
      <c r="AQ133" s="55">
        <f t="shared" si="15"/>
        <v>550.15999999999985</v>
      </c>
      <c r="AR133" s="55">
        <f t="shared" si="16"/>
        <v>202.8</v>
      </c>
      <c r="AS133" s="55">
        <f t="shared" si="17"/>
        <v>-45251.700000000004</v>
      </c>
      <c r="AT133" s="55">
        <f t="shared" si="18"/>
        <v>0</v>
      </c>
      <c r="AU133" s="55">
        <f t="shared" si="21"/>
        <v>36422.100000000006</v>
      </c>
      <c r="AV133" s="55">
        <f t="shared" si="19"/>
        <v>-2642.25</v>
      </c>
      <c r="AW133" s="55">
        <f t="shared" si="20"/>
        <v>-596.63157894736844</v>
      </c>
    </row>
    <row r="134" spans="1:49" x14ac:dyDescent="0.25">
      <c r="A134" s="26">
        <v>2212</v>
      </c>
      <c r="B134" s="27" t="s">
        <v>799</v>
      </c>
      <c r="C134" s="27" t="s">
        <v>464</v>
      </c>
      <c r="D134" s="27">
        <v>0</v>
      </c>
      <c r="E134" s="27">
        <v>0</v>
      </c>
      <c r="F134" s="39">
        <v>0</v>
      </c>
      <c r="G134" s="26">
        <v>0</v>
      </c>
      <c r="H134" s="26">
        <v>0</v>
      </c>
      <c r="I134" s="29">
        <v>0</v>
      </c>
      <c r="J134" s="26">
        <v>14</v>
      </c>
      <c r="K134" s="26">
        <v>210</v>
      </c>
      <c r="L134" s="26">
        <v>0</v>
      </c>
      <c r="M134" s="26">
        <v>0</v>
      </c>
      <c r="N134" s="31">
        <v>15451.800000000001</v>
      </c>
      <c r="O134" s="26">
        <v>0</v>
      </c>
      <c r="P134" s="26">
        <v>0</v>
      </c>
      <c r="Q134" s="49">
        <v>0</v>
      </c>
      <c r="R134" s="26">
        <v>0</v>
      </c>
      <c r="S134" s="50">
        <v>0</v>
      </c>
      <c r="T134" s="51">
        <v>15451.800000000001</v>
      </c>
      <c r="U134" s="26">
        <v>0</v>
      </c>
      <c r="V134" s="52">
        <v>0</v>
      </c>
      <c r="X134" s="78">
        <f t="shared" si="12"/>
        <v>12361.440000000002</v>
      </c>
      <c r="Z134" s="54">
        <v>932.88</v>
      </c>
      <c r="AC134" s="54">
        <f>_xlfn.XLOOKUP(A134,[1]AU2025_School!$B:$B,[1]AU2025_School!$BQ:$BQ,0,0)</f>
        <v>0</v>
      </c>
      <c r="AD134" s="54">
        <f>_xlfn.XLOOKUP(A134,[1]AU2025_School!$B:$B,[1]AU2025_School!$BR:$BR,0,0)</f>
        <v>0</v>
      </c>
      <c r="AE134" s="54">
        <f>_xlfn.XLOOKUP(A134,[1]AU2025_School!$B:$B,[1]AU2025_School!$BS:$BS,0,0)</f>
        <v>15451.800000000001</v>
      </c>
      <c r="AF134" s="54">
        <f>_xlfn.XLOOKUP(A134,[1]AU2025_School!$B:$B,[1]AU2025_School!$BT:$BT,0,0)</f>
        <v>0</v>
      </c>
      <c r="AG134" s="54">
        <f>_xlfn.XLOOKUP(A134,[1]AU2025_School!$B:$B,[1]AU2025_School!$BU:$BU,0,0)</f>
        <v>0</v>
      </c>
      <c r="AH134" s="54">
        <f>_xlfn.XLOOKUP(A134,[1]AU2025_School!$B:$B,[1]AU2025_School!$BV:$BV,0,0)</f>
        <v>0</v>
      </c>
      <c r="AI134" s="54">
        <f>_xlfn.XLOOKUP(A134,[1]AU2025_School!$B:$B,[1]AU2025_School!$BW:$BW,0,0)</f>
        <v>0</v>
      </c>
      <c r="AJ134" s="54">
        <f>_xlfn.XLOOKUP(A134,[1]AU2025_School!$B:$B,[1]AU2025_School!$BX:$BX,0,0)</f>
        <v>0</v>
      </c>
      <c r="AK134" s="54">
        <f>_xlfn.XLOOKUP(A134,[1]AU2025_School!$B:$B,[1]AU2025_School!$BY:$BY,0,0)</f>
        <v>0</v>
      </c>
      <c r="AL134" s="54">
        <f>_xlfn.XLOOKUP(A134,[1]AU2025_School!$B:$B,[1]AU2025_School!$BZ:$BZ,0,0)</f>
        <v>1070.55</v>
      </c>
      <c r="AM134" s="54">
        <f>_xlfn.XLOOKUP(A134,[1]AU2025_School!$B:$B,[1]AU2025_School!$CA:$CA,0,0)</f>
        <v>282.75</v>
      </c>
      <c r="AN134" s="54">
        <f>_xlfn.XLOOKUP(A134,[1]AU2025_School!$B:$B,[1]AU2025_School!$CB:$CB,0,0)</f>
        <v>0</v>
      </c>
      <c r="AO134" s="54">
        <f t="shared" si="13"/>
        <v>16805.100000000002</v>
      </c>
      <c r="AP134" s="52">
        <f t="shared" si="14"/>
        <v>4443.66</v>
      </c>
      <c r="AQ134" s="55">
        <f t="shared" si="15"/>
        <v>137.66999999999996</v>
      </c>
      <c r="AR134" s="55">
        <f t="shared" si="16"/>
        <v>0</v>
      </c>
      <c r="AS134" s="55">
        <f t="shared" si="17"/>
        <v>-15451.800000000001</v>
      </c>
      <c r="AT134" s="55">
        <f t="shared" si="18"/>
        <v>0</v>
      </c>
      <c r="AU134" s="55">
        <f t="shared" si="21"/>
        <v>15451.800000000001</v>
      </c>
      <c r="AV134" s="55">
        <f t="shared" si="19"/>
        <v>282.75</v>
      </c>
      <c r="AW134" s="55">
        <f t="shared" si="20"/>
        <v>0</v>
      </c>
    </row>
    <row r="135" spans="1:49" x14ac:dyDescent="0.25">
      <c r="A135" s="26">
        <v>2441</v>
      </c>
      <c r="B135" s="27" t="s">
        <v>306</v>
      </c>
      <c r="C135" s="27" t="s">
        <v>425</v>
      </c>
      <c r="D135" s="27">
        <v>0</v>
      </c>
      <c r="E135" s="27">
        <v>0</v>
      </c>
      <c r="F135" s="39">
        <v>0</v>
      </c>
      <c r="G135" s="26">
        <v>0</v>
      </c>
      <c r="H135" s="26">
        <v>0</v>
      </c>
      <c r="I135" s="29">
        <v>0</v>
      </c>
      <c r="J135" s="26">
        <v>9</v>
      </c>
      <c r="K135" s="26">
        <v>135</v>
      </c>
      <c r="L135" s="26">
        <v>0</v>
      </c>
      <c r="M135" s="26">
        <v>0</v>
      </c>
      <c r="N135" s="31">
        <v>9933.3000000000011</v>
      </c>
      <c r="O135" s="26">
        <v>3</v>
      </c>
      <c r="P135" s="26">
        <v>45</v>
      </c>
      <c r="Q135" s="49">
        <v>585</v>
      </c>
      <c r="R135" s="26">
        <v>3</v>
      </c>
      <c r="S135" s="50">
        <v>223.73684210526318</v>
      </c>
      <c r="T135" s="51">
        <v>10742.036842105264</v>
      </c>
      <c r="U135" s="26">
        <v>0</v>
      </c>
      <c r="V135" s="52">
        <v>0</v>
      </c>
      <c r="X135" s="78">
        <f t="shared" si="12"/>
        <v>8593.6294736842119</v>
      </c>
      <c r="Z135" s="54">
        <v>516.36</v>
      </c>
      <c r="AC135" s="54">
        <f>_xlfn.XLOOKUP(A135,[1]AU2025_School!$B:$B,[1]AU2025_School!$BQ:$BQ,0,0)</f>
        <v>0</v>
      </c>
      <c r="AD135" s="54">
        <f>_xlfn.XLOOKUP(A135,[1]AU2025_School!$B:$B,[1]AU2025_School!$BR:$BR,0,0)</f>
        <v>0</v>
      </c>
      <c r="AE135" s="54">
        <f>_xlfn.XLOOKUP(A135,[1]AU2025_School!$B:$B,[1]AU2025_School!$BS:$BS,0,0)</f>
        <v>20970.3</v>
      </c>
      <c r="AF135" s="54">
        <f>_xlfn.XLOOKUP(A135,[1]AU2025_School!$B:$B,[1]AU2025_School!$BT:$BT,0,0)</f>
        <v>0</v>
      </c>
      <c r="AG135" s="54">
        <f>_xlfn.XLOOKUP(A135,[1]AU2025_School!$B:$B,[1]AU2025_School!$BU:$BU,0,0)</f>
        <v>0</v>
      </c>
      <c r="AH135" s="54">
        <f>_xlfn.XLOOKUP(A135,[1]AU2025_School!$B:$B,[1]AU2025_School!$BV:$BV,0,0)</f>
        <v>0</v>
      </c>
      <c r="AI135" s="54">
        <f>_xlfn.XLOOKUP(A135,[1]AU2025_School!$B:$B,[1]AU2025_School!$BW:$BW,0,0)</f>
        <v>0</v>
      </c>
      <c r="AJ135" s="54">
        <f>_xlfn.XLOOKUP(A135,[1]AU2025_School!$B:$B,[1]AU2025_School!$BX:$BX,0,0)</f>
        <v>746.2</v>
      </c>
      <c r="AK135" s="54">
        <f>_xlfn.XLOOKUP(A135,[1]AU2025_School!$B:$B,[1]AU2025_School!$BY:$BY,0,0)</f>
        <v>0</v>
      </c>
      <c r="AL135" s="54">
        <f>_xlfn.XLOOKUP(A135,[1]AU2025_School!$B:$B,[1]AU2025_School!$BZ:$BZ,0,0)</f>
        <v>475.8</v>
      </c>
      <c r="AM135" s="54">
        <f>_xlfn.XLOOKUP(A135,[1]AU2025_School!$B:$B,[1]AU2025_School!$CA:$CA,0,0)</f>
        <v>735.15</v>
      </c>
      <c r="AN135" s="54">
        <f>_xlfn.XLOOKUP(A135,[1]AU2025_School!$B:$B,[1]AU2025_School!$CB:$CB,0,0)</f>
        <v>0</v>
      </c>
      <c r="AO135" s="54">
        <f t="shared" si="13"/>
        <v>22927.45</v>
      </c>
      <c r="AP135" s="52">
        <f t="shared" si="14"/>
        <v>14333.820526315789</v>
      </c>
      <c r="AQ135" s="55">
        <f t="shared" si="15"/>
        <v>705.64</v>
      </c>
      <c r="AR135" s="55">
        <f t="shared" si="16"/>
        <v>0</v>
      </c>
      <c r="AS135" s="55">
        <f t="shared" si="17"/>
        <v>-9933.3000000000011</v>
      </c>
      <c r="AT135" s="55">
        <f t="shared" si="18"/>
        <v>0</v>
      </c>
      <c r="AU135" s="55">
        <f t="shared" ref="AU135:AU166" si="22">AE135+AF135-I135</f>
        <v>20970.3</v>
      </c>
      <c r="AV135" s="55">
        <f t="shared" si="19"/>
        <v>150.14999999999998</v>
      </c>
      <c r="AW135" s="55">
        <f t="shared" si="20"/>
        <v>-223.73684210526318</v>
      </c>
    </row>
    <row r="136" spans="1:49" x14ac:dyDescent="0.25">
      <c r="A136" s="26">
        <v>2443</v>
      </c>
      <c r="B136" s="27" t="s">
        <v>307</v>
      </c>
      <c r="C136" s="27" t="s">
        <v>464</v>
      </c>
      <c r="D136" s="27">
        <v>0</v>
      </c>
      <c r="E136" s="27">
        <v>0</v>
      </c>
      <c r="F136" s="39">
        <v>0</v>
      </c>
      <c r="G136" s="26">
        <v>0</v>
      </c>
      <c r="H136" s="26">
        <v>0</v>
      </c>
      <c r="I136" s="29">
        <v>0</v>
      </c>
      <c r="J136" s="26">
        <v>26</v>
      </c>
      <c r="K136" s="26">
        <v>390</v>
      </c>
      <c r="L136" s="26">
        <v>0</v>
      </c>
      <c r="M136" s="26">
        <v>0</v>
      </c>
      <c r="N136" s="31">
        <v>28696.2</v>
      </c>
      <c r="O136" s="26">
        <v>26</v>
      </c>
      <c r="P136" s="26">
        <v>390</v>
      </c>
      <c r="Q136" s="49">
        <v>5070</v>
      </c>
      <c r="R136" s="26">
        <v>14</v>
      </c>
      <c r="S136" s="50">
        <v>1044.1052631578948</v>
      </c>
      <c r="T136" s="51">
        <v>34810.30526315789</v>
      </c>
      <c r="U136" s="26">
        <v>0</v>
      </c>
      <c r="V136" s="52">
        <v>0</v>
      </c>
      <c r="X136" s="78">
        <f t="shared" ref="X136:X195" si="23">(T136+V136)*0.8</f>
        <v>27848.244210526314</v>
      </c>
      <c r="Z136" s="54">
        <v>1082.6400000000001</v>
      </c>
      <c r="AC136" s="54">
        <f>_xlfn.XLOOKUP(A136,[1]AU2025_School!$B:$B,[1]AU2025_School!$BQ:$BQ,0,0)</f>
        <v>0</v>
      </c>
      <c r="AD136" s="54">
        <f>_xlfn.XLOOKUP(A136,[1]AU2025_School!$B:$B,[1]AU2025_School!$BR:$BR,0,0)</f>
        <v>0</v>
      </c>
      <c r="AE136" s="54">
        <f>_xlfn.XLOOKUP(A136,[1]AU2025_School!$B:$B,[1]AU2025_School!$BS:$BS,0,0)</f>
        <v>27592.5</v>
      </c>
      <c r="AF136" s="54">
        <f>_xlfn.XLOOKUP(A136,[1]AU2025_School!$B:$B,[1]AU2025_School!$BT:$BT,0,0)</f>
        <v>0</v>
      </c>
      <c r="AG136" s="54">
        <f>_xlfn.XLOOKUP(A136,[1]AU2025_School!$B:$B,[1]AU2025_School!$BU:$BU,0,0)</f>
        <v>0</v>
      </c>
      <c r="AH136" s="54">
        <f>_xlfn.XLOOKUP(A136,[1]AU2025_School!$B:$B,[1]AU2025_School!$BV:$BV,0,0)</f>
        <v>0</v>
      </c>
      <c r="AI136" s="54">
        <f>_xlfn.XLOOKUP(A136,[1]AU2025_School!$B:$B,[1]AU2025_School!$BW:$BW,0,0)</f>
        <v>0</v>
      </c>
      <c r="AJ136" s="54">
        <f>_xlfn.XLOOKUP(A136,[1]AU2025_School!$B:$B,[1]AU2025_School!$BX:$BX,0,0)</f>
        <v>746.2</v>
      </c>
      <c r="AK136" s="54">
        <f>_xlfn.XLOOKUP(A136,[1]AU2025_School!$B:$B,[1]AU2025_School!$BY:$BY,0,0)</f>
        <v>0</v>
      </c>
      <c r="AL136" s="54">
        <f>_xlfn.XLOOKUP(A136,[1]AU2025_School!$B:$B,[1]AU2025_School!$BZ:$BZ,0,0)</f>
        <v>356.84999999999997</v>
      </c>
      <c r="AM136" s="54">
        <f>_xlfn.XLOOKUP(A136,[1]AU2025_School!$B:$B,[1]AU2025_School!$CA:$CA,0,0)</f>
        <v>1074.4499999999998</v>
      </c>
      <c r="AN136" s="54">
        <f>_xlfn.XLOOKUP(A136,[1]AU2025_School!$B:$B,[1]AU2025_School!$CB:$CB,0,0)</f>
        <v>31.2</v>
      </c>
      <c r="AO136" s="54">
        <f t="shared" ref="AO136:AO195" si="24">SUM(AC136:AN136)</f>
        <v>29801.200000000001</v>
      </c>
      <c r="AP136" s="52">
        <f t="shared" ref="AP136:AP195" si="25">AO136-X136</f>
        <v>1952.9557894736863</v>
      </c>
      <c r="AQ136" s="55">
        <f t="shared" ref="AQ136:AQ195" si="26">SUM(AJ136:AL136)-Z136</f>
        <v>20.409999999999854</v>
      </c>
      <c r="AR136" s="55">
        <f t="shared" ref="AR136:AR195" si="27">AN136-V136</f>
        <v>31.2</v>
      </c>
      <c r="AS136" s="55">
        <f t="shared" ref="AS136:AS195" si="28">(AC136+AD136)-N136</f>
        <v>-28696.2</v>
      </c>
      <c r="AT136" s="55">
        <f t="shared" ref="AT136:AT194" si="29">AG136-F136</f>
        <v>0</v>
      </c>
      <c r="AU136" s="55">
        <f t="shared" si="22"/>
        <v>27592.5</v>
      </c>
      <c r="AV136" s="55">
        <f t="shared" ref="AV136:AV195" si="30">AM136-Q136</f>
        <v>-3995.55</v>
      </c>
      <c r="AW136" s="55">
        <f t="shared" ref="AW136:AW195" si="31">(AH136+AI136)-S136</f>
        <v>-1044.1052631578948</v>
      </c>
    </row>
    <row r="137" spans="1:49" x14ac:dyDescent="0.25">
      <c r="A137" s="26">
        <v>2447</v>
      </c>
      <c r="B137" s="27" t="s">
        <v>308</v>
      </c>
      <c r="C137" s="27" t="s">
        <v>464</v>
      </c>
      <c r="D137" s="27">
        <v>0</v>
      </c>
      <c r="E137" s="27">
        <v>0</v>
      </c>
      <c r="F137" s="39">
        <v>0</v>
      </c>
      <c r="G137" s="26">
        <v>0</v>
      </c>
      <c r="H137" s="26">
        <v>0</v>
      </c>
      <c r="I137" s="29">
        <v>0</v>
      </c>
      <c r="J137" s="26">
        <v>43</v>
      </c>
      <c r="K137" s="26">
        <v>645</v>
      </c>
      <c r="L137" s="26">
        <v>0</v>
      </c>
      <c r="M137" s="26">
        <v>0</v>
      </c>
      <c r="N137" s="31">
        <v>47459.1</v>
      </c>
      <c r="O137" s="26">
        <v>30</v>
      </c>
      <c r="P137" s="26">
        <v>450</v>
      </c>
      <c r="Q137" s="49">
        <v>5850</v>
      </c>
      <c r="R137" s="26">
        <v>30</v>
      </c>
      <c r="S137" s="50">
        <v>2237.3684210526317</v>
      </c>
      <c r="T137" s="51">
        <v>55546.468421052632</v>
      </c>
      <c r="U137" s="26">
        <v>0</v>
      </c>
      <c r="V137" s="52">
        <v>0</v>
      </c>
      <c r="X137" s="78">
        <f t="shared" si="23"/>
        <v>44437.174736842106</v>
      </c>
      <c r="Z137" s="54">
        <v>2129.4</v>
      </c>
      <c r="AC137" s="54">
        <f>_xlfn.XLOOKUP(A137,[1]AU2025_School!$B:$B,[1]AU2025_School!$BQ:$BQ,0,0)</f>
        <v>0</v>
      </c>
      <c r="AD137" s="54">
        <f>_xlfn.XLOOKUP(A137,[1]AU2025_School!$B:$B,[1]AU2025_School!$BR:$BR,0,0)</f>
        <v>0</v>
      </c>
      <c r="AE137" s="54">
        <f>_xlfn.XLOOKUP(A137,[1]AU2025_School!$B:$B,[1]AU2025_School!$BS:$BS,0,0)</f>
        <v>54081.3</v>
      </c>
      <c r="AF137" s="54">
        <f>_xlfn.XLOOKUP(A137,[1]AU2025_School!$B:$B,[1]AU2025_School!$BT:$BT,0,0)</f>
        <v>0</v>
      </c>
      <c r="AG137" s="54">
        <f>_xlfn.XLOOKUP(A137,[1]AU2025_School!$B:$B,[1]AU2025_School!$BU:$BU,0,0)</f>
        <v>0</v>
      </c>
      <c r="AH137" s="54">
        <f>_xlfn.XLOOKUP(A137,[1]AU2025_School!$B:$B,[1]AU2025_School!$BV:$BV,0,0)</f>
        <v>0</v>
      </c>
      <c r="AI137" s="54">
        <f>_xlfn.XLOOKUP(A137,[1]AU2025_School!$B:$B,[1]AU2025_School!$BW:$BW,0,0)</f>
        <v>0</v>
      </c>
      <c r="AJ137" s="54">
        <f>_xlfn.XLOOKUP(A137,[1]AU2025_School!$B:$B,[1]AU2025_School!$BX:$BX,0,0)</f>
        <v>1716.26</v>
      </c>
      <c r="AK137" s="54">
        <f>_xlfn.XLOOKUP(A137,[1]AU2025_School!$B:$B,[1]AU2025_School!$BY:$BY,0,0)</f>
        <v>0</v>
      </c>
      <c r="AL137" s="54">
        <f>_xlfn.XLOOKUP(A137,[1]AU2025_School!$B:$B,[1]AU2025_School!$BZ:$BZ,0,0)</f>
        <v>3092.7</v>
      </c>
      <c r="AM137" s="54">
        <f>_xlfn.XLOOKUP(A137,[1]AU2025_School!$B:$B,[1]AU2025_School!$CA:$CA,0,0)</f>
        <v>226.2</v>
      </c>
      <c r="AN137" s="54">
        <f>_xlfn.XLOOKUP(A137,[1]AU2025_School!$B:$B,[1]AU2025_School!$CB:$CB,0,0)</f>
        <v>109.2</v>
      </c>
      <c r="AO137" s="54">
        <f t="shared" si="24"/>
        <v>59225.659999999996</v>
      </c>
      <c r="AP137" s="52">
        <f t="shared" si="25"/>
        <v>14788.485263157891</v>
      </c>
      <c r="AQ137" s="55">
        <f t="shared" si="26"/>
        <v>2679.56</v>
      </c>
      <c r="AR137" s="55">
        <f t="shared" si="27"/>
        <v>109.2</v>
      </c>
      <c r="AS137" s="55">
        <f t="shared" si="28"/>
        <v>-47459.1</v>
      </c>
      <c r="AT137" s="55">
        <f t="shared" si="29"/>
        <v>0</v>
      </c>
      <c r="AU137" s="55">
        <f t="shared" si="22"/>
        <v>54081.3</v>
      </c>
      <c r="AV137" s="55">
        <f t="shared" si="30"/>
        <v>-5623.8</v>
      </c>
      <c r="AW137" s="55">
        <f t="shared" si="31"/>
        <v>-2237.3684210526317</v>
      </c>
    </row>
    <row r="138" spans="1:49" x14ac:dyDescent="0.25">
      <c r="A138" s="26">
        <v>2449</v>
      </c>
      <c r="B138" s="27" t="s">
        <v>309</v>
      </c>
      <c r="C138" s="27" t="s">
        <v>464</v>
      </c>
      <c r="D138" s="27">
        <v>0</v>
      </c>
      <c r="E138" s="27">
        <v>0</v>
      </c>
      <c r="F138" s="39">
        <v>0</v>
      </c>
      <c r="G138" s="26">
        <v>0</v>
      </c>
      <c r="H138" s="26">
        <v>0</v>
      </c>
      <c r="I138" s="29">
        <v>0</v>
      </c>
      <c r="J138" s="26">
        <v>33</v>
      </c>
      <c r="K138" s="26">
        <v>495</v>
      </c>
      <c r="L138" s="26">
        <v>2</v>
      </c>
      <c r="M138" s="26">
        <v>30</v>
      </c>
      <c r="N138" s="31">
        <v>38629.5</v>
      </c>
      <c r="O138" s="26">
        <v>19</v>
      </c>
      <c r="P138" s="26">
        <v>270</v>
      </c>
      <c r="Q138" s="49">
        <v>3510</v>
      </c>
      <c r="R138" s="26">
        <v>18</v>
      </c>
      <c r="S138" s="50">
        <v>1342.421052631579</v>
      </c>
      <c r="T138" s="51">
        <v>43481.92105263158</v>
      </c>
      <c r="U138" s="26">
        <v>0</v>
      </c>
      <c r="V138" s="52">
        <v>0</v>
      </c>
      <c r="X138" s="78">
        <f t="shared" si="23"/>
        <v>34785.536842105263</v>
      </c>
      <c r="Z138" s="54">
        <v>2299.44</v>
      </c>
      <c r="AC138" s="54">
        <f>_xlfn.XLOOKUP(A138,[1]AU2025_School!$B:$B,[1]AU2025_School!$BQ:$BQ,0,0)</f>
        <v>0</v>
      </c>
      <c r="AD138" s="54">
        <f>_xlfn.XLOOKUP(A138,[1]AU2025_School!$B:$B,[1]AU2025_School!$BR:$BR,0,0)</f>
        <v>0</v>
      </c>
      <c r="AE138" s="54">
        <f>_xlfn.XLOOKUP(A138,[1]AU2025_School!$B:$B,[1]AU2025_School!$BS:$BS,0,0)</f>
        <v>44148</v>
      </c>
      <c r="AF138" s="54">
        <f>_xlfn.XLOOKUP(A138,[1]AU2025_School!$B:$B,[1]AU2025_School!$BT:$BT,0,0)</f>
        <v>0</v>
      </c>
      <c r="AG138" s="54">
        <f>_xlfn.XLOOKUP(A138,[1]AU2025_School!$B:$B,[1]AU2025_School!$BU:$BU,0,0)</f>
        <v>0</v>
      </c>
      <c r="AH138" s="54">
        <f>_xlfn.XLOOKUP(A138,[1]AU2025_School!$B:$B,[1]AU2025_School!$BV:$BV,0,0)</f>
        <v>0</v>
      </c>
      <c r="AI138" s="54">
        <f>_xlfn.XLOOKUP(A138,[1]AU2025_School!$B:$B,[1]AU2025_School!$BW:$BW,0,0)</f>
        <v>0</v>
      </c>
      <c r="AJ138" s="54">
        <f>_xlfn.XLOOKUP(A138,[1]AU2025_School!$B:$B,[1]AU2025_School!$BX:$BX,0,0)</f>
        <v>1044.68</v>
      </c>
      <c r="AK138" s="54">
        <f>_xlfn.XLOOKUP(A138,[1]AU2025_School!$B:$B,[1]AU2025_School!$BY:$BY,0,0)</f>
        <v>0</v>
      </c>
      <c r="AL138" s="54">
        <f>_xlfn.XLOOKUP(A138,[1]AU2025_School!$B:$B,[1]AU2025_School!$BZ:$BZ,0,0)</f>
        <v>2616.9</v>
      </c>
      <c r="AM138" s="54">
        <f>_xlfn.XLOOKUP(A138,[1]AU2025_School!$B:$B,[1]AU2025_School!$CA:$CA,0,0)</f>
        <v>339.29999999999995</v>
      </c>
      <c r="AN138" s="54">
        <f>_xlfn.XLOOKUP(A138,[1]AU2025_School!$B:$B,[1]AU2025_School!$CB:$CB,0,0)</f>
        <v>78</v>
      </c>
      <c r="AO138" s="54">
        <f t="shared" si="24"/>
        <v>48226.880000000005</v>
      </c>
      <c r="AP138" s="52">
        <f t="shared" si="25"/>
        <v>13441.343157894742</v>
      </c>
      <c r="AQ138" s="55">
        <f t="shared" si="26"/>
        <v>1362.1399999999999</v>
      </c>
      <c r="AR138" s="55">
        <f t="shared" si="27"/>
        <v>78</v>
      </c>
      <c r="AS138" s="55">
        <f t="shared" si="28"/>
        <v>-38629.5</v>
      </c>
      <c r="AT138" s="55">
        <f t="shared" si="29"/>
        <v>0</v>
      </c>
      <c r="AU138" s="55">
        <f t="shared" si="22"/>
        <v>44148</v>
      </c>
      <c r="AV138" s="55">
        <f t="shared" si="30"/>
        <v>-3170.7</v>
      </c>
      <c r="AW138" s="55">
        <f t="shared" si="31"/>
        <v>-1342.421052631579</v>
      </c>
    </row>
    <row r="139" spans="1:49" x14ac:dyDescent="0.25">
      <c r="A139" s="26">
        <v>2450</v>
      </c>
      <c r="B139" s="27" t="s">
        <v>310</v>
      </c>
      <c r="C139" s="27" t="s">
        <v>464</v>
      </c>
      <c r="D139" s="27">
        <v>0</v>
      </c>
      <c r="E139" s="27">
        <v>0</v>
      </c>
      <c r="F139" s="39">
        <v>0</v>
      </c>
      <c r="G139" s="26">
        <v>0</v>
      </c>
      <c r="H139" s="26">
        <v>0</v>
      </c>
      <c r="I139" s="29">
        <v>0</v>
      </c>
      <c r="J139" s="26">
        <v>28</v>
      </c>
      <c r="K139" s="26">
        <v>420</v>
      </c>
      <c r="L139" s="26">
        <v>16</v>
      </c>
      <c r="M139" s="26">
        <v>240</v>
      </c>
      <c r="N139" s="31">
        <v>48562.8</v>
      </c>
      <c r="O139" s="26">
        <v>2</v>
      </c>
      <c r="P139" s="26">
        <v>30</v>
      </c>
      <c r="Q139" s="49">
        <v>390</v>
      </c>
      <c r="R139" s="26">
        <v>2</v>
      </c>
      <c r="S139" s="50">
        <v>149.15789473684211</v>
      </c>
      <c r="T139" s="51">
        <v>49101.957894736843</v>
      </c>
      <c r="U139" s="26">
        <v>0</v>
      </c>
      <c r="V139" s="52">
        <v>0</v>
      </c>
      <c r="X139" s="78">
        <f t="shared" si="23"/>
        <v>39281.566315789474</v>
      </c>
      <c r="Z139" s="54">
        <v>57.72</v>
      </c>
      <c r="AC139" s="54">
        <f>_xlfn.XLOOKUP(A139,[1]AU2025_School!$B:$B,[1]AU2025_School!$BQ:$BQ,0,0)</f>
        <v>0</v>
      </c>
      <c r="AD139" s="54">
        <f>_xlfn.XLOOKUP(A139,[1]AU2025_School!$B:$B,[1]AU2025_School!$BR:$BR,0,0)</f>
        <v>0</v>
      </c>
      <c r="AE139" s="54">
        <f>_xlfn.XLOOKUP(A139,[1]AU2025_School!$B:$B,[1]AU2025_School!$BS:$BS,0,0)</f>
        <v>32007.3</v>
      </c>
      <c r="AF139" s="54">
        <f>_xlfn.XLOOKUP(A139,[1]AU2025_School!$B:$B,[1]AU2025_School!$BT:$BT,0,0)</f>
        <v>15451.800000000001</v>
      </c>
      <c r="AG139" s="54">
        <f>_xlfn.XLOOKUP(A139,[1]AU2025_School!$B:$B,[1]AU2025_School!$BU:$BU,0,0)</f>
        <v>0</v>
      </c>
      <c r="AH139" s="54">
        <f>_xlfn.XLOOKUP(A139,[1]AU2025_School!$B:$B,[1]AU2025_School!$BV:$BV,0,0)</f>
        <v>0</v>
      </c>
      <c r="AI139" s="54">
        <f>_xlfn.XLOOKUP(A139,[1]AU2025_School!$B:$B,[1]AU2025_School!$BW:$BW,0,0)</f>
        <v>0</v>
      </c>
      <c r="AJ139" s="54">
        <f>_xlfn.XLOOKUP(A139,[1]AU2025_School!$B:$B,[1]AU2025_School!$BX:$BX,0,0)</f>
        <v>298.48</v>
      </c>
      <c r="AK139" s="54">
        <f>_xlfn.XLOOKUP(A139,[1]AU2025_School!$B:$B,[1]AU2025_School!$BY:$BY,0,0)</f>
        <v>0</v>
      </c>
      <c r="AL139" s="54">
        <f>_xlfn.XLOOKUP(A139,[1]AU2025_School!$B:$B,[1]AU2025_School!$BZ:$BZ,0,0)</f>
        <v>475.8</v>
      </c>
      <c r="AM139" s="54">
        <f>_xlfn.XLOOKUP(A139,[1]AU2025_School!$B:$B,[1]AU2025_School!$CA:$CA,0,0)</f>
        <v>0</v>
      </c>
      <c r="AN139" s="54">
        <f>_xlfn.XLOOKUP(A139,[1]AU2025_School!$B:$B,[1]AU2025_School!$CB:$CB,0,0)</f>
        <v>15.6</v>
      </c>
      <c r="AO139" s="54">
        <f t="shared" si="24"/>
        <v>48248.98</v>
      </c>
      <c r="AP139" s="52">
        <f t="shared" si="25"/>
        <v>8967.413684210529</v>
      </c>
      <c r="AQ139" s="55">
        <f t="shared" si="26"/>
        <v>716.56</v>
      </c>
      <c r="AR139" s="55">
        <f t="shared" si="27"/>
        <v>15.6</v>
      </c>
      <c r="AS139" s="55">
        <f t="shared" si="28"/>
        <v>-48562.8</v>
      </c>
      <c r="AT139" s="55">
        <f t="shared" si="29"/>
        <v>0</v>
      </c>
      <c r="AU139" s="55">
        <f t="shared" si="22"/>
        <v>47459.1</v>
      </c>
      <c r="AV139" s="55">
        <f t="shared" si="30"/>
        <v>-390</v>
      </c>
      <c r="AW139" s="55">
        <f t="shared" si="31"/>
        <v>-149.15789473684211</v>
      </c>
    </row>
    <row r="140" spans="1:49" x14ac:dyDescent="0.25">
      <c r="A140" s="26">
        <v>2453</v>
      </c>
      <c r="B140" s="27" t="s">
        <v>311</v>
      </c>
      <c r="C140" s="27" t="s">
        <v>464</v>
      </c>
      <c r="D140" s="27">
        <v>0</v>
      </c>
      <c r="E140" s="27">
        <v>0</v>
      </c>
      <c r="F140" s="39">
        <v>0</v>
      </c>
      <c r="G140" s="26">
        <v>0</v>
      </c>
      <c r="H140" s="26">
        <v>0</v>
      </c>
      <c r="I140" s="29">
        <v>0</v>
      </c>
      <c r="J140" s="26">
        <v>16</v>
      </c>
      <c r="K140" s="26">
        <v>240</v>
      </c>
      <c r="L140" s="26">
        <v>0</v>
      </c>
      <c r="M140" s="26">
        <v>0</v>
      </c>
      <c r="N140" s="31">
        <v>17659.2</v>
      </c>
      <c r="O140" s="26">
        <v>1</v>
      </c>
      <c r="P140" s="26">
        <v>15</v>
      </c>
      <c r="Q140" s="49">
        <v>195</v>
      </c>
      <c r="R140" s="26">
        <v>1</v>
      </c>
      <c r="S140" s="50">
        <v>74.578947368421055</v>
      </c>
      <c r="T140" s="51">
        <v>17928.778947368421</v>
      </c>
      <c r="U140" s="26">
        <v>0</v>
      </c>
      <c r="V140" s="52">
        <v>0</v>
      </c>
      <c r="X140" s="78">
        <f t="shared" si="23"/>
        <v>14343.023157894737</v>
      </c>
      <c r="Z140" s="54">
        <v>355.68</v>
      </c>
      <c r="AC140" s="54">
        <f>_xlfn.XLOOKUP(A140,[1]AU2025_School!$B:$B,[1]AU2025_School!$BQ:$BQ,0,0)</f>
        <v>0</v>
      </c>
      <c r="AD140" s="54">
        <f>_xlfn.XLOOKUP(A140,[1]AU2025_School!$B:$B,[1]AU2025_School!$BR:$BR,0,0)</f>
        <v>0</v>
      </c>
      <c r="AE140" s="54">
        <f>_xlfn.XLOOKUP(A140,[1]AU2025_School!$B:$B,[1]AU2025_School!$BS:$BS,0,0)</f>
        <v>26488.799999999999</v>
      </c>
      <c r="AF140" s="54">
        <f>_xlfn.XLOOKUP(A140,[1]AU2025_School!$B:$B,[1]AU2025_School!$BT:$BT,0,0)</f>
        <v>0</v>
      </c>
      <c r="AG140" s="54">
        <f>_xlfn.XLOOKUP(A140,[1]AU2025_School!$B:$B,[1]AU2025_School!$BU:$BU,0,0)</f>
        <v>0</v>
      </c>
      <c r="AH140" s="54">
        <f>_xlfn.XLOOKUP(A140,[1]AU2025_School!$B:$B,[1]AU2025_School!$BV:$BV,0,0)</f>
        <v>0</v>
      </c>
      <c r="AI140" s="54">
        <f>_xlfn.XLOOKUP(A140,[1]AU2025_School!$B:$B,[1]AU2025_School!$BW:$BW,0,0)</f>
        <v>0</v>
      </c>
      <c r="AJ140" s="54">
        <f>_xlfn.XLOOKUP(A140,[1]AU2025_School!$B:$B,[1]AU2025_School!$BX:$BX,0,0)</f>
        <v>0</v>
      </c>
      <c r="AK140" s="54">
        <f>_xlfn.XLOOKUP(A140,[1]AU2025_School!$B:$B,[1]AU2025_School!$BY:$BY,0,0)</f>
        <v>0</v>
      </c>
      <c r="AL140" s="54">
        <f>_xlfn.XLOOKUP(A140,[1]AU2025_School!$B:$B,[1]AU2025_School!$BZ:$BZ,0,0)</f>
        <v>356.84999999999997</v>
      </c>
      <c r="AM140" s="54">
        <f>_xlfn.XLOOKUP(A140,[1]AU2025_School!$B:$B,[1]AU2025_School!$CA:$CA,0,0)</f>
        <v>339.29999999999995</v>
      </c>
      <c r="AN140" s="54">
        <f>_xlfn.XLOOKUP(A140,[1]AU2025_School!$B:$B,[1]AU2025_School!$CB:$CB,0,0)</f>
        <v>234</v>
      </c>
      <c r="AO140" s="54">
        <f t="shared" si="24"/>
        <v>27418.949999999997</v>
      </c>
      <c r="AP140" s="52">
        <f t="shared" si="25"/>
        <v>13075.92684210526</v>
      </c>
      <c r="AQ140" s="55">
        <f t="shared" si="26"/>
        <v>1.1699999999999591</v>
      </c>
      <c r="AR140" s="55">
        <f t="shared" si="27"/>
        <v>234</v>
      </c>
      <c r="AS140" s="55">
        <f t="shared" si="28"/>
        <v>-17659.2</v>
      </c>
      <c r="AT140" s="55">
        <f t="shared" si="29"/>
        <v>0</v>
      </c>
      <c r="AU140" s="55">
        <f t="shared" si="22"/>
        <v>26488.799999999999</v>
      </c>
      <c r="AV140" s="55">
        <f t="shared" si="30"/>
        <v>144.29999999999995</v>
      </c>
      <c r="AW140" s="55">
        <f t="shared" si="31"/>
        <v>-74.578947368421055</v>
      </c>
    </row>
    <row r="141" spans="1:49" x14ac:dyDescent="0.25">
      <c r="A141" s="26">
        <v>2454</v>
      </c>
      <c r="B141" s="27" t="s">
        <v>312</v>
      </c>
      <c r="C141" s="27" t="s">
        <v>425</v>
      </c>
      <c r="D141" s="27">
        <v>0</v>
      </c>
      <c r="E141" s="27">
        <v>0</v>
      </c>
      <c r="F141" s="39">
        <v>0</v>
      </c>
      <c r="G141" s="26">
        <v>0</v>
      </c>
      <c r="H141" s="26">
        <v>0</v>
      </c>
      <c r="I141" s="29">
        <v>0</v>
      </c>
      <c r="J141" s="26">
        <v>38</v>
      </c>
      <c r="K141" s="26">
        <v>570</v>
      </c>
      <c r="L141" s="26">
        <v>9</v>
      </c>
      <c r="M141" s="26">
        <v>135</v>
      </c>
      <c r="N141" s="31">
        <v>51873.9</v>
      </c>
      <c r="O141" s="26">
        <v>12</v>
      </c>
      <c r="P141" s="26">
        <v>180</v>
      </c>
      <c r="Q141" s="49">
        <v>2340</v>
      </c>
      <c r="R141" s="26">
        <v>12</v>
      </c>
      <c r="S141" s="50">
        <v>894.94736842105272</v>
      </c>
      <c r="T141" s="51">
        <v>55108.847368421055</v>
      </c>
      <c r="U141" s="26">
        <v>0</v>
      </c>
      <c r="V141" s="52">
        <v>0</v>
      </c>
      <c r="X141" s="78">
        <f t="shared" si="23"/>
        <v>44087.077894736845</v>
      </c>
      <c r="Z141" s="54">
        <v>2106</v>
      </c>
      <c r="AC141" s="54">
        <f>_xlfn.XLOOKUP(A141,[1]AU2025_School!$B:$B,[1]AU2025_School!$BQ:$BQ,0,0)</f>
        <v>0</v>
      </c>
      <c r="AD141" s="54">
        <f>_xlfn.XLOOKUP(A141,[1]AU2025_School!$B:$B,[1]AU2025_School!$BR:$BR,0,0)</f>
        <v>0</v>
      </c>
      <c r="AE141" s="54">
        <f>_xlfn.XLOOKUP(A141,[1]AU2025_School!$B:$B,[1]AU2025_School!$BS:$BS,0,0)</f>
        <v>23177.7</v>
      </c>
      <c r="AF141" s="54">
        <f>_xlfn.XLOOKUP(A141,[1]AU2025_School!$B:$B,[1]AU2025_School!$BT:$BT,0,0)</f>
        <v>4414.8</v>
      </c>
      <c r="AG141" s="54">
        <f>_xlfn.XLOOKUP(A141,[1]AU2025_School!$B:$B,[1]AU2025_School!$BU:$BU,0,0)</f>
        <v>0</v>
      </c>
      <c r="AH141" s="54">
        <f>_xlfn.XLOOKUP(A141,[1]AU2025_School!$B:$B,[1]AU2025_School!$BV:$BV,0,0)</f>
        <v>0</v>
      </c>
      <c r="AI141" s="54">
        <f>_xlfn.XLOOKUP(A141,[1]AU2025_School!$B:$B,[1]AU2025_School!$BW:$BW,0,0)</f>
        <v>0</v>
      </c>
      <c r="AJ141" s="54">
        <f>_xlfn.XLOOKUP(A141,[1]AU2025_School!$B:$B,[1]AU2025_School!$BX:$BX,0,0)</f>
        <v>149.24</v>
      </c>
      <c r="AK141" s="54">
        <f>_xlfn.XLOOKUP(A141,[1]AU2025_School!$B:$B,[1]AU2025_School!$BY:$BY,0,0)</f>
        <v>0</v>
      </c>
      <c r="AL141" s="54">
        <f>_xlfn.XLOOKUP(A141,[1]AU2025_School!$B:$B,[1]AU2025_School!$BZ:$BZ,0,0)</f>
        <v>594.75</v>
      </c>
      <c r="AM141" s="54">
        <f>_xlfn.XLOOKUP(A141,[1]AU2025_School!$B:$B,[1]AU2025_School!$CA:$CA,0,0)</f>
        <v>0</v>
      </c>
      <c r="AN141" s="54">
        <f>_xlfn.XLOOKUP(A141,[1]AU2025_School!$B:$B,[1]AU2025_School!$CB:$CB,0,0)</f>
        <v>124.8</v>
      </c>
      <c r="AO141" s="54">
        <f t="shared" si="24"/>
        <v>28461.29</v>
      </c>
      <c r="AP141" s="52">
        <f t="shared" si="25"/>
        <v>-15625.787894736844</v>
      </c>
      <c r="AQ141" s="55">
        <f t="shared" si="26"/>
        <v>-1362.01</v>
      </c>
      <c r="AR141" s="55">
        <f t="shared" si="27"/>
        <v>124.8</v>
      </c>
      <c r="AS141" s="55">
        <f t="shared" si="28"/>
        <v>-51873.9</v>
      </c>
      <c r="AT141" s="55">
        <f t="shared" si="29"/>
        <v>0</v>
      </c>
      <c r="AU141" s="55">
        <f t="shared" si="22"/>
        <v>27592.5</v>
      </c>
      <c r="AV141" s="55">
        <f t="shared" si="30"/>
        <v>-2340</v>
      </c>
      <c r="AW141" s="55">
        <f t="shared" si="31"/>
        <v>-894.94736842105272</v>
      </c>
    </row>
    <row r="142" spans="1:49" x14ac:dyDescent="0.25">
      <c r="A142" s="26">
        <v>2455</v>
      </c>
      <c r="B142" s="27" t="s">
        <v>313</v>
      </c>
      <c r="C142" s="27" t="s">
        <v>464</v>
      </c>
      <c r="D142" s="27">
        <v>0</v>
      </c>
      <c r="E142" s="27">
        <v>0</v>
      </c>
      <c r="F142" s="39">
        <v>0</v>
      </c>
      <c r="G142" s="26">
        <v>0</v>
      </c>
      <c r="H142" s="26">
        <v>0</v>
      </c>
      <c r="I142" s="29">
        <v>0</v>
      </c>
      <c r="J142" s="26">
        <v>37</v>
      </c>
      <c r="K142" s="26">
        <v>555</v>
      </c>
      <c r="L142" s="26">
        <v>10</v>
      </c>
      <c r="M142" s="26">
        <v>150</v>
      </c>
      <c r="N142" s="31">
        <v>51873.9</v>
      </c>
      <c r="O142" s="26">
        <v>9</v>
      </c>
      <c r="P142" s="26">
        <v>135</v>
      </c>
      <c r="Q142" s="49">
        <v>1755</v>
      </c>
      <c r="R142" s="26">
        <v>8</v>
      </c>
      <c r="S142" s="50">
        <v>596.63157894736844</v>
      </c>
      <c r="T142" s="51">
        <v>54225.531578947368</v>
      </c>
      <c r="U142" s="26">
        <v>0</v>
      </c>
      <c r="V142" s="52">
        <v>0</v>
      </c>
      <c r="X142" s="78">
        <f t="shared" si="23"/>
        <v>43380.4252631579</v>
      </c>
      <c r="Z142" s="54">
        <v>772.2</v>
      </c>
      <c r="AC142" s="54">
        <f>_xlfn.XLOOKUP(A142,[1]AU2025_School!$B:$B,[1]AU2025_School!$BQ:$BQ,0,0)</f>
        <v>0</v>
      </c>
      <c r="AD142" s="54">
        <f>_xlfn.XLOOKUP(A142,[1]AU2025_School!$B:$B,[1]AU2025_School!$BR:$BR,0,0)</f>
        <v>0</v>
      </c>
      <c r="AE142" s="54">
        <f>_xlfn.XLOOKUP(A142,[1]AU2025_School!$B:$B,[1]AU2025_School!$BS:$BS,0,0)</f>
        <v>27592.5</v>
      </c>
      <c r="AF142" s="54">
        <f>_xlfn.XLOOKUP(A142,[1]AU2025_School!$B:$B,[1]AU2025_School!$BT:$BT,0,0)</f>
        <v>8829.6</v>
      </c>
      <c r="AG142" s="54">
        <f>_xlfn.XLOOKUP(A142,[1]AU2025_School!$B:$B,[1]AU2025_School!$BU:$BU,0,0)</f>
        <v>0</v>
      </c>
      <c r="AH142" s="54">
        <f>_xlfn.XLOOKUP(A142,[1]AU2025_School!$B:$B,[1]AU2025_School!$BV:$BV,0,0)</f>
        <v>0</v>
      </c>
      <c r="AI142" s="54">
        <f>_xlfn.XLOOKUP(A142,[1]AU2025_School!$B:$B,[1]AU2025_School!$BW:$BW,0,0)</f>
        <v>0</v>
      </c>
      <c r="AJ142" s="54">
        <f>_xlfn.XLOOKUP(A142,[1]AU2025_School!$B:$B,[1]AU2025_School!$BX:$BX,0,0)</f>
        <v>373.1</v>
      </c>
      <c r="AK142" s="54">
        <f>_xlfn.XLOOKUP(A142,[1]AU2025_School!$B:$B,[1]AU2025_School!$BY:$BY,0,0)</f>
        <v>0</v>
      </c>
      <c r="AL142" s="54">
        <f>_xlfn.XLOOKUP(A142,[1]AU2025_School!$B:$B,[1]AU2025_School!$BZ:$BZ,0,0)</f>
        <v>594.75</v>
      </c>
      <c r="AM142" s="54">
        <f>_xlfn.XLOOKUP(A142,[1]AU2025_School!$B:$B,[1]AU2025_School!$CA:$CA,0,0)</f>
        <v>282.75</v>
      </c>
      <c r="AN142" s="54">
        <f>_xlfn.XLOOKUP(A142,[1]AU2025_School!$B:$B,[1]AU2025_School!$CB:$CB,0,0)</f>
        <v>124.8</v>
      </c>
      <c r="AO142" s="54">
        <f t="shared" si="24"/>
        <v>37797.5</v>
      </c>
      <c r="AP142" s="52">
        <f t="shared" si="25"/>
        <v>-5582.9252631579002</v>
      </c>
      <c r="AQ142" s="55">
        <f t="shared" si="26"/>
        <v>195.64999999999998</v>
      </c>
      <c r="AR142" s="55">
        <f t="shared" si="27"/>
        <v>124.8</v>
      </c>
      <c r="AS142" s="55">
        <f t="shared" si="28"/>
        <v>-51873.9</v>
      </c>
      <c r="AT142" s="55">
        <f t="shared" si="29"/>
        <v>0</v>
      </c>
      <c r="AU142" s="55">
        <f t="shared" si="22"/>
        <v>36422.1</v>
      </c>
      <c r="AV142" s="55">
        <f t="shared" si="30"/>
        <v>-1472.25</v>
      </c>
      <c r="AW142" s="55">
        <f t="shared" si="31"/>
        <v>-596.63157894736844</v>
      </c>
    </row>
    <row r="143" spans="1:49" x14ac:dyDescent="0.25">
      <c r="A143" s="26">
        <v>2457</v>
      </c>
      <c r="B143" s="27" t="s">
        <v>800</v>
      </c>
      <c r="C143" s="27" t="s">
        <v>425</v>
      </c>
      <c r="D143" s="27">
        <v>0</v>
      </c>
      <c r="E143" s="27">
        <v>0</v>
      </c>
      <c r="F143" s="39">
        <v>0</v>
      </c>
      <c r="G143" s="26">
        <v>0</v>
      </c>
      <c r="H143" s="26">
        <v>0</v>
      </c>
      <c r="I143" s="29">
        <v>0</v>
      </c>
      <c r="J143" s="26">
        <v>25</v>
      </c>
      <c r="K143" s="26">
        <v>375</v>
      </c>
      <c r="L143" s="26">
        <v>0</v>
      </c>
      <c r="M143" s="26">
        <v>0</v>
      </c>
      <c r="N143" s="31">
        <v>27592.5</v>
      </c>
      <c r="O143" s="26">
        <v>13</v>
      </c>
      <c r="P143" s="26">
        <v>195</v>
      </c>
      <c r="Q143" s="49">
        <v>2535</v>
      </c>
      <c r="R143" s="26">
        <v>10</v>
      </c>
      <c r="S143" s="50">
        <v>745.78947368421052</v>
      </c>
      <c r="T143" s="51">
        <v>30873.28947368421</v>
      </c>
      <c r="U143" s="26">
        <v>0</v>
      </c>
      <c r="V143" s="52">
        <v>0</v>
      </c>
      <c r="X143" s="78">
        <f t="shared" si="23"/>
        <v>24698.63157894737</v>
      </c>
      <c r="Z143" s="54">
        <v>1308.8400000000001</v>
      </c>
      <c r="AC143" s="54">
        <f>_xlfn.XLOOKUP(A143,[1]AU2025_School!$B:$B,[1]AU2025_School!$BQ:$BQ,0,0)</f>
        <v>0</v>
      </c>
      <c r="AD143" s="54">
        <f>_xlfn.XLOOKUP(A143,[1]AU2025_School!$B:$B,[1]AU2025_School!$BR:$BR,0,0)</f>
        <v>0</v>
      </c>
      <c r="AE143" s="54">
        <f>_xlfn.XLOOKUP(A143,[1]AU2025_School!$B:$B,[1]AU2025_School!$BS:$BS,0,0)</f>
        <v>32559.15</v>
      </c>
      <c r="AF143" s="54">
        <f>_xlfn.XLOOKUP(A143,[1]AU2025_School!$B:$B,[1]AU2025_School!$BT:$BT,0,0)</f>
        <v>0</v>
      </c>
      <c r="AG143" s="54">
        <f>_xlfn.XLOOKUP(A143,[1]AU2025_School!$B:$B,[1]AU2025_School!$BU:$BU,0,0)</f>
        <v>0</v>
      </c>
      <c r="AH143" s="54">
        <f>_xlfn.XLOOKUP(A143,[1]AU2025_School!$B:$B,[1]AU2025_School!$BV:$BV,0,0)</f>
        <v>0</v>
      </c>
      <c r="AI143" s="54">
        <f>_xlfn.XLOOKUP(A143,[1]AU2025_School!$B:$B,[1]AU2025_School!$BW:$BW,0,0)</f>
        <v>0</v>
      </c>
      <c r="AJ143" s="54">
        <f>_xlfn.XLOOKUP(A143,[1]AU2025_School!$B:$B,[1]AU2025_School!$BX:$BX,0,0)</f>
        <v>447.72</v>
      </c>
      <c r="AK143" s="54">
        <f>_xlfn.XLOOKUP(A143,[1]AU2025_School!$B:$B,[1]AU2025_School!$BY:$BY,0,0)</f>
        <v>0</v>
      </c>
      <c r="AL143" s="54">
        <f>_xlfn.XLOOKUP(A143,[1]AU2025_School!$B:$B,[1]AU2025_School!$BZ:$BZ,0,0)</f>
        <v>1070.55</v>
      </c>
      <c r="AM143" s="54">
        <f>_xlfn.XLOOKUP(A143,[1]AU2025_School!$B:$B,[1]AU2025_School!$CA:$CA,0,0)</f>
        <v>791.69999999999993</v>
      </c>
      <c r="AN143" s="54">
        <f>_xlfn.XLOOKUP(A143,[1]AU2025_School!$B:$B,[1]AU2025_School!$CB:$CB,0,0)</f>
        <v>85.8</v>
      </c>
      <c r="AO143" s="54">
        <f t="shared" si="24"/>
        <v>34954.920000000006</v>
      </c>
      <c r="AP143" s="52">
        <f t="shared" si="25"/>
        <v>10256.288421052635</v>
      </c>
      <c r="AQ143" s="55">
        <f t="shared" si="26"/>
        <v>209.42999999999984</v>
      </c>
      <c r="AR143" s="55">
        <f t="shared" si="27"/>
        <v>85.8</v>
      </c>
      <c r="AS143" s="55">
        <f t="shared" si="28"/>
        <v>-27592.5</v>
      </c>
      <c r="AT143" s="55">
        <f t="shared" si="29"/>
        <v>0</v>
      </c>
      <c r="AU143" s="55">
        <f t="shared" si="22"/>
        <v>32559.15</v>
      </c>
      <c r="AV143" s="55">
        <f t="shared" si="30"/>
        <v>-1743.3000000000002</v>
      </c>
      <c r="AW143" s="55">
        <f t="shared" si="31"/>
        <v>-745.78947368421052</v>
      </c>
    </row>
    <row r="144" spans="1:49" x14ac:dyDescent="0.25">
      <c r="A144" s="26">
        <v>2458</v>
      </c>
      <c r="B144" s="27" t="s">
        <v>315</v>
      </c>
      <c r="C144" s="27" t="s">
        <v>464</v>
      </c>
      <c r="D144" s="27">
        <v>0</v>
      </c>
      <c r="E144" s="27">
        <v>0</v>
      </c>
      <c r="F144" s="39">
        <v>0</v>
      </c>
      <c r="G144" s="26">
        <v>0</v>
      </c>
      <c r="H144" s="26">
        <v>0</v>
      </c>
      <c r="I144" s="29">
        <v>0</v>
      </c>
      <c r="J144" s="26">
        <v>48</v>
      </c>
      <c r="K144" s="26">
        <v>720</v>
      </c>
      <c r="L144" s="26">
        <v>0</v>
      </c>
      <c r="M144" s="26">
        <v>0</v>
      </c>
      <c r="N144" s="31">
        <v>52977.599999999999</v>
      </c>
      <c r="O144" s="26">
        <v>9</v>
      </c>
      <c r="P144" s="26">
        <v>135</v>
      </c>
      <c r="Q144" s="49">
        <v>1755</v>
      </c>
      <c r="R144" s="26">
        <v>1</v>
      </c>
      <c r="S144" s="50">
        <v>74.578947368421055</v>
      </c>
      <c r="T144" s="51">
        <v>54807.178947368418</v>
      </c>
      <c r="U144" s="26">
        <v>0</v>
      </c>
      <c r="V144" s="52">
        <v>0</v>
      </c>
      <c r="X144" s="78">
        <f t="shared" si="23"/>
        <v>43845.743157894736</v>
      </c>
      <c r="Z144" s="54">
        <v>556.91999999999996</v>
      </c>
      <c r="AC144" s="54">
        <f>_xlfn.XLOOKUP(A144,[1]AU2025_School!$B:$B,[1]AU2025_School!$BQ:$BQ,0,0)</f>
        <v>0</v>
      </c>
      <c r="AD144" s="54">
        <f>_xlfn.XLOOKUP(A144,[1]AU2025_School!$B:$B,[1]AU2025_School!$BR:$BR,0,0)</f>
        <v>0</v>
      </c>
      <c r="AE144" s="54">
        <f>_xlfn.XLOOKUP(A144,[1]AU2025_School!$B:$B,[1]AU2025_School!$BS:$BS,0,0)</f>
        <v>51873.9</v>
      </c>
      <c r="AF144" s="54">
        <f>_xlfn.XLOOKUP(A144,[1]AU2025_School!$B:$B,[1]AU2025_School!$BT:$BT,0,0)</f>
        <v>0</v>
      </c>
      <c r="AG144" s="54">
        <f>_xlfn.XLOOKUP(A144,[1]AU2025_School!$B:$B,[1]AU2025_School!$BU:$BU,0,0)</f>
        <v>0</v>
      </c>
      <c r="AH144" s="54">
        <f>_xlfn.XLOOKUP(A144,[1]AU2025_School!$B:$B,[1]AU2025_School!$BV:$BV,0,0)</f>
        <v>0</v>
      </c>
      <c r="AI144" s="54">
        <f>_xlfn.XLOOKUP(A144,[1]AU2025_School!$B:$B,[1]AU2025_School!$BW:$BW,0,0)</f>
        <v>0</v>
      </c>
      <c r="AJ144" s="54">
        <f>_xlfn.XLOOKUP(A144,[1]AU2025_School!$B:$B,[1]AU2025_School!$BX:$BX,0,0)</f>
        <v>0</v>
      </c>
      <c r="AK144" s="54">
        <f>_xlfn.XLOOKUP(A144,[1]AU2025_School!$B:$B,[1]AU2025_School!$BY:$BY,0,0)</f>
        <v>0</v>
      </c>
      <c r="AL144" s="54">
        <f>_xlfn.XLOOKUP(A144,[1]AU2025_School!$B:$B,[1]AU2025_School!$BZ:$BZ,0,0)</f>
        <v>356.84999999999997</v>
      </c>
      <c r="AM144" s="54">
        <f>_xlfn.XLOOKUP(A144,[1]AU2025_School!$B:$B,[1]AU2025_School!$CA:$CA,0,0)</f>
        <v>56.55</v>
      </c>
      <c r="AN144" s="54">
        <f>_xlfn.XLOOKUP(A144,[1]AU2025_School!$B:$B,[1]AU2025_School!$CB:$CB,0,0)</f>
        <v>483.6</v>
      </c>
      <c r="AO144" s="54">
        <f t="shared" si="24"/>
        <v>52770.9</v>
      </c>
      <c r="AP144" s="52">
        <f t="shared" si="25"/>
        <v>8925.1568421052652</v>
      </c>
      <c r="AQ144" s="55">
        <f t="shared" si="26"/>
        <v>-200.07</v>
      </c>
      <c r="AR144" s="55">
        <f t="shared" si="27"/>
        <v>483.6</v>
      </c>
      <c r="AS144" s="55">
        <f t="shared" si="28"/>
        <v>-52977.599999999999</v>
      </c>
      <c r="AT144" s="55">
        <f t="shared" si="29"/>
        <v>0</v>
      </c>
      <c r="AU144" s="55">
        <f t="shared" si="22"/>
        <v>51873.9</v>
      </c>
      <c r="AV144" s="55">
        <f t="shared" si="30"/>
        <v>-1698.45</v>
      </c>
      <c r="AW144" s="55">
        <f t="shared" si="31"/>
        <v>-74.578947368421055</v>
      </c>
    </row>
    <row r="145" spans="1:49" x14ac:dyDescent="0.25">
      <c r="A145" s="26">
        <v>2460</v>
      </c>
      <c r="B145" s="27" t="s">
        <v>316</v>
      </c>
      <c r="C145" s="27" t="s">
        <v>464</v>
      </c>
      <c r="D145" s="27">
        <v>0</v>
      </c>
      <c r="E145" s="27">
        <v>0</v>
      </c>
      <c r="F145" s="39">
        <v>0</v>
      </c>
      <c r="G145" s="26">
        <v>0</v>
      </c>
      <c r="H145" s="26">
        <v>0</v>
      </c>
      <c r="I145" s="29">
        <v>0</v>
      </c>
      <c r="J145" s="26">
        <v>18</v>
      </c>
      <c r="K145" s="26">
        <v>270</v>
      </c>
      <c r="L145" s="26">
        <v>3</v>
      </c>
      <c r="M145" s="26">
        <v>45</v>
      </c>
      <c r="N145" s="31">
        <v>23177.7</v>
      </c>
      <c r="O145" s="26">
        <v>6</v>
      </c>
      <c r="P145" s="26">
        <v>90</v>
      </c>
      <c r="Q145" s="49">
        <v>1170</v>
      </c>
      <c r="R145" s="26">
        <v>6</v>
      </c>
      <c r="S145" s="50">
        <v>447.47368421052636</v>
      </c>
      <c r="T145" s="51">
        <v>24795.173684210527</v>
      </c>
      <c r="U145" s="26">
        <v>0</v>
      </c>
      <c r="V145" s="52">
        <v>0</v>
      </c>
      <c r="X145" s="78">
        <f t="shared" si="23"/>
        <v>19836.138947368425</v>
      </c>
      <c r="Z145" s="54">
        <v>132.6</v>
      </c>
      <c r="AC145" s="54">
        <f>_xlfn.XLOOKUP(A145,[1]AU2025_School!$B:$B,[1]AU2025_School!$BQ:$BQ,0,0)</f>
        <v>0</v>
      </c>
      <c r="AD145" s="54">
        <f>_xlfn.XLOOKUP(A145,[1]AU2025_School!$B:$B,[1]AU2025_School!$BR:$BR,0,0)</f>
        <v>0</v>
      </c>
      <c r="AE145" s="54">
        <f>_xlfn.XLOOKUP(A145,[1]AU2025_School!$B:$B,[1]AU2025_School!$BS:$BS,0,0)</f>
        <v>27592.5</v>
      </c>
      <c r="AF145" s="54">
        <f>_xlfn.XLOOKUP(A145,[1]AU2025_School!$B:$B,[1]AU2025_School!$BT:$BT,0,0)</f>
        <v>5518.5</v>
      </c>
      <c r="AG145" s="54">
        <f>_xlfn.XLOOKUP(A145,[1]AU2025_School!$B:$B,[1]AU2025_School!$BU:$BU,0,0)</f>
        <v>0</v>
      </c>
      <c r="AH145" s="54">
        <f>_xlfn.XLOOKUP(A145,[1]AU2025_School!$B:$B,[1]AU2025_School!$BV:$BV,0,0)</f>
        <v>0</v>
      </c>
      <c r="AI145" s="54">
        <f>_xlfn.XLOOKUP(A145,[1]AU2025_School!$B:$B,[1]AU2025_School!$BW:$BW,0,0)</f>
        <v>0</v>
      </c>
      <c r="AJ145" s="54">
        <f>_xlfn.XLOOKUP(A145,[1]AU2025_School!$B:$B,[1]AU2025_School!$BX:$BX,0,0)</f>
        <v>447.72</v>
      </c>
      <c r="AK145" s="54">
        <f>_xlfn.XLOOKUP(A145,[1]AU2025_School!$B:$B,[1]AU2025_School!$BY:$BY,0,0)</f>
        <v>0</v>
      </c>
      <c r="AL145" s="54">
        <f>_xlfn.XLOOKUP(A145,[1]AU2025_School!$B:$B,[1]AU2025_School!$BZ:$BZ,0,0)</f>
        <v>0</v>
      </c>
      <c r="AM145" s="54">
        <f>_xlfn.XLOOKUP(A145,[1]AU2025_School!$B:$B,[1]AU2025_School!$CA:$CA,0,0)</f>
        <v>113.1</v>
      </c>
      <c r="AN145" s="54">
        <f>_xlfn.XLOOKUP(A145,[1]AU2025_School!$B:$B,[1]AU2025_School!$CB:$CB,0,0)</f>
        <v>171.6</v>
      </c>
      <c r="AO145" s="54">
        <f t="shared" si="24"/>
        <v>33843.42</v>
      </c>
      <c r="AP145" s="52">
        <f t="shared" si="25"/>
        <v>14007.281052631573</v>
      </c>
      <c r="AQ145" s="55">
        <f t="shared" si="26"/>
        <v>315.12</v>
      </c>
      <c r="AR145" s="55">
        <f t="shared" si="27"/>
        <v>171.6</v>
      </c>
      <c r="AS145" s="55">
        <f t="shared" si="28"/>
        <v>-23177.7</v>
      </c>
      <c r="AT145" s="55">
        <f t="shared" si="29"/>
        <v>0</v>
      </c>
      <c r="AU145" s="55">
        <f t="shared" si="22"/>
        <v>33111</v>
      </c>
      <c r="AV145" s="55">
        <f t="shared" si="30"/>
        <v>-1056.9000000000001</v>
      </c>
      <c r="AW145" s="55">
        <f t="shared" si="31"/>
        <v>-447.47368421052636</v>
      </c>
    </row>
    <row r="146" spans="1:49" x14ac:dyDescent="0.25">
      <c r="A146" s="26">
        <v>2463</v>
      </c>
      <c r="B146" s="27" t="s">
        <v>317</v>
      </c>
      <c r="C146" s="27" t="s">
        <v>464</v>
      </c>
      <c r="D146" s="27">
        <v>0</v>
      </c>
      <c r="E146" s="27">
        <v>0</v>
      </c>
      <c r="F146" s="39">
        <v>0</v>
      </c>
      <c r="G146" s="26">
        <v>0</v>
      </c>
      <c r="H146" s="26">
        <v>0</v>
      </c>
      <c r="I146" s="29">
        <v>0</v>
      </c>
      <c r="J146" s="26">
        <v>19</v>
      </c>
      <c r="K146" s="26">
        <v>285</v>
      </c>
      <c r="L146" s="26">
        <v>12</v>
      </c>
      <c r="M146" s="26">
        <v>180</v>
      </c>
      <c r="N146" s="31">
        <v>34214.699999999997</v>
      </c>
      <c r="O146" s="26">
        <v>0</v>
      </c>
      <c r="P146" s="26">
        <v>0</v>
      </c>
      <c r="Q146" s="49">
        <v>0</v>
      </c>
      <c r="R146" s="26">
        <v>0</v>
      </c>
      <c r="S146" s="50">
        <v>0</v>
      </c>
      <c r="T146" s="51">
        <v>34214.699999999997</v>
      </c>
      <c r="U146" s="26">
        <v>0</v>
      </c>
      <c r="V146" s="52">
        <v>0</v>
      </c>
      <c r="X146" s="78">
        <f t="shared" si="23"/>
        <v>27371.759999999998</v>
      </c>
      <c r="Z146" s="54">
        <v>12.48</v>
      </c>
      <c r="AC146" s="54">
        <f>_xlfn.XLOOKUP(A146,[1]AU2025_School!$B:$B,[1]AU2025_School!$BQ:$BQ,0,0)</f>
        <v>0</v>
      </c>
      <c r="AD146" s="54">
        <f>_xlfn.XLOOKUP(A146,[1]AU2025_School!$B:$B,[1]AU2025_School!$BR:$BR,0,0)</f>
        <v>0</v>
      </c>
      <c r="AE146" s="54">
        <f>_xlfn.XLOOKUP(A146,[1]AU2025_School!$B:$B,[1]AU2025_School!$BS:$BS,0,0)</f>
        <v>27592.5</v>
      </c>
      <c r="AF146" s="54">
        <f>_xlfn.XLOOKUP(A146,[1]AU2025_School!$B:$B,[1]AU2025_School!$BT:$BT,0,0)</f>
        <v>16555.5</v>
      </c>
      <c r="AG146" s="54">
        <f>_xlfn.XLOOKUP(A146,[1]AU2025_School!$B:$B,[1]AU2025_School!$BU:$BU,0,0)</f>
        <v>0</v>
      </c>
      <c r="AH146" s="54">
        <f>_xlfn.XLOOKUP(A146,[1]AU2025_School!$B:$B,[1]AU2025_School!$BV:$BV,0,0)</f>
        <v>0</v>
      </c>
      <c r="AI146" s="54">
        <f>_xlfn.XLOOKUP(A146,[1]AU2025_School!$B:$B,[1]AU2025_School!$BW:$BW,0,0)</f>
        <v>0</v>
      </c>
      <c r="AJ146" s="54">
        <f>_xlfn.XLOOKUP(A146,[1]AU2025_School!$B:$B,[1]AU2025_School!$BX:$BX,0,0)</f>
        <v>0</v>
      </c>
      <c r="AK146" s="54">
        <f>_xlfn.XLOOKUP(A146,[1]AU2025_School!$B:$B,[1]AU2025_School!$BY:$BY,0,0)</f>
        <v>186.42</v>
      </c>
      <c r="AL146" s="54">
        <f>_xlfn.XLOOKUP(A146,[1]AU2025_School!$B:$B,[1]AU2025_School!$BZ:$BZ,0,0)</f>
        <v>0</v>
      </c>
      <c r="AM146" s="54">
        <f>_xlfn.XLOOKUP(A146,[1]AU2025_School!$B:$B,[1]AU2025_School!$CA:$CA,0,0)</f>
        <v>0</v>
      </c>
      <c r="AN146" s="54">
        <f>_xlfn.XLOOKUP(A146,[1]AU2025_School!$B:$B,[1]AU2025_School!$CB:$CB,0,0)</f>
        <v>0</v>
      </c>
      <c r="AO146" s="54">
        <f t="shared" si="24"/>
        <v>44334.42</v>
      </c>
      <c r="AP146" s="52">
        <f t="shared" si="25"/>
        <v>16962.66</v>
      </c>
      <c r="AQ146" s="55">
        <f t="shared" si="26"/>
        <v>173.94</v>
      </c>
      <c r="AR146" s="55">
        <f t="shared" si="27"/>
        <v>0</v>
      </c>
      <c r="AS146" s="55">
        <f t="shared" si="28"/>
        <v>-34214.699999999997</v>
      </c>
      <c r="AT146" s="55">
        <f t="shared" si="29"/>
        <v>0</v>
      </c>
      <c r="AU146" s="55">
        <f t="shared" si="22"/>
        <v>44148</v>
      </c>
      <c r="AV146" s="55">
        <f t="shared" si="30"/>
        <v>0</v>
      </c>
      <c r="AW146" s="55">
        <f t="shared" si="31"/>
        <v>0</v>
      </c>
    </row>
    <row r="147" spans="1:49" x14ac:dyDescent="0.25">
      <c r="A147" s="26">
        <v>2465</v>
      </c>
      <c r="B147" s="27" t="s">
        <v>318</v>
      </c>
      <c r="C147" s="27" t="s">
        <v>425</v>
      </c>
      <c r="D147" s="27">
        <v>0</v>
      </c>
      <c r="E147" s="27">
        <v>0</v>
      </c>
      <c r="F147" s="39">
        <v>0</v>
      </c>
      <c r="G147" s="26">
        <v>0</v>
      </c>
      <c r="H147" s="26">
        <v>0</v>
      </c>
      <c r="I147" s="29">
        <v>0</v>
      </c>
      <c r="J147" s="26">
        <v>23</v>
      </c>
      <c r="K147" s="26">
        <v>345</v>
      </c>
      <c r="L147" s="26">
        <v>0</v>
      </c>
      <c r="M147" s="26">
        <v>0</v>
      </c>
      <c r="N147" s="31">
        <v>25385.100000000002</v>
      </c>
      <c r="O147" s="26">
        <v>2</v>
      </c>
      <c r="P147" s="26">
        <v>30</v>
      </c>
      <c r="Q147" s="49">
        <v>390</v>
      </c>
      <c r="R147" s="26">
        <v>0</v>
      </c>
      <c r="S147" s="50">
        <v>0</v>
      </c>
      <c r="T147" s="51">
        <v>25775.100000000002</v>
      </c>
      <c r="U147" s="26">
        <v>0</v>
      </c>
      <c r="V147" s="52">
        <v>0</v>
      </c>
      <c r="X147" s="78">
        <f t="shared" si="23"/>
        <v>20620.080000000002</v>
      </c>
      <c r="Z147" s="54">
        <v>45.24</v>
      </c>
      <c r="AC147" s="54">
        <f>_xlfn.XLOOKUP(A147,[1]AU2025_School!$B:$B,[1]AU2025_School!$BQ:$BQ,0,0)</f>
        <v>0</v>
      </c>
      <c r="AD147" s="54">
        <f>_xlfn.XLOOKUP(A147,[1]AU2025_School!$B:$B,[1]AU2025_School!$BR:$BR,0,0)</f>
        <v>0</v>
      </c>
      <c r="AE147" s="54">
        <f>_xlfn.XLOOKUP(A147,[1]AU2025_School!$B:$B,[1]AU2025_School!$BS:$BS,0,0)</f>
        <v>25385.100000000002</v>
      </c>
      <c r="AF147" s="54">
        <f>_xlfn.XLOOKUP(A147,[1]AU2025_School!$B:$B,[1]AU2025_School!$BT:$BT,0,0)</f>
        <v>0</v>
      </c>
      <c r="AG147" s="54">
        <f>_xlfn.XLOOKUP(A147,[1]AU2025_School!$B:$B,[1]AU2025_School!$BU:$BU,0,0)</f>
        <v>0</v>
      </c>
      <c r="AH147" s="54">
        <f>_xlfn.XLOOKUP(A147,[1]AU2025_School!$B:$B,[1]AU2025_School!$BV:$BV,0,0)</f>
        <v>0</v>
      </c>
      <c r="AI147" s="54">
        <f>_xlfn.XLOOKUP(A147,[1]AU2025_School!$B:$B,[1]AU2025_School!$BW:$BW,0,0)</f>
        <v>0</v>
      </c>
      <c r="AJ147" s="54">
        <f>_xlfn.XLOOKUP(A147,[1]AU2025_School!$B:$B,[1]AU2025_School!$BX:$BX,0,0)</f>
        <v>0</v>
      </c>
      <c r="AK147" s="54">
        <f>_xlfn.XLOOKUP(A147,[1]AU2025_School!$B:$B,[1]AU2025_School!$BY:$BY,0,0)</f>
        <v>0</v>
      </c>
      <c r="AL147" s="54">
        <f>_xlfn.XLOOKUP(A147,[1]AU2025_School!$B:$B,[1]AU2025_School!$BZ:$BZ,0,0)</f>
        <v>0</v>
      </c>
      <c r="AM147" s="54">
        <f>_xlfn.XLOOKUP(A147,[1]AU2025_School!$B:$B,[1]AU2025_School!$CA:$CA,0,0)</f>
        <v>0</v>
      </c>
      <c r="AN147" s="54">
        <f>_xlfn.XLOOKUP(A147,[1]AU2025_School!$B:$B,[1]AU2025_School!$CB:$CB,0,0)</f>
        <v>15.6</v>
      </c>
      <c r="AO147" s="54">
        <f t="shared" si="24"/>
        <v>25400.7</v>
      </c>
      <c r="AP147" s="52">
        <f t="shared" si="25"/>
        <v>4780.619999999999</v>
      </c>
      <c r="AQ147" s="55">
        <f t="shared" si="26"/>
        <v>-45.24</v>
      </c>
      <c r="AR147" s="55">
        <f t="shared" si="27"/>
        <v>15.6</v>
      </c>
      <c r="AS147" s="55">
        <f t="shared" si="28"/>
        <v>-25385.100000000002</v>
      </c>
      <c r="AT147" s="55">
        <f t="shared" si="29"/>
        <v>0</v>
      </c>
      <c r="AU147" s="55">
        <f t="shared" si="22"/>
        <v>25385.100000000002</v>
      </c>
      <c r="AV147" s="55">
        <f t="shared" si="30"/>
        <v>-390</v>
      </c>
      <c r="AW147" s="55">
        <f t="shared" si="31"/>
        <v>0</v>
      </c>
    </row>
    <row r="148" spans="1:49" x14ac:dyDescent="0.25">
      <c r="A148" s="26">
        <v>2466</v>
      </c>
      <c r="B148" s="27" t="s">
        <v>319</v>
      </c>
      <c r="C148" s="27" t="s">
        <v>425</v>
      </c>
      <c r="D148" s="27">
        <v>0</v>
      </c>
      <c r="E148" s="27">
        <v>0</v>
      </c>
      <c r="F148" s="39">
        <v>0</v>
      </c>
      <c r="G148" s="26">
        <v>0</v>
      </c>
      <c r="H148" s="26">
        <v>0</v>
      </c>
      <c r="I148" s="29">
        <v>0</v>
      </c>
      <c r="J148" s="26">
        <v>41</v>
      </c>
      <c r="K148" s="26">
        <v>615</v>
      </c>
      <c r="L148" s="26">
        <v>6</v>
      </c>
      <c r="M148" s="26">
        <v>90</v>
      </c>
      <c r="N148" s="31">
        <v>51873.9</v>
      </c>
      <c r="O148" s="26">
        <v>0</v>
      </c>
      <c r="P148" s="26">
        <v>0</v>
      </c>
      <c r="Q148" s="49">
        <v>0</v>
      </c>
      <c r="R148" s="26">
        <v>0</v>
      </c>
      <c r="S148" s="50">
        <v>0</v>
      </c>
      <c r="T148" s="51">
        <v>51873.9</v>
      </c>
      <c r="U148" s="26">
        <v>0</v>
      </c>
      <c r="V148" s="52">
        <v>0</v>
      </c>
      <c r="X148" s="78">
        <f t="shared" si="23"/>
        <v>41499.120000000003</v>
      </c>
      <c r="Z148" s="54">
        <v>861.11999999999989</v>
      </c>
      <c r="AC148" s="54">
        <f>_xlfn.XLOOKUP(A148,[1]AU2025_School!$B:$B,[1]AU2025_School!$BQ:$BQ,0,0)</f>
        <v>0</v>
      </c>
      <c r="AD148" s="54">
        <f>_xlfn.XLOOKUP(A148,[1]AU2025_School!$B:$B,[1]AU2025_School!$BR:$BR,0,0)</f>
        <v>0</v>
      </c>
      <c r="AE148" s="54">
        <f>_xlfn.XLOOKUP(A148,[1]AU2025_School!$B:$B,[1]AU2025_School!$BS:$BS,0,0)</f>
        <v>40836.9</v>
      </c>
      <c r="AF148" s="54">
        <f>_xlfn.XLOOKUP(A148,[1]AU2025_School!$B:$B,[1]AU2025_School!$BT:$BT,0,0)</f>
        <v>5518.5</v>
      </c>
      <c r="AG148" s="54">
        <f>_xlfn.XLOOKUP(A148,[1]AU2025_School!$B:$B,[1]AU2025_School!$BU:$BU,0,0)</f>
        <v>0</v>
      </c>
      <c r="AH148" s="54">
        <f>_xlfn.XLOOKUP(A148,[1]AU2025_School!$B:$B,[1]AU2025_School!$BV:$BV,0,0)</f>
        <v>0</v>
      </c>
      <c r="AI148" s="54">
        <f>_xlfn.XLOOKUP(A148,[1]AU2025_School!$B:$B,[1]AU2025_School!$BW:$BW,0,0)</f>
        <v>0</v>
      </c>
      <c r="AJ148" s="54">
        <f>_xlfn.XLOOKUP(A148,[1]AU2025_School!$B:$B,[1]AU2025_School!$BX:$BX,0,0)</f>
        <v>74.62</v>
      </c>
      <c r="AK148" s="54">
        <f>_xlfn.XLOOKUP(A148,[1]AU2025_School!$B:$B,[1]AU2025_School!$BY:$BY,0,0)</f>
        <v>0</v>
      </c>
      <c r="AL148" s="54">
        <f>_xlfn.XLOOKUP(A148,[1]AU2025_School!$B:$B,[1]AU2025_School!$BZ:$BZ,0,0)</f>
        <v>0</v>
      </c>
      <c r="AM148" s="54">
        <f>_xlfn.XLOOKUP(A148,[1]AU2025_School!$B:$B,[1]AU2025_School!$CA:$CA,0,0)</f>
        <v>678.59999999999991</v>
      </c>
      <c r="AN148" s="54">
        <f>_xlfn.XLOOKUP(A148,[1]AU2025_School!$B:$B,[1]AU2025_School!$CB:$CB,0,0)</f>
        <v>390</v>
      </c>
      <c r="AO148" s="54">
        <f t="shared" si="24"/>
        <v>47498.62</v>
      </c>
      <c r="AP148" s="52">
        <f t="shared" si="25"/>
        <v>5999.5</v>
      </c>
      <c r="AQ148" s="55">
        <f t="shared" si="26"/>
        <v>-786.49999999999989</v>
      </c>
      <c r="AR148" s="55">
        <f t="shared" si="27"/>
        <v>390</v>
      </c>
      <c r="AS148" s="55">
        <f t="shared" si="28"/>
        <v>-51873.9</v>
      </c>
      <c r="AT148" s="55">
        <f t="shared" si="29"/>
        <v>0</v>
      </c>
      <c r="AU148" s="55">
        <f t="shared" si="22"/>
        <v>46355.4</v>
      </c>
      <c r="AV148" s="55">
        <f t="shared" si="30"/>
        <v>678.59999999999991</v>
      </c>
      <c r="AW148" s="55">
        <f t="shared" si="31"/>
        <v>0</v>
      </c>
    </row>
    <row r="149" spans="1:49" x14ac:dyDescent="0.25">
      <c r="A149" s="26">
        <v>2471</v>
      </c>
      <c r="B149" s="27" t="s">
        <v>320</v>
      </c>
      <c r="C149" s="27" t="s">
        <v>464</v>
      </c>
      <c r="D149" s="27">
        <v>0</v>
      </c>
      <c r="E149" s="27">
        <v>0</v>
      </c>
      <c r="F149" s="39">
        <v>0</v>
      </c>
      <c r="G149" s="26">
        <v>0</v>
      </c>
      <c r="H149" s="26">
        <v>0</v>
      </c>
      <c r="I149" s="29">
        <v>0</v>
      </c>
      <c r="J149" s="26">
        <v>34</v>
      </c>
      <c r="K149" s="26">
        <v>510</v>
      </c>
      <c r="L149" s="26">
        <v>0</v>
      </c>
      <c r="M149" s="26">
        <v>0</v>
      </c>
      <c r="N149" s="31">
        <v>37525.800000000003</v>
      </c>
      <c r="O149" s="26">
        <v>7</v>
      </c>
      <c r="P149" s="26">
        <v>105</v>
      </c>
      <c r="Q149" s="49">
        <v>1365</v>
      </c>
      <c r="R149" s="26">
        <v>0</v>
      </c>
      <c r="S149" s="50">
        <v>0</v>
      </c>
      <c r="T149" s="51">
        <v>38890.800000000003</v>
      </c>
      <c r="U149" s="26">
        <v>0</v>
      </c>
      <c r="V149" s="52">
        <v>0</v>
      </c>
      <c r="X149" s="78">
        <f t="shared" si="23"/>
        <v>31112.640000000003</v>
      </c>
      <c r="Z149" s="54">
        <v>1001.5200000000001</v>
      </c>
      <c r="AC149" s="54">
        <f>_xlfn.XLOOKUP(A149,[1]AU2025_School!$B:$B,[1]AU2025_School!$BQ:$BQ,0,0)</f>
        <v>0</v>
      </c>
      <c r="AD149" s="54">
        <f>_xlfn.XLOOKUP(A149,[1]AU2025_School!$B:$B,[1]AU2025_School!$BR:$BR,0,0)</f>
        <v>0</v>
      </c>
      <c r="AE149" s="54">
        <f>_xlfn.XLOOKUP(A149,[1]AU2025_School!$B:$B,[1]AU2025_School!$BS:$BS,0,0)</f>
        <v>44148</v>
      </c>
      <c r="AF149" s="54">
        <f>_xlfn.XLOOKUP(A149,[1]AU2025_School!$B:$B,[1]AU2025_School!$BT:$BT,0,0)</f>
        <v>0</v>
      </c>
      <c r="AG149" s="54">
        <f>_xlfn.XLOOKUP(A149,[1]AU2025_School!$B:$B,[1]AU2025_School!$BU:$BU,0,0)</f>
        <v>0</v>
      </c>
      <c r="AH149" s="54">
        <f>_xlfn.XLOOKUP(A149,[1]AU2025_School!$B:$B,[1]AU2025_School!$BV:$BV,0,0)</f>
        <v>0</v>
      </c>
      <c r="AI149" s="54">
        <f>_xlfn.XLOOKUP(A149,[1]AU2025_School!$B:$B,[1]AU2025_School!$BW:$BW,0,0)</f>
        <v>0</v>
      </c>
      <c r="AJ149" s="54">
        <f>_xlfn.XLOOKUP(A149,[1]AU2025_School!$B:$B,[1]AU2025_School!$BX:$BX,0,0)</f>
        <v>0</v>
      </c>
      <c r="AK149" s="54">
        <f>_xlfn.XLOOKUP(A149,[1]AU2025_School!$B:$B,[1]AU2025_School!$BY:$BY,0,0)</f>
        <v>0</v>
      </c>
      <c r="AL149" s="54">
        <f>_xlfn.XLOOKUP(A149,[1]AU2025_School!$B:$B,[1]AU2025_School!$BZ:$BZ,0,0)</f>
        <v>0</v>
      </c>
      <c r="AM149" s="54">
        <f>_xlfn.XLOOKUP(A149,[1]AU2025_School!$B:$B,[1]AU2025_School!$CA:$CA,0,0)</f>
        <v>1526.85</v>
      </c>
      <c r="AN149" s="54">
        <f>_xlfn.XLOOKUP(A149,[1]AU2025_School!$B:$B,[1]AU2025_School!$CB:$CB,0,0)</f>
        <v>171.6</v>
      </c>
      <c r="AO149" s="54">
        <f t="shared" si="24"/>
        <v>45846.45</v>
      </c>
      <c r="AP149" s="52">
        <f t="shared" si="25"/>
        <v>14733.809999999994</v>
      </c>
      <c r="AQ149" s="55">
        <f t="shared" si="26"/>
        <v>-1001.5200000000001</v>
      </c>
      <c r="AR149" s="55">
        <f t="shared" si="27"/>
        <v>171.6</v>
      </c>
      <c r="AS149" s="55">
        <f t="shared" si="28"/>
        <v>-37525.800000000003</v>
      </c>
      <c r="AT149" s="55">
        <f t="shared" si="29"/>
        <v>0</v>
      </c>
      <c r="AU149" s="55">
        <f t="shared" si="22"/>
        <v>44148</v>
      </c>
      <c r="AV149" s="55">
        <f t="shared" si="30"/>
        <v>161.84999999999991</v>
      </c>
      <c r="AW149" s="55">
        <f t="shared" si="31"/>
        <v>0</v>
      </c>
    </row>
    <row r="150" spans="1:49" x14ac:dyDescent="0.25">
      <c r="A150" s="26">
        <v>2478</v>
      </c>
      <c r="B150" s="27" t="s">
        <v>321</v>
      </c>
      <c r="C150" s="27" t="s">
        <v>425</v>
      </c>
      <c r="D150" s="27">
        <v>0</v>
      </c>
      <c r="E150" s="27">
        <v>0</v>
      </c>
      <c r="F150" s="39">
        <v>0</v>
      </c>
      <c r="G150" s="26">
        <v>0</v>
      </c>
      <c r="H150" s="26">
        <v>0</v>
      </c>
      <c r="I150" s="29">
        <v>0</v>
      </c>
      <c r="J150" s="26">
        <v>22</v>
      </c>
      <c r="K150" s="26">
        <v>330</v>
      </c>
      <c r="L150" s="26">
        <v>14</v>
      </c>
      <c r="M150" s="26">
        <v>210</v>
      </c>
      <c r="N150" s="31">
        <v>39733.200000000004</v>
      </c>
      <c r="O150" s="26">
        <v>0</v>
      </c>
      <c r="P150" s="26">
        <v>0</v>
      </c>
      <c r="Q150" s="49">
        <v>0</v>
      </c>
      <c r="R150" s="26">
        <v>0</v>
      </c>
      <c r="S150" s="50">
        <v>0</v>
      </c>
      <c r="T150" s="51">
        <v>39733.200000000004</v>
      </c>
      <c r="U150" s="26">
        <v>0</v>
      </c>
      <c r="V150" s="52">
        <v>0</v>
      </c>
      <c r="X150" s="78">
        <f t="shared" si="23"/>
        <v>31786.560000000005</v>
      </c>
      <c r="Z150" s="54">
        <v>12.48</v>
      </c>
      <c r="AC150" s="54">
        <f>_xlfn.XLOOKUP(A150,[1]AU2025_School!$B:$B,[1]AU2025_School!$BQ:$BQ,0,0)</f>
        <v>0</v>
      </c>
      <c r="AD150" s="54">
        <f>_xlfn.XLOOKUP(A150,[1]AU2025_School!$B:$B,[1]AU2025_School!$BR:$BR,0,0)</f>
        <v>0</v>
      </c>
      <c r="AE150" s="54">
        <f>_xlfn.XLOOKUP(A150,[1]AU2025_School!$B:$B,[1]AU2025_School!$BS:$BS,0,0)</f>
        <v>23177.7</v>
      </c>
      <c r="AF150" s="54">
        <f>_xlfn.XLOOKUP(A150,[1]AU2025_School!$B:$B,[1]AU2025_School!$BT:$BT,0,0)</f>
        <v>17659.2</v>
      </c>
      <c r="AG150" s="54">
        <f>_xlfn.XLOOKUP(A150,[1]AU2025_School!$B:$B,[1]AU2025_School!$BU:$BU,0,0)</f>
        <v>0</v>
      </c>
      <c r="AH150" s="54">
        <f>_xlfn.XLOOKUP(A150,[1]AU2025_School!$B:$B,[1]AU2025_School!$BV:$BV,0,0)</f>
        <v>0</v>
      </c>
      <c r="AI150" s="54">
        <f>_xlfn.XLOOKUP(A150,[1]AU2025_School!$B:$B,[1]AU2025_School!$BW:$BW,0,0)</f>
        <v>0</v>
      </c>
      <c r="AJ150" s="54">
        <f>_xlfn.XLOOKUP(A150,[1]AU2025_School!$B:$B,[1]AU2025_School!$BX:$BX,0,0)</f>
        <v>74.62</v>
      </c>
      <c r="AK150" s="54">
        <f>_xlfn.XLOOKUP(A150,[1]AU2025_School!$B:$B,[1]AU2025_School!$BY:$BY,0,0)</f>
        <v>186.42</v>
      </c>
      <c r="AL150" s="54">
        <f>_xlfn.XLOOKUP(A150,[1]AU2025_School!$B:$B,[1]AU2025_School!$BZ:$BZ,0,0)</f>
        <v>0</v>
      </c>
      <c r="AM150" s="54">
        <f>_xlfn.XLOOKUP(A150,[1]AU2025_School!$B:$B,[1]AU2025_School!$CA:$CA,0,0)</f>
        <v>0</v>
      </c>
      <c r="AN150" s="54">
        <f>_xlfn.XLOOKUP(A150,[1]AU2025_School!$B:$B,[1]AU2025_School!$CB:$CB,0,0)</f>
        <v>31.2</v>
      </c>
      <c r="AO150" s="54">
        <f t="shared" si="24"/>
        <v>41129.14</v>
      </c>
      <c r="AP150" s="52">
        <f t="shared" si="25"/>
        <v>9342.5799999999945</v>
      </c>
      <c r="AQ150" s="55">
        <f t="shared" si="26"/>
        <v>248.55999999999997</v>
      </c>
      <c r="AR150" s="55">
        <f t="shared" si="27"/>
        <v>31.2</v>
      </c>
      <c r="AS150" s="55">
        <f t="shared" si="28"/>
        <v>-39733.200000000004</v>
      </c>
      <c r="AT150" s="55">
        <f t="shared" si="29"/>
        <v>0</v>
      </c>
      <c r="AU150" s="55">
        <f t="shared" si="22"/>
        <v>40836.9</v>
      </c>
      <c r="AV150" s="55">
        <f t="shared" si="30"/>
        <v>0</v>
      </c>
      <c r="AW150" s="55">
        <f t="shared" si="31"/>
        <v>0</v>
      </c>
    </row>
    <row r="151" spans="1:49" x14ac:dyDescent="0.25">
      <c r="A151" s="26">
        <v>2479</v>
      </c>
      <c r="B151" s="27" t="s">
        <v>322</v>
      </c>
      <c r="C151" s="27" t="s">
        <v>425</v>
      </c>
      <c r="D151" s="27">
        <v>0</v>
      </c>
      <c r="E151" s="27">
        <v>0</v>
      </c>
      <c r="F151" s="39">
        <v>0</v>
      </c>
      <c r="G151" s="26">
        <v>0</v>
      </c>
      <c r="H151" s="26">
        <v>0</v>
      </c>
      <c r="I151" s="29">
        <v>0</v>
      </c>
      <c r="J151" s="26">
        <v>56</v>
      </c>
      <c r="K151" s="26">
        <v>840</v>
      </c>
      <c r="L151" s="26">
        <v>5</v>
      </c>
      <c r="M151" s="26">
        <v>75</v>
      </c>
      <c r="N151" s="31">
        <v>67325.700000000012</v>
      </c>
      <c r="O151" s="26">
        <v>10</v>
      </c>
      <c r="P151" s="26">
        <v>150</v>
      </c>
      <c r="Q151" s="49">
        <v>1950</v>
      </c>
      <c r="R151" s="26">
        <v>9</v>
      </c>
      <c r="S151" s="50">
        <v>671.21052631578948</v>
      </c>
      <c r="T151" s="51">
        <v>69946.910526315798</v>
      </c>
      <c r="U151" s="26">
        <v>0</v>
      </c>
      <c r="V151" s="52">
        <v>0</v>
      </c>
      <c r="X151" s="78">
        <f t="shared" si="23"/>
        <v>55957.528421052644</v>
      </c>
      <c r="Z151" s="54">
        <v>3073.2000000000003</v>
      </c>
      <c r="AC151" s="54">
        <f>_xlfn.XLOOKUP(A151,[1]AU2025_School!$B:$B,[1]AU2025_School!$BQ:$BQ,0,0)</f>
        <v>0</v>
      </c>
      <c r="AD151" s="54">
        <f>_xlfn.XLOOKUP(A151,[1]AU2025_School!$B:$B,[1]AU2025_School!$BR:$BR,0,0)</f>
        <v>0</v>
      </c>
      <c r="AE151" s="54">
        <f>_xlfn.XLOOKUP(A151,[1]AU2025_School!$B:$B,[1]AU2025_School!$BS:$BS,0,0)</f>
        <v>46355.4</v>
      </c>
      <c r="AF151" s="54">
        <f>_xlfn.XLOOKUP(A151,[1]AU2025_School!$B:$B,[1]AU2025_School!$BT:$BT,0,0)</f>
        <v>4414.8</v>
      </c>
      <c r="AG151" s="54">
        <f>_xlfn.XLOOKUP(A151,[1]AU2025_School!$B:$B,[1]AU2025_School!$BU:$BU,0,0)</f>
        <v>0</v>
      </c>
      <c r="AH151" s="54">
        <f>_xlfn.XLOOKUP(A151,[1]AU2025_School!$B:$B,[1]AU2025_School!$BV:$BV,0,0)</f>
        <v>0</v>
      </c>
      <c r="AI151" s="54">
        <f>_xlfn.XLOOKUP(A151,[1]AU2025_School!$B:$B,[1]AU2025_School!$BW:$BW,0,0)</f>
        <v>0</v>
      </c>
      <c r="AJ151" s="54">
        <f>_xlfn.XLOOKUP(A151,[1]AU2025_School!$B:$B,[1]AU2025_School!$BX:$BX,0,0)</f>
        <v>895.44</v>
      </c>
      <c r="AK151" s="54">
        <f>_xlfn.XLOOKUP(A151,[1]AU2025_School!$B:$B,[1]AU2025_School!$BY:$BY,0,0)</f>
        <v>0</v>
      </c>
      <c r="AL151" s="54">
        <f>_xlfn.XLOOKUP(A151,[1]AU2025_School!$B:$B,[1]AU2025_School!$BZ:$BZ,0,0)</f>
        <v>1665.3</v>
      </c>
      <c r="AM151" s="54">
        <f>_xlfn.XLOOKUP(A151,[1]AU2025_School!$B:$B,[1]AU2025_School!$CA:$CA,0,0)</f>
        <v>1131</v>
      </c>
      <c r="AN151" s="54">
        <f>_xlfn.XLOOKUP(A151,[1]AU2025_School!$B:$B,[1]AU2025_School!$CB:$CB,0,0)</f>
        <v>171.6</v>
      </c>
      <c r="AO151" s="54">
        <f t="shared" si="24"/>
        <v>54633.540000000008</v>
      </c>
      <c r="AP151" s="52">
        <f t="shared" si="25"/>
        <v>-1323.9884210526361</v>
      </c>
      <c r="AQ151" s="55">
        <f t="shared" si="26"/>
        <v>-512.46000000000049</v>
      </c>
      <c r="AR151" s="55">
        <f t="shared" si="27"/>
        <v>171.6</v>
      </c>
      <c r="AS151" s="55">
        <f t="shared" si="28"/>
        <v>-67325.700000000012</v>
      </c>
      <c r="AT151" s="55">
        <f t="shared" si="29"/>
        <v>0</v>
      </c>
      <c r="AU151" s="55">
        <f t="shared" si="22"/>
        <v>50770.200000000004</v>
      </c>
      <c r="AV151" s="55">
        <f t="shared" si="30"/>
        <v>-819</v>
      </c>
      <c r="AW151" s="55">
        <f t="shared" si="31"/>
        <v>-671.21052631578948</v>
      </c>
    </row>
    <row r="152" spans="1:49" x14ac:dyDescent="0.25">
      <c r="A152" s="26">
        <v>2480</v>
      </c>
      <c r="B152" s="27" t="s">
        <v>323</v>
      </c>
      <c r="C152" s="27" t="s">
        <v>464</v>
      </c>
      <c r="D152" s="27">
        <v>0</v>
      </c>
      <c r="E152" s="27">
        <v>0</v>
      </c>
      <c r="F152" s="39">
        <v>0</v>
      </c>
      <c r="G152" s="26">
        <v>0</v>
      </c>
      <c r="H152" s="26">
        <v>0</v>
      </c>
      <c r="I152" s="29">
        <v>0</v>
      </c>
      <c r="J152" s="26">
        <v>19</v>
      </c>
      <c r="K152" s="26">
        <v>285</v>
      </c>
      <c r="L152" s="26">
        <v>2</v>
      </c>
      <c r="M152" s="26">
        <v>30</v>
      </c>
      <c r="N152" s="31">
        <v>23177.7</v>
      </c>
      <c r="O152" s="26">
        <v>9</v>
      </c>
      <c r="P152" s="26">
        <v>135</v>
      </c>
      <c r="Q152" s="49">
        <v>1755</v>
      </c>
      <c r="R152" s="26">
        <v>0</v>
      </c>
      <c r="S152" s="50">
        <v>0</v>
      </c>
      <c r="T152" s="51">
        <v>24932.7</v>
      </c>
      <c r="U152" s="26">
        <v>0</v>
      </c>
      <c r="V152" s="52">
        <v>0</v>
      </c>
      <c r="X152" s="78">
        <f t="shared" si="23"/>
        <v>19946.160000000003</v>
      </c>
      <c r="Z152" s="54">
        <v>1522.5600000000002</v>
      </c>
      <c r="AC152" s="54">
        <f>_xlfn.XLOOKUP(A152,[1]AU2025_School!$B:$B,[1]AU2025_School!$BQ:$BQ,0,0)</f>
        <v>0</v>
      </c>
      <c r="AD152" s="54">
        <f>_xlfn.XLOOKUP(A152,[1]AU2025_School!$B:$B,[1]AU2025_School!$BR:$BR,0,0)</f>
        <v>0</v>
      </c>
      <c r="AE152" s="54">
        <f>_xlfn.XLOOKUP(A152,[1]AU2025_School!$B:$B,[1]AU2025_School!$BS:$BS,0,0)</f>
        <v>17659.2</v>
      </c>
      <c r="AF152" s="54">
        <f>_xlfn.XLOOKUP(A152,[1]AU2025_School!$B:$B,[1]AU2025_School!$BT:$BT,0,0)</f>
        <v>1103.7</v>
      </c>
      <c r="AG152" s="54">
        <f>_xlfn.XLOOKUP(A152,[1]AU2025_School!$B:$B,[1]AU2025_School!$BU:$BU,0,0)</f>
        <v>0</v>
      </c>
      <c r="AH152" s="54">
        <f>_xlfn.XLOOKUP(A152,[1]AU2025_School!$B:$B,[1]AU2025_School!$BV:$BV,0,0)</f>
        <v>0</v>
      </c>
      <c r="AI152" s="54">
        <f>_xlfn.XLOOKUP(A152,[1]AU2025_School!$B:$B,[1]AU2025_School!$BW:$BW,0,0)</f>
        <v>0</v>
      </c>
      <c r="AJ152" s="54">
        <f>_xlfn.XLOOKUP(A152,[1]AU2025_School!$B:$B,[1]AU2025_School!$BX:$BX,0,0)</f>
        <v>447.72</v>
      </c>
      <c r="AK152" s="54">
        <f>_xlfn.XLOOKUP(A152,[1]AU2025_School!$B:$B,[1]AU2025_School!$BY:$BY,0,0)</f>
        <v>0</v>
      </c>
      <c r="AL152" s="54">
        <f>_xlfn.XLOOKUP(A152,[1]AU2025_School!$B:$B,[1]AU2025_School!$BZ:$BZ,0,0)</f>
        <v>1903.2</v>
      </c>
      <c r="AM152" s="54">
        <f>_xlfn.XLOOKUP(A152,[1]AU2025_School!$B:$B,[1]AU2025_School!$CA:$CA,0,0)</f>
        <v>0</v>
      </c>
      <c r="AN152" s="54">
        <f>_xlfn.XLOOKUP(A152,[1]AU2025_School!$B:$B,[1]AU2025_School!$CB:$CB,0,0)</f>
        <v>0</v>
      </c>
      <c r="AO152" s="54">
        <f t="shared" si="24"/>
        <v>21113.820000000003</v>
      </c>
      <c r="AP152" s="52">
        <f t="shared" si="25"/>
        <v>1167.6599999999999</v>
      </c>
      <c r="AQ152" s="55">
        <f t="shared" si="26"/>
        <v>828.3599999999999</v>
      </c>
      <c r="AR152" s="55">
        <f t="shared" si="27"/>
        <v>0</v>
      </c>
      <c r="AS152" s="55">
        <f t="shared" si="28"/>
        <v>-23177.7</v>
      </c>
      <c r="AT152" s="55">
        <f t="shared" si="29"/>
        <v>0</v>
      </c>
      <c r="AU152" s="55">
        <f t="shared" si="22"/>
        <v>18762.900000000001</v>
      </c>
      <c r="AV152" s="55">
        <f t="shared" si="30"/>
        <v>-1755</v>
      </c>
      <c r="AW152" s="55">
        <f t="shared" si="31"/>
        <v>0</v>
      </c>
    </row>
    <row r="153" spans="1:49" x14ac:dyDescent="0.25">
      <c r="A153" s="26">
        <v>2481</v>
      </c>
      <c r="B153" s="27" t="s">
        <v>324</v>
      </c>
      <c r="C153" s="27" t="s">
        <v>464</v>
      </c>
      <c r="D153" s="27">
        <v>0</v>
      </c>
      <c r="E153" s="27">
        <v>0</v>
      </c>
      <c r="F153" s="39">
        <v>0</v>
      </c>
      <c r="G153" s="26">
        <v>0</v>
      </c>
      <c r="H153" s="26">
        <v>0</v>
      </c>
      <c r="I153" s="29">
        <v>0</v>
      </c>
      <c r="J153" s="26">
        <v>44</v>
      </c>
      <c r="K153" s="26">
        <v>660</v>
      </c>
      <c r="L153" s="26">
        <v>3</v>
      </c>
      <c r="M153" s="26">
        <v>45</v>
      </c>
      <c r="N153" s="31">
        <v>51873.9</v>
      </c>
      <c r="O153" s="26">
        <v>19</v>
      </c>
      <c r="P153" s="26">
        <v>285</v>
      </c>
      <c r="Q153" s="49">
        <v>3705</v>
      </c>
      <c r="R153" s="26">
        <v>17</v>
      </c>
      <c r="S153" s="50">
        <v>1267.8421052631579</v>
      </c>
      <c r="T153" s="51">
        <v>56846.742105263162</v>
      </c>
      <c r="U153" s="26">
        <v>0</v>
      </c>
      <c r="V153" s="52">
        <v>0</v>
      </c>
      <c r="X153" s="78">
        <f t="shared" si="23"/>
        <v>45477.393684210532</v>
      </c>
      <c r="Z153" s="54">
        <v>552.24</v>
      </c>
      <c r="AC153" s="54">
        <f>_xlfn.XLOOKUP(A153,[1]AU2025_School!$B:$B,[1]AU2025_School!$BQ:$BQ,0,0)</f>
        <v>0</v>
      </c>
      <c r="AD153" s="54">
        <f>_xlfn.XLOOKUP(A153,[1]AU2025_School!$B:$B,[1]AU2025_School!$BR:$BR,0,0)</f>
        <v>0</v>
      </c>
      <c r="AE153" s="54">
        <f>_xlfn.XLOOKUP(A153,[1]AU2025_School!$B:$B,[1]AU2025_School!$BS:$BS,0,0)</f>
        <v>43044.3</v>
      </c>
      <c r="AF153" s="54">
        <f>_xlfn.XLOOKUP(A153,[1]AU2025_School!$B:$B,[1]AU2025_School!$BT:$BT,0,0)</f>
        <v>5518.5</v>
      </c>
      <c r="AG153" s="54">
        <f>_xlfn.XLOOKUP(A153,[1]AU2025_School!$B:$B,[1]AU2025_School!$BU:$BU,0,0)</f>
        <v>0</v>
      </c>
      <c r="AH153" s="54">
        <f>_xlfn.XLOOKUP(A153,[1]AU2025_School!$B:$B,[1]AU2025_School!$BV:$BV,0,0)</f>
        <v>0</v>
      </c>
      <c r="AI153" s="54">
        <f>_xlfn.XLOOKUP(A153,[1]AU2025_School!$B:$B,[1]AU2025_School!$BW:$BW,0,0)</f>
        <v>0</v>
      </c>
      <c r="AJ153" s="54">
        <f>_xlfn.XLOOKUP(A153,[1]AU2025_School!$B:$B,[1]AU2025_School!$BX:$BX,0,0)</f>
        <v>447.72</v>
      </c>
      <c r="AK153" s="54">
        <f>_xlfn.XLOOKUP(A153,[1]AU2025_School!$B:$B,[1]AU2025_School!$BY:$BY,0,0)</f>
        <v>0</v>
      </c>
      <c r="AL153" s="54">
        <f>_xlfn.XLOOKUP(A153,[1]AU2025_School!$B:$B,[1]AU2025_School!$BZ:$BZ,0,0)</f>
        <v>0</v>
      </c>
      <c r="AM153" s="54">
        <f>_xlfn.XLOOKUP(A153,[1]AU2025_School!$B:$B,[1]AU2025_School!$CA:$CA,0,0)</f>
        <v>113.1</v>
      </c>
      <c r="AN153" s="54">
        <f>_xlfn.XLOOKUP(A153,[1]AU2025_School!$B:$B,[1]AU2025_School!$CB:$CB,0,0)</f>
        <v>468</v>
      </c>
      <c r="AO153" s="54">
        <f t="shared" si="24"/>
        <v>49591.62</v>
      </c>
      <c r="AP153" s="52">
        <f t="shared" si="25"/>
        <v>4114.2263157894704</v>
      </c>
      <c r="AQ153" s="55">
        <f t="shared" si="26"/>
        <v>-104.51999999999998</v>
      </c>
      <c r="AR153" s="55">
        <f t="shared" si="27"/>
        <v>468</v>
      </c>
      <c r="AS153" s="55">
        <f t="shared" si="28"/>
        <v>-51873.9</v>
      </c>
      <c r="AT153" s="55">
        <f t="shared" si="29"/>
        <v>0</v>
      </c>
      <c r="AU153" s="55">
        <f t="shared" si="22"/>
        <v>48562.8</v>
      </c>
      <c r="AV153" s="55">
        <f t="shared" si="30"/>
        <v>-3591.9</v>
      </c>
      <c r="AW153" s="55">
        <f t="shared" si="31"/>
        <v>-1267.8421052631579</v>
      </c>
    </row>
    <row r="154" spans="1:49" x14ac:dyDescent="0.25">
      <c r="A154" s="26">
        <v>2221</v>
      </c>
      <c r="B154" s="27" t="s">
        <v>801</v>
      </c>
      <c r="C154" s="27" t="s">
        <v>464</v>
      </c>
      <c r="D154" s="27">
        <v>0</v>
      </c>
      <c r="E154" s="27">
        <v>0</v>
      </c>
      <c r="F154" s="39">
        <v>0</v>
      </c>
      <c r="G154" s="26">
        <v>0</v>
      </c>
      <c r="H154" s="26">
        <v>0</v>
      </c>
      <c r="I154" s="29">
        <v>0</v>
      </c>
      <c r="J154" s="26">
        <v>32</v>
      </c>
      <c r="K154" s="26">
        <v>480</v>
      </c>
      <c r="L154" s="26">
        <v>0</v>
      </c>
      <c r="M154" s="26">
        <v>0</v>
      </c>
      <c r="N154" s="31">
        <v>35318.400000000001</v>
      </c>
      <c r="O154" s="26">
        <v>12</v>
      </c>
      <c r="P154" s="26">
        <v>180</v>
      </c>
      <c r="Q154" s="49">
        <v>2340</v>
      </c>
      <c r="R154" s="26">
        <v>0</v>
      </c>
      <c r="S154" s="50">
        <v>0</v>
      </c>
      <c r="T154" s="51">
        <v>37658.400000000001</v>
      </c>
      <c r="U154" s="26">
        <v>0</v>
      </c>
      <c r="V154" s="52">
        <v>0</v>
      </c>
      <c r="X154" s="78">
        <f t="shared" si="23"/>
        <v>30126.720000000001</v>
      </c>
      <c r="Z154" s="54">
        <v>382.20000000000005</v>
      </c>
      <c r="AC154" s="54">
        <f>_xlfn.XLOOKUP(A154,[1]AU2025_School!$B:$B,[1]AU2025_School!$BQ:$BQ,0,0)</f>
        <v>0</v>
      </c>
      <c r="AD154" s="54">
        <f>_xlfn.XLOOKUP(A154,[1]AU2025_School!$B:$B,[1]AU2025_School!$BR:$BR,0,0)</f>
        <v>0</v>
      </c>
      <c r="AE154" s="54">
        <f>_xlfn.XLOOKUP(A154,[1]AU2025_School!$B:$B,[1]AU2025_School!$BS:$BS,0,0)</f>
        <v>32007.3</v>
      </c>
      <c r="AF154" s="54">
        <f>_xlfn.XLOOKUP(A154,[1]AU2025_School!$B:$B,[1]AU2025_School!$BT:$BT,0,0)</f>
        <v>0</v>
      </c>
      <c r="AG154" s="54">
        <f>_xlfn.XLOOKUP(A154,[1]AU2025_School!$B:$B,[1]AU2025_School!$BU:$BU,0,0)</f>
        <v>0</v>
      </c>
      <c r="AH154" s="54">
        <f>_xlfn.XLOOKUP(A154,[1]AU2025_School!$B:$B,[1]AU2025_School!$BV:$BV,0,0)</f>
        <v>0</v>
      </c>
      <c r="AI154" s="54">
        <f>_xlfn.XLOOKUP(A154,[1]AU2025_School!$B:$B,[1]AU2025_School!$BW:$BW,0,0)</f>
        <v>0</v>
      </c>
      <c r="AJ154" s="54">
        <f>_xlfn.XLOOKUP(A154,[1]AU2025_School!$B:$B,[1]AU2025_School!$BX:$BX,0,0)</f>
        <v>895.44</v>
      </c>
      <c r="AK154" s="54">
        <f>_xlfn.XLOOKUP(A154,[1]AU2025_School!$B:$B,[1]AU2025_School!$BY:$BY,0,0)</f>
        <v>0</v>
      </c>
      <c r="AL154" s="54">
        <f>_xlfn.XLOOKUP(A154,[1]AU2025_School!$B:$B,[1]AU2025_School!$BZ:$BZ,0,0)</f>
        <v>0</v>
      </c>
      <c r="AM154" s="54">
        <f>_xlfn.XLOOKUP(A154,[1]AU2025_School!$B:$B,[1]AU2025_School!$CA:$CA,0,0)</f>
        <v>0</v>
      </c>
      <c r="AN154" s="54">
        <f>_xlfn.XLOOKUP(A154,[1]AU2025_School!$B:$B,[1]AU2025_School!$CB:$CB,0,0)</f>
        <v>390</v>
      </c>
      <c r="AO154" s="54">
        <f t="shared" si="24"/>
        <v>33292.74</v>
      </c>
      <c r="AP154" s="52">
        <f t="shared" si="25"/>
        <v>3166.0199999999968</v>
      </c>
      <c r="AQ154" s="55">
        <f t="shared" si="26"/>
        <v>513.24</v>
      </c>
      <c r="AR154" s="55">
        <f t="shared" si="27"/>
        <v>390</v>
      </c>
      <c r="AS154" s="55">
        <f t="shared" si="28"/>
        <v>-35318.400000000001</v>
      </c>
      <c r="AT154" s="55">
        <f t="shared" si="29"/>
        <v>0</v>
      </c>
      <c r="AU154" s="55">
        <f t="shared" si="22"/>
        <v>32007.3</v>
      </c>
      <c r="AV154" s="55">
        <f t="shared" si="30"/>
        <v>-2340</v>
      </c>
      <c r="AW154" s="55">
        <f t="shared" si="31"/>
        <v>0</v>
      </c>
    </row>
    <row r="155" spans="1:49" x14ac:dyDescent="0.25">
      <c r="A155" s="26">
        <v>2486</v>
      </c>
      <c r="B155" s="27" t="s">
        <v>325</v>
      </c>
      <c r="C155" s="27" t="s">
        <v>425</v>
      </c>
      <c r="D155" s="27">
        <v>0</v>
      </c>
      <c r="E155" s="27">
        <v>0</v>
      </c>
      <c r="F155" s="39">
        <v>0</v>
      </c>
      <c r="G155" s="26">
        <v>0</v>
      </c>
      <c r="H155" s="26">
        <v>0</v>
      </c>
      <c r="I155" s="29">
        <v>0</v>
      </c>
      <c r="J155" s="26">
        <v>13</v>
      </c>
      <c r="K155" s="26">
        <v>195</v>
      </c>
      <c r="L155" s="26">
        <v>0</v>
      </c>
      <c r="M155" s="26">
        <v>0</v>
      </c>
      <c r="N155" s="31">
        <v>14348.1</v>
      </c>
      <c r="O155" s="26">
        <v>6</v>
      </c>
      <c r="P155" s="26">
        <v>75</v>
      </c>
      <c r="Q155" s="49">
        <v>975</v>
      </c>
      <c r="R155" s="26">
        <v>4</v>
      </c>
      <c r="S155" s="50">
        <v>298.31578947368422</v>
      </c>
      <c r="T155" s="51">
        <v>15621.415789473685</v>
      </c>
      <c r="U155" s="26">
        <v>0</v>
      </c>
      <c r="V155" s="52">
        <v>0</v>
      </c>
      <c r="X155" s="78">
        <f t="shared" si="23"/>
        <v>12497.132631578948</v>
      </c>
      <c r="Z155" s="54">
        <v>1187.1599999999999</v>
      </c>
      <c r="AC155" s="54">
        <f>_xlfn.XLOOKUP(A155,[1]AU2025_School!$B:$B,[1]AU2025_School!$BQ:$BQ,0,0)</f>
        <v>0</v>
      </c>
      <c r="AD155" s="54">
        <f>_xlfn.XLOOKUP(A155,[1]AU2025_School!$B:$B,[1]AU2025_School!$BR:$BR,0,0)</f>
        <v>0</v>
      </c>
      <c r="AE155" s="54">
        <f>_xlfn.XLOOKUP(A155,[1]AU2025_School!$B:$B,[1]AU2025_School!$BS:$BS,0,0)</f>
        <v>13244.4</v>
      </c>
      <c r="AF155" s="54">
        <f>_xlfn.XLOOKUP(A155,[1]AU2025_School!$B:$B,[1]AU2025_School!$BT:$BT,0,0)</f>
        <v>0</v>
      </c>
      <c r="AG155" s="54">
        <f>_xlfn.XLOOKUP(A155,[1]AU2025_School!$B:$B,[1]AU2025_School!$BU:$BU,0,0)</f>
        <v>0</v>
      </c>
      <c r="AH155" s="54">
        <f>_xlfn.XLOOKUP(A155,[1]AU2025_School!$B:$B,[1]AU2025_School!$BV:$BV,0,0)</f>
        <v>0</v>
      </c>
      <c r="AI155" s="54">
        <f>_xlfn.XLOOKUP(A155,[1]AU2025_School!$B:$B,[1]AU2025_School!$BW:$BW,0,0)</f>
        <v>0</v>
      </c>
      <c r="AJ155" s="54">
        <f>_xlfn.XLOOKUP(A155,[1]AU2025_School!$B:$B,[1]AU2025_School!$BX:$BX,0,0)</f>
        <v>447.72</v>
      </c>
      <c r="AK155" s="54">
        <f>_xlfn.XLOOKUP(A155,[1]AU2025_School!$B:$B,[1]AU2025_School!$BY:$BY,0,0)</f>
        <v>0</v>
      </c>
      <c r="AL155" s="54">
        <f>_xlfn.XLOOKUP(A155,[1]AU2025_School!$B:$B,[1]AU2025_School!$BZ:$BZ,0,0)</f>
        <v>1308.45</v>
      </c>
      <c r="AM155" s="54">
        <f>_xlfn.XLOOKUP(A155,[1]AU2025_School!$B:$B,[1]AU2025_School!$CA:$CA,0,0)</f>
        <v>56.55</v>
      </c>
      <c r="AN155" s="54">
        <f>_xlfn.XLOOKUP(A155,[1]AU2025_School!$B:$B,[1]AU2025_School!$CB:$CB,0,0)</f>
        <v>0</v>
      </c>
      <c r="AO155" s="54">
        <f t="shared" si="24"/>
        <v>15057.119999999999</v>
      </c>
      <c r="AP155" s="52">
        <f t="shared" si="25"/>
        <v>2559.9873684210506</v>
      </c>
      <c r="AQ155" s="55">
        <f t="shared" si="26"/>
        <v>569.01000000000022</v>
      </c>
      <c r="AR155" s="55">
        <f t="shared" si="27"/>
        <v>0</v>
      </c>
      <c r="AS155" s="55">
        <f t="shared" si="28"/>
        <v>-14348.1</v>
      </c>
      <c r="AT155" s="55">
        <f t="shared" si="29"/>
        <v>0</v>
      </c>
      <c r="AU155" s="55">
        <f t="shared" si="22"/>
        <v>13244.4</v>
      </c>
      <c r="AV155" s="55">
        <f t="shared" si="30"/>
        <v>-918.45</v>
      </c>
      <c r="AW155" s="55">
        <f t="shared" si="31"/>
        <v>-298.31578947368422</v>
      </c>
    </row>
    <row r="156" spans="1:49" x14ac:dyDescent="0.25">
      <c r="A156" s="26">
        <v>3002</v>
      </c>
      <c r="B156" s="27" t="s">
        <v>326</v>
      </c>
      <c r="C156" s="27" t="s">
        <v>425</v>
      </c>
      <c r="D156" s="27">
        <v>0</v>
      </c>
      <c r="E156" s="27">
        <v>0</v>
      </c>
      <c r="F156" s="39">
        <v>0</v>
      </c>
      <c r="G156" s="26">
        <v>0</v>
      </c>
      <c r="H156" s="26">
        <v>0</v>
      </c>
      <c r="I156" s="29">
        <v>0</v>
      </c>
      <c r="J156" s="26">
        <v>11</v>
      </c>
      <c r="K156" s="26">
        <v>165</v>
      </c>
      <c r="L156" s="26">
        <v>0</v>
      </c>
      <c r="M156" s="26">
        <v>0</v>
      </c>
      <c r="N156" s="31">
        <v>12140.7</v>
      </c>
      <c r="O156" s="26">
        <v>5</v>
      </c>
      <c r="P156" s="26">
        <v>75</v>
      </c>
      <c r="Q156" s="49">
        <v>975</v>
      </c>
      <c r="R156" s="26">
        <v>5</v>
      </c>
      <c r="S156" s="50">
        <v>372.89473684210526</v>
      </c>
      <c r="T156" s="51">
        <v>13488.594736842106</v>
      </c>
      <c r="U156" s="26">
        <v>0</v>
      </c>
      <c r="V156" s="52">
        <v>0</v>
      </c>
      <c r="X156" s="78">
        <f t="shared" si="23"/>
        <v>10790.875789473685</v>
      </c>
      <c r="Z156" s="54">
        <v>798.72</v>
      </c>
      <c r="AC156" s="54">
        <f>_xlfn.XLOOKUP(A156,[1]AU2025_School!$B:$B,[1]AU2025_School!$BQ:$BQ,0,0)</f>
        <v>0</v>
      </c>
      <c r="AD156" s="54">
        <f>_xlfn.XLOOKUP(A156,[1]AU2025_School!$B:$B,[1]AU2025_School!$BR:$BR,0,0)</f>
        <v>0</v>
      </c>
      <c r="AE156" s="54">
        <f>_xlfn.XLOOKUP(A156,[1]AU2025_School!$B:$B,[1]AU2025_School!$BS:$BS,0,0)</f>
        <v>9933.3000000000011</v>
      </c>
      <c r="AF156" s="54">
        <f>_xlfn.XLOOKUP(A156,[1]AU2025_School!$B:$B,[1]AU2025_School!$BT:$BT,0,0)</f>
        <v>0</v>
      </c>
      <c r="AG156" s="54">
        <f>_xlfn.XLOOKUP(A156,[1]AU2025_School!$B:$B,[1]AU2025_School!$BU:$BU,0,0)</f>
        <v>0</v>
      </c>
      <c r="AH156" s="54">
        <f>_xlfn.XLOOKUP(A156,[1]AU2025_School!$B:$B,[1]AU2025_School!$BV:$BV,0,0)</f>
        <v>0</v>
      </c>
      <c r="AI156" s="54">
        <f>_xlfn.XLOOKUP(A156,[1]AU2025_School!$B:$B,[1]AU2025_School!$BW:$BW,0,0)</f>
        <v>0</v>
      </c>
      <c r="AJ156" s="54">
        <f>_xlfn.XLOOKUP(A156,[1]AU2025_School!$B:$B,[1]AU2025_School!$BX:$BX,0,0)</f>
        <v>149.24</v>
      </c>
      <c r="AK156" s="54">
        <f>_xlfn.XLOOKUP(A156,[1]AU2025_School!$B:$B,[1]AU2025_School!$BY:$BY,0,0)</f>
        <v>0</v>
      </c>
      <c r="AL156" s="54">
        <f>_xlfn.XLOOKUP(A156,[1]AU2025_School!$B:$B,[1]AU2025_School!$BZ:$BZ,0,0)</f>
        <v>1070.55</v>
      </c>
      <c r="AM156" s="54">
        <f>_xlfn.XLOOKUP(A156,[1]AU2025_School!$B:$B,[1]AU2025_School!$CA:$CA,0,0)</f>
        <v>0</v>
      </c>
      <c r="AN156" s="54">
        <f>_xlfn.XLOOKUP(A156,[1]AU2025_School!$B:$B,[1]AU2025_School!$CB:$CB,0,0)</f>
        <v>0</v>
      </c>
      <c r="AO156" s="54">
        <f t="shared" si="24"/>
        <v>11153.09</v>
      </c>
      <c r="AP156" s="52">
        <f t="shared" si="25"/>
        <v>362.21421052631558</v>
      </c>
      <c r="AQ156" s="55">
        <f t="shared" si="26"/>
        <v>421.06999999999994</v>
      </c>
      <c r="AR156" s="55">
        <f t="shared" si="27"/>
        <v>0</v>
      </c>
      <c r="AS156" s="55">
        <f t="shared" si="28"/>
        <v>-12140.7</v>
      </c>
      <c r="AT156" s="55">
        <f t="shared" si="29"/>
        <v>0</v>
      </c>
      <c r="AU156" s="55">
        <f t="shared" si="22"/>
        <v>9933.3000000000011</v>
      </c>
      <c r="AV156" s="55">
        <f t="shared" si="30"/>
        <v>-975</v>
      </c>
      <c r="AW156" s="55">
        <f t="shared" si="31"/>
        <v>-372.89473684210526</v>
      </c>
    </row>
    <row r="157" spans="1:49" x14ac:dyDescent="0.25">
      <c r="A157" s="26">
        <v>3015</v>
      </c>
      <c r="B157" s="27" t="s">
        <v>327</v>
      </c>
      <c r="C157" s="27" t="s">
        <v>464</v>
      </c>
      <c r="D157" s="27">
        <v>0</v>
      </c>
      <c r="E157" s="27">
        <v>0</v>
      </c>
      <c r="F157" s="39">
        <v>0</v>
      </c>
      <c r="G157" s="26">
        <v>0</v>
      </c>
      <c r="H157" s="26">
        <v>0</v>
      </c>
      <c r="I157" s="29">
        <v>0</v>
      </c>
      <c r="J157" s="26">
        <v>25</v>
      </c>
      <c r="K157" s="26">
        <v>375</v>
      </c>
      <c r="L157" s="26">
        <v>5</v>
      </c>
      <c r="M157" s="26">
        <v>75</v>
      </c>
      <c r="N157" s="31">
        <v>33111</v>
      </c>
      <c r="O157" s="26">
        <v>1</v>
      </c>
      <c r="P157" s="26">
        <v>0</v>
      </c>
      <c r="Q157" s="49">
        <v>0</v>
      </c>
      <c r="R157" s="26">
        <v>0</v>
      </c>
      <c r="S157" s="50">
        <v>0</v>
      </c>
      <c r="T157" s="51">
        <v>33111</v>
      </c>
      <c r="U157" s="26">
        <v>0</v>
      </c>
      <c r="V157" s="52">
        <v>0</v>
      </c>
      <c r="X157" s="78">
        <f t="shared" si="23"/>
        <v>26488.800000000003</v>
      </c>
      <c r="Z157" s="54">
        <v>539.76</v>
      </c>
      <c r="AC157" s="54">
        <f>_xlfn.XLOOKUP(A157,[1]AU2025_School!$B:$B,[1]AU2025_School!$BQ:$BQ,0,0)</f>
        <v>0</v>
      </c>
      <c r="AD157" s="54">
        <f>_xlfn.XLOOKUP(A157,[1]AU2025_School!$B:$B,[1]AU2025_School!$BR:$BR,0,0)</f>
        <v>0</v>
      </c>
      <c r="AE157" s="54">
        <f>_xlfn.XLOOKUP(A157,[1]AU2025_School!$B:$B,[1]AU2025_School!$BS:$BS,0,0)</f>
        <v>17659.2</v>
      </c>
      <c r="AF157" s="54">
        <f>_xlfn.XLOOKUP(A157,[1]AU2025_School!$B:$B,[1]AU2025_School!$BT:$BT,0,0)</f>
        <v>0</v>
      </c>
      <c r="AG157" s="54">
        <f>_xlfn.XLOOKUP(A157,[1]AU2025_School!$B:$B,[1]AU2025_School!$BU:$BU,0,0)</f>
        <v>0</v>
      </c>
      <c r="AH157" s="54">
        <f>_xlfn.XLOOKUP(A157,[1]AU2025_School!$B:$B,[1]AU2025_School!$BV:$BV,0,0)</f>
        <v>0</v>
      </c>
      <c r="AI157" s="54">
        <f>_xlfn.XLOOKUP(A157,[1]AU2025_School!$B:$B,[1]AU2025_School!$BW:$BW,0,0)</f>
        <v>0</v>
      </c>
      <c r="AJ157" s="54">
        <f>_xlfn.XLOOKUP(A157,[1]AU2025_School!$B:$B,[1]AU2025_School!$BX:$BX,0,0)</f>
        <v>298.48</v>
      </c>
      <c r="AK157" s="54">
        <f>_xlfn.XLOOKUP(A157,[1]AU2025_School!$B:$B,[1]AU2025_School!$BY:$BY,0,0)</f>
        <v>0</v>
      </c>
      <c r="AL157" s="54">
        <f>_xlfn.XLOOKUP(A157,[1]AU2025_School!$B:$B,[1]AU2025_School!$BZ:$BZ,0,0)</f>
        <v>0</v>
      </c>
      <c r="AM157" s="54">
        <f>_xlfn.XLOOKUP(A157,[1]AU2025_School!$B:$B,[1]AU2025_School!$CA:$CA,0,0)</f>
        <v>565.5</v>
      </c>
      <c r="AN157" s="54">
        <f>_xlfn.XLOOKUP(A157,[1]AU2025_School!$B:$B,[1]AU2025_School!$CB:$CB,0,0)</f>
        <v>46.800000000000004</v>
      </c>
      <c r="AO157" s="54">
        <f t="shared" si="24"/>
        <v>18569.98</v>
      </c>
      <c r="AP157" s="52">
        <f t="shared" si="25"/>
        <v>-7918.8200000000033</v>
      </c>
      <c r="AQ157" s="55">
        <f t="shared" si="26"/>
        <v>-241.27999999999997</v>
      </c>
      <c r="AR157" s="55">
        <f t="shared" si="27"/>
        <v>46.800000000000004</v>
      </c>
      <c r="AS157" s="55">
        <f t="shared" si="28"/>
        <v>-33111</v>
      </c>
      <c r="AT157" s="55">
        <f t="shared" si="29"/>
        <v>0</v>
      </c>
      <c r="AU157" s="55">
        <f t="shared" si="22"/>
        <v>17659.2</v>
      </c>
      <c r="AV157" s="55">
        <f t="shared" si="30"/>
        <v>565.5</v>
      </c>
      <c r="AW157" s="55">
        <f t="shared" si="31"/>
        <v>0</v>
      </c>
    </row>
    <row r="158" spans="1:49" x14ac:dyDescent="0.25">
      <c r="A158" s="26">
        <v>3302</v>
      </c>
      <c r="B158" s="27" t="s">
        <v>802</v>
      </c>
      <c r="C158" s="27" t="s">
        <v>464</v>
      </c>
      <c r="D158" s="27">
        <v>0</v>
      </c>
      <c r="E158" s="27">
        <v>0</v>
      </c>
      <c r="F158" s="39">
        <v>0</v>
      </c>
      <c r="G158" s="26">
        <v>0</v>
      </c>
      <c r="H158" s="26">
        <v>0</v>
      </c>
      <c r="I158" s="29">
        <v>0</v>
      </c>
      <c r="J158" s="26">
        <v>36</v>
      </c>
      <c r="K158" s="26">
        <v>540</v>
      </c>
      <c r="L158" s="26">
        <v>15</v>
      </c>
      <c r="M158" s="26">
        <v>225</v>
      </c>
      <c r="N158" s="31">
        <v>56288.700000000004</v>
      </c>
      <c r="O158" s="26">
        <v>10</v>
      </c>
      <c r="P158" s="26">
        <v>120</v>
      </c>
      <c r="Q158" s="49">
        <v>1560</v>
      </c>
      <c r="R158" s="26">
        <v>8</v>
      </c>
      <c r="S158" s="50">
        <v>596.63157894736844</v>
      </c>
      <c r="T158" s="51">
        <v>58445.331578947371</v>
      </c>
      <c r="U158" s="26">
        <v>0</v>
      </c>
      <c r="V158" s="52">
        <v>0</v>
      </c>
      <c r="X158" s="78">
        <f t="shared" si="23"/>
        <v>46756.265263157897</v>
      </c>
      <c r="Z158" s="54">
        <v>751.92000000000007</v>
      </c>
      <c r="AC158" s="54">
        <f>_xlfn.XLOOKUP(A158,[1]AU2025_School!$B:$B,[1]AU2025_School!$BQ:$BQ,0,0)</f>
        <v>0</v>
      </c>
      <c r="AD158" s="54">
        <f>_xlfn.XLOOKUP(A158,[1]AU2025_School!$B:$B,[1]AU2025_School!$BR:$BR,0,0)</f>
        <v>0</v>
      </c>
      <c r="AE158" s="54">
        <f>_xlfn.XLOOKUP(A158,[1]AU2025_School!$B:$B,[1]AU2025_School!$BS:$BS,0,0)</f>
        <v>37525.800000000003</v>
      </c>
      <c r="AF158" s="54">
        <f>_xlfn.XLOOKUP(A158,[1]AU2025_School!$B:$B,[1]AU2025_School!$BT:$BT,0,0)</f>
        <v>14348.1</v>
      </c>
      <c r="AG158" s="54">
        <f>_xlfn.XLOOKUP(A158,[1]AU2025_School!$B:$B,[1]AU2025_School!$BU:$BU,0,0)</f>
        <v>0</v>
      </c>
      <c r="AH158" s="54">
        <f>_xlfn.XLOOKUP(A158,[1]AU2025_School!$B:$B,[1]AU2025_School!$BV:$BV,0,0)</f>
        <v>0</v>
      </c>
      <c r="AI158" s="54">
        <f>_xlfn.XLOOKUP(A158,[1]AU2025_School!$B:$B,[1]AU2025_School!$BW:$BW,0,0)</f>
        <v>0</v>
      </c>
      <c r="AJ158" s="54">
        <f>_xlfn.XLOOKUP(A158,[1]AU2025_School!$B:$B,[1]AU2025_School!$BX:$BX,0,0)</f>
        <v>373.1</v>
      </c>
      <c r="AK158" s="54">
        <f>_xlfn.XLOOKUP(A158,[1]AU2025_School!$B:$B,[1]AU2025_School!$BY:$BY,0,0)</f>
        <v>186.42</v>
      </c>
      <c r="AL158" s="54">
        <f>_xlfn.XLOOKUP(A158,[1]AU2025_School!$B:$B,[1]AU2025_School!$BZ:$BZ,0,0)</f>
        <v>118.95</v>
      </c>
      <c r="AM158" s="54">
        <f>_xlfn.XLOOKUP(A158,[1]AU2025_School!$B:$B,[1]AU2025_School!$CA:$CA,0,0)</f>
        <v>508.95</v>
      </c>
      <c r="AN158" s="54">
        <f>_xlfn.XLOOKUP(A158,[1]AU2025_School!$B:$B,[1]AU2025_School!$CB:$CB,0,0)</f>
        <v>15.6</v>
      </c>
      <c r="AO158" s="54">
        <f t="shared" si="24"/>
        <v>53076.919999999991</v>
      </c>
      <c r="AP158" s="52">
        <f t="shared" si="25"/>
        <v>6320.6547368420943</v>
      </c>
      <c r="AQ158" s="55">
        <f t="shared" si="26"/>
        <v>-73.450000000000045</v>
      </c>
      <c r="AR158" s="55">
        <f t="shared" si="27"/>
        <v>15.6</v>
      </c>
      <c r="AS158" s="55">
        <f t="shared" si="28"/>
        <v>-56288.700000000004</v>
      </c>
      <c r="AT158" s="55">
        <f t="shared" si="29"/>
        <v>0</v>
      </c>
      <c r="AU158" s="55">
        <f t="shared" si="22"/>
        <v>51873.9</v>
      </c>
      <c r="AV158" s="55">
        <f t="shared" si="30"/>
        <v>-1051.05</v>
      </c>
      <c r="AW158" s="55">
        <f t="shared" si="31"/>
        <v>-596.63157894736844</v>
      </c>
    </row>
    <row r="159" spans="1:49" x14ac:dyDescent="0.25">
      <c r="A159" s="26">
        <v>3306</v>
      </c>
      <c r="B159" s="27" t="s">
        <v>803</v>
      </c>
      <c r="C159" s="27" t="s">
        <v>464</v>
      </c>
      <c r="D159" s="27">
        <v>0</v>
      </c>
      <c r="E159" s="27">
        <v>0</v>
      </c>
      <c r="F159" s="39">
        <v>0</v>
      </c>
      <c r="G159" s="26">
        <v>0</v>
      </c>
      <c r="H159" s="26">
        <v>0</v>
      </c>
      <c r="I159" s="29">
        <v>0</v>
      </c>
      <c r="J159" s="26">
        <v>35</v>
      </c>
      <c r="K159" s="26">
        <v>525</v>
      </c>
      <c r="L159" s="26">
        <v>0</v>
      </c>
      <c r="M159" s="26">
        <v>0</v>
      </c>
      <c r="N159" s="31">
        <v>38629.5</v>
      </c>
      <c r="O159" s="26">
        <v>0</v>
      </c>
      <c r="P159" s="26">
        <v>0</v>
      </c>
      <c r="Q159" s="49">
        <v>0</v>
      </c>
      <c r="R159" s="26">
        <v>0</v>
      </c>
      <c r="S159" s="50">
        <v>0</v>
      </c>
      <c r="T159" s="51">
        <v>38629.5</v>
      </c>
      <c r="U159" s="26">
        <v>0</v>
      </c>
      <c r="V159" s="52">
        <v>0</v>
      </c>
      <c r="X159" s="78">
        <f t="shared" si="23"/>
        <v>30903.600000000002</v>
      </c>
      <c r="Z159" s="54">
        <v>407.16000000000008</v>
      </c>
      <c r="AC159" s="54">
        <f>_xlfn.XLOOKUP(A159,[1]AU2025_School!$B:$B,[1]AU2025_School!$BQ:$BQ,0,0)</f>
        <v>0</v>
      </c>
      <c r="AD159" s="54">
        <f>_xlfn.XLOOKUP(A159,[1]AU2025_School!$B:$B,[1]AU2025_School!$BR:$BR,0,0)</f>
        <v>0</v>
      </c>
      <c r="AE159" s="54">
        <f>_xlfn.XLOOKUP(A159,[1]AU2025_School!$B:$B,[1]AU2025_School!$BS:$BS,0,0)</f>
        <v>40836.9</v>
      </c>
      <c r="AF159" s="54">
        <f>_xlfn.XLOOKUP(A159,[1]AU2025_School!$B:$B,[1]AU2025_School!$BT:$BT,0,0)</f>
        <v>0</v>
      </c>
      <c r="AG159" s="54">
        <f>_xlfn.XLOOKUP(A159,[1]AU2025_School!$B:$B,[1]AU2025_School!$BU:$BU,0,0)</f>
        <v>0</v>
      </c>
      <c r="AH159" s="54">
        <f>_xlfn.XLOOKUP(A159,[1]AU2025_School!$B:$B,[1]AU2025_School!$BV:$BV,0,0)</f>
        <v>0</v>
      </c>
      <c r="AI159" s="54">
        <f>_xlfn.XLOOKUP(A159,[1]AU2025_School!$B:$B,[1]AU2025_School!$BW:$BW,0,0)</f>
        <v>0</v>
      </c>
      <c r="AJ159" s="54">
        <f>_xlfn.XLOOKUP(A159,[1]AU2025_School!$B:$B,[1]AU2025_School!$BX:$BX,0,0)</f>
        <v>0</v>
      </c>
      <c r="AK159" s="54">
        <f>_xlfn.XLOOKUP(A159,[1]AU2025_School!$B:$B,[1]AU2025_School!$BY:$BY,0,0)</f>
        <v>0</v>
      </c>
      <c r="AL159" s="54">
        <f>_xlfn.XLOOKUP(A159,[1]AU2025_School!$B:$B,[1]AU2025_School!$BZ:$BZ,0,0)</f>
        <v>0</v>
      </c>
      <c r="AM159" s="54">
        <f>_xlfn.XLOOKUP(A159,[1]AU2025_School!$B:$B,[1]AU2025_School!$CA:$CA,0,0)</f>
        <v>56.55</v>
      </c>
      <c r="AN159" s="54">
        <f>_xlfn.XLOOKUP(A159,[1]AU2025_School!$B:$B,[1]AU2025_School!$CB:$CB,0,0)</f>
        <v>514.79999999999995</v>
      </c>
      <c r="AO159" s="54">
        <f t="shared" si="24"/>
        <v>41408.250000000007</v>
      </c>
      <c r="AP159" s="52">
        <f t="shared" si="25"/>
        <v>10504.650000000005</v>
      </c>
      <c r="AQ159" s="55">
        <f t="shared" si="26"/>
        <v>-407.16000000000008</v>
      </c>
      <c r="AR159" s="55">
        <f t="shared" si="27"/>
        <v>514.79999999999995</v>
      </c>
      <c r="AS159" s="55">
        <f t="shared" si="28"/>
        <v>-38629.5</v>
      </c>
      <c r="AT159" s="55">
        <f t="shared" si="29"/>
        <v>0</v>
      </c>
      <c r="AU159" s="55">
        <f t="shared" si="22"/>
        <v>40836.9</v>
      </c>
      <c r="AV159" s="55">
        <f t="shared" si="30"/>
        <v>56.55</v>
      </c>
      <c r="AW159" s="55">
        <f t="shared" si="31"/>
        <v>0</v>
      </c>
    </row>
    <row r="160" spans="1:49" x14ac:dyDescent="0.25">
      <c r="A160" s="26">
        <v>3310</v>
      </c>
      <c r="B160" s="27" t="s">
        <v>330</v>
      </c>
      <c r="C160" s="27" t="s">
        <v>464</v>
      </c>
      <c r="D160" s="27">
        <v>0</v>
      </c>
      <c r="E160" s="27">
        <v>0</v>
      </c>
      <c r="F160" s="39">
        <v>0</v>
      </c>
      <c r="G160" s="26">
        <v>0</v>
      </c>
      <c r="H160" s="26">
        <v>0</v>
      </c>
      <c r="I160" s="29">
        <v>0</v>
      </c>
      <c r="J160" s="26">
        <v>17</v>
      </c>
      <c r="K160" s="26">
        <v>255</v>
      </c>
      <c r="L160" s="26">
        <v>0</v>
      </c>
      <c r="M160" s="26">
        <v>0</v>
      </c>
      <c r="N160" s="31">
        <v>18762.900000000001</v>
      </c>
      <c r="O160" s="26">
        <v>10</v>
      </c>
      <c r="P160" s="26">
        <v>150</v>
      </c>
      <c r="Q160" s="49">
        <v>1950</v>
      </c>
      <c r="R160" s="26">
        <v>8</v>
      </c>
      <c r="S160" s="50">
        <v>596.63157894736844</v>
      </c>
      <c r="T160" s="51">
        <f>I160+N160+Q160+F160+S160</f>
        <v>21309.531578947372</v>
      </c>
      <c r="U160" s="26">
        <v>0</v>
      </c>
      <c r="V160" s="52">
        <v>0</v>
      </c>
      <c r="X160" s="78">
        <f t="shared" si="23"/>
        <v>17047.625263157897</v>
      </c>
      <c r="Z160" s="54">
        <v>1212.1199999999999</v>
      </c>
      <c r="AC160" s="54">
        <f>_xlfn.XLOOKUP(A160,[1]AU2025_School!$B:$B,[1]AU2025_School!$BQ:$BQ,0,0)</f>
        <v>0</v>
      </c>
      <c r="AD160" s="54">
        <f>_xlfn.XLOOKUP(A160,[1]AU2025_School!$B:$B,[1]AU2025_School!$BR:$BR,0,0)</f>
        <v>0</v>
      </c>
      <c r="AE160" s="54">
        <f>_xlfn.XLOOKUP(A160,[1]AU2025_School!$B:$B,[1]AU2025_School!$BS:$BS,0,0)</f>
        <v>17659.2</v>
      </c>
      <c r="AF160" s="54">
        <f>_xlfn.XLOOKUP(A160,[1]AU2025_School!$B:$B,[1]AU2025_School!$BT:$BT,0,0)</f>
        <v>0</v>
      </c>
      <c r="AG160" s="54">
        <f>_xlfn.XLOOKUP(A160,[1]AU2025_School!$B:$B,[1]AU2025_School!$BU:$BU,0,0)</f>
        <v>0</v>
      </c>
      <c r="AH160" s="54">
        <f>_xlfn.XLOOKUP(A160,[1]AU2025_School!$B:$B,[1]AU2025_School!$BV:$BV,0,0)</f>
        <v>0</v>
      </c>
      <c r="AI160" s="54">
        <f>_xlfn.XLOOKUP(A160,[1]AU2025_School!$B:$B,[1]AU2025_School!$BW:$BW,0,0)</f>
        <v>0</v>
      </c>
      <c r="AJ160" s="54">
        <f>_xlfn.XLOOKUP(A160,[1]AU2025_School!$B:$B,[1]AU2025_School!$BX:$BX,0,0)</f>
        <v>596.96</v>
      </c>
      <c r="AK160" s="54">
        <f>_xlfn.XLOOKUP(A160,[1]AU2025_School!$B:$B,[1]AU2025_School!$BY:$BY,0,0)</f>
        <v>0</v>
      </c>
      <c r="AL160" s="54">
        <f>_xlfn.XLOOKUP(A160,[1]AU2025_School!$B:$B,[1]AU2025_School!$BZ:$BZ,0,0)</f>
        <v>1189.5</v>
      </c>
      <c r="AM160" s="54">
        <f>_xlfn.XLOOKUP(A160,[1]AU2025_School!$B:$B,[1]AU2025_School!$CA:$CA,0,0)</f>
        <v>169.64999999999998</v>
      </c>
      <c r="AN160" s="54">
        <f>_xlfn.XLOOKUP(A160,[1]AU2025_School!$B:$B,[1]AU2025_School!$CB:$CB,0,0)</f>
        <v>15.6</v>
      </c>
      <c r="AO160" s="54">
        <f t="shared" si="24"/>
        <v>19630.91</v>
      </c>
      <c r="AP160" s="52">
        <f t="shared" si="25"/>
        <v>2583.2847368421026</v>
      </c>
      <c r="AQ160" s="55">
        <f t="shared" si="26"/>
        <v>574.34000000000015</v>
      </c>
      <c r="AR160" s="55">
        <f t="shared" si="27"/>
        <v>15.6</v>
      </c>
      <c r="AS160" s="55">
        <f t="shared" si="28"/>
        <v>-18762.900000000001</v>
      </c>
      <c r="AT160" s="55">
        <f t="shared" si="29"/>
        <v>0</v>
      </c>
      <c r="AU160" s="55">
        <f t="shared" si="22"/>
        <v>17659.2</v>
      </c>
      <c r="AV160" s="55">
        <f t="shared" si="30"/>
        <v>-1780.35</v>
      </c>
      <c r="AW160" s="55">
        <f t="shared" si="31"/>
        <v>-596.63157894736844</v>
      </c>
    </row>
    <row r="161" spans="1:49" x14ac:dyDescent="0.25">
      <c r="A161" s="26">
        <v>3311</v>
      </c>
      <c r="B161" s="27" t="s">
        <v>331</v>
      </c>
      <c r="C161" s="27" t="s">
        <v>464</v>
      </c>
      <c r="D161" s="27">
        <v>0</v>
      </c>
      <c r="E161" s="27">
        <v>0</v>
      </c>
      <c r="F161" s="39">
        <v>0</v>
      </c>
      <c r="G161" s="26">
        <v>0</v>
      </c>
      <c r="H161" s="26">
        <v>0</v>
      </c>
      <c r="I161" s="29">
        <v>0</v>
      </c>
      <c r="J161" s="26">
        <v>34</v>
      </c>
      <c r="K161" s="26">
        <v>510</v>
      </c>
      <c r="L161" s="26">
        <v>2</v>
      </c>
      <c r="M161" s="26">
        <v>30</v>
      </c>
      <c r="N161" s="31">
        <v>39733.200000000004</v>
      </c>
      <c r="O161" s="26">
        <v>10</v>
      </c>
      <c r="P161" s="26">
        <v>150</v>
      </c>
      <c r="Q161" s="49">
        <v>1950</v>
      </c>
      <c r="R161" s="26">
        <v>10</v>
      </c>
      <c r="S161" s="50">
        <v>745.78947368421052</v>
      </c>
      <c r="T161" s="51">
        <v>42428.989473684218</v>
      </c>
      <c r="U161" s="26">
        <v>0</v>
      </c>
      <c r="V161" s="52">
        <v>0</v>
      </c>
      <c r="X161" s="78">
        <f t="shared" si="23"/>
        <v>33943.191578947379</v>
      </c>
      <c r="Z161" s="54">
        <v>2422.6799999999998</v>
      </c>
      <c r="AC161" s="54">
        <f>_xlfn.XLOOKUP(A161,[1]AU2025_School!$B:$B,[1]AU2025_School!$BQ:$BQ,0,0)</f>
        <v>0</v>
      </c>
      <c r="AD161" s="54">
        <f>_xlfn.XLOOKUP(A161,[1]AU2025_School!$B:$B,[1]AU2025_School!$BR:$BR,0,0)</f>
        <v>0</v>
      </c>
      <c r="AE161" s="54">
        <f>_xlfn.XLOOKUP(A161,[1]AU2025_School!$B:$B,[1]AU2025_School!$BS:$BS,0,0)</f>
        <v>27592.5</v>
      </c>
      <c r="AF161" s="54">
        <f>_xlfn.XLOOKUP(A161,[1]AU2025_School!$B:$B,[1]AU2025_School!$BT:$BT,0,0)</f>
        <v>7386.3</v>
      </c>
      <c r="AG161" s="54">
        <f>_xlfn.XLOOKUP(A161,[1]AU2025_School!$B:$B,[1]AU2025_School!$BU:$BU,0,0)</f>
        <v>0</v>
      </c>
      <c r="AH161" s="54">
        <f>_xlfn.XLOOKUP(A161,[1]AU2025_School!$B:$B,[1]AU2025_School!$BV:$BV,0,0)</f>
        <v>0</v>
      </c>
      <c r="AI161" s="54">
        <f>_xlfn.XLOOKUP(A161,[1]AU2025_School!$B:$B,[1]AU2025_School!$BW:$BW,0,0)</f>
        <v>0</v>
      </c>
      <c r="AJ161" s="54">
        <f>_xlfn.XLOOKUP(A161,[1]AU2025_School!$B:$B,[1]AU2025_School!$BX:$BX,0,0)</f>
        <v>223.86</v>
      </c>
      <c r="AK161" s="54">
        <f>_xlfn.XLOOKUP(A161,[1]AU2025_School!$B:$B,[1]AU2025_School!$BY:$BY,0,0)</f>
        <v>0</v>
      </c>
      <c r="AL161" s="54">
        <f>_xlfn.XLOOKUP(A161,[1]AU2025_School!$B:$B,[1]AU2025_School!$BZ:$BZ,0,0)</f>
        <v>2260.0499999999997</v>
      </c>
      <c r="AM161" s="54">
        <f>_xlfn.XLOOKUP(A161,[1]AU2025_School!$B:$B,[1]AU2025_School!$CA:$CA,0,0)</f>
        <v>339.29999999999995</v>
      </c>
      <c r="AN161" s="54">
        <f>_xlfn.XLOOKUP(A161,[1]AU2025_School!$B:$B,[1]AU2025_School!$CB:$CB,0,0)</f>
        <v>15.6</v>
      </c>
      <c r="AO161" s="54">
        <f t="shared" si="24"/>
        <v>37817.610000000008</v>
      </c>
      <c r="AP161" s="52">
        <f t="shared" si="25"/>
        <v>3874.4184210526291</v>
      </c>
      <c r="AQ161" s="55">
        <f t="shared" si="26"/>
        <v>61.230000000000018</v>
      </c>
      <c r="AR161" s="55">
        <f t="shared" si="27"/>
        <v>15.6</v>
      </c>
      <c r="AS161" s="55">
        <f t="shared" si="28"/>
        <v>-39733.200000000004</v>
      </c>
      <c r="AT161" s="55">
        <f t="shared" si="29"/>
        <v>0</v>
      </c>
      <c r="AU161" s="55">
        <f t="shared" si="22"/>
        <v>34978.800000000003</v>
      </c>
      <c r="AV161" s="55">
        <f t="shared" si="30"/>
        <v>-1610.7</v>
      </c>
      <c r="AW161" s="55">
        <f t="shared" si="31"/>
        <v>-745.78947368421052</v>
      </c>
    </row>
    <row r="162" spans="1:49" x14ac:dyDescent="0.25">
      <c r="A162" s="26">
        <v>3314</v>
      </c>
      <c r="B162" s="27" t="s">
        <v>804</v>
      </c>
      <c r="C162" s="27" t="s">
        <v>464</v>
      </c>
      <c r="D162" s="27">
        <v>0</v>
      </c>
      <c r="E162" s="27">
        <v>0</v>
      </c>
      <c r="F162" s="39">
        <v>0</v>
      </c>
      <c r="G162" s="26">
        <v>0</v>
      </c>
      <c r="H162" s="26">
        <v>0</v>
      </c>
      <c r="I162" s="29">
        <v>0</v>
      </c>
      <c r="J162" s="26">
        <v>26</v>
      </c>
      <c r="K162" s="26">
        <v>390</v>
      </c>
      <c r="L162" s="26">
        <v>3</v>
      </c>
      <c r="M162" s="26">
        <v>45</v>
      </c>
      <c r="N162" s="31">
        <v>32007.3</v>
      </c>
      <c r="O162" s="26">
        <v>6</v>
      </c>
      <c r="P162" s="26">
        <v>90</v>
      </c>
      <c r="Q162" s="49">
        <v>1170</v>
      </c>
      <c r="R162" s="26">
        <v>6</v>
      </c>
      <c r="S162" s="50">
        <v>447.47368421052636</v>
      </c>
      <c r="T162" s="51">
        <v>33624.77368421053</v>
      </c>
      <c r="U162" s="26">
        <v>0</v>
      </c>
      <c r="V162" s="52">
        <v>0</v>
      </c>
      <c r="X162" s="78">
        <f t="shared" si="23"/>
        <v>26899.818947368425</v>
      </c>
      <c r="Z162" s="54">
        <v>1319.7600000000002</v>
      </c>
      <c r="AC162" s="54">
        <f>_xlfn.XLOOKUP(A162,[1]AU2025_School!$B:$B,[1]AU2025_School!$BQ:$BQ,0,0)</f>
        <v>0</v>
      </c>
      <c r="AD162" s="54">
        <f>_xlfn.XLOOKUP(A162,[1]AU2025_School!$B:$B,[1]AU2025_School!$BR:$BR,0,0)</f>
        <v>0</v>
      </c>
      <c r="AE162" s="54">
        <f>_xlfn.XLOOKUP(A162,[1]AU2025_School!$B:$B,[1]AU2025_School!$BS:$BS,0,0)</f>
        <v>27592.5</v>
      </c>
      <c r="AF162" s="54">
        <f>_xlfn.XLOOKUP(A162,[1]AU2025_School!$B:$B,[1]AU2025_School!$BT:$BT,0,0)</f>
        <v>0</v>
      </c>
      <c r="AG162" s="54">
        <f>_xlfn.XLOOKUP(A162,[1]AU2025_School!$B:$B,[1]AU2025_School!$BU:$BU,0,0)</f>
        <v>0</v>
      </c>
      <c r="AH162" s="54">
        <f>_xlfn.XLOOKUP(A162,[1]AU2025_School!$B:$B,[1]AU2025_School!$BV:$BV,0,0)</f>
        <v>0</v>
      </c>
      <c r="AI162" s="54">
        <f>_xlfn.XLOOKUP(A162,[1]AU2025_School!$B:$B,[1]AU2025_School!$BW:$BW,0,0)</f>
        <v>0</v>
      </c>
      <c r="AJ162" s="54">
        <f>_xlfn.XLOOKUP(A162,[1]AU2025_School!$B:$B,[1]AU2025_School!$BX:$BX,0,0)</f>
        <v>746.2</v>
      </c>
      <c r="AK162" s="54">
        <f>_xlfn.XLOOKUP(A162,[1]AU2025_School!$B:$B,[1]AU2025_School!$BY:$BY,0,0)</f>
        <v>0</v>
      </c>
      <c r="AL162" s="54">
        <f>_xlfn.XLOOKUP(A162,[1]AU2025_School!$B:$B,[1]AU2025_School!$BZ:$BZ,0,0)</f>
        <v>1546.35</v>
      </c>
      <c r="AM162" s="54">
        <f>_xlfn.XLOOKUP(A162,[1]AU2025_School!$B:$B,[1]AU2025_School!$CA:$CA,0,0)</f>
        <v>56.55</v>
      </c>
      <c r="AN162" s="54">
        <f>_xlfn.XLOOKUP(A162,[1]AU2025_School!$B:$B,[1]AU2025_School!$CB:$CB,0,0)</f>
        <v>0</v>
      </c>
      <c r="AO162" s="54">
        <f t="shared" si="24"/>
        <v>29941.599999999999</v>
      </c>
      <c r="AP162" s="52">
        <f t="shared" si="25"/>
        <v>3041.7810526315734</v>
      </c>
      <c r="AQ162" s="55">
        <f t="shared" si="26"/>
        <v>972.79</v>
      </c>
      <c r="AR162" s="55">
        <f t="shared" si="27"/>
        <v>0</v>
      </c>
      <c r="AS162" s="55">
        <f t="shared" si="28"/>
        <v>-32007.3</v>
      </c>
      <c r="AT162" s="55">
        <f t="shared" si="29"/>
        <v>0</v>
      </c>
      <c r="AU162" s="55">
        <f t="shared" si="22"/>
        <v>27592.5</v>
      </c>
      <c r="AV162" s="55">
        <f t="shared" si="30"/>
        <v>-1113.45</v>
      </c>
      <c r="AW162" s="55">
        <f t="shared" si="31"/>
        <v>-447.47368421052636</v>
      </c>
    </row>
    <row r="163" spans="1:49" x14ac:dyDescent="0.25">
      <c r="A163" s="26">
        <v>3317</v>
      </c>
      <c r="B163" s="27" t="s">
        <v>333</v>
      </c>
      <c r="C163" s="27" t="s">
        <v>425</v>
      </c>
      <c r="D163" s="27">
        <v>0</v>
      </c>
      <c r="E163" s="27">
        <v>0</v>
      </c>
      <c r="F163" s="39">
        <v>0</v>
      </c>
      <c r="G163" s="26">
        <v>0</v>
      </c>
      <c r="H163" s="26">
        <v>0</v>
      </c>
      <c r="I163" s="29">
        <v>0</v>
      </c>
      <c r="J163" s="26">
        <v>20</v>
      </c>
      <c r="K163" s="26">
        <v>300</v>
      </c>
      <c r="L163" s="26">
        <v>2</v>
      </c>
      <c r="M163" s="26">
        <v>30</v>
      </c>
      <c r="N163" s="31">
        <v>24281.4</v>
      </c>
      <c r="O163" s="26">
        <v>5</v>
      </c>
      <c r="P163" s="26">
        <v>75</v>
      </c>
      <c r="Q163" s="49">
        <v>975</v>
      </c>
      <c r="R163" s="26">
        <v>5</v>
      </c>
      <c r="S163" s="50">
        <v>372.89473684210526</v>
      </c>
      <c r="T163" s="51">
        <v>25629.294736842108</v>
      </c>
      <c r="U163" s="26">
        <v>0</v>
      </c>
      <c r="V163" s="52">
        <v>0</v>
      </c>
      <c r="X163" s="78">
        <f t="shared" si="23"/>
        <v>20503.43578947369</v>
      </c>
      <c r="Z163" s="54">
        <v>182.52000000000004</v>
      </c>
      <c r="AC163" s="54">
        <f>_xlfn.XLOOKUP(A163,[1]AU2025_School!$B:$B,[1]AU2025_School!$BQ:$BQ,0,0)</f>
        <v>0</v>
      </c>
      <c r="AD163" s="54">
        <f>_xlfn.XLOOKUP(A163,[1]AU2025_School!$B:$B,[1]AU2025_School!$BR:$BR,0,0)</f>
        <v>0</v>
      </c>
      <c r="AE163" s="54">
        <f>_xlfn.XLOOKUP(A163,[1]AU2025_School!$B:$B,[1]AU2025_School!$BS:$BS,0,0)</f>
        <v>28696.2</v>
      </c>
      <c r="AF163" s="54">
        <f>_xlfn.XLOOKUP(A163,[1]AU2025_School!$B:$B,[1]AU2025_School!$BT:$BT,0,0)</f>
        <v>0</v>
      </c>
      <c r="AG163" s="54">
        <f>_xlfn.XLOOKUP(A163,[1]AU2025_School!$B:$B,[1]AU2025_School!$BU:$BU,0,0)</f>
        <v>0</v>
      </c>
      <c r="AH163" s="54">
        <f>_xlfn.XLOOKUP(A163,[1]AU2025_School!$B:$B,[1]AU2025_School!$BV:$BV,0,0)</f>
        <v>0</v>
      </c>
      <c r="AI163" s="54">
        <f>_xlfn.XLOOKUP(A163,[1]AU2025_School!$B:$B,[1]AU2025_School!$BW:$BW,0,0)</f>
        <v>0</v>
      </c>
      <c r="AJ163" s="54">
        <f>_xlfn.XLOOKUP(A163,[1]AU2025_School!$B:$B,[1]AU2025_School!$BX:$BX,0,0)</f>
        <v>746.2</v>
      </c>
      <c r="AK163" s="54">
        <f>_xlfn.XLOOKUP(A163,[1]AU2025_School!$B:$B,[1]AU2025_School!$BY:$BY,0,0)</f>
        <v>0</v>
      </c>
      <c r="AL163" s="54">
        <f>_xlfn.XLOOKUP(A163,[1]AU2025_School!$B:$B,[1]AU2025_School!$BZ:$BZ,0,0)</f>
        <v>118.95</v>
      </c>
      <c r="AM163" s="54">
        <f>_xlfn.XLOOKUP(A163,[1]AU2025_School!$B:$B,[1]AU2025_School!$CA:$CA,0,0)</f>
        <v>56.55</v>
      </c>
      <c r="AN163" s="54">
        <f>_xlfn.XLOOKUP(A163,[1]AU2025_School!$B:$B,[1]AU2025_School!$CB:$CB,0,0)</f>
        <v>202.8</v>
      </c>
      <c r="AO163" s="54">
        <f t="shared" si="24"/>
        <v>29820.7</v>
      </c>
      <c r="AP163" s="52">
        <f t="shared" si="25"/>
        <v>9317.2642105263112</v>
      </c>
      <c r="AQ163" s="55">
        <f t="shared" si="26"/>
        <v>682.63000000000011</v>
      </c>
      <c r="AR163" s="55">
        <f t="shared" si="27"/>
        <v>202.8</v>
      </c>
      <c r="AS163" s="55">
        <f t="shared" si="28"/>
        <v>-24281.4</v>
      </c>
      <c r="AT163" s="55">
        <f t="shared" si="29"/>
        <v>0</v>
      </c>
      <c r="AU163" s="55">
        <f t="shared" si="22"/>
        <v>28696.2</v>
      </c>
      <c r="AV163" s="55">
        <f t="shared" si="30"/>
        <v>-918.45</v>
      </c>
      <c r="AW163" s="55">
        <f t="shared" si="31"/>
        <v>-372.89473684210526</v>
      </c>
    </row>
    <row r="164" spans="1:49" x14ac:dyDescent="0.25">
      <c r="A164" s="26">
        <v>3319</v>
      </c>
      <c r="B164" s="27" t="s">
        <v>334</v>
      </c>
      <c r="C164" s="27" t="s">
        <v>425</v>
      </c>
      <c r="D164" s="27">
        <v>0</v>
      </c>
      <c r="E164" s="27">
        <v>0</v>
      </c>
      <c r="F164" s="39">
        <v>0</v>
      </c>
      <c r="G164" s="26">
        <v>0</v>
      </c>
      <c r="H164" s="26">
        <v>0</v>
      </c>
      <c r="I164" s="29">
        <v>0</v>
      </c>
      <c r="J164" s="26">
        <v>32</v>
      </c>
      <c r="K164" s="26">
        <v>480</v>
      </c>
      <c r="L164" s="26">
        <v>10</v>
      </c>
      <c r="M164" s="26">
        <v>150</v>
      </c>
      <c r="N164" s="31">
        <v>46355.4</v>
      </c>
      <c r="O164" s="26">
        <v>17</v>
      </c>
      <c r="P164" s="26">
        <v>255</v>
      </c>
      <c r="Q164" s="49">
        <v>3315</v>
      </c>
      <c r="R164" s="26">
        <v>17</v>
      </c>
      <c r="S164" s="50">
        <v>1267.8421052631579</v>
      </c>
      <c r="T164" s="51">
        <v>50938.242105263162</v>
      </c>
      <c r="U164" s="26">
        <v>0</v>
      </c>
      <c r="V164" s="52">
        <v>0</v>
      </c>
      <c r="X164" s="78">
        <f t="shared" si="23"/>
        <v>40750.593684210529</v>
      </c>
      <c r="Z164" s="54">
        <v>1419.6000000000001</v>
      </c>
      <c r="AC164" s="54">
        <f>_xlfn.XLOOKUP(A164,[1]AU2025_School!$B:$B,[1]AU2025_School!$BQ:$BQ,0,0)</f>
        <v>0</v>
      </c>
      <c r="AD164" s="54">
        <f>_xlfn.XLOOKUP(A164,[1]AU2025_School!$B:$B,[1]AU2025_School!$BR:$BR,0,0)</f>
        <v>0</v>
      </c>
      <c r="AE164" s="54">
        <f>_xlfn.XLOOKUP(A164,[1]AU2025_School!$B:$B,[1]AU2025_School!$BS:$BS,0,0)</f>
        <v>36201.360000000001</v>
      </c>
      <c r="AF164" s="54">
        <f>_xlfn.XLOOKUP(A164,[1]AU2025_School!$B:$B,[1]AU2025_School!$BT:$BT,0,0)</f>
        <v>16996.98</v>
      </c>
      <c r="AG164" s="54">
        <f>_xlfn.XLOOKUP(A164,[1]AU2025_School!$B:$B,[1]AU2025_School!$BU:$BU,0,0)</f>
        <v>0</v>
      </c>
      <c r="AH164" s="54">
        <f>_xlfn.XLOOKUP(A164,[1]AU2025_School!$B:$B,[1]AU2025_School!$BV:$BV,0,0)</f>
        <v>0</v>
      </c>
      <c r="AI164" s="54">
        <f>_xlfn.XLOOKUP(A164,[1]AU2025_School!$B:$B,[1]AU2025_School!$BW:$BW,0,0)</f>
        <v>0</v>
      </c>
      <c r="AJ164" s="54">
        <f>_xlfn.XLOOKUP(A164,[1]AU2025_School!$B:$B,[1]AU2025_School!$BX:$BX,0,0)</f>
        <v>746.2</v>
      </c>
      <c r="AK164" s="54">
        <f>_xlfn.XLOOKUP(A164,[1]AU2025_School!$B:$B,[1]AU2025_School!$BY:$BY,0,0)</f>
        <v>745.68</v>
      </c>
      <c r="AL164" s="54">
        <f>_xlfn.XLOOKUP(A164,[1]AU2025_School!$B:$B,[1]AU2025_School!$BZ:$BZ,0,0)</f>
        <v>1546.35</v>
      </c>
      <c r="AM164" s="54">
        <f>_xlfn.XLOOKUP(A164,[1]AU2025_School!$B:$B,[1]AU2025_School!$CA:$CA,0,0)</f>
        <v>1074.4499999999998</v>
      </c>
      <c r="AN164" s="54">
        <f>_xlfn.XLOOKUP(A164,[1]AU2025_School!$B:$B,[1]AU2025_School!$CB:$CB,0,0)</f>
        <v>31.2</v>
      </c>
      <c r="AO164" s="54">
        <f t="shared" si="24"/>
        <v>57342.219999999987</v>
      </c>
      <c r="AP164" s="52">
        <f t="shared" si="25"/>
        <v>16591.626315789457</v>
      </c>
      <c r="AQ164" s="55">
        <f t="shared" si="26"/>
        <v>1618.6299999999999</v>
      </c>
      <c r="AR164" s="55">
        <f t="shared" si="27"/>
        <v>31.2</v>
      </c>
      <c r="AS164" s="55">
        <f t="shared" si="28"/>
        <v>-46355.4</v>
      </c>
      <c r="AT164" s="55">
        <f t="shared" si="29"/>
        <v>0</v>
      </c>
      <c r="AU164" s="55">
        <f t="shared" si="22"/>
        <v>53198.34</v>
      </c>
      <c r="AV164" s="55">
        <f t="shared" si="30"/>
        <v>-2240.5500000000002</v>
      </c>
      <c r="AW164" s="55">
        <f t="shared" si="31"/>
        <v>-1267.8421052631579</v>
      </c>
    </row>
    <row r="165" spans="1:49" x14ac:dyDescent="0.25">
      <c r="A165" s="26">
        <v>3322</v>
      </c>
      <c r="B165" s="27" t="s">
        <v>335</v>
      </c>
      <c r="C165" s="27" t="s">
        <v>464</v>
      </c>
      <c r="D165" s="27">
        <v>0</v>
      </c>
      <c r="E165" s="27">
        <v>0</v>
      </c>
      <c r="F165" s="39">
        <v>0</v>
      </c>
      <c r="G165" s="26">
        <v>0</v>
      </c>
      <c r="H165" s="26">
        <v>0</v>
      </c>
      <c r="I165" s="29">
        <v>0</v>
      </c>
      <c r="J165" s="26">
        <v>16</v>
      </c>
      <c r="K165" s="26">
        <v>240</v>
      </c>
      <c r="L165" s="26">
        <v>5</v>
      </c>
      <c r="M165" s="26">
        <v>75</v>
      </c>
      <c r="N165" s="31">
        <v>23177.7</v>
      </c>
      <c r="O165" s="26">
        <v>3</v>
      </c>
      <c r="P165" s="26">
        <v>45</v>
      </c>
      <c r="Q165" s="49">
        <v>585</v>
      </c>
      <c r="R165" s="26">
        <v>3</v>
      </c>
      <c r="S165" s="50">
        <v>223.73684210526318</v>
      </c>
      <c r="T165" s="51">
        <v>23986.436842105264</v>
      </c>
      <c r="U165" s="26">
        <v>0</v>
      </c>
      <c r="V165" s="52">
        <v>0</v>
      </c>
      <c r="X165" s="78">
        <f t="shared" si="23"/>
        <v>19189.149473684211</v>
      </c>
      <c r="Z165" s="54">
        <v>140.4</v>
      </c>
      <c r="AC165" s="54">
        <f>_xlfn.XLOOKUP(A165,[1]AU2025_School!$B:$B,[1]AU2025_School!$BQ:$BQ,0,0)</f>
        <v>0</v>
      </c>
      <c r="AD165" s="54">
        <f>_xlfn.XLOOKUP(A165,[1]AU2025_School!$B:$B,[1]AU2025_School!$BR:$BR,0,0)</f>
        <v>0</v>
      </c>
      <c r="AE165" s="54">
        <f>_xlfn.XLOOKUP(A165,[1]AU2025_School!$B:$B,[1]AU2025_School!$BS:$BS,0,0)</f>
        <v>18762.900000000001</v>
      </c>
      <c r="AF165" s="54">
        <f>_xlfn.XLOOKUP(A165,[1]AU2025_School!$B:$B,[1]AU2025_School!$BT:$BT,0,0)</f>
        <v>8829.6</v>
      </c>
      <c r="AG165" s="54">
        <f>_xlfn.XLOOKUP(A165,[1]AU2025_School!$B:$B,[1]AU2025_School!$BU:$BU,0,0)</f>
        <v>0</v>
      </c>
      <c r="AH165" s="54">
        <f>_xlfn.XLOOKUP(A165,[1]AU2025_School!$B:$B,[1]AU2025_School!$BV:$BV,0,0)</f>
        <v>0</v>
      </c>
      <c r="AI165" s="54">
        <f>_xlfn.XLOOKUP(A165,[1]AU2025_School!$B:$B,[1]AU2025_School!$BW:$BW,0,0)</f>
        <v>0</v>
      </c>
      <c r="AJ165" s="54">
        <f>_xlfn.XLOOKUP(A165,[1]AU2025_School!$B:$B,[1]AU2025_School!$BX:$BX,0,0)</f>
        <v>0</v>
      </c>
      <c r="AK165" s="54">
        <f>_xlfn.XLOOKUP(A165,[1]AU2025_School!$B:$B,[1]AU2025_School!$BY:$BY,0,0)</f>
        <v>0</v>
      </c>
      <c r="AL165" s="54">
        <f>_xlfn.XLOOKUP(A165,[1]AU2025_School!$B:$B,[1]AU2025_School!$BZ:$BZ,0,0)</f>
        <v>594.75</v>
      </c>
      <c r="AM165" s="54">
        <f>_xlfn.XLOOKUP(A165,[1]AU2025_School!$B:$B,[1]AU2025_School!$CA:$CA,0,0)</f>
        <v>56.55</v>
      </c>
      <c r="AN165" s="54">
        <f>_xlfn.XLOOKUP(A165,[1]AU2025_School!$B:$B,[1]AU2025_School!$CB:$CB,0,0)</f>
        <v>0</v>
      </c>
      <c r="AO165" s="54">
        <f t="shared" si="24"/>
        <v>28243.8</v>
      </c>
      <c r="AP165" s="52">
        <f t="shared" si="25"/>
        <v>9054.6505263157887</v>
      </c>
      <c r="AQ165" s="55">
        <f t="shared" si="26"/>
        <v>454.35</v>
      </c>
      <c r="AR165" s="55">
        <f t="shared" si="27"/>
        <v>0</v>
      </c>
      <c r="AS165" s="55">
        <f t="shared" si="28"/>
        <v>-23177.7</v>
      </c>
      <c r="AT165" s="55">
        <f t="shared" si="29"/>
        <v>0</v>
      </c>
      <c r="AU165" s="55">
        <f t="shared" si="22"/>
        <v>27592.5</v>
      </c>
      <c r="AV165" s="55">
        <f t="shared" si="30"/>
        <v>-528.45000000000005</v>
      </c>
      <c r="AW165" s="55">
        <f t="shared" si="31"/>
        <v>-223.73684210526318</v>
      </c>
    </row>
    <row r="166" spans="1:49" x14ac:dyDescent="0.25">
      <c r="A166" s="26">
        <v>3323</v>
      </c>
      <c r="B166" s="27" t="s">
        <v>336</v>
      </c>
      <c r="C166" s="27" t="s">
        <v>464</v>
      </c>
      <c r="D166" s="27">
        <v>0</v>
      </c>
      <c r="E166" s="27">
        <v>0</v>
      </c>
      <c r="F166" s="39">
        <v>0</v>
      </c>
      <c r="G166" s="26">
        <v>0</v>
      </c>
      <c r="H166" s="26">
        <v>0</v>
      </c>
      <c r="I166" s="29">
        <v>0</v>
      </c>
      <c r="J166" s="26">
        <v>13</v>
      </c>
      <c r="K166" s="26">
        <v>195</v>
      </c>
      <c r="L166" s="26">
        <v>0</v>
      </c>
      <c r="M166" s="26">
        <v>0</v>
      </c>
      <c r="N166" s="31">
        <v>14348.1</v>
      </c>
      <c r="O166" s="26">
        <v>4</v>
      </c>
      <c r="P166" s="26">
        <v>60</v>
      </c>
      <c r="Q166" s="49">
        <v>780</v>
      </c>
      <c r="R166" s="26">
        <v>4</v>
      </c>
      <c r="S166" s="50">
        <v>298.31578947368422</v>
      </c>
      <c r="T166" s="51">
        <v>15426.415789473685</v>
      </c>
      <c r="U166" s="26">
        <v>0</v>
      </c>
      <c r="V166" s="52">
        <v>0</v>
      </c>
      <c r="X166" s="78">
        <f t="shared" si="23"/>
        <v>12341.132631578948</v>
      </c>
      <c r="Z166" s="54">
        <v>678.6</v>
      </c>
      <c r="AC166" s="54">
        <f>_xlfn.XLOOKUP(A166,[1]AU2025_School!$B:$B,[1]AU2025_School!$BQ:$BQ,0,0)</f>
        <v>0</v>
      </c>
      <c r="AD166" s="54">
        <f>_xlfn.XLOOKUP(A166,[1]AU2025_School!$B:$B,[1]AU2025_School!$BR:$BR,0,0)</f>
        <v>0</v>
      </c>
      <c r="AE166" s="54">
        <f>_xlfn.XLOOKUP(A166,[1]AU2025_School!$B:$B,[1]AU2025_School!$BS:$BS,0,0)</f>
        <v>0</v>
      </c>
      <c r="AF166" s="54">
        <f>_xlfn.XLOOKUP(A166,[1]AU2025_School!$B:$B,[1]AU2025_School!$BT:$BT,0,0)</f>
        <v>0</v>
      </c>
      <c r="AG166" s="54">
        <f>_xlfn.XLOOKUP(A166,[1]AU2025_School!$B:$B,[1]AU2025_School!$BU:$BU,0,0)</f>
        <v>0</v>
      </c>
      <c r="AH166" s="54">
        <f>_xlfn.XLOOKUP(A166,[1]AU2025_School!$B:$B,[1]AU2025_School!$BV:$BV,0,0)</f>
        <v>0</v>
      </c>
      <c r="AI166" s="54">
        <f>_xlfn.XLOOKUP(A166,[1]AU2025_School!$B:$B,[1]AU2025_School!$BW:$BW,0,0)</f>
        <v>0</v>
      </c>
      <c r="AJ166" s="54">
        <f>_xlfn.XLOOKUP(A166,[1]AU2025_School!$B:$B,[1]AU2025_School!$BX:$BX,0,0)</f>
        <v>0</v>
      </c>
      <c r="AK166" s="54">
        <f>_xlfn.XLOOKUP(A166,[1]AU2025_School!$B:$B,[1]AU2025_School!$BY:$BY,0,0)</f>
        <v>0</v>
      </c>
      <c r="AL166" s="54">
        <f>_xlfn.XLOOKUP(A166,[1]AU2025_School!$B:$B,[1]AU2025_School!$BZ:$BZ,0,0)</f>
        <v>0</v>
      </c>
      <c r="AM166" s="54">
        <f>_xlfn.XLOOKUP(A166,[1]AU2025_School!$B:$B,[1]AU2025_School!$CA:$CA,0,0)</f>
        <v>0</v>
      </c>
      <c r="AN166" s="54">
        <f>_xlfn.XLOOKUP(A166,[1]AU2025_School!$B:$B,[1]AU2025_School!$CB:$CB,0,0)</f>
        <v>0</v>
      </c>
      <c r="AO166" s="54">
        <f t="shared" si="24"/>
        <v>0</v>
      </c>
      <c r="AP166" s="52">
        <f t="shared" si="25"/>
        <v>-12341.132631578948</v>
      </c>
      <c r="AQ166" s="55">
        <f t="shared" si="26"/>
        <v>-678.6</v>
      </c>
      <c r="AR166" s="55">
        <f t="shared" si="27"/>
        <v>0</v>
      </c>
      <c r="AS166" s="55">
        <f t="shared" si="28"/>
        <v>-14348.1</v>
      </c>
      <c r="AT166" s="55">
        <f t="shared" si="29"/>
        <v>0</v>
      </c>
      <c r="AU166" s="55">
        <f t="shared" si="22"/>
        <v>0</v>
      </c>
      <c r="AV166" s="55">
        <f t="shared" si="30"/>
        <v>-780</v>
      </c>
      <c r="AW166" s="55">
        <f t="shared" si="31"/>
        <v>-298.31578947368422</v>
      </c>
    </row>
    <row r="167" spans="1:49" x14ac:dyDescent="0.25">
      <c r="A167" s="26">
        <v>3325</v>
      </c>
      <c r="B167" s="27" t="s">
        <v>805</v>
      </c>
      <c r="C167" s="27" t="s">
        <v>464</v>
      </c>
      <c r="D167" s="27">
        <v>0</v>
      </c>
      <c r="E167" s="27">
        <v>0</v>
      </c>
      <c r="F167" s="39">
        <v>0</v>
      </c>
      <c r="G167" s="26">
        <v>0</v>
      </c>
      <c r="H167" s="26">
        <v>0</v>
      </c>
      <c r="I167" s="29">
        <v>0</v>
      </c>
      <c r="J167" s="26">
        <v>17</v>
      </c>
      <c r="K167" s="26">
        <v>255</v>
      </c>
      <c r="L167" s="26">
        <v>0</v>
      </c>
      <c r="M167" s="26">
        <v>0</v>
      </c>
      <c r="N167" s="31">
        <v>18762.900000000001</v>
      </c>
      <c r="O167" s="26">
        <v>5</v>
      </c>
      <c r="P167" s="26">
        <v>75</v>
      </c>
      <c r="Q167" s="49">
        <v>975</v>
      </c>
      <c r="R167" s="26">
        <v>5</v>
      </c>
      <c r="S167" s="50">
        <v>372.89473684210526</v>
      </c>
      <c r="T167" s="51">
        <v>20110.794736842108</v>
      </c>
      <c r="U167" s="26">
        <v>0</v>
      </c>
      <c r="V167" s="52">
        <v>0</v>
      </c>
      <c r="X167" s="78">
        <f t="shared" si="23"/>
        <v>16088.635789473687</v>
      </c>
      <c r="Z167" s="54">
        <v>124.80000000000001</v>
      </c>
      <c r="AC167" s="54">
        <f>_xlfn.XLOOKUP(A167,[1]AU2025_School!$B:$B,[1]AU2025_School!$BQ:$BQ,0,0)</f>
        <v>0</v>
      </c>
      <c r="AD167" s="54">
        <f>_xlfn.XLOOKUP(A167,[1]AU2025_School!$B:$B,[1]AU2025_School!$BR:$BR,0,0)</f>
        <v>0</v>
      </c>
      <c r="AE167" s="54">
        <f>_xlfn.XLOOKUP(A167,[1]AU2025_School!$B:$B,[1]AU2025_School!$BS:$BS,0,0)</f>
        <v>17659.2</v>
      </c>
      <c r="AF167" s="54">
        <f>_xlfn.XLOOKUP(A167,[1]AU2025_School!$B:$B,[1]AU2025_School!$BT:$BT,0,0)</f>
        <v>1103.7</v>
      </c>
      <c r="AG167" s="54">
        <f>_xlfn.XLOOKUP(A167,[1]AU2025_School!$B:$B,[1]AU2025_School!$BU:$BU,0,0)</f>
        <v>0</v>
      </c>
      <c r="AH167" s="54">
        <f>_xlfn.XLOOKUP(A167,[1]AU2025_School!$B:$B,[1]AU2025_School!$BV:$BV,0,0)</f>
        <v>0</v>
      </c>
      <c r="AI167" s="54">
        <f>_xlfn.XLOOKUP(A167,[1]AU2025_School!$B:$B,[1]AU2025_School!$BW:$BW,0,0)</f>
        <v>0</v>
      </c>
      <c r="AJ167" s="54">
        <f>_xlfn.XLOOKUP(A167,[1]AU2025_School!$B:$B,[1]AU2025_School!$BX:$BX,0,0)</f>
        <v>0</v>
      </c>
      <c r="AK167" s="54">
        <f>_xlfn.XLOOKUP(A167,[1]AU2025_School!$B:$B,[1]AU2025_School!$BY:$BY,0,0)</f>
        <v>0</v>
      </c>
      <c r="AL167" s="54">
        <f>_xlfn.XLOOKUP(A167,[1]AU2025_School!$B:$B,[1]AU2025_School!$BZ:$BZ,0,0)</f>
        <v>0</v>
      </c>
      <c r="AM167" s="54">
        <f>_xlfn.XLOOKUP(A167,[1]AU2025_School!$B:$B,[1]AU2025_School!$CA:$CA,0,0)</f>
        <v>113.1</v>
      </c>
      <c r="AN167" s="54">
        <f>_xlfn.XLOOKUP(A167,[1]AU2025_School!$B:$B,[1]AU2025_School!$CB:$CB,0,0)</f>
        <v>140.4</v>
      </c>
      <c r="AO167" s="54">
        <f t="shared" si="24"/>
        <v>19016.400000000001</v>
      </c>
      <c r="AP167" s="52">
        <f t="shared" si="25"/>
        <v>2927.7642105263149</v>
      </c>
      <c r="AQ167" s="55">
        <f t="shared" si="26"/>
        <v>-124.80000000000001</v>
      </c>
      <c r="AR167" s="55">
        <f t="shared" si="27"/>
        <v>140.4</v>
      </c>
      <c r="AS167" s="55">
        <f t="shared" si="28"/>
        <v>-18762.900000000001</v>
      </c>
      <c r="AT167" s="55">
        <f t="shared" si="29"/>
        <v>0</v>
      </c>
      <c r="AU167" s="55">
        <f t="shared" ref="AU167:AU195" si="32">AE167+AF167-I167</f>
        <v>18762.900000000001</v>
      </c>
      <c r="AV167" s="55">
        <f t="shared" si="30"/>
        <v>-861.9</v>
      </c>
      <c r="AW167" s="55">
        <f t="shared" si="31"/>
        <v>-372.89473684210526</v>
      </c>
    </row>
    <row r="168" spans="1:49" x14ac:dyDescent="0.25">
      <c r="A168" s="26">
        <v>3328</v>
      </c>
      <c r="B168" s="27" t="s">
        <v>338</v>
      </c>
      <c r="C168" s="27" t="s">
        <v>425</v>
      </c>
      <c r="D168" s="27">
        <v>0</v>
      </c>
      <c r="E168" s="27">
        <v>0</v>
      </c>
      <c r="F168" s="39">
        <v>0</v>
      </c>
      <c r="G168" s="26">
        <v>0</v>
      </c>
      <c r="H168" s="26">
        <v>0</v>
      </c>
      <c r="I168" s="29">
        <v>0</v>
      </c>
      <c r="J168" s="26">
        <v>12</v>
      </c>
      <c r="K168" s="26">
        <v>180</v>
      </c>
      <c r="L168" s="26">
        <v>0</v>
      </c>
      <c r="M168" s="26">
        <v>0</v>
      </c>
      <c r="N168" s="31">
        <v>13244.4</v>
      </c>
      <c r="O168" s="26">
        <v>3</v>
      </c>
      <c r="P168" s="26">
        <v>45</v>
      </c>
      <c r="Q168" s="49">
        <v>585</v>
      </c>
      <c r="R168" s="26">
        <v>3</v>
      </c>
      <c r="S168" s="50">
        <v>223.73684210526318</v>
      </c>
      <c r="T168" s="51">
        <v>14053.136842105263</v>
      </c>
      <c r="U168" s="26">
        <v>0</v>
      </c>
      <c r="V168" s="52">
        <v>0</v>
      </c>
      <c r="X168" s="78">
        <f t="shared" si="23"/>
        <v>11242.509473684211</v>
      </c>
      <c r="Z168" s="54">
        <v>235.56</v>
      </c>
      <c r="AC168" s="54">
        <f>_xlfn.XLOOKUP(A168,[1]AU2025_School!$B:$B,[1]AU2025_School!$BQ:$BQ,0,0)</f>
        <v>0</v>
      </c>
      <c r="AD168" s="54">
        <f>_xlfn.XLOOKUP(A168,[1]AU2025_School!$B:$B,[1]AU2025_School!$BR:$BR,0,0)</f>
        <v>0</v>
      </c>
      <c r="AE168" s="54">
        <f>_xlfn.XLOOKUP(A168,[1]AU2025_School!$B:$B,[1]AU2025_School!$BS:$BS,0,0)</f>
        <v>10595.52</v>
      </c>
      <c r="AF168" s="54">
        <f>_xlfn.XLOOKUP(A168,[1]AU2025_School!$B:$B,[1]AU2025_School!$BT:$BT,0,0)</f>
        <v>0</v>
      </c>
      <c r="AG168" s="54">
        <f>_xlfn.XLOOKUP(A168,[1]AU2025_School!$B:$B,[1]AU2025_School!$BU:$BU,0,0)</f>
        <v>0</v>
      </c>
      <c r="AH168" s="54">
        <f>_xlfn.XLOOKUP(A168,[1]AU2025_School!$B:$B,[1]AU2025_School!$BV:$BV,0,0)</f>
        <v>0</v>
      </c>
      <c r="AI168" s="54">
        <f>_xlfn.XLOOKUP(A168,[1]AU2025_School!$B:$B,[1]AU2025_School!$BW:$BW,0,0)</f>
        <v>0</v>
      </c>
      <c r="AJ168" s="54">
        <f>_xlfn.XLOOKUP(A168,[1]AU2025_School!$B:$B,[1]AU2025_School!$BX:$BX,0,0)</f>
        <v>223.86</v>
      </c>
      <c r="AK168" s="54">
        <f>_xlfn.XLOOKUP(A168,[1]AU2025_School!$B:$B,[1]AU2025_School!$BY:$BY,0,0)</f>
        <v>0</v>
      </c>
      <c r="AL168" s="54">
        <f>_xlfn.XLOOKUP(A168,[1]AU2025_School!$B:$B,[1]AU2025_School!$BZ:$BZ,0,0)</f>
        <v>118.95</v>
      </c>
      <c r="AM168" s="54">
        <f>_xlfn.XLOOKUP(A168,[1]AU2025_School!$B:$B,[1]AU2025_School!$CA:$CA,0,0)</f>
        <v>113.1</v>
      </c>
      <c r="AN168" s="54">
        <f>_xlfn.XLOOKUP(A168,[1]AU2025_School!$B:$B,[1]AU2025_School!$CB:$CB,0,0)</f>
        <v>0</v>
      </c>
      <c r="AO168" s="54">
        <f t="shared" si="24"/>
        <v>11051.430000000002</v>
      </c>
      <c r="AP168" s="52">
        <f t="shared" si="25"/>
        <v>-191.07947368420901</v>
      </c>
      <c r="AQ168" s="55">
        <f t="shared" si="26"/>
        <v>107.25</v>
      </c>
      <c r="AR168" s="55">
        <f t="shared" si="27"/>
        <v>0</v>
      </c>
      <c r="AS168" s="55">
        <f t="shared" si="28"/>
        <v>-13244.4</v>
      </c>
      <c r="AT168" s="55">
        <f t="shared" si="29"/>
        <v>0</v>
      </c>
      <c r="AU168" s="55">
        <f t="shared" si="32"/>
        <v>10595.52</v>
      </c>
      <c r="AV168" s="55">
        <f t="shared" si="30"/>
        <v>-471.9</v>
      </c>
      <c r="AW168" s="55">
        <f t="shared" si="31"/>
        <v>-223.73684210526318</v>
      </c>
    </row>
    <row r="169" spans="1:49" x14ac:dyDescent="0.25">
      <c r="A169" s="26">
        <v>3329</v>
      </c>
      <c r="B169" s="27" t="s">
        <v>339</v>
      </c>
      <c r="C169" s="27" t="s">
        <v>464</v>
      </c>
      <c r="D169" s="27">
        <v>0</v>
      </c>
      <c r="E169" s="27">
        <v>0</v>
      </c>
      <c r="F169" s="39">
        <v>0</v>
      </c>
      <c r="G169" s="26">
        <v>0</v>
      </c>
      <c r="H169" s="26">
        <v>0</v>
      </c>
      <c r="I169" s="29">
        <v>0</v>
      </c>
      <c r="J169" s="26">
        <v>26</v>
      </c>
      <c r="K169" s="26">
        <v>390</v>
      </c>
      <c r="L169" s="26">
        <v>4</v>
      </c>
      <c r="M169" s="26">
        <v>60</v>
      </c>
      <c r="N169" s="31">
        <v>33111</v>
      </c>
      <c r="O169" s="26">
        <v>2</v>
      </c>
      <c r="P169" s="26">
        <v>30</v>
      </c>
      <c r="Q169" s="49">
        <v>390</v>
      </c>
      <c r="R169" s="26">
        <v>2</v>
      </c>
      <c r="S169" s="50">
        <v>149.15789473684211</v>
      </c>
      <c r="T169" s="51">
        <v>33650.15789473684</v>
      </c>
      <c r="U169" s="26">
        <v>0</v>
      </c>
      <c r="V169" s="52">
        <v>0</v>
      </c>
      <c r="X169" s="78">
        <f t="shared" si="23"/>
        <v>26920.126315789472</v>
      </c>
      <c r="Z169" s="54">
        <v>405.6</v>
      </c>
      <c r="AC169" s="54">
        <f>_xlfn.XLOOKUP(A169,[1]AU2025_School!$B:$B,[1]AU2025_School!$BQ:$BQ,0,0)</f>
        <v>0</v>
      </c>
      <c r="AD169" s="54">
        <f>_xlfn.XLOOKUP(A169,[1]AU2025_School!$B:$B,[1]AU2025_School!$BR:$BR,0,0)</f>
        <v>0</v>
      </c>
      <c r="AE169" s="54">
        <f>_xlfn.XLOOKUP(A169,[1]AU2025_School!$B:$B,[1]AU2025_School!$BS:$BS,0,0)</f>
        <v>30903.600000000002</v>
      </c>
      <c r="AF169" s="54">
        <f>_xlfn.XLOOKUP(A169,[1]AU2025_School!$B:$B,[1]AU2025_School!$BT:$BT,0,0)</f>
        <v>11037</v>
      </c>
      <c r="AG169" s="54">
        <f>_xlfn.XLOOKUP(A169,[1]AU2025_School!$B:$B,[1]AU2025_School!$BU:$BU,0,0)</f>
        <v>0</v>
      </c>
      <c r="AH169" s="54">
        <f>_xlfn.XLOOKUP(A169,[1]AU2025_School!$B:$B,[1]AU2025_School!$BV:$BV,0,0)</f>
        <v>0</v>
      </c>
      <c r="AI169" s="54">
        <f>_xlfn.XLOOKUP(A169,[1]AU2025_School!$B:$B,[1]AU2025_School!$BW:$BW,0,0)</f>
        <v>0</v>
      </c>
      <c r="AJ169" s="54">
        <f>_xlfn.XLOOKUP(A169,[1]AU2025_School!$B:$B,[1]AU2025_School!$BX:$BX,0,0)</f>
        <v>223.86</v>
      </c>
      <c r="AK169" s="54">
        <f>_xlfn.XLOOKUP(A169,[1]AU2025_School!$B:$B,[1]AU2025_School!$BY:$BY,0,0)</f>
        <v>186.42</v>
      </c>
      <c r="AL169" s="54">
        <f>_xlfn.XLOOKUP(A169,[1]AU2025_School!$B:$B,[1]AU2025_School!$BZ:$BZ,0,0)</f>
        <v>0</v>
      </c>
      <c r="AM169" s="54">
        <f>_xlfn.XLOOKUP(A169,[1]AU2025_School!$B:$B,[1]AU2025_School!$CA:$CA,0,0)</f>
        <v>508.95</v>
      </c>
      <c r="AN169" s="54">
        <f>_xlfn.XLOOKUP(A169,[1]AU2025_School!$B:$B,[1]AU2025_School!$CB:$CB,0,0)</f>
        <v>249.6</v>
      </c>
      <c r="AO169" s="54">
        <f t="shared" si="24"/>
        <v>43109.43</v>
      </c>
      <c r="AP169" s="52">
        <f t="shared" si="25"/>
        <v>16189.303684210528</v>
      </c>
      <c r="AQ169" s="55">
        <f t="shared" si="26"/>
        <v>4.67999999999995</v>
      </c>
      <c r="AR169" s="55">
        <f t="shared" si="27"/>
        <v>249.6</v>
      </c>
      <c r="AS169" s="55">
        <f t="shared" si="28"/>
        <v>-33111</v>
      </c>
      <c r="AT169" s="55">
        <f t="shared" si="29"/>
        <v>0</v>
      </c>
      <c r="AU169" s="55">
        <f t="shared" si="32"/>
        <v>41940.600000000006</v>
      </c>
      <c r="AV169" s="55">
        <f t="shared" si="30"/>
        <v>118.94999999999999</v>
      </c>
      <c r="AW169" s="55">
        <f t="shared" si="31"/>
        <v>-149.15789473684211</v>
      </c>
    </row>
    <row r="170" spans="1:49" x14ac:dyDescent="0.25">
      <c r="A170" s="26">
        <v>3330</v>
      </c>
      <c r="B170" s="27" t="s">
        <v>340</v>
      </c>
      <c r="C170" s="27" t="s">
        <v>464</v>
      </c>
      <c r="D170" s="27">
        <v>0</v>
      </c>
      <c r="E170" s="27">
        <v>0</v>
      </c>
      <c r="F170" s="39">
        <v>0</v>
      </c>
      <c r="G170" s="26">
        <v>0</v>
      </c>
      <c r="H170" s="26">
        <v>0</v>
      </c>
      <c r="I170" s="29">
        <v>0</v>
      </c>
      <c r="J170" s="26">
        <v>32</v>
      </c>
      <c r="K170" s="26">
        <v>480</v>
      </c>
      <c r="L170" s="26">
        <v>10</v>
      </c>
      <c r="M170" s="26">
        <v>150</v>
      </c>
      <c r="N170" s="31">
        <v>46355.4</v>
      </c>
      <c r="O170" s="26">
        <v>0</v>
      </c>
      <c r="P170" s="26">
        <v>0</v>
      </c>
      <c r="Q170" s="49">
        <v>0</v>
      </c>
      <c r="R170" s="26">
        <v>0</v>
      </c>
      <c r="S170" s="50">
        <v>0</v>
      </c>
      <c r="T170" s="51">
        <v>46355.4</v>
      </c>
      <c r="U170" s="26">
        <v>0</v>
      </c>
      <c r="V170" s="52">
        <v>0</v>
      </c>
      <c r="X170" s="78">
        <f t="shared" si="23"/>
        <v>37084.32</v>
      </c>
      <c r="Z170" s="54">
        <v>1120.08</v>
      </c>
      <c r="AC170" s="54">
        <f>_xlfn.XLOOKUP(A170,[1]AU2025_School!$B:$B,[1]AU2025_School!$BQ:$BQ,0,0)</f>
        <v>0</v>
      </c>
      <c r="AD170" s="54">
        <f>_xlfn.XLOOKUP(A170,[1]AU2025_School!$B:$B,[1]AU2025_School!$BR:$BR,0,0)</f>
        <v>0</v>
      </c>
      <c r="AE170" s="54">
        <f>_xlfn.XLOOKUP(A170,[1]AU2025_School!$B:$B,[1]AU2025_School!$BS:$BS,0,0)</f>
        <v>30903.600000000002</v>
      </c>
      <c r="AF170" s="54">
        <f>_xlfn.XLOOKUP(A170,[1]AU2025_School!$B:$B,[1]AU2025_School!$BT:$BT,0,0)</f>
        <v>14348.1</v>
      </c>
      <c r="AG170" s="54">
        <f>_xlfn.XLOOKUP(A170,[1]AU2025_School!$B:$B,[1]AU2025_School!$BU:$BU,0,0)</f>
        <v>0</v>
      </c>
      <c r="AH170" s="54">
        <f>_xlfn.XLOOKUP(A170,[1]AU2025_School!$B:$B,[1]AU2025_School!$BV:$BV,0,0)</f>
        <v>0</v>
      </c>
      <c r="AI170" s="54">
        <f>_xlfn.XLOOKUP(A170,[1]AU2025_School!$B:$B,[1]AU2025_School!$BW:$BW,0,0)</f>
        <v>0</v>
      </c>
      <c r="AJ170" s="54">
        <f>_xlfn.XLOOKUP(A170,[1]AU2025_School!$B:$B,[1]AU2025_School!$BX:$BX,0,0)</f>
        <v>0</v>
      </c>
      <c r="AK170" s="54">
        <f>_xlfn.XLOOKUP(A170,[1]AU2025_School!$B:$B,[1]AU2025_School!$BY:$BY,0,0)</f>
        <v>0</v>
      </c>
      <c r="AL170" s="54">
        <f>_xlfn.XLOOKUP(A170,[1]AU2025_School!$B:$B,[1]AU2025_School!$BZ:$BZ,0,0)</f>
        <v>2141.1</v>
      </c>
      <c r="AM170" s="54">
        <f>_xlfn.XLOOKUP(A170,[1]AU2025_School!$B:$B,[1]AU2025_School!$CA:$CA,0,0)</f>
        <v>452.4</v>
      </c>
      <c r="AN170" s="54">
        <f>_xlfn.XLOOKUP(A170,[1]AU2025_School!$B:$B,[1]AU2025_School!$CB:$CB,0,0)</f>
        <v>31.2</v>
      </c>
      <c r="AO170" s="54">
        <f t="shared" si="24"/>
        <v>47876.4</v>
      </c>
      <c r="AP170" s="52">
        <f t="shared" si="25"/>
        <v>10792.080000000002</v>
      </c>
      <c r="AQ170" s="55">
        <f t="shared" si="26"/>
        <v>1021.02</v>
      </c>
      <c r="AR170" s="55">
        <f t="shared" si="27"/>
        <v>31.2</v>
      </c>
      <c r="AS170" s="55">
        <f t="shared" si="28"/>
        <v>-46355.4</v>
      </c>
      <c r="AT170" s="55">
        <f t="shared" si="29"/>
        <v>0</v>
      </c>
      <c r="AU170" s="55">
        <f t="shared" si="32"/>
        <v>45251.700000000004</v>
      </c>
      <c r="AV170" s="55">
        <f t="shared" si="30"/>
        <v>452.4</v>
      </c>
      <c r="AW170" s="55">
        <f t="shared" si="31"/>
        <v>0</v>
      </c>
    </row>
    <row r="171" spans="1:49" x14ac:dyDescent="0.25">
      <c r="A171" s="26">
        <v>3331</v>
      </c>
      <c r="B171" s="27" t="s">
        <v>341</v>
      </c>
      <c r="C171" s="27" t="s">
        <v>425</v>
      </c>
      <c r="D171" s="27">
        <v>0</v>
      </c>
      <c r="E171" s="27">
        <v>0</v>
      </c>
      <c r="F171" s="39">
        <v>0</v>
      </c>
      <c r="G171" s="26">
        <v>0</v>
      </c>
      <c r="H171" s="26">
        <v>0</v>
      </c>
      <c r="I171" s="29">
        <v>0</v>
      </c>
      <c r="J171" s="26">
        <v>22</v>
      </c>
      <c r="K171" s="26">
        <v>330</v>
      </c>
      <c r="L171" s="26">
        <v>4</v>
      </c>
      <c r="M171" s="26">
        <v>60</v>
      </c>
      <c r="N171" s="31">
        <v>28696.2</v>
      </c>
      <c r="O171" s="26">
        <v>5</v>
      </c>
      <c r="P171" s="26">
        <v>75</v>
      </c>
      <c r="Q171" s="49">
        <v>975</v>
      </c>
      <c r="R171" s="26">
        <v>5</v>
      </c>
      <c r="S171" s="50">
        <v>372.89473684210526</v>
      </c>
      <c r="T171" s="51">
        <v>30044.094736842108</v>
      </c>
      <c r="U171" s="26">
        <v>0</v>
      </c>
      <c r="V171" s="52">
        <v>0</v>
      </c>
      <c r="X171" s="78">
        <f t="shared" si="23"/>
        <v>24035.275789473686</v>
      </c>
      <c r="Z171" s="54">
        <v>786.24000000000012</v>
      </c>
      <c r="AC171" s="54">
        <f>_xlfn.XLOOKUP(A171,[1]AU2025_School!$B:$B,[1]AU2025_School!$BQ:$BQ,0,0)</f>
        <v>0</v>
      </c>
      <c r="AD171" s="54">
        <f>_xlfn.XLOOKUP(A171,[1]AU2025_School!$B:$B,[1]AU2025_School!$BR:$BR,0,0)</f>
        <v>0</v>
      </c>
      <c r="AE171" s="54">
        <f>_xlfn.XLOOKUP(A171,[1]AU2025_School!$B:$B,[1]AU2025_School!$BS:$BS,0,0)</f>
        <v>33111</v>
      </c>
      <c r="AF171" s="54">
        <f>_xlfn.XLOOKUP(A171,[1]AU2025_School!$B:$B,[1]AU2025_School!$BT:$BT,0,0)</f>
        <v>5518.5</v>
      </c>
      <c r="AG171" s="54">
        <f>_xlfn.XLOOKUP(A171,[1]AU2025_School!$B:$B,[1]AU2025_School!$BU:$BU,0,0)</f>
        <v>0</v>
      </c>
      <c r="AH171" s="54">
        <f>_xlfn.XLOOKUP(A171,[1]AU2025_School!$B:$B,[1]AU2025_School!$BV:$BV,0,0)</f>
        <v>0</v>
      </c>
      <c r="AI171" s="54">
        <f>_xlfn.XLOOKUP(A171,[1]AU2025_School!$B:$B,[1]AU2025_School!$BW:$BW,0,0)</f>
        <v>0</v>
      </c>
      <c r="AJ171" s="54">
        <f>_xlfn.XLOOKUP(A171,[1]AU2025_School!$B:$B,[1]AU2025_School!$BX:$BX,0,0)</f>
        <v>522.34</v>
      </c>
      <c r="AK171" s="54">
        <f>_xlfn.XLOOKUP(A171,[1]AU2025_School!$B:$B,[1]AU2025_School!$BY:$BY,0,0)</f>
        <v>0</v>
      </c>
      <c r="AL171" s="54">
        <f>_xlfn.XLOOKUP(A171,[1]AU2025_School!$B:$B,[1]AU2025_School!$BZ:$BZ,0,0)</f>
        <v>1070.55</v>
      </c>
      <c r="AM171" s="54">
        <f>_xlfn.XLOOKUP(A171,[1]AU2025_School!$B:$B,[1]AU2025_School!$CA:$CA,0,0)</f>
        <v>169.64999999999998</v>
      </c>
      <c r="AN171" s="54">
        <f>_xlfn.XLOOKUP(A171,[1]AU2025_School!$B:$B,[1]AU2025_School!$CB:$CB,0,0)</f>
        <v>15.6</v>
      </c>
      <c r="AO171" s="54">
        <f t="shared" si="24"/>
        <v>40407.64</v>
      </c>
      <c r="AP171" s="52">
        <f t="shared" si="25"/>
        <v>16372.364210526313</v>
      </c>
      <c r="AQ171" s="55">
        <f t="shared" si="26"/>
        <v>806.64999999999975</v>
      </c>
      <c r="AR171" s="55">
        <f t="shared" si="27"/>
        <v>15.6</v>
      </c>
      <c r="AS171" s="55">
        <f t="shared" si="28"/>
        <v>-28696.2</v>
      </c>
      <c r="AT171" s="55">
        <f t="shared" si="29"/>
        <v>0</v>
      </c>
      <c r="AU171" s="55">
        <f t="shared" si="32"/>
        <v>38629.5</v>
      </c>
      <c r="AV171" s="55">
        <f t="shared" si="30"/>
        <v>-805.35</v>
      </c>
      <c r="AW171" s="55">
        <f t="shared" si="31"/>
        <v>-372.89473684210526</v>
      </c>
    </row>
    <row r="172" spans="1:49" ht="15" x14ac:dyDescent="0.25">
      <c r="A172" s="26">
        <v>3346</v>
      </c>
      <c r="B172" t="s">
        <v>342</v>
      </c>
      <c r="C172" s="27" t="s">
        <v>425</v>
      </c>
      <c r="D172" s="27">
        <v>0</v>
      </c>
      <c r="E172" s="27">
        <v>0</v>
      </c>
      <c r="F172" s="39">
        <v>0</v>
      </c>
      <c r="G172" s="26">
        <v>0</v>
      </c>
      <c r="H172" s="26">
        <v>0</v>
      </c>
      <c r="I172" s="29">
        <v>0</v>
      </c>
      <c r="J172" s="26">
        <v>24</v>
      </c>
      <c r="K172" s="26">
        <v>360</v>
      </c>
      <c r="L172" s="26">
        <v>1</v>
      </c>
      <c r="M172" s="26">
        <v>15</v>
      </c>
      <c r="N172" s="31">
        <v>27592.5</v>
      </c>
      <c r="O172" s="26">
        <v>9</v>
      </c>
      <c r="P172" s="26">
        <v>105</v>
      </c>
      <c r="Q172" s="49">
        <v>1365</v>
      </c>
      <c r="R172" s="26">
        <v>7</v>
      </c>
      <c r="S172" s="50">
        <v>522.0526315789474</v>
      </c>
      <c r="T172" s="51">
        <v>29479.552631578947</v>
      </c>
      <c r="U172" s="26">
        <v>0</v>
      </c>
      <c r="V172" s="52">
        <v>0</v>
      </c>
      <c r="X172" s="78">
        <f t="shared" si="23"/>
        <v>23583.642105263159</v>
      </c>
      <c r="Z172" s="54">
        <v>1179.3600000000001</v>
      </c>
      <c r="AC172" s="54">
        <f>_xlfn.XLOOKUP(A172,[1]AU2025_School!$B:$B,[1]AU2025_School!$BQ:$BQ,0,0)</f>
        <v>0</v>
      </c>
      <c r="AD172" s="54">
        <f>_xlfn.XLOOKUP(A172,[1]AU2025_School!$B:$B,[1]AU2025_School!$BR:$BR,0,0)</f>
        <v>0</v>
      </c>
      <c r="AE172" s="54">
        <f>_xlfn.XLOOKUP(A172,[1]AU2025_School!$B:$B,[1]AU2025_School!$BS:$BS,0,0)</f>
        <v>9933.3000000000011</v>
      </c>
      <c r="AF172" s="54">
        <f>_xlfn.XLOOKUP(A172,[1]AU2025_School!$B:$B,[1]AU2025_School!$BT:$BT,0,0)</f>
        <v>0</v>
      </c>
      <c r="AG172" s="54">
        <f>_xlfn.XLOOKUP(A172,[1]AU2025_School!$B:$B,[1]AU2025_School!$BU:$BU,0,0)</f>
        <v>0</v>
      </c>
      <c r="AH172" s="54">
        <f>_xlfn.XLOOKUP(A172,[1]AU2025_School!$B:$B,[1]AU2025_School!$BV:$BV,0,0)</f>
        <v>0</v>
      </c>
      <c r="AI172" s="54">
        <f>_xlfn.XLOOKUP(A172,[1]AU2025_School!$B:$B,[1]AU2025_School!$BW:$BW,0,0)</f>
        <v>0</v>
      </c>
      <c r="AJ172" s="54">
        <f>_xlfn.XLOOKUP(A172,[1]AU2025_School!$B:$B,[1]AU2025_School!$BX:$BX,0,0)</f>
        <v>373.1</v>
      </c>
      <c r="AK172" s="54">
        <f>_xlfn.XLOOKUP(A172,[1]AU2025_School!$B:$B,[1]AU2025_School!$BY:$BY,0,0)</f>
        <v>0</v>
      </c>
      <c r="AL172" s="54">
        <f>_xlfn.XLOOKUP(A172,[1]AU2025_School!$B:$B,[1]AU2025_School!$BZ:$BZ,0,0)</f>
        <v>237.9</v>
      </c>
      <c r="AM172" s="54">
        <f>_xlfn.XLOOKUP(A172,[1]AU2025_School!$B:$B,[1]AU2025_School!$CA:$CA,0,0)</f>
        <v>226.2</v>
      </c>
      <c r="AN172" s="54">
        <f>_xlfn.XLOOKUP(A172,[1]AU2025_School!$B:$B,[1]AU2025_School!$CB:$CB,0,0)</f>
        <v>15.6</v>
      </c>
      <c r="AO172" s="54">
        <f t="shared" si="24"/>
        <v>10786.100000000002</v>
      </c>
      <c r="AP172" s="52">
        <f t="shared" si="25"/>
        <v>-12797.542105263157</v>
      </c>
      <c r="AQ172" s="55">
        <f t="shared" si="26"/>
        <v>-568.36000000000013</v>
      </c>
      <c r="AR172" s="55">
        <f t="shared" si="27"/>
        <v>15.6</v>
      </c>
      <c r="AS172" s="55">
        <f t="shared" si="28"/>
        <v>-27592.5</v>
      </c>
      <c r="AT172" s="55">
        <f t="shared" si="29"/>
        <v>0</v>
      </c>
      <c r="AU172" s="55">
        <f t="shared" si="32"/>
        <v>9933.3000000000011</v>
      </c>
      <c r="AV172" s="55">
        <f t="shared" si="30"/>
        <v>-1138.8</v>
      </c>
      <c r="AW172" s="55">
        <f t="shared" si="31"/>
        <v>-522.0526315789474</v>
      </c>
    </row>
    <row r="173" spans="1:49" x14ac:dyDescent="0.25">
      <c r="A173" s="26">
        <v>3351</v>
      </c>
      <c r="B173" s="27" t="s">
        <v>343</v>
      </c>
      <c r="C173" s="27" t="s">
        <v>425</v>
      </c>
      <c r="D173" s="27">
        <v>0</v>
      </c>
      <c r="E173" s="27">
        <v>0</v>
      </c>
      <c r="F173" s="39">
        <v>0</v>
      </c>
      <c r="G173" s="26">
        <v>0</v>
      </c>
      <c r="H173" s="26">
        <v>0</v>
      </c>
      <c r="I173" s="29">
        <v>0</v>
      </c>
      <c r="J173" s="26">
        <v>21</v>
      </c>
      <c r="K173" s="26">
        <v>315</v>
      </c>
      <c r="L173" s="26">
        <v>0</v>
      </c>
      <c r="M173" s="26">
        <v>0</v>
      </c>
      <c r="N173" s="31">
        <v>23177.7</v>
      </c>
      <c r="O173" s="26">
        <v>12</v>
      </c>
      <c r="P173" s="26">
        <v>165</v>
      </c>
      <c r="Q173" s="49">
        <v>2145</v>
      </c>
      <c r="R173" s="26">
        <v>11</v>
      </c>
      <c r="S173" s="50">
        <v>820.36842105263156</v>
      </c>
      <c r="T173" s="51">
        <v>26143.068421052631</v>
      </c>
      <c r="U173" s="26">
        <v>0</v>
      </c>
      <c r="V173" s="52">
        <v>0</v>
      </c>
      <c r="X173" s="78">
        <f t="shared" si="23"/>
        <v>20914.454736842104</v>
      </c>
      <c r="Z173" s="54">
        <v>837.72000000000014</v>
      </c>
      <c r="AC173" s="54">
        <f>_xlfn.XLOOKUP(A173,[1]AU2025_School!$B:$B,[1]AU2025_School!$BQ:$BQ,0,0)</f>
        <v>0</v>
      </c>
      <c r="AD173" s="54">
        <f>_xlfn.XLOOKUP(A173,[1]AU2025_School!$B:$B,[1]AU2025_School!$BR:$BR,0,0)</f>
        <v>0</v>
      </c>
      <c r="AE173" s="54">
        <f>_xlfn.XLOOKUP(A173,[1]AU2025_School!$B:$B,[1]AU2025_School!$BS:$BS,0,0)</f>
        <v>28696.2</v>
      </c>
      <c r="AF173" s="54">
        <f>_xlfn.XLOOKUP(A173,[1]AU2025_School!$B:$B,[1]AU2025_School!$BT:$BT,0,0)</f>
        <v>5886.4000000000005</v>
      </c>
      <c r="AG173" s="54">
        <f>_xlfn.XLOOKUP(A173,[1]AU2025_School!$B:$B,[1]AU2025_School!$BU:$BU,0,0)</f>
        <v>0</v>
      </c>
      <c r="AH173" s="54">
        <f>_xlfn.XLOOKUP(A173,[1]AU2025_School!$B:$B,[1]AU2025_School!$BV:$BV,0,0)</f>
        <v>0</v>
      </c>
      <c r="AI173" s="54">
        <f>_xlfn.XLOOKUP(A173,[1]AU2025_School!$B:$B,[1]AU2025_School!$BW:$BW,0,0)</f>
        <v>0</v>
      </c>
      <c r="AJ173" s="54">
        <f>_xlfn.XLOOKUP(A173,[1]AU2025_School!$B:$B,[1]AU2025_School!$BX:$BX,0,0)</f>
        <v>671.58</v>
      </c>
      <c r="AK173" s="54">
        <f>_xlfn.XLOOKUP(A173,[1]AU2025_School!$B:$B,[1]AU2025_School!$BY:$BY,0,0)</f>
        <v>186.42</v>
      </c>
      <c r="AL173" s="54">
        <f>_xlfn.XLOOKUP(A173,[1]AU2025_School!$B:$B,[1]AU2025_School!$BZ:$BZ,0,0)</f>
        <v>634.4</v>
      </c>
      <c r="AM173" s="54">
        <f>_xlfn.XLOOKUP(A173,[1]AU2025_School!$B:$B,[1]AU2025_School!$CA:$CA,0,0)</f>
        <v>1149.8499999999999</v>
      </c>
      <c r="AN173" s="54">
        <f>_xlfn.XLOOKUP(A173,[1]AU2025_School!$B:$B,[1]AU2025_School!$CB:$CB,0,0)</f>
        <v>31.2</v>
      </c>
      <c r="AO173" s="54">
        <f t="shared" si="24"/>
        <v>37256.049999999996</v>
      </c>
      <c r="AP173" s="52">
        <f t="shared" si="25"/>
        <v>16341.595263157891</v>
      </c>
      <c r="AQ173" s="55">
        <f t="shared" si="26"/>
        <v>654.67999999999995</v>
      </c>
      <c r="AR173" s="55">
        <f t="shared" si="27"/>
        <v>31.2</v>
      </c>
      <c r="AS173" s="55">
        <f t="shared" si="28"/>
        <v>-23177.7</v>
      </c>
      <c r="AT173" s="55">
        <f t="shared" si="29"/>
        <v>0</v>
      </c>
      <c r="AU173" s="55">
        <f t="shared" si="32"/>
        <v>34582.6</v>
      </c>
      <c r="AV173" s="55">
        <f t="shared" si="30"/>
        <v>-995.15000000000009</v>
      </c>
      <c r="AW173" s="55">
        <f t="shared" si="31"/>
        <v>-820.36842105263156</v>
      </c>
    </row>
    <row r="174" spans="1:49" x14ac:dyDescent="0.25">
      <c r="A174" s="26">
        <v>3352</v>
      </c>
      <c r="B174" s="27" t="s">
        <v>344</v>
      </c>
      <c r="C174" s="27" t="s">
        <v>425</v>
      </c>
      <c r="D174" s="27">
        <v>0</v>
      </c>
      <c r="E174" s="27">
        <v>0</v>
      </c>
      <c r="F174" s="39">
        <v>0</v>
      </c>
      <c r="G174" s="26">
        <v>0</v>
      </c>
      <c r="H174" s="26">
        <v>0</v>
      </c>
      <c r="I174" s="29">
        <v>0</v>
      </c>
      <c r="J174" s="26">
        <v>8</v>
      </c>
      <c r="K174" s="26">
        <v>120</v>
      </c>
      <c r="L174" s="26">
        <v>0</v>
      </c>
      <c r="M174" s="26">
        <v>0</v>
      </c>
      <c r="N174" s="31">
        <v>8829.6</v>
      </c>
      <c r="O174" s="26">
        <v>0</v>
      </c>
      <c r="P174" s="26">
        <v>0</v>
      </c>
      <c r="Q174" s="49">
        <v>0</v>
      </c>
      <c r="R174" s="26">
        <v>0</v>
      </c>
      <c r="S174" s="50">
        <v>0</v>
      </c>
      <c r="T174" s="51">
        <v>8829.6</v>
      </c>
      <c r="U174" s="26">
        <v>0</v>
      </c>
      <c r="V174" s="52">
        <v>0</v>
      </c>
      <c r="X174" s="78">
        <f t="shared" si="23"/>
        <v>7063.68</v>
      </c>
      <c r="Z174" s="54">
        <v>90.48</v>
      </c>
      <c r="AC174" s="54">
        <f>_xlfn.XLOOKUP(A174,[1]AU2025_School!$B:$B,[1]AU2025_School!$BQ:$BQ,0,0)</f>
        <v>0</v>
      </c>
      <c r="AD174" s="54">
        <f>_xlfn.XLOOKUP(A174,[1]AU2025_School!$B:$B,[1]AU2025_School!$BR:$BR,0,0)</f>
        <v>0</v>
      </c>
      <c r="AE174" s="54">
        <f>_xlfn.XLOOKUP(A174,[1]AU2025_School!$B:$B,[1]AU2025_School!$BS:$BS,0,0)</f>
        <v>3311.1</v>
      </c>
      <c r="AF174" s="54">
        <f>_xlfn.XLOOKUP(A174,[1]AU2025_School!$B:$B,[1]AU2025_School!$BT:$BT,0,0)</f>
        <v>0</v>
      </c>
      <c r="AG174" s="54">
        <f>_xlfn.XLOOKUP(A174,[1]AU2025_School!$B:$B,[1]AU2025_School!$BU:$BU,0,0)</f>
        <v>0</v>
      </c>
      <c r="AH174" s="54">
        <f>_xlfn.XLOOKUP(A174,[1]AU2025_School!$B:$B,[1]AU2025_School!$BV:$BV,0,0)</f>
        <v>0</v>
      </c>
      <c r="AI174" s="54">
        <f>_xlfn.XLOOKUP(A174,[1]AU2025_School!$B:$B,[1]AU2025_School!$BW:$BW,0,0)</f>
        <v>0</v>
      </c>
      <c r="AJ174" s="54">
        <f>_xlfn.XLOOKUP(A174,[1]AU2025_School!$B:$B,[1]AU2025_School!$BX:$BX,0,0)</f>
        <v>0</v>
      </c>
      <c r="AK174" s="54">
        <f>_xlfn.XLOOKUP(A174,[1]AU2025_School!$B:$B,[1]AU2025_School!$BY:$BY,0,0)</f>
        <v>0</v>
      </c>
      <c r="AL174" s="54">
        <f>_xlfn.XLOOKUP(A174,[1]AU2025_School!$B:$B,[1]AU2025_School!$BZ:$BZ,0,0)</f>
        <v>0</v>
      </c>
      <c r="AM174" s="54">
        <f>_xlfn.XLOOKUP(A174,[1]AU2025_School!$B:$B,[1]AU2025_School!$CA:$CA,0,0)</f>
        <v>0</v>
      </c>
      <c r="AN174" s="54">
        <f>_xlfn.XLOOKUP(A174,[1]AU2025_School!$B:$B,[1]AU2025_School!$CB:$CB,0,0)</f>
        <v>31.2</v>
      </c>
      <c r="AO174" s="54">
        <f t="shared" si="24"/>
        <v>3342.2999999999997</v>
      </c>
      <c r="AP174" s="52">
        <f t="shared" si="25"/>
        <v>-3721.3800000000006</v>
      </c>
      <c r="AQ174" s="55">
        <f t="shared" si="26"/>
        <v>-90.48</v>
      </c>
      <c r="AR174" s="55">
        <f t="shared" si="27"/>
        <v>31.2</v>
      </c>
      <c r="AS174" s="55">
        <f t="shared" si="28"/>
        <v>-8829.6</v>
      </c>
      <c r="AT174" s="55">
        <f t="shared" si="29"/>
        <v>0</v>
      </c>
      <c r="AU174" s="55">
        <f t="shared" si="32"/>
        <v>3311.1</v>
      </c>
      <c r="AV174" s="55">
        <f t="shared" si="30"/>
        <v>0</v>
      </c>
      <c r="AW174" s="55">
        <f t="shared" si="31"/>
        <v>0</v>
      </c>
    </row>
    <row r="175" spans="1:49" x14ac:dyDescent="0.25">
      <c r="A175" s="26">
        <v>3359</v>
      </c>
      <c r="B175" s="27" t="s">
        <v>345</v>
      </c>
      <c r="C175" s="27" t="s">
        <v>464</v>
      </c>
      <c r="D175" s="27">
        <v>0</v>
      </c>
      <c r="E175" s="27">
        <v>0</v>
      </c>
      <c r="F175" s="39">
        <v>0</v>
      </c>
      <c r="G175" s="26">
        <v>0</v>
      </c>
      <c r="H175" s="26">
        <v>0</v>
      </c>
      <c r="I175" s="29">
        <v>0</v>
      </c>
      <c r="J175" s="26">
        <v>16</v>
      </c>
      <c r="K175" s="26">
        <v>240</v>
      </c>
      <c r="L175" s="26">
        <v>0</v>
      </c>
      <c r="M175" s="26">
        <v>0</v>
      </c>
      <c r="N175" s="31">
        <v>17659.2</v>
      </c>
      <c r="O175" s="26">
        <v>0</v>
      </c>
      <c r="P175" s="26">
        <v>0</v>
      </c>
      <c r="Q175" s="49">
        <v>0</v>
      </c>
      <c r="R175" s="26">
        <v>0</v>
      </c>
      <c r="S175" s="50">
        <v>0</v>
      </c>
      <c r="T175" s="51">
        <v>17659.2</v>
      </c>
      <c r="U175" s="26">
        <v>0</v>
      </c>
      <c r="V175" s="52"/>
      <c r="X175" s="78">
        <f t="shared" si="23"/>
        <v>14127.36</v>
      </c>
      <c r="Z175" s="54">
        <v>987.48</v>
      </c>
      <c r="AC175" s="54">
        <f>_xlfn.XLOOKUP(A175,[1]AU2025_School!$B:$B,[1]AU2025_School!$BQ:$BQ,0,0)</f>
        <v>0</v>
      </c>
      <c r="AD175" s="54">
        <f>_xlfn.XLOOKUP(A175,[1]AU2025_School!$B:$B,[1]AU2025_School!$BR:$BR,0,0)</f>
        <v>0</v>
      </c>
      <c r="AE175" s="54">
        <f>_xlfn.XLOOKUP(A175,[1]AU2025_School!$B:$B,[1]AU2025_School!$BS:$BS,0,0)</f>
        <v>8829.6</v>
      </c>
      <c r="AF175" s="54">
        <f>_xlfn.XLOOKUP(A175,[1]AU2025_School!$B:$B,[1]AU2025_School!$BT:$BT,0,0)</f>
        <v>0</v>
      </c>
      <c r="AG175" s="54">
        <f>_xlfn.XLOOKUP(A175,[1]AU2025_School!$B:$B,[1]AU2025_School!$BU:$BU,0,0)</f>
        <v>0</v>
      </c>
      <c r="AH175" s="54">
        <f>_xlfn.XLOOKUP(A175,[1]AU2025_School!$B:$B,[1]AU2025_School!$BV:$BV,0,0)</f>
        <v>0</v>
      </c>
      <c r="AI175" s="54">
        <f>_xlfn.XLOOKUP(A175,[1]AU2025_School!$B:$B,[1]AU2025_School!$BW:$BW,0,0)</f>
        <v>0</v>
      </c>
      <c r="AJ175" s="54">
        <f>_xlfn.XLOOKUP(A175,[1]AU2025_School!$B:$B,[1]AU2025_School!$BX:$BX,0,0)</f>
        <v>596.96</v>
      </c>
      <c r="AK175" s="54">
        <f>_xlfn.XLOOKUP(A175,[1]AU2025_School!$B:$B,[1]AU2025_School!$BY:$BY,0,0)</f>
        <v>0</v>
      </c>
      <c r="AL175" s="54">
        <f>_xlfn.XLOOKUP(A175,[1]AU2025_School!$B:$B,[1]AU2025_School!$BZ:$BZ,0,0)</f>
        <v>713.69999999999993</v>
      </c>
      <c r="AM175" s="54">
        <f>_xlfn.XLOOKUP(A175,[1]AU2025_School!$B:$B,[1]AU2025_School!$CA:$CA,0,0)</f>
        <v>0</v>
      </c>
      <c r="AN175" s="54">
        <f>_xlfn.XLOOKUP(A175,[1]AU2025_School!$B:$B,[1]AU2025_School!$CB:$CB,0,0)</f>
        <v>0</v>
      </c>
      <c r="AO175" s="54">
        <f t="shared" si="24"/>
        <v>10140.260000000002</v>
      </c>
      <c r="AP175" s="52">
        <f t="shared" si="25"/>
        <v>-3987.0999999999985</v>
      </c>
      <c r="AQ175" s="55">
        <f t="shared" si="26"/>
        <v>323.17999999999984</v>
      </c>
      <c r="AR175" s="55">
        <f t="shared" si="27"/>
        <v>0</v>
      </c>
      <c r="AS175" s="55">
        <f t="shared" si="28"/>
        <v>-17659.2</v>
      </c>
      <c r="AT175" s="55">
        <f t="shared" si="29"/>
        <v>0</v>
      </c>
      <c r="AU175" s="55">
        <f t="shared" si="32"/>
        <v>8829.6</v>
      </c>
      <c r="AV175" s="55">
        <f t="shared" si="30"/>
        <v>0</v>
      </c>
      <c r="AW175" s="55">
        <f t="shared" si="31"/>
        <v>0</v>
      </c>
    </row>
    <row r="176" spans="1:49" x14ac:dyDescent="0.25">
      <c r="A176" s="26">
        <v>3361</v>
      </c>
      <c r="B176" s="27" t="s">
        <v>806</v>
      </c>
      <c r="C176" s="27" t="s">
        <v>425</v>
      </c>
      <c r="D176" s="27">
        <v>0</v>
      </c>
      <c r="E176" s="27">
        <v>0</v>
      </c>
      <c r="F176" s="39">
        <v>0</v>
      </c>
      <c r="G176" s="26">
        <v>0</v>
      </c>
      <c r="H176" s="26">
        <v>0</v>
      </c>
      <c r="I176" s="29">
        <v>0</v>
      </c>
      <c r="J176" s="26">
        <v>20</v>
      </c>
      <c r="K176" s="26">
        <v>300</v>
      </c>
      <c r="L176" s="26">
        <v>6</v>
      </c>
      <c r="M176" s="26">
        <v>90</v>
      </c>
      <c r="N176" s="31">
        <v>28696.2</v>
      </c>
      <c r="O176" s="26">
        <v>8</v>
      </c>
      <c r="P176" s="26">
        <v>120</v>
      </c>
      <c r="Q176" s="49">
        <v>1560</v>
      </c>
      <c r="R176" s="26">
        <v>8</v>
      </c>
      <c r="S176" s="50">
        <v>596.63157894736844</v>
      </c>
      <c r="T176" s="51">
        <v>30852.831578947371</v>
      </c>
      <c r="U176" s="26">
        <v>0</v>
      </c>
      <c r="V176" s="52">
        <v>0</v>
      </c>
      <c r="X176" s="78">
        <f t="shared" si="23"/>
        <v>24682.265263157897</v>
      </c>
      <c r="Z176" s="54">
        <v>726.96</v>
      </c>
      <c r="AC176" s="54">
        <f>_xlfn.XLOOKUP(A176,[1]AU2025_School!$B:$B,[1]AU2025_School!$BQ:$BQ,0,0)</f>
        <v>0</v>
      </c>
      <c r="AD176" s="54">
        <f>_xlfn.XLOOKUP(A176,[1]AU2025_School!$B:$B,[1]AU2025_School!$BR:$BR,0,0)</f>
        <v>0</v>
      </c>
      <c r="AE176" s="54">
        <f>_xlfn.XLOOKUP(A176,[1]AU2025_School!$B:$B,[1]AU2025_School!$BS:$BS,0,0)</f>
        <v>22074</v>
      </c>
      <c r="AF176" s="54">
        <f>_xlfn.XLOOKUP(A176,[1]AU2025_School!$B:$B,[1]AU2025_School!$BT:$BT,0,0)</f>
        <v>9933.3000000000011</v>
      </c>
      <c r="AG176" s="54">
        <f>_xlfn.XLOOKUP(A176,[1]AU2025_School!$B:$B,[1]AU2025_School!$BU:$BU,0,0)</f>
        <v>0</v>
      </c>
      <c r="AH176" s="54">
        <f>_xlfn.XLOOKUP(A176,[1]AU2025_School!$B:$B,[1]AU2025_School!$BV:$BV,0,0)</f>
        <v>0</v>
      </c>
      <c r="AI176" s="54">
        <f>_xlfn.XLOOKUP(A176,[1]AU2025_School!$B:$B,[1]AU2025_School!$BW:$BW,0,0)</f>
        <v>0</v>
      </c>
      <c r="AJ176" s="54">
        <f>_xlfn.XLOOKUP(A176,[1]AU2025_School!$B:$B,[1]AU2025_School!$BX:$BX,0,0)</f>
        <v>522.34</v>
      </c>
      <c r="AK176" s="54">
        <f>_xlfn.XLOOKUP(A176,[1]AU2025_School!$B:$B,[1]AU2025_School!$BY:$BY,0,0)</f>
        <v>186.42</v>
      </c>
      <c r="AL176" s="54">
        <f>_xlfn.XLOOKUP(A176,[1]AU2025_School!$B:$B,[1]AU2025_School!$BZ:$BZ,0,0)</f>
        <v>237.9</v>
      </c>
      <c r="AM176" s="54">
        <f>_xlfn.XLOOKUP(A176,[1]AU2025_School!$B:$B,[1]AU2025_School!$CA:$CA,0,0)</f>
        <v>678.59999999999991</v>
      </c>
      <c r="AN176" s="54">
        <f>_xlfn.XLOOKUP(A176,[1]AU2025_School!$B:$B,[1]AU2025_School!$CB:$CB,0,0)</f>
        <v>124.8</v>
      </c>
      <c r="AO176" s="54">
        <f t="shared" si="24"/>
        <v>33757.360000000001</v>
      </c>
      <c r="AP176" s="52">
        <f t="shared" si="25"/>
        <v>9075.0947368421039</v>
      </c>
      <c r="AQ176" s="55">
        <f t="shared" si="26"/>
        <v>219.69999999999993</v>
      </c>
      <c r="AR176" s="55">
        <f t="shared" si="27"/>
        <v>124.8</v>
      </c>
      <c r="AS176" s="55">
        <f t="shared" si="28"/>
        <v>-28696.2</v>
      </c>
      <c r="AT176" s="55">
        <f t="shared" si="29"/>
        <v>0</v>
      </c>
      <c r="AU176" s="55">
        <f t="shared" si="32"/>
        <v>32007.300000000003</v>
      </c>
      <c r="AV176" s="55">
        <f t="shared" si="30"/>
        <v>-881.40000000000009</v>
      </c>
      <c r="AW176" s="55">
        <f t="shared" si="31"/>
        <v>-596.63157894736844</v>
      </c>
    </row>
    <row r="177" spans="1:49" x14ac:dyDescent="0.25">
      <c r="A177" s="26">
        <v>3363</v>
      </c>
      <c r="B177" s="27" t="s">
        <v>347</v>
      </c>
      <c r="C177" s="27" t="s">
        <v>425</v>
      </c>
      <c r="D177" s="27">
        <v>0</v>
      </c>
      <c r="E177" s="27">
        <v>0</v>
      </c>
      <c r="F177" s="39">
        <v>0</v>
      </c>
      <c r="G177" s="26">
        <v>0</v>
      </c>
      <c r="H177" s="26">
        <v>0</v>
      </c>
      <c r="I177" s="29">
        <v>0</v>
      </c>
      <c r="J177" s="26">
        <v>25</v>
      </c>
      <c r="K177" s="26">
        <v>375</v>
      </c>
      <c r="L177" s="26">
        <v>0</v>
      </c>
      <c r="M177" s="26">
        <v>0</v>
      </c>
      <c r="N177" s="31">
        <v>27592.5</v>
      </c>
      <c r="O177" s="26">
        <v>4</v>
      </c>
      <c r="P177" s="26">
        <v>60</v>
      </c>
      <c r="Q177" s="49">
        <v>780</v>
      </c>
      <c r="R177" s="26">
        <v>4</v>
      </c>
      <c r="S177" s="50">
        <v>298.31578947368422</v>
      </c>
      <c r="T177" s="51">
        <v>28670.815789473683</v>
      </c>
      <c r="U177" s="26">
        <v>0</v>
      </c>
      <c r="V177" s="52">
        <v>0</v>
      </c>
      <c r="X177" s="78">
        <f t="shared" si="23"/>
        <v>22936.652631578949</v>
      </c>
      <c r="Z177" s="54">
        <v>322.92</v>
      </c>
      <c r="AC177" s="54">
        <f>_xlfn.XLOOKUP(A177,[1]AU2025_School!$B:$B,[1]AU2025_School!$BQ:$BQ,0,0)</f>
        <v>0</v>
      </c>
      <c r="AD177" s="54">
        <f>_xlfn.XLOOKUP(A177,[1]AU2025_School!$B:$B,[1]AU2025_School!$BR:$BR,0,0)</f>
        <v>0</v>
      </c>
      <c r="AE177" s="54">
        <f>_xlfn.XLOOKUP(A177,[1]AU2025_School!$B:$B,[1]AU2025_School!$BS:$BS,0,0)</f>
        <v>26488.799999999999</v>
      </c>
      <c r="AF177" s="54">
        <f>_xlfn.XLOOKUP(A177,[1]AU2025_School!$B:$B,[1]AU2025_School!$BT:$BT,0,0)</f>
        <v>0</v>
      </c>
      <c r="AG177" s="54">
        <f>_xlfn.XLOOKUP(A177,[1]AU2025_School!$B:$B,[1]AU2025_School!$BU:$BU,0,0)</f>
        <v>0</v>
      </c>
      <c r="AH177" s="54">
        <f>_xlfn.XLOOKUP(A177,[1]AU2025_School!$B:$B,[1]AU2025_School!$BV:$BV,0,0)</f>
        <v>0</v>
      </c>
      <c r="AI177" s="54">
        <f>_xlfn.XLOOKUP(A177,[1]AU2025_School!$B:$B,[1]AU2025_School!$BW:$BW,0,0)</f>
        <v>0</v>
      </c>
      <c r="AJ177" s="54">
        <f>_xlfn.XLOOKUP(A177,[1]AU2025_School!$B:$B,[1]AU2025_School!$BX:$BX,0,0)</f>
        <v>522.34</v>
      </c>
      <c r="AK177" s="54">
        <f>_xlfn.XLOOKUP(A177,[1]AU2025_School!$B:$B,[1]AU2025_School!$BY:$BY,0,0)</f>
        <v>0</v>
      </c>
      <c r="AL177" s="54">
        <f>_xlfn.XLOOKUP(A177,[1]AU2025_School!$B:$B,[1]AU2025_School!$BZ:$BZ,0,0)</f>
        <v>237.9</v>
      </c>
      <c r="AM177" s="54">
        <f>_xlfn.XLOOKUP(A177,[1]AU2025_School!$B:$B,[1]AU2025_School!$CA:$CA,0,0)</f>
        <v>0</v>
      </c>
      <c r="AN177" s="54">
        <f>_xlfn.XLOOKUP(A177,[1]AU2025_School!$B:$B,[1]AU2025_School!$CB:$CB,0,0)</f>
        <v>78</v>
      </c>
      <c r="AO177" s="54">
        <f t="shared" si="24"/>
        <v>27327.040000000001</v>
      </c>
      <c r="AP177" s="52">
        <f t="shared" si="25"/>
        <v>4390.3873684210521</v>
      </c>
      <c r="AQ177" s="55">
        <f t="shared" si="26"/>
        <v>437.32</v>
      </c>
      <c r="AR177" s="55">
        <f t="shared" si="27"/>
        <v>78</v>
      </c>
      <c r="AS177" s="55">
        <f t="shared" si="28"/>
        <v>-27592.5</v>
      </c>
      <c r="AT177" s="55">
        <f t="shared" si="29"/>
        <v>0</v>
      </c>
      <c r="AU177" s="55">
        <f t="shared" si="32"/>
        <v>26488.799999999999</v>
      </c>
      <c r="AV177" s="55">
        <f t="shared" si="30"/>
        <v>-780</v>
      </c>
      <c r="AW177" s="55">
        <f t="shared" si="31"/>
        <v>-298.31578947368422</v>
      </c>
    </row>
    <row r="178" spans="1:49" x14ac:dyDescent="0.25">
      <c r="A178" s="26">
        <v>3366</v>
      </c>
      <c r="B178" s="27" t="s">
        <v>348</v>
      </c>
      <c r="C178" s="27" t="s">
        <v>464</v>
      </c>
      <c r="D178" s="27">
        <v>0</v>
      </c>
      <c r="E178" s="27">
        <v>0</v>
      </c>
      <c r="F178" s="39">
        <v>0</v>
      </c>
      <c r="G178" s="26">
        <v>0</v>
      </c>
      <c r="H178" s="26">
        <v>0</v>
      </c>
      <c r="I178" s="29">
        <v>0</v>
      </c>
      <c r="J178" s="26">
        <v>6</v>
      </c>
      <c r="K178" s="26">
        <v>90</v>
      </c>
      <c r="L178" s="26">
        <v>0</v>
      </c>
      <c r="M178" s="26">
        <v>0</v>
      </c>
      <c r="N178" s="31">
        <v>6622.2</v>
      </c>
      <c r="O178" s="26">
        <v>3</v>
      </c>
      <c r="P178" s="26">
        <v>45</v>
      </c>
      <c r="Q178" s="49">
        <v>585</v>
      </c>
      <c r="R178" s="26">
        <v>3</v>
      </c>
      <c r="S178" s="50">
        <v>223.73684210526318</v>
      </c>
      <c r="T178" s="51">
        <v>7430.9368421052632</v>
      </c>
      <c r="U178" s="26">
        <v>0</v>
      </c>
      <c r="V178" s="52">
        <v>0</v>
      </c>
      <c r="X178" s="78">
        <f t="shared" si="23"/>
        <v>5944.7494736842109</v>
      </c>
      <c r="Z178" s="54">
        <v>375.96</v>
      </c>
      <c r="AC178" s="54">
        <f>_xlfn.XLOOKUP(A178,[1]AU2025_School!$B:$B,[1]AU2025_School!$BQ:$BQ,0,0)</f>
        <v>0</v>
      </c>
      <c r="AD178" s="54">
        <f>_xlfn.XLOOKUP(A178,[1]AU2025_School!$B:$B,[1]AU2025_School!$BR:$BR,0,0)</f>
        <v>0</v>
      </c>
      <c r="AE178" s="54">
        <f>_xlfn.XLOOKUP(A178,[1]AU2025_School!$B:$B,[1]AU2025_School!$BS:$BS,0,0)</f>
        <v>4414.8</v>
      </c>
      <c r="AF178" s="54">
        <f>_xlfn.XLOOKUP(A178,[1]AU2025_School!$B:$B,[1]AU2025_School!$BT:$BT,0,0)</f>
        <v>0</v>
      </c>
      <c r="AG178" s="54">
        <f>_xlfn.XLOOKUP(A178,[1]AU2025_School!$B:$B,[1]AU2025_School!$BU:$BU,0,0)</f>
        <v>0</v>
      </c>
      <c r="AH178" s="54">
        <f>_xlfn.XLOOKUP(A178,[1]AU2025_School!$B:$B,[1]AU2025_School!$BV:$BV,0,0)</f>
        <v>0</v>
      </c>
      <c r="AI178" s="54">
        <f>_xlfn.XLOOKUP(A178,[1]AU2025_School!$B:$B,[1]AU2025_School!$BW:$BW,0,0)</f>
        <v>0</v>
      </c>
      <c r="AJ178" s="54">
        <f>_xlfn.XLOOKUP(A178,[1]AU2025_School!$B:$B,[1]AU2025_School!$BX:$BX,0,0)</f>
        <v>298.48</v>
      </c>
      <c r="AK178" s="54">
        <f>_xlfn.XLOOKUP(A178,[1]AU2025_School!$B:$B,[1]AU2025_School!$BY:$BY,0,0)</f>
        <v>0</v>
      </c>
      <c r="AL178" s="54">
        <f>_xlfn.XLOOKUP(A178,[1]AU2025_School!$B:$B,[1]AU2025_School!$BZ:$BZ,0,0)</f>
        <v>356.84999999999997</v>
      </c>
      <c r="AM178" s="54">
        <f>_xlfn.XLOOKUP(A178,[1]AU2025_School!$B:$B,[1]AU2025_School!$CA:$CA,0,0)</f>
        <v>56.55</v>
      </c>
      <c r="AN178" s="54">
        <f>_xlfn.XLOOKUP(A178,[1]AU2025_School!$B:$B,[1]AU2025_School!$CB:$CB,0,0)</f>
        <v>0</v>
      </c>
      <c r="AO178" s="54">
        <f t="shared" si="24"/>
        <v>5126.6800000000012</v>
      </c>
      <c r="AP178" s="52">
        <f t="shared" si="25"/>
        <v>-818.0694736842097</v>
      </c>
      <c r="AQ178" s="55">
        <f t="shared" si="26"/>
        <v>279.36999999999995</v>
      </c>
      <c r="AR178" s="55">
        <f t="shared" si="27"/>
        <v>0</v>
      </c>
      <c r="AS178" s="55">
        <f t="shared" si="28"/>
        <v>-6622.2</v>
      </c>
      <c r="AT178" s="55">
        <f t="shared" si="29"/>
        <v>0</v>
      </c>
      <c r="AU178" s="55">
        <f t="shared" si="32"/>
        <v>4414.8</v>
      </c>
      <c r="AV178" s="55">
        <f t="shared" si="30"/>
        <v>-528.45000000000005</v>
      </c>
      <c r="AW178" s="55">
        <f t="shared" si="31"/>
        <v>-223.73684210526318</v>
      </c>
    </row>
    <row r="179" spans="1:49" x14ac:dyDescent="0.25">
      <c r="A179" s="26">
        <v>3367</v>
      </c>
      <c r="B179" s="27" t="s">
        <v>349</v>
      </c>
      <c r="C179" s="27" t="s">
        <v>425</v>
      </c>
      <c r="D179" s="27">
        <v>0</v>
      </c>
      <c r="E179" s="27">
        <v>0</v>
      </c>
      <c r="F179" s="39">
        <v>0</v>
      </c>
      <c r="G179" s="26">
        <v>0</v>
      </c>
      <c r="H179" s="26">
        <v>0</v>
      </c>
      <c r="I179" s="29">
        <v>0</v>
      </c>
      <c r="J179" s="26">
        <v>26</v>
      </c>
      <c r="K179" s="26">
        <v>390</v>
      </c>
      <c r="L179" s="26">
        <v>8</v>
      </c>
      <c r="M179" s="26">
        <v>120</v>
      </c>
      <c r="N179" s="31">
        <v>37525.800000000003</v>
      </c>
      <c r="O179" s="26">
        <v>7</v>
      </c>
      <c r="P179" s="26">
        <v>105</v>
      </c>
      <c r="Q179" s="49">
        <v>1365</v>
      </c>
      <c r="R179" s="26">
        <v>7</v>
      </c>
      <c r="S179" s="50">
        <v>522.0526315789474</v>
      </c>
      <c r="T179" s="51">
        <v>39412.85263157895</v>
      </c>
      <c r="U179" s="26">
        <v>0</v>
      </c>
      <c r="V179" s="52">
        <v>0</v>
      </c>
      <c r="X179" s="78">
        <f t="shared" si="23"/>
        <v>31530.282105263163</v>
      </c>
      <c r="Z179" s="54">
        <v>1257.3599999999999</v>
      </c>
      <c r="AC179" s="54">
        <f>_xlfn.XLOOKUP(A179,[1]AU2025_School!$B:$B,[1]AU2025_School!$BQ:$BQ,0,0)</f>
        <v>0</v>
      </c>
      <c r="AD179" s="54">
        <f>_xlfn.XLOOKUP(A179,[1]AU2025_School!$B:$B,[1]AU2025_School!$BR:$BR,0,0)</f>
        <v>0</v>
      </c>
      <c r="AE179" s="54">
        <f>_xlfn.XLOOKUP(A179,[1]AU2025_School!$B:$B,[1]AU2025_School!$BS:$BS,0,0)</f>
        <v>27592.5</v>
      </c>
      <c r="AF179" s="54">
        <f>_xlfn.XLOOKUP(A179,[1]AU2025_School!$B:$B,[1]AU2025_School!$BT:$BT,0,0)</f>
        <v>11699.220000000001</v>
      </c>
      <c r="AG179" s="54">
        <f>_xlfn.XLOOKUP(A179,[1]AU2025_School!$B:$B,[1]AU2025_School!$BU:$BU,0,0)</f>
        <v>0</v>
      </c>
      <c r="AH179" s="54">
        <f>_xlfn.XLOOKUP(A179,[1]AU2025_School!$B:$B,[1]AU2025_School!$BV:$BV,0,0)</f>
        <v>0</v>
      </c>
      <c r="AI179" s="54">
        <f>_xlfn.XLOOKUP(A179,[1]AU2025_School!$B:$B,[1]AU2025_School!$BW:$BW,0,0)</f>
        <v>0</v>
      </c>
      <c r="AJ179" s="54">
        <f>_xlfn.XLOOKUP(A179,[1]AU2025_School!$B:$B,[1]AU2025_School!$BX:$BX,0,0)</f>
        <v>522.34</v>
      </c>
      <c r="AK179" s="54">
        <f>_xlfn.XLOOKUP(A179,[1]AU2025_School!$B:$B,[1]AU2025_School!$BY:$BY,0,0)</f>
        <v>372.84</v>
      </c>
      <c r="AL179" s="54">
        <f>_xlfn.XLOOKUP(A179,[1]AU2025_School!$B:$B,[1]AU2025_School!$BZ:$BZ,0,0)</f>
        <v>2497.9499999999998</v>
      </c>
      <c r="AM179" s="54">
        <f>_xlfn.XLOOKUP(A179,[1]AU2025_School!$B:$B,[1]AU2025_School!$CA:$CA,0,0)</f>
        <v>0</v>
      </c>
      <c r="AN179" s="54">
        <f>_xlfn.XLOOKUP(A179,[1]AU2025_School!$B:$B,[1]AU2025_School!$CB:$CB,0,0)</f>
        <v>78</v>
      </c>
      <c r="AO179" s="54">
        <f t="shared" si="24"/>
        <v>42762.849999999991</v>
      </c>
      <c r="AP179" s="52">
        <f t="shared" si="25"/>
        <v>11232.567894736829</v>
      </c>
      <c r="AQ179" s="55">
        <f t="shared" si="26"/>
        <v>2135.7700000000004</v>
      </c>
      <c r="AR179" s="55">
        <f t="shared" si="27"/>
        <v>78</v>
      </c>
      <c r="AS179" s="55">
        <f t="shared" si="28"/>
        <v>-37525.800000000003</v>
      </c>
      <c r="AT179" s="55">
        <f t="shared" si="29"/>
        <v>0</v>
      </c>
      <c r="AU179" s="55">
        <f t="shared" si="32"/>
        <v>39291.72</v>
      </c>
      <c r="AV179" s="55">
        <f t="shared" si="30"/>
        <v>-1365</v>
      </c>
      <c r="AW179" s="55">
        <f t="shared" si="31"/>
        <v>-522.0526315789474</v>
      </c>
    </row>
    <row r="180" spans="1:49" x14ac:dyDescent="0.25">
      <c r="A180" s="26">
        <v>3372</v>
      </c>
      <c r="B180" s="27" t="s">
        <v>350</v>
      </c>
      <c r="C180" s="27" t="s">
        <v>425</v>
      </c>
      <c r="D180" s="27">
        <v>0</v>
      </c>
      <c r="E180" s="27">
        <v>0</v>
      </c>
      <c r="F180" s="39">
        <v>0</v>
      </c>
      <c r="G180" s="26">
        <v>0</v>
      </c>
      <c r="H180" s="26">
        <v>0</v>
      </c>
      <c r="I180" s="29">
        <v>0</v>
      </c>
      <c r="J180" s="26">
        <v>52</v>
      </c>
      <c r="K180" s="26">
        <v>780</v>
      </c>
      <c r="L180" s="26">
        <v>4</v>
      </c>
      <c r="M180" s="26">
        <v>60</v>
      </c>
      <c r="N180" s="31">
        <v>61807.200000000004</v>
      </c>
      <c r="O180" s="26">
        <v>16</v>
      </c>
      <c r="P180" s="26">
        <v>210</v>
      </c>
      <c r="Q180" s="49">
        <v>2730</v>
      </c>
      <c r="R180" s="26">
        <v>14</v>
      </c>
      <c r="S180" s="50">
        <v>1044.1052631578948</v>
      </c>
      <c r="T180" s="51">
        <v>65581.305263157905</v>
      </c>
      <c r="U180" s="26">
        <v>0</v>
      </c>
      <c r="V180" s="52">
        <v>0</v>
      </c>
      <c r="X180" s="78">
        <f t="shared" si="23"/>
        <v>52465.044210526328</v>
      </c>
      <c r="Z180" s="54">
        <v>1347.8400000000001</v>
      </c>
      <c r="AC180" s="54">
        <f>_xlfn.XLOOKUP(A180,[1]AU2025_School!$B:$B,[1]AU2025_School!$BQ:$BQ,0,0)</f>
        <v>0</v>
      </c>
      <c r="AD180" s="54">
        <f>_xlfn.XLOOKUP(A180,[1]AU2025_School!$B:$B,[1]AU2025_School!$BR:$BR,0,0)</f>
        <v>0</v>
      </c>
      <c r="AE180" s="54">
        <f>_xlfn.XLOOKUP(A180,[1]AU2025_School!$B:$B,[1]AU2025_School!$BS:$BS,0,0)</f>
        <v>46355.4</v>
      </c>
      <c r="AF180" s="54">
        <f>_xlfn.XLOOKUP(A180,[1]AU2025_School!$B:$B,[1]AU2025_School!$BT:$BT,0,0)</f>
        <v>0</v>
      </c>
      <c r="AG180" s="54">
        <f>_xlfn.XLOOKUP(A180,[1]AU2025_School!$B:$B,[1]AU2025_School!$BU:$BU,0,0)</f>
        <v>0</v>
      </c>
      <c r="AH180" s="54">
        <f>_xlfn.XLOOKUP(A180,[1]AU2025_School!$B:$B,[1]AU2025_School!$BV:$BV,0,0)</f>
        <v>0</v>
      </c>
      <c r="AI180" s="54">
        <f>_xlfn.XLOOKUP(A180,[1]AU2025_School!$B:$B,[1]AU2025_School!$BW:$BW,0,0)</f>
        <v>0</v>
      </c>
      <c r="AJ180" s="54">
        <f>_xlfn.XLOOKUP(A180,[1]AU2025_School!$B:$B,[1]AU2025_School!$BX:$BX,0,0)</f>
        <v>1193.92</v>
      </c>
      <c r="AK180" s="54">
        <f>_xlfn.XLOOKUP(A180,[1]AU2025_School!$B:$B,[1]AU2025_School!$BY:$BY,0,0)</f>
        <v>0</v>
      </c>
      <c r="AL180" s="54">
        <f>_xlfn.XLOOKUP(A180,[1]AU2025_School!$B:$B,[1]AU2025_School!$BZ:$BZ,0,0)</f>
        <v>356.84999999999997</v>
      </c>
      <c r="AM180" s="54">
        <f>_xlfn.XLOOKUP(A180,[1]AU2025_School!$B:$B,[1]AU2025_School!$CA:$CA,0,0)</f>
        <v>282.75</v>
      </c>
      <c r="AN180" s="54">
        <f>_xlfn.XLOOKUP(A180,[1]AU2025_School!$B:$B,[1]AU2025_School!$CB:$CB,0,0)</f>
        <v>436.8</v>
      </c>
      <c r="AO180" s="54">
        <f t="shared" si="24"/>
        <v>48625.72</v>
      </c>
      <c r="AP180" s="52">
        <f t="shared" si="25"/>
        <v>-3839.3242105263271</v>
      </c>
      <c r="AQ180" s="55">
        <f t="shared" si="26"/>
        <v>202.92999999999984</v>
      </c>
      <c r="AR180" s="55">
        <f t="shared" si="27"/>
        <v>436.8</v>
      </c>
      <c r="AS180" s="55">
        <f t="shared" si="28"/>
        <v>-61807.200000000004</v>
      </c>
      <c r="AT180" s="55">
        <f t="shared" si="29"/>
        <v>0</v>
      </c>
      <c r="AU180" s="55">
        <f t="shared" si="32"/>
        <v>46355.4</v>
      </c>
      <c r="AV180" s="55">
        <f t="shared" si="30"/>
        <v>-2447.25</v>
      </c>
      <c r="AW180" s="55">
        <f t="shared" si="31"/>
        <v>-1044.1052631578948</v>
      </c>
    </row>
    <row r="181" spans="1:49" x14ac:dyDescent="0.25">
      <c r="A181" s="26">
        <v>3377</v>
      </c>
      <c r="B181" s="27" t="s">
        <v>351</v>
      </c>
      <c r="C181" s="27" t="s">
        <v>425</v>
      </c>
      <c r="D181" s="27">
        <v>0</v>
      </c>
      <c r="E181" s="27">
        <v>0</v>
      </c>
      <c r="F181" s="39">
        <v>0</v>
      </c>
      <c r="G181" s="26">
        <v>0</v>
      </c>
      <c r="H181" s="26">
        <v>0</v>
      </c>
      <c r="I181" s="29">
        <v>0</v>
      </c>
      <c r="J181" s="26">
        <v>16</v>
      </c>
      <c r="K181" s="26">
        <v>240</v>
      </c>
      <c r="L181" s="26">
        <v>0</v>
      </c>
      <c r="M181" s="26">
        <v>0</v>
      </c>
      <c r="N181" s="31">
        <v>17659.2</v>
      </c>
      <c r="O181" s="26">
        <v>11</v>
      </c>
      <c r="P181" s="26">
        <v>165</v>
      </c>
      <c r="Q181" s="49">
        <v>2145</v>
      </c>
      <c r="R181" s="26">
        <v>0</v>
      </c>
      <c r="S181" s="50">
        <v>0</v>
      </c>
      <c r="T181" s="51">
        <v>19804.2</v>
      </c>
      <c r="U181" s="26">
        <v>0</v>
      </c>
      <c r="V181" s="52">
        <v>0</v>
      </c>
      <c r="X181" s="78">
        <f t="shared" si="23"/>
        <v>15843.36</v>
      </c>
      <c r="Z181" s="54">
        <v>1137.2399999999998</v>
      </c>
      <c r="AC181" s="54">
        <f>_xlfn.XLOOKUP(A181,[1]AU2025_School!$B:$B,[1]AU2025_School!$BQ:$BQ,0,0)</f>
        <v>0</v>
      </c>
      <c r="AD181" s="54">
        <f>_xlfn.XLOOKUP(A181,[1]AU2025_School!$B:$B,[1]AU2025_School!$BR:$BR,0,0)</f>
        <v>0</v>
      </c>
      <c r="AE181" s="54">
        <f>_xlfn.XLOOKUP(A181,[1]AU2025_School!$B:$B,[1]AU2025_School!$BS:$BS,0,0)</f>
        <v>15451.800000000001</v>
      </c>
      <c r="AF181" s="54">
        <f>_xlfn.XLOOKUP(A181,[1]AU2025_School!$B:$B,[1]AU2025_School!$BT:$BT,0,0)</f>
        <v>0</v>
      </c>
      <c r="AG181" s="54">
        <f>_xlfn.XLOOKUP(A181,[1]AU2025_School!$B:$B,[1]AU2025_School!$BU:$BU,0,0)</f>
        <v>0</v>
      </c>
      <c r="AH181" s="54">
        <f>_xlfn.XLOOKUP(A181,[1]AU2025_School!$B:$B,[1]AU2025_School!$BV:$BV,0,0)</f>
        <v>0</v>
      </c>
      <c r="AI181" s="54">
        <f>_xlfn.XLOOKUP(A181,[1]AU2025_School!$B:$B,[1]AU2025_School!$BW:$BW,0,0)</f>
        <v>0</v>
      </c>
      <c r="AJ181" s="54">
        <f>_xlfn.XLOOKUP(A181,[1]AU2025_School!$B:$B,[1]AU2025_School!$BX:$BX,0,0)</f>
        <v>0</v>
      </c>
      <c r="AK181" s="54">
        <f>_xlfn.XLOOKUP(A181,[1]AU2025_School!$B:$B,[1]AU2025_School!$BY:$BY,0,0)</f>
        <v>0</v>
      </c>
      <c r="AL181" s="54">
        <f>_xlfn.XLOOKUP(A181,[1]AU2025_School!$B:$B,[1]AU2025_School!$BZ:$BZ,0,0)</f>
        <v>1070.55</v>
      </c>
      <c r="AM181" s="54">
        <f>_xlfn.XLOOKUP(A181,[1]AU2025_School!$B:$B,[1]AU2025_School!$CA:$CA,0,0)</f>
        <v>169.64999999999998</v>
      </c>
      <c r="AN181" s="54">
        <f>_xlfn.XLOOKUP(A181,[1]AU2025_School!$B:$B,[1]AU2025_School!$CB:$CB,0,0)</f>
        <v>15.6</v>
      </c>
      <c r="AO181" s="54">
        <f t="shared" si="24"/>
        <v>16707.600000000002</v>
      </c>
      <c r="AP181" s="52">
        <f t="shared" si="25"/>
        <v>864.2400000000016</v>
      </c>
      <c r="AQ181" s="55">
        <f t="shared" si="26"/>
        <v>-66.689999999999827</v>
      </c>
      <c r="AR181" s="55">
        <f t="shared" si="27"/>
        <v>15.6</v>
      </c>
      <c r="AS181" s="55">
        <f t="shared" si="28"/>
        <v>-17659.2</v>
      </c>
      <c r="AT181" s="55">
        <f t="shared" si="29"/>
        <v>0</v>
      </c>
      <c r="AU181" s="55">
        <f t="shared" si="32"/>
        <v>15451.800000000001</v>
      </c>
      <c r="AV181" s="55">
        <f t="shared" si="30"/>
        <v>-1975.35</v>
      </c>
      <c r="AW181" s="55">
        <f t="shared" si="31"/>
        <v>0</v>
      </c>
    </row>
    <row r="182" spans="1:49" x14ac:dyDescent="0.25">
      <c r="A182" s="26">
        <v>3386</v>
      </c>
      <c r="B182" s="27" t="s">
        <v>631</v>
      </c>
      <c r="C182" s="27" t="s">
        <v>425</v>
      </c>
      <c r="D182" s="27">
        <v>0</v>
      </c>
      <c r="E182" s="27">
        <v>0</v>
      </c>
      <c r="F182" s="39">
        <v>0</v>
      </c>
      <c r="G182" s="26">
        <v>0</v>
      </c>
      <c r="H182" s="26">
        <v>0</v>
      </c>
      <c r="I182" s="29">
        <v>0</v>
      </c>
      <c r="J182" s="26">
        <v>26</v>
      </c>
      <c r="K182" s="26">
        <v>390</v>
      </c>
      <c r="L182" s="26">
        <v>5</v>
      </c>
      <c r="M182" s="26">
        <v>60</v>
      </c>
      <c r="N182" s="31">
        <v>33111</v>
      </c>
      <c r="O182" s="26">
        <v>11</v>
      </c>
      <c r="P182" s="26">
        <v>165</v>
      </c>
      <c r="Q182" s="49">
        <v>2145</v>
      </c>
      <c r="R182" s="26">
        <v>8</v>
      </c>
      <c r="S182" s="50">
        <v>596.63157894736844</v>
      </c>
      <c r="T182" s="51">
        <v>35852.631578947367</v>
      </c>
      <c r="U182" s="26">
        <v>0</v>
      </c>
      <c r="V182" s="52">
        <v>0</v>
      </c>
      <c r="X182" s="78">
        <f t="shared" si="23"/>
        <v>28682.105263157893</v>
      </c>
      <c r="Z182" s="54">
        <v>889.2</v>
      </c>
      <c r="AC182" s="54">
        <f>_xlfn.XLOOKUP(A182,[1]AU2025_School!$B:$B,[1]AU2025_School!$BQ:$BQ,0,0)</f>
        <v>0</v>
      </c>
      <c r="AD182" s="54">
        <f>_xlfn.XLOOKUP(A182,[1]AU2025_School!$B:$B,[1]AU2025_School!$BR:$BR,0,0)</f>
        <v>0</v>
      </c>
      <c r="AE182" s="54">
        <f>_xlfn.XLOOKUP(A182,[1]AU2025_School!$B:$B,[1]AU2025_School!$BS:$BS,0,0)</f>
        <v>32559.15</v>
      </c>
      <c r="AF182" s="54">
        <f>_xlfn.XLOOKUP(A182,[1]AU2025_School!$B:$B,[1]AU2025_School!$BT:$BT,0,0)</f>
        <v>3311.1</v>
      </c>
      <c r="AG182" s="54">
        <f>_xlfn.XLOOKUP(A182,[1]AU2025_School!$B:$B,[1]AU2025_School!$BU:$BU,0,0)</f>
        <v>0</v>
      </c>
      <c r="AH182" s="54">
        <f>_xlfn.XLOOKUP(A182,[1]AU2025_School!$B:$B,[1]AU2025_School!$BV:$BV,0,0)</f>
        <v>0</v>
      </c>
      <c r="AI182" s="54">
        <f>_xlfn.XLOOKUP(A182,[1]AU2025_School!$B:$B,[1]AU2025_School!$BW:$BW,0,0)</f>
        <v>0</v>
      </c>
      <c r="AJ182" s="54">
        <f>_xlfn.XLOOKUP(A182,[1]AU2025_School!$B:$B,[1]AU2025_School!$BX:$BX,0,0)</f>
        <v>746.2</v>
      </c>
      <c r="AK182" s="54">
        <f>_xlfn.XLOOKUP(A182,[1]AU2025_School!$B:$B,[1]AU2025_School!$BY:$BY,0,0)</f>
        <v>186.42</v>
      </c>
      <c r="AL182" s="54">
        <f>_xlfn.XLOOKUP(A182,[1]AU2025_School!$B:$B,[1]AU2025_School!$BZ:$BZ,0,0)</f>
        <v>237.9</v>
      </c>
      <c r="AM182" s="54">
        <f>_xlfn.XLOOKUP(A182,[1]AU2025_School!$B:$B,[1]AU2025_School!$CA:$CA,0,0)</f>
        <v>763.42499999999995</v>
      </c>
      <c r="AN182" s="54">
        <f>_xlfn.XLOOKUP(A182,[1]AU2025_School!$B:$B,[1]AU2025_School!$CB:$CB,0,0)</f>
        <v>124.8</v>
      </c>
      <c r="AO182" s="54">
        <f t="shared" si="24"/>
        <v>37928.995000000003</v>
      </c>
      <c r="AP182" s="52">
        <f t="shared" si="25"/>
        <v>9246.8897368421094</v>
      </c>
      <c r="AQ182" s="55">
        <f t="shared" si="26"/>
        <v>281.31999999999994</v>
      </c>
      <c r="AR182" s="55">
        <f t="shared" si="27"/>
        <v>124.8</v>
      </c>
      <c r="AS182" s="55">
        <f t="shared" si="28"/>
        <v>-33111</v>
      </c>
      <c r="AT182" s="55">
        <f t="shared" si="29"/>
        <v>0</v>
      </c>
      <c r="AU182" s="55">
        <f t="shared" si="32"/>
        <v>35870.25</v>
      </c>
      <c r="AV182" s="55">
        <f t="shared" si="30"/>
        <v>-1381.575</v>
      </c>
      <c r="AW182" s="55">
        <f t="shared" si="31"/>
        <v>-596.63157894736844</v>
      </c>
    </row>
    <row r="183" spans="1:49" x14ac:dyDescent="0.25">
      <c r="A183" s="26">
        <v>3406</v>
      </c>
      <c r="B183" s="27" t="s">
        <v>353</v>
      </c>
      <c r="C183" s="27" t="s">
        <v>464</v>
      </c>
      <c r="D183" s="27">
        <v>0</v>
      </c>
      <c r="E183" s="27">
        <v>0</v>
      </c>
      <c r="F183" s="39">
        <v>0</v>
      </c>
      <c r="G183" s="26">
        <v>0</v>
      </c>
      <c r="H183" s="26">
        <v>0</v>
      </c>
      <c r="I183" s="29">
        <v>0</v>
      </c>
      <c r="J183" s="26">
        <v>20</v>
      </c>
      <c r="K183" s="26">
        <v>300</v>
      </c>
      <c r="L183" s="26">
        <v>0</v>
      </c>
      <c r="M183" s="26">
        <v>0</v>
      </c>
      <c r="N183" s="31">
        <v>22074</v>
      </c>
      <c r="O183" s="26">
        <v>8</v>
      </c>
      <c r="P183" s="26">
        <v>120</v>
      </c>
      <c r="Q183" s="49">
        <v>1560</v>
      </c>
      <c r="R183" s="26">
        <v>5</v>
      </c>
      <c r="S183" s="50">
        <v>372.89473684210526</v>
      </c>
      <c r="T183" s="51">
        <v>24006.894736842107</v>
      </c>
      <c r="U183" s="26">
        <v>0</v>
      </c>
      <c r="V183" s="52">
        <v>0</v>
      </c>
      <c r="X183" s="78">
        <f t="shared" si="23"/>
        <v>19205.515789473688</v>
      </c>
      <c r="Z183" s="54">
        <v>675.48</v>
      </c>
      <c r="AC183" s="54">
        <f>_xlfn.XLOOKUP(A183,[1]AU2025_School!$B:$B,[1]AU2025_School!$BQ:$BQ,0,0)</f>
        <v>0</v>
      </c>
      <c r="AD183" s="54">
        <f>_xlfn.XLOOKUP(A183,[1]AU2025_School!$B:$B,[1]AU2025_School!$BR:$BR,0,0)</f>
        <v>0</v>
      </c>
      <c r="AE183" s="54">
        <f>_xlfn.XLOOKUP(A183,[1]AU2025_School!$B:$B,[1]AU2025_School!$BS:$BS,0,0)</f>
        <v>11037</v>
      </c>
      <c r="AF183" s="54">
        <f>_xlfn.XLOOKUP(A183,[1]AU2025_School!$B:$B,[1]AU2025_School!$BT:$BT,0,0)</f>
        <v>0</v>
      </c>
      <c r="AG183" s="54">
        <f>_xlfn.XLOOKUP(A183,[1]AU2025_School!$B:$B,[1]AU2025_School!$BU:$BU,0,0)</f>
        <v>0</v>
      </c>
      <c r="AH183" s="54">
        <f>_xlfn.XLOOKUP(A183,[1]AU2025_School!$B:$B,[1]AU2025_School!$BV:$BV,0,0)</f>
        <v>0</v>
      </c>
      <c r="AI183" s="54">
        <f>_xlfn.XLOOKUP(A183,[1]AU2025_School!$B:$B,[1]AU2025_School!$BW:$BW,0,0)</f>
        <v>0</v>
      </c>
      <c r="AJ183" s="54">
        <f>_xlfn.XLOOKUP(A183,[1]AU2025_School!$B:$B,[1]AU2025_School!$BX:$BX,0,0)</f>
        <v>373.1</v>
      </c>
      <c r="AK183" s="54">
        <f>_xlfn.XLOOKUP(A183,[1]AU2025_School!$B:$B,[1]AU2025_School!$BY:$BY,0,0)</f>
        <v>0</v>
      </c>
      <c r="AL183" s="54">
        <f>_xlfn.XLOOKUP(A183,[1]AU2025_School!$B:$B,[1]AU2025_School!$BZ:$BZ,0,0)</f>
        <v>118.95</v>
      </c>
      <c r="AM183" s="54">
        <f>_xlfn.XLOOKUP(A183,[1]AU2025_School!$B:$B,[1]AU2025_School!$CA:$CA,0,0)</f>
        <v>282.75</v>
      </c>
      <c r="AN183" s="54">
        <f>_xlfn.XLOOKUP(A183,[1]AU2025_School!$B:$B,[1]AU2025_School!$CB:$CB,0,0)</f>
        <v>46.800000000000004</v>
      </c>
      <c r="AO183" s="54">
        <f t="shared" si="24"/>
        <v>11858.6</v>
      </c>
      <c r="AP183" s="52">
        <f t="shared" si="25"/>
        <v>-7346.9157894736873</v>
      </c>
      <c r="AQ183" s="55">
        <f t="shared" si="26"/>
        <v>-183.43</v>
      </c>
      <c r="AR183" s="55">
        <f t="shared" si="27"/>
        <v>46.800000000000004</v>
      </c>
      <c r="AS183" s="55">
        <f t="shared" si="28"/>
        <v>-22074</v>
      </c>
      <c r="AT183" s="55">
        <f t="shared" si="29"/>
        <v>0</v>
      </c>
      <c r="AU183" s="55">
        <f t="shared" si="32"/>
        <v>11037</v>
      </c>
      <c r="AV183" s="55">
        <f t="shared" si="30"/>
        <v>-1277.25</v>
      </c>
      <c r="AW183" s="55">
        <f t="shared" si="31"/>
        <v>-372.89473684210526</v>
      </c>
    </row>
    <row r="184" spans="1:49" x14ac:dyDescent="0.25">
      <c r="A184" s="26">
        <v>3411</v>
      </c>
      <c r="B184" s="27" t="s">
        <v>354</v>
      </c>
      <c r="C184" s="27" t="s">
        <v>425</v>
      </c>
      <c r="D184" s="27">
        <v>0</v>
      </c>
      <c r="E184" s="27">
        <v>0</v>
      </c>
      <c r="F184" s="39">
        <v>0</v>
      </c>
      <c r="G184" s="26">
        <v>0</v>
      </c>
      <c r="H184" s="26">
        <v>0</v>
      </c>
      <c r="I184" s="29">
        <v>0</v>
      </c>
      <c r="J184" s="26">
        <v>32</v>
      </c>
      <c r="K184" s="26">
        <v>480</v>
      </c>
      <c r="L184" s="26">
        <v>5</v>
      </c>
      <c r="M184" s="26">
        <v>75</v>
      </c>
      <c r="N184" s="31">
        <v>40836.9</v>
      </c>
      <c r="O184" s="26">
        <v>22</v>
      </c>
      <c r="P184" s="26">
        <v>330</v>
      </c>
      <c r="Q184" s="49">
        <v>4290</v>
      </c>
      <c r="R184" s="26">
        <v>21</v>
      </c>
      <c r="S184" s="50">
        <v>1566.1578947368421</v>
      </c>
      <c r="T184" s="51">
        <v>46693.057894736841</v>
      </c>
      <c r="U184" s="26">
        <v>0</v>
      </c>
      <c r="V184" s="52">
        <v>0</v>
      </c>
      <c r="X184" s="78">
        <f t="shared" si="23"/>
        <v>37354.446315789472</v>
      </c>
      <c r="Z184" s="54">
        <v>2800.2000000000003</v>
      </c>
      <c r="AC184" s="54">
        <f>_xlfn.XLOOKUP(A184,[1]AU2025_School!$B:$B,[1]AU2025_School!$BQ:$BQ,0,0)</f>
        <v>0</v>
      </c>
      <c r="AD184" s="54">
        <f>_xlfn.XLOOKUP(A184,[1]AU2025_School!$B:$B,[1]AU2025_School!$BR:$BR,0,0)</f>
        <v>0</v>
      </c>
      <c r="AE184" s="54">
        <f>_xlfn.XLOOKUP(A184,[1]AU2025_School!$B:$B,[1]AU2025_School!$BS:$BS,0,0)</f>
        <v>38629.5</v>
      </c>
      <c r="AF184" s="54">
        <f>_xlfn.XLOOKUP(A184,[1]AU2025_School!$B:$B,[1]AU2025_School!$BT:$BT,0,0)</f>
        <v>12140.7</v>
      </c>
      <c r="AG184" s="54">
        <f>_xlfn.XLOOKUP(A184,[1]AU2025_School!$B:$B,[1]AU2025_School!$BU:$BU,0,0)</f>
        <v>0</v>
      </c>
      <c r="AH184" s="54">
        <f>_xlfn.XLOOKUP(A184,[1]AU2025_School!$B:$B,[1]AU2025_School!$BV:$BV,0,0)</f>
        <v>0</v>
      </c>
      <c r="AI184" s="54">
        <f>_xlfn.XLOOKUP(A184,[1]AU2025_School!$B:$B,[1]AU2025_School!$BW:$BW,0,0)</f>
        <v>0</v>
      </c>
      <c r="AJ184" s="54">
        <f>_xlfn.XLOOKUP(A184,[1]AU2025_School!$B:$B,[1]AU2025_School!$BX:$BX,0,0)</f>
        <v>1343.16</v>
      </c>
      <c r="AK184" s="54">
        <f>_xlfn.XLOOKUP(A184,[1]AU2025_School!$B:$B,[1]AU2025_School!$BY:$BY,0,0)</f>
        <v>745.68</v>
      </c>
      <c r="AL184" s="54">
        <f>_xlfn.XLOOKUP(A184,[1]AU2025_School!$B:$B,[1]AU2025_School!$BZ:$BZ,0,0)</f>
        <v>4520.0999999999995</v>
      </c>
      <c r="AM184" s="54">
        <f>_xlfn.XLOOKUP(A184,[1]AU2025_School!$B:$B,[1]AU2025_School!$CA:$CA,0,0)</f>
        <v>226.2</v>
      </c>
      <c r="AN184" s="54">
        <f>_xlfn.XLOOKUP(A184,[1]AU2025_School!$B:$B,[1]AU2025_School!$CB:$CB,0,0)</f>
        <v>0</v>
      </c>
      <c r="AO184" s="54">
        <f t="shared" si="24"/>
        <v>57605.34</v>
      </c>
      <c r="AP184" s="52">
        <f t="shared" si="25"/>
        <v>20250.893684210525</v>
      </c>
      <c r="AQ184" s="55">
        <f t="shared" si="26"/>
        <v>3808.7399999999993</v>
      </c>
      <c r="AR184" s="55">
        <f t="shared" si="27"/>
        <v>0</v>
      </c>
      <c r="AS184" s="55">
        <f t="shared" si="28"/>
        <v>-40836.9</v>
      </c>
      <c r="AT184" s="55">
        <f t="shared" si="29"/>
        <v>0</v>
      </c>
      <c r="AU184" s="55">
        <f t="shared" si="32"/>
        <v>50770.2</v>
      </c>
      <c r="AV184" s="55">
        <f t="shared" si="30"/>
        <v>-4063.8</v>
      </c>
      <c r="AW184" s="55">
        <f t="shared" si="31"/>
        <v>-1566.1578947368421</v>
      </c>
    </row>
    <row r="185" spans="1:49" x14ac:dyDescent="0.25">
      <c r="A185" s="26">
        <v>3412</v>
      </c>
      <c r="B185" s="27" t="s">
        <v>355</v>
      </c>
      <c r="C185" s="27" t="s">
        <v>464</v>
      </c>
      <c r="D185" s="27">
        <v>0</v>
      </c>
      <c r="E185" s="27">
        <v>0</v>
      </c>
      <c r="F185" s="39">
        <v>0</v>
      </c>
      <c r="G185" s="26">
        <v>0</v>
      </c>
      <c r="H185" s="26">
        <v>0</v>
      </c>
      <c r="I185" s="29">
        <v>0</v>
      </c>
      <c r="J185" s="26">
        <v>54</v>
      </c>
      <c r="K185" s="26">
        <v>810</v>
      </c>
      <c r="L185" s="26">
        <v>8</v>
      </c>
      <c r="M185" s="26">
        <v>120</v>
      </c>
      <c r="N185" s="31">
        <v>68429.400000000009</v>
      </c>
      <c r="O185" s="26">
        <v>14</v>
      </c>
      <c r="P185" s="26">
        <v>195</v>
      </c>
      <c r="Q185" s="49">
        <v>2535</v>
      </c>
      <c r="R185" s="26">
        <v>13</v>
      </c>
      <c r="S185" s="50">
        <v>969.52631578947376</v>
      </c>
      <c r="T185" s="51">
        <v>71933.926315789489</v>
      </c>
      <c r="U185" s="26">
        <v>0</v>
      </c>
      <c r="V185" s="52">
        <v>0</v>
      </c>
      <c r="X185" s="78">
        <f t="shared" si="23"/>
        <v>57547.141052631596</v>
      </c>
      <c r="Z185" s="54">
        <v>2528.7600000000002</v>
      </c>
      <c r="AC185" s="54">
        <f>_xlfn.XLOOKUP(A185,[1]AU2025_School!$B:$B,[1]AU2025_School!$BQ:$BQ,0,0)</f>
        <v>0</v>
      </c>
      <c r="AD185" s="54">
        <f>_xlfn.XLOOKUP(A185,[1]AU2025_School!$B:$B,[1]AU2025_School!$BR:$BR,0,0)</f>
        <v>0</v>
      </c>
      <c r="AE185" s="54">
        <f>_xlfn.XLOOKUP(A185,[1]AU2025_School!$B:$B,[1]AU2025_School!$BS:$BS,0,0)</f>
        <v>68429.400000000009</v>
      </c>
      <c r="AF185" s="54">
        <f>_xlfn.XLOOKUP(A185,[1]AU2025_School!$B:$B,[1]AU2025_School!$BT:$BT,0,0)</f>
        <v>11037</v>
      </c>
      <c r="AG185" s="54">
        <f>_xlfn.XLOOKUP(A185,[1]AU2025_School!$B:$B,[1]AU2025_School!$BU:$BU,0,0)</f>
        <v>0</v>
      </c>
      <c r="AH185" s="54">
        <f>_xlfn.XLOOKUP(A185,[1]AU2025_School!$B:$B,[1]AU2025_School!$BV:$BV,0,0)</f>
        <v>0</v>
      </c>
      <c r="AI185" s="54">
        <f>_xlfn.XLOOKUP(A185,[1]AU2025_School!$B:$B,[1]AU2025_School!$BW:$BW,0,0)</f>
        <v>0</v>
      </c>
      <c r="AJ185" s="54">
        <f>_xlfn.XLOOKUP(A185,[1]AU2025_School!$B:$B,[1]AU2025_School!$BX:$BX,0,0)</f>
        <v>1641.64</v>
      </c>
      <c r="AK185" s="54">
        <f>_xlfn.XLOOKUP(A185,[1]AU2025_School!$B:$B,[1]AU2025_School!$BY:$BY,0,0)</f>
        <v>559.26</v>
      </c>
      <c r="AL185" s="54">
        <f>_xlfn.XLOOKUP(A185,[1]AU2025_School!$B:$B,[1]AU2025_School!$BZ:$BZ,0,0)</f>
        <v>3449.5499999999997</v>
      </c>
      <c r="AM185" s="54">
        <f>_xlfn.XLOOKUP(A185,[1]AU2025_School!$B:$B,[1]AU2025_School!$CA:$CA,0,0)</f>
        <v>1470.3</v>
      </c>
      <c r="AN185" s="54">
        <f>_xlfn.XLOOKUP(A185,[1]AU2025_School!$B:$B,[1]AU2025_School!$CB:$CB,0,0)</f>
        <v>31.2</v>
      </c>
      <c r="AO185" s="54">
        <f t="shared" si="24"/>
        <v>86618.35</v>
      </c>
      <c r="AP185" s="52">
        <f t="shared" si="25"/>
        <v>29071.20894736841</v>
      </c>
      <c r="AQ185" s="55">
        <f t="shared" si="26"/>
        <v>3121.6899999999996</v>
      </c>
      <c r="AR185" s="55">
        <f t="shared" si="27"/>
        <v>31.2</v>
      </c>
      <c r="AS185" s="55">
        <f t="shared" si="28"/>
        <v>-68429.400000000009</v>
      </c>
      <c r="AT185" s="55">
        <f t="shared" si="29"/>
        <v>0</v>
      </c>
      <c r="AU185" s="55">
        <f t="shared" si="32"/>
        <v>79466.400000000009</v>
      </c>
      <c r="AV185" s="55">
        <f t="shared" si="30"/>
        <v>-1064.7</v>
      </c>
      <c r="AW185" s="55">
        <f t="shared" si="31"/>
        <v>-969.52631578947376</v>
      </c>
    </row>
    <row r="186" spans="1:49" x14ac:dyDescent="0.25">
      <c r="A186" s="26">
        <v>3428</v>
      </c>
      <c r="B186" s="27" t="s">
        <v>807</v>
      </c>
      <c r="C186" s="27" t="s">
        <v>425</v>
      </c>
      <c r="D186" s="27">
        <v>0</v>
      </c>
      <c r="E186" s="27">
        <v>0</v>
      </c>
      <c r="F186" s="39">
        <v>0</v>
      </c>
      <c r="G186" s="26">
        <v>0</v>
      </c>
      <c r="H186" s="26">
        <v>0</v>
      </c>
      <c r="I186" s="29">
        <v>0</v>
      </c>
      <c r="J186" s="26">
        <v>24</v>
      </c>
      <c r="K186" s="26">
        <v>360</v>
      </c>
      <c r="L186" s="26">
        <v>14</v>
      </c>
      <c r="M186" s="26">
        <v>210</v>
      </c>
      <c r="N186" s="31">
        <v>41940.6</v>
      </c>
      <c r="O186" s="26">
        <v>1</v>
      </c>
      <c r="P186" s="26">
        <v>15</v>
      </c>
      <c r="Q186" s="49">
        <v>195</v>
      </c>
      <c r="R186" s="26">
        <v>1</v>
      </c>
      <c r="S186" s="50">
        <v>74.578947368421055</v>
      </c>
      <c r="T186" s="51">
        <v>42210.178947368418</v>
      </c>
      <c r="U186" s="26">
        <v>0</v>
      </c>
      <c r="V186" s="52">
        <v>0</v>
      </c>
      <c r="X186" s="78">
        <f t="shared" si="23"/>
        <v>33768.143157894738</v>
      </c>
      <c r="Z186" s="54">
        <v>198.12</v>
      </c>
      <c r="AC186" s="54">
        <f>_xlfn.XLOOKUP(A186,[1]AU2025_School!$B:$B,[1]AU2025_School!$BQ:$BQ,0,0)</f>
        <v>0</v>
      </c>
      <c r="AD186" s="54">
        <f>_xlfn.XLOOKUP(A186,[1]AU2025_School!$B:$B,[1]AU2025_School!$BR:$BR,0,0)</f>
        <v>0</v>
      </c>
      <c r="AE186" s="54">
        <f>_xlfn.XLOOKUP(A186,[1]AU2025_School!$B:$B,[1]AU2025_School!$BS:$BS,0,0)</f>
        <v>19866.600000000002</v>
      </c>
      <c r="AF186" s="54">
        <f>_xlfn.XLOOKUP(A186,[1]AU2025_School!$B:$B,[1]AU2025_School!$BT:$BT,0,0)</f>
        <v>12140.7</v>
      </c>
      <c r="AG186" s="54">
        <f>_xlfn.XLOOKUP(A186,[1]AU2025_School!$B:$B,[1]AU2025_School!$BU:$BU,0,0)</f>
        <v>0</v>
      </c>
      <c r="AH186" s="54">
        <f>_xlfn.XLOOKUP(A186,[1]AU2025_School!$B:$B,[1]AU2025_School!$BV:$BV,0,0)</f>
        <v>0</v>
      </c>
      <c r="AI186" s="54">
        <f>_xlfn.XLOOKUP(A186,[1]AU2025_School!$B:$B,[1]AU2025_School!$BW:$BW,0,0)</f>
        <v>0</v>
      </c>
      <c r="AJ186" s="54">
        <f>_xlfn.XLOOKUP(A186,[1]AU2025_School!$B:$B,[1]AU2025_School!$BX:$BX,0,0)</f>
        <v>74.62</v>
      </c>
      <c r="AK186" s="54">
        <f>_xlfn.XLOOKUP(A186,[1]AU2025_School!$B:$B,[1]AU2025_School!$BY:$BY,0,0)</f>
        <v>0</v>
      </c>
      <c r="AL186" s="54">
        <f>_xlfn.XLOOKUP(A186,[1]AU2025_School!$B:$B,[1]AU2025_School!$BZ:$BZ,0,0)</f>
        <v>0</v>
      </c>
      <c r="AM186" s="54">
        <f>_xlfn.XLOOKUP(A186,[1]AU2025_School!$B:$B,[1]AU2025_School!$CA:$CA,0,0)</f>
        <v>282.75</v>
      </c>
      <c r="AN186" s="54">
        <f>_xlfn.XLOOKUP(A186,[1]AU2025_School!$B:$B,[1]AU2025_School!$CB:$CB,0,0)</f>
        <v>0</v>
      </c>
      <c r="AO186" s="54">
        <f t="shared" si="24"/>
        <v>32364.670000000002</v>
      </c>
      <c r="AP186" s="52">
        <f t="shared" si="25"/>
        <v>-1403.4731578947358</v>
      </c>
      <c r="AQ186" s="55">
        <f t="shared" si="26"/>
        <v>-123.5</v>
      </c>
      <c r="AR186" s="55">
        <f t="shared" si="27"/>
        <v>0</v>
      </c>
      <c r="AS186" s="55">
        <f t="shared" si="28"/>
        <v>-41940.6</v>
      </c>
      <c r="AT186" s="55">
        <f t="shared" si="29"/>
        <v>0</v>
      </c>
      <c r="AU186" s="55">
        <f t="shared" si="32"/>
        <v>32007.300000000003</v>
      </c>
      <c r="AV186" s="55">
        <f t="shared" si="30"/>
        <v>87.75</v>
      </c>
      <c r="AW186" s="55">
        <f t="shared" si="31"/>
        <v>-74.578947368421055</v>
      </c>
    </row>
    <row r="187" spans="1:49" x14ac:dyDescent="0.25">
      <c r="A187" s="26">
        <v>3431</v>
      </c>
      <c r="B187" s="27" t="s">
        <v>357</v>
      </c>
      <c r="C187" s="27" t="s">
        <v>464</v>
      </c>
      <c r="D187" s="27">
        <v>0</v>
      </c>
      <c r="E187" s="27">
        <v>0</v>
      </c>
      <c r="F187" s="39">
        <v>0</v>
      </c>
      <c r="G187" s="26">
        <v>0</v>
      </c>
      <c r="H187" s="26">
        <v>0</v>
      </c>
      <c r="I187" s="29">
        <v>0</v>
      </c>
      <c r="J187" s="26">
        <v>41</v>
      </c>
      <c r="K187" s="26">
        <v>615</v>
      </c>
      <c r="L187" s="26">
        <v>23</v>
      </c>
      <c r="M187" s="26">
        <v>345</v>
      </c>
      <c r="N187" s="31">
        <v>70636.800000000003</v>
      </c>
      <c r="O187" s="26">
        <v>1</v>
      </c>
      <c r="P187" s="26">
        <v>15</v>
      </c>
      <c r="Q187" s="49">
        <v>195</v>
      </c>
      <c r="R187" s="26">
        <v>1</v>
      </c>
      <c r="S187" s="50">
        <v>74.578947368421055</v>
      </c>
      <c r="T187" s="51">
        <v>70906.37894736843</v>
      </c>
      <c r="U187" s="26">
        <v>0</v>
      </c>
      <c r="V187" s="52">
        <v>0</v>
      </c>
      <c r="X187" s="78">
        <f t="shared" si="23"/>
        <v>56725.103157894744</v>
      </c>
      <c r="Z187" s="54">
        <v>558.4799999999999</v>
      </c>
      <c r="AC187" s="54">
        <f>_xlfn.XLOOKUP(A187,[1]AU2025_School!$B:$B,[1]AU2025_School!$BQ:$BQ,0,0)</f>
        <v>0</v>
      </c>
      <c r="AD187" s="54">
        <f>_xlfn.XLOOKUP(A187,[1]AU2025_School!$B:$B,[1]AU2025_School!$BR:$BR,0,0)</f>
        <v>0</v>
      </c>
      <c r="AE187" s="54">
        <f>_xlfn.XLOOKUP(A187,[1]AU2025_School!$B:$B,[1]AU2025_School!$BS:$BS,0,0)</f>
        <v>27151.02</v>
      </c>
      <c r="AF187" s="54">
        <f>_xlfn.XLOOKUP(A187,[1]AU2025_School!$B:$B,[1]AU2025_School!$BT:$BT,0,0)</f>
        <v>17217.72</v>
      </c>
      <c r="AG187" s="54">
        <f>_xlfn.XLOOKUP(A187,[1]AU2025_School!$B:$B,[1]AU2025_School!$BU:$BU,0,0)</f>
        <v>0</v>
      </c>
      <c r="AH187" s="54">
        <f>_xlfn.XLOOKUP(A187,[1]AU2025_School!$B:$B,[1]AU2025_School!$BV:$BV,0,0)</f>
        <v>0</v>
      </c>
      <c r="AI187" s="54">
        <f>_xlfn.XLOOKUP(A187,[1]AU2025_School!$B:$B,[1]AU2025_School!$BW:$BW,0,0)</f>
        <v>0</v>
      </c>
      <c r="AJ187" s="54">
        <f>_xlfn.XLOOKUP(A187,[1]AU2025_School!$B:$B,[1]AU2025_School!$BX:$BX,0,0)</f>
        <v>74.62</v>
      </c>
      <c r="AK187" s="54">
        <f>_xlfn.XLOOKUP(A187,[1]AU2025_School!$B:$B,[1]AU2025_School!$BY:$BY,0,0)</f>
        <v>0</v>
      </c>
      <c r="AL187" s="54">
        <f>_xlfn.XLOOKUP(A187,[1]AU2025_School!$B:$B,[1]AU2025_School!$BZ:$BZ,0,0)</f>
        <v>594.75</v>
      </c>
      <c r="AM187" s="54">
        <f>_xlfn.XLOOKUP(A187,[1]AU2025_School!$B:$B,[1]AU2025_School!$CA:$CA,0,0)</f>
        <v>0</v>
      </c>
      <c r="AN187" s="54">
        <f>_xlfn.XLOOKUP(A187,[1]AU2025_School!$B:$B,[1]AU2025_School!$CB:$CB,0,0)</f>
        <v>15.6</v>
      </c>
      <c r="AO187" s="54">
        <f t="shared" si="24"/>
        <v>45053.710000000006</v>
      </c>
      <c r="AP187" s="52">
        <f t="shared" si="25"/>
        <v>-11671.393157894738</v>
      </c>
      <c r="AQ187" s="55">
        <f t="shared" si="26"/>
        <v>110.8900000000001</v>
      </c>
      <c r="AR187" s="55">
        <f t="shared" si="27"/>
        <v>15.6</v>
      </c>
      <c r="AS187" s="55">
        <f t="shared" si="28"/>
        <v>-70636.800000000003</v>
      </c>
      <c r="AT187" s="55">
        <f t="shared" si="29"/>
        <v>0</v>
      </c>
      <c r="AU187" s="55">
        <f t="shared" si="32"/>
        <v>44368.740000000005</v>
      </c>
      <c r="AV187" s="55">
        <f t="shared" si="30"/>
        <v>-195</v>
      </c>
      <c r="AW187" s="55">
        <f t="shared" si="31"/>
        <v>-74.578947368421055</v>
      </c>
    </row>
    <row r="188" spans="1:49" x14ac:dyDescent="0.25">
      <c r="A188" s="26">
        <v>3432</v>
      </c>
      <c r="B188" s="27" t="s">
        <v>358</v>
      </c>
      <c r="C188" s="27" t="s">
        <v>425</v>
      </c>
      <c r="D188" s="27">
        <v>0</v>
      </c>
      <c r="E188" s="27">
        <v>0</v>
      </c>
      <c r="F188" s="39">
        <v>0</v>
      </c>
      <c r="G188" s="26">
        <v>0</v>
      </c>
      <c r="H188" s="26">
        <v>0</v>
      </c>
      <c r="I188" s="29">
        <v>0</v>
      </c>
      <c r="J188" s="26">
        <v>62</v>
      </c>
      <c r="K188" s="26">
        <v>900</v>
      </c>
      <c r="L188" s="26">
        <v>4</v>
      </c>
      <c r="M188" s="26">
        <v>60</v>
      </c>
      <c r="N188" s="31">
        <v>70636.800000000003</v>
      </c>
      <c r="O188" s="26">
        <v>14</v>
      </c>
      <c r="P188" s="26">
        <v>200</v>
      </c>
      <c r="Q188" s="49">
        <v>2600</v>
      </c>
      <c r="R188" s="26">
        <v>1</v>
      </c>
      <c r="S188" s="50">
        <v>74.578947368421055</v>
      </c>
      <c r="T188" s="51">
        <v>73311.37894736843</v>
      </c>
      <c r="U188" s="26">
        <v>0</v>
      </c>
      <c r="V188" s="52">
        <v>0</v>
      </c>
      <c r="X188" s="78">
        <f t="shared" si="23"/>
        <v>58649.103157894744</v>
      </c>
      <c r="Z188" s="54">
        <v>3623.8799999999997</v>
      </c>
      <c r="AC188" s="54">
        <f>_xlfn.XLOOKUP(A188,[1]AU2025_School!$B:$B,[1]AU2025_School!$BQ:$BQ,0,0)</f>
        <v>0</v>
      </c>
      <c r="AD188" s="54">
        <f>_xlfn.XLOOKUP(A188,[1]AU2025_School!$B:$B,[1]AU2025_School!$BR:$BR,0,0)</f>
        <v>0</v>
      </c>
      <c r="AE188" s="54">
        <f>_xlfn.XLOOKUP(A188,[1]AU2025_School!$B:$B,[1]AU2025_School!$BS:$BS,0,0)</f>
        <v>50865.853999999999</v>
      </c>
      <c r="AF188" s="54">
        <f>_xlfn.XLOOKUP(A188,[1]AU2025_School!$B:$B,[1]AU2025_School!$BT:$BT,0,0)</f>
        <v>2207.4</v>
      </c>
      <c r="AG188" s="54">
        <f>_xlfn.XLOOKUP(A188,[1]AU2025_School!$B:$B,[1]AU2025_School!$BU:$BU,0,0)</f>
        <v>0</v>
      </c>
      <c r="AH188" s="54">
        <f>_xlfn.XLOOKUP(A188,[1]AU2025_School!$B:$B,[1]AU2025_School!$BV:$BV,0,0)</f>
        <v>0</v>
      </c>
      <c r="AI188" s="54">
        <f>_xlfn.XLOOKUP(A188,[1]AU2025_School!$B:$B,[1]AU2025_School!$BW:$BW,0,0)</f>
        <v>0</v>
      </c>
      <c r="AJ188" s="54">
        <f>_xlfn.XLOOKUP(A188,[1]AU2025_School!$B:$B,[1]AU2025_School!$BX:$BX,0,0)</f>
        <v>223.86</v>
      </c>
      <c r="AK188" s="54">
        <f>_xlfn.XLOOKUP(A188,[1]AU2025_School!$B:$B,[1]AU2025_School!$BY:$BY,0,0)</f>
        <v>186.42</v>
      </c>
      <c r="AL188" s="54">
        <f>_xlfn.XLOOKUP(A188,[1]AU2025_School!$B:$B,[1]AU2025_School!$BZ:$BZ,0,0)</f>
        <v>2260.0499999999997</v>
      </c>
      <c r="AM188" s="54">
        <f>_xlfn.XLOOKUP(A188,[1]AU2025_School!$B:$B,[1]AU2025_School!$CA:$CA,0,0)</f>
        <v>1418.6510000000001</v>
      </c>
      <c r="AN188" s="54">
        <f>_xlfn.XLOOKUP(A188,[1]AU2025_School!$B:$B,[1]AU2025_School!$CB:$CB,0,0)</f>
        <v>15.6</v>
      </c>
      <c r="AO188" s="54">
        <f t="shared" si="24"/>
        <v>57177.834999999999</v>
      </c>
      <c r="AP188" s="52">
        <f t="shared" si="25"/>
        <v>-1471.2681578947449</v>
      </c>
      <c r="AQ188" s="55">
        <f t="shared" si="26"/>
        <v>-953.54999999999973</v>
      </c>
      <c r="AR188" s="55">
        <f t="shared" si="27"/>
        <v>15.6</v>
      </c>
      <c r="AS188" s="55">
        <f t="shared" si="28"/>
        <v>-70636.800000000003</v>
      </c>
      <c r="AT188" s="55">
        <f t="shared" si="29"/>
        <v>0</v>
      </c>
      <c r="AU188" s="55">
        <f t="shared" si="32"/>
        <v>53073.254000000001</v>
      </c>
      <c r="AV188" s="55">
        <f t="shared" si="30"/>
        <v>-1181.3489999999999</v>
      </c>
      <c r="AW188" s="55">
        <f t="shared" si="31"/>
        <v>-74.578947368421055</v>
      </c>
    </row>
    <row r="189" spans="1:49" x14ac:dyDescent="0.25">
      <c r="A189" s="26">
        <v>3433</v>
      </c>
      <c r="B189" s="27" t="s">
        <v>359</v>
      </c>
      <c r="C189" s="27" t="s">
        <v>464</v>
      </c>
      <c r="D189" s="27">
        <v>0</v>
      </c>
      <c r="E189" s="27">
        <v>0</v>
      </c>
      <c r="F189" s="39">
        <v>0</v>
      </c>
      <c r="G189" s="26">
        <v>0</v>
      </c>
      <c r="H189" s="26">
        <v>0</v>
      </c>
      <c r="I189" s="29">
        <v>0</v>
      </c>
      <c r="J189" s="26">
        <v>23</v>
      </c>
      <c r="K189" s="26">
        <v>345</v>
      </c>
      <c r="L189" s="26">
        <v>0</v>
      </c>
      <c r="M189" s="26">
        <v>0</v>
      </c>
      <c r="N189" s="31">
        <v>25385.100000000002</v>
      </c>
      <c r="O189" s="26">
        <v>13</v>
      </c>
      <c r="P189" s="26">
        <v>195</v>
      </c>
      <c r="Q189" s="49">
        <v>2535</v>
      </c>
      <c r="R189" s="26">
        <v>13</v>
      </c>
      <c r="S189" s="50">
        <v>969.52631578947376</v>
      </c>
      <c r="T189" s="51">
        <v>28889.626315789475</v>
      </c>
      <c r="U189" s="26">
        <v>0</v>
      </c>
      <c r="V189" s="52">
        <v>0</v>
      </c>
      <c r="X189" s="78">
        <f t="shared" si="23"/>
        <v>23111.701052631583</v>
      </c>
      <c r="Z189" s="54">
        <v>1009.3200000000002</v>
      </c>
      <c r="AC189" s="54">
        <f>_xlfn.XLOOKUP(A189,[1]AU2025_School!$B:$B,[1]AU2025_School!$BQ:$BQ,0,0)</f>
        <v>0</v>
      </c>
      <c r="AD189" s="54">
        <f>_xlfn.XLOOKUP(A189,[1]AU2025_School!$B:$B,[1]AU2025_School!$BR:$BR,0,0)</f>
        <v>0</v>
      </c>
      <c r="AE189" s="54">
        <f>_xlfn.XLOOKUP(A189,[1]AU2025_School!$B:$B,[1]AU2025_School!$BS:$BS,0,0)</f>
        <v>19866.600000000002</v>
      </c>
      <c r="AF189" s="54">
        <f>_xlfn.XLOOKUP(A189,[1]AU2025_School!$B:$B,[1]AU2025_School!$BT:$BT,0,0)</f>
        <v>0</v>
      </c>
      <c r="AG189" s="54">
        <f>_xlfn.XLOOKUP(A189,[1]AU2025_School!$B:$B,[1]AU2025_School!$BU:$BU,0,0)</f>
        <v>0</v>
      </c>
      <c r="AH189" s="54">
        <f>_xlfn.XLOOKUP(A189,[1]AU2025_School!$B:$B,[1]AU2025_School!$BV:$BV,0,0)</f>
        <v>0</v>
      </c>
      <c r="AI189" s="54">
        <f>_xlfn.XLOOKUP(A189,[1]AU2025_School!$B:$B,[1]AU2025_School!$BW:$BW,0,0)</f>
        <v>0</v>
      </c>
      <c r="AJ189" s="54">
        <f>_xlfn.XLOOKUP(A189,[1]AU2025_School!$B:$B,[1]AU2025_School!$BX:$BX,0,0)</f>
        <v>746.2</v>
      </c>
      <c r="AK189" s="54">
        <f>_xlfn.XLOOKUP(A189,[1]AU2025_School!$B:$B,[1]AU2025_School!$BY:$BY,0,0)</f>
        <v>0</v>
      </c>
      <c r="AL189" s="54">
        <f>_xlfn.XLOOKUP(A189,[1]AU2025_School!$B:$B,[1]AU2025_School!$BZ:$BZ,0,0)</f>
        <v>951.6</v>
      </c>
      <c r="AM189" s="54">
        <f>_xlfn.XLOOKUP(A189,[1]AU2025_School!$B:$B,[1]AU2025_School!$CA:$CA,0,0)</f>
        <v>113.1</v>
      </c>
      <c r="AN189" s="54">
        <f>_xlfn.XLOOKUP(A189,[1]AU2025_School!$B:$B,[1]AU2025_School!$CB:$CB,0,0)</f>
        <v>46.800000000000004</v>
      </c>
      <c r="AO189" s="54">
        <f t="shared" si="24"/>
        <v>21724.3</v>
      </c>
      <c r="AP189" s="52">
        <f t="shared" si="25"/>
        <v>-1387.4010526315833</v>
      </c>
      <c r="AQ189" s="55">
        <f t="shared" si="26"/>
        <v>688.48</v>
      </c>
      <c r="AR189" s="55">
        <f t="shared" si="27"/>
        <v>46.800000000000004</v>
      </c>
      <c r="AS189" s="55">
        <f t="shared" si="28"/>
        <v>-25385.100000000002</v>
      </c>
      <c r="AT189" s="55">
        <f t="shared" si="29"/>
        <v>0</v>
      </c>
      <c r="AU189" s="55">
        <f t="shared" si="32"/>
        <v>19866.600000000002</v>
      </c>
      <c r="AV189" s="55">
        <f t="shared" si="30"/>
        <v>-2421.9</v>
      </c>
      <c r="AW189" s="55">
        <f t="shared" si="31"/>
        <v>-969.52631578947376</v>
      </c>
    </row>
    <row r="190" spans="1:49" x14ac:dyDescent="0.25">
      <c r="A190" s="26">
        <v>4001</v>
      </c>
      <c r="B190" s="27" t="s">
        <v>360</v>
      </c>
      <c r="C190" s="27" t="s">
        <v>464</v>
      </c>
      <c r="D190" s="27">
        <v>0</v>
      </c>
      <c r="E190" s="27">
        <v>0</v>
      </c>
      <c r="F190" s="39">
        <v>0</v>
      </c>
      <c r="G190" s="26">
        <v>0</v>
      </c>
      <c r="H190" s="26">
        <v>0</v>
      </c>
      <c r="I190" s="29">
        <v>0</v>
      </c>
      <c r="J190" s="26">
        <v>20</v>
      </c>
      <c r="K190" s="26">
        <v>300</v>
      </c>
      <c r="L190" s="26">
        <v>0</v>
      </c>
      <c r="M190" s="26">
        <v>0</v>
      </c>
      <c r="N190" s="31">
        <v>22074</v>
      </c>
      <c r="O190" s="26">
        <v>8</v>
      </c>
      <c r="P190" s="26">
        <v>105</v>
      </c>
      <c r="Q190" s="49">
        <v>1365</v>
      </c>
      <c r="R190" s="26">
        <v>0</v>
      </c>
      <c r="S190" s="50">
        <v>0</v>
      </c>
      <c r="T190" s="51">
        <v>23439</v>
      </c>
      <c r="U190" s="26">
        <v>0</v>
      </c>
      <c r="V190" s="52">
        <v>0</v>
      </c>
      <c r="X190" s="78">
        <f t="shared" si="23"/>
        <v>18751.2</v>
      </c>
      <c r="Z190" s="54">
        <v>1458.6</v>
      </c>
      <c r="AC190" s="54">
        <f>_xlfn.XLOOKUP(A190,[1]AU2025_School!$B:$B,[1]AU2025_School!$BQ:$BQ,0,0)</f>
        <v>0</v>
      </c>
      <c r="AD190" s="54">
        <f>_xlfn.XLOOKUP(A190,[1]AU2025_School!$B:$B,[1]AU2025_School!$BR:$BR,0,0)</f>
        <v>0</v>
      </c>
      <c r="AE190" s="54">
        <f>_xlfn.XLOOKUP(A190,[1]AU2025_School!$B:$B,[1]AU2025_School!$BS:$BS,0,0)</f>
        <v>14348.1</v>
      </c>
      <c r="AF190" s="54">
        <f>_xlfn.XLOOKUP(A190,[1]AU2025_School!$B:$B,[1]AU2025_School!$BT:$BT,0,0)</f>
        <v>1103.7</v>
      </c>
      <c r="AG190" s="54">
        <f>_xlfn.XLOOKUP(A190,[1]AU2025_School!$B:$B,[1]AU2025_School!$BU:$BU,0,0)</f>
        <v>0</v>
      </c>
      <c r="AH190" s="54">
        <f>_xlfn.XLOOKUP(A190,[1]AU2025_School!$B:$B,[1]AU2025_School!$BV:$BV,0,0)</f>
        <v>0</v>
      </c>
      <c r="AI190" s="54">
        <f>_xlfn.XLOOKUP(A190,[1]AU2025_School!$B:$B,[1]AU2025_School!$BW:$BW,0,0)</f>
        <v>0</v>
      </c>
      <c r="AJ190" s="54">
        <f>_xlfn.XLOOKUP(A190,[1]AU2025_School!$B:$B,[1]AU2025_School!$BX:$BX,0,0)</f>
        <v>298.48</v>
      </c>
      <c r="AK190" s="54">
        <f>_xlfn.XLOOKUP(A190,[1]AU2025_School!$B:$B,[1]AU2025_School!$BY:$BY,0,0)</f>
        <v>0</v>
      </c>
      <c r="AL190" s="54">
        <f>_xlfn.XLOOKUP(A190,[1]AU2025_School!$B:$B,[1]AU2025_School!$BZ:$BZ,0,0)</f>
        <v>1070.55</v>
      </c>
      <c r="AM190" s="54">
        <f>_xlfn.XLOOKUP(A190,[1]AU2025_School!$B:$B,[1]AU2025_School!$CA:$CA,0,0)</f>
        <v>0</v>
      </c>
      <c r="AN190" s="54">
        <f>_xlfn.XLOOKUP(A190,[1]AU2025_School!$B:$B,[1]AU2025_School!$CB:$CB,0,0)</f>
        <v>0</v>
      </c>
      <c r="AO190" s="54">
        <f t="shared" si="24"/>
        <v>16820.830000000002</v>
      </c>
      <c r="AP190" s="52">
        <f t="shared" si="25"/>
        <v>-1930.369999999999</v>
      </c>
      <c r="AQ190" s="55">
        <f t="shared" si="26"/>
        <v>-89.569999999999936</v>
      </c>
      <c r="AR190" s="55">
        <f t="shared" si="27"/>
        <v>0</v>
      </c>
      <c r="AS190" s="55">
        <f t="shared" si="28"/>
        <v>-22074</v>
      </c>
      <c r="AT190" s="55">
        <f t="shared" si="29"/>
        <v>0</v>
      </c>
      <c r="AU190" s="55">
        <f t="shared" si="32"/>
        <v>15451.800000000001</v>
      </c>
      <c r="AV190" s="55">
        <f t="shared" si="30"/>
        <v>-1365</v>
      </c>
      <c r="AW190" s="55">
        <f t="shared" si="31"/>
        <v>0</v>
      </c>
    </row>
    <row r="191" spans="1:49" x14ac:dyDescent="0.25">
      <c r="A191" s="26">
        <v>4019</v>
      </c>
      <c r="B191" s="27" t="s">
        <v>361</v>
      </c>
      <c r="C191" s="27" t="s">
        <v>464</v>
      </c>
      <c r="D191" s="27">
        <v>0</v>
      </c>
      <c r="E191" s="27">
        <v>0</v>
      </c>
      <c r="F191" s="39">
        <v>0</v>
      </c>
      <c r="G191" s="26">
        <v>0</v>
      </c>
      <c r="H191" s="26">
        <v>0</v>
      </c>
      <c r="I191" s="29">
        <v>0</v>
      </c>
      <c r="J191" s="26">
        <v>64</v>
      </c>
      <c r="K191" s="26">
        <v>960</v>
      </c>
      <c r="L191" s="26">
        <v>4</v>
      </c>
      <c r="M191" s="26">
        <v>60</v>
      </c>
      <c r="N191" s="31">
        <v>75051.600000000006</v>
      </c>
      <c r="O191" s="26">
        <v>9</v>
      </c>
      <c r="P191" s="26">
        <v>135</v>
      </c>
      <c r="Q191" s="49">
        <v>1755</v>
      </c>
      <c r="R191" s="26">
        <v>8</v>
      </c>
      <c r="S191" s="50">
        <v>596.63157894736844</v>
      </c>
      <c r="T191" s="51">
        <v>77403.23157894738</v>
      </c>
      <c r="U191" s="26">
        <v>0</v>
      </c>
      <c r="V191" s="52">
        <v>0</v>
      </c>
      <c r="X191" s="78">
        <f t="shared" si="23"/>
        <v>61922.585263157904</v>
      </c>
      <c r="Z191" s="54">
        <v>544.43999999999994</v>
      </c>
      <c r="AC191" s="54">
        <f>_xlfn.XLOOKUP(A191,[1]AU2025_School!$B:$B,[1]AU2025_School!$BQ:$BQ,0,0)</f>
        <v>0</v>
      </c>
      <c r="AD191" s="54">
        <f>_xlfn.XLOOKUP(A191,[1]AU2025_School!$B:$B,[1]AU2025_School!$BR:$BR,0,0)</f>
        <v>0</v>
      </c>
      <c r="AE191" s="54">
        <f>_xlfn.XLOOKUP(A191,[1]AU2025_School!$B:$B,[1]AU2025_School!$BS:$BS,0,0)</f>
        <v>51873.9</v>
      </c>
      <c r="AF191" s="54">
        <f>_xlfn.XLOOKUP(A191,[1]AU2025_School!$B:$B,[1]AU2025_School!$BT:$BT,0,0)</f>
        <v>3311.1</v>
      </c>
      <c r="AG191" s="54">
        <f>_xlfn.XLOOKUP(A191,[1]AU2025_School!$B:$B,[1]AU2025_School!$BU:$BU,0,0)</f>
        <v>0</v>
      </c>
      <c r="AH191" s="54">
        <f>_xlfn.XLOOKUP(A191,[1]AU2025_School!$B:$B,[1]AU2025_School!$BV:$BV,0,0)</f>
        <v>0</v>
      </c>
      <c r="AI191" s="54">
        <f>_xlfn.XLOOKUP(A191,[1]AU2025_School!$B:$B,[1]AU2025_School!$BW:$BW,0,0)</f>
        <v>0</v>
      </c>
      <c r="AJ191" s="54">
        <f>_xlfn.XLOOKUP(A191,[1]AU2025_School!$B:$B,[1]AU2025_School!$BX:$BX,0,0)</f>
        <v>149.24</v>
      </c>
      <c r="AK191" s="54">
        <f>_xlfn.XLOOKUP(A191,[1]AU2025_School!$B:$B,[1]AU2025_School!$BY:$BY,0,0)</f>
        <v>0</v>
      </c>
      <c r="AL191" s="54">
        <f>_xlfn.XLOOKUP(A191,[1]AU2025_School!$B:$B,[1]AU2025_School!$BZ:$BZ,0,0)</f>
        <v>0</v>
      </c>
      <c r="AM191" s="54">
        <f>_xlfn.XLOOKUP(A191,[1]AU2025_School!$B:$B,[1]AU2025_School!$CA:$CA,0,0)</f>
        <v>169.64999999999998</v>
      </c>
      <c r="AN191" s="54">
        <f>_xlfn.XLOOKUP(A191,[1]AU2025_School!$B:$B,[1]AU2025_School!$CB:$CB,0,0)</f>
        <v>546</v>
      </c>
      <c r="AO191" s="54">
        <f t="shared" si="24"/>
        <v>56049.89</v>
      </c>
      <c r="AP191" s="52">
        <f t="shared" si="25"/>
        <v>-5872.6952631579043</v>
      </c>
      <c r="AQ191" s="55">
        <f t="shared" si="26"/>
        <v>-395.19999999999993</v>
      </c>
      <c r="AR191" s="55">
        <f t="shared" si="27"/>
        <v>546</v>
      </c>
      <c r="AS191" s="55">
        <f t="shared" si="28"/>
        <v>-75051.600000000006</v>
      </c>
      <c r="AT191" s="55">
        <f t="shared" si="29"/>
        <v>0</v>
      </c>
      <c r="AU191" s="55">
        <f t="shared" si="32"/>
        <v>55185</v>
      </c>
      <c r="AV191" s="55">
        <f t="shared" si="30"/>
        <v>-1585.35</v>
      </c>
      <c r="AW191" s="55">
        <f t="shared" si="31"/>
        <v>-596.63157894736844</v>
      </c>
    </row>
    <row r="192" spans="1:49" x14ac:dyDescent="0.25">
      <c r="A192" s="26">
        <v>4038</v>
      </c>
      <c r="B192" s="27" t="s">
        <v>362</v>
      </c>
      <c r="C192" s="27" t="s">
        <v>464</v>
      </c>
      <c r="D192" s="27">
        <v>0</v>
      </c>
      <c r="E192" s="27">
        <v>0</v>
      </c>
      <c r="F192" s="39">
        <v>0</v>
      </c>
      <c r="G192" s="26">
        <v>0</v>
      </c>
      <c r="H192" s="26">
        <v>0</v>
      </c>
      <c r="I192" s="29">
        <v>0</v>
      </c>
      <c r="J192" s="26">
        <v>99</v>
      </c>
      <c r="K192" s="26">
        <v>1485</v>
      </c>
      <c r="L192" s="26">
        <v>4</v>
      </c>
      <c r="M192" s="26">
        <v>60</v>
      </c>
      <c r="N192" s="31">
        <v>113681.1</v>
      </c>
      <c r="O192" s="26">
        <v>4</v>
      </c>
      <c r="P192" s="26">
        <v>60</v>
      </c>
      <c r="Q192" s="49">
        <v>780</v>
      </c>
      <c r="R192" s="26">
        <v>0</v>
      </c>
      <c r="S192" s="50">
        <v>0</v>
      </c>
      <c r="T192" s="51">
        <v>114461.1</v>
      </c>
      <c r="U192" s="26">
        <v>0</v>
      </c>
      <c r="V192" s="52">
        <v>0</v>
      </c>
      <c r="X192" s="78">
        <f t="shared" si="23"/>
        <v>91568.88</v>
      </c>
      <c r="Z192" s="54">
        <v>2558.4</v>
      </c>
      <c r="AC192" s="54">
        <f>_xlfn.XLOOKUP(A192,[1]AU2025_School!$B:$B,[1]AU2025_School!$BQ:$BQ,0,0)</f>
        <v>0</v>
      </c>
      <c r="AD192" s="54">
        <f>_xlfn.XLOOKUP(A192,[1]AU2025_School!$B:$B,[1]AU2025_School!$BR:$BR,0,0)</f>
        <v>0</v>
      </c>
      <c r="AE192" s="54">
        <f>_xlfn.XLOOKUP(A192,[1]AU2025_School!$B:$B,[1]AU2025_School!$BS:$BS,0,0)</f>
        <v>92710.8</v>
      </c>
      <c r="AF192" s="54">
        <f>_xlfn.XLOOKUP(A192,[1]AU2025_School!$B:$B,[1]AU2025_School!$BT:$BT,0,0)</f>
        <v>11037</v>
      </c>
      <c r="AG192" s="54">
        <f>_xlfn.XLOOKUP(A192,[1]AU2025_School!$B:$B,[1]AU2025_School!$BU:$BU,0,0)</f>
        <v>0</v>
      </c>
      <c r="AH192" s="54">
        <f>_xlfn.XLOOKUP(A192,[1]AU2025_School!$B:$B,[1]AU2025_School!$BV:$BV,0,0)</f>
        <v>0</v>
      </c>
      <c r="AI192" s="54">
        <f>_xlfn.XLOOKUP(A192,[1]AU2025_School!$B:$B,[1]AU2025_School!$BW:$BW,0,0)</f>
        <v>0</v>
      </c>
      <c r="AJ192" s="54">
        <f>_xlfn.XLOOKUP(A192,[1]AU2025_School!$B:$B,[1]AU2025_School!$BX:$BX,0,0)</f>
        <v>0</v>
      </c>
      <c r="AK192" s="54">
        <f>_xlfn.XLOOKUP(A192,[1]AU2025_School!$B:$B,[1]AU2025_School!$BY:$BY,0,0)</f>
        <v>0</v>
      </c>
      <c r="AL192" s="54">
        <f>_xlfn.XLOOKUP(A192,[1]AU2025_School!$B:$B,[1]AU2025_School!$BZ:$BZ,0,0)</f>
        <v>713.69999999999993</v>
      </c>
      <c r="AM192" s="54">
        <f>_xlfn.XLOOKUP(A192,[1]AU2025_School!$B:$B,[1]AU2025_School!$CA:$CA,0,0)</f>
        <v>1639.9499999999998</v>
      </c>
      <c r="AN192" s="54">
        <f>_xlfn.XLOOKUP(A192,[1]AU2025_School!$B:$B,[1]AU2025_School!$CB:$CB,0,0)</f>
        <v>795.6</v>
      </c>
      <c r="AO192" s="54">
        <f t="shared" si="24"/>
        <v>106897.05</v>
      </c>
      <c r="AP192" s="52">
        <f t="shared" si="25"/>
        <v>15328.169999999998</v>
      </c>
      <c r="AQ192" s="55">
        <f t="shared" si="26"/>
        <v>-1844.7000000000003</v>
      </c>
      <c r="AR192" s="55">
        <f t="shared" si="27"/>
        <v>795.6</v>
      </c>
      <c r="AS192" s="55">
        <f t="shared" si="28"/>
        <v>-113681.1</v>
      </c>
      <c r="AT192" s="55">
        <f t="shared" si="29"/>
        <v>0</v>
      </c>
      <c r="AU192" s="55">
        <f t="shared" si="32"/>
        <v>103747.8</v>
      </c>
      <c r="AV192" s="55">
        <f t="shared" si="30"/>
        <v>859.94999999999982</v>
      </c>
      <c r="AW192" s="55">
        <f t="shared" si="31"/>
        <v>0</v>
      </c>
    </row>
    <row r="193" spans="1:51" x14ac:dyDescent="0.25">
      <c r="A193" s="26">
        <v>5201</v>
      </c>
      <c r="B193" s="27" t="s">
        <v>363</v>
      </c>
      <c r="C193" s="27" t="s">
        <v>464</v>
      </c>
      <c r="D193" s="27">
        <v>0</v>
      </c>
      <c r="E193" s="27">
        <v>0</v>
      </c>
      <c r="F193" s="39">
        <v>0</v>
      </c>
      <c r="G193" s="26">
        <v>0</v>
      </c>
      <c r="H193" s="26">
        <v>0</v>
      </c>
      <c r="I193" s="29">
        <v>0</v>
      </c>
      <c r="J193" s="26">
        <v>25</v>
      </c>
      <c r="K193" s="26">
        <v>375</v>
      </c>
      <c r="L193" s="26">
        <v>0</v>
      </c>
      <c r="M193" s="26">
        <v>0</v>
      </c>
      <c r="N193" s="31">
        <v>27592.5</v>
      </c>
      <c r="O193" s="26">
        <v>0</v>
      </c>
      <c r="P193" s="26">
        <v>0</v>
      </c>
      <c r="Q193" s="49">
        <v>0</v>
      </c>
      <c r="R193" s="26">
        <v>0</v>
      </c>
      <c r="S193" s="50">
        <v>0</v>
      </c>
      <c r="T193" s="51">
        <v>27592.5</v>
      </c>
      <c r="U193" s="26">
        <v>0</v>
      </c>
      <c r="V193" s="52">
        <v>0</v>
      </c>
      <c r="X193" s="78">
        <f t="shared" si="23"/>
        <v>22074</v>
      </c>
      <c r="Z193" s="54">
        <v>12.48</v>
      </c>
      <c r="AA193" s="52"/>
      <c r="AC193" s="54">
        <f>_xlfn.XLOOKUP(A193,[1]AU2025_School!$B:$B,[1]AU2025_School!$BQ:$BQ,0,0)</f>
        <v>0</v>
      </c>
      <c r="AD193" s="54">
        <f>_xlfn.XLOOKUP(A193,[1]AU2025_School!$B:$B,[1]AU2025_School!$BR:$BR,0,0)</f>
        <v>0</v>
      </c>
      <c r="AE193" s="54">
        <f>_xlfn.XLOOKUP(A193,[1]AU2025_School!$B:$B,[1]AU2025_School!$BS:$BS,0,0)</f>
        <v>26488.799999999999</v>
      </c>
      <c r="AF193" s="54">
        <f>_xlfn.XLOOKUP(A193,[1]AU2025_School!$B:$B,[1]AU2025_School!$BT:$BT,0,0)</f>
        <v>0</v>
      </c>
      <c r="AG193" s="54">
        <f>_xlfn.XLOOKUP(A193,[1]AU2025_School!$B:$B,[1]AU2025_School!$BU:$BU,0,0)</f>
        <v>0</v>
      </c>
      <c r="AH193" s="54">
        <f>_xlfn.XLOOKUP(A193,[1]AU2025_School!$B:$B,[1]AU2025_School!$BV:$BV,0,0)</f>
        <v>0</v>
      </c>
      <c r="AI193" s="54">
        <f>_xlfn.XLOOKUP(A193,[1]AU2025_School!$B:$B,[1]AU2025_School!$BW:$BW,0,0)</f>
        <v>0</v>
      </c>
      <c r="AJ193" s="54">
        <f>_xlfn.XLOOKUP(A193,[1]AU2025_School!$B:$B,[1]AU2025_School!$BX:$BX,0,0)</f>
        <v>0</v>
      </c>
      <c r="AK193" s="54">
        <f>_xlfn.XLOOKUP(A193,[1]AU2025_School!$B:$B,[1]AU2025_School!$BY:$BY,0,0)</f>
        <v>0</v>
      </c>
      <c r="AL193" s="54">
        <f>_xlfn.XLOOKUP(A193,[1]AU2025_School!$B:$B,[1]AU2025_School!$BZ:$BZ,0,0)</f>
        <v>0</v>
      </c>
      <c r="AM193" s="54">
        <f>_xlfn.XLOOKUP(A193,[1]AU2025_School!$B:$B,[1]AU2025_School!$CA:$CA,0,0)</f>
        <v>0</v>
      </c>
      <c r="AN193" s="54">
        <f>_xlfn.XLOOKUP(A193,[1]AU2025_School!$B:$B,[1]AU2025_School!$CB:$CB,0,0)</f>
        <v>0</v>
      </c>
      <c r="AO193" s="54">
        <f t="shared" si="24"/>
        <v>26488.799999999999</v>
      </c>
      <c r="AP193" s="52">
        <f t="shared" si="25"/>
        <v>4414.7999999999993</v>
      </c>
      <c r="AQ193" s="55">
        <f t="shared" si="26"/>
        <v>-12.48</v>
      </c>
      <c r="AR193" s="55">
        <f t="shared" si="27"/>
        <v>0</v>
      </c>
      <c r="AS193" s="55">
        <f t="shared" si="28"/>
        <v>-27592.5</v>
      </c>
      <c r="AT193" s="55">
        <f t="shared" si="29"/>
        <v>0</v>
      </c>
      <c r="AU193" s="55">
        <f t="shared" si="32"/>
        <v>26488.799999999999</v>
      </c>
      <c r="AV193" s="55">
        <f t="shared" si="30"/>
        <v>0</v>
      </c>
      <c r="AW193" s="55">
        <f t="shared" si="31"/>
        <v>0</v>
      </c>
    </row>
    <row r="194" spans="1:51" x14ac:dyDescent="0.25">
      <c r="A194" s="26">
        <v>5203</v>
      </c>
      <c r="B194" s="27" t="s">
        <v>364</v>
      </c>
      <c r="C194" s="27" t="s">
        <v>425</v>
      </c>
      <c r="D194" s="27">
        <v>0</v>
      </c>
      <c r="E194" s="27">
        <v>0</v>
      </c>
      <c r="F194" s="39">
        <v>0</v>
      </c>
      <c r="G194" s="26">
        <v>0</v>
      </c>
      <c r="H194" s="26">
        <v>0</v>
      </c>
      <c r="I194" s="29">
        <v>0</v>
      </c>
      <c r="J194" s="26">
        <v>52</v>
      </c>
      <c r="K194" s="26">
        <v>780</v>
      </c>
      <c r="L194" s="26">
        <v>44</v>
      </c>
      <c r="M194" s="26">
        <v>660</v>
      </c>
      <c r="N194" s="31">
        <v>105955.20000000001</v>
      </c>
      <c r="O194" s="26">
        <v>2</v>
      </c>
      <c r="P194" s="26">
        <v>15</v>
      </c>
      <c r="Q194" s="49">
        <v>195</v>
      </c>
      <c r="R194" s="26">
        <v>1</v>
      </c>
      <c r="S194" s="50">
        <v>74.578947368421055</v>
      </c>
      <c r="T194" s="51">
        <v>106224.77894736844</v>
      </c>
      <c r="U194" s="26">
        <v>0</v>
      </c>
      <c r="V194" s="52">
        <v>0</v>
      </c>
      <c r="X194" s="78">
        <f t="shared" si="23"/>
        <v>84979.82315789476</v>
      </c>
      <c r="Z194" s="54">
        <v>24.96</v>
      </c>
      <c r="AA194" s="52"/>
      <c r="AC194" s="54">
        <f>_xlfn.XLOOKUP(A194,[1]AU2025_School!$B:$B,[1]AU2025_School!$BQ:$BQ,0,0)</f>
        <v>0</v>
      </c>
      <c r="AD194" s="54">
        <f>_xlfn.XLOOKUP(A194,[1]AU2025_School!$B:$B,[1]AU2025_School!$BR:$BR,0,0)</f>
        <v>0</v>
      </c>
      <c r="AE194" s="54">
        <f>_xlfn.XLOOKUP(A194,[1]AU2025_School!$B:$B,[1]AU2025_School!$BS:$BS,0,0)</f>
        <v>57392.4</v>
      </c>
      <c r="AF194" s="54">
        <f>_xlfn.XLOOKUP(A194,[1]AU2025_School!$B:$B,[1]AU2025_School!$BT:$BT,0,0)</f>
        <v>48562.8</v>
      </c>
      <c r="AG194" s="54">
        <f>_xlfn.XLOOKUP(A194,[1]AU2025_School!$B:$B,[1]AU2025_School!$BU:$BU,0,0)</f>
        <v>0</v>
      </c>
      <c r="AH194" s="54">
        <f>_xlfn.XLOOKUP(A194,[1]AU2025_School!$B:$B,[1]AU2025_School!$BV:$BV,0,0)</f>
        <v>0</v>
      </c>
      <c r="AI194" s="54">
        <f>_xlfn.XLOOKUP(A194,[1]AU2025_School!$B:$B,[1]AU2025_School!$BW:$BW,0,0)</f>
        <v>0</v>
      </c>
      <c r="AJ194" s="54">
        <f>_xlfn.XLOOKUP(A194,[1]AU2025_School!$B:$B,[1]AU2025_School!$BX:$BX,0,0)</f>
        <v>298.48</v>
      </c>
      <c r="AK194" s="54">
        <f>_xlfn.XLOOKUP(A194,[1]AU2025_School!$B:$B,[1]AU2025_School!$BY:$BY,0,0)</f>
        <v>0</v>
      </c>
      <c r="AL194" s="54">
        <f>_xlfn.XLOOKUP(A194,[1]AU2025_School!$B:$B,[1]AU2025_School!$BZ:$BZ,0,0)</f>
        <v>951.6</v>
      </c>
      <c r="AM194" s="54">
        <f>_xlfn.XLOOKUP(A194,[1]AU2025_School!$B:$B,[1]AU2025_School!$CA:$CA,0,0)</f>
        <v>56.55</v>
      </c>
      <c r="AN194" s="54">
        <f>_xlfn.XLOOKUP(A194,[1]AU2025_School!$B:$B,[1]AU2025_School!$CB:$CB,0,0)</f>
        <v>15.6</v>
      </c>
      <c r="AO194" s="54">
        <f t="shared" si="24"/>
        <v>107277.43000000002</v>
      </c>
      <c r="AP194" s="52">
        <f t="shared" si="25"/>
        <v>22297.606842105262</v>
      </c>
      <c r="AQ194" s="55">
        <f t="shared" si="26"/>
        <v>1225.1199999999999</v>
      </c>
      <c r="AR194" s="55">
        <f t="shared" si="27"/>
        <v>15.6</v>
      </c>
      <c r="AS194" s="55">
        <f t="shared" si="28"/>
        <v>-105955.20000000001</v>
      </c>
      <c r="AT194" s="55">
        <f t="shared" si="29"/>
        <v>0</v>
      </c>
      <c r="AU194" s="55">
        <f t="shared" si="32"/>
        <v>105955.20000000001</v>
      </c>
      <c r="AV194" s="55">
        <f t="shared" si="30"/>
        <v>-138.44999999999999</v>
      </c>
      <c r="AW194" s="55">
        <f t="shared" si="31"/>
        <v>-74.578947368421055</v>
      </c>
    </row>
    <row r="195" spans="1:51" x14ac:dyDescent="0.25">
      <c r="A195" s="26">
        <v>5205</v>
      </c>
      <c r="B195" s="27" t="s">
        <v>365</v>
      </c>
      <c r="C195" s="27" t="s">
        <v>464</v>
      </c>
      <c r="D195" s="27">
        <v>0</v>
      </c>
      <c r="E195" s="27">
        <v>0</v>
      </c>
      <c r="F195" s="39">
        <v>0</v>
      </c>
      <c r="G195" s="26">
        <v>0</v>
      </c>
      <c r="H195" s="26">
        <v>0</v>
      </c>
      <c r="I195" s="29">
        <v>0</v>
      </c>
      <c r="J195" s="26">
        <v>24</v>
      </c>
      <c r="K195" s="26">
        <v>360</v>
      </c>
      <c r="L195" s="26">
        <v>16</v>
      </c>
      <c r="M195" s="26">
        <v>240</v>
      </c>
      <c r="N195" s="31">
        <v>44148</v>
      </c>
      <c r="O195" s="26">
        <v>0</v>
      </c>
      <c r="P195" s="26">
        <v>0</v>
      </c>
      <c r="Q195" s="49">
        <v>0</v>
      </c>
      <c r="R195" s="26">
        <v>0</v>
      </c>
      <c r="S195" s="50">
        <v>0</v>
      </c>
      <c r="T195" s="51">
        <v>44148</v>
      </c>
      <c r="U195" s="26">
        <v>0</v>
      </c>
      <c r="V195" s="52">
        <v>0</v>
      </c>
      <c r="X195" s="78">
        <f t="shared" si="23"/>
        <v>35318.400000000001</v>
      </c>
      <c r="Z195" s="54">
        <v>273</v>
      </c>
      <c r="AA195" s="52"/>
      <c r="AC195" s="54">
        <f>_xlfn.XLOOKUP(A195,[1]AU2025_School!$B:$B,[1]AU2025_School!$BQ:$BQ,0,0)</f>
        <v>0</v>
      </c>
      <c r="AD195" s="54">
        <f>_xlfn.XLOOKUP(A195,[1]AU2025_School!$B:$B,[1]AU2025_School!$BR:$BR,0,0)</f>
        <v>0</v>
      </c>
      <c r="AE195" s="54">
        <f>_xlfn.XLOOKUP(A195,[1]AU2025_School!$B:$B,[1]AU2025_School!$BS:$BS,0,0)</f>
        <v>22074</v>
      </c>
      <c r="AF195" s="54">
        <f>_xlfn.XLOOKUP(A195,[1]AU2025_School!$B:$B,[1]AU2025_School!$BT:$BT,0,0)</f>
        <v>13053.092000000002</v>
      </c>
      <c r="AG195" s="54">
        <f>_xlfn.XLOOKUP(A195,[1]AU2025_School!$B:$B,[1]AU2025_School!$BU:$BU,0,0)</f>
        <v>0</v>
      </c>
      <c r="AH195" s="54">
        <f>_xlfn.XLOOKUP(A195,[1]AU2025_School!$B:$B,[1]AU2025_School!$BV:$BV,0,0)</f>
        <v>0</v>
      </c>
      <c r="AI195" s="54">
        <f>_xlfn.XLOOKUP(A195,[1]AU2025_School!$B:$B,[1]AU2025_School!$BW:$BW,0,0)</f>
        <v>0</v>
      </c>
      <c r="AJ195" s="54">
        <f>_xlfn.XLOOKUP(A195,[1]AU2025_School!$B:$B,[1]AU2025_School!$BX:$BX,0,0)</f>
        <v>0</v>
      </c>
      <c r="AK195" s="54">
        <f>_xlfn.XLOOKUP(A195,[1]AU2025_School!$B:$B,[1]AU2025_School!$BY:$BY,0,0)</f>
        <v>0</v>
      </c>
      <c r="AL195" s="54">
        <f>_xlfn.XLOOKUP(A195,[1]AU2025_School!$B:$B,[1]AU2025_School!$BZ:$BZ,0,0)</f>
        <v>0</v>
      </c>
      <c r="AM195" s="54">
        <f>_xlfn.XLOOKUP(A195,[1]AU2025_School!$B:$B,[1]AU2025_School!$CA:$CA,0,0)</f>
        <v>209.989</v>
      </c>
      <c r="AN195" s="54">
        <f>_xlfn.XLOOKUP(A195,[1]AU2025_School!$B:$B,[1]AU2025_School!$CB:$CB,0,0)</f>
        <v>0</v>
      </c>
      <c r="AO195" s="54">
        <f t="shared" si="24"/>
        <v>35337.081000000006</v>
      </c>
      <c r="AP195" s="52">
        <f t="shared" si="25"/>
        <v>18.681000000004133</v>
      </c>
      <c r="AQ195" s="55">
        <f t="shared" si="26"/>
        <v>-273</v>
      </c>
      <c r="AR195" s="55">
        <f t="shared" si="27"/>
        <v>0</v>
      </c>
      <c r="AS195" s="55">
        <f t="shared" si="28"/>
        <v>-44148</v>
      </c>
      <c r="AT195" s="55">
        <f>AG195-F195</f>
        <v>0</v>
      </c>
      <c r="AU195" s="55">
        <f t="shared" si="32"/>
        <v>35127.092000000004</v>
      </c>
      <c r="AV195" s="55">
        <f t="shared" si="30"/>
        <v>209.989</v>
      </c>
      <c r="AW195" s="55">
        <f t="shared" si="31"/>
        <v>0</v>
      </c>
    </row>
    <row r="196" spans="1:51" ht="14.25" thickBot="1" x14ac:dyDescent="0.3">
      <c r="F196" s="39"/>
      <c r="G196" s="26"/>
      <c r="H196" s="26"/>
      <c r="O196" s="26"/>
      <c r="P196" s="26"/>
      <c r="Q196" s="49"/>
      <c r="S196" s="50"/>
      <c r="T196" s="51"/>
      <c r="U196" s="26"/>
      <c r="V196" s="52"/>
      <c r="X196" s="78">
        <f>SUM(X7:X195)</f>
        <v>8400946.0079999994</v>
      </c>
      <c r="Y196" s="27">
        <f t="shared" ref="Y196:Z196" si="33">SUM(Y7:Y195)</f>
        <v>0</v>
      </c>
      <c r="Z196" s="54">
        <f t="shared" si="33"/>
        <v>245378.32800000013</v>
      </c>
      <c r="AA196" s="52"/>
      <c r="AC196" s="371"/>
      <c r="AD196" s="371">
        <f>SUM(AD7:AD195)</f>
        <v>0</v>
      </c>
      <c r="AE196" s="371">
        <f t="shared" ref="AE196:AN196" si="34">SUM(AE7:AE195)</f>
        <v>6702056.3740000017</v>
      </c>
      <c r="AF196" s="371">
        <f t="shared" si="34"/>
        <v>1191796.2019999998</v>
      </c>
      <c r="AG196" s="371">
        <f t="shared" si="34"/>
        <v>1086990.8100000003</v>
      </c>
      <c r="AH196" s="371">
        <f t="shared" si="34"/>
        <v>690331.2</v>
      </c>
      <c r="AI196" s="371">
        <f t="shared" si="34"/>
        <v>20919.600000000002</v>
      </c>
      <c r="AJ196" s="371">
        <f t="shared" si="34"/>
        <v>121797.45999999999</v>
      </c>
      <c r="AK196" s="371">
        <f t="shared" si="34"/>
        <v>25166.699999999975</v>
      </c>
      <c r="AL196" s="371">
        <f t="shared" si="34"/>
        <v>210414.61999999997</v>
      </c>
      <c r="AM196" s="371">
        <f t="shared" si="34"/>
        <v>90236.835000000036</v>
      </c>
      <c r="AN196" s="371">
        <f t="shared" si="34"/>
        <v>31533.319999999978</v>
      </c>
      <c r="AO196" s="371">
        <f>SUM(AO7:AO195)</f>
        <v>10171211.921000002</v>
      </c>
      <c r="AP196" s="376">
        <f>SUM(AP7:AP195)</f>
        <v>1770265.912999999</v>
      </c>
      <c r="AQ196" s="371">
        <f t="shared" ref="AQ196" si="35">SUM(AQ7:AQ195)</f>
        <v>112000.45199999996</v>
      </c>
      <c r="AR196" s="371">
        <f t="shared" ref="AR196" si="36">SUM(AR7:AR195)</f>
        <v>1048.3200000000052</v>
      </c>
      <c r="AS196" s="371">
        <f t="shared" ref="AS196" si="37">SUM(AS7:AS195)</f>
        <v>-8229181.6100000059</v>
      </c>
      <c r="AT196" s="371">
        <f t="shared" ref="AT196" si="38">SUM(AT7:AT195)</f>
        <v>1080017.6100000001</v>
      </c>
      <c r="AU196" s="371">
        <f t="shared" ref="AU196" si="39">SUM(AU7:AU195)</f>
        <v>6264272.675999999</v>
      </c>
      <c r="AV196" s="371">
        <f t="shared" ref="AV196" si="40">SUM(AV7:AV195)</f>
        <v>-387227.16500000021</v>
      </c>
      <c r="AW196" s="371">
        <f t="shared" ref="AW196" si="41">SUM(AW7:AW195)</f>
        <v>583720.79999999923</v>
      </c>
      <c r="AX196" s="371">
        <f t="shared" ref="AX196" si="42">SUM(AX7:AX195)</f>
        <v>0</v>
      </c>
      <c r="AY196" s="371">
        <f t="shared" ref="AY196" si="43">SUM(AY7:AY195)</f>
        <v>0</v>
      </c>
    </row>
    <row r="197" spans="1:51" s="57" customFormat="1" ht="14.25" thickTop="1" x14ac:dyDescent="0.25">
      <c r="G197" s="58"/>
      <c r="H197" s="58"/>
      <c r="I197" s="59"/>
      <c r="J197" s="58"/>
      <c r="K197" s="58"/>
      <c r="L197" s="26"/>
      <c r="M197" s="58"/>
      <c r="N197" s="60"/>
      <c r="O197" s="58"/>
      <c r="P197" s="58"/>
      <c r="Q197" s="61"/>
      <c r="R197" s="62"/>
      <c r="S197" s="62"/>
      <c r="T197" s="61"/>
      <c r="U197" s="63"/>
      <c r="V197" s="64"/>
      <c r="Z197" s="374"/>
    </row>
    <row r="198" spans="1:51" x14ac:dyDescent="0.25">
      <c r="A198" s="65" t="s">
        <v>808</v>
      </c>
      <c r="I198" s="27"/>
      <c r="J198" s="27"/>
      <c r="K198" s="27"/>
      <c r="L198" s="27"/>
      <c r="M198" s="27"/>
      <c r="N198" s="27"/>
      <c r="S198" s="27"/>
    </row>
    <row r="199" spans="1:51" s="67" customFormat="1" x14ac:dyDescent="0.25">
      <c r="A199" s="66">
        <v>7004</v>
      </c>
      <c r="B199" s="66" t="s">
        <v>809</v>
      </c>
      <c r="C199" s="66"/>
      <c r="D199" s="27"/>
      <c r="E199" s="27"/>
      <c r="F199" s="27"/>
      <c r="G199" s="26"/>
      <c r="H199" s="26">
        <v>0</v>
      </c>
      <c r="I199" s="27"/>
      <c r="J199" s="26"/>
      <c r="K199" s="26"/>
      <c r="L199" s="26">
        <v>0</v>
      </c>
      <c r="M199" s="26">
        <v>0</v>
      </c>
      <c r="N199" s="27"/>
      <c r="O199" s="26"/>
      <c r="P199" s="27"/>
      <c r="Q199" s="27"/>
      <c r="R199" s="26"/>
      <c r="S199" s="27"/>
      <c r="T199" s="27"/>
      <c r="U199" s="27"/>
      <c r="V199" s="27"/>
      <c r="W199" s="27"/>
      <c r="X199" s="52">
        <f>SUM(X7:X197)</f>
        <v>16801892.015999999</v>
      </c>
      <c r="Y199" s="27"/>
      <c r="Z199" s="54"/>
      <c r="AA199" s="27"/>
    </row>
    <row r="200" spans="1:51" x14ac:dyDescent="0.25">
      <c r="A200" s="66">
        <v>7009</v>
      </c>
      <c r="B200" s="66" t="s">
        <v>366</v>
      </c>
      <c r="C200" s="66"/>
      <c r="G200" s="26"/>
      <c r="H200" s="26">
        <v>0</v>
      </c>
      <c r="I200" s="27"/>
      <c r="L200" s="26">
        <v>0</v>
      </c>
      <c r="M200" s="26">
        <v>0</v>
      </c>
      <c r="N200" s="27"/>
      <c r="O200" s="26"/>
      <c r="S200" s="27"/>
    </row>
    <row r="201" spans="1:51" x14ac:dyDescent="0.25">
      <c r="A201" s="66">
        <v>7012</v>
      </c>
      <c r="B201" s="66" t="s">
        <v>367</v>
      </c>
      <c r="C201" s="66"/>
      <c r="G201" s="26"/>
      <c r="H201" s="26">
        <v>0</v>
      </c>
      <c r="I201" s="27"/>
      <c r="L201" s="26">
        <v>0</v>
      </c>
      <c r="M201" s="26">
        <v>0</v>
      </c>
      <c r="N201" s="27"/>
      <c r="O201" s="26"/>
      <c r="S201" s="27"/>
    </row>
    <row r="202" spans="1:51" x14ac:dyDescent="0.25">
      <c r="A202" s="66">
        <v>7031</v>
      </c>
      <c r="B202" s="66" t="s">
        <v>370</v>
      </c>
      <c r="C202" s="66"/>
      <c r="G202" s="26"/>
      <c r="H202" s="26">
        <v>0</v>
      </c>
      <c r="I202" s="27"/>
      <c r="L202" s="26">
        <v>0</v>
      </c>
      <c r="M202" s="26">
        <v>0</v>
      </c>
      <c r="N202" s="27"/>
      <c r="O202" s="26"/>
      <c r="S202" s="27"/>
    </row>
    <row r="203" spans="1:51" x14ac:dyDescent="0.25">
      <c r="A203" s="66">
        <v>7034</v>
      </c>
      <c r="B203" s="66" t="s">
        <v>371</v>
      </c>
      <c r="C203" s="66"/>
      <c r="G203" s="26"/>
      <c r="H203" s="26">
        <v>0</v>
      </c>
      <c r="I203" s="27"/>
      <c r="L203" s="26">
        <v>0</v>
      </c>
      <c r="M203" s="26">
        <v>0</v>
      </c>
      <c r="N203" s="27"/>
      <c r="O203" s="26"/>
      <c r="S203" s="27"/>
    </row>
    <row r="204" spans="1:51" s="74" customFormat="1" ht="15" x14ac:dyDescent="0.25">
      <c r="A204" s="66">
        <v>2184</v>
      </c>
      <c r="B204" s="66" t="s">
        <v>810</v>
      </c>
      <c r="C204" s="66"/>
      <c r="D204" s="68">
        <v>0</v>
      </c>
      <c r="E204" s="68">
        <v>4</v>
      </c>
      <c r="F204" s="68">
        <v>14</v>
      </c>
      <c r="G204" s="26"/>
      <c r="H204" s="68">
        <v>0</v>
      </c>
      <c r="I204" s="68">
        <v>0</v>
      </c>
      <c r="J204" s="26"/>
      <c r="K204" s="26"/>
      <c r="L204" s="26">
        <v>0</v>
      </c>
      <c r="M204" s="26">
        <v>0</v>
      </c>
      <c r="N204" s="69">
        <v>270</v>
      </c>
      <c r="O204" s="26"/>
      <c r="P204" s="68">
        <v>0</v>
      </c>
      <c r="Q204" s="68">
        <v>15</v>
      </c>
      <c r="R204" s="26"/>
      <c r="S204" s="68">
        <v>0</v>
      </c>
      <c r="T204" s="68">
        <v>0</v>
      </c>
      <c r="U204" s="70">
        <v>0</v>
      </c>
      <c r="V204" s="68">
        <v>4</v>
      </c>
      <c r="W204" s="68"/>
      <c r="X204" s="70"/>
      <c r="Y204" s="68"/>
      <c r="Z204" s="375"/>
      <c r="AA204" s="72"/>
      <c r="AB204" s="70"/>
      <c r="AC204" s="74">
        <v>0</v>
      </c>
      <c r="AD204" s="74">
        <v>0</v>
      </c>
      <c r="AG204" s="74">
        <v>0</v>
      </c>
      <c r="AO204" s="74" t="e">
        <v>#N/A</v>
      </c>
    </row>
    <row r="205" spans="1:51" x14ac:dyDescent="0.25">
      <c r="I205" s="27"/>
      <c r="J205" s="27"/>
      <c r="K205" s="75">
        <v>0</v>
      </c>
      <c r="L205" s="27"/>
      <c r="M205" s="27"/>
      <c r="N205" s="27"/>
      <c r="R205" s="27"/>
      <c r="S205" s="27"/>
    </row>
    <row r="206" spans="1:51" x14ac:dyDescent="0.25">
      <c r="I206" s="27"/>
      <c r="J206" s="27"/>
      <c r="K206" s="27"/>
      <c r="L206" s="27"/>
      <c r="M206" s="27"/>
      <c r="N206" s="27"/>
      <c r="R206" s="27"/>
      <c r="S206" s="27"/>
      <c r="W206" s="27" t="s">
        <v>811</v>
      </c>
      <c r="X206" s="79">
        <f>SUMIFS(X7:X195,C7:C195,"Chq Bk")</f>
        <v>5353677.9920000006</v>
      </c>
      <c r="Z206" s="54">
        <f>SUMIFS(Z7:Z195,C7:C195,"Chq Bk")</f>
        <v>154628.75999999998</v>
      </c>
    </row>
    <row r="207" spans="1:51" x14ac:dyDescent="0.25">
      <c r="W207" s="27" t="s">
        <v>464</v>
      </c>
      <c r="X207" s="54">
        <f>SUMIFS(X7:X195,C7:C195,W207)</f>
        <v>3047268.0160000003</v>
      </c>
      <c r="Z207" s="54">
        <f>SUMIFS(Z7:Z195,C7:C195,W207)</f>
        <v>90749.56799999997</v>
      </c>
    </row>
    <row r="208" spans="1:51" x14ac:dyDescent="0.25">
      <c r="X208" s="52">
        <f>SUM(X206:X207)</f>
        <v>8400946.0080000013</v>
      </c>
      <c r="Z208" s="54">
        <f>SUM(Z206:Z207)</f>
        <v>245378.32799999995</v>
      </c>
    </row>
    <row r="209" spans="24:26" x14ac:dyDescent="0.25">
      <c r="X209" s="52">
        <f>X208-X199</f>
        <v>-8400946.0079999976</v>
      </c>
      <c r="Z209" s="54">
        <v>0</v>
      </c>
    </row>
  </sheetData>
  <autoFilter ref="A6:AO195" xr:uid="{00D87FAD-12E5-4C4D-B2A5-15BC84FAECD6}"/>
  <pageMargins left="0.7" right="0.7" top="0.75" bottom="0.75" header="0.3" footer="0.3"/>
  <headerFooter>
    <oddFooter>&amp;C_x000D_&amp;1#&amp;"Calibri"&amp;10&amp;K000000 OFFICIAL</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ce9011b-86f1-4b85-8468-bde8c49fc6b6">
      <Terms xmlns="http://schemas.microsoft.com/office/infopath/2007/PartnerControls"/>
    </lcf76f155ced4ddcb4097134ff3c332f>
    <TaxCatchAll xmlns="db86872e-852c-4ba3-99d1-10e4e076724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18E088D61435D429F53A8D9D38B3C75" ma:contentTypeVersion="16" ma:contentTypeDescription="Create a new document." ma:contentTypeScope="" ma:versionID="d051f25b37c5f98882f7a49a1b763792">
  <xsd:schema xmlns:xsd="http://www.w3.org/2001/XMLSchema" xmlns:xs="http://www.w3.org/2001/XMLSchema" xmlns:p="http://schemas.microsoft.com/office/2006/metadata/properties" xmlns:ns2="1ce9011b-86f1-4b85-8468-bde8c49fc6b6" xmlns:ns3="db86872e-852c-4ba3-99d1-10e4e0767240" targetNamespace="http://schemas.microsoft.com/office/2006/metadata/properties" ma:root="true" ma:fieldsID="da688b352a2041fa20d9e68dc7297162" ns2:_="" ns3:_="">
    <xsd:import namespace="1ce9011b-86f1-4b85-8468-bde8c49fc6b6"/>
    <xsd:import namespace="db86872e-852c-4ba3-99d1-10e4e07672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9011b-86f1-4b85-8468-bde8c49fc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eb6393-bae5-439c-9df7-ed1047f92241"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86872e-852c-4ba3-99d1-10e4e076724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70b6b83-76f1-4f83-84ac-1b0750170f81}" ma:internalName="TaxCatchAll" ma:showField="CatchAllData" ma:web="db86872e-852c-4ba3-99d1-10e4e07672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2C22AD0-6E55-4C50-91D9-7D5C48FA6AC4}">
  <ds:schemaRefs>
    <ds:schemaRef ds:uri="http://schemas.microsoft.com/office/2006/metadata/properties"/>
    <ds:schemaRef ds:uri="http://schemas.microsoft.com/office/infopath/2007/PartnerControls"/>
    <ds:schemaRef ds:uri="387fe367-f47b-43fa-acf2-46d07649edae"/>
    <ds:schemaRef ds:uri="d8c66280-8d8b-4f17-b4dc-6098d4c9caf4"/>
    <ds:schemaRef ds:uri="1ce9011b-86f1-4b85-8468-bde8c49fc6b6"/>
    <ds:schemaRef ds:uri="db86872e-852c-4ba3-99d1-10e4e0767240"/>
  </ds:schemaRefs>
</ds:datastoreItem>
</file>

<file path=customXml/itemProps2.xml><?xml version="1.0" encoding="utf-8"?>
<ds:datastoreItem xmlns:ds="http://schemas.openxmlformats.org/officeDocument/2006/customXml" ds:itemID="{9116878A-1A37-4C1D-9334-5296F8ECF198}">
  <ds:schemaRefs>
    <ds:schemaRef ds:uri="http://schemas.microsoft.com/sharepoint/v3/contenttype/forms"/>
  </ds:schemaRefs>
</ds:datastoreItem>
</file>

<file path=customXml/itemProps3.xml><?xml version="1.0" encoding="utf-8"?>
<ds:datastoreItem xmlns:ds="http://schemas.openxmlformats.org/officeDocument/2006/customXml" ds:itemID="{046BC3CF-126D-4939-BB71-99F161B16E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9011b-86f1-4b85-8468-bde8c49fc6b6"/>
    <ds:schemaRef ds:uri="db86872e-852c-4ba3-99d1-10e4e0767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 </vt:lpstr>
      <vt:lpstr>EY Funding Notification</vt:lpstr>
      <vt:lpstr>EY Calculator Tool</vt:lpstr>
      <vt:lpstr>Sheet1</vt:lpstr>
      <vt:lpstr>Summer data team </vt:lpstr>
      <vt:lpstr>EY</vt:lpstr>
      <vt:lpstr>Lookup</vt:lpstr>
      <vt:lpstr>Indic Summer</vt:lpstr>
      <vt:lpstr>Indic Autumn</vt:lpstr>
      <vt:lpstr>MNS</vt:lpstr>
      <vt:lpstr>Actuals Summer</vt:lpstr>
      <vt:lpstr>Autmn Actuals</vt:lpstr>
      <vt:lpstr>Indic Deprivation</vt:lpstr>
      <vt:lpstr>Indic Spring</vt:lpstr>
      <vt:lpstr>Combined </vt:lpstr>
      <vt:lpstr>SU2025_School</vt:lpstr>
      <vt:lpstr>Actuals Dep Summer</vt:lpstr>
    </vt:vector>
  </TitlesOfParts>
  <Manager/>
  <Company>Birmingham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Early Years Funding Notification and Calculator</dc:title>
  <dc:subject/>
  <dc:creator>Harmanjot Kaur</dc:creator>
  <cp:keywords/>
  <dc:description/>
  <cp:lastModifiedBy>Christopher Deacon</cp:lastModifiedBy>
  <cp:revision/>
  <dcterms:created xsi:type="dcterms:W3CDTF">2025-09-26T08:57:22Z</dcterms:created>
  <dcterms:modified xsi:type="dcterms:W3CDTF">2026-03-04T13:54:28Z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471b1-27ab-4640-9264-e69a67407ca3_Enabled">
    <vt:lpwstr>true</vt:lpwstr>
  </property>
  <property fmtid="{D5CDD505-2E9C-101B-9397-08002B2CF9AE}" pid="3" name="MSIP_Label_a17471b1-27ab-4640-9264-e69a67407ca3_SetDate">
    <vt:lpwstr>2025-09-26T10:22:14Z</vt:lpwstr>
  </property>
  <property fmtid="{D5CDD505-2E9C-101B-9397-08002B2CF9AE}" pid="4" name="MSIP_Label_a17471b1-27ab-4640-9264-e69a67407ca3_Method">
    <vt:lpwstr>Standard</vt:lpwstr>
  </property>
  <property fmtid="{D5CDD505-2E9C-101B-9397-08002B2CF9AE}" pid="5" name="MSIP_Label_a17471b1-27ab-4640-9264-e69a67407ca3_Name">
    <vt:lpwstr>BCC - OFFICIAL</vt:lpwstr>
  </property>
  <property fmtid="{D5CDD505-2E9C-101B-9397-08002B2CF9AE}" pid="6" name="MSIP_Label_a17471b1-27ab-4640-9264-e69a67407ca3_SiteId">
    <vt:lpwstr>699ace67-d2e4-4bcd-b303-d2bbe2b9bbf1</vt:lpwstr>
  </property>
  <property fmtid="{D5CDD505-2E9C-101B-9397-08002B2CF9AE}" pid="7" name="MSIP_Label_a17471b1-27ab-4640-9264-e69a67407ca3_ActionId">
    <vt:lpwstr>877055e7-bbe5-4572-bdcd-27841a39de76</vt:lpwstr>
  </property>
  <property fmtid="{D5CDD505-2E9C-101B-9397-08002B2CF9AE}" pid="8" name="MSIP_Label_a17471b1-27ab-4640-9264-e69a67407ca3_ContentBits">
    <vt:lpwstr>2</vt:lpwstr>
  </property>
  <property fmtid="{D5CDD505-2E9C-101B-9397-08002B2CF9AE}" pid="9" name="MSIP_Label_a17471b1-27ab-4640-9264-e69a67407ca3_Tag">
    <vt:lpwstr>10, 3, 0, 1</vt:lpwstr>
  </property>
  <property fmtid="{D5CDD505-2E9C-101B-9397-08002B2CF9AE}" pid="10" name="ContentTypeId">
    <vt:lpwstr>0x010100718E088D61435D429F53A8D9D38B3C75</vt:lpwstr>
  </property>
  <property fmtid="{D5CDD505-2E9C-101B-9397-08002B2CF9AE}" pid="11" name="MediaServiceImageTags">
    <vt:lpwstr/>
  </property>
  <property fmtid="{D5CDD505-2E9C-101B-9397-08002B2CF9AE}" pid="12" name="SV_QUERY_LIST_4F35BF76-6C0D-4D9B-82B2-816C12CF3733">
    <vt:lpwstr>empty_477D106A-C0D6-4607-AEBD-E2C9D60EA279</vt:lpwstr>
  </property>
  <property fmtid="{D5CDD505-2E9C-101B-9397-08002B2CF9AE}" pid="13" name="SV_HIDDEN_GRID_QUERY_LIST_4F35BF76-6C0D-4D9B-82B2-816C12CF3733">
    <vt:lpwstr>empty_477D106A-C0D6-4607-AEBD-E2C9D60EA279</vt:lpwstr>
  </property>
  <property fmtid="{D5CDD505-2E9C-101B-9397-08002B2CF9AE}" pid="14" name="CloudStatistics_StoryID">
    <vt:lpwstr>8ade3730-446f-46f7-b02c-5d38b1e2881a</vt:lpwstr>
  </property>
</Properties>
</file>